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1320" windowWidth="19200" windowHeight="5985" tabRatio="937" activeTab="2"/>
  </bookViews>
  <sheets>
    <sheet name="README" sheetId="2" r:id="rId1"/>
    <sheet name="Data Sheet" sheetId="1" r:id="rId2"/>
    <sheet name="Cover" sheetId="3" r:id="rId3"/>
    <sheet name="Comments" sheetId="4" r:id="rId4"/>
    <sheet name="Gen Inst" sheetId="5" r:id="rId5"/>
    <sheet name="Table" sheetId="6" r:id="rId6"/>
    <sheet name="101" sheetId="7" r:id="rId7"/>
    <sheet name="102" sheetId="8" r:id="rId8"/>
    <sheet name="103" sheetId="9" r:id="rId9"/>
    <sheet name="104105" sheetId="89" r:id="rId10"/>
    <sheet name="106107" sheetId="11" r:id="rId11"/>
    <sheet name="108109" sheetId="12" r:id="rId12"/>
    <sheet name="110113" sheetId="13" r:id="rId13"/>
    <sheet name="114117" sheetId="14" r:id="rId14"/>
    <sheet name="118119" sheetId="15" r:id="rId15"/>
    <sheet name="120121" sheetId="16" r:id="rId16"/>
    <sheet name="122123" sheetId="17" r:id="rId17"/>
    <sheet name="122a122b" sheetId="78" r:id="rId18"/>
    <sheet name="200201" sheetId="18" r:id="rId19"/>
    <sheet name="202203" sheetId="19" state="hidden" r:id="rId20"/>
    <sheet name="204207" sheetId="20" r:id="rId21"/>
    <sheet name="213" sheetId="21" r:id="rId22"/>
    <sheet name="214" sheetId="22" state="hidden" r:id="rId23"/>
    <sheet name="216" sheetId="23" r:id="rId24"/>
    <sheet name="217" sheetId="24" r:id="rId25"/>
    <sheet name="218" sheetId="25" r:id="rId26"/>
    <sheet name="219" sheetId="26" r:id="rId27"/>
    <sheet name="221" sheetId="27" r:id="rId28"/>
    <sheet name="224225" sheetId="28" r:id="rId29"/>
    <sheet name="227" sheetId="29" r:id="rId30"/>
    <sheet name="228229" sheetId="30" state="hidden" r:id="rId31"/>
    <sheet name="230" sheetId="31" state="hidden" r:id="rId32"/>
    <sheet name="231" sheetId="79" r:id="rId33"/>
    <sheet name="232" sheetId="32" r:id="rId34"/>
    <sheet name="233" sheetId="33" r:id="rId35"/>
    <sheet name="234" sheetId="34" r:id="rId36"/>
    <sheet name="250251" sheetId="35" r:id="rId37"/>
    <sheet name="253" sheetId="37" r:id="rId38"/>
    <sheet name="254" sheetId="38" state="hidden" r:id="rId39"/>
    <sheet name="256257" sheetId="39" r:id="rId40"/>
    <sheet name="261" sheetId="40" r:id="rId41"/>
    <sheet name="262263" sheetId="41" r:id="rId42"/>
    <sheet name="266267" sheetId="42" r:id="rId43"/>
    <sheet name="269" sheetId="43" r:id="rId44"/>
    <sheet name="272273" sheetId="44" state="hidden" r:id="rId45"/>
    <sheet name="274275" sheetId="45" r:id="rId46"/>
    <sheet name="276277" sheetId="46" r:id="rId47"/>
    <sheet name="278" sheetId="47" r:id="rId48"/>
    <sheet name="300301" sheetId="48" r:id="rId49"/>
    <sheet name="302" sheetId="80" state="hidden" r:id="rId50"/>
    <sheet name="304" sheetId="49" r:id="rId51"/>
    <sheet name="310311" sheetId="50" r:id="rId52"/>
    <sheet name="320323" sheetId="51" r:id="rId53"/>
    <sheet name="326327" sheetId="52" r:id="rId54"/>
    <sheet name="328330" sheetId="53" r:id="rId55"/>
    <sheet name="331" sheetId="81" r:id="rId56"/>
    <sheet name="332" sheetId="54" state="hidden" r:id="rId57"/>
    <sheet name="335" sheetId="55" r:id="rId58"/>
    <sheet name="336" sheetId="56" r:id="rId59"/>
    <sheet name="337" sheetId="57" r:id="rId60"/>
    <sheet name="340" sheetId="58" r:id="rId61"/>
    <sheet name="350351" sheetId="59" r:id="rId62"/>
    <sheet name="352353" sheetId="60" r:id="rId63"/>
    <sheet name="354355" sheetId="61" r:id="rId64"/>
    <sheet name="356" sheetId="62" r:id="rId65"/>
    <sheet name="397" sheetId="82" r:id="rId66"/>
    <sheet name="398" sheetId="83" r:id="rId67"/>
    <sheet name="400" sheetId="84" r:id="rId68"/>
    <sheet name="400a" sheetId="85" r:id="rId69"/>
    <sheet name="401" sheetId="63" r:id="rId70"/>
    <sheet name="402403" sheetId="64" state="hidden" r:id="rId71"/>
    <sheet name="406407" sheetId="65" state="hidden" r:id="rId72"/>
    <sheet name="408409" sheetId="66" state="hidden" r:id="rId73"/>
    <sheet name="410411" sheetId="67" state="hidden" r:id="rId74"/>
    <sheet name="414416" sheetId="87" state="hidden" r:id="rId75"/>
    <sheet name="419420" sheetId="88" state="hidden" r:id="rId76"/>
    <sheet name="424425" sheetId="69" state="hidden" r:id="rId77"/>
    <sheet name="422423" sheetId="90" r:id="rId78"/>
    <sheet name="426427 " sheetId="91" state="hidden" r:id="rId79"/>
    <sheet name="426427" sheetId="92" r:id="rId80"/>
    <sheet name="429" sheetId="71" r:id="rId81"/>
    <sheet name="430" sheetId="86" r:id="rId82"/>
    <sheet name="450" sheetId="74" state="hidden" r:id="rId83"/>
    <sheet name="BOOK" sheetId="75" r:id="rId84"/>
  </sheets>
  <externalReferences>
    <externalReference r:id="rId85"/>
    <externalReference r:id="rId86"/>
  </externalReferences>
  <definedNames>
    <definedName name="_101">'101'!$A$1</definedName>
    <definedName name="_101PM">'101'!$B$67:$B$75</definedName>
    <definedName name="_102">'102'!$A$1</definedName>
    <definedName name="_102PM">'102'!$B$59:$B$67</definedName>
    <definedName name="_103">'103'!$A$1</definedName>
    <definedName name="_103PM">'103'!$B$65:$B$75</definedName>
    <definedName name="_104105" localSheetId="9">'104105'!$A$1</definedName>
    <definedName name="_104105">#REF!</definedName>
    <definedName name="_104105PM" localSheetId="9">'104105'!$B$68:$B$78</definedName>
    <definedName name="_104105PM">#REF!</definedName>
    <definedName name="_106107">'106107'!$A$1</definedName>
    <definedName name="_106107PM">'106107'!$B$116:$B$118</definedName>
    <definedName name="_108109">'108109'!$E$9</definedName>
    <definedName name="_108109PM">'108109'!$B$124:$B$132</definedName>
    <definedName name="_110113">'110113'!$A$1</definedName>
    <definedName name="_110113PM">'110113'!$B$261:$B$269</definedName>
    <definedName name="_114117">'114117'!$A$1</definedName>
    <definedName name="_114117PM">'114117'!$B$129:$B$143</definedName>
    <definedName name="_118119">'118119'!$A$1</definedName>
    <definedName name="_118119PM">'118119'!$B$133:$B$141</definedName>
    <definedName name="_120121">'120121'!$A$1</definedName>
    <definedName name="_120121PM">'120121'!$B$134:$B$142</definedName>
    <definedName name="_122123">'122123'!$A$1</definedName>
    <definedName name="_122123PM">'122123'!$B$139:$B$147</definedName>
    <definedName name="_200201">'200201'!$A$1</definedName>
    <definedName name="_200201PM">'200201'!$B$66:$B$74</definedName>
    <definedName name="_202203">'202203'!$A$1</definedName>
    <definedName name="_202203PM">'202203'!$B$65:$B$73</definedName>
    <definedName name="_204207">'204207'!$A$1</definedName>
    <definedName name="_204207PM">'204207'!$B$153:$B$167</definedName>
    <definedName name="_213">'213'!$A$1</definedName>
    <definedName name="_213PM">'213'!$B$70:$B$78</definedName>
    <definedName name="_214">'214'!$A$1</definedName>
    <definedName name="_214PM">'214'!$B$71:$B$79</definedName>
    <definedName name="_216">'216'!$A$1</definedName>
    <definedName name="_216PM" localSheetId="9">'[1]216'!#REF!</definedName>
    <definedName name="_216PM" localSheetId="77">'[2]216'!#REF!</definedName>
    <definedName name="_216PM" localSheetId="79">'[2]216'!#REF!</definedName>
    <definedName name="_216PM" localSheetId="78">'[2]216'!#REF!</definedName>
    <definedName name="_216PM">'216'!#REF!</definedName>
    <definedName name="_217">'217'!$A$1</definedName>
    <definedName name="_217PM">'217'!$B$77:$B$85</definedName>
    <definedName name="_218">'218'!$A$1</definedName>
    <definedName name="_218PM" localSheetId="9">'[1]218'!#REF!</definedName>
    <definedName name="_218PM" localSheetId="77">'[2]218'!#REF!</definedName>
    <definedName name="_218PM" localSheetId="79">'[2]218'!#REF!</definedName>
    <definedName name="_218PM" localSheetId="78">'[2]218'!#REF!</definedName>
    <definedName name="_218PM">'218'!#REF!</definedName>
    <definedName name="_219">'219'!$A$1</definedName>
    <definedName name="_219PM" localSheetId="9">'[1]219'!#REF!</definedName>
    <definedName name="_219PM" localSheetId="77">'[2]219'!#REF!</definedName>
    <definedName name="_219PM" localSheetId="79">'[2]219'!#REF!</definedName>
    <definedName name="_219PM" localSheetId="78">'[2]219'!#REF!</definedName>
    <definedName name="_219PM">'219'!#REF!</definedName>
    <definedName name="_221">'221'!$A$1</definedName>
    <definedName name="_221PM">'221'!$A$66:$B$77</definedName>
    <definedName name="_224225">'224225'!$A$1</definedName>
    <definedName name="_224225PM" localSheetId="9">'[1]224225'!#REF!</definedName>
    <definedName name="_224225PM" localSheetId="77">'[2]224225'!#REF!</definedName>
    <definedName name="_224225PM" localSheetId="79">'[2]224225'!#REF!</definedName>
    <definedName name="_224225PM" localSheetId="78">'[2]224225'!#REF!</definedName>
    <definedName name="_224225PM">'224225'!#REF!</definedName>
    <definedName name="_227">'227'!$A$1</definedName>
    <definedName name="_227PM">'227'!$B$72:$B$80</definedName>
    <definedName name="_228229">'228229'!$A$1</definedName>
    <definedName name="_228229PM">'228229'!$B$72:$B$82</definedName>
    <definedName name="_230">'230'!$A$1</definedName>
    <definedName name="_230PM">'230'!$B$74:$B$82</definedName>
    <definedName name="_232">'232'!$A$1</definedName>
    <definedName name="_232PM" localSheetId="9">'[1]232'!#REF!</definedName>
    <definedName name="_232PM" localSheetId="77">'[2]232'!#REF!</definedName>
    <definedName name="_232PM" localSheetId="79">'[2]232'!#REF!</definedName>
    <definedName name="_232PM" localSheetId="78">'[2]232'!#REF!</definedName>
    <definedName name="_232PM">'232'!#REF!</definedName>
    <definedName name="_233">'233'!$A$1</definedName>
    <definedName name="_233PM" localSheetId="9">'[1]233'!#REF!</definedName>
    <definedName name="_233PM" localSheetId="77">'[2]233'!#REF!</definedName>
    <definedName name="_233PM" localSheetId="79">'[2]233'!#REF!</definedName>
    <definedName name="_233PM" localSheetId="78">'[2]233'!#REF!</definedName>
    <definedName name="_233PM">'233'!#REF!</definedName>
    <definedName name="_234">'234'!$A$1</definedName>
    <definedName name="_234PM" localSheetId="9">'[1]234'!#REF!</definedName>
    <definedName name="_234PM" localSheetId="77">'[2]234'!#REF!</definedName>
    <definedName name="_234PM" localSheetId="79">'[2]234'!#REF!</definedName>
    <definedName name="_234PM" localSheetId="78">'[2]234'!#REF!</definedName>
    <definedName name="_234PM">'234'!#REF!</definedName>
    <definedName name="_250251">'250251'!$A$1</definedName>
    <definedName name="_250251PM" localSheetId="9">'[1]250251'!#REF!</definedName>
    <definedName name="_250251PM" localSheetId="77">'[2]250251'!#REF!</definedName>
    <definedName name="_250251PM" localSheetId="79">'[2]250251'!#REF!</definedName>
    <definedName name="_250251PM" localSheetId="78">'[2]250251'!#REF!</definedName>
    <definedName name="_250251PM">'250251'!#REF!</definedName>
    <definedName name="_252" localSheetId="77">#REF!</definedName>
    <definedName name="_252" localSheetId="79">#REF!</definedName>
    <definedName name="_252" localSheetId="78">#REF!</definedName>
    <definedName name="_252">#REF!</definedName>
    <definedName name="_252PM" localSheetId="77">#REF!</definedName>
    <definedName name="_252PM" localSheetId="79">#REF!</definedName>
    <definedName name="_252PM" localSheetId="78">#REF!</definedName>
    <definedName name="_252PM">#REF!</definedName>
    <definedName name="_253">'253'!$A$1</definedName>
    <definedName name="_253PM">'253'!$C$73:$C$81</definedName>
    <definedName name="_254">'254'!$A$1</definedName>
    <definedName name="_254PM" localSheetId="9">'[1]254'!#REF!</definedName>
    <definedName name="_254PM" localSheetId="77">'[2]254'!#REF!</definedName>
    <definedName name="_254PM" localSheetId="79">'[2]254'!#REF!</definedName>
    <definedName name="_254PM" localSheetId="78">'[2]254'!#REF!</definedName>
    <definedName name="_254PM">'254'!#REF!</definedName>
    <definedName name="_256257">'256257'!$A$1</definedName>
    <definedName name="_256257PM" localSheetId="9">'[1]256257'!#REF!</definedName>
    <definedName name="_256257PM" localSheetId="77">'[2]256257'!#REF!</definedName>
    <definedName name="_256257PM" localSheetId="79">'[2]256257'!#REF!</definedName>
    <definedName name="_256257PM" localSheetId="78">'[2]256257'!#REF!</definedName>
    <definedName name="_256257PM">'256257'!#REF!</definedName>
    <definedName name="_261">'261'!$A$1</definedName>
    <definedName name="_261PM" localSheetId="9">'[1]261'!#REF!</definedName>
    <definedName name="_261PM" localSheetId="77">'[2]261'!#REF!</definedName>
    <definedName name="_261PM" localSheetId="79">'[2]261'!#REF!</definedName>
    <definedName name="_261PM" localSheetId="78">'[2]261'!#REF!</definedName>
    <definedName name="_261PM">'261'!#REF!</definedName>
    <definedName name="_262263">'262263'!$A$1</definedName>
    <definedName name="_262263PM">'262263'!$B$131:$B$141</definedName>
    <definedName name="_266267">'262263'!$A$1</definedName>
    <definedName name="_266267PM" localSheetId="9">'[1]266267'!#REF!</definedName>
    <definedName name="_266267PM" localSheetId="77">'[2]266267'!#REF!</definedName>
    <definedName name="_266267PM" localSheetId="79">'[2]266267'!#REF!</definedName>
    <definedName name="_266267PM" localSheetId="78">'[2]266267'!#REF!</definedName>
    <definedName name="_266267PM">'266267'!#REF!</definedName>
    <definedName name="_269">'269'!$A$1</definedName>
    <definedName name="_269PM" localSheetId="9">'[1]269'!#REF!</definedName>
    <definedName name="_269PM" localSheetId="77">'[2]269'!#REF!</definedName>
    <definedName name="_269PM" localSheetId="79">'[2]269'!#REF!</definedName>
    <definedName name="_269PM" localSheetId="78">'[2]269'!#REF!</definedName>
    <definedName name="_269PM">'269'!#REF!</definedName>
    <definedName name="_272273">'272273'!$A$1</definedName>
    <definedName name="_272273PM" localSheetId="9">'[1]272273'!#REF!</definedName>
    <definedName name="_272273PM" localSheetId="77">'[2]272273'!#REF!</definedName>
    <definedName name="_272273PM" localSheetId="79">'[2]272273'!#REF!</definedName>
    <definedName name="_272273PM" localSheetId="78">'[2]272273'!#REF!</definedName>
    <definedName name="_272273PM">'272273'!#REF!</definedName>
    <definedName name="_274275">'274275'!$A$1</definedName>
    <definedName name="_274275PM" localSheetId="9">'[1]274275'!#REF!</definedName>
    <definedName name="_274275PM" localSheetId="77">'[2]274275'!#REF!</definedName>
    <definedName name="_274275PM" localSheetId="79">'[2]274275'!#REF!</definedName>
    <definedName name="_274275PM" localSheetId="78">'[2]274275'!#REF!</definedName>
    <definedName name="_274275PM">'274275'!#REF!</definedName>
    <definedName name="_276277">'276277'!$A$1</definedName>
    <definedName name="_276277PM" localSheetId="9">'[1]276277'!#REF!</definedName>
    <definedName name="_276277PM" localSheetId="77">'[2]276277'!#REF!</definedName>
    <definedName name="_276277PM" localSheetId="79">'[2]276277'!#REF!</definedName>
    <definedName name="_276277PM" localSheetId="78">'[2]276277'!#REF!</definedName>
    <definedName name="_276277PM">'276277'!#REF!</definedName>
    <definedName name="_278">'278'!$A$1</definedName>
    <definedName name="_278PM" localSheetId="9">'[1]278'!#REF!</definedName>
    <definedName name="_278PM" localSheetId="77">'[2]278'!#REF!</definedName>
    <definedName name="_278PM" localSheetId="79">'[2]278'!#REF!</definedName>
    <definedName name="_278PM" localSheetId="78">'[2]278'!#REF!</definedName>
    <definedName name="_278PM">'278'!#REF!</definedName>
    <definedName name="_300301">'300301'!$A$1</definedName>
    <definedName name="_300301PM">'300301'!$B$71:$B$81</definedName>
    <definedName name="_304">'304'!$A$1</definedName>
    <definedName name="_304PM">'304'!$B$69:$B$77</definedName>
    <definedName name="_310311">'310311'!$A$1</definedName>
    <definedName name="_310311PM">'310311'!$B$62:$B$72</definedName>
    <definedName name="_320323">'320323'!$A$1</definedName>
    <definedName name="_320323PM">'320323'!$C$68:$C$79</definedName>
    <definedName name="_326327">'326327'!$A$1</definedName>
    <definedName name="_326327PM">'326327'!$B$59:$B$69</definedName>
    <definedName name="_328330">'328330'!$A$1</definedName>
    <definedName name="_328330PM">'328330'!$B$72:$B$82</definedName>
    <definedName name="_332">'332'!$A$1</definedName>
    <definedName name="_332PM">'332'!$B$64:$B$74</definedName>
    <definedName name="_335">'335'!$A$1</definedName>
    <definedName name="_335PM">'335'!$C$70:$C$80</definedName>
    <definedName name="_336">'336'!$A$1</definedName>
    <definedName name="_336PM">'336'!$C$68:$C$76</definedName>
    <definedName name="_337">'337'!$A$1</definedName>
    <definedName name="_337PM">'337'!$B$110:$B$118</definedName>
    <definedName name="_340">'340'!$A$1</definedName>
    <definedName name="_340PM">'340'!$B$71:$B$81</definedName>
    <definedName name="_350351">'350351'!$A$1</definedName>
    <definedName name="_350351PM">'350351'!$B$71:$B$79</definedName>
    <definedName name="_352353">'352353'!$A$1</definedName>
    <definedName name="_352353PM">'352353'!$B$75:$B$87</definedName>
    <definedName name="_354355">'354355'!$A$1</definedName>
    <definedName name="_354355PM">'354355'!$B$134:$B$142</definedName>
    <definedName name="_356">'356'!$A$1</definedName>
    <definedName name="_356PM">'356'!$B$69:$B$79</definedName>
    <definedName name="_401">'401'!$A$1</definedName>
    <definedName name="_401PM">'401'!$B$76:$B$84</definedName>
    <definedName name="_402403">'402403'!$A$1</definedName>
    <definedName name="_402403PM">'402403'!$B$78:$B$88</definedName>
    <definedName name="_406407">'406407'!$A$1</definedName>
    <definedName name="_406407PM">'406407'!$B$76:$B$86</definedName>
    <definedName name="_408409">'408409'!$B$2</definedName>
    <definedName name="_408409PM">'408409'!$B$69:$B$79</definedName>
    <definedName name="_410411">'410411'!$A$1</definedName>
    <definedName name="_410411PM">'410411'!$B$75:$B$89</definedName>
    <definedName name="_422423" localSheetId="77">'422423'!$A$1</definedName>
    <definedName name="_422423">#REF!</definedName>
    <definedName name="_422423PM" localSheetId="77">'422423'!$B$71:$B$85</definedName>
    <definedName name="_422423PM">#REF!</definedName>
    <definedName name="_424425">'424425'!$A$1</definedName>
    <definedName name="_424425PM">'424425'!$B$70:$B$80</definedName>
    <definedName name="_426427" localSheetId="79">'426427'!$A$1</definedName>
    <definedName name="_426427" localSheetId="78">'426427 '!$A$1</definedName>
    <definedName name="_426427">#REF!</definedName>
    <definedName name="_426427PM" localSheetId="79">'426427'!$B$67:$B$77</definedName>
    <definedName name="_426427PM" localSheetId="78">'426427 '!$B$67:$B$77</definedName>
    <definedName name="_426427PM">#REF!</definedName>
    <definedName name="_429">'429'!$A$1</definedName>
    <definedName name="_429PM">'429'!$B$70:$B$78</definedName>
    <definedName name="_430" localSheetId="77">#REF!</definedName>
    <definedName name="_430" localSheetId="79">#REF!</definedName>
    <definedName name="_430" localSheetId="78">#REF!</definedName>
    <definedName name="_430">#REF!</definedName>
    <definedName name="_430PM" localSheetId="77">#REF!</definedName>
    <definedName name="_430PM" localSheetId="79">#REF!</definedName>
    <definedName name="_430PM" localSheetId="78">#REF!</definedName>
    <definedName name="_430PM">#REF!</definedName>
    <definedName name="_431" localSheetId="77">#REF!</definedName>
    <definedName name="_431" localSheetId="79">#REF!</definedName>
    <definedName name="_431" localSheetId="78">#REF!</definedName>
    <definedName name="_431">#REF!</definedName>
    <definedName name="_431PM" localSheetId="77">#REF!</definedName>
    <definedName name="_431PM" localSheetId="79">#REF!</definedName>
    <definedName name="_431PM" localSheetId="78">#REF!</definedName>
    <definedName name="_431PM">#REF!</definedName>
    <definedName name="_450">'450'!$A$1</definedName>
    <definedName name="_450PM" localSheetId="9">'[1]450'!#REF!</definedName>
    <definedName name="_450PM" localSheetId="77">'[2]450'!#REF!</definedName>
    <definedName name="_450PM" localSheetId="79">'[2]450'!#REF!</definedName>
    <definedName name="_450PM" localSheetId="78">'[2]450'!#REF!</definedName>
    <definedName name="_450PM">'450'!#REF!</definedName>
    <definedName name="BOOK">BOOK!$A$1</definedName>
    <definedName name="COVER">Cover!$A$1</definedName>
    <definedName name="COVERPM">Cover!$B$53:$B$60</definedName>
    <definedName name="DATA_SHEET">'Data Sheet'!$A$1</definedName>
    <definedName name="GENINST">Table!$A$1</definedName>
    <definedName name="GENINSTPM">'Gen Inst'!$C$60:$C$68</definedName>
    <definedName name="_xlnm.Print_Area" localSheetId="7">'102'!$A$1:$H$51</definedName>
    <definedName name="_xlnm.Print_Area" localSheetId="8">'103'!$A$1:$G$60</definedName>
    <definedName name="_xlnm.Print_Area" localSheetId="9">'104105'!$A$1:$O$61</definedName>
    <definedName name="_xlnm.Print_Area" localSheetId="10">'106107'!$A$1:$F$115</definedName>
    <definedName name="_xlnm.Print_Area" localSheetId="11">'108109'!$A$1:$H$109</definedName>
    <definedName name="_xlnm.Print_Area" localSheetId="12">'110113'!$A$1:$H$253</definedName>
    <definedName name="_xlnm.Print_Area" localSheetId="13">'114117'!$A$1:$AD$64</definedName>
    <definedName name="_xlnm.Print_Area" localSheetId="14">'118119'!$A$1:$G$125</definedName>
    <definedName name="_xlnm.Print_Area" localSheetId="15">'120121'!$A$1:$E$128</definedName>
    <definedName name="_xlnm.Print_Area" localSheetId="16">'122123'!$A$1:$H$125</definedName>
    <definedName name="_xlnm.Print_Area" localSheetId="17">'122a122b'!$A$1:$L$61</definedName>
    <definedName name="_xlnm.Print_Area" localSheetId="18">'200201'!$A$1:$K$58</definedName>
    <definedName name="_xlnm.Print_Area" localSheetId="20">'204207'!$A$1:$K$147</definedName>
    <definedName name="_xlnm.Print_Area" localSheetId="22">'214'!$A$1:$E$64</definedName>
    <definedName name="_xlnm.Print_Area" localSheetId="23">'216'!$A$1:$G$244</definedName>
    <definedName name="_xlnm.Print_Area" localSheetId="24">'217'!$A$1:$F$139</definedName>
    <definedName name="_xlnm.Print_Area" localSheetId="25">'218'!$A$1:$G$94</definedName>
    <definedName name="_xlnm.Print_Area" localSheetId="26">'219'!$A$1:$H$58</definedName>
    <definedName name="_xlnm.Print_Area" localSheetId="27">'221'!$A$1:$G$130</definedName>
    <definedName name="_xlnm.Print_Area" localSheetId="28">'224225'!$A$1:$M$64</definedName>
    <definedName name="_xlnm.Print_Area" localSheetId="29">'227'!$A$1:$F$63</definedName>
    <definedName name="_xlnm.Print_Area" localSheetId="30">'228229'!$A$1:$O$135</definedName>
    <definedName name="_xlnm.Print_Area" localSheetId="31">'230'!$A$1:$G$66</definedName>
    <definedName name="_xlnm.Print_Area" localSheetId="33">'232'!$A$1:$G$68</definedName>
    <definedName name="_xlnm.Print_Area" localSheetId="34">'233'!$A$1:$G$66</definedName>
    <definedName name="_xlnm.Print_Area" localSheetId="35">'234'!$A$1:$F$64</definedName>
    <definedName name="_xlnm.Print_Area" localSheetId="36">'250251'!$A$1:$M$65</definedName>
    <definedName name="_xlnm.Print_Area" localSheetId="37">'253'!$A$1:$F$134</definedName>
    <definedName name="_xlnm.Print_Area" localSheetId="38">'254'!$A$1:$E$60</definedName>
    <definedName name="_xlnm.Print_Area" localSheetId="39">'256257'!$A$1:$L$132</definedName>
    <definedName name="_xlnm.Print_Area" localSheetId="40">'261'!$A$1:$F$198</definedName>
    <definedName name="_xlnm.Print_Area" localSheetId="41">'262263'!$A$1:$N$122</definedName>
    <definedName name="_xlnm.Print_Area" localSheetId="42">'266267'!$A$1:$N$66</definedName>
    <definedName name="_xlnm.Print_Area" localSheetId="43">'269'!$A$1:$G$62</definedName>
    <definedName name="_xlnm.Print_Area" localSheetId="44">'272273'!$A$1:$M$56</definedName>
    <definedName name="_xlnm.Print_Area" localSheetId="45">'274275'!$A$1:$N$61</definedName>
    <definedName name="_xlnm.Print_Area" localSheetId="46">'276277'!$A$1:$N$62</definedName>
    <definedName name="_xlnm.Print_Area" localSheetId="47">'278'!$A$1:$G$130</definedName>
    <definedName name="_xlnm.Print_Area" localSheetId="48">'300301'!$A$1:$J$77</definedName>
    <definedName name="_xlnm.Print_Area" localSheetId="50">'304'!$A$1:$G$67</definedName>
    <definedName name="_xlnm.Print_Area" localSheetId="51">'310311'!$A$1:$O$59</definedName>
    <definedName name="_xlnm.Print_Area" localSheetId="52">'320323'!$A$1:$W$84</definedName>
    <definedName name="_xlnm.Print_Area" localSheetId="53">'326327'!$A$1:$Q$251</definedName>
    <definedName name="_xlnm.Print_Area" localSheetId="54">'328330'!$A$1:$S$68</definedName>
    <definedName name="_xlnm.Print_Area" localSheetId="55">'331'!$A$1:$F$62</definedName>
    <definedName name="_xlnm.Print_Area" localSheetId="56">'332'!$A$1:$I$63</definedName>
    <definedName name="_xlnm.Print_Area" localSheetId="57">'335'!$A$1:$F$64</definedName>
    <definedName name="_xlnm.Print_Area" localSheetId="58">'336'!$A$1:$H$60</definedName>
    <definedName name="_xlnm.Print_Area" localSheetId="60">'340'!$A$1:$E$189</definedName>
    <definedName name="_xlnm.Print_Area" localSheetId="62">'352353'!$A$1:$L$66</definedName>
    <definedName name="_xlnm.Print_Area" localSheetId="63">'354355'!$A$1:$F$128</definedName>
    <definedName name="_xlnm.Print_Area" localSheetId="64">'356'!$A$1:$I$129</definedName>
    <definedName name="_xlnm.Print_Area" localSheetId="65">'397'!$A$1:$F$67</definedName>
    <definedName name="_xlnm.Print_Area" localSheetId="70">'402403'!$A$1:$R$71</definedName>
    <definedName name="_xlnm.Print_Area" localSheetId="71">'406407'!$A$1:$N$70</definedName>
    <definedName name="_xlnm.Print_Area" localSheetId="73">'410411'!$A$1:$P$67</definedName>
    <definedName name="_xlnm.Print_Area" localSheetId="74">'414416'!$A$1:$U$64</definedName>
    <definedName name="_xlnm.Print_Area" localSheetId="83">BOOK!$A$1:$C$645</definedName>
    <definedName name="_xlnm.Print_Area" localSheetId="1">'Data Sheet'!$A$1:$G$70</definedName>
    <definedName name="_xlnm.Print_Area" localSheetId="0">README!$A$1:$F$55</definedName>
    <definedName name="_xlnm.Print_Area" localSheetId="5">Table!$A$1:$E$181</definedName>
    <definedName name="PRINTALLPM">'Data Sheet'!$A$73:$A$145</definedName>
    <definedName name="README" localSheetId="77">#REF!</definedName>
    <definedName name="README" localSheetId="79">#REF!</definedName>
    <definedName name="README" localSheetId="78">#REF!</definedName>
    <definedName name="README">README!$A$2</definedName>
    <definedName name="TABLE">Table!$A$1</definedName>
    <definedName name="TABLEPM">Table!$B$188:$B$196</definedName>
  </definedNames>
  <calcPr calcId="145621"/>
</workbook>
</file>

<file path=xl/calcChain.xml><?xml version="1.0" encoding="utf-8"?>
<calcChain xmlns="http://schemas.openxmlformats.org/spreadsheetml/2006/main">
  <c r="Q1261" i="92" l="1"/>
  <c r="Q1245" i="92"/>
  <c r="Q1194" i="92"/>
  <c r="P1194" i="92"/>
  <c r="Q1123" i="92"/>
  <c r="P1123" i="92"/>
  <c r="Q1052" i="92"/>
  <c r="P1052" i="92"/>
  <c r="Q981" i="92"/>
  <c r="P981" i="92"/>
  <c r="Q910" i="92"/>
  <c r="P910" i="92"/>
  <c r="Q839" i="92"/>
  <c r="P839" i="92"/>
  <c r="Q768" i="92"/>
  <c r="P768" i="92"/>
  <c r="Q698" i="92"/>
  <c r="P698" i="92"/>
  <c r="Q628" i="92"/>
  <c r="P628" i="92"/>
  <c r="Q558" i="92"/>
  <c r="P558" i="92"/>
  <c r="Q488" i="92"/>
  <c r="P488" i="92"/>
  <c r="Q418" i="92"/>
  <c r="P418" i="92"/>
  <c r="Q348" i="92"/>
  <c r="P348" i="92"/>
  <c r="Q278" i="92"/>
  <c r="P278" i="92"/>
  <c r="Q208" i="92"/>
  <c r="P208" i="92"/>
  <c r="Q138" i="92"/>
  <c r="P138" i="92"/>
  <c r="G1194" i="92"/>
  <c r="F1194" i="92"/>
  <c r="G1123" i="92"/>
  <c r="F1123" i="92"/>
  <c r="G1052" i="92"/>
  <c r="F1052" i="92"/>
  <c r="G981" i="92"/>
  <c r="F981" i="92"/>
  <c r="G910" i="92"/>
  <c r="F910" i="92"/>
  <c r="G839" i="92"/>
  <c r="F839" i="92"/>
  <c r="G768" i="92"/>
  <c r="F768" i="92"/>
  <c r="G698" i="92"/>
  <c r="F698" i="92"/>
  <c r="G628" i="92"/>
  <c r="F628" i="92"/>
  <c r="G558" i="92"/>
  <c r="F558" i="92"/>
  <c r="G488" i="92"/>
  <c r="F488" i="92"/>
  <c r="G418" i="92"/>
  <c r="F418" i="92"/>
  <c r="G348" i="92"/>
  <c r="F348" i="92"/>
  <c r="G278" i="92"/>
  <c r="F278" i="92"/>
  <c r="G208" i="92"/>
  <c r="F208" i="92"/>
  <c r="G138" i="92"/>
  <c r="F138" i="92"/>
  <c r="P68" i="92"/>
  <c r="F68" i="92"/>
  <c r="Q68" i="92"/>
  <c r="G68" i="92"/>
  <c r="F55" i="26" l="1"/>
  <c r="E55" i="26" s="1"/>
  <c r="H43" i="26"/>
  <c r="G43" i="26"/>
  <c r="F43" i="26"/>
  <c r="F38" i="26"/>
  <c r="E38" i="26"/>
  <c r="E43" i="26" l="1"/>
  <c r="P1261" i="92"/>
  <c r="L1261" i="92"/>
  <c r="K1261" i="92"/>
  <c r="P1245" i="92"/>
  <c r="L1245" i="92"/>
  <c r="K1245" i="92"/>
  <c r="Q1190" i="92"/>
  <c r="P1190" i="92"/>
  <c r="L1190" i="92"/>
  <c r="K1190" i="92"/>
  <c r="Q1119" i="92"/>
  <c r="P1119" i="92"/>
  <c r="L1119" i="92"/>
  <c r="K1119" i="92"/>
  <c r="Q1048" i="92"/>
  <c r="P1048" i="92"/>
  <c r="L1048" i="92"/>
  <c r="K1048" i="92"/>
  <c r="Q977" i="92"/>
  <c r="P977" i="92"/>
  <c r="L977" i="92"/>
  <c r="K977" i="92"/>
  <c r="Q906" i="92"/>
  <c r="P906" i="92"/>
  <c r="L906" i="92"/>
  <c r="K906" i="92"/>
  <c r="Q835" i="92"/>
  <c r="P835" i="92"/>
  <c r="L835" i="92"/>
  <c r="K835" i="92"/>
  <c r="Q764" i="92"/>
  <c r="P764" i="92"/>
  <c r="L764" i="92"/>
  <c r="K764" i="92"/>
  <c r="Q694" i="92"/>
  <c r="P694" i="92"/>
  <c r="L694" i="92"/>
  <c r="K694" i="92"/>
  <c r="Q624" i="92"/>
  <c r="P624" i="92"/>
  <c r="L624" i="92"/>
  <c r="K624" i="92"/>
  <c r="Q554" i="92"/>
  <c r="P554" i="92"/>
  <c r="L554" i="92"/>
  <c r="K554" i="92"/>
  <c r="Q484" i="92"/>
  <c r="P484" i="92"/>
  <c r="L484" i="92"/>
  <c r="K484" i="92"/>
  <c r="Q414" i="92"/>
  <c r="P414" i="92"/>
  <c r="L414" i="92"/>
  <c r="K414" i="92"/>
  <c r="Q344" i="92"/>
  <c r="P344" i="92"/>
  <c r="L344" i="92"/>
  <c r="K344" i="92"/>
  <c r="Q274" i="92"/>
  <c r="P274" i="92"/>
  <c r="L274" i="92"/>
  <c r="K274" i="92"/>
  <c r="K204" i="92"/>
  <c r="Q204" i="92"/>
  <c r="P204" i="92"/>
  <c r="L204" i="92"/>
  <c r="Q134" i="92"/>
  <c r="P134" i="92"/>
  <c r="L134" i="92"/>
  <c r="K134" i="92"/>
  <c r="K60" i="92"/>
  <c r="L60" i="92" l="1"/>
  <c r="F53" i="24" l="1"/>
  <c r="F52" i="24"/>
  <c r="F40" i="24"/>
  <c r="F39" i="24"/>
  <c r="F66" i="24" l="1"/>
  <c r="F120" i="24"/>
  <c r="F122" i="24" s="1"/>
  <c r="F106" i="24"/>
  <c r="G118" i="23"/>
  <c r="G224" i="23"/>
  <c r="G215" i="23"/>
  <c r="G198" i="23"/>
  <c r="G199" i="23" s="1"/>
  <c r="Q3" i="92" l="1"/>
  <c r="G3" i="92"/>
  <c r="P3" i="92"/>
  <c r="F3" i="92"/>
  <c r="N38" i="89" l="1"/>
  <c r="N32" i="89"/>
  <c r="I53" i="50" l="1"/>
  <c r="N53" i="50"/>
  <c r="K53" i="50"/>
  <c r="F37" i="49"/>
  <c r="E37" i="49"/>
  <c r="D37" i="49"/>
  <c r="C37" i="49"/>
  <c r="D51" i="49"/>
  <c r="E42" i="49"/>
  <c r="D42" i="49"/>
  <c r="C42" i="49"/>
  <c r="G42" i="49" s="1"/>
  <c r="G41" i="49"/>
  <c r="F41" i="49"/>
  <c r="G40" i="49"/>
  <c r="F40" i="49"/>
  <c r="G39" i="49"/>
  <c r="F39" i="49"/>
  <c r="E62" i="49"/>
  <c r="C62" i="49"/>
  <c r="G36" i="49"/>
  <c r="F36" i="49"/>
  <c r="F113" i="37"/>
  <c r="G37" i="49" l="1"/>
  <c r="D62" i="49"/>
  <c r="F42" i="49"/>
  <c r="E37" i="26" l="1"/>
  <c r="E36" i="26"/>
  <c r="E35" i="26"/>
  <c r="E31" i="26"/>
  <c r="E30" i="26"/>
  <c r="K21" i="41" l="1"/>
  <c r="K31" i="41"/>
  <c r="C14" i="57" l="1"/>
  <c r="A14" i="57"/>
  <c r="A15" i="57" s="1"/>
  <c r="A16" i="57" s="1"/>
  <c r="A17" i="57" s="1"/>
  <c r="A18" i="57" s="1"/>
  <c r="A19" i="57" s="1"/>
  <c r="A20" i="57" s="1"/>
  <c r="A21" i="57" s="1"/>
  <c r="A22" i="57" s="1"/>
  <c r="A23" i="57" s="1"/>
  <c r="A24" i="57" s="1"/>
  <c r="A25" i="57" s="1"/>
  <c r="A26" i="57" s="1"/>
  <c r="A27" i="57" s="1"/>
  <c r="A28" i="57" s="1"/>
  <c r="A29" i="57" s="1"/>
  <c r="A30" i="57" s="1"/>
  <c r="A31" i="57" s="1"/>
  <c r="A32" i="57" s="1"/>
  <c r="A33" i="57" s="1"/>
  <c r="A34" i="57" s="1"/>
  <c r="A35" i="57" s="1"/>
  <c r="A36" i="57" s="1"/>
  <c r="A37" i="57" s="1"/>
  <c r="A38" i="57" s="1"/>
  <c r="A39" i="57" s="1"/>
  <c r="A40" i="57" s="1"/>
  <c r="A41" i="57" s="1"/>
  <c r="A42" i="57" s="1"/>
  <c r="A43" i="57" s="1"/>
  <c r="A44" i="57" s="1"/>
  <c r="A45" i="57" s="1"/>
  <c r="A46" i="57" s="1"/>
  <c r="A47" i="57" s="1"/>
  <c r="A48" i="57" s="1"/>
  <c r="A49" i="57" s="1"/>
  <c r="A50" i="57" s="1"/>
  <c r="A51" i="57" s="1"/>
  <c r="A52" i="57" s="1"/>
  <c r="A53" i="57" s="1"/>
  <c r="A54" i="57" s="1"/>
  <c r="A55" i="57" s="1"/>
  <c r="A56" i="57" s="1"/>
  <c r="A57" i="57" s="1"/>
  <c r="A58" i="57" s="1"/>
  <c r="A59" i="57" s="1"/>
  <c r="A60" i="57" s="1"/>
  <c r="A61" i="57" s="1"/>
  <c r="A62" i="57" s="1"/>
  <c r="A63" i="57" s="1"/>
  <c r="A64" i="57" s="1"/>
  <c r="A65" i="57" s="1"/>
  <c r="A66" i="57" s="1"/>
  <c r="A67" i="57" s="1"/>
  <c r="A68" i="57" s="1"/>
  <c r="A69" i="57" s="1"/>
  <c r="A70" i="57" s="1"/>
  <c r="A71" i="57" s="1"/>
  <c r="A72" i="57" s="1"/>
  <c r="A73" i="57" s="1"/>
  <c r="A74" i="57" s="1"/>
  <c r="A75" i="57" s="1"/>
  <c r="A76" i="57" s="1"/>
  <c r="A77" i="57" s="1"/>
  <c r="A78" i="57" s="1"/>
  <c r="A79" i="57" s="1"/>
  <c r="A80" i="57" s="1"/>
  <c r="A81" i="57" s="1"/>
  <c r="A82" i="57" s="1"/>
  <c r="A83" i="57" s="1"/>
  <c r="A84" i="57" s="1"/>
  <c r="A85" i="57" s="1"/>
  <c r="A86" i="57" s="1"/>
  <c r="A87" i="57" s="1"/>
  <c r="A88" i="57" s="1"/>
  <c r="A89" i="57" s="1"/>
  <c r="A90" i="57" s="1"/>
  <c r="A91" i="57" s="1"/>
  <c r="A92" i="57" s="1"/>
  <c r="A93" i="57" s="1"/>
  <c r="A94" i="57" s="1"/>
  <c r="A95" i="57" s="1"/>
  <c r="A96" i="57" s="1"/>
  <c r="A97" i="57" s="1"/>
  <c r="A98" i="57" s="1"/>
  <c r="A99" i="57" s="1"/>
  <c r="A100" i="57" s="1"/>
  <c r="A101" i="57" s="1"/>
  <c r="A12" i="57"/>
  <c r="A13" i="57" s="1"/>
  <c r="A11" i="57"/>
  <c r="E96" i="62"/>
  <c r="C96" i="57"/>
  <c r="C71" i="57"/>
  <c r="C36" i="57"/>
  <c r="C100" i="57" l="1"/>
  <c r="E4" i="81" l="1"/>
  <c r="D4" i="81"/>
  <c r="A3" i="81"/>
  <c r="N2" i="53"/>
  <c r="K52" i="50" l="1"/>
  <c r="I52" i="50"/>
  <c r="G35" i="49" l="1"/>
  <c r="G34" i="49"/>
  <c r="G33" i="49"/>
  <c r="G32" i="49"/>
  <c r="G31" i="49"/>
  <c r="G30" i="49"/>
  <c r="G29" i="49"/>
  <c r="G27" i="49"/>
  <c r="G26" i="49"/>
  <c r="G25" i="49"/>
  <c r="G24" i="49"/>
  <c r="G23" i="49"/>
  <c r="G22" i="49"/>
  <c r="F35" i="49"/>
  <c r="F34" i="49"/>
  <c r="F33" i="49"/>
  <c r="F32" i="49"/>
  <c r="F31" i="49"/>
  <c r="F30" i="49"/>
  <c r="F29" i="49"/>
  <c r="F27" i="49"/>
  <c r="F26" i="49"/>
  <c r="F25" i="49"/>
  <c r="F24" i="49"/>
  <c r="F23" i="49"/>
  <c r="F22" i="49"/>
  <c r="E120" i="79" l="1"/>
  <c r="D120" i="79"/>
  <c r="A119" i="79"/>
  <c r="G126" i="47" l="1"/>
  <c r="G125" i="47"/>
  <c r="G124" i="47"/>
  <c r="G123" i="47"/>
  <c r="G122" i="47"/>
  <c r="G121" i="47"/>
  <c r="G120" i="47"/>
  <c r="G119" i="47"/>
  <c r="G118" i="47"/>
  <c r="G117" i="47"/>
  <c r="G116" i="47"/>
  <c r="G115" i="47"/>
  <c r="G114" i="47"/>
  <c r="G113" i="47"/>
  <c r="G112" i="47"/>
  <c r="G111" i="47"/>
  <c r="G110" i="47"/>
  <c r="G109" i="47"/>
  <c r="G108" i="47"/>
  <c r="G107" i="47"/>
  <c r="G106" i="47"/>
  <c r="G105" i="47"/>
  <c r="G104" i="47"/>
  <c r="G103" i="47"/>
  <c r="G102" i="47"/>
  <c r="G101" i="47"/>
  <c r="G100" i="47"/>
  <c r="G99" i="47"/>
  <c r="G98" i="47"/>
  <c r="G97" i="47"/>
  <c r="G96" i="47"/>
  <c r="G95" i="47"/>
  <c r="G94" i="47"/>
  <c r="G93" i="47"/>
  <c r="G92" i="47"/>
  <c r="G91" i="47"/>
  <c r="G90" i="47"/>
  <c r="G89" i="47"/>
  <c r="G88" i="47"/>
  <c r="G87" i="47"/>
  <c r="G86" i="47"/>
  <c r="G85" i="47"/>
  <c r="G84" i="47"/>
  <c r="G83" i="47"/>
  <c r="G82" i="47"/>
  <c r="G81" i="47"/>
  <c r="G80" i="47"/>
  <c r="G59" i="47"/>
  <c r="G58" i="47"/>
  <c r="G57" i="47"/>
  <c r="G56" i="47"/>
  <c r="G55" i="47"/>
  <c r="G53" i="47"/>
  <c r="G52" i="47"/>
  <c r="G51" i="47"/>
  <c r="G50" i="47"/>
  <c r="G49" i="47"/>
  <c r="G48" i="47"/>
  <c r="G47" i="47"/>
  <c r="G46" i="47"/>
  <c r="G45" i="47"/>
  <c r="G44" i="47"/>
  <c r="G43" i="47"/>
  <c r="G42" i="47"/>
  <c r="G41" i="47"/>
  <c r="G40" i="47"/>
  <c r="G39" i="47"/>
  <c r="G38" i="47"/>
  <c r="G37" i="47"/>
  <c r="G36" i="47"/>
  <c r="G35" i="47"/>
  <c r="G34" i="47"/>
  <c r="G33" i="47"/>
  <c r="G32" i="47"/>
  <c r="G31" i="47"/>
  <c r="G30" i="47"/>
  <c r="G28" i="47"/>
  <c r="G27" i="47"/>
  <c r="G26" i="47"/>
  <c r="G25" i="47"/>
  <c r="G24" i="47"/>
  <c r="G23" i="47"/>
  <c r="G22" i="47"/>
  <c r="M31" i="46"/>
  <c r="M29" i="46"/>
  <c r="M28" i="46"/>
  <c r="M27" i="46"/>
  <c r="M26" i="46"/>
  <c r="M25" i="46"/>
  <c r="M21" i="46"/>
  <c r="M20" i="46"/>
  <c r="M19" i="46"/>
  <c r="M18" i="46"/>
  <c r="M17" i="46"/>
  <c r="L31" i="46"/>
  <c r="G33" i="43"/>
  <c r="G31" i="43"/>
  <c r="G29" i="43"/>
  <c r="G27" i="43"/>
  <c r="G25" i="43"/>
  <c r="G23" i="43"/>
  <c r="G21" i="43"/>
  <c r="G19" i="43"/>
  <c r="G62" i="32" l="1"/>
  <c r="G61" i="32"/>
  <c r="G60" i="32"/>
  <c r="G59" i="32"/>
  <c r="G58" i="32"/>
  <c r="G57" i="32"/>
  <c r="G56" i="32"/>
  <c r="G55" i="32"/>
  <c r="G54" i="32"/>
  <c r="G53" i="32"/>
  <c r="E54" i="26"/>
  <c r="E52" i="26"/>
  <c r="E51" i="26"/>
  <c r="E49" i="26"/>
  <c r="E48" i="26"/>
  <c r="E25" i="26"/>
  <c r="E27" i="26"/>
  <c r="E41" i="26"/>
  <c r="H139" i="20"/>
  <c r="F138" i="20"/>
  <c r="F139" i="20" s="1"/>
  <c r="G135" i="20"/>
  <c r="F135" i="20"/>
  <c r="D138" i="20"/>
  <c r="D31" i="18" l="1"/>
  <c r="D33" i="18"/>
  <c r="D30" i="18"/>
  <c r="D27" i="18"/>
  <c r="D22" i="18"/>
  <c r="D19" i="18"/>
  <c r="D18" i="18"/>
  <c r="D17" i="18"/>
  <c r="D15" i="18"/>
  <c r="D14" i="18"/>
  <c r="D13" i="18"/>
  <c r="D12" i="18"/>
  <c r="D11" i="18"/>
  <c r="G182" i="47" l="1"/>
  <c r="G21" i="47"/>
  <c r="G20" i="47"/>
  <c r="G80" i="32" l="1"/>
  <c r="F65" i="32"/>
  <c r="D65" i="32"/>
  <c r="C65" i="32"/>
  <c r="H24" i="63" l="1"/>
  <c r="E28" i="59" l="1"/>
  <c r="E21" i="59"/>
  <c r="J55" i="52" l="1"/>
  <c r="J120" i="52" s="1"/>
  <c r="P210" i="52"/>
  <c r="P209" i="52"/>
  <c r="P208" i="52"/>
  <c r="P197" i="52"/>
  <c r="P54" i="52"/>
  <c r="P47" i="52"/>
  <c r="P46" i="52"/>
  <c r="P134" i="52"/>
  <c r="P177" i="52"/>
  <c r="P180" i="52"/>
  <c r="P182" i="52"/>
  <c r="P179" i="52"/>
  <c r="P169" i="52"/>
  <c r="P168" i="52"/>
  <c r="F173" i="40" l="1"/>
  <c r="F148" i="40"/>
  <c r="F127" i="40"/>
  <c r="F47" i="40" l="1"/>
  <c r="F49" i="40" s="1"/>
  <c r="N19" i="89" l="1"/>
  <c r="N20" i="89"/>
  <c r="N21" i="89"/>
  <c r="N22" i="89"/>
  <c r="N23" i="89"/>
  <c r="N31" i="89"/>
  <c r="N37" i="89"/>
  <c r="E80" i="25" l="1"/>
  <c r="F127" i="23" l="1"/>
  <c r="J27" i="60" l="1"/>
  <c r="F23" i="55"/>
  <c r="F34" i="55"/>
  <c r="F61" i="55" l="1"/>
  <c r="D25" i="63"/>
  <c r="J39" i="41" l="1"/>
  <c r="F92" i="40" l="1"/>
  <c r="K127" i="39"/>
  <c r="K60" i="39"/>
  <c r="E66" i="79"/>
  <c r="D66" i="79"/>
  <c r="A65" i="79"/>
  <c r="Q60" i="92" l="1"/>
  <c r="Q1266" i="92" s="1"/>
  <c r="P60" i="92"/>
  <c r="P1266" i="92" s="1"/>
  <c r="P181" i="52" l="1"/>
  <c r="P178" i="52"/>
  <c r="P176" i="52"/>
  <c r="P175" i="52"/>
  <c r="P174" i="52"/>
  <c r="P173" i="52"/>
  <c r="P172" i="52"/>
  <c r="P171" i="52"/>
  <c r="P170" i="52"/>
  <c r="P167" i="52"/>
  <c r="P166" i="52"/>
  <c r="P165" i="52"/>
  <c r="P164" i="52"/>
  <c r="P163" i="52"/>
  <c r="P162" i="52"/>
  <c r="P161" i="52"/>
  <c r="P160" i="52"/>
  <c r="P159" i="52"/>
  <c r="P158" i="52"/>
  <c r="P157" i="52"/>
  <c r="P156" i="52"/>
  <c r="P155" i="52"/>
  <c r="P154" i="52"/>
  <c r="P153" i="52"/>
  <c r="P152" i="52"/>
  <c r="P151" i="52"/>
  <c r="P150" i="52"/>
  <c r="P149" i="52"/>
  <c r="P148" i="52"/>
  <c r="P147" i="52"/>
  <c r="P146" i="52"/>
  <c r="P145" i="52"/>
  <c r="P144" i="52"/>
  <c r="P143" i="52"/>
  <c r="P142" i="52"/>
  <c r="P141" i="52"/>
  <c r="P140" i="52"/>
  <c r="P139" i="52"/>
  <c r="P138" i="52"/>
  <c r="P137" i="52"/>
  <c r="P136" i="52"/>
  <c r="P135" i="52"/>
  <c r="P119" i="52"/>
  <c r="P118" i="52"/>
  <c r="P117" i="52"/>
  <c r="P116" i="52"/>
  <c r="P115" i="52"/>
  <c r="P114" i="52"/>
  <c r="P113" i="52"/>
  <c r="P112" i="52"/>
  <c r="P111" i="52"/>
  <c r="P110" i="52"/>
  <c r="P109" i="52"/>
  <c r="P108" i="52"/>
  <c r="P107" i="52"/>
  <c r="P106" i="52"/>
  <c r="P105" i="52"/>
  <c r="P104" i="52"/>
  <c r="P103" i="52"/>
  <c r="P102" i="52"/>
  <c r="P101" i="52"/>
  <c r="P100" i="52"/>
  <c r="P99" i="52"/>
  <c r="P98" i="52"/>
  <c r="P97" i="52"/>
  <c r="P96" i="52"/>
  <c r="P95" i="52"/>
  <c r="P94" i="52"/>
  <c r="P93" i="52"/>
  <c r="P92" i="52"/>
  <c r="P91" i="52"/>
  <c r="P90" i="52"/>
  <c r="P89" i="52"/>
  <c r="P88" i="52"/>
  <c r="P87" i="52"/>
  <c r="P86" i="52"/>
  <c r="P85" i="52"/>
  <c r="P84" i="52"/>
  <c r="P83" i="52"/>
  <c r="P82" i="52"/>
  <c r="P81" i="52"/>
  <c r="P80" i="52"/>
  <c r="P79" i="52"/>
  <c r="P78" i="52"/>
  <c r="P77" i="52"/>
  <c r="P76" i="52"/>
  <c r="P75" i="52"/>
  <c r="P74" i="52"/>
  <c r="P73" i="52"/>
  <c r="P72" i="52"/>
  <c r="P71" i="52"/>
  <c r="P44" i="52"/>
  <c r="P45" i="52"/>
  <c r="P48" i="52"/>
  <c r="P49" i="52"/>
  <c r="P50" i="52"/>
  <c r="P51" i="52"/>
  <c r="P52" i="52"/>
  <c r="P53" i="52"/>
  <c r="P43" i="52"/>
  <c r="O55" i="52" l="1"/>
  <c r="O183" i="52" s="1"/>
  <c r="N55" i="52"/>
  <c r="N120" i="52" s="1"/>
  <c r="M55" i="52"/>
  <c r="M246" i="52" s="1"/>
  <c r="J183" i="52"/>
  <c r="K54" i="50"/>
  <c r="E27" i="49"/>
  <c r="D27" i="49"/>
  <c r="C27" i="49"/>
  <c r="M29" i="45"/>
  <c r="M30" i="45"/>
  <c r="M19" i="45"/>
  <c r="M20" i="45"/>
  <c r="F54" i="40"/>
  <c r="N246" i="52" l="1"/>
  <c r="O120" i="52"/>
  <c r="O246" i="52"/>
  <c r="M183" i="52"/>
  <c r="N183" i="52"/>
  <c r="M120" i="52"/>
  <c r="J246" i="52"/>
  <c r="Q208" i="91" l="1"/>
  <c r="P208" i="91"/>
  <c r="Q278" i="91"/>
  <c r="P278" i="91"/>
  <c r="Q348" i="91"/>
  <c r="P348" i="91"/>
  <c r="Q418" i="91"/>
  <c r="P418" i="91"/>
  <c r="Q488" i="91"/>
  <c r="P488" i="91"/>
  <c r="Q558" i="91"/>
  <c r="P558" i="91"/>
  <c r="Q628" i="91"/>
  <c r="P628" i="91"/>
  <c r="Q698" i="91"/>
  <c r="P698" i="91"/>
  <c r="G698" i="91"/>
  <c r="F698" i="91"/>
  <c r="G628" i="91"/>
  <c r="F628" i="91"/>
  <c r="G558" i="91"/>
  <c r="F558" i="91"/>
  <c r="G488" i="91"/>
  <c r="F488" i="91"/>
  <c r="G418" i="91"/>
  <c r="F418" i="91"/>
  <c r="G348" i="91"/>
  <c r="F348" i="91"/>
  <c r="G278" i="91"/>
  <c r="F278" i="91"/>
  <c r="F208" i="91"/>
  <c r="G208" i="91"/>
  <c r="G32" i="23" l="1"/>
  <c r="G44" i="23" l="1"/>
  <c r="G45" i="23" s="1"/>
  <c r="H62" i="90" l="1"/>
  <c r="D20" i="18" l="1"/>
  <c r="P3" i="91" l="1"/>
  <c r="Q138" i="91"/>
  <c r="G138" i="91"/>
  <c r="Q68" i="91"/>
  <c r="G68" i="91"/>
  <c r="Q3" i="91"/>
  <c r="G3" i="91"/>
  <c r="P68" i="91"/>
  <c r="P138" i="91"/>
  <c r="F138" i="91"/>
  <c r="F68" i="91"/>
  <c r="F3" i="91"/>
  <c r="Q60" i="91" l="1"/>
  <c r="P60" i="91"/>
  <c r="L60" i="91"/>
  <c r="K60" i="91"/>
  <c r="R3" i="90"/>
  <c r="R69" i="90"/>
  <c r="R133" i="90"/>
  <c r="I133" i="90"/>
  <c r="I69" i="90"/>
  <c r="I3" i="90"/>
  <c r="Q133" i="90"/>
  <c r="H133" i="90"/>
  <c r="H69" i="90"/>
  <c r="Q69" i="90"/>
  <c r="Q3" i="90"/>
  <c r="H3" i="90"/>
  <c r="Q193" i="90"/>
  <c r="P193" i="90"/>
  <c r="O193" i="90"/>
  <c r="M193" i="90"/>
  <c r="L193" i="90"/>
  <c r="I193" i="90"/>
  <c r="H193" i="90"/>
  <c r="G193" i="90"/>
  <c r="R193" i="90"/>
  <c r="Q129" i="90"/>
  <c r="P129" i="90"/>
  <c r="O129" i="90"/>
  <c r="M129" i="90"/>
  <c r="L129" i="90"/>
  <c r="I129" i="90"/>
  <c r="H129" i="90"/>
  <c r="G129" i="90"/>
  <c r="R129" i="90"/>
  <c r="N129" i="90"/>
  <c r="Q62" i="90"/>
  <c r="P62" i="90"/>
  <c r="O62" i="90"/>
  <c r="M62" i="90"/>
  <c r="L62" i="90"/>
  <c r="I62" i="90"/>
  <c r="G62" i="90"/>
  <c r="R62" i="90"/>
  <c r="F56" i="17"/>
  <c r="F53" i="17"/>
  <c r="F48" i="17"/>
  <c r="N193" i="90" l="1"/>
  <c r="N62" i="90"/>
  <c r="F45" i="17" l="1"/>
  <c r="N54" i="53" l="1"/>
  <c r="R53" i="53"/>
  <c r="R49" i="53"/>
  <c r="R48" i="53"/>
  <c r="R47" i="53"/>
  <c r="R46" i="53"/>
  <c r="R45" i="53"/>
  <c r="R39" i="53"/>
  <c r="R38" i="53"/>
  <c r="R35" i="53"/>
  <c r="R37" i="53"/>
  <c r="H39" i="62" l="1"/>
  <c r="H38" i="62"/>
  <c r="H37" i="62"/>
  <c r="H36" i="62"/>
  <c r="H35" i="62"/>
  <c r="H34" i="62"/>
  <c r="H33" i="62"/>
  <c r="H32" i="62"/>
  <c r="H31" i="62"/>
  <c r="H30" i="62"/>
  <c r="H29" i="62"/>
  <c r="G40" i="62"/>
  <c r="F40" i="62"/>
  <c r="E40" i="62"/>
  <c r="D40" i="62"/>
  <c r="D42" i="62" s="1"/>
  <c r="C40" i="62"/>
  <c r="H40" i="62" l="1"/>
  <c r="G51" i="32"/>
  <c r="G50" i="32"/>
  <c r="G49" i="32"/>
  <c r="G48" i="32"/>
  <c r="G47" i="32"/>
  <c r="G46" i="32"/>
  <c r="G45" i="32"/>
  <c r="G44" i="32"/>
  <c r="G43" i="32"/>
  <c r="G42" i="32"/>
  <c r="G41" i="32"/>
  <c r="G40" i="32"/>
  <c r="G39" i="32"/>
  <c r="G38" i="32"/>
  <c r="G37" i="32"/>
  <c r="G36" i="32"/>
  <c r="G35" i="32"/>
  <c r="G34" i="32"/>
  <c r="G33" i="32"/>
  <c r="G32" i="32"/>
  <c r="G31" i="32"/>
  <c r="G30" i="32"/>
  <c r="G29" i="32"/>
  <c r="G28" i="32"/>
  <c r="G27" i="32"/>
  <c r="G26" i="32"/>
  <c r="G25" i="32"/>
  <c r="G23" i="32"/>
  <c r="G22" i="32"/>
  <c r="G21" i="32"/>
  <c r="G20" i="32"/>
  <c r="G19" i="32"/>
  <c r="G65" i="32" l="1"/>
  <c r="I40" i="83"/>
  <c r="H40" i="83"/>
  <c r="H61" i="52"/>
  <c r="Q61" i="52"/>
  <c r="Q124" i="52"/>
  <c r="Q187" i="52"/>
  <c r="H187" i="52"/>
  <c r="H124" i="52"/>
  <c r="L39" i="51" l="1"/>
  <c r="G131" i="47" l="1"/>
  <c r="F131" i="47"/>
  <c r="A131" i="47"/>
  <c r="F71" i="47"/>
  <c r="C25" i="41"/>
  <c r="D25" i="41"/>
  <c r="E25" i="41"/>
  <c r="F25" i="41"/>
  <c r="G25" i="41"/>
  <c r="H25" i="41"/>
  <c r="I25" i="41"/>
  <c r="J25" i="41"/>
  <c r="K25" i="41"/>
  <c r="L25" i="41"/>
  <c r="A132" i="40"/>
  <c r="E132" i="40"/>
  <c r="F132" i="40"/>
  <c r="E4" i="86" l="1"/>
  <c r="D4" i="86"/>
  <c r="A3" i="86"/>
  <c r="J4" i="88"/>
  <c r="E4" i="88"/>
  <c r="I4" i="88"/>
  <c r="D4" i="88"/>
  <c r="A3" i="88"/>
  <c r="F3" i="88"/>
  <c r="S4" i="87"/>
  <c r="Q4" i="87"/>
  <c r="N3" i="87"/>
  <c r="L4" i="87"/>
  <c r="J4" i="87"/>
  <c r="F3" i="87"/>
  <c r="E4" i="87"/>
  <c r="D4" i="87"/>
  <c r="A3" i="87"/>
  <c r="L4" i="85"/>
  <c r="K4" i="85"/>
  <c r="I4" i="85"/>
  <c r="A3" i="85"/>
  <c r="L4" i="84"/>
  <c r="K4" i="84"/>
  <c r="I4" i="84"/>
  <c r="A3" i="84"/>
  <c r="H4" i="83"/>
  <c r="I4" i="83"/>
  <c r="G4" i="83"/>
  <c r="A3" i="83"/>
  <c r="E4" i="82"/>
  <c r="D4" i="82"/>
  <c r="A3" i="82"/>
  <c r="F123" i="37" l="1"/>
  <c r="F131" i="37" s="1"/>
  <c r="F63" i="37" s="1"/>
  <c r="F71" i="37"/>
  <c r="E71" i="37"/>
  <c r="A70" i="37"/>
  <c r="G3" i="49" l="1"/>
  <c r="F3" i="49"/>
  <c r="A2" i="49"/>
  <c r="E4" i="80"/>
  <c r="D4" i="80"/>
  <c r="A3" i="80"/>
  <c r="I3" i="48"/>
  <c r="H3" i="48"/>
  <c r="F2" i="48"/>
  <c r="E3" i="48"/>
  <c r="D3" i="48"/>
  <c r="A2" i="48"/>
  <c r="K128" i="46"/>
  <c r="K66" i="46"/>
  <c r="F128" i="46"/>
  <c r="E128" i="46"/>
  <c r="E66" i="46"/>
  <c r="K64" i="45"/>
  <c r="A60" i="44"/>
  <c r="F60" i="44"/>
  <c r="J60" i="44"/>
  <c r="L60" i="44"/>
  <c r="E60" i="44"/>
  <c r="D60" i="44"/>
  <c r="F3" i="42"/>
  <c r="E4" i="79"/>
  <c r="D4" i="79"/>
  <c r="A3" i="79"/>
  <c r="F3" i="28"/>
  <c r="G32" i="26"/>
  <c r="G38" i="26"/>
  <c r="H38" i="26"/>
  <c r="H196" i="13"/>
  <c r="G196" i="13"/>
  <c r="B195" i="13"/>
  <c r="B63" i="9"/>
  <c r="B127" i="6"/>
  <c r="E128" i="6"/>
  <c r="D128" i="6"/>
  <c r="E64" i="6"/>
  <c r="D64" i="6"/>
  <c r="B63" i="6"/>
  <c r="A1" i="5"/>
  <c r="A1" i="4"/>
  <c r="A66" i="1"/>
  <c r="C33" i="84" l="1"/>
  <c r="H47" i="35" l="1"/>
  <c r="H46" i="35"/>
  <c r="H45" i="35"/>
  <c r="H44" i="35"/>
  <c r="C127" i="47" l="1"/>
  <c r="C61" i="47" s="1"/>
  <c r="F182" i="47"/>
  <c r="E182" i="47"/>
  <c r="C182" i="47"/>
  <c r="C63" i="47" l="1"/>
  <c r="G15" i="33"/>
  <c r="G17" i="33"/>
  <c r="G19" i="33"/>
  <c r="G21" i="33"/>
  <c r="G23" i="33"/>
  <c r="G42" i="62" l="1"/>
  <c r="G69" i="62"/>
  <c r="G3" i="62"/>
  <c r="F77" i="25"/>
  <c r="F73" i="24"/>
  <c r="E73" i="24"/>
  <c r="F137" i="24"/>
  <c r="F79" i="25" l="1"/>
  <c r="F78" i="25"/>
  <c r="F80" i="25" l="1"/>
  <c r="P207" i="52" l="1"/>
  <c r="P206" i="52"/>
  <c r="P205" i="52"/>
  <c r="P204" i="52"/>
  <c r="P203" i="52"/>
  <c r="P202" i="52"/>
  <c r="P201" i="52"/>
  <c r="P200" i="52"/>
  <c r="P199" i="52"/>
  <c r="P198" i="52"/>
  <c r="P55" i="52" s="1"/>
  <c r="P246" i="52" s="1"/>
  <c r="P120" i="52" l="1"/>
  <c r="L54" i="50"/>
  <c r="J54" i="50"/>
  <c r="I54" i="50"/>
  <c r="G62" i="49"/>
  <c r="P183" i="52" l="1"/>
  <c r="F62" i="49"/>
  <c r="D38" i="71" l="1"/>
  <c r="G44" i="15" l="1"/>
  <c r="C385" i="75" l="1"/>
  <c r="C370" i="75"/>
  <c r="D55" i="48" l="1"/>
  <c r="D59" i="48" s="1"/>
  <c r="C355" i="75" s="1"/>
  <c r="D32" i="48"/>
  <c r="D34" i="48" s="1"/>
  <c r="D36" i="48" s="1"/>
  <c r="C354" i="75"/>
  <c r="I55" i="48"/>
  <c r="H55" i="48"/>
  <c r="G55" i="48"/>
  <c r="F55" i="48"/>
  <c r="E55" i="48"/>
  <c r="E59" i="48" s="1"/>
  <c r="D60" i="48" l="1"/>
  <c r="V47" i="14" l="1"/>
  <c r="U47" i="14"/>
  <c r="T47" i="14"/>
  <c r="S47" i="14"/>
  <c r="R47" i="14"/>
  <c r="R49" i="14"/>
  <c r="Q47" i="14"/>
  <c r="N47" i="14"/>
  <c r="M47" i="14"/>
  <c r="C384" i="75" l="1"/>
  <c r="C383" i="75"/>
  <c r="C382" i="75"/>
  <c r="C380" i="75"/>
  <c r="C378" i="75"/>
  <c r="C377" i="75"/>
  <c r="C376" i="75"/>
  <c r="C375" i="75"/>
  <c r="C369" i="75"/>
  <c r="C368" i="75"/>
  <c r="C367" i="75"/>
  <c r="C365" i="75"/>
  <c r="C363" i="75"/>
  <c r="C362" i="75"/>
  <c r="C361" i="75"/>
  <c r="C396" i="75" s="1"/>
  <c r="C360" i="75"/>
  <c r="C353" i="75"/>
  <c r="C352" i="75"/>
  <c r="C351" i="75"/>
  <c r="C391" i="75" l="1"/>
  <c r="C379" i="75"/>
  <c r="C386" i="75" s="1"/>
  <c r="C364" i="75"/>
  <c r="C371" i="75" s="1"/>
  <c r="E43" i="56" l="1"/>
  <c r="D34" i="61" l="1"/>
  <c r="D35" i="61"/>
  <c r="C349" i="75"/>
  <c r="C347" i="75"/>
  <c r="C346" i="75"/>
  <c r="C345" i="75"/>
  <c r="C344" i="75"/>
  <c r="I32" i="48"/>
  <c r="I34" i="48" s="1"/>
  <c r="I36" i="48" s="1"/>
  <c r="H32" i="48"/>
  <c r="G32" i="48"/>
  <c r="F32" i="48"/>
  <c r="E32" i="48"/>
  <c r="C254" i="75"/>
  <c r="C253" i="75"/>
  <c r="C252" i="75"/>
  <c r="C199" i="75"/>
  <c r="C176" i="75"/>
  <c r="J123" i="65"/>
  <c r="L123" i="65"/>
  <c r="H123" i="65"/>
  <c r="L109" i="65"/>
  <c r="J109" i="65"/>
  <c r="H109" i="65"/>
  <c r="H38" i="65"/>
  <c r="E109" i="65"/>
  <c r="C109" i="65"/>
  <c r="E123" i="65"/>
  <c r="C123" i="65"/>
  <c r="C38" i="65"/>
  <c r="C397" i="75" l="1"/>
  <c r="C395" i="75"/>
  <c r="C348" i="75"/>
  <c r="C356" i="75" s="1"/>
  <c r="C392" i="75"/>
  <c r="C390" i="75"/>
  <c r="C255" i="75"/>
  <c r="F2" i="53"/>
  <c r="Q25" i="51"/>
  <c r="Q18" i="51"/>
  <c r="Q40" i="51"/>
  <c r="A2" i="28"/>
  <c r="A2" i="25"/>
  <c r="F3" i="25"/>
  <c r="G3" i="25"/>
  <c r="A96" i="25"/>
  <c r="F96" i="25"/>
  <c r="G96" i="25"/>
  <c r="E131" i="49"/>
  <c r="D131" i="49"/>
  <c r="G131" i="49" s="1"/>
  <c r="C131" i="49"/>
  <c r="G130" i="49"/>
  <c r="F130" i="49"/>
  <c r="G129" i="49"/>
  <c r="F129" i="49"/>
  <c r="G128" i="49"/>
  <c r="F128" i="49"/>
  <c r="G127" i="49"/>
  <c r="F127" i="49"/>
  <c r="G126" i="49"/>
  <c r="F126" i="49"/>
  <c r="G125" i="49"/>
  <c r="F125" i="49"/>
  <c r="G124" i="49"/>
  <c r="F124" i="49"/>
  <c r="G123" i="49"/>
  <c r="F123" i="49"/>
  <c r="G122" i="49"/>
  <c r="F122" i="49"/>
  <c r="G121" i="49"/>
  <c r="F121" i="49"/>
  <c r="G120" i="49"/>
  <c r="F120" i="49"/>
  <c r="G119" i="49"/>
  <c r="F119" i="49"/>
  <c r="G118" i="49"/>
  <c r="F118" i="49"/>
  <c r="A118" i="49"/>
  <c r="A119" i="49" s="1"/>
  <c r="A120" i="49" s="1"/>
  <c r="A121" i="49" s="1"/>
  <c r="A122" i="49" s="1"/>
  <c r="A123" i="49" s="1"/>
  <c r="A124" i="49" s="1"/>
  <c r="A125" i="49" s="1"/>
  <c r="A126" i="49" s="1"/>
  <c r="A127" i="49" s="1"/>
  <c r="A128" i="49" s="1"/>
  <c r="A129" i="49" s="1"/>
  <c r="A130" i="49" s="1"/>
  <c r="A131" i="49" s="1"/>
  <c r="G117" i="49"/>
  <c r="F117" i="49"/>
  <c r="G116" i="49"/>
  <c r="F116" i="49"/>
  <c r="G115" i="49"/>
  <c r="F115" i="49"/>
  <c r="G114" i="49"/>
  <c r="F114" i="49"/>
  <c r="G113" i="49"/>
  <c r="F113" i="49"/>
  <c r="G112" i="49"/>
  <c r="F112" i="49"/>
  <c r="G111" i="49"/>
  <c r="F111" i="49"/>
  <c r="G110" i="49"/>
  <c r="F110" i="49"/>
  <c r="G109" i="49"/>
  <c r="F109" i="49"/>
  <c r="G108" i="49"/>
  <c r="F108" i="49"/>
  <c r="G107" i="49"/>
  <c r="F107" i="49"/>
  <c r="G106" i="49"/>
  <c r="F106" i="49"/>
  <c r="G105" i="49"/>
  <c r="F105" i="49"/>
  <c r="G104" i="49"/>
  <c r="F104" i="49"/>
  <c r="G103" i="49"/>
  <c r="F103" i="49"/>
  <c r="G102" i="49"/>
  <c r="F102" i="49"/>
  <c r="G101" i="49"/>
  <c r="F101" i="49"/>
  <c r="G100" i="49"/>
  <c r="F100" i="49"/>
  <c r="G99" i="49"/>
  <c r="F99" i="49"/>
  <c r="G98" i="49"/>
  <c r="F98" i="49"/>
  <c r="G97" i="49"/>
  <c r="F97" i="49"/>
  <c r="G96" i="49"/>
  <c r="F96" i="49"/>
  <c r="G95" i="49"/>
  <c r="F95" i="49"/>
  <c r="G94" i="49"/>
  <c r="F94" i="49"/>
  <c r="G93" i="49"/>
  <c r="F93" i="49"/>
  <c r="G92" i="49"/>
  <c r="F92" i="49"/>
  <c r="G91" i="49"/>
  <c r="F91" i="49"/>
  <c r="G90" i="49"/>
  <c r="F90" i="49"/>
  <c r="G89" i="49"/>
  <c r="F89" i="49"/>
  <c r="G88" i="49"/>
  <c r="F88" i="49"/>
  <c r="G87" i="49"/>
  <c r="F87" i="49"/>
  <c r="G86" i="49"/>
  <c r="F86" i="49"/>
  <c r="G85" i="49"/>
  <c r="F85" i="49"/>
  <c r="G84" i="49"/>
  <c r="F84" i="49"/>
  <c r="G83" i="49"/>
  <c r="F83" i="49"/>
  <c r="G82" i="49"/>
  <c r="F82" i="49"/>
  <c r="G81" i="49"/>
  <c r="F81" i="49"/>
  <c r="G80" i="49"/>
  <c r="F80" i="49"/>
  <c r="G79" i="49"/>
  <c r="F79" i="49"/>
  <c r="G78" i="49"/>
  <c r="F78" i="49"/>
  <c r="A78" i="49"/>
  <c r="A79" i="49" s="1"/>
  <c r="A80" i="49" s="1"/>
  <c r="A81" i="49" s="1"/>
  <c r="A82" i="49" s="1"/>
  <c r="A83" i="49" s="1"/>
  <c r="A84" i="49" s="1"/>
  <c r="A85" i="49" s="1"/>
  <c r="A86" i="49" s="1"/>
  <c r="A87" i="49" s="1"/>
  <c r="A88" i="49" s="1"/>
  <c r="A89" i="49" s="1"/>
  <c r="A90" i="49" s="1"/>
  <c r="A91" i="49" s="1"/>
  <c r="A92" i="49" s="1"/>
  <c r="A93" i="49" s="1"/>
  <c r="A94" i="49" s="1"/>
  <c r="A95" i="49" s="1"/>
  <c r="A96" i="49" s="1"/>
  <c r="A97" i="49" s="1"/>
  <c r="A98" i="49" s="1"/>
  <c r="A99" i="49" s="1"/>
  <c r="A100" i="49" s="1"/>
  <c r="G77" i="49"/>
  <c r="F77" i="49"/>
  <c r="G63" i="49"/>
  <c r="F63" i="49"/>
  <c r="E64" i="49"/>
  <c r="G61" i="49"/>
  <c r="F61" i="49"/>
  <c r="G60" i="49"/>
  <c r="F60" i="49"/>
  <c r="G59" i="49"/>
  <c r="F59" i="49"/>
  <c r="G58" i="49"/>
  <c r="F58" i="49"/>
  <c r="G57" i="49"/>
  <c r="F57" i="49"/>
  <c r="G56" i="49"/>
  <c r="F56" i="49"/>
  <c r="G55" i="49"/>
  <c r="F55" i="49"/>
  <c r="G54" i="49"/>
  <c r="F54" i="49"/>
  <c r="A23" i="49"/>
  <c r="A24" i="49" s="1"/>
  <c r="A25" i="49" s="1"/>
  <c r="A26" i="49" s="1"/>
  <c r="A27" i="49" s="1"/>
  <c r="A28" i="49" s="1"/>
  <c r="A29" i="49" s="1"/>
  <c r="A30" i="49" s="1"/>
  <c r="A31" i="49" s="1"/>
  <c r="A32" i="49" s="1"/>
  <c r="A33" i="49" s="1"/>
  <c r="A34" i="49" s="1"/>
  <c r="A35" i="49" s="1"/>
  <c r="A36" i="49" s="1"/>
  <c r="A37" i="49" s="1"/>
  <c r="A38" i="49" s="1"/>
  <c r="A39" i="49" s="1"/>
  <c r="A40" i="49" s="1"/>
  <c r="A41" i="49" s="1"/>
  <c r="A42" i="49" s="1"/>
  <c r="A43" i="49" s="1"/>
  <c r="A44" i="49" s="1"/>
  <c r="A45" i="49" s="1"/>
  <c r="A46" i="49" s="1"/>
  <c r="A47" i="49" s="1"/>
  <c r="A48" i="49" s="1"/>
  <c r="A49" i="49" s="1"/>
  <c r="A50" i="49" s="1"/>
  <c r="A51" i="49" s="1"/>
  <c r="A52" i="49" s="1"/>
  <c r="A53" i="49" s="1"/>
  <c r="A54" i="49" s="1"/>
  <c r="A55" i="49" s="1"/>
  <c r="A56" i="49" s="1"/>
  <c r="A57" i="49" s="1"/>
  <c r="A58" i="49" s="1"/>
  <c r="A59" i="49" s="1"/>
  <c r="A60" i="49" s="1"/>
  <c r="A61" i="49" s="1"/>
  <c r="A62" i="49" s="1"/>
  <c r="A63" i="49" s="1"/>
  <c r="A64" i="49" s="1"/>
  <c r="G34" i="48"/>
  <c r="G36" i="48" s="1"/>
  <c r="F34" i="48"/>
  <c r="F36" i="48" s="1"/>
  <c r="H34" i="48"/>
  <c r="H36" i="48" s="1"/>
  <c r="E34" i="48"/>
  <c r="E36" i="48" s="1"/>
  <c r="E60" i="48" s="1"/>
  <c r="F131" i="49" l="1"/>
  <c r="C64" i="49"/>
  <c r="F64" i="49" s="1"/>
  <c r="Q26" i="51"/>
  <c r="D64" i="49"/>
  <c r="G64" i="49" l="1"/>
  <c r="E125" i="61"/>
  <c r="D125" i="61"/>
  <c r="F107" i="61"/>
  <c r="F105" i="61"/>
  <c r="E103" i="61"/>
  <c r="D103" i="61"/>
  <c r="F102" i="61"/>
  <c r="F101" i="61"/>
  <c r="F100" i="61"/>
  <c r="E98" i="61"/>
  <c r="D98" i="61"/>
  <c r="F97" i="61"/>
  <c r="F96" i="61"/>
  <c r="F95" i="61"/>
  <c r="E92" i="61"/>
  <c r="F91" i="61"/>
  <c r="F90" i="61"/>
  <c r="D88" i="61"/>
  <c r="D87" i="61"/>
  <c r="D86" i="61"/>
  <c r="D85" i="61"/>
  <c r="D84" i="61"/>
  <c r="D83" i="61"/>
  <c r="D82" i="61"/>
  <c r="D80" i="61"/>
  <c r="D79" i="61"/>
  <c r="D77" i="61"/>
  <c r="F69" i="61"/>
  <c r="E69" i="61"/>
  <c r="A68" i="61"/>
  <c r="D64" i="61"/>
  <c r="D55" i="61"/>
  <c r="D41" i="61"/>
  <c r="D40" i="61"/>
  <c r="D39" i="61"/>
  <c r="D38" i="61"/>
  <c r="D37" i="61"/>
  <c r="D32" i="61"/>
  <c r="D25" i="61"/>
  <c r="F3" i="61"/>
  <c r="E3" i="61"/>
  <c r="A2" i="61"/>
  <c r="K192" i="60"/>
  <c r="H192" i="60"/>
  <c r="G192" i="60"/>
  <c r="J191" i="60"/>
  <c r="J190" i="60"/>
  <c r="J189" i="60"/>
  <c r="J188" i="60"/>
  <c r="J187" i="60"/>
  <c r="J186" i="60"/>
  <c r="J185" i="60"/>
  <c r="J184" i="60"/>
  <c r="J183" i="60"/>
  <c r="J182" i="60"/>
  <c r="J181" i="60"/>
  <c r="J180" i="60"/>
  <c r="J179" i="60"/>
  <c r="J178" i="60"/>
  <c r="J177" i="60"/>
  <c r="J176" i="60"/>
  <c r="J175" i="60"/>
  <c r="J174" i="60"/>
  <c r="J173" i="60"/>
  <c r="J172" i="60"/>
  <c r="J171" i="60"/>
  <c r="J170" i="60"/>
  <c r="J169" i="60"/>
  <c r="J168" i="60"/>
  <c r="J167" i="60"/>
  <c r="J166" i="60"/>
  <c r="J165" i="60"/>
  <c r="J164" i="60"/>
  <c r="J163" i="60"/>
  <c r="J162" i="60"/>
  <c r="J161" i="60"/>
  <c r="J160" i="60"/>
  <c r="J159" i="60"/>
  <c r="J158" i="60"/>
  <c r="J157" i="60"/>
  <c r="J156" i="60"/>
  <c r="J155" i="60"/>
  <c r="J154" i="60"/>
  <c r="J153" i="60"/>
  <c r="J152" i="60"/>
  <c r="J151" i="60"/>
  <c r="J150" i="60"/>
  <c r="J149" i="60"/>
  <c r="J148" i="60"/>
  <c r="J147" i="60"/>
  <c r="J146" i="60"/>
  <c r="J145" i="60"/>
  <c r="J144" i="60"/>
  <c r="J143" i="60"/>
  <c r="J142" i="60"/>
  <c r="J141" i="60"/>
  <c r="J140" i="60"/>
  <c r="J139" i="60"/>
  <c r="J138" i="60"/>
  <c r="K132" i="60"/>
  <c r="J132" i="60"/>
  <c r="F132" i="60"/>
  <c r="E132" i="60"/>
  <c r="D132" i="60"/>
  <c r="A132" i="60"/>
  <c r="K129" i="60"/>
  <c r="H129" i="60"/>
  <c r="G129" i="60"/>
  <c r="J128" i="60"/>
  <c r="J127" i="60"/>
  <c r="J126" i="60"/>
  <c r="J125" i="60"/>
  <c r="J124" i="60"/>
  <c r="J123" i="60"/>
  <c r="J122" i="60"/>
  <c r="J121" i="60"/>
  <c r="J120" i="60"/>
  <c r="J119" i="60"/>
  <c r="J118" i="60"/>
  <c r="J117" i="60"/>
  <c r="J116" i="60"/>
  <c r="J115" i="60"/>
  <c r="J114" i="60"/>
  <c r="J113" i="60"/>
  <c r="J112" i="60"/>
  <c r="J111" i="60"/>
  <c r="J110" i="60"/>
  <c r="J109" i="60"/>
  <c r="J108" i="60"/>
  <c r="J107" i="60"/>
  <c r="J106" i="60"/>
  <c r="J105" i="60"/>
  <c r="J104" i="60"/>
  <c r="J103" i="60"/>
  <c r="J102" i="60"/>
  <c r="J101" i="60"/>
  <c r="J100" i="60"/>
  <c r="J99" i="60"/>
  <c r="J98" i="60"/>
  <c r="J97" i="60"/>
  <c r="J96" i="60"/>
  <c r="J95" i="60"/>
  <c r="J94" i="60"/>
  <c r="J93" i="60"/>
  <c r="J92" i="60"/>
  <c r="J91" i="60"/>
  <c r="J90" i="60"/>
  <c r="J89" i="60"/>
  <c r="J88" i="60"/>
  <c r="J87" i="60"/>
  <c r="J86" i="60"/>
  <c r="J85" i="60"/>
  <c r="J84" i="60"/>
  <c r="J83" i="60"/>
  <c r="J82" i="60"/>
  <c r="J81" i="60"/>
  <c r="J80" i="60"/>
  <c r="J79" i="60"/>
  <c r="J78" i="60"/>
  <c r="J77" i="60"/>
  <c r="J76" i="60"/>
  <c r="J75" i="60"/>
  <c r="K69" i="60"/>
  <c r="J69" i="60"/>
  <c r="F69" i="60"/>
  <c r="E69" i="60"/>
  <c r="D69" i="60"/>
  <c r="A69" i="60"/>
  <c r="K64" i="60"/>
  <c r="H64" i="60"/>
  <c r="G64" i="60"/>
  <c r="K3" i="60"/>
  <c r="J3" i="60"/>
  <c r="E3" i="60"/>
  <c r="D3" i="60"/>
  <c r="F2" i="60"/>
  <c r="A2" i="60"/>
  <c r="G43" i="56"/>
  <c r="F43" i="56"/>
  <c r="D43" i="56"/>
  <c r="H42" i="56"/>
  <c r="H41" i="56"/>
  <c r="H40" i="56"/>
  <c r="H39" i="56"/>
  <c r="H38" i="56"/>
  <c r="H37" i="56"/>
  <c r="H36" i="56"/>
  <c r="H35" i="56"/>
  <c r="H34" i="56"/>
  <c r="H33" i="56"/>
  <c r="H32" i="56"/>
  <c r="H3" i="56"/>
  <c r="G3" i="56"/>
  <c r="A2" i="56"/>
  <c r="H125" i="54"/>
  <c r="G125" i="54"/>
  <c r="F125" i="54"/>
  <c r="E125" i="54"/>
  <c r="D125" i="54"/>
  <c r="I124" i="54"/>
  <c r="I123" i="54"/>
  <c r="I122" i="54"/>
  <c r="I121" i="54"/>
  <c r="I120" i="54"/>
  <c r="I119" i="54"/>
  <c r="I118" i="54"/>
  <c r="I117" i="54"/>
  <c r="I116" i="54"/>
  <c r="I115" i="54"/>
  <c r="I114" i="54"/>
  <c r="I113" i="54"/>
  <c r="I112" i="54"/>
  <c r="I111" i="54"/>
  <c r="I110" i="54"/>
  <c r="I109" i="54"/>
  <c r="I108" i="54"/>
  <c r="I107" i="54"/>
  <c r="I106" i="54"/>
  <c r="I105" i="54"/>
  <c r="I104" i="54"/>
  <c r="I103" i="54"/>
  <c r="I102" i="54"/>
  <c r="I101" i="54"/>
  <c r="I100" i="54"/>
  <c r="I99" i="54"/>
  <c r="I98" i="54"/>
  <c r="I97" i="54"/>
  <c r="I96" i="54"/>
  <c r="I95" i="54"/>
  <c r="I94" i="54"/>
  <c r="I93" i="54"/>
  <c r="I92" i="54"/>
  <c r="I91" i="54"/>
  <c r="I90" i="54"/>
  <c r="I89" i="54"/>
  <c r="I88" i="54"/>
  <c r="I87" i="54"/>
  <c r="I86" i="54"/>
  <c r="I85" i="54"/>
  <c r="I84" i="54"/>
  <c r="I83" i="54"/>
  <c r="I82" i="54"/>
  <c r="I81" i="54"/>
  <c r="I80" i="54"/>
  <c r="I79" i="54"/>
  <c r="I78" i="54"/>
  <c r="I77" i="54"/>
  <c r="I125" i="54" s="1"/>
  <c r="H66" i="54"/>
  <c r="G66" i="54"/>
  <c r="A66" i="54"/>
  <c r="H53" i="54"/>
  <c r="G53" i="54"/>
  <c r="F53" i="54"/>
  <c r="E53" i="54"/>
  <c r="D53" i="54"/>
  <c r="I52" i="54"/>
  <c r="I51" i="54"/>
  <c r="I50" i="54"/>
  <c r="I49" i="54"/>
  <c r="I48" i="54"/>
  <c r="I47" i="54"/>
  <c r="I46" i="54"/>
  <c r="I45" i="54"/>
  <c r="I44" i="54"/>
  <c r="I43" i="54"/>
  <c r="I42" i="54"/>
  <c r="I41" i="54"/>
  <c r="I40" i="54"/>
  <c r="I39" i="54"/>
  <c r="I38" i="54"/>
  <c r="H3" i="54"/>
  <c r="G3" i="54"/>
  <c r="A2" i="54"/>
  <c r="F59" i="81"/>
  <c r="E59" i="81"/>
  <c r="Q221" i="53"/>
  <c r="P221" i="53"/>
  <c r="O221" i="53"/>
  <c r="L221" i="53"/>
  <c r="K221" i="53"/>
  <c r="J221" i="53"/>
  <c r="R220" i="53"/>
  <c r="R219" i="53"/>
  <c r="R218" i="53"/>
  <c r="R217" i="53"/>
  <c r="R216" i="53"/>
  <c r="R215" i="53"/>
  <c r="R214" i="53"/>
  <c r="R213" i="53"/>
  <c r="R212" i="53"/>
  <c r="R211" i="53"/>
  <c r="R210" i="53"/>
  <c r="R209" i="53"/>
  <c r="R208" i="53"/>
  <c r="R207" i="53"/>
  <c r="R206" i="53"/>
  <c r="R205" i="53"/>
  <c r="R204" i="53"/>
  <c r="R203" i="53"/>
  <c r="R202" i="53"/>
  <c r="R201" i="53"/>
  <c r="R200" i="53"/>
  <c r="R199" i="53"/>
  <c r="R198" i="53"/>
  <c r="R197" i="53"/>
  <c r="R196" i="53"/>
  <c r="R195" i="53"/>
  <c r="R194" i="53"/>
  <c r="R193" i="53"/>
  <c r="R192" i="53"/>
  <c r="R191" i="53"/>
  <c r="R190" i="53"/>
  <c r="R189" i="53"/>
  <c r="R188" i="53"/>
  <c r="R187" i="53"/>
  <c r="R186" i="53"/>
  <c r="R185" i="53"/>
  <c r="R184" i="53"/>
  <c r="R183" i="53"/>
  <c r="R182" i="53"/>
  <c r="R181" i="53"/>
  <c r="R180" i="53"/>
  <c r="R179" i="53"/>
  <c r="R178" i="53"/>
  <c r="R177" i="53"/>
  <c r="R176" i="53"/>
  <c r="R175" i="53"/>
  <c r="R174" i="53"/>
  <c r="R173" i="53"/>
  <c r="R172" i="53"/>
  <c r="R171" i="53"/>
  <c r="R170" i="53"/>
  <c r="R169" i="53"/>
  <c r="R168" i="53"/>
  <c r="R167" i="53"/>
  <c r="R166" i="53"/>
  <c r="R165" i="53"/>
  <c r="R164" i="53"/>
  <c r="R163" i="53"/>
  <c r="R162" i="53"/>
  <c r="R161" i="53"/>
  <c r="R160" i="53"/>
  <c r="R159" i="53"/>
  <c r="R158" i="53"/>
  <c r="R157" i="53"/>
  <c r="R148" i="53"/>
  <c r="Q148" i="53"/>
  <c r="N148" i="53"/>
  <c r="L148" i="53"/>
  <c r="J148" i="53"/>
  <c r="F148" i="53"/>
  <c r="E148" i="53"/>
  <c r="D148" i="53"/>
  <c r="A148" i="53"/>
  <c r="Q144" i="53"/>
  <c r="P144" i="53"/>
  <c r="O144" i="53"/>
  <c r="L144" i="53"/>
  <c r="K144" i="53"/>
  <c r="J144" i="53"/>
  <c r="R143" i="53"/>
  <c r="R142" i="53"/>
  <c r="R141" i="53"/>
  <c r="R140" i="53"/>
  <c r="R139" i="53"/>
  <c r="R138" i="53"/>
  <c r="R137" i="53"/>
  <c r="R136" i="53"/>
  <c r="R135" i="53"/>
  <c r="R134" i="53"/>
  <c r="R133" i="53"/>
  <c r="R132" i="53"/>
  <c r="R131" i="53"/>
  <c r="R130" i="53"/>
  <c r="R129" i="53"/>
  <c r="R128" i="53"/>
  <c r="R127" i="53"/>
  <c r="R126" i="53"/>
  <c r="R125" i="53"/>
  <c r="R124" i="53"/>
  <c r="R123" i="53"/>
  <c r="R122" i="53"/>
  <c r="R121" i="53"/>
  <c r="R120" i="53"/>
  <c r="R119" i="53"/>
  <c r="R118" i="53"/>
  <c r="R117" i="53"/>
  <c r="R116" i="53"/>
  <c r="R115" i="53"/>
  <c r="R114" i="53"/>
  <c r="R113" i="53"/>
  <c r="R112" i="53"/>
  <c r="R111" i="53"/>
  <c r="R110" i="53"/>
  <c r="R109" i="53"/>
  <c r="R108" i="53"/>
  <c r="R107" i="53"/>
  <c r="R106" i="53"/>
  <c r="R105" i="53"/>
  <c r="R104" i="53"/>
  <c r="R103" i="53"/>
  <c r="R102" i="53"/>
  <c r="R101" i="53"/>
  <c r="R100" i="53"/>
  <c r="R99" i="53"/>
  <c r="R98" i="53"/>
  <c r="R97" i="53"/>
  <c r="R96" i="53"/>
  <c r="R95" i="53"/>
  <c r="R94" i="53"/>
  <c r="R93" i="53"/>
  <c r="R92" i="53"/>
  <c r="R91" i="53"/>
  <c r="R90" i="53"/>
  <c r="R89" i="53"/>
  <c r="R88" i="53"/>
  <c r="R87" i="53"/>
  <c r="R86" i="53"/>
  <c r="R85" i="53"/>
  <c r="R84" i="53"/>
  <c r="R83" i="53"/>
  <c r="R82" i="53"/>
  <c r="R81" i="53"/>
  <c r="R80" i="53"/>
  <c r="R71" i="53"/>
  <c r="Q71" i="53"/>
  <c r="N71" i="53"/>
  <c r="L71" i="53"/>
  <c r="J71" i="53"/>
  <c r="F71" i="53"/>
  <c r="E71" i="53"/>
  <c r="D71" i="53"/>
  <c r="A71" i="53"/>
  <c r="Q54" i="53"/>
  <c r="P54" i="53"/>
  <c r="L54" i="53"/>
  <c r="K54" i="53"/>
  <c r="J54" i="53"/>
  <c r="R44" i="53"/>
  <c r="R43" i="53"/>
  <c r="R42" i="53"/>
  <c r="R41" i="53"/>
  <c r="R40" i="53"/>
  <c r="R36" i="53"/>
  <c r="R34" i="53"/>
  <c r="R33" i="53"/>
  <c r="R32" i="53"/>
  <c r="R31" i="53"/>
  <c r="R3" i="53"/>
  <c r="Q3" i="53"/>
  <c r="L3" i="53"/>
  <c r="J3" i="53"/>
  <c r="E3" i="53"/>
  <c r="D3" i="53"/>
  <c r="A2" i="53"/>
  <c r="O187" i="52"/>
  <c r="I187" i="52"/>
  <c r="E187" i="52"/>
  <c r="A187" i="52"/>
  <c r="O124" i="52"/>
  <c r="I124" i="52"/>
  <c r="E124" i="52"/>
  <c r="A124" i="52"/>
  <c r="O61" i="52"/>
  <c r="I61" i="52"/>
  <c r="E61" i="52"/>
  <c r="A61" i="52"/>
  <c r="P3" i="52"/>
  <c r="O3" i="52"/>
  <c r="G3" i="52"/>
  <c r="E3" i="52"/>
  <c r="I2" i="52"/>
  <c r="A2" i="52"/>
  <c r="Q76" i="51"/>
  <c r="G70" i="51"/>
  <c r="G71" i="51" s="1"/>
  <c r="G72" i="51" s="1"/>
  <c r="G73" i="51" s="1"/>
  <c r="Q69" i="51"/>
  <c r="Q62" i="51"/>
  <c r="L59" i="51"/>
  <c r="L73" i="51" s="1"/>
  <c r="F58" i="51"/>
  <c r="E58" i="51"/>
  <c r="G56" i="51"/>
  <c r="G57" i="51" s="1"/>
  <c r="G58" i="51" s="1"/>
  <c r="G59" i="51" s="1"/>
  <c r="G60" i="51" s="1"/>
  <c r="G61" i="51" s="1"/>
  <c r="G62" i="51" s="1"/>
  <c r="G55" i="51"/>
  <c r="Q53" i="51"/>
  <c r="Q54" i="51" s="1"/>
  <c r="F48" i="51"/>
  <c r="E48" i="51"/>
  <c r="V44" i="51"/>
  <c r="C636" i="75" s="1"/>
  <c r="F41" i="51"/>
  <c r="E41" i="51"/>
  <c r="E49" i="51" s="1"/>
  <c r="C406" i="75" s="1"/>
  <c r="G38" i="51"/>
  <c r="G39" i="51" s="1"/>
  <c r="G40" i="51" s="1"/>
  <c r="G41" i="51" s="1"/>
  <c r="G42" i="51" s="1"/>
  <c r="G43" i="51" s="1"/>
  <c r="L32" i="51"/>
  <c r="K32" i="51"/>
  <c r="G32" i="51"/>
  <c r="G33" i="51" s="1"/>
  <c r="G34" i="51" s="1"/>
  <c r="G35" i="51" s="1"/>
  <c r="F28" i="51"/>
  <c r="E28" i="51"/>
  <c r="P25" i="51"/>
  <c r="L25" i="51"/>
  <c r="L33" i="51" s="1"/>
  <c r="K25" i="51"/>
  <c r="K33" i="51" s="1"/>
  <c r="C408" i="75" s="1"/>
  <c r="G25" i="51"/>
  <c r="G26" i="51" s="1"/>
  <c r="G27" i="51" s="1"/>
  <c r="G28" i="51" s="1"/>
  <c r="G29" i="51" s="1"/>
  <c r="F21" i="51"/>
  <c r="E21" i="51"/>
  <c r="E29" i="51" s="1"/>
  <c r="W19" i="51"/>
  <c r="W22" i="51" s="1"/>
  <c r="L15" i="51"/>
  <c r="L16" i="51" s="1"/>
  <c r="K15" i="51"/>
  <c r="G10" i="51"/>
  <c r="G11" i="51" s="1"/>
  <c r="G12" i="51" s="1"/>
  <c r="G13" i="51" s="1"/>
  <c r="G14" i="51" s="1"/>
  <c r="G15" i="51" s="1"/>
  <c r="G16" i="51" s="1"/>
  <c r="G17" i="51" s="1"/>
  <c r="G18" i="51" s="1"/>
  <c r="G19" i="51" s="1"/>
  <c r="G20" i="51" s="1"/>
  <c r="G21" i="51" s="1"/>
  <c r="G9" i="51"/>
  <c r="W3" i="51"/>
  <c r="V3" i="51"/>
  <c r="Q3" i="51"/>
  <c r="P3" i="51"/>
  <c r="L3" i="51"/>
  <c r="K3" i="51"/>
  <c r="F3" i="51"/>
  <c r="E3" i="51"/>
  <c r="R2" i="51"/>
  <c r="M2" i="51"/>
  <c r="G2" i="51"/>
  <c r="A2" i="51"/>
  <c r="G127" i="47"/>
  <c r="F127" i="47"/>
  <c r="F61" i="47" s="1"/>
  <c r="F63" i="47" s="1"/>
  <c r="E127" i="47"/>
  <c r="E61" i="47" s="1"/>
  <c r="G71" i="47"/>
  <c r="A71" i="47"/>
  <c r="G3" i="47"/>
  <c r="F3" i="47"/>
  <c r="A2" i="47"/>
  <c r="F119" i="43"/>
  <c r="F59" i="43" s="1"/>
  <c r="E119" i="43"/>
  <c r="E59" i="43" s="1"/>
  <c r="C119" i="43"/>
  <c r="G118" i="43"/>
  <c r="G117" i="43"/>
  <c r="G116" i="43"/>
  <c r="G115" i="43"/>
  <c r="G114" i="43"/>
  <c r="G113" i="43"/>
  <c r="G112" i="43"/>
  <c r="G111" i="43"/>
  <c r="G110" i="43"/>
  <c r="G109" i="43"/>
  <c r="G108" i="43"/>
  <c r="G107" i="43"/>
  <c r="G106" i="43"/>
  <c r="G105" i="43"/>
  <c r="G104" i="43"/>
  <c r="G103" i="43"/>
  <c r="G102" i="43"/>
  <c r="G101" i="43"/>
  <c r="G100" i="43"/>
  <c r="G99" i="43"/>
  <c r="G98" i="43"/>
  <c r="G97" i="43"/>
  <c r="G96" i="43"/>
  <c r="G95" i="43"/>
  <c r="G94" i="43"/>
  <c r="G93" i="43"/>
  <c r="G92" i="43"/>
  <c r="G91" i="43"/>
  <c r="G90" i="43"/>
  <c r="G89" i="43"/>
  <c r="G88" i="43"/>
  <c r="G87" i="43"/>
  <c r="G86" i="43"/>
  <c r="G85" i="43"/>
  <c r="G84" i="43"/>
  <c r="G83" i="43"/>
  <c r="G82" i="43"/>
  <c r="G81" i="43"/>
  <c r="G80" i="43"/>
  <c r="G79" i="43"/>
  <c r="G78" i="43"/>
  <c r="G77" i="43"/>
  <c r="G76" i="43"/>
  <c r="G75" i="43"/>
  <c r="G74" i="43"/>
  <c r="G73" i="43"/>
  <c r="G65" i="43"/>
  <c r="F65" i="43"/>
  <c r="A65" i="43"/>
  <c r="C59" i="43"/>
  <c r="G17" i="43"/>
  <c r="G15" i="43"/>
  <c r="G13" i="43"/>
  <c r="G3" i="43"/>
  <c r="F3" i="43"/>
  <c r="A2" i="43"/>
  <c r="E57" i="38"/>
  <c r="E3" i="38"/>
  <c r="D3" i="38"/>
  <c r="A2" i="38"/>
  <c r="F126" i="33"/>
  <c r="D126" i="33"/>
  <c r="C126" i="33"/>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69" i="33"/>
  <c r="F69" i="33"/>
  <c r="A69" i="33"/>
  <c r="F63" i="33"/>
  <c r="D63" i="33"/>
  <c r="C60" i="33"/>
  <c r="C63" i="33" s="1"/>
  <c r="G3" i="33"/>
  <c r="F3" i="33"/>
  <c r="A2" i="33"/>
  <c r="G178" i="32"/>
  <c r="F178" i="32"/>
  <c r="D178" i="32"/>
  <c r="G127" i="32"/>
  <c r="F127" i="32"/>
  <c r="A127" i="32"/>
  <c r="G123" i="32"/>
  <c r="F123" i="32"/>
  <c r="D123" i="32"/>
  <c r="G72" i="32"/>
  <c r="F72" i="32"/>
  <c r="A72" i="32"/>
  <c r="G3" i="32"/>
  <c r="F3" i="32"/>
  <c r="A2" i="32"/>
  <c r="G64" i="31"/>
  <c r="F64" i="31"/>
  <c r="D64" i="31"/>
  <c r="C64" i="31"/>
  <c r="G29" i="31"/>
  <c r="F29" i="31"/>
  <c r="D29" i="31"/>
  <c r="C29" i="31"/>
  <c r="G3" i="31"/>
  <c r="E3" i="31"/>
  <c r="A2" i="31"/>
  <c r="M70" i="30"/>
  <c r="L70" i="30"/>
  <c r="F70" i="30"/>
  <c r="E70" i="30"/>
  <c r="G69" i="30"/>
  <c r="A69" i="30"/>
  <c r="M3" i="30"/>
  <c r="L3" i="30"/>
  <c r="F3" i="30"/>
  <c r="E3" i="30"/>
  <c r="G2" i="30"/>
  <c r="A2" i="30"/>
  <c r="E28" i="29"/>
  <c r="E38" i="29" s="1"/>
  <c r="C28" i="29"/>
  <c r="C38" i="29" s="1"/>
  <c r="F3" i="29"/>
  <c r="E3" i="29"/>
  <c r="A2" i="29"/>
  <c r="G62" i="26"/>
  <c r="F62" i="26"/>
  <c r="A62" i="26"/>
  <c r="H55" i="26"/>
  <c r="G55" i="26"/>
  <c r="E53" i="26"/>
  <c r="E50" i="26"/>
  <c r="E47" i="26"/>
  <c r="E46" i="26"/>
  <c r="E40" i="26"/>
  <c r="H32" i="26"/>
  <c r="F32" i="26"/>
  <c r="E29" i="26"/>
  <c r="E28" i="26"/>
  <c r="E26" i="26"/>
  <c r="G3" i="26"/>
  <c r="F3" i="26"/>
  <c r="B2" i="26"/>
  <c r="G245" i="23"/>
  <c r="F245" i="23"/>
  <c r="B245" i="23"/>
  <c r="G184" i="23"/>
  <c r="F184" i="23"/>
  <c r="B184" i="23"/>
  <c r="G123" i="23"/>
  <c r="F123" i="23"/>
  <c r="B123" i="23"/>
  <c r="G62" i="23"/>
  <c r="F62" i="23"/>
  <c r="B62" i="23"/>
  <c r="G3" i="23"/>
  <c r="F3" i="23"/>
  <c r="B2" i="23"/>
  <c r="I142" i="20"/>
  <c r="I137" i="20"/>
  <c r="I136" i="20"/>
  <c r="H135" i="20"/>
  <c r="H138" i="20" s="1"/>
  <c r="G138" i="20"/>
  <c r="E138" i="20"/>
  <c r="I134" i="20"/>
  <c r="I133" i="20"/>
  <c r="I132" i="20"/>
  <c r="I131" i="20"/>
  <c r="I130" i="20"/>
  <c r="I129" i="20"/>
  <c r="I128" i="20"/>
  <c r="I127" i="20"/>
  <c r="I126" i="20"/>
  <c r="I125" i="20"/>
  <c r="I123" i="20"/>
  <c r="C555" i="75" s="1"/>
  <c r="H123" i="20"/>
  <c r="G123" i="20"/>
  <c r="F123" i="20"/>
  <c r="E123" i="20"/>
  <c r="D123" i="20"/>
  <c r="H114" i="20"/>
  <c r="G114" i="20"/>
  <c r="F114" i="20"/>
  <c r="E114" i="20"/>
  <c r="D114" i="20"/>
  <c r="I113" i="20"/>
  <c r="I112" i="20"/>
  <c r="I111" i="20"/>
  <c r="I110" i="20"/>
  <c r="I109" i="20"/>
  <c r="I108" i="20"/>
  <c r="I107" i="20"/>
  <c r="I106" i="20"/>
  <c r="I105" i="20"/>
  <c r="I104" i="20"/>
  <c r="I103" i="20"/>
  <c r="I102" i="20"/>
  <c r="I101" i="20"/>
  <c r="I100" i="20"/>
  <c r="I99" i="20"/>
  <c r="H97" i="20"/>
  <c r="G97" i="20"/>
  <c r="F97" i="20"/>
  <c r="E97" i="20"/>
  <c r="D97" i="20"/>
  <c r="I96" i="20"/>
  <c r="I95" i="20"/>
  <c r="I94" i="20"/>
  <c r="I93" i="20"/>
  <c r="I92" i="20"/>
  <c r="I91" i="20"/>
  <c r="I90" i="20"/>
  <c r="I89" i="20"/>
  <c r="I88" i="20"/>
  <c r="I87" i="20"/>
  <c r="I86" i="20"/>
  <c r="H83" i="20"/>
  <c r="G83" i="20"/>
  <c r="F83" i="20"/>
  <c r="E83" i="20"/>
  <c r="D83" i="20"/>
  <c r="I82" i="20"/>
  <c r="I81" i="20"/>
  <c r="I80" i="20"/>
  <c r="I75" i="20"/>
  <c r="H75" i="20"/>
  <c r="E75" i="20"/>
  <c r="D75" i="20"/>
  <c r="F74" i="20"/>
  <c r="A74" i="20"/>
  <c r="I68" i="20"/>
  <c r="I67" i="20"/>
  <c r="I66" i="20"/>
  <c r="I65" i="20"/>
  <c r="I64" i="20"/>
  <c r="I63" i="20"/>
  <c r="I83" i="20" s="1"/>
  <c r="C552" i="75" s="1"/>
  <c r="H61" i="20"/>
  <c r="G61" i="20"/>
  <c r="F61" i="20"/>
  <c r="E61" i="20"/>
  <c r="E84" i="20" s="1"/>
  <c r="D61" i="20"/>
  <c r="I60" i="20"/>
  <c r="I59" i="20"/>
  <c r="I58" i="20"/>
  <c r="I57" i="20"/>
  <c r="I56" i="20"/>
  <c r="I55" i="20"/>
  <c r="I54" i="20"/>
  <c r="I53" i="20"/>
  <c r="H51" i="20"/>
  <c r="G51" i="20"/>
  <c r="F51" i="20"/>
  <c r="E51" i="20"/>
  <c r="D51" i="20"/>
  <c r="I50" i="20"/>
  <c r="I49" i="20"/>
  <c r="I48" i="20"/>
  <c r="I47" i="20"/>
  <c r="I46" i="20"/>
  <c r="I45" i="20"/>
  <c r="I44" i="20"/>
  <c r="H42" i="20"/>
  <c r="G42" i="20"/>
  <c r="G84" i="20" s="1"/>
  <c r="F42" i="20"/>
  <c r="F84" i="20" s="1"/>
  <c r="E42" i="20"/>
  <c r="D42" i="20"/>
  <c r="I41" i="20"/>
  <c r="I40" i="20"/>
  <c r="I39" i="20"/>
  <c r="I38" i="20"/>
  <c r="I37" i="20"/>
  <c r="I36" i="20"/>
  <c r="I35" i="20"/>
  <c r="I34" i="20"/>
  <c r="H31" i="20"/>
  <c r="G31" i="20"/>
  <c r="F31" i="20"/>
  <c r="E31" i="20"/>
  <c r="D31" i="20"/>
  <c r="I30" i="20"/>
  <c r="I29" i="20"/>
  <c r="I28" i="20"/>
  <c r="I3" i="20"/>
  <c r="H3" i="20"/>
  <c r="E3" i="20"/>
  <c r="D3" i="20"/>
  <c r="F2" i="20"/>
  <c r="A2" i="20"/>
  <c r="K56" i="78"/>
  <c r="K55" i="78"/>
  <c r="K54" i="78"/>
  <c r="K53" i="78"/>
  <c r="K52" i="78"/>
  <c r="K51" i="78"/>
  <c r="K50" i="78"/>
  <c r="K49" i="78"/>
  <c r="K48" i="78"/>
  <c r="K47" i="78"/>
  <c r="K46" i="78"/>
  <c r="K45" i="78"/>
  <c r="K44" i="78"/>
  <c r="K43" i="78"/>
  <c r="K42" i="78"/>
  <c r="K41" i="78"/>
  <c r="K40" i="78"/>
  <c r="K39" i="78"/>
  <c r="K38" i="78"/>
  <c r="K37" i="78"/>
  <c r="K36" i="78"/>
  <c r="K35" i="78"/>
  <c r="K34" i="78"/>
  <c r="K33" i="78"/>
  <c r="K32" i="78"/>
  <c r="K31" i="78"/>
  <c r="K30" i="78"/>
  <c r="K29" i="78"/>
  <c r="K28" i="78"/>
  <c r="H63" i="17"/>
  <c r="G63" i="17"/>
  <c r="B62" i="17"/>
  <c r="H3" i="17"/>
  <c r="E4" i="78" s="1"/>
  <c r="J4" i="78" s="1"/>
  <c r="G3" i="17"/>
  <c r="D4" i="78" s="1"/>
  <c r="I4" i="78" s="1"/>
  <c r="B2" i="17"/>
  <c r="A3" i="78" s="1"/>
  <c r="G3" i="78" s="1"/>
  <c r="E105" i="16"/>
  <c r="E68" i="16"/>
  <c r="D68" i="16"/>
  <c r="B67" i="16"/>
  <c r="E3" i="16"/>
  <c r="D3" i="16"/>
  <c r="B2" i="16"/>
  <c r="AD52" i="14"/>
  <c r="AD54" i="14" s="1"/>
  <c r="AC52" i="14"/>
  <c r="AC54" i="14" s="1"/>
  <c r="V49" i="14"/>
  <c r="U49" i="14"/>
  <c r="T49" i="14"/>
  <c r="S49" i="14"/>
  <c r="Q49" i="14"/>
  <c r="AD3" i="14"/>
  <c r="AC3" i="14"/>
  <c r="V3" i="14"/>
  <c r="U3" i="14"/>
  <c r="N3" i="14"/>
  <c r="M3" i="14"/>
  <c r="H3" i="14"/>
  <c r="G3" i="14"/>
  <c r="X2" i="14"/>
  <c r="P2" i="14"/>
  <c r="I2" i="14"/>
  <c r="B2" i="14"/>
  <c r="H133" i="13"/>
  <c r="G133" i="13"/>
  <c r="B132" i="13"/>
  <c r="H73" i="13"/>
  <c r="G73" i="13"/>
  <c r="B72" i="13"/>
  <c r="H3" i="13"/>
  <c r="G3" i="13"/>
  <c r="B2" i="13"/>
  <c r="E3" i="6"/>
  <c r="D3" i="6"/>
  <c r="B2" i="6"/>
  <c r="P118" i="64"/>
  <c r="M118" i="64"/>
  <c r="J118" i="64"/>
  <c r="G118" i="64"/>
  <c r="D118" i="64"/>
  <c r="P101" i="64"/>
  <c r="M101" i="64"/>
  <c r="J101" i="64"/>
  <c r="G101" i="64"/>
  <c r="D101" i="64"/>
  <c r="P55" i="64"/>
  <c r="M55" i="64"/>
  <c r="J55" i="64"/>
  <c r="J38" i="64"/>
  <c r="G55" i="64"/>
  <c r="G38" i="64"/>
  <c r="D55" i="64"/>
  <c r="D38" i="64"/>
  <c r="J60" i="88"/>
  <c r="I60" i="88"/>
  <c r="H60" i="88"/>
  <c r="G60" i="88"/>
  <c r="F60" i="88"/>
  <c r="E60" i="88"/>
  <c r="D60" i="88"/>
  <c r="C60" i="88"/>
  <c r="R60" i="87"/>
  <c r="T60" i="87"/>
  <c r="S60" i="87"/>
  <c r="P60" i="87"/>
  <c r="O60" i="87"/>
  <c r="N60" i="87"/>
  <c r="M60" i="87"/>
  <c r="L60" i="87"/>
  <c r="K60" i="87"/>
  <c r="J60" i="87"/>
  <c r="I60" i="87"/>
  <c r="H60" i="87"/>
  <c r="G60" i="87"/>
  <c r="F60" i="87"/>
  <c r="E60" i="87"/>
  <c r="D60" i="87"/>
  <c r="C60" i="87"/>
  <c r="C64" i="82"/>
  <c r="Q61" i="69"/>
  <c r="L38" i="65"/>
  <c r="J38" i="65"/>
  <c r="E38" i="65"/>
  <c r="P38" i="64"/>
  <c r="M38" i="64"/>
  <c r="K38" i="85"/>
  <c r="J38" i="85"/>
  <c r="H38" i="85"/>
  <c r="G38" i="85"/>
  <c r="F38" i="85"/>
  <c r="C38" i="85"/>
  <c r="K34" i="85"/>
  <c r="J34" i="85"/>
  <c r="H34" i="85"/>
  <c r="G34" i="85"/>
  <c r="F34" i="85"/>
  <c r="C34" i="85"/>
  <c r="K30" i="85"/>
  <c r="J30" i="85"/>
  <c r="H30" i="85"/>
  <c r="G30" i="85"/>
  <c r="F30" i="85"/>
  <c r="C30" i="85"/>
  <c r="K26" i="85"/>
  <c r="K40" i="85" s="1"/>
  <c r="J26" i="85"/>
  <c r="J40" i="85" s="1"/>
  <c r="H26" i="85"/>
  <c r="G26" i="85"/>
  <c r="F26" i="85"/>
  <c r="F40" i="85" s="1"/>
  <c r="C26" i="85"/>
  <c r="K37" i="84"/>
  <c r="J37" i="84"/>
  <c r="H37" i="84"/>
  <c r="H39" i="84" s="1"/>
  <c r="G37" i="84"/>
  <c r="F37" i="84"/>
  <c r="C37" i="84"/>
  <c r="K33" i="84"/>
  <c r="J33" i="84"/>
  <c r="H33" i="84"/>
  <c r="G33" i="84"/>
  <c r="F33" i="84"/>
  <c r="K29" i="84"/>
  <c r="J29" i="84"/>
  <c r="H29" i="84"/>
  <c r="G29" i="84"/>
  <c r="F29" i="84"/>
  <c r="C29" i="84"/>
  <c r="K25" i="84"/>
  <c r="K39" i="84"/>
  <c r="J25" i="84"/>
  <c r="H25" i="84"/>
  <c r="G25" i="84"/>
  <c r="F25" i="84"/>
  <c r="C25" i="84"/>
  <c r="F40" i="83"/>
  <c r="E40" i="83"/>
  <c r="C40" i="83"/>
  <c r="F64" i="82"/>
  <c r="E64" i="82"/>
  <c r="D64" i="82"/>
  <c r="G58" i="80"/>
  <c r="F58" i="80"/>
  <c r="E58" i="80"/>
  <c r="D58" i="80"/>
  <c r="C58" i="80"/>
  <c r="B2" i="7"/>
  <c r="G3" i="7"/>
  <c r="H3" i="7"/>
  <c r="B2" i="8"/>
  <c r="G3" i="8"/>
  <c r="H3" i="8"/>
  <c r="B2" i="9"/>
  <c r="E3" i="9"/>
  <c r="F3" i="9"/>
  <c r="E64" i="9"/>
  <c r="F64" i="9"/>
  <c r="B2" i="11"/>
  <c r="E3" i="11"/>
  <c r="F3" i="11"/>
  <c r="B60" i="11"/>
  <c r="E61" i="11"/>
  <c r="F61" i="11"/>
  <c r="B120" i="11"/>
  <c r="E120" i="11"/>
  <c r="F120" i="11"/>
  <c r="B2" i="12"/>
  <c r="G3" i="12"/>
  <c r="H3" i="12"/>
  <c r="B54" i="12"/>
  <c r="G55" i="12"/>
  <c r="H55" i="12"/>
  <c r="A108" i="12"/>
  <c r="B113" i="12"/>
  <c r="G114" i="12"/>
  <c r="H114" i="12"/>
  <c r="A161" i="12"/>
  <c r="B164" i="12"/>
  <c r="G165" i="12"/>
  <c r="H165" i="12"/>
  <c r="A213" i="12"/>
  <c r="B2" i="15"/>
  <c r="F3" i="15"/>
  <c r="G3" i="15"/>
  <c r="G31" i="15"/>
  <c r="G37" i="15"/>
  <c r="G51" i="15"/>
  <c r="C267" i="75" s="1"/>
  <c r="G58" i="15"/>
  <c r="C268" i="75" s="1"/>
  <c r="C624" i="75" s="1"/>
  <c r="B66" i="15"/>
  <c r="F67" i="15"/>
  <c r="G67" i="15"/>
  <c r="G82" i="15"/>
  <c r="G92" i="15" s="1"/>
  <c r="C274" i="75" s="1"/>
  <c r="B2" i="18"/>
  <c r="F2" i="18"/>
  <c r="D3" i="18"/>
  <c r="E3" i="18"/>
  <c r="I3" i="18"/>
  <c r="J3" i="18"/>
  <c r="E16" i="18"/>
  <c r="F16" i="18"/>
  <c r="F21" i="18" s="1"/>
  <c r="C21" i="75" s="1"/>
  <c r="G16" i="18"/>
  <c r="G21" i="18" s="1"/>
  <c r="G23" i="18" s="1"/>
  <c r="H16" i="18"/>
  <c r="I16" i="18"/>
  <c r="I21" i="18" s="1"/>
  <c r="J16" i="18"/>
  <c r="J21" i="18" s="1"/>
  <c r="J23" i="18" s="1"/>
  <c r="H21" i="18"/>
  <c r="E31" i="18"/>
  <c r="F31" i="18"/>
  <c r="F42" i="18" s="1"/>
  <c r="C22" i="75" s="1"/>
  <c r="G31" i="18"/>
  <c r="H31" i="18"/>
  <c r="I31" i="18"/>
  <c r="J31" i="18"/>
  <c r="D34" i="18"/>
  <c r="D35" i="18" s="1"/>
  <c r="E35" i="18"/>
  <c r="F35" i="18"/>
  <c r="G35" i="18"/>
  <c r="G42" i="18" s="1"/>
  <c r="G22" i="18" s="1"/>
  <c r="H35" i="18"/>
  <c r="H42" i="18"/>
  <c r="H22" i="18" s="1"/>
  <c r="H23" i="18" s="1"/>
  <c r="I35" i="18"/>
  <c r="J35" i="18"/>
  <c r="J42" i="18" s="1"/>
  <c r="D37" i="18"/>
  <c r="D38" i="18"/>
  <c r="D39" i="18" s="1"/>
  <c r="E39" i="18"/>
  <c r="F39" i="18"/>
  <c r="G39" i="18"/>
  <c r="H39" i="18"/>
  <c r="I39" i="18"/>
  <c r="I42" i="18" s="1"/>
  <c r="I22" i="18" s="1"/>
  <c r="J39" i="18"/>
  <c r="D41" i="18"/>
  <c r="B2" i="19"/>
  <c r="F2" i="19"/>
  <c r="D3" i="19"/>
  <c r="E3" i="19"/>
  <c r="H3" i="19"/>
  <c r="I3" i="19"/>
  <c r="H16" i="19"/>
  <c r="H17" i="19"/>
  <c r="H18" i="19"/>
  <c r="H19" i="19"/>
  <c r="H20" i="19"/>
  <c r="D21" i="19"/>
  <c r="D29" i="19"/>
  <c r="H23" i="19"/>
  <c r="H24" i="19"/>
  <c r="H25" i="19" s="1"/>
  <c r="D25" i="19"/>
  <c r="H26" i="19"/>
  <c r="H27" i="19"/>
  <c r="H28" i="19"/>
  <c r="H34" i="19"/>
  <c r="H35" i="19"/>
  <c r="H36" i="19"/>
  <c r="H38" i="19" s="1"/>
  <c r="H37" i="19"/>
  <c r="D38" i="19"/>
  <c r="A2" i="21"/>
  <c r="D3" i="21"/>
  <c r="F3" i="21"/>
  <c r="F60" i="21"/>
  <c r="A2" i="22"/>
  <c r="D3" i="22"/>
  <c r="E3" i="22"/>
  <c r="E61" i="22"/>
  <c r="A2" i="24"/>
  <c r="E3" i="24"/>
  <c r="F3" i="24"/>
  <c r="F67" i="24"/>
  <c r="A2" i="27"/>
  <c r="E3" i="27"/>
  <c r="F3" i="27"/>
  <c r="G19" i="27"/>
  <c r="G22" i="27"/>
  <c r="G25" i="27"/>
  <c r="G28" i="27"/>
  <c r="G30" i="27"/>
  <c r="G32" i="27"/>
  <c r="G34" i="27"/>
  <c r="G36" i="27"/>
  <c r="G38" i="27"/>
  <c r="G40" i="27"/>
  <c r="G59" i="27"/>
  <c r="G60" i="27"/>
  <c r="E61" i="27"/>
  <c r="F61" i="27"/>
  <c r="A66" i="27"/>
  <c r="F66" i="27"/>
  <c r="G66" i="27"/>
  <c r="G2" i="28"/>
  <c r="E3" i="28"/>
  <c r="K3" i="28"/>
  <c r="L3" i="28"/>
  <c r="F62" i="28"/>
  <c r="H62" i="28"/>
  <c r="J62" i="28"/>
  <c r="K62" i="28"/>
  <c r="L62" i="28"/>
  <c r="A66" i="28"/>
  <c r="F66" i="28"/>
  <c r="G66" i="28"/>
  <c r="L66" i="28"/>
  <c r="A2" i="34"/>
  <c r="E3" i="34"/>
  <c r="F3" i="34"/>
  <c r="A13" i="34"/>
  <c r="A14" i="34" s="1"/>
  <c r="A15" i="34"/>
  <c r="A16" i="34" s="1"/>
  <c r="A17" i="34" s="1"/>
  <c r="A18" i="34" s="1"/>
  <c r="A19" i="34" s="1"/>
  <c r="A20" i="34" s="1"/>
  <c r="A21" i="34" s="1"/>
  <c r="A22" i="34" s="1"/>
  <c r="A23" i="34" s="1"/>
  <c r="A24" i="34" s="1"/>
  <c r="A25" i="34" s="1"/>
  <c r="A26" i="34" s="1"/>
  <c r="A27" i="34" s="1"/>
  <c r="A28" i="34" s="1"/>
  <c r="A29" i="34" s="1"/>
  <c r="E19" i="34"/>
  <c r="F19" i="34"/>
  <c r="F27" i="34"/>
  <c r="A67" i="34"/>
  <c r="E67" i="34"/>
  <c r="F67" i="34"/>
  <c r="A2" i="35"/>
  <c r="F2" i="35"/>
  <c r="D3" i="35"/>
  <c r="E3" i="35"/>
  <c r="J3" i="35"/>
  <c r="L3" i="35"/>
  <c r="C40" i="35"/>
  <c r="G40" i="35"/>
  <c r="C632" i="75" s="1"/>
  <c r="H40" i="35"/>
  <c r="I40" i="35"/>
  <c r="J40" i="35"/>
  <c r="K40" i="35"/>
  <c r="L40" i="35"/>
  <c r="C61" i="35"/>
  <c r="G61" i="35"/>
  <c r="H61" i="35"/>
  <c r="I61" i="35"/>
  <c r="J61" i="35"/>
  <c r="K61" i="35"/>
  <c r="L61" i="35"/>
  <c r="F64" i="35"/>
  <c r="A2" i="37"/>
  <c r="E3" i="37"/>
  <c r="F3" i="37"/>
  <c r="F26" i="37"/>
  <c r="F30" i="37"/>
  <c r="F35" i="37"/>
  <c r="A2" i="39"/>
  <c r="F2" i="39"/>
  <c r="D3" i="39"/>
  <c r="E3" i="39"/>
  <c r="I3" i="39"/>
  <c r="J3" i="39"/>
  <c r="D49" i="39"/>
  <c r="E49" i="39"/>
  <c r="J49" i="39"/>
  <c r="K49" i="39"/>
  <c r="D57" i="39"/>
  <c r="E57" i="39"/>
  <c r="J57" i="39"/>
  <c r="K57" i="39"/>
  <c r="F64" i="39"/>
  <c r="A72" i="39"/>
  <c r="D72" i="39"/>
  <c r="E72" i="39"/>
  <c r="F72" i="39"/>
  <c r="I72" i="39"/>
  <c r="J72" i="39"/>
  <c r="F74" i="39"/>
  <c r="D90" i="39"/>
  <c r="D60" i="39" s="1"/>
  <c r="E90" i="39"/>
  <c r="E60" i="39" s="1"/>
  <c r="J90" i="39"/>
  <c r="J60" i="39" s="1"/>
  <c r="K90" i="39"/>
  <c r="D127" i="39"/>
  <c r="D61" i="39" s="1"/>
  <c r="E127" i="39"/>
  <c r="E61" i="39" s="1"/>
  <c r="J127" i="39"/>
  <c r="J61" i="39" s="1"/>
  <c r="K61" i="39"/>
  <c r="A131" i="39"/>
  <c r="F131" i="39"/>
  <c r="A133" i="39"/>
  <c r="D133" i="39"/>
  <c r="E133" i="39"/>
  <c r="F133" i="39"/>
  <c r="I133" i="39"/>
  <c r="J133" i="39"/>
  <c r="F135" i="39"/>
  <c r="D151" i="39"/>
  <c r="E151" i="39"/>
  <c r="J151" i="39"/>
  <c r="K151" i="39"/>
  <c r="D188" i="39"/>
  <c r="E188" i="39"/>
  <c r="J188" i="39"/>
  <c r="K188" i="39"/>
  <c r="A192" i="39"/>
  <c r="F192" i="39"/>
  <c r="A2" i="40"/>
  <c r="E3" i="40"/>
  <c r="F3" i="40"/>
  <c r="A72" i="40"/>
  <c r="E72" i="40"/>
  <c r="F72" i="40"/>
  <c r="A2" i="41"/>
  <c r="E2" i="41"/>
  <c r="F2" i="41"/>
  <c r="H2" i="41"/>
  <c r="L2" i="41"/>
  <c r="M2" i="41"/>
  <c r="C39" i="41"/>
  <c r="D39" i="41"/>
  <c r="E39" i="41"/>
  <c r="F39" i="41"/>
  <c r="G39" i="41"/>
  <c r="H39" i="41"/>
  <c r="I39" i="41"/>
  <c r="K39" i="41"/>
  <c r="L39" i="41"/>
  <c r="C48" i="41"/>
  <c r="D48" i="41"/>
  <c r="E48" i="41"/>
  <c r="F48" i="41"/>
  <c r="G48" i="41"/>
  <c r="H48" i="41"/>
  <c r="I48" i="41"/>
  <c r="J48" i="41"/>
  <c r="K48" i="41"/>
  <c r="L48" i="41"/>
  <c r="H65" i="41"/>
  <c r="A68" i="41"/>
  <c r="E69" i="41"/>
  <c r="F69" i="41"/>
  <c r="D81" i="41"/>
  <c r="E81" i="41"/>
  <c r="F81" i="41"/>
  <c r="G81" i="41"/>
  <c r="D95" i="41"/>
  <c r="E95" i="41"/>
  <c r="F95" i="41"/>
  <c r="G95" i="41"/>
  <c r="D104" i="41"/>
  <c r="E104" i="41"/>
  <c r="F104" i="41"/>
  <c r="G104" i="41"/>
  <c r="A121" i="41"/>
  <c r="A2" i="42"/>
  <c r="I2" i="42"/>
  <c r="H3" i="42"/>
  <c r="L3" i="42"/>
  <c r="M3" i="42"/>
  <c r="I18" i="42"/>
  <c r="C25" i="42"/>
  <c r="E25" i="42"/>
  <c r="G25" i="42"/>
  <c r="H25" i="42"/>
  <c r="C37" i="42"/>
  <c r="E37" i="42"/>
  <c r="G37" i="42"/>
  <c r="H37" i="42"/>
  <c r="C49" i="42"/>
  <c r="E49" i="42"/>
  <c r="G49" i="42"/>
  <c r="H49" i="42"/>
  <c r="I49" i="42" s="1"/>
  <c r="C60" i="42"/>
  <c r="E60" i="42"/>
  <c r="G60" i="42"/>
  <c r="H60" i="42"/>
  <c r="E61" i="42"/>
  <c r="I63" i="42"/>
  <c r="A71" i="42"/>
  <c r="I71" i="42"/>
  <c r="F72" i="42"/>
  <c r="H72" i="42"/>
  <c r="L72" i="42"/>
  <c r="M72" i="42"/>
  <c r="I84" i="42"/>
  <c r="I85" i="42"/>
  <c r="I86" i="42"/>
  <c r="I87" i="42"/>
  <c r="I88" i="42"/>
  <c r="I89" i="42"/>
  <c r="I90" i="42"/>
  <c r="I91" i="42"/>
  <c r="I92" i="42"/>
  <c r="I93" i="42"/>
  <c r="C94" i="42"/>
  <c r="C130" i="42"/>
  <c r="E94" i="42"/>
  <c r="I94" i="42" s="1"/>
  <c r="G94" i="42"/>
  <c r="H94" i="42"/>
  <c r="I96" i="42"/>
  <c r="I97" i="42"/>
  <c r="I98" i="42"/>
  <c r="I99" i="42"/>
  <c r="I100" i="42"/>
  <c r="I101" i="42"/>
  <c r="I102" i="42"/>
  <c r="I103" i="42"/>
  <c r="I104" i="42"/>
  <c r="I105" i="42"/>
  <c r="C106" i="42"/>
  <c r="E106" i="42"/>
  <c r="G106" i="42"/>
  <c r="H106" i="42"/>
  <c r="I106" i="42"/>
  <c r="I108" i="42"/>
  <c r="I109" i="42"/>
  <c r="I110" i="42"/>
  <c r="I111" i="42"/>
  <c r="I112" i="42"/>
  <c r="I113" i="42"/>
  <c r="I114" i="42"/>
  <c r="I115" i="42"/>
  <c r="I116" i="42"/>
  <c r="I117" i="42"/>
  <c r="C118" i="42"/>
  <c r="E118" i="42"/>
  <c r="I118" i="42" s="1"/>
  <c r="G118" i="42"/>
  <c r="H118" i="42"/>
  <c r="I120" i="42"/>
  <c r="I129" i="42" s="1"/>
  <c r="I121" i="42"/>
  <c r="I122" i="42"/>
  <c r="I123" i="42"/>
  <c r="I124" i="42"/>
  <c r="I125" i="42"/>
  <c r="I126" i="42"/>
  <c r="I127" i="42"/>
  <c r="I128" i="42"/>
  <c r="C129" i="42"/>
  <c r="E129" i="42"/>
  <c r="G129" i="42"/>
  <c r="G130" i="42" s="1"/>
  <c r="H129" i="42"/>
  <c r="I132" i="42"/>
  <c r="A2" i="44"/>
  <c r="F2" i="44"/>
  <c r="D3" i="44"/>
  <c r="E3" i="44"/>
  <c r="J3" i="44"/>
  <c r="L3" i="44"/>
  <c r="L15" i="44"/>
  <c r="L16" i="44"/>
  <c r="L17" i="44"/>
  <c r="L18" i="44"/>
  <c r="L19" i="44"/>
  <c r="L20" i="44" s="1"/>
  <c r="L29" i="44" s="1"/>
  <c r="C20" i="44"/>
  <c r="D20" i="44"/>
  <c r="D29" i="44"/>
  <c r="E20" i="44"/>
  <c r="E29" i="44" s="1"/>
  <c r="F20" i="44"/>
  <c r="G20" i="44"/>
  <c r="G29" i="44"/>
  <c r="I20" i="44"/>
  <c r="I29" i="44" s="1"/>
  <c r="K20" i="44"/>
  <c r="L22" i="44"/>
  <c r="L23" i="44"/>
  <c r="L24" i="44"/>
  <c r="L25" i="44"/>
  <c r="L26" i="44"/>
  <c r="C27" i="44"/>
  <c r="D27" i="44"/>
  <c r="E27" i="44"/>
  <c r="F27" i="44"/>
  <c r="F29" i="44"/>
  <c r="G27" i="44"/>
  <c r="I27" i="44"/>
  <c r="K27" i="44"/>
  <c r="L27" i="44"/>
  <c r="L28" i="44"/>
  <c r="K29" i="44"/>
  <c r="L32" i="44"/>
  <c r="L33" i="44"/>
  <c r="L34" i="44"/>
  <c r="A2" i="45"/>
  <c r="G2" i="45"/>
  <c r="E3" i="45"/>
  <c r="F3" i="45"/>
  <c r="K3" i="45"/>
  <c r="M3" i="45"/>
  <c r="D22" i="45"/>
  <c r="D26" i="45" s="1"/>
  <c r="E22" i="45"/>
  <c r="F22" i="45"/>
  <c r="F26" i="45" s="1"/>
  <c r="G22" i="45"/>
  <c r="G26" i="45" s="1"/>
  <c r="H22" i="45"/>
  <c r="H26" i="45" s="1"/>
  <c r="J22" i="45"/>
  <c r="J26" i="45" s="1"/>
  <c r="L22" i="45"/>
  <c r="L26" i="45" s="1"/>
  <c r="A64" i="45"/>
  <c r="F64" i="45"/>
  <c r="G64" i="45"/>
  <c r="A2" i="46"/>
  <c r="G2" i="46"/>
  <c r="E3" i="46"/>
  <c r="F3" i="46"/>
  <c r="K3" i="46"/>
  <c r="M3" i="46"/>
  <c r="M23" i="46"/>
  <c r="M33" i="46" s="1"/>
  <c r="D23" i="46"/>
  <c r="D33" i="46" s="1"/>
  <c r="E23" i="46"/>
  <c r="F23" i="46"/>
  <c r="G23" i="46"/>
  <c r="H23" i="46"/>
  <c r="J23" i="46"/>
  <c r="L23" i="46"/>
  <c r="D31" i="46"/>
  <c r="E31" i="46"/>
  <c r="F31" i="46"/>
  <c r="F33" i="46" s="1"/>
  <c r="G31" i="46"/>
  <c r="G33" i="46" s="1"/>
  <c r="H31" i="46"/>
  <c r="J31" i="46"/>
  <c r="A66" i="46"/>
  <c r="F66" i="46"/>
  <c r="G66" i="46"/>
  <c r="M66" i="46"/>
  <c r="M76" i="46"/>
  <c r="M77" i="46"/>
  <c r="M78" i="46"/>
  <c r="M79" i="46"/>
  <c r="M80" i="46"/>
  <c r="M81" i="46"/>
  <c r="M82" i="46"/>
  <c r="M83" i="46"/>
  <c r="M84" i="46"/>
  <c r="M85" i="46"/>
  <c r="M86" i="46"/>
  <c r="M87" i="46"/>
  <c r="M88" i="46"/>
  <c r="M89" i="46"/>
  <c r="M90" i="46"/>
  <c r="M91" i="46"/>
  <c r="M92" i="46"/>
  <c r="M93" i="46"/>
  <c r="M94" i="46"/>
  <c r="M95" i="46"/>
  <c r="M96" i="46"/>
  <c r="D97" i="46"/>
  <c r="E97" i="46"/>
  <c r="F97" i="46"/>
  <c r="G97" i="46"/>
  <c r="H97" i="46"/>
  <c r="J97" i="46"/>
  <c r="L97" i="46"/>
  <c r="M99" i="46"/>
  <c r="M100" i="46"/>
  <c r="M101" i="46"/>
  <c r="M102" i="46"/>
  <c r="M103" i="46"/>
  <c r="M104" i="46"/>
  <c r="M105" i="46"/>
  <c r="M106" i="46"/>
  <c r="M107" i="46"/>
  <c r="M108" i="46"/>
  <c r="M109" i="46"/>
  <c r="M110" i="46"/>
  <c r="M111" i="46"/>
  <c r="M112" i="46"/>
  <c r="M113" i="46"/>
  <c r="M114" i="46"/>
  <c r="M115" i="46"/>
  <c r="D116" i="46"/>
  <c r="E116" i="46"/>
  <c r="F116" i="46"/>
  <c r="G116" i="46"/>
  <c r="H116" i="46"/>
  <c r="J116" i="46"/>
  <c r="L116" i="46"/>
  <c r="M118" i="46"/>
  <c r="M125" i="46" s="1"/>
  <c r="M119" i="46"/>
  <c r="M120" i="46"/>
  <c r="M121" i="46"/>
  <c r="M122" i="46"/>
  <c r="M123" i="46"/>
  <c r="M124" i="46"/>
  <c r="D125" i="46"/>
  <c r="E125" i="46"/>
  <c r="F125" i="46"/>
  <c r="G125" i="46"/>
  <c r="H125" i="46"/>
  <c r="J125" i="46"/>
  <c r="L125" i="46"/>
  <c r="A128" i="46"/>
  <c r="G128" i="46"/>
  <c r="M128" i="46"/>
  <c r="M138" i="46"/>
  <c r="M139" i="46"/>
  <c r="M140" i="46"/>
  <c r="M141" i="46"/>
  <c r="M142" i="46"/>
  <c r="M143" i="46"/>
  <c r="M144" i="46"/>
  <c r="M145" i="46"/>
  <c r="M146" i="46"/>
  <c r="M147" i="46"/>
  <c r="M148" i="46"/>
  <c r="M149" i="46"/>
  <c r="M150" i="46"/>
  <c r="M151" i="46"/>
  <c r="M152" i="46"/>
  <c r="M153" i="46"/>
  <c r="M154" i="46"/>
  <c r="M155" i="46"/>
  <c r="M156" i="46"/>
  <c r="M157" i="46"/>
  <c r="M158" i="46"/>
  <c r="M159" i="46"/>
  <c r="M160" i="46"/>
  <c r="M161" i="46"/>
  <c r="M162" i="46"/>
  <c r="M163" i="46"/>
  <c r="M164" i="46"/>
  <c r="M165" i="46"/>
  <c r="M166" i="46"/>
  <c r="M167" i="46"/>
  <c r="M168" i="46"/>
  <c r="M169" i="46"/>
  <c r="M170" i="46"/>
  <c r="M171" i="46"/>
  <c r="M172" i="46"/>
  <c r="M173" i="46"/>
  <c r="M174" i="46"/>
  <c r="M175" i="46"/>
  <c r="M176" i="46"/>
  <c r="M177" i="46"/>
  <c r="M178" i="46"/>
  <c r="M179" i="46"/>
  <c r="M180" i="46"/>
  <c r="M181" i="46"/>
  <c r="M182" i="46"/>
  <c r="M183" i="46"/>
  <c r="M184" i="46"/>
  <c r="M185" i="46"/>
  <c r="M186" i="46"/>
  <c r="A2" i="50"/>
  <c r="I2" i="50"/>
  <c r="F3" i="50"/>
  <c r="G3" i="50"/>
  <c r="L3" i="50"/>
  <c r="N3" i="50"/>
  <c r="N43" i="50"/>
  <c r="N44" i="50"/>
  <c r="N45" i="50"/>
  <c r="N46" i="50"/>
  <c r="N47" i="50"/>
  <c r="N48" i="50"/>
  <c r="N52" i="50"/>
  <c r="I56" i="50"/>
  <c r="A63" i="50"/>
  <c r="F63" i="50"/>
  <c r="G63" i="50"/>
  <c r="I63" i="50"/>
  <c r="L63" i="50"/>
  <c r="N63" i="50"/>
  <c r="N71" i="50"/>
  <c r="N72" i="50"/>
  <c r="N73" i="50"/>
  <c r="N74" i="50"/>
  <c r="N75" i="50"/>
  <c r="N76" i="50"/>
  <c r="N77" i="50"/>
  <c r="N78" i="50"/>
  <c r="N79" i="50"/>
  <c r="N80" i="50"/>
  <c r="N81" i="50"/>
  <c r="N82" i="50"/>
  <c r="N83" i="50"/>
  <c r="N84" i="50"/>
  <c r="N85" i="50"/>
  <c r="N86" i="50"/>
  <c r="N87" i="50"/>
  <c r="N88" i="50"/>
  <c r="N89" i="50"/>
  <c r="N90" i="50"/>
  <c r="N91" i="50"/>
  <c r="N92" i="50"/>
  <c r="N93" i="50"/>
  <c r="N94" i="50"/>
  <c r="N95" i="50"/>
  <c r="N96" i="50"/>
  <c r="N97" i="50"/>
  <c r="N98" i="50"/>
  <c r="N99" i="50"/>
  <c r="N100" i="50"/>
  <c r="N101" i="50"/>
  <c r="N102" i="50"/>
  <c r="N103" i="50"/>
  <c r="N104" i="50"/>
  <c r="N105" i="50"/>
  <c r="N106" i="50"/>
  <c r="N107" i="50"/>
  <c r="N108" i="50"/>
  <c r="N109" i="50"/>
  <c r="N110" i="50"/>
  <c r="N111" i="50"/>
  <c r="N112" i="50"/>
  <c r="N113" i="50"/>
  <c r="N114" i="50"/>
  <c r="N115" i="50"/>
  <c r="N116" i="50"/>
  <c r="N117" i="50"/>
  <c r="N118" i="50"/>
  <c r="N119" i="50"/>
  <c r="N120" i="50"/>
  <c r="I121" i="50"/>
  <c r="J121" i="50"/>
  <c r="K121" i="50"/>
  <c r="M121" i="50"/>
  <c r="A2" i="55"/>
  <c r="E3" i="55"/>
  <c r="F3" i="55"/>
  <c r="A17" i="55"/>
  <c r="A18" i="55" s="1"/>
  <c r="A19" i="55"/>
  <c r="A20" i="55" s="1"/>
  <c r="A21" i="55" s="1"/>
  <c r="A22" i="55" s="1"/>
  <c r="A23" i="55" s="1"/>
  <c r="A24" i="55" s="1"/>
  <c r="A25" i="55" s="1"/>
  <c r="A26" i="55" s="1"/>
  <c r="A27" i="55" s="1"/>
  <c r="A28" i="55" s="1"/>
  <c r="A29" i="55" s="1"/>
  <c r="A30" i="55" s="1"/>
  <c r="A31" i="55" s="1"/>
  <c r="A32" i="55" s="1"/>
  <c r="A33" i="55" s="1"/>
  <c r="A34" i="55" s="1"/>
  <c r="A35" i="55" s="1"/>
  <c r="A36" i="55" s="1"/>
  <c r="A37" i="55" s="1"/>
  <c r="A38" i="55" s="1"/>
  <c r="A39" i="55" s="1"/>
  <c r="A40" i="55" s="1"/>
  <c r="A41" i="55" s="1"/>
  <c r="A42" i="55" s="1"/>
  <c r="A43" i="55" s="1"/>
  <c r="A44" i="55" s="1"/>
  <c r="A45" i="55" s="1"/>
  <c r="A46" i="55" s="1"/>
  <c r="A47" i="55" s="1"/>
  <c r="A48" i="55" s="1"/>
  <c r="A49" i="55" s="1"/>
  <c r="A50" i="55" s="1"/>
  <c r="A51" i="55" s="1"/>
  <c r="A52" i="55" s="1"/>
  <c r="A53" i="55" s="1"/>
  <c r="A54" i="55" s="1"/>
  <c r="A55" i="55" s="1"/>
  <c r="A56" i="55" s="1"/>
  <c r="A57" i="55" s="1"/>
  <c r="A58" i="55" s="1"/>
  <c r="A59" i="55" s="1"/>
  <c r="A60" i="55" s="1"/>
  <c r="A61" i="55" s="1"/>
  <c r="A75" i="55" s="1"/>
  <c r="A76" i="55" s="1"/>
  <c r="A77" i="55" s="1"/>
  <c r="A78" i="55" s="1"/>
  <c r="A79" i="55" s="1"/>
  <c r="A80" i="55" s="1"/>
  <c r="A81" i="55" s="1"/>
  <c r="A82" i="55" s="1"/>
  <c r="A83" i="55" s="1"/>
  <c r="A84" i="55" s="1"/>
  <c r="A85" i="55" s="1"/>
  <c r="A86" i="55" s="1"/>
  <c r="A87" i="55" s="1"/>
  <c r="A88" i="55" s="1"/>
  <c r="A89" i="55" s="1"/>
  <c r="A90" i="55" s="1"/>
  <c r="A91" i="55" s="1"/>
  <c r="A92" i="55" s="1"/>
  <c r="A93" i="55" s="1"/>
  <c r="A94" i="55" s="1"/>
  <c r="A95" i="55" s="1"/>
  <c r="A96" i="55" s="1"/>
  <c r="A97" i="55" s="1"/>
  <c r="A98" i="55" s="1"/>
  <c r="A99" i="55" s="1"/>
  <c r="A100" i="55" s="1"/>
  <c r="A101" i="55" s="1"/>
  <c r="A102" i="55" s="1"/>
  <c r="A103" i="55" s="1"/>
  <c r="A104" i="55" s="1"/>
  <c r="A105" i="55" s="1"/>
  <c r="A106" i="55" s="1"/>
  <c r="A107" i="55" s="1"/>
  <c r="A108" i="55" s="1"/>
  <c r="A109" i="55" s="1"/>
  <c r="A110" i="55" s="1"/>
  <c r="A111" i="55" s="1"/>
  <c r="A112" i="55" s="1"/>
  <c r="A113" i="55" s="1"/>
  <c r="A114" i="55" s="1"/>
  <c r="A115" i="55" s="1"/>
  <c r="A116" i="55" s="1"/>
  <c r="A117" i="55" s="1"/>
  <c r="A118" i="55" s="1"/>
  <c r="A119" i="55" s="1"/>
  <c r="A120" i="55" s="1"/>
  <c r="A121" i="55" s="1"/>
  <c r="A122" i="55" s="1"/>
  <c r="A123" i="55" s="1"/>
  <c r="A69" i="55"/>
  <c r="E69" i="55"/>
  <c r="F69" i="55"/>
  <c r="A124" i="55"/>
  <c r="A2" i="57"/>
  <c r="F3" i="57"/>
  <c r="G3" i="57"/>
  <c r="A2" i="58"/>
  <c r="D3" i="58"/>
  <c r="E3" i="58"/>
  <c r="E33" i="58"/>
  <c r="E64" i="58"/>
  <c r="A70" i="58"/>
  <c r="D70" i="58"/>
  <c r="E70" i="58"/>
  <c r="E82" i="58"/>
  <c r="E90" i="58"/>
  <c r="E127" i="58"/>
  <c r="A128" i="58"/>
  <c r="A130" i="58"/>
  <c r="D130" i="58"/>
  <c r="E130" i="58"/>
  <c r="E150" i="58"/>
  <c r="E161" i="58"/>
  <c r="E170" i="58"/>
  <c r="A188" i="58"/>
  <c r="A2" i="59"/>
  <c r="G2" i="59"/>
  <c r="E3" i="59"/>
  <c r="F3" i="59"/>
  <c r="L3" i="59"/>
  <c r="M3" i="59"/>
  <c r="C63" i="59"/>
  <c r="D63" i="59"/>
  <c r="E63" i="59"/>
  <c r="F63" i="59"/>
  <c r="I63" i="59"/>
  <c r="J63" i="59"/>
  <c r="L63" i="59"/>
  <c r="M63" i="59"/>
  <c r="G64" i="59"/>
  <c r="A2" i="62"/>
  <c r="F3" i="62"/>
  <c r="H21" i="62"/>
  <c r="H22" i="62"/>
  <c r="C24" i="62"/>
  <c r="D24" i="62"/>
  <c r="E24" i="62"/>
  <c r="F24" i="62"/>
  <c r="E42" i="62"/>
  <c r="F42" i="62"/>
  <c r="A68" i="62"/>
  <c r="F69" i="62"/>
  <c r="E82" i="62"/>
  <c r="E89" i="62"/>
  <c r="A2" i="63"/>
  <c r="G3" i="63"/>
  <c r="H3" i="63"/>
  <c r="D20" i="63"/>
  <c r="D26" i="63"/>
  <c r="D31" i="63"/>
  <c r="C63" i="63"/>
  <c r="D63" i="63"/>
  <c r="A2" i="64"/>
  <c r="I2" i="64"/>
  <c r="E3" i="64"/>
  <c r="G3" i="64"/>
  <c r="N3" i="64"/>
  <c r="P3" i="64"/>
  <c r="A75" i="64"/>
  <c r="E75" i="64"/>
  <c r="G75" i="64"/>
  <c r="I75" i="64"/>
  <c r="N75" i="64"/>
  <c r="P75" i="64"/>
  <c r="A2" i="65"/>
  <c r="H2" i="65"/>
  <c r="E3" i="65"/>
  <c r="F3" i="65"/>
  <c r="L3" i="65"/>
  <c r="M3" i="65"/>
  <c r="C52" i="65"/>
  <c r="E52" i="65"/>
  <c r="H52" i="65"/>
  <c r="J52" i="65"/>
  <c r="L52" i="65"/>
  <c r="A73" i="65"/>
  <c r="E73" i="65"/>
  <c r="F73" i="65"/>
  <c r="H73" i="65"/>
  <c r="L73" i="65"/>
  <c r="M73" i="65"/>
  <c r="A2" i="66"/>
  <c r="H2" i="66"/>
  <c r="E3" i="66"/>
  <c r="F3" i="66"/>
  <c r="L3" i="66"/>
  <c r="M3" i="66"/>
  <c r="A2" i="67"/>
  <c r="J2" i="67"/>
  <c r="G3" i="67"/>
  <c r="H3" i="67"/>
  <c r="N3" i="67"/>
  <c r="O3" i="67"/>
  <c r="A70" i="67"/>
  <c r="G70" i="67"/>
  <c r="H70" i="67"/>
  <c r="J70" i="67"/>
  <c r="N70" i="67"/>
  <c r="O70" i="67"/>
  <c r="A2" i="69"/>
  <c r="J2" i="69"/>
  <c r="G3" i="69"/>
  <c r="H3" i="69"/>
  <c r="P3" i="69"/>
  <c r="R3" i="69"/>
  <c r="R18" i="69"/>
  <c r="R19" i="69"/>
  <c r="R20" i="69"/>
  <c r="R21" i="69"/>
  <c r="R22" i="69"/>
  <c r="R23" i="69"/>
  <c r="R24" i="69"/>
  <c r="R25" i="69"/>
  <c r="R26" i="69"/>
  <c r="R27" i="69"/>
  <c r="R28" i="69"/>
  <c r="R29" i="69"/>
  <c r="R30" i="69"/>
  <c r="R31" i="69"/>
  <c r="R32" i="69"/>
  <c r="R33" i="69"/>
  <c r="R34" i="69"/>
  <c r="R35" i="69"/>
  <c r="R36" i="69"/>
  <c r="R37" i="69"/>
  <c r="R38" i="69"/>
  <c r="R39" i="69"/>
  <c r="R40" i="69"/>
  <c r="R41" i="69"/>
  <c r="R42" i="69"/>
  <c r="R43" i="69"/>
  <c r="R44" i="69"/>
  <c r="R45" i="69"/>
  <c r="R46" i="69"/>
  <c r="R47" i="69"/>
  <c r="R48" i="69"/>
  <c r="R49" i="69"/>
  <c r="R50" i="69"/>
  <c r="R51" i="69"/>
  <c r="R52" i="69"/>
  <c r="R53" i="69"/>
  <c r="R54" i="69"/>
  <c r="R55" i="69"/>
  <c r="R56" i="69"/>
  <c r="R57" i="69"/>
  <c r="R58" i="69"/>
  <c r="R59" i="69"/>
  <c r="R60" i="69"/>
  <c r="D61" i="69"/>
  <c r="F61" i="69"/>
  <c r="G61" i="69"/>
  <c r="H61" i="69"/>
  <c r="N61" i="69"/>
  <c r="O61" i="69"/>
  <c r="P61" i="69"/>
  <c r="A2" i="71"/>
  <c r="E3" i="71"/>
  <c r="F3" i="71"/>
  <c r="D25" i="71"/>
  <c r="E25" i="71"/>
  <c r="E31" i="71" s="1"/>
  <c r="F25" i="71"/>
  <c r="D30" i="71"/>
  <c r="E30" i="71"/>
  <c r="F30" i="71"/>
  <c r="A2" i="74"/>
  <c r="F3" i="74"/>
  <c r="G3" i="74"/>
  <c r="A71" i="74"/>
  <c r="G71" i="74"/>
  <c r="A7" i="75"/>
  <c r="A8" i="75"/>
  <c r="C16" i="75"/>
  <c r="C341" i="75" s="1"/>
  <c r="C266" i="75"/>
  <c r="C269" i="75"/>
  <c r="C304" i="75"/>
  <c r="C305" i="75"/>
  <c r="C306" i="75"/>
  <c r="C309" i="75"/>
  <c r="C310" i="75"/>
  <c r="C311" i="75"/>
  <c r="C312" i="75"/>
  <c r="C320" i="75"/>
  <c r="C321" i="75"/>
  <c r="C322" i="75"/>
  <c r="C324" i="75"/>
  <c r="C533" i="75"/>
  <c r="C499" i="75"/>
  <c r="C500" i="75"/>
  <c r="C501" i="75"/>
  <c r="C502" i="75"/>
  <c r="C557" i="75"/>
  <c r="C558" i="75"/>
  <c r="C563" i="75"/>
  <c r="C564" i="75"/>
  <c r="C565" i="75"/>
  <c r="C566" i="75"/>
  <c r="B13" i="3"/>
  <c r="B17" i="3"/>
  <c r="B19" i="3"/>
  <c r="B25" i="3"/>
  <c r="A46" i="1"/>
  <c r="A6" i="1" s="1"/>
  <c r="A50" i="1"/>
  <c r="C18" i="75"/>
  <c r="H130" i="42"/>
  <c r="D31" i="71" l="1"/>
  <c r="D119" i="41"/>
  <c r="G119" i="41"/>
  <c r="E119" i="41"/>
  <c r="D139" i="20"/>
  <c r="E21" i="18"/>
  <c r="C17" i="75" s="1"/>
  <c r="C19" i="75" s="1"/>
  <c r="F119" i="41"/>
  <c r="N54" i="50"/>
  <c r="E63" i="47"/>
  <c r="G61" i="47"/>
  <c r="G63" i="47" s="1"/>
  <c r="C39" i="84"/>
  <c r="G61" i="42"/>
  <c r="E29" i="34"/>
  <c r="D1" i="5"/>
  <c r="E1" i="4"/>
  <c r="F31" i="71"/>
  <c r="E26" i="45"/>
  <c r="M22" i="45"/>
  <c r="M26" i="45" s="1"/>
  <c r="I25" i="42"/>
  <c r="F29" i="34"/>
  <c r="L33" i="46"/>
  <c r="J33" i="46"/>
  <c r="E33" i="46"/>
  <c r="H33" i="46"/>
  <c r="L63" i="41"/>
  <c r="H63" i="41"/>
  <c r="D63" i="41"/>
  <c r="K63" i="41"/>
  <c r="G63" i="41"/>
  <c r="J63" i="41"/>
  <c r="F63" i="41"/>
  <c r="E63" i="41"/>
  <c r="E62" i="39"/>
  <c r="J62" i="39"/>
  <c r="E139" i="20"/>
  <c r="E143" i="20" s="1"/>
  <c r="F143" i="20"/>
  <c r="E42" i="18"/>
  <c r="C570" i="75" s="1"/>
  <c r="E23" i="18"/>
  <c r="F39" i="84"/>
  <c r="C42" i="62"/>
  <c r="E126" i="61"/>
  <c r="D62" i="39"/>
  <c r="A64" i="1"/>
  <c r="A54" i="1"/>
  <c r="I23" i="18"/>
  <c r="M116" i="46"/>
  <c r="H21" i="19"/>
  <c r="A52" i="1"/>
  <c r="A58" i="1"/>
  <c r="A62" i="1"/>
  <c r="A56" i="1"/>
  <c r="H24" i="62"/>
  <c r="H42" i="62" s="1"/>
  <c r="E130" i="42"/>
  <c r="I130" i="42" s="1"/>
  <c r="I60" i="42"/>
  <c r="C63" i="41"/>
  <c r="R61" i="69"/>
  <c r="N121" i="50"/>
  <c r="M187" i="46"/>
  <c r="C29" i="44"/>
  <c r="H61" i="42"/>
  <c r="C61" i="42"/>
  <c r="I61" i="42" s="1"/>
  <c r="G61" i="27"/>
  <c r="D16" i="18"/>
  <c r="D21" i="18" s="1"/>
  <c r="D23" i="18" s="1"/>
  <c r="A60" i="1"/>
  <c r="F23" i="18"/>
  <c r="D34" i="63"/>
  <c r="M97" i="46"/>
  <c r="I37" i="42"/>
  <c r="I63" i="41"/>
  <c r="K62" i="39"/>
  <c r="D42" i="18"/>
  <c r="C40" i="85"/>
  <c r="I97" i="20"/>
  <c r="C553" i="75" s="1"/>
  <c r="I114" i="20"/>
  <c r="C554" i="75" s="1"/>
  <c r="G119" i="43"/>
  <c r="F49" i="51"/>
  <c r="K16" i="51"/>
  <c r="C407" i="75" s="1"/>
  <c r="R221" i="53"/>
  <c r="I53" i="54"/>
  <c r="J64" i="60"/>
  <c r="D42" i="61"/>
  <c r="F42" i="61" s="1"/>
  <c r="D89" i="61"/>
  <c r="F89" i="61" s="1"/>
  <c r="F98" i="61"/>
  <c r="F103" i="61"/>
  <c r="J39" i="84"/>
  <c r="G39" i="84"/>
  <c r="I31" i="20"/>
  <c r="C547" i="75" s="1"/>
  <c r="I42" i="20"/>
  <c r="I84" i="20" s="1"/>
  <c r="I135" i="20"/>
  <c r="I138" i="20" s="1"/>
  <c r="C556" i="75" s="1"/>
  <c r="G60" i="33"/>
  <c r="G63" i="33" s="1"/>
  <c r="G126" i="33"/>
  <c r="F29" i="51"/>
  <c r="L40" i="51" s="1"/>
  <c r="W24" i="51" s="1"/>
  <c r="R144" i="53"/>
  <c r="J192" i="60"/>
  <c r="F125" i="61"/>
  <c r="G40" i="85"/>
  <c r="I51" i="20"/>
  <c r="C550" i="75" s="1"/>
  <c r="I61" i="20"/>
  <c r="C551" i="75" s="1"/>
  <c r="D84" i="20"/>
  <c r="D143" i="20" s="1"/>
  <c r="H84" i="20"/>
  <c r="H143" i="20" s="1"/>
  <c r="H43" i="56"/>
  <c r="J129" i="60"/>
  <c r="E32" i="26"/>
  <c r="R54" i="53"/>
  <c r="C401" i="75"/>
  <c r="C218" i="75"/>
  <c r="C285" i="75"/>
  <c r="C605" i="75"/>
  <c r="C405" i="75"/>
  <c r="C400" i="75"/>
  <c r="C402" i="75"/>
  <c r="G59" i="43"/>
  <c r="C549" i="75"/>
  <c r="G139" i="20"/>
  <c r="G143" i="20" s="1"/>
  <c r="C160" i="75"/>
  <c r="C543" i="75"/>
  <c r="C425" i="75"/>
  <c r="C88" i="75"/>
  <c r="C497" i="75"/>
  <c r="C23" i="75"/>
  <c r="C599" i="75"/>
  <c r="C429" i="75"/>
  <c r="I139" i="20" l="1"/>
  <c r="I143" i="20" s="1"/>
  <c r="D92" i="61"/>
  <c r="D126" i="61" s="1"/>
  <c r="H29" i="19"/>
  <c r="C559" i="75"/>
  <c r="C561" i="75"/>
  <c r="C568" i="75" s="1"/>
  <c r="C572" i="75" s="1"/>
  <c r="C427" i="75"/>
  <c r="F92" i="61"/>
  <c r="F126" i="61" s="1"/>
  <c r="C509" i="75"/>
  <c r="C531" i="75"/>
  <c r="C447" i="75" l="1"/>
  <c r="C298" i="75" l="1"/>
  <c r="C299" i="75" l="1"/>
  <c r="E38" i="71" l="1"/>
  <c r="F38" i="71"/>
  <c r="G209" i="13" l="1"/>
  <c r="N49" i="14" l="1"/>
  <c r="AD36" i="14" l="1"/>
  <c r="AD22" i="14"/>
  <c r="H47" i="14"/>
  <c r="H49" i="14" s="1"/>
  <c r="AD8" i="14" s="1"/>
  <c r="J47" i="14" l="1"/>
  <c r="J49" i="14" s="1"/>
  <c r="AD27" i="14"/>
  <c r="AD37" i="14" s="1"/>
  <c r="AD47" i="14"/>
  <c r="L47" i="14"/>
  <c r="L49" i="14" s="1"/>
  <c r="AD48" i="14" l="1"/>
  <c r="AD55" i="14" l="1"/>
  <c r="J21" i="78" l="1"/>
  <c r="K21" i="78" s="1"/>
  <c r="C74" i="75" l="1"/>
  <c r="G11" i="13" l="1"/>
  <c r="G13" i="13" s="1"/>
  <c r="C331" i="75"/>
  <c r="G160" i="13"/>
  <c r="G65" i="13"/>
  <c r="G190" i="13"/>
  <c r="G17" i="13" l="1"/>
  <c r="G93" i="13"/>
  <c r="G31" i="13"/>
  <c r="G171" i="13"/>
  <c r="G95" i="13" l="1"/>
  <c r="G152" i="13" l="1"/>
  <c r="G224" i="13" s="1"/>
  <c r="C264" i="75" l="1"/>
  <c r="C323" i="75" l="1"/>
  <c r="C95" i="41" l="1"/>
  <c r="C104" i="41" l="1"/>
  <c r="M39" i="41"/>
  <c r="C81" i="41"/>
  <c r="C119" i="41" l="1"/>
  <c r="M48" i="41"/>
  <c r="M25" i="41"/>
  <c r="M63" i="41" l="1"/>
  <c r="C170" i="75" l="1"/>
  <c r="C525" i="75" s="1"/>
  <c r="C193" i="75" l="1"/>
  <c r="C190" i="75"/>
  <c r="C195" i="75"/>
  <c r="C194" i="75"/>
  <c r="C189" i="75"/>
  <c r="C510" i="75"/>
  <c r="C511" i="75" s="1"/>
  <c r="P18" i="51"/>
  <c r="P26" i="51" s="1"/>
  <c r="C412" i="75" s="1"/>
  <c r="K72" i="51" l="1"/>
  <c r="C435" i="75"/>
  <c r="C516" i="75"/>
  <c r="P40" i="51"/>
  <c r="C188" i="75"/>
  <c r="P62" i="51"/>
  <c r="C187" i="75"/>
  <c r="C198" i="75"/>
  <c r="P69" i="51"/>
  <c r="C191" i="75"/>
  <c r="M49" i="14"/>
  <c r="C197" i="75"/>
  <c r="C196" i="75"/>
  <c r="C641" i="75" s="1"/>
  <c r="K59" i="51"/>
  <c r="C171" i="75"/>
  <c r="C526" i="75" s="1"/>
  <c r="C167" i="75"/>
  <c r="K73" i="51" l="1"/>
  <c r="C411" i="75" s="1"/>
  <c r="P53" i="51"/>
  <c r="P54" i="51" s="1"/>
  <c r="C413" i="75" s="1"/>
  <c r="C166" i="75"/>
  <c r="C522" i="75" s="1"/>
  <c r="C185" i="75"/>
  <c r="C168" i="75"/>
  <c r="C523" i="75" s="1"/>
  <c r="C414" i="75"/>
  <c r="C503" i="75"/>
  <c r="C504" i="75" s="1"/>
  <c r="K39" i="51"/>
  <c r="C172" i="75"/>
  <c r="C443" i="75" s="1"/>
  <c r="C207" i="75"/>
  <c r="C475" i="75"/>
  <c r="C455" i="75"/>
  <c r="C165" i="75"/>
  <c r="C483" i="75" l="1"/>
  <c r="C463" i="75"/>
  <c r="C409" i="75"/>
  <c r="C410" i="75" s="1"/>
  <c r="K40" i="51"/>
  <c r="C506" i="75"/>
  <c r="C433" i="75" s="1"/>
  <c r="C530" i="75"/>
  <c r="C532" i="75" s="1"/>
  <c r="C534" i="75" s="1"/>
  <c r="C515" i="75"/>
  <c r="C192" i="75" l="1"/>
  <c r="C200" i="75" s="1"/>
  <c r="C201" i="75" s="1"/>
  <c r="C205" i="75" s="1"/>
  <c r="K47" i="14"/>
  <c r="K49" i="14" s="1"/>
  <c r="C473" i="75"/>
  <c r="C453" i="75"/>
  <c r="V19" i="51"/>
  <c r="V22" i="51" s="1"/>
  <c r="C416" i="75" s="1"/>
  <c r="C175" i="75" l="1"/>
  <c r="C518" i="75" s="1"/>
  <c r="C173" i="75" l="1"/>
  <c r="C174" i="75"/>
  <c r="C517" i="75" s="1"/>
  <c r="C640" i="75" l="1"/>
  <c r="C441" i="75"/>
  <c r="C461" i="75" l="1"/>
  <c r="C481" i="75"/>
  <c r="C162" i="75" l="1"/>
  <c r="C226" i="75" l="1"/>
  <c r="C224" i="75"/>
  <c r="C225" i="75"/>
  <c r="C245" i="75"/>
  <c r="C148" i="75"/>
  <c r="C100" i="75"/>
  <c r="C72" i="75"/>
  <c r="C139" i="75"/>
  <c r="C116" i="75"/>
  <c r="C56" i="75"/>
  <c r="C48" i="75"/>
  <c r="C122" i="75"/>
  <c r="C115" i="75"/>
  <c r="C109" i="75"/>
  <c r="C96" i="75"/>
  <c r="C58" i="75"/>
  <c r="C35" i="75"/>
  <c r="C40" i="75"/>
  <c r="C107" i="75"/>
  <c r="C36" i="75"/>
  <c r="C110" i="75"/>
  <c r="C49" i="75"/>
  <c r="C93" i="75"/>
  <c r="C71" i="75"/>
  <c r="C69" i="75"/>
  <c r="C124" i="75"/>
  <c r="C92" i="75"/>
  <c r="C75" i="75"/>
  <c r="C121" i="75"/>
  <c r="C147" i="75"/>
  <c r="C94" i="75"/>
  <c r="C47" i="75"/>
  <c r="C106" i="75"/>
  <c r="C120" i="75"/>
  <c r="C118" i="75"/>
  <c r="C123" i="75"/>
  <c r="C134" i="75"/>
  <c r="C232" i="75"/>
  <c r="C227" i="75"/>
  <c r="C222" i="75"/>
  <c r="C41" i="75"/>
  <c r="C97" i="75" l="1"/>
  <c r="C246" i="75"/>
  <c r="C30" i="75"/>
  <c r="C26" i="75" s="1"/>
  <c r="C61" i="75"/>
  <c r="C95" i="75"/>
  <c r="C52" i="75"/>
  <c r="C38" i="75"/>
  <c r="C46" i="75"/>
  <c r="C108" i="75"/>
  <c r="C247" i="75"/>
  <c r="C140" i="75"/>
  <c r="C63" i="75"/>
  <c r="C60" i="75"/>
  <c r="C57" i="75"/>
  <c r="C127" i="75"/>
  <c r="C91" i="75"/>
  <c r="C614" i="75" s="1"/>
  <c r="C45" i="75"/>
  <c r="C117" i="75"/>
  <c r="C37" i="75"/>
  <c r="C125" i="75"/>
  <c r="G98" i="15"/>
  <c r="G101" i="15" s="1"/>
  <c r="C223" i="75"/>
  <c r="C244" i="75"/>
  <c r="C59" i="75"/>
  <c r="C51" i="75"/>
  <c r="C62" i="75"/>
  <c r="C55" i="75"/>
  <c r="C70" i="75"/>
  <c r="C54" i="75"/>
  <c r="C101" i="75" l="1"/>
  <c r="C53" i="75"/>
  <c r="C295" i="75"/>
  <c r="H11" i="13"/>
  <c r="C119" i="75" l="1"/>
  <c r="H160" i="13"/>
  <c r="C105" i="75"/>
  <c r="C111" i="75" s="1"/>
  <c r="C612" i="75" s="1"/>
  <c r="C238" i="75"/>
  <c r="H93" i="13"/>
  <c r="C68" i="75"/>
  <c r="C142" i="75"/>
  <c r="H13" i="13"/>
  <c r="C29" i="75"/>
  <c r="C76" i="75"/>
  <c r="C133" i="75"/>
  <c r="H31" i="13"/>
  <c r="C42" i="75" s="1"/>
  <c r="C34" i="75"/>
  <c r="AC36" i="14"/>
  <c r="C237" i="75"/>
  <c r="C73" i="75"/>
  <c r="C231" i="75"/>
  <c r="C131" i="75"/>
  <c r="C220" i="75"/>
  <c r="C114" i="75"/>
  <c r="C618" i="75" s="1"/>
  <c r="C135" i="75"/>
  <c r="C243" i="75"/>
  <c r="C248" i="75" s="1"/>
  <c r="C622" i="75" s="1"/>
  <c r="AC47" i="14"/>
  <c r="C90" i="75"/>
  <c r="C39" i="75" l="1"/>
  <c r="C25" i="75"/>
  <c r="C27" i="75" s="1"/>
  <c r="C31" i="75"/>
  <c r="C77" i="75"/>
  <c r="H17" i="13"/>
  <c r="C239" i="75"/>
  <c r="C644" i="75"/>
  <c r="C169" i="75" l="1"/>
  <c r="C524" i="75" s="1"/>
  <c r="C527" i="75" s="1"/>
  <c r="C439" i="75" s="1"/>
  <c r="C459" i="75" s="1"/>
  <c r="C293" i="75"/>
  <c r="C146" i="75"/>
  <c r="C149" i="75" s="1"/>
  <c r="C479" i="75" l="1"/>
  <c r="C50" i="75"/>
  <c r="C64" i="75" s="1"/>
  <c r="H65" i="13"/>
  <c r="H95" i="13" s="1"/>
  <c r="C233" i="75"/>
  <c r="C234" i="75" s="1"/>
  <c r="C643" i="75" s="1"/>
  <c r="AC27" i="14"/>
  <c r="E118" i="16" l="1"/>
  <c r="C319" i="75"/>
  <c r="C327" i="75" s="1"/>
  <c r="C221" i="75"/>
  <c r="C228" i="75" s="1"/>
  <c r="AC22" i="14"/>
  <c r="AC37" i="14" s="1"/>
  <c r="C126" i="75"/>
  <c r="C128" i="75" s="1"/>
  <c r="C608" i="75" s="1"/>
  <c r="H190" i="13"/>
  <c r="C99" i="75"/>
  <c r="C606" i="75"/>
  <c r="C79" i="75"/>
  <c r="C576" i="75" l="1"/>
  <c r="C642" i="75"/>
  <c r="C240" i="75"/>
  <c r="C141" i="75"/>
  <c r="C143" i="75" s="1"/>
  <c r="H171" i="13"/>
  <c r="C132" i="75"/>
  <c r="H209" i="13"/>
  <c r="C292" i="75"/>
  <c r="C294" i="75"/>
  <c r="C290" i="75"/>
  <c r="C136" i="75" l="1"/>
  <c r="C634" i="75"/>
  <c r="C296" i="75" l="1"/>
  <c r="C291" i="75" l="1"/>
  <c r="C297" i="75" l="1"/>
  <c r="C313" i="75" l="1"/>
  <c r="E51" i="16" l="1"/>
  <c r="E92" i="16" l="1"/>
  <c r="C303" i="75"/>
  <c r="C630" i="75" l="1"/>
  <c r="C315" i="75"/>
  <c r="P76" i="51" l="1"/>
  <c r="C415" i="75" l="1"/>
  <c r="C417" i="75" s="1"/>
  <c r="V24" i="51"/>
  <c r="C514" i="75" l="1"/>
  <c r="C519" i="75" s="1"/>
  <c r="C437" i="75" s="1"/>
  <c r="G47" i="14"/>
  <c r="G49" i="14" s="1"/>
  <c r="AC8" i="14" s="1"/>
  <c r="AC48" i="14" s="1"/>
  <c r="AC55" i="14" s="1"/>
  <c r="C164" i="75" l="1"/>
  <c r="C177" i="75" s="1"/>
  <c r="C178" i="75" s="1"/>
  <c r="C182" i="75" s="1"/>
  <c r="C209" i="75" s="1"/>
  <c r="I47" i="14"/>
  <c r="I49" i="14" s="1"/>
  <c r="J26" i="78"/>
  <c r="K26" i="78" s="1"/>
  <c r="E19" i="16"/>
  <c r="G38" i="15"/>
  <c r="C477" i="75"/>
  <c r="C457" i="75"/>
  <c r="C445" i="75"/>
  <c r="C465" i="75" l="1"/>
  <c r="C467" i="75" s="1"/>
  <c r="C485" i="75"/>
  <c r="C487" i="75" s="1"/>
  <c r="C265" i="75"/>
  <c r="C270" i="75" s="1"/>
  <c r="C272" i="75" s="1"/>
  <c r="C276" i="75" s="1"/>
  <c r="G60" i="15"/>
  <c r="G93" i="15" s="1"/>
  <c r="C287" i="75"/>
  <c r="C300" i="75" s="1"/>
  <c r="E39" i="16"/>
  <c r="E121" i="16" s="1"/>
  <c r="E125" i="16" s="1"/>
  <c r="C249" i="75"/>
  <c r="C639" i="75"/>
  <c r="C645" i="75" s="1"/>
  <c r="C620" i="75" s="1"/>
  <c r="C586" i="75" s="1"/>
  <c r="C98" i="75" l="1"/>
  <c r="C102" i="75" s="1"/>
  <c r="H152" i="13"/>
  <c r="C626" i="75"/>
  <c r="C257" i="75"/>
  <c r="C628" i="75"/>
  <c r="C593" i="75" s="1"/>
  <c r="C329" i="75"/>
  <c r="C333" i="75" s="1"/>
  <c r="H224" i="13" l="1"/>
  <c r="C595" i="75"/>
  <c r="C588" i="75"/>
  <c r="C616" i="75"/>
  <c r="C152" i="75"/>
  <c r="C590" i="75" l="1"/>
  <c r="C597" i="75"/>
  <c r="C610" i="75"/>
  <c r="C583" i="75" s="1"/>
  <c r="C578" i="75" l="1"/>
  <c r="C582" i="75"/>
  <c r="C581" i="75"/>
  <c r="C584" i="75"/>
  <c r="C601" i="75"/>
  <c r="G33" i="23"/>
  <c r="G55" i="23"/>
  <c r="G56" i="23" l="1"/>
  <c r="G57" i="23" s="1"/>
</calcChain>
</file>

<file path=xl/comments1.xml><?xml version="1.0" encoding="utf-8"?>
<comments xmlns="http://schemas.openxmlformats.org/spreadsheetml/2006/main">
  <authors>
    <author>a288wk</author>
  </authors>
  <commentList>
    <comment ref="A1" authorId="0">
      <text>
        <r>
          <rPr>
            <b/>
            <sz val="9"/>
            <color indexed="81"/>
            <rFont val="Tahoma"/>
            <family val="2"/>
          </rPr>
          <t>a288wk:</t>
        </r>
        <r>
          <rPr>
            <sz val="9"/>
            <color indexed="81"/>
            <rFont val="Tahoma"/>
            <family val="2"/>
          </rPr>
          <t xml:space="preserve">
Keep In PSC</t>
        </r>
      </text>
    </comment>
  </commentList>
</comments>
</file>

<file path=xl/sharedStrings.xml><?xml version="1.0" encoding="utf-8"?>
<sst xmlns="http://schemas.openxmlformats.org/spreadsheetml/2006/main" count="17683" uniqueCount="6726">
  <si>
    <t>Section A. Balances and Changes During Year</t>
  </si>
  <si>
    <t>Electric Plant</t>
  </si>
  <si>
    <t>Electric Plant Held</t>
  </si>
  <si>
    <t>(c+d+e)</t>
  </si>
  <si>
    <t>in Service</t>
  </si>
  <si>
    <t>for Future Use</t>
  </si>
  <si>
    <t>Balance Beginning of Year</t>
  </si>
  <si>
    <t xml:space="preserve">Depreciation Provisions for Year, </t>
  </si>
  <si>
    <t xml:space="preserve">  Charged to</t>
  </si>
  <si>
    <t xml:space="preserve">  (403) Depreciation Expense</t>
  </si>
  <si>
    <t xml:space="preserve">  (413) Exp. of Elec. Plt. Leas. to Others</t>
  </si>
  <si>
    <t xml:space="preserve">  Transportation Expenses-Clearing</t>
  </si>
  <si>
    <t xml:space="preserve">  Other Clearing Accounts</t>
  </si>
  <si>
    <t xml:space="preserve">  Other Accounts (Specify):</t>
  </si>
  <si>
    <t xml:space="preserve">   TOTAL Deprec. Prov. for Year </t>
  </si>
  <si>
    <t xml:space="preserve">       (Total of lines 3 thru 8)</t>
  </si>
  <si>
    <t>Net Charges for Plant Retired:</t>
  </si>
  <si>
    <t xml:space="preserve">  Book Cost of Plant Retired</t>
  </si>
  <si>
    <t xml:space="preserve">  Cost of Removal</t>
  </si>
  <si>
    <t xml:space="preserve">  Salvage (Credit)</t>
  </si>
  <si>
    <t xml:space="preserve">   TOTAL Net Chrgs. for Plant Ret.</t>
  </si>
  <si>
    <t xml:space="preserve">  1.   Give a brief description and state the location of nonutility property included in Account 121.</t>
  </si>
  <si>
    <t xml:space="preserve">  2.   Designate with a double asterisk any property which is leased to another company. State name of lessee and whether lessee is an </t>
  </si>
  <si>
    <t xml:space="preserve">        associated company.</t>
  </si>
  <si>
    <t xml:space="preserve">  3.   Furnish particulars (details) concerning sales, purchases, or transfers of Nonutility Property during the year.</t>
  </si>
  <si>
    <t xml:space="preserve">  4.   List separately all property previously devoted to public service and give date of transfer to Account 121, Nonutility Property.</t>
  </si>
  <si>
    <t xml:space="preserve">  5.   Minor items (5% of the Balance at the End of the Year for Account 121 or $100,000, whichever is less) may be grouped by </t>
  </si>
  <si>
    <t>THIS PAGE LEFT BLANK INTENTIONALLY</t>
  </si>
  <si>
    <t xml:space="preserve">     the ratemaking actions of regulatory agencies (and not includable in other amounts).</t>
  </si>
  <si>
    <t xml:space="preserve">  year for jointly-sponsored projects.  (Identify recipient regardless</t>
  </si>
  <si>
    <t xml:space="preserve">                    f.  Siting and heat rejection</t>
  </si>
  <si>
    <t xml:space="preserve">               (4) Research Support to Others (Classify)</t>
  </si>
  <si>
    <t>the amounts related to the account charged in column (e).</t>
  </si>
  <si>
    <t xml:space="preserve">  of affiliation.)  For any R, D &amp; D work carried on by the respondent</t>
  </si>
  <si>
    <t xml:space="preserve">               (2) System Planning, Engineering and Operation</t>
  </si>
  <si>
    <t xml:space="preserve">               (5) Total Cost Incurred</t>
  </si>
  <si>
    <t>5.  Show in column (g) the total unamortized accumulation</t>
  </si>
  <si>
    <t xml:space="preserve">  in which there is a sharing of costs with others, show separately</t>
  </si>
  <si>
    <t xml:space="preserve">               (3) Transmission</t>
  </si>
  <si>
    <t xml:space="preserve">  3.  Include in column (c) all R, D &amp; D items performed</t>
  </si>
  <si>
    <t>of costs of projects.  This total must equal the balance</t>
  </si>
  <si>
    <t>Deferred Taxes &amp; ITCs</t>
  </si>
  <si>
    <t>Pg 120, L 8, 9</t>
  </si>
  <si>
    <t>Receivables and  Inventory</t>
  </si>
  <si>
    <t>Pg 120, L 10=&gt;12 (b)</t>
  </si>
  <si>
    <t>Payables and Accrued Expenses</t>
  </si>
  <si>
    <t>Pg 120, L 13</t>
  </si>
  <si>
    <t>Other Regulatory Assets (Net)</t>
  </si>
  <si>
    <t>Capitalized AFDUC - Equity</t>
  </si>
  <si>
    <t>Pg 120, L 16 (b)  (-)</t>
  </si>
  <si>
    <t>Undistributed Earnings of Affiliates</t>
  </si>
  <si>
    <t>Pg 120, L 17 (b)  (-)</t>
  </si>
  <si>
    <t>Other Adjustments</t>
  </si>
  <si>
    <t>Pg 120, L 18 (b)</t>
  </si>
  <si>
    <t>Pg 120, L 19 (b)</t>
  </si>
  <si>
    <t>Pg 120, L 20, 21 (b)</t>
  </si>
  <si>
    <t xml:space="preserve">    Net Cash From Operating Activities</t>
  </si>
  <si>
    <t>Cash Flows From Investing Activities</t>
  </si>
  <si>
    <t>Cash Outflows For Construction</t>
  </si>
  <si>
    <t>Pg 120, L 34 (b)</t>
  </si>
  <si>
    <t>Acquisition Of Other Non-Current Assets</t>
  </si>
  <si>
    <t>Pg 120, L 36=&gt;38 (b)</t>
  </si>
  <si>
    <t>Investments in &amp; Advances to Affiliates</t>
  </si>
  <si>
    <t>Pg 120, L 39 (b)</t>
  </si>
  <si>
    <t>Contributions &amp;  Advances from Affiliates</t>
  </si>
  <si>
    <t>Pg 120, L 40 (b)</t>
  </si>
  <si>
    <t>Net Proceeds - Sale Or Disposition Of:</t>
  </si>
  <si>
    <t xml:space="preserve">    Property, Plant &amp; Equipment</t>
  </si>
  <si>
    <t xml:space="preserve">    Investments In Affiliated Companies</t>
  </si>
  <si>
    <t>Pg 120, L 42, 43 (b)</t>
  </si>
  <si>
    <t xml:space="preserve">    Investment Securities</t>
  </si>
  <si>
    <t>Pg 120, L 44, 45 (b)</t>
  </si>
  <si>
    <t xml:space="preserve">    Other Current Assets &amp; Liabilities</t>
  </si>
  <si>
    <t>Pg 121. L 46=&gt;48 (b)</t>
  </si>
  <si>
    <t>Other Cash Flows - Investing Activities</t>
  </si>
  <si>
    <t>Pg 121, L 49=&gt;52 (b)</t>
  </si>
  <si>
    <t>Pg 121, L 53=&gt;55 (b)</t>
  </si>
  <si>
    <t xml:space="preserve">    Net Cash From Investing Activities</t>
  </si>
  <si>
    <t>Cash Flows From Financing Activities</t>
  </si>
  <si>
    <t>Net Proceeds (Payments) - Issuing &amp; Retiring:</t>
  </si>
  <si>
    <t xml:space="preserve">  Long-Term Debt</t>
  </si>
  <si>
    <t>Pg 121, L 61, 64, 65, 73, 76, 77 (b)</t>
  </si>
  <si>
    <t xml:space="preserve">  Common Stock</t>
  </si>
  <si>
    <t>Pg 121, L 63+75 (b)</t>
  </si>
  <si>
    <t xml:space="preserve">  Preferred Stock</t>
  </si>
  <si>
    <t>Pg 121, L 62+74 (b)</t>
  </si>
  <si>
    <t xml:space="preserve">  Short-Term Debt</t>
  </si>
  <si>
    <t>Average Cost of Fuel per Unit, as Delivered</t>
  </si>
  <si>
    <t xml:space="preserve">          f. o. b. Plant During Year</t>
  </si>
  <si>
    <t>Average Cost of Fuel per Unit Burned</t>
  </si>
  <si>
    <t>Avg. Cost of Fuel Burned per Million Btu</t>
  </si>
  <si>
    <t>Avg. Cost of Fuel Burned per KWh Net Gen.</t>
  </si>
  <si>
    <t>Average Btu per KWh Net Generation</t>
  </si>
  <si>
    <t>Next Page is 406</t>
  </si>
  <si>
    <t>Page 402</t>
  </si>
  <si>
    <t>Page 403</t>
  </si>
  <si>
    <t>Page 402-A</t>
  </si>
  <si>
    <t>Page 403-A</t>
  </si>
  <si>
    <t>HYDROELECTRIC GENERATING PLANT STATISTICS (Large Plants)</t>
  </si>
  <si>
    <t>2.  On page 218 furnish information concerning construction overheads, for electric, gas and common operations respectively.</t>
  </si>
  <si>
    <t>3.  A respondent should not report "none" to this page if no overhead apportionments are made, but rather should explain on page 218,</t>
  </si>
  <si>
    <t xml:space="preserve">      the accounting procedures employed and the amounts of engineering, supervision and administrative costs, etc., which are directly</t>
  </si>
  <si>
    <t xml:space="preserve">      charged to construction, for electric, gas and common operations respectively.</t>
  </si>
  <si>
    <t>4.  Enter on this page engineering, supervision, administrative, and allowance for funds used during construction, etc., which are first</t>
  </si>
  <si>
    <t xml:space="preserve">      assigned to a blanket work order and then prorated to construction jobs for electric, gas and common operations respectively.</t>
  </si>
  <si>
    <t>Total Amount Charged</t>
  </si>
  <si>
    <t xml:space="preserve">                                                               Description of Overhead</t>
  </si>
  <si>
    <t>for the Year</t>
  </si>
  <si>
    <t xml:space="preserve">                                                                                    (a)</t>
  </si>
  <si>
    <t>From Insert Pages</t>
  </si>
  <si>
    <t>FERC FORM NO. 1  (ED.  12-89) NYPSC Modified-96</t>
  </si>
  <si>
    <t>Page 217</t>
  </si>
  <si>
    <t>GENERAL DESCRIPTION OF CONSTRUCTION OVERHEAD PROCEDURE</t>
  </si>
  <si>
    <t>and extent of work, etc. the  overhead charges are intended</t>
  </si>
  <si>
    <t xml:space="preserve">used during construction rates, in accordance with the </t>
  </si>
  <si>
    <t>number of employees assignable to each plant.</t>
  </si>
  <si>
    <t>production expenses per net MWH as reported herein for</t>
  </si>
  <si>
    <t xml:space="preserve">   1.  Provide the name and title of the officer having custody of the general corporate books of account and the address of the office where the general corporate books are kept, and the address of the officer where any other corporate books of account are kept, if different from that where the general corporate books are kept. </t>
  </si>
  <si>
    <t xml:space="preserve">   2.  Provide name of the State under the laws of which respondent is incorporated, and date of incorporation.  If incorporated under a special law, give reference to such law.  If not incorporated, state that fact and give the type of organization and the date organized.</t>
  </si>
  <si>
    <t xml:space="preserve">     statement giving particulars of the change.  State the reason for any charge-off of capital stock expense and</t>
  </si>
  <si>
    <t xml:space="preserve">    specify the account charged.</t>
  </si>
  <si>
    <t xml:space="preserve">    1.  Report by balance sheet account the particulars (details) </t>
  </si>
  <si>
    <t xml:space="preserve">    2.  In column (a), for new issues,  give Commission authorization</t>
  </si>
  <si>
    <t xml:space="preserve">    3.  For bonds assumed by the respondent, include in column(a)</t>
  </si>
  <si>
    <t xml:space="preserve">    4.  For advances from Associated Companies, report </t>
  </si>
  <si>
    <t xml:space="preserve">    5.  For receivers' certificates, show in column(a) the name of </t>
  </si>
  <si>
    <t xml:space="preserve">   9.  Furnish in a footnote particulars (details) regarding </t>
  </si>
  <si>
    <t xml:space="preserve">   8.  For column (c) the total expenses should be listed first</t>
  </si>
  <si>
    <t xml:space="preserve">   7.  In column (c) show the expense, premium or discount with</t>
  </si>
  <si>
    <t xml:space="preserve">   6.  In column(b) show the principal amount of bonds or other</t>
  </si>
  <si>
    <t xml:space="preserve">   10.  Identify separate indisposed amounts applicable to</t>
  </si>
  <si>
    <t xml:space="preserve">   11.  Explain any debits and credits other than amortiza-</t>
  </si>
  <si>
    <t xml:space="preserve">   12.  In a footnote, give explanatory </t>
  </si>
  <si>
    <t xml:space="preserve">   13.  If the respondent has pledged any of its long-term debt</t>
  </si>
  <si>
    <t xml:space="preserve">   16.  Give particulars (details) concerning any long-term debt</t>
  </si>
  <si>
    <t xml:space="preserve">   15.  If interest expense was incurred during the year on</t>
  </si>
  <si>
    <t xml:space="preserve">   14.  If the respondent has any long-term debt securities</t>
  </si>
  <si>
    <t xml:space="preserve">       Amort. &amp; Depl. of Utility Plant (404-405)</t>
  </si>
  <si>
    <t xml:space="preserve">       Amort. of Utility Plant Acq. Adj. (406)</t>
  </si>
  <si>
    <t xml:space="preserve">       Amort. of Property Losses, Unrecovered Plant and</t>
  </si>
  <si>
    <t xml:space="preserve">           Regulatory Study Costs (407)</t>
  </si>
  <si>
    <t xml:space="preserve">     Expenses per Net KWh</t>
  </si>
  <si>
    <t>Page 406</t>
  </si>
  <si>
    <t>Page 407</t>
  </si>
  <si>
    <t>Page 406-A</t>
  </si>
  <si>
    <t>Page 407-A</t>
  </si>
  <si>
    <t>PUMPED STORAGE GENERATING PLANT STATISTICS (Large Plants)</t>
  </si>
  <si>
    <t>PUMPED STORAGE GENERATING PLANT STATISTICS (Large Plants) (Continued)</t>
  </si>
  <si>
    <t xml:space="preserve">  1.  Large plants and pumped storage plants of 10,000 Kw or more</t>
  </si>
  <si>
    <t>4.  If a group of employees attends more than one</t>
  </si>
  <si>
    <t xml:space="preserve">  6.  Pumping energy (line 10) is that energy measured</t>
  </si>
  <si>
    <t>station or other source that individually provides more than</t>
  </si>
  <si>
    <t xml:space="preserve">  of installed capacity (name plate ratings).</t>
  </si>
  <si>
    <t>generating plant, report on line 8 the approximate average</t>
  </si>
  <si>
    <t xml:space="preserve">  as input to the plant for pumping purposes.</t>
  </si>
  <si>
    <t>10 percent of the total energy used for pumping, and</t>
  </si>
  <si>
    <t xml:space="preserve">  which is available, specifying period.</t>
  </si>
  <si>
    <t>Power, System Control and Load Dispatching, and Other</t>
  </si>
  <si>
    <t xml:space="preserve">  schedule the company's principal sources of pumping</t>
  </si>
  <si>
    <t>purchase power for pumping, give the supplier, contract</t>
  </si>
  <si>
    <t>Expenses classified as "Other Power Supply Expenses."</t>
  </si>
  <si>
    <t xml:space="preserve">  power, the estimated amounts of energy from each</t>
  </si>
  <si>
    <t>number, and date of contract.</t>
  </si>
  <si>
    <t>FERC Licensed Project No. ______</t>
  </si>
  <si>
    <t xml:space="preserve">Please use the appropriate accounts under the heading "Other Noncurrent Liabilities" for accounts that the PSC </t>
  </si>
  <si>
    <t>classifies as "Operating Reserves".</t>
  </si>
  <si>
    <t>Page 113</t>
  </si>
  <si>
    <t>(1)  [  ]   An Original</t>
  </si>
  <si>
    <t>(2)  [  ]   A Resubmission</t>
  </si>
  <si>
    <t>STATEMENT OF INCOME FOR THE YEAR</t>
  </si>
  <si>
    <t>STATEMENT OF INCOME FOR THE YEAR (Continued)</t>
  </si>
  <si>
    <t>(Ref.)</t>
  </si>
  <si>
    <t>TOTAL</t>
  </si>
  <si>
    <t>Electric Utility</t>
  </si>
  <si>
    <t>Gas Utility</t>
  </si>
  <si>
    <t>Other  Utility</t>
  </si>
  <si>
    <t>Account</t>
  </si>
  <si>
    <t>Current Year</t>
  </si>
  <si>
    <t xml:space="preserve">    Previous Year</t>
  </si>
  <si>
    <t xml:space="preserve"> Current Year</t>
  </si>
  <si>
    <t>Previous Year</t>
  </si>
  <si>
    <t>(m)</t>
  </si>
  <si>
    <t>(n)</t>
  </si>
  <si>
    <t>(o)</t>
  </si>
  <si>
    <t>(p)</t>
  </si>
  <si>
    <t>UTILITY OPERATING INCOME</t>
  </si>
  <si>
    <t>Operating Revenues (400)</t>
  </si>
  <si>
    <t>Operating Expenses</t>
  </si>
  <si>
    <t xml:space="preserve">       Operation Expenses (401)</t>
  </si>
  <si>
    <t xml:space="preserve">       Maintenance Expenses (402)</t>
  </si>
  <si>
    <t xml:space="preserve">       Depreciation Expense (403)</t>
  </si>
  <si>
    <t>a footnote.</t>
  </si>
  <si>
    <t>for each issuance, then the amount of premium (in parentheses)</t>
  </si>
  <si>
    <t>Other Accounts Receivable (143)</t>
  </si>
  <si>
    <t xml:space="preserve">   31</t>
  </si>
  <si>
    <t>(Less) Accum. Prov. for Uncollectible Acct.-Credit (144)</t>
  </si>
  <si>
    <t xml:space="preserve">   32</t>
  </si>
  <si>
    <t>Notes Receivable from Associated Companies (145)</t>
  </si>
  <si>
    <t xml:space="preserve">   33</t>
  </si>
  <si>
    <t>Accounts Receivable from Assoc. Companies (146)</t>
  </si>
  <si>
    <t xml:space="preserve">   34</t>
  </si>
  <si>
    <t>Fuel Stock (151)</t>
  </si>
  <si>
    <t xml:space="preserve">   35</t>
  </si>
  <si>
    <t>Fuel Stock Expenses Undistributed (152)</t>
  </si>
  <si>
    <t xml:space="preserve">   36</t>
  </si>
  <si>
    <t>Residuals (Elec) and Extracted Products (153)</t>
  </si>
  <si>
    <t>3.  Minor items (5% of the Balance at End of Year for Account 254 or amounts less than</t>
  </si>
  <si>
    <t xml:space="preserve">outstanding at end of year, describe such securities in </t>
  </si>
  <si>
    <t>numbers and dates.</t>
  </si>
  <si>
    <t>Amortization of Premium on Debt - Credit.</t>
  </si>
  <si>
    <t>readily available for reporting columns (l) and (o), it is permissible</t>
  </si>
  <si>
    <t xml:space="preserve">  Roads and Trails, in column (l) with appropriate footnote, and</t>
  </si>
  <si>
    <t xml:space="preserve">          other than 60 cycle, 3 phase, indicate such other</t>
  </si>
  <si>
    <t xml:space="preserve">  2.  Provide separate subheadings for overhead and</t>
  </si>
  <si>
    <t xml:space="preserve">   Reservoirs, Dams, and Waterways</t>
  </si>
  <si>
    <t xml:space="preserve">   Equipment Costs</t>
  </si>
  <si>
    <t xml:space="preserve">   Roads, Railroads and Bridges</t>
  </si>
  <si>
    <t xml:space="preserve">     Total Cost (Enter Total of lines 14 thru 18)</t>
  </si>
  <si>
    <t xml:space="preserve">     Cost per KW of Installed Capacity (Line 5)</t>
  </si>
  <si>
    <t>Production Expenses:</t>
  </si>
  <si>
    <t xml:space="preserve">   Operation Supervision and Engineering</t>
  </si>
  <si>
    <t xml:space="preserve">   Water for Power</t>
  </si>
  <si>
    <t xml:space="preserve">   Hydraulic Expenses</t>
  </si>
  <si>
    <t xml:space="preserve">   Electric Expenses</t>
  </si>
  <si>
    <t xml:space="preserve">   Misc. Hydraulic Power Generation Expenses</t>
  </si>
  <si>
    <t xml:space="preserve">   Rents</t>
  </si>
  <si>
    <t xml:space="preserve">   Maintenance Supervision and Engineering</t>
  </si>
  <si>
    <t xml:space="preserve">   Maintenance of Structures</t>
  </si>
  <si>
    <t xml:space="preserve">   Maintenance of Reservoirs, Dams, and Waterways</t>
  </si>
  <si>
    <t xml:space="preserve">   Maintenance of Electric Plant</t>
  </si>
  <si>
    <t xml:space="preserve">   Maintenance of Misc. Hydraulic Plant</t>
  </si>
  <si>
    <t xml:space="preserve">   Total Production Expenses (Total lines 22 thru 32)</t>
  </si>
  <si>
    <t>(531) Maintenance of Electric Plant</t>
  </si>
  <si>
    <t>(566)</t>
  </si>
  <si>
    <t>Miscellaneous Transmission Expenses</t>
  </si>
  <si>
    <t>(532) Maintenance of Miscellaneous Nuclear Plant</t>
  </si>
  <si>
    <t>(567)</t>
  </si>
  <si>
    <t xml:space="preserve">  TOTAL Maintenance (Enter Total of lines 35 thru 39)</t>
  </si>
  <si>
    <t>(911) Supervision</t>
  </si>
  <si>
    <t xml:space="preserve">  TOTAL Power Production Expenses-Nuclear Power (Enter Total of lines 33 and 40)</t>
  </si>
  <si>
    <t>(912) Demonstrating and Selling Expenses</t>
  </si>
  <si>
    <t xml:space="preserve">                                                  C. Hydraulic Power Generation</t>
  </si>
  <si>
    <t xml:space="preserve">(568) </t>
  </si>
  <si>
    <t>(913) Advertising Expenses</t>
  </si>
  <si>
    <t xml:space="preserve">(569) </t>
  </si>
  <si>
    <t>(916) Miscellaneous Sales Expenses</t>
  </si>
  <si>
    <t>(535) Operation Supervision and Engineering</t>
  </si>
  <si>
    <t>(570)</t>
  </si>
  <si>
    <t>Maintenance of Station Equipment</t>
  </si>
  <si>
    <t>(536) Water for Power</t>
  </si>
  <si>
    <t>(571)</t>
  </si>
  <si>
    <t>Maintenance of Overhead Lines</t>
  </si>
  <si>
    <t>In column (a) report each company or public authority that provided transmission service.  Provide the full name of the company; abbreviate</t>
  </si>
  <si>
    <t xml:space="preserve">       Amort. of Conversion Expenses (407)</t>
  </si>
  <si>
    <t xml:space="preserve">       Regulatory Debits (407.3)</t>
  </si>
  <si>
    <t xml:space="preserve">       (Less) Regulatory Credits (407.4)</t>
  </si>
  <si>
    <t xml:space="preserve">       Taxes Other Than Income Taxes (408.1)</t>
  </si>
  <si>
    <t xml:space="preserve">       Income Taxes -- Federal (409.1)</t>
  </si>
  <si>
    <t xml:space="preserve">                                     -- Other (409.1)</t>
  </si>
  <si>
    <t>9.  Explain in a footnote if the previous year's figures are different from that reported in prior reports.</t>
  </si>
  <si>
    <t>10.  If the columns are insufficient for reporting additional utility departments, supply the appropriate account titles, lines 2 to 23, and report the information in the blank space on page 122-123 or in a footnote.</t>
  </si>
  <si>
    <t>7.  If any notes appearing in the report to stockholders are applicable to this Statement of Income, such notes may be included on page 122-123.</t>
  </si>
  <si>
    <t>relating to unbilled revenue by accounts.</t>
  </si>
  <si>
    <t>basis of classification in a footnote).</t>
  </si>
  <si>
    <t>in a footnote.</t>
  </si>
  <si>
    <t>OPERATING REVENUES</t>
  </si>
  <si>
    <t>MEGAWATT HOURS SOLD</t>
  </si>
  <si>
    <t>AVG. NO. CUSTOMERS PER MONTH</t>
  </si>
  <si>
    <t>Title of Account</t>
  </si>
  <si>
    <t>Amount for Year</t>
  </si>
  <si>
    <t>Amount for</t>
  </si>
  <si>
    <t>Amount for Previous Year</t>
  </si>
  <si>
    <t>Number for Year</t>
  </si>
  <si>
    <t>Number for Previous Year</t>
  </si>
  <si>
    <t>Sales of Electricity</t>
  </si>
  <si>
    <t>(440) Residential Sales</t>
  </si>
  <si>
    <t>(442) Commercial and Industrial Sales</t>
  </si>
  <si>
    <t>(444) Public Street and Highway Lighting</t>
  </si>
  <si>
    <t>(445) Other Sales to Public Authorities</t>
  </si>
  <si>
    <t>APPROPRIATED RETAINED EARNINGS (Account 215)</t>
  </si>
  <si>
    <t xml:space="preserve">       TOTAL Appropriated Retained Earnings (Account 215)</t>
  </si>
  <si>
    <t xml:space="preserve">                       APPROPRIATED RETAINED EARNINGS - AMORTIZATION RESERVE, FEDERAL</t>
  </si>
  <si>
    <t>(Account 215.1)</t>
  </si>
  <si>
    <t xml:space="preserve">       TOTAL Appropriated Retained Earnings  -- Amortization Reserve, Federal(Account 215.1)</t>
  </si>
  <si>
    <t xml:space="preserve">       TOTAL Appropriated Retained Earnings  (Account 215, 215.1) (Enter Total of lines 45 and 46)</t>
  </si>
  <si>
    <t xml:space="preserve">       TOTAL Retained Earnings  (Account 215, 215.1, 216) (Enter Total of lines 38 and 47)</t>
  </si>
  <si>
    <t xml:space="preserve">          UNAPPROPRIATED UNDISTRIBUTED SUBSIDIARY EARNINGS (ACCOUNT 216.1)</t>
  </si>
  <si>
    <t>Balance  -- Beginning of Year (Debit or Credit)</t>
  </si>
  <si>
    <t xml:space="preserve">      Equity in Earnings for Year (Credit) (Account 418.1)</t>
  </si>
  <si>
    <t xml:space="preserve">     (Less) Dividends Received (Debit)</t>
  </si>
  <si>
    <t xml:space="preserve">     Other Changes (Explain)</t>
  </si>
  <si>
    <t>Balance  -- End of Year (Total of Lines 49 thru 52)</t>
  </si>
  <si>
    <t>Page 119</t>
  </si>
  <si>
    <t>STATEMENT OF CASH FLOWS</t>
  </si>
  <si>
    <t>Description (See Instructions for Explanations of Codes)</t>
  </si>
  <si>
    <t>Amounts</t>
  </si>
  <si>
    <t>Net Cash Flow from Operating Activities:</t>
  </si>
  <si>
    <t xml:space="preserve">      of the year, include in column (d) a tentative distribution of such retirements, on an estimated basis, with appropriate contra entry to the </t>
  </si>
  <si>
    <t xml:space="preserve">      or purchaser, and date of transaction.  If proposed journal entries have been filed with the Commission as required by the Uniform</t>
  </si>
  <si>
    <t xml:space="preserve">      account for accumulated depreciation provision.  Include also in column (d) reversals of tentative distributions of prior year unclassified </t>
  </si>
  <si>
    <t xml:space="preserve">      System of Accounts, give also date of such filing.</t>
  </si>
  <si>
    <t xml:space="preserve">      retirements. Show in a footnote the account distributions of these tentative classifications in columns (c) and (d), including the</t>
  </si>
  <si>
    <t>Addition</t>
  </si>
  <si>
    <t>Retirements</t>
  </si>
  <si>
    <t>Adjustments</t>
  </si>
  <si>
    <t>Transfers</t>
  </si>
  <si>
    <t xml:space="preserve">          1. INTANGIBLE PLANT</t>
  </si>
  <si>
    <t>(301)  Organization</t>
  </si>
  <si>
    <t>(301)</t>
  </si>
  <si>
    <t>(302)  Franchises and Consents</t>
  </si>
  <si>
    <t>(302)</t>
  </si>
  <si>
    <t>(303)  Miscellaneous Intangible Plant</t>
  </si>
  <si>
    <t>(303)</t>
  </si>
  <si>
    <t xml:space="preserve">  TOTAL Intangible Plant (Enter Total of lines 2, 3, and 4)</t>
  </si>
  <si>
    <t xml:space="preserve">          2. PRODUCTION PLANT</t>
  </si>
  <si>
    <t xml:space="preserve">     A. Steam Production Plant</t>
  </si>
  <si>
    <t>(310)  Land and Land Rights</t>
  </si>
  <si>
    <t>(310)</t>
  </si>
  <si>
    <t>(311)  Structures and Improvements</t>
  </si>
  <si>
    <t>(311)</t>
  </si>
  <si>
    <t>(312)  Boiler Plant Equipment</t>
  </si>
  <si>
    <t>(312)</t>
  </si>
  <si>
    <t>(313)  Engines and Engine-Driven Generators</t>
  </si>
  <si>
    <t>(313)</t>
  </si>
  <si>
    <t>(314)</t>
  </si>
  <si>
    <t>(315)  Accessory Electric Equipment</t>
  </si>
  <si>
    <t>(315)</t>
  </si>
  <si>
    <t>(316)  Misc. Power Plant Equipment</t>
  </si>
  <si>
    <t>(316)</t>
  </si>
  <si>
    <t xml:space="preserve">     B. Nuclear Production Plant</t>
  </si>
  <si>
    <t>(320)  Land and Land Rights</t>
  </si>
  <si>
    <t>(320)</t>
  </si>
  <si>
    <t>(321)  Structures and Improvements</t>
  </si>
  <si>
    <t>(321)</t>
  </si>
  <si>
    <t>(322)  Reactor Plant Equipment</t>
  </si>
  <si>
    <t>(322)</t>
  </si>
  <si>
    <t>(323)  Turbo  generator Units</t>
  </si>
  <si>
    <t>(323)</t>
  </si>
  <si>
    <t>(324)  Accessory Electric Equipment</t>
  </si>
  <si>
    <t>(324)</t>
  </si>
  <si>
    <t>(325)  Misc. Power Plant Equipment</t>
  </si>
  <si>
    <t>(325)</t>
  </si>
  <si>
    <t xml:space="preserve">     C. Hydraulic Production Plant</t>
  </si>
  <si>
    <t>(330)  Land and Land Rights</t>
  </si>
  <si>
    <t>(330)</t>
  </si>
  <si>
    <t>(397) Communication Equipment</t>
  </si>
  <si>
    <t>(397)</t>
  </si>
  <si>
    <t>(398) Miscellaneous Equipment</t>
  </si>
  <si>
    <t>(398)</t>
  </si>
  <si>
    <t xml:space="preserve">  SUBTOTAL (Enter Total of lines 71 thru 80)</t>
  </si>
  <si>
    <t>(399) Other Tangible Property</t>
  </si>
  <si>
    <t>(399)</t>
  </si>
  <si>
    <t>(102) Electric Plant Purchased (See Instr. 8)</t>
  </si>
  <si>
    <t>(102)</t>
  </si>
  <si>
    <t>(Less) (102) Electric Plant Sold (See Instr. 8)</t>
  </si>
  <si>
    <t xml:space="preserve">               fixed assets, intangibles, etc.</t>
  </si>
  <si>
    <t xml:space="preserve">  6.  Enter on pages 122-123 clarifications and explanations.</t>
  </si>
  <si>
    <t xml:space="preserve"> Description (See Instruction No. 5 for Explanations of Codes)</t>
  </si>
  <si>
    <t xml:space="preserve">   Loans Made or Purchased </t>
  </si>
  <si>
    <t xml:space="preserve">   Collections on Loans</t>
  </si>
  <si>
    <t xml:space="preserve">   Net (Increase) Decrease in Receivables</t>
  </si>
  <si>
    <t xml:space="preserve">   Net (Increase) Decrease in  Inventory</t>
  </si>
  <si>
    <t xml:space="preserve">   Net (Increase) Decrease in Allowances Held for Speculation</t>
  </si>
  <si>
    <t xml:space="preserve">   Net Increase (Decrease) in  Payables and Accrued Expenses</t>
  </si>
  <si>
    <t xml:space="preserve">   Net Cash Provided by (Used in) Investing Activities</t>
  </si>
  <si>
    <t>Cash Flows from Financing Activities:</t>
  </si>
  <si>
    <t xml:space="preserve">   Proceeds from Issuance of:</t>
  </si>
  <si>
    <t xml:space="preserve">         Preferred Stock</t>
  </si>
  <si>
    <t xml:space="preserve">         Common Stock</t>
  </si>
  <si>
    <t xml:space="preserve">   Net Increase in Short-Term Debt (c)</t>
  </si>
  <si>
    <t xml:space="preserve">   Payments for Retirement of:</t>
  </si>
  <si>
    <t xml:space="preserve">         Long-term Debt (b)</t>
  </si>
  <si>
    <t xml:space="preserve">   Net Decrease in Short-Term Debt (c)</t>
  </si>
  <si>
    <t xml:space="preserve">   Dividends on Preferred Stock</t>
  </si>
  <si>
    <t xml:space="preserve">   Dividends on Common Stock</t>
  </si>
  <si>
    <t xml:space="preserve">   Net Cash Provided by (Used in) Financing Activities</t>
  </si>
  <si>
    <t xml:space="preserve">   Net Increase (Decrease) in Cash and Cash Equivalents</t>
  </si>
  <si>
    <t>Cash and Cash Equivalents at Beginning of Year</t>
  </si>
  <si>
    <t>Cash and Cash Equivalents at End of Year</t>
  </si>
  <si>
    <t>Page 121</t>
  </si>
  <si>
    <t xml:space="preserve">NOTES TO FINANCIAL STATEMENTS </t>
  </si>
  <si>
    <t xml:space="preserve">     Noncash Charges (Credits) to Income:</t>
  </si>
  <si>
    <t xml:space="preserve">          Depreciation and Depletion</t>
  </si>
  <si>
    <t xml:space="preserve">          Deferred Income Taxes (Net)</t>
  </si>
  <si>
    <t xml:space="preserve">          Investment Tax Credit Adjustment (Net)</t>
  </si>
  <si>
    <t xml:space="preserve">          Net (Increase) Decrease in Receivables</t>
  </si>
  <si>
    <t xml:space="preserve">          Net (Increase) Decrease in Inventory</t>
  </si>
  <si>
    <t xml:space="preserve">          Net (Increase) Decrease in Allowances Inventory</t>
  </si>
  <si>
    <t xml:space="preserve">          Net Increase (Decrease) in Payables and Accrued Expenses</t>
  </si>
  <si>
    <t xml:space="preserve">          Net (Increase) Decrease in Other Regulatory Assets</t>
  </si>
  <si>
    <t xml:space="preserve">          Net Increase (Decrease) in Other Regulatory Liabilities</t>
  </si>
  <si>
    <t xml:space="preserve">         (Less) Allowance for Other Funds Used During Construction</t>
  </si>
  <si>
    <t xml:space="preserve">         (Less) Undistributed Earnings from Subsidiary Companies</t>
  </si>
  <si>
    <t xml:space="preserve">         Other:</t>
  </si>
  <si>
    <t xml:space="preserve">     Net Cash Provided by (Used in) Operating Activities (Total of lines 2 thru 21)</t>
  </si>
  <si>
    <t>Cash Flows from Investment Activities:</t>
  </si>
  <si>
    <t xml:space="preserve">    Construction and Acquisition of Plant (including Land):</t>
  </si>
  <si>
    <t xml:space="preserve">         Gross Additions to Utility Plant (less nuclear fuel)</t>
  </si>
  <si>
    <t xml:space="preserve">         Gross Additions to Nuclear Fuel</t>
  </si>
  <si>
    <t xml:space="preserve">         Gross Additions to Common Utility Plant</t>
  </si>
  <si>
    <t xml:space="preserve">         Gross Additions to Nonutility Plant</t>
  </si>
  <si>
    <t xml:space="preserve">Name of Respondent                                                                 </t>
  </si>
  <si>
    <t>(2)  [  ]  A  Resubmission</t>
  </si>
  <si>
    <t>Avg. Heat Cont. of Fuel Burned (Btu per lb. of coal per</t>
  </si>
  <si>
    <t xml:space="preserve">          gal. of oil, or per Mcf of gas)(Give unit if nuclear)</t>
  </si>
  <si>
    <t>Reconciling Items for the Year</t>
  </si>
  <si>
    <t>Taxable Income Not Reported on Books</t>
  </si>
  <si>
    <t>Deductions Recorded on Books Not Deducted for Return</t>
  </si>
  <si>
    <t>Income Recorded on Books Not Included in Return</t>
  </si>
  <si>
    <t>Deductions on Return Not Charged Against Book Income</t>
  </si>
  <si>
    <t>Federal Tax Net Income</t>
  </si>
  <si>
    <t>Show Computation of Tax:</t>
  </si>
  <si>
    <t xml:space="preserve">  FERC FORM NO.1  (ED.  12-96)</t>
  </si>
  <si>
    <t>Page 261</t>
  </si>
  <si>
    <t>If applicable, see insert pages below:</t>
  </si>
  <si>
    <t xml:space="preserve">  FERC FORM NO.1  (ED.  12-88)</t>
  </si>
  <si>
    <t>Page 261-A</t>
  </si>
  <si>
    <t>Page 261-B</t>
  </si>
  <si>
    <t>TAXES ACCRUED, PREPAID AND CHARGED DURING YEAR</t>
  </si>
  <si>
    <t>TAXES ACCRUED, PREPAID AND CHARGED DURING YEAR (Continued)</t>
  </si>
  <si>
    <t>1.  Give particulars (details) of the combined prepaid and accrued tax accounts and show the total taxes charged to operations and other</t>
  </si>
  <si>
    <t xml:space="preserve"> 5.  If any tax covers more than one year, show the required information separately for each tax year,</t>
  </si>
  <si>
    <t xml:space="preserve">     accounts during the year.  Do not include gasoline and other sales taxes which have been charged to the accounts to which the taxed material</t>
  </si>
  <si>
    <t xml:space="preserve">      identifying the year in column (a).</t>
  </si>
  <si>
    <t xml:space="preserve">     was charged.  If the actual or estimated amounts of such taxes are known, show the amounts in a footnote and designate whether estimated or</t>
  </si>
  <si>
    <t xml:space="preserve"> 6.  Enter all adjustments of the accrued and prepaid tax accounts in column (f) and explain each adjustment in a footnote.  Designate</t>
  </si>
  <si>
    <t xml:space="preserve">     actual amounts.</t>
  </si>
  <si>
    <t xml:space="preserve">      debit adjustments by parentheses.</t>
  </si>
  <si>
    <t>2.  Include on this page, taxes paid during the year and charged direct to final accounts, (not charged to prepaid or accrued taxes).  Enter the</t>
  </si>
  <si>
    <t xml:space="preserve"> 7.  Do not include on this page entries with respect to deferred income taxes or taxes collected through payroll deductions or otherwise</t>
  </si>
  <si>
    <t xml:space="preserve">     amounts in both columns (d) and (e).  The balancing of this page is not affected by the inclusion of these taxes.</t>
  </si>
  <si>
    <t xml:space="preserve">      pending transmittal of such taxes to the taxing authority.</t>
  </si>
  <si>
    <t>3.  Include in column (d) taxes charged during the year, taxes charged to operations and other accounts through (a) accruals credited to taxes</t>
  </si>
  <si>
    <t xml:space="preserve">     accrued, (b) amounts credited to proportions of prepaid taxes chargeable to current year, and (c) taxes paid and charged direct to operations or</t>
  </si>
  <si>
    <t xml:space="preserve"> 8.  Report in columns (i) through (q) how the taxes were distributed.</t>
  </si>
  <si>
    <t xml:space="preserve">     accounts other than accrued and prepaid tax accounts.</t>
  </si>
  <si>
    <t>4.  List the aggregate of each kind of tax under the appropriate heading of "Federal," "State," and "Local" in such manner that the total tax for</t>
  </si>
  <si>
    <t xml:space="preserve"> 9.  For any tax apportioned to more than one utility department or account, state in a footnote the basis (necessity) of apportioning such tax.</t>
  </si>
  <si>
    <t xml:space="preserve">     each State and subdivision can readily be ascertained.</t>
  </si>
  <si>
    <t>BALANCE BEGINNING OF YEAR</t>
  </si>
  <si>
    <t>BALANCE AT END OF YEAR</t>
  </si>
  <si>
    <t>DISTRIBUTION OF TAXES CHARGED (Show utility dept. where applicable and acct. charged.)</t>
  </si>
  <si>
    <t>Prepaid Taxes</t>
  </si>
  <si>
    <t>Other Utility</t>
  </si>
  <si>
    <t>Kind of Tax</t>
  </si>
  <si>
    <t>Taxes Accrued</t>
  </si>
  <si>
    <t>(Include in</t>
  </si>
  <si>
    <t>Taxes Charged</t>
  </si>
  <si>
    <t>Taxes Paid</t>
  </si>
  <si>
    <t>(Taxes Accrued</t>
  </si>
  <si>
    <t>Other Utility Depts.</t>
  </si>
  <si>
    <t>Operating Income</t>
  </si>
  <si>
    <t>(See Instruction 5)</t>
  </si>
  <si>
    <t>(Account 236)</t>
  </si>
  <si>
    <t>Account 165)</t>
  </si>
  <si>
    <t>Account 236)</t>
  </si>
  <si>
    <t>(Incl. in Acct. 165)</t>
  </si>
  <si>
    <t>(Account 408.1,409.1)</t>
  </si>
  <si>
    <t>Federal:</t>
  </si>
  <si>
    <t xml:space="preserve">   Income Taxes</t>
  </si>
  <si>
    <t xml:space="preserve">   FICA Contribution</t>
  </si>
  <si>
    <t xml:space="preserve">   Unemployment</t>
  </si>
  <si>
    <t xml:space="preserve">     Total</t>
  </si>
  <si>
    <t>State:</t>
  </si>
  <si>
    <t xml:space="preserve">  rating) of 25,000 Kw or more.  Report on this page gas-turbine and</t>
  </si>
  <si>
    <t>converted to Mcf.</t>
  </si>
  <si>
    <t xml:space="preserve">  and Other Expenses classified as Other Power Supply Expenses.</t>
  </si>
  <si>
    <t xml:space="preserve">3. Rate for Other Funds             </t>
  </si>
  <si>
    <t>4. Weighted Average Rate Actually Used for the Year:</t>
  </si>
  <si>
    <t xml:space="preserve">     a. Rate for Borrowed Funds - </t>
  </si>
  <si>
    <t xml:space="preserve">     b. Rate for Other Funds -</t>
  </si>
  <si>
    <t>FERC FORM NO.1   (ED.12-88)</t>
  </si>
  <si>
    <t>NYSPSC Modified</t>
  </si>
  <si>
    <t>Page 218</t>
  </si>
  <si>
    <t>FERC FORM NO.1 (ED. 12- 87)</t>
  </si>
  <si>
    <t>Page 218-A</t>
  </si>
  <si>
    <t xml:space="preserve"> ACCUMULATED PROVISION FOR DEPRECIATION OF ELECTRIC UTILITY PLANT (Account 108)</t>
  </si>
  <si>
    <t>1.  Explain in a footnote any important adjustments during year.</t>
  </si>
  <si>
    <t xml:space="preserve">2.  Explain in a footnote any difference between the amount for book cost of plant retired, line 11, column (c), and that reported for </t>
  </si>
  <si>
    <t xml:space="preserve">      electric plant in service, pages 204-207, column (d), excluding retirements of non-depreciable property.</t>
  </si>
  <si>
    <t>3.  The provisions of Account 108 in the Uniform System of Accounts require that retirements of depreciable plant be recorded when such</t>
  </si>
  <si>
    <t>NYPSC Modified</t>
  </si>
  <si>
    <t>Comparative Balance Sheet</t>
  </si>
  <si>
    <t>12-94</t>
  </si>
  <si>
    <t>Statement of Income for the Year</t>
  </si>
  <si>
    <t>Statement of Retained Earnings for the Year</t>
  </si>
  <si>
    <t>118-119</t>
  </si>
  <si>
    <t>Statement of Cash Flows</t>
  </si>
  <si>
    <t>Notes to the Financial Statements</t>
  </si>
  <si>
    <t>Balance Sheet Supporting Schedules (Assets</t>
  </si>
  <si>
    <t>and Other Debits)</t>
  </si>
  <si>
    <t>respondent for the wheeler's transmission losses should be reported on the Electric Energy Account, page 401.  If the respondent received</t>
  </si>
  <si>
    <t>power from the wheeler, energy provided to account for losses should be reported on line 19.  Transmission By Others Losses, on</t>
  </si>
  <si>
    <t>page 401.  Otherwise, losses should be reported on line 27, Total Energy Losses, page 401.</t>
  </si>
  <si>
    <t xml:space="preserve">      TRANSFER OF ENERGY</t>
  </si>
  <si>
    <t>EXPENSES FOR TRANSMISSION OF ELECTRICITY BY OTHERS</t>
  </si>
  <si>
    <t>Name of Company or</t>
  </si>
  <si>
    <t>Public Authority</t>
  </si>
  <si>
    <t>Total Cost of</t>
  </si>
  <si>
    <t xml:space="preserve">  ($)</t>
  </si>
  <si>
    <t>Transmission ($)</t>
  </si>
  <si>
    <t xml:space="preserve">  (f)</t>
  </si>
  <si>
    <t>Next Page is 335</t>
  </si>
  <si>
    <t>Page 332</t>
  </si>
  <si>
    <t>Page 332-A</t>
  </si>
  <si>
    <t>MISCELLANEOUS GENERAL EXPENSES  (Account 930.2) (ELECTRIC and GAS)</t>
  </si>
  <si>
    <t>Industry Association Dues</t>
  </si>
  <si>
    <t>Nuclear Power Research Expenses</t>
  </si>
  <si>
    <t>EXTRAORDINARY PROPERTY LOSSES (Account 182.1)</t>
  </si>
  <si>
    <t>Description of Extraordinary Loss</t>
  </si>
  <si>
    <t>WRITTEN OFF DURING</t>
  </si>
  <si>
    <t>Recognized</t>
  </si>
  <si>
    <t>THE YEAR</t>
  </si>
  <si>
    <t>of Loss</t>
  </si>
  <si>
    <t>During Year</t>
  </si>
  <si>
    <t>Charged</t>
  </si>
  <si>
    <t>UNRECOVERED PLANT AND REGULATORY STUDY COSTS (Account 182.2)</t>
  </si>
  <si>
    <t>Description of Unrecovered Plant and Regulatory Study Costs</t>
  </si>
  <si>
    <t>Total Amount</t>
  </si>
  <si>
    <t>Costs</t>
  </si>
  <si>
    <t>of</t>
  </si>
  <si>
    <t>Charges</t>
  </si>
  <si>
    <t>FERC  FORM NO. 1  (ED.  12- 88)</t>
  </si>
  <si>
    <t>Next Page is 232</t>
  </si>
  <si>
    <t>Page 230</t>
  </si>
  <si>
    <t>OTHER REGULATORY ASSETS (Account 182.3)</t>
  </si>
  <si>
    <t>1.  Report below the particulars (details) called for concerning other regulatory assets which are created through</t>
  </si>
  <si>
    <t xml:space="preserve">      the ratemaking actions of regulatory agencies (and not includable in other amounts).</t>
  </si>
  <si>
    <t>2.  For regulatory assets being amortized, show period of amortization in column (a).</t>
  </si>
  <si>
    <t xml:space="preserve">     may be grouped by classes.</t>
  </si>
  <si>
    <t>Credits</t>
  </si>
  <si>
    <t>Description and Purpose of Other</t>
  </si>
  <si>
    <t>Regulatory Assets</t>
  </si>
  <si>
    <t>Debits</t>
  </si>
  <si>
    <t xml:space="preserve">(d)  </t>
  </si>
  <si>
    <t xml:space="preserve">(e) </t>
  </si>
  <si>
    <t>From Insert Page A</t>
  </si>
  <si>
    <t>From Insert Page B</t>
  </si>
  <si>
    <t>Page 232</t>
  </si>
  <si>
    <t>Page 232-A</t>
  </si>
  <si>
    <t>Page 232-B</t>
  </si>
  <si>
    <t>MISCELLANEOUS DEFERRED DEBITS (Account 186)</t>
  </si>
  <si>
    <t>1.  Report below the particulars (details) called for concerning miscellaneous deferred debits.</t>
  </si>
  <si>
    <t>2.  For any deferred debit being amortized, show period of amortization in column (a).</t>
  </si>
  <si>
    <t xml:space="preserve">      may be grouped by classes.</t>
  </si>
  <si>
    <t>CREDITS</t>
  </si>
  <si>
    <t>Bal. Beginning</t>
  </si>
  <si>
    <t>Description of Miscellaneous Deferred Debits</t>
  </si>
  <si>
    <t>of Year</t>
  </si>
  <si>
    <t xml:space="preserve">(b) </t>
  </si>
  <si>
    <t xml:space="preserve">(f) </t>
  </si>
  <si>
    <t>Misc.  Work in Progress</t>
  </si>
  <si>
    <t>DEFERRED REGULATORY COMM.</t>
  </si>
  <si>
    <t xml:space="preserve">    EXPENSES  (See pages  350-351)</t>
  </si>
  <si>
    <t>Page 233</t>
  </si>
  <si>
    <t>If applicable, see insert page below:</t>
  </si>
  <si>
    <t>Page 233-A</t>
  </si>
  <si>
    <t>ACCUMULATED DEFERRED INCOME TAXES (Account 190)</t>
  </si>
  <si>
    <t xml:space="preserve">     1.  Report the information called for below, concerning the respondent's accounting for deferred</t>
  </si>
  <si>
    <t>income taxes.</t>
  </si>
  <si>
    <t xml:space="preserve">     2.  At Other (Specify), include deferrals relating to other income and deductions.</t>
  </si>
  <si>
    <t xml:space="preserve">   Balance at</t>
  </si>
  <si>
    <t xml:space="preserve"> Line</t>
  </si>
  <si>
    <t>Account Subdivisions</t>
  </si>
  <si>
    <t xml:space="preserve">    Beginning</t>
  </si>
  <si>
    <t>End</t>
  </si>
  <si>
    <t xml:space="preserve">    of Year</t>
  </si>
  <si>
    <t xml:space="preserve">    (b)</t>
  </si>
  <si>
    <t>TOTAL Electric  (Enter Total of lines 2 thru 7)</t>
  </si>
  <si>
    <t>TOTAL Gas  (Enter Total of lines 10  thru 15)</t>
  </si>
  <si>
    <t>TOTAL (Acct 190)(Total of lines 8,16 and 17)</t>
  </si>
  <si>
    <t xml:space="preserve"> NOTES</t>
  </si>
  <si>
    <t>FERC FORM NO. 1 (ED. 12-88)</t>
  </si>
  <si>
    <t>Page 234</t>
  </si>
  <si>
    <t>Next Page 250</t>
  </si>
  <si>
    <t>Page 234-A</t>
  </si>
  <si>
    <t>CAPITAL STOCK (Accounts 201 and 204)</t>
  </si>
  <si>
    <t>CAPITAL STOCK (Accounts 201 and 204) (Continued)</t>
  </si>
  <si>
    <t>4.  The identification of each class of preferred stock should show the dividend rate and whether the dividends are cumulative</t>
  </si>
  <si>
    <t>21</t>
  </si>
  <si>
    <t>22</t>
  </si>
  <si>
    <t>23</t>
  </si>
  <si>
    <t>24</t>
  </si>
  <si>
    <t>25</t>
  </si>
  <si>
    <t>26</t>
  </si>
  <si>
    <t>27</t>
  </si>
  <si>
    <t>FERC FORM NO. 1  (ED. 12-96)</t>
  </si>
  <si>
    <t>Page 103</t>
  </si>
  <si>
    <t>Transfers from Acct. 216.1, Unappropriated Undistributed Subsidiary Earnings</t>
  </si>
  <si>
    <t>Balance -- End of year (Total of lines 01, 09, 15, 16, 22, 29, 36 and 37)</t>
  </si>
  <si>
    <t>Page 118</t>
  </si>
  <si>
    <t>STATEMENT OF RETAINED EARNINGS  FOR THE YEAR (Continued)</t>
  </si>
  <si>
    <t xml:space="preserve">(a)  </t>
  </si>
  <si>
    <t xml:space="preserve"> TOTAL Administrative and General Expenses </t>
  </si>
  <si>
    <t>(510) Maintenance Supervision and Engineering</t>
  </si>
  <si>
    <t>(550)</t>
  </si>
  <si>
    <t>Rents</t>
  </si>
  <si>
    <t>(593) Maintenance of Overhead Lines</t>
  </si>
  <si>
    <t>(511) Maintenance of Structures</t>
  </si>
  <si>
    <t>(594) Maintenance of Underground Lines</t>
  </si>
  <si>
    <t xml:space="preserve"> TOTAL Electric Operation and Maintenance Expenses </t>
  </si>
  <si>
    <t>(512) Maintenance of Boiler Plant</t>
  </si>
  <si>
    <t>(595) Maintenance of Line Transformers</t>
  </si>
  <si>
    <t>(513) Maintenance of Electric Plant</t>
  </si>
  <si>
    <t xml:space="preserve">(551) </t>
  </si>
  <si>
    <t>(596) Maintenance of Street Lighting and Signal Systems</t>
  </si>
  <si>
    <t>(514) Maintenance of Miscellaneous Steam Plant</t>
  </si>
  <si>
    <t xml:space="preserve">(552) </t>
  </si>
  <si>
    <t>(597) Maintenance of Meters</t>
  </si>
  <si>
    <t xml:space="preserve"> TOTAL Maintenance (Enter Total of lines 15 thru 19)</t>
  </si>
  <si>
    <t xml:space="preserve">(553) </t>
  </si>
  <si>
    <t>Maintenance of Generating and Electric Plant</t>
  </si>
  <si>
    <t>(598) Maintenance of Miscellaneous Distribution Plant</t>
  </si>
  <si>
    <t xml:space="preserve"> TOTAL Power Production Expenses-Steam Power (Enter Total of Lines 13 and 20)</t>
  </si>
  <si>
    <t xml:space="preserve">(554) </t>
  </si>
  <si>
    <t>Maintenance of Miscellaneous Other Power Generation Plant</t>
  </si>
  <si>
    <t xml:space="preserve">      statement showing subaccount classification of such plant conforming to the requirements of these pages.</t>
  </si>
  <si>
    <t xml:space="preserve">      Also to be included in column (c) are entries for reversals of tentative distributions of prior year reported in column (b).</t>
  </si>
  <si>
    <t xml:space="preserve">      Likewise, if the respondent has a significant amount of plant retirements which have not been classified to primary accounts at the end </t>
  </si>
  <si>
    <t>1.  Report amounts for accounts 412 and 413, Revenue and Expenses from Utility Plant Leased to Others, in another utility column (i, k, m, o) in a similar manner to a utility department.  Spread the amount(s) over lines 02 through 24 as appropriate.  Include these amounts in columns (c) and (d) totals.</t>
  </si>
  <si>
    <t>5.  Give concise explanations concerning unsettled rate proceedings where a contingency exists such that refunds of material amount may need to be made to the utility's customers or which may result in a material refund to the utility with respect to power or gas purchases.  State for each year affected the gross revenues or costs to which the contingency relates and the tax effects together with an explanation of the major factors which affect the rights of the utility to retain such revenues or recover amounts paid with respect to power and gas purchases.</t>
  </si>
  <si>
    <t>It is not required for you to input the data in this excel file for the following schedules: Important Changes During the Year, Notes to the Financial Statements, General Description of Construction Overhead Procedures and other general notes.  However, include these completed schedules in the paper copy of the annual report.</t>
  </si>
  <si>
    <t>When you have completed the report, you may want to print out sections of the entire report.  To do this,  select the Print Entire Workbook option in the Print Dialogue box.</t>
  </si>
  <si>
    <t>Individual worksheets may be printed using the Print Command under the File Menu.</t>
  </si>
  <si>
    <t>The paper copy of the annual report contains several blank pages throughout the report so that schedules on two pages can be viewed at one time.  This excel file does not contain those blank pages.  As a result, please use the paper copy of the annual report as a guide for placing blank pages into the paper copy of the annual report.</t>
  </si>
  <si>
    <t xml:space="preserve">   1.  Report below the names of all corporations, business trusts, and similar organizations, controlled directly or indirectly by the respondent at any time during the year.  If control ceased prior to the end of the year, give particulars (details) in a footnote.</t>
  </si>
  <si>
    <t xml:space="preserve">   3.  Indirect control is that which is exercised by the interposition of an intermediary which exercises direct control.</t>
  </si>
  <si>
    <t>4.  If any person reported in this schedule received remuneration directly or indirectly other than salary shown in column (e) list the amount in column (f) through (k) with the footnotes necessary to explain the essentials of the plan, the basis of determining the ultimate benefits receivable and the payments or provisions made during the year to each person reported herein.  If the word "none" correctly states the facts in regard to the entries for column (f) through (k), so state.</t>
  </si>
  <si>
    <t xml:space="preserve">      plant is removed from service.  If the respondent has a significant amount of plant retired at year end which has not been recorded and/or</t>
  </si>
  <si>
    <t xml:space="preserve">other than power exchanges during the year.  Do not report exchanges of electricity (i.e.., transactions involving a </t>
  </si>
  <si>
    <t>Communication Equipment</t>
  </si>
  <si>
    <t>(355)</t>
  </si>
  <si>
    <t>(356) Overhead Conductors and Devices</t>
  </si>
  <si>
    <t>(356)</t>
  </si>
  <si>
    <t>(357) Underground Conduit</t>
  </si>
  <si>
    <t>(357)</t>
  </si>
  <si>
    <t>(358) Underground Conductors and Devices</t>
  </si>
  <si>
    <t>(358)</t>
  </si>
  <si>
    <t>(359) Roads and Trails</t>
  </si>
  <si>
    <t>(359)</t>
  </si>
  <si>
    <t xml:space="preserve">          4. DISTRIBUTION PLANT</t>
  </si>
  <si>
    <t>(360) Land and Land Rights</t>
  </si>
  <si>
    <t>(360)</t>
  </si>
  <si>
    <t>(361) Structures and Improvements</t>
  </si>
  <si>
    <t>(361)</t>
  </si>
  <si>
    <t>(362) Station Equipment</t>
  </si>
  <si>
    <t>(362)</t>
  </si>
  <si>
    <t>(363)</t>
  </si>
  <si>
    <t>(364) Poles, Towers, and Fixtures</t>
  </si>
  <si>
    <t>(364)</t>
  </si>
  <si>
    <t>(365) Overhead Conductors and Devices</t>
  </si>
  <si>
    <t>(365)</t>
  </si>
  <si>
    <t>(366) Underground Conduit</t>
  </si>
  <si>
    <t>(366)</t>
  </si>
  <si>
    <t>(367) Underground Conductors and Devices</t>
  </si>
  <si>
    <t>(367)</t>
  </si>
  <si>
    <t>(368) Line Transformers</t>
  </si>
  <si>
    <t>(368)</t>
  </si>
  <si>
    <t>(369) Services</t>
  </si>
  <si>
    <t>(369)</t>
  </si>
  <si>
    <t>(370) Meters</t>
  </si>
  <si>
    <t>(370)</t>
  </si>
  <si>
    <t>(371) Installations on Customer Premises</t>
  </si>
  <si>
    <t>(371)</t>
  </si>
  <si>
    <t>(372) Leased Property on Customer Premises</t>
  </si>
  <si>
    <t>(372)</t>
  </si>
  <si>
    <t>(373) Street Lighting and Signal Systems</t>
  </si>
  <si>
    <t>(373)</t>
  </si>
  <si>
    <t>(389) Land and Land Rights</t>
  </si>
  <si>
    <t>(389)</t>
  </si>
  <si>
    <t>(390) Structures and Improvements</t>
  </si>
  <si>
    <t>(390)</t>
  </si>
  <si>
    <t>(391) Office Furniture and Equipment</t>
  </si>
  <si>
    <t>(391)</t>
  </si>
  <si>
    <t>(392) Transportation Equipment</t>
  </si>
  <si>
    <t>(392)</t>
  </si>
  <si>
    <t>(393) Stores Equipment</t>
  </si>
  <si>
    <t>(393)</t>
  </si>
  <si>
    <t>(394) Tools, Shop and Garage Equipment</t>
  </si>
  <si>
    <t>(394)</t>
  </si>
  <si>
    <t>(395) Laboratory Equipment</t>
  </si>
  <si>
    <t>(395)</t>
  </si>
  <si>
    <t>(396) Power Operated Equipment</t>
  </si>
  <si>
    <t>(396)</t>
  </si>
  <si>
    <t xml:space="preserve">               (Enter Total of lines 22, 26, 30, 31 and 32)</t>
  </si>
  <si>
    <t xml:space="preserve">interrupted for economic reasons and is intended to remain reliable even under adverse conditions (e.g., the </t>
  </si>
  <si>
    <t xml:space="preserve">demand during the hour (60-minute integration) in which the supplier's system reaches its monthly peak.  </t>
  </si>
  <si>
    <t>supplier must attempt to buy emergency energy from third parties to maintain deliveries of LF service).  This category</t>
  </si>
  <si>
    <t xml:space="preserve">Demand reported in columns (e) and (f) must be in megawatts.  Footnote any demand not stated on a </t>
  </si>
  <si>
    <t xml:space="preserve">should not be used for long-term firm service which meets the definition of RQ service.  For all transactions </t>
  </si>
  <si>
    <t>megawatt basis and explain.</t>
  </si>
  <si>
    <t xml:space="preserve">identified as LF, provide in a footnote the termination date of the contract defined as the earliest date that either </t>
  </si>
  <si>
    <t>6.</t>
  </si>
  <si>
    <t>Report in column (g) the megawatthours shown on bills rendered to the respondent.  Report in columns (h)</t>
  </si>
  <si>
    <t>buyer or seller can unilaterally get out of the contract.</t>
  </si>
  <si>
    <t>and (i) the megawatthours of power exchanges received and delivered, used as the basis for settlement.</t>
  </si>
  <si>
    <t>IF -   for intermediate-term firm service.  The same as LF service except that "intermediate-term" means longer than</t>
  </si>
  <si>
    <t>Do not report net exchange.</t>
  </si>
  <si>
    <t>7.</t>
  </si>
  <si>
    <t xml:space="preserve">Report demand charges in column (j), energy charges in column (k), and the total of any other types of </t>
  </si>
  <si>
    <t>SF -  for short-term firm service. Use this category for  all firm services, where the duration of each period of</t>
  </si>
  <si>
    <t xml:space="preserve">charges, including out-of-period adjustments, in column (l).  Explain in a footnote all components of the </t>
  </si>
  <si>
    <t xml:space="preserve">amount shown in column (l).  Report in column (m) the total charge shown on bills received as settlement </t>
  </si>
  <si>
    <t xml:space="preserve">LU -  for long-term service from a designated generating unit. "Long-term" means five years or longer.  The </t>
  </si>
  <si>
    <t>by the respondent.  For power exchanges, report in column (m) the settlement amount for the net receipt</t>
  </si>
  <si>
    <t>of energy.  If more energy was delivered than received, enter a negative amount.  If the settlement amount</t>
  </si>
  <si>
    <t>2.  Report amounts in account 414, Other Utility Operating Income, in the same manner as accounts 412 and 413.</t>
  </si>
  <si>
    <t>8.  Enter on page 122-123 a concise explanation of only those changes in accounting methods made during the year which had an effect on net income, including the basis of allocations and apportionments from those used in the preceding year.  Also give the approximate dollar effect of such changes.</t>
  </si>
  <si>
    <t>3.  Report data for lines 7, 9, and 10 for Natural Gas companies using accounts 404.1, 404.2, 404.3, 407.1, and 407.2.</t>
  </si>
  <si>
    <t>6.  Give concise explanations concerning significant amount of any refunds made or received during the year resulting</t>
  </si>
  <si>
    <t>4.  Use page 122-123 for important notes regarding the statement of income or any account thereof.</t>
  </si>
  <si>
    <t>OTHER INCOME AND DEDUCTIONS</t>
  </si>
  <si>
    <t>Miscellaneous Nonoperating Income</t>
  </si>
  <si>
    <t>Gain on Disposition of Property</t>
  </si>
  <si>
    <t xml:space="preserve">          Total Other Income</t>
  </si>
  <si>
    <t>OTHER INCOME DEDUCTIONS</t>
  </si>
  <si>
    <t>Loss on Disposition of Property</t>
  </si>
  <si>
    <t>Miscellaneous Amortization</t>
  </si>
  <si>
    <t>Miscellaneous Income Deductions</t>
  </si>
  <si>
    <t xml:space="preserve">          Total Other Income Deductions</t>
  </si>
  <si>
    <t>TAXES-OTHER INCOME AND DEDUCTIONS</t>
  </si>
  <si>
    <t>Taxes Other than Income Taxes</t>
  </si>
  <si>
    <t>Income Taxes</t>
  </si>
  <si>
    <t xml:space="preserve">          Total Taxes-Other Income &amp; Deductions</t>
  </si>
  <si>
    <t xml:space="preserve">          Net Other Income and Deductions</t>
  </si>
  <si>
    <t>INTEREST CHARGES</t>
  </si>
  <si>
    <t>Interest on Long-term Debt</t>
  </si>
  <si>
    <t>Amortization of Debt Discount and Expense</t>
  </si>
  <si>
    <t>Amortization of Premium on Debt-Credit</t>
  </si>
  <si>
    <t>Interest on Debt to Associated Company</t>
  </si>
  <si>
    <t>Other Interest Expense</t>
  </si>
  <si>
    <t xml:space="preserve">          Total Interest Charges</t>
  </si>
  <si>
    <t xml:space="preserve">               Income Before Extraordinary Items</t>
  </si>
  <si>
    <t>EXTRAORDINARY ITEMS</t>
  </si>
  <si>
    <t>Extraordinary Income</t>
  </si>
  <si>
    <t>Each file includes a tab called a Data Sheet.  The completion of the Data Sheet will automatically transfer your company's name and year of the report to each page of the annual report.  The file has not been protected.  However, we would prefer that you not insert or delete rows or columns.</t>
  </si>
  <si>
    <t>BUG.XLS</t>
  </si>
  <si>
    <t>CORNING.XLS</t>
  </si>
  <si>
    <t>NFG.XLS</t>
  </si>
  <si>
    <t>STLAW.XLS</t>
  </si>
  <si>
    <t>CENHUD.XLS</t>
  </si>
  <si>
    <t>CONED.XLS</t>
  </si>
  <si>
    <t>LILCO.XLS</t>
  </si>
  <si>
    <t>NYSEG.XLS</t>
  </si>
  <si>
    <t>NIMO.XLS</t>
  </si>
  <si>
    <t>OR.XLS</t>
  </si>
  <si>
    <t>RGE.XLS</t>
  </si>
  <si>
    <t>NMSUB.XLS</t>
  </si>
  <si>
    <t>PSCBUG.XLS</t>
  </si>
  <si>
    <t>PSCCORN.XLS</t>
  </si>
  <si>
    <t>PSCNFG.XLS</t>
  </si>
  <si>
    <t>PSCNMSUB.XLS</t>
  </si>
  <si>
    <t>PSCSTLAW.XLS</t>
  </si>
  <si>
    <t>PSCCH.XLS</t>
  </si>
  <si>
    <t>PSCCONED.XLS</t>
  </si>
  <si>
    <t>PSCLILCO.XLS</t>
  </si>
  <si>
    <t>PSCNYSEG.XLS</t>
  </si>
  <si>
    <t>PSCNIMO.XLS</t>
  </si>
  <si>
    <t>PSCOR.XLS</t>
  </si>
  <si>
    <t>PSCRGE.XLS</t>
  </si>
  <si>
    <t xml:space="preserve">     Total Power Production Expense</t>
  </si>
  <si>
    <t>Transmission Expense</t>
  </si>
  <si>
    <t xml:space="preserve">      classified to the various reserve functional classifications, make preliminary closing entries to tentatively functionalize the book cost of the</t>
  </si>
  <si>
    <t xml:space="preserve">      plant retired.  In addition, include all costs included in retirement work in progress at year end in the appropriate functional classifications.</t>
  </si>
  <si>
    <t>4.  Show separately interest credits under a sinking fund or similar method of depreciation accounting.</t>
  </si>
  <si>
    <t xml:space="preserve">      reversals of the prior years tentative account distributions of these amounts.  Careful observance of the above instructions</t>
  </si>
  <si>
    <t xml:space="preserve">      and the texts of Accounts 101 and 106 will avoid serious omissions of the reported amount of respondent's plant actually in service</t>
  </si>
  <si>
    <t>2.  In addition to Account 101, Electric Plant in Service (Classified), this page and the next include Account 102, Electric</t>
  </si>
  <si>
    <t xml:space="preserve">      at end of year.</t>
  </si>
  <si>
    <t xml:space="preserve">      Plant Purchased or Sold; Account 103, Experimental Electric Plant Unclassified; and Account 106, Completed Construction </t>
  </si>
  <si>
    <t xml:space="preserve">      Not Classified - Electric.</t>
  </si>
  <si>
    <t xml:space="preserve">      primary account classifications arising from distribution of amounts initially recorded in Account 102.  In showing the clearance of</t>
  </si>
  <si>
    <t>3.  Include in column (c) or (d), as appropriate, corrections of additions and retirements for the current or preceding year.</t>
  </si>
  <si>
    <t xml:space="preserve">      Account 102, include in column (e) the amounts with respect to accumulated provision for depreciation, acquisition adjustments, etc.,</t>
  </si>
  <si>
    <t xml:space="preserve">      and show in column (f) only the offset to the debits or credits distributed in column (f) to primary account classifications.</t>
  </si>
  <si>
    <t>Income Account Supporting Schedules</t>
  </si>
  <si>
    <t>Electric Operating Revenues</t>
  </si>
  <si>
    <t>300-301</t>
  </si>
  <si>
    <t>Pg 121, L 66, 78 (b)</t>
  </si>
  <si>
    <t>Dividends Paid</t>
  </si>
  <si>
    <t>Pg 121, L 80, 81 (b)</t>
  </si>
  <si>
    <t>Other Cash Flows - Financing Activities</t>
  </si>
  <si>
    <t>Pg 121, L (67=&gt;69, 79) (b)</t>
  </si>
  <si>
    <t xml:space="preserve">    Net Cash From Financing Activities</t>
  </si>
  <si>
    <t>Net Increase/(Decrease) In Cash &amp; Equivalents</t>
  </si>
  <si>
    <t>Cash &amp; Equivalents At Beginning Of Year</t>
  </si>
  <si>
    <t>Pg 121, L 88 (b)</t>
  </si>
  <si>
    <t>Cash &amp; Cash Equiv. At End Of Year</t>
  </si>
  <si>
    <t>Formula should = Pg 121, L 90 (b)</t>
  </si>
  <si>
    <t>STATEMENT OF REVENUE AND OPERATION AND MAINTENANCE - ELECTRIC</t>
  </si>
  <si>
    <t>ELECTRIC REVENUES</t>
  </si>
  <si>
    <t>Residential</t>
  </si>
  <si>
    <t>Commercial</t>
  </si>
  <si>
    <t>Industrial</t>
  </si>
  <si>
    <t>Other Ultimate Customers</t>
  </si>
  <si>
    <t xml:space="preserve">          Total Revenues-Ultimate Customers</t>
  </si>
  <si>
    <t>Resales</t>
  </si>
  <si>
    <t>Other  Operating Revenues</t>
  </si>
  <si>
    <t xml:space="preserve">          Total Electric Operating Revenues</t>
  </si>
  <si>
    <t>KWH SALES (THOUSANDS)</t>
  </si>
  <si>
    <t xml:space="preserve">          Total Sales-Ultimate Customers</t>
  </si>
  <si>
    <t xml:space="preserve">          Total Kilowatt-Hour Sales</t>
  </si>
  <si>
    <t>AVERAGE ELECTRIC CUSTOMERS PER MONTH</t>
  </si>
  <si>
    <t xml:space="preserve">          Total Ultimate Customers</t>
  </si>
  <si>
    <t xml:space="preserve">          Total Customers</t>
  </si>
  <si>
    <t>ELECTRIC OPERATING REVENUE RELATIONSHIP</t>
  </si>
  <si>
    <t>Residential Sales</t>
  </si>
  <si>
    <t>Average Annual Bill Per Customer</t>
  </si>
  <si>
    <t>Average KWH Consumption Per Customer</t>
  </si>
  <si>
    <t>Average Revenue Per KWH Sold (Cents)</t>
  </si>
  <si>
    <t>Commercial Sales</t>
  </si>
  <si>
    <t>Industrial Sales</t>
  </si>
  <si>
    <t>Steam Power Expense</t>
  </si>
  <si>
    <t>Pg 320, L 21 (b)</t>
  </si>
  <si>
    <t>Nuclear Power Expense</t>
  </si>
  <si>
    <t>Pg 320, L 41 (b)</t>
  </si>
  <si>
    <t>Hydraulic Power Expense</t>
  </si>
  <si>
    <t>Pg 321, L 59 (b)</t>
  </si>
  <si>
    <t>Other Power Generation Expense</t>
  </si>
  <si>
    <t>Other Power Supply Expense</t>
  </si>
  <si>
    <t>HYDROELECTRIC GENERATING PLANT STATISTICS (Large Plants) (Continued)</t>
  </si>
  <si>
    <t xml:space="preserve">  1.  Large plants are hydro plants of 10,000 Kw or more of</t>
  </si>
  <si>
    <t xml:space="preserve">          3.  If net peak demand for 60 minutes is not available, give</t>
  </si>
  <si>
    <t xml:space="preserve">  5.  The items under Cost of Plant represent accounts or</t>
  </si>
  <si>
    <t>6.  Report as a separate plant any plant equipped with</t>
  </si>
  <si>
    <t xml:space="preserve">  installed capacity (name plate ratings).</t>
  </si>
  <si>
    <t xml:space="preserve">          that which is available, specifying period.</t>
  </si>
  <si>
    <t xml:space="preserve">  combinations of accounts prescribed by the Uniform System</t>
  </si>
  <si>
    <t>combinations of steam, hydro, internal combustion engine,</t>
  </si>
  <si>
    <t xml:space="preserve">  2.  If any plant is leased, operated under a license from the</t>
  </si>
  <si>
    <t xml:space="preserve">          4.  If a group of employees attends more than one</t>
  </si>
  <si>
    <t xml:space="preserve">  of Accounts.  Production Expenses do not include Purchased</t>
  </si>
  <si>
    <t>or gas turbine equipment.</t>
  </si>
  <si>
    <t xml:space="preserve">  Federal Energy Regulatory Commission, or operated as a</t>
  </si>
  <si>
    <t xml:space="preserve">          generating plant, report on line 11 the approximate average</t>
  </si>
  <si>
    <t xml:space="preserve">  Power, System Control and Load Dispatching, and Other</t>
  </si>
  <si>
    <t xml:space="preserve">  joint facility, indicate such facts in a footnote.  If licensed</t>
  </si>
  <si>
    <t xml:space="preserve">          number of employees assignable to each plant.</t>
  </si>
  <si>
    <t xml:space="preserve">  Expenses classified as "Other Power Supply Expenses."</t>
  </si>
  <si>
    <t xml:space="preserve">  project, give project number.</t>
  </si>
  <si>
    <t>FERC Licensed Project No. _______</t>
  </si>
  <si>
    <t>FERC Licensed Project No. __________</t>
  </si>
  <si>
    <t>Plant Name ___________________</t>
  </si>
  <si>
    <t>Plant Name ______________________</t>
  </si>
  <si>
    <t>Kind of Plant (Run-of-River or Storage)</t>
  </si>
  <si>
    <t>Type of Plant Construction (Conventional or Outdoor)</t>
  </si>
  <si>
    <t>Total Installed Capacity (Generator Name Plate</t>
  </si>
  <si>
    <t xml:space="preserve">          Ratings in MW)</t>
  </si>
  <si>
    <t>Net Peak Demand on Plant - Megawatts (60 minutes)</t>
  </si>
  <si>
    <t>Net Plant Capability (In megawatts)</t>
  </si>
  <si>
    <t xml:space="preserve">   (a) Under the Most Favorable Oper. Conditions</t>
  </si>
  <si>
    <t xml:space="preserve">   (b) Under the Most Adverse Oper. Conditions</t>
  </si>
  <si>
    <t>Cost of Plant:</t>
  </si>
  <si>
    <t xml:space="preserve">   Land and Land Rights</t>
  </si>
  <si>
    <t xml:space="preserve">   Structures and Improvements</t>
  </si>
  <si>
    <t xml:space="preserve">  Federal Energy Regulatory Commission, or operated as a joint</t>
  </si>
  <si>
    <t>5.  The items under Cost of Plant represent accounts or</t>
  </si>
  <si>
    <t xml:space="preserve">  pumping into the storage reservoir.  When this item</t>
  </si>
  <si>
    <t>each source described.  Group together stations and other</t>
  </si>
  <si>
    <t xml:space="preserve">  facility, indicate such facts in a footnote.  Give project number.</t>
  </si>
  <si>
    <t>combinations of accounts prescribed by the Uniform System</t>
  </si>
  <si>
    <t>sources which individually provide less than 10 percent of</t>
  </si>
  <si>
    <t xml:space="preserve">  3.  If net peak demand for 60 minutes is not available, give that</t>
  </si>
  <si>
    <t>of Accounts.  Production Expenses do not include Purchased</t>
  </si>
  <si>
    <t>total pumping energy.  If contracts are made with others to</t>
  </si>
  <si>
    <t>by utility and nonutility operations.  Explain by footnote any correction adjustments to the account  balance shown in</t>
  </si>
  <si>
    <t>column (g).  Include in column (i) the average period over which the tax credits are amortized.</t>
  </si>
  <si>
    <t>Allocations to</t>
  </si>
  <si>
    <t>Adjustment Explanation</t>
  </si>
  <si>
    <t>Current Year's Income</t>
  </si>
  <si>
    <t>Average Period</t>
  </si>
  <si>
    <t>Beginning</t>
  </si>
  <si>
    <t xml:space="preserve">   Report below the balance at the end of the year and the information specified below for the</t>
  </si>
  <si>
    <t xml:space="preserve">   (a) Donations Received from Stockholders (Account 208) - State amount and give brief explanation </t>
  </si>
  <si>
    <t xml:space="preserve">   (b) Reduction in Par or Stated Value of Capital Stock (Account 209) - State amount and give brief</t>
  </si>
  <si>
    <t xml:space="preserve">   (c) Gain on Resale or Cancellation of Reacquired Capital Stock (Account 210) - Report balance at</t>
  </si>
  <si>
    <t xml:space="preserve">   (d)  Miscellaneous Paid-In Capital (Account 211) - Classify amounts included in this account </t>
  </si>
  <si>
    <t xml:space="preserve">2.  If any change occurred during the year in the balance with respect to any class or series of stock, attach a </t>
  </si>
  <si>
    <t xml:space="preserve">       (1) previously devoted to public service (line 44), or (2) other nonutility property (line 45).</t>
  </si>
  <si>
    <t>Purchases, Sales,</t>
  </si>
  <si>
    <t>Transfers, etc.</t>
  </si>
  <si>
    <t>Minor Item Previously Devoted to Public Service</t>
  </si>
  <si>
    <t>Minor Items-Other Nonutility Property</t>
  </si>
  <si>
    <t xml:space="preserve">  TOTAL</t>
  </si>
  <si>
    <t>FERC FORM NO. 1  (ED.  12-95)</t>
  </si>
  <si>
    <t>Next Page is 224</t>
  </si>
  <si>
    <t>Page 221</t>
  </si>
  <si>
    <t>INVESTMENT IN SUBSIDIARY COMPANIES (Account 123.1)</t>
  </si>
  <si>
    <t>INVESTMENT IN SUBSIDIARY COMPANIES (Account 123.1) (Continued)</t>
  </si>
  <si>
    <t>if necessary, but do not truncate name or use acronyms.  Explain in a footnote any ownership interest in or affiliation with the transmission</t>
  </si>
  <si>
    <t xml:space="preserve">Provide in column (a) subheadings and classify transmission service purchased from other utilities as: "Delivered Power to Wheeler" or </t>
  </si>
  <si>
    <t>"Received Power from Wheeler."</t>
  </si>
  <si>
    <t>charges on bills or vouchers rendered to the respondent, including any out of period adjustments.  Explain in a footnote all components</t>
  </si>
  <si>
    <t>the amount and type of energy or service rendered.</t>
  </si>
  <si>
    <t xml:space="preserve">Enter "TOTAL" in column (a) as the last line. Provide a total amount in columns (b) through (g) as the last line.  Energy provided by the </t>
  </si>
  <si>
    <t xml:space="preserve">   TOTAL (Enter Total of lines 2 thru 4)</t>
  </si>
  <si>
    <t xml:space="preserve">    TOTAL Account 282 (Enter Total of lines 5 thru 8)</t>
  </si>
  <si>
    <t>FERC FORM NO.1 (ED 12-96)</t>
  </si>
  <si>
    <t>Page 274</t>
  </si>
  <si>
    <t>Page 275</t>
  </si>
  <si>
    <t>Page 274-A</t>
  </si>
  <si>
    <t>Page 275-A</t>
  </si>
  <si>
    <t>ACCUMULATED DEFERRED INCOME TAXES - OTHER (Account 283)</t>
  </si>
  <si>
    <t>ACCUMULATED DEFERRED INCOME TAXES - OTHER (Account 283) (Continued)</t>
  </si>
  <si>
    <t xml:space="preserve">  1.  Report the information called for below concerning the respondent's accounting for deferred income taxes relating to amounts </t>
  </si>
  <si>
    <t xml:space="preserve">  3.  Provide in the space below explanations for pages 276 and 277.  </t>
  </si>
  <si>
    <t xml:space="preserve"> recorded in Account 283.</t>
  </si>
  <si>
    <t xml:space="preserve">       Include amounts relating to insignificant items listed under Other.</t>
  </si>
  <si>
    <t xml:space="preserve">  4.  Use footnotes as required.</t>
  </si>
  <si>
    <t>Account 283</t>
  </si>
  <si>
    <t>TOTAL Electric (Total of lines 3 thru 8)</t>
  </si>
  <si>
    <t xml:space="preserve">  Gas </t>
  </si>
  <si>
    <t xml:space="preserve">    TOTAL Gas (Total of lines 11 thru 16)</t>
  </si>
  <si>
    <t xml:space="preserve">    TOTAL (Acct 283) (Enter Total of Lines 9,17 and 18)</t>
  </si>
  <si>
    <t>Page 276</t>
  </si>
  <si>
    <t>Page 277</t>
  </si>
  <si>
    <t xml:space="preserve">                TOTAL Electric</t>
  </si>
  <si>
    <t xml:space="preserve">                    TOTAL Gas</t>
  </si>
  <si>
    <t xml:space="preserve">Other </t>
  </si>
  <si>
    <t>5.  State in a footnote if any capital stock which has been nominally issued is nominally outstanding at end of year.</t>
  </si>
  <si>
    <t xml:space="preserve">  2.  Entries in column (b) should represent the number of shares authorized by the articles of incorporation as amended to end of year.</t>
  </si>
  <si>
    <t xml:space="preserve">  3.  Give particulars (details) concerning shares of any class and series of stock authorized to be issued by a regulatory commission which have</t>
  </si>
  <si>
    <t xml:space="preserve">       not yet been issued.</t>
  </si>
  <si>
    <t>Par</t>
  </si>
  <si>
    <t>Call</t>
  </si>
  <si>
    <t xml:space="preserve">   OUTSTANDING PER BALANCE SHEET</t>
  </si>
  <si>
    <t xml:space="preserve">               HELD BY RESPONDENT</t>
  </si>
  <si>
    <t>Class and Series of Stock and</t>
  </si>
  <si>
    <t>of Shares</t>
  </si>
  <si>
    <t>or Stated</t>
  </si>
  <si>
    <t>Price at</t>
  </si>
  <si>
    <t xml:space="preserve">        (Total amount outstanding without</t>
  </si>
  <si>
    <t>Name of Stock Exchange</t>
  </si>
  <si>
    <t>Authorized</t>
  </si>
  <si>
    <t>Value</t>
  </si>
  <si>
    <t xml:space="preserve">          reduction for amounts held by</t>
  </si>
  <si>
    <t xml:space="preserve">                AS REACQUIRED STOCK</t>
  </si>
  <si>
    <t xml:space="preserve">                   IN  SINKING AND</t>
  </si>
  <si>
    <t>by Charter</t>
  </si>
  <si>
    <t>Per Share</t>
  </si>
  <si>
    <t xml:space="preserve">                        respondent.)</t>
  </si>
  <si>
    <t xml:space="preserve">                           (Account 217)</t>
  </si>
  <si>
    <t xml:space="preserve">                   OTHER FUNDS</t>
  </si>
  <si>
    <t>Shares</t>
  </si>
  <si>
    <t>Cost</t>
  </si>
  <si>
    <t>Common - Account 201</t>
  </si>
  <si>
    <t>Preferred - Account 204</t>
  </si>
  <si>
    <t>FERC FORM NO. 1 (ED. 12- 91) NYPSC-Modified-96</t>
  </si>
  <si>
    <t>Page 250</t>
  </si>
  <si>
    <t>Page 251</t>
  </si>
  <si>
    <t>OTHER PAID-IN CAPITAL (Accounts 208-211, inc.)</t>
  </si>
  <si>
    <t xml:space="preserve">   37</t>
  </si>
  <si>
    <t>Plant Materials and Operating Supplies (154)</t>
  </si>
  <si>
    <t xml:space="preserve">   38</t>
  </si>
  <si>
    <t>Merchandise (155)</t>
  </si>
  <si>
    <t xml:space="preserve">   39</t>
  </si>
  <si>
    <t>Other Materials and Supplies (156)</t>
  </si>
  <si>
    <t xml:space="preserve">   40</t>
  </si>
  <si>
    <t>Nuclear Materials Held for Sale (157)</t>
  </si>
  <si>
    <t>202-203/227</t>
  </si>
  <si>
    <t xml:space="preserve">   41</t>
  </si>
  <si>
    <t>Allowances (158.1 and 158.2)</t>
  </si>
  <si>
    <t xml:space="preserve">   42</t>
  </si>
  <si>
    <t>(Less) Noncurrent Portion of Allowances</t>
  </si>
  <si>
    <t xml:space="preserve">   43</t>
  </si>
  <si>
    <t>Stores Expense Undistributed (163)</t>
  </si>
  <si>
    <t xml:space="preserve">   44</t>
  </si>
  <si>
    <t>Gas Stored Underground - Current (164.1)</t>
  </si>
  <si>
    <t xml:space="preserve">   45</t>
  </si>
  <si>
    <t xml:space="preserve">   46</t>
  </si>
  <si>
    <t>Prepayments (165)</t>
  </si>
  <si>
    <t xml:space="preserve">   47</t>
  </si>
  <si>
    <t>Advances for Gas (166-167)</t>
  </si>
  <si>
    <t xml:space="preserve">   48</t>
  </si>
  <si>
    <t>Interest and Dividends Receivable (171)</t>
  </si>
  <si>
    <t xml:space="preserve">   49</t>
  </si>
  <si>
    <t>Rents Receivable (172)</t>
  </si>
  <si>
    <t xml:space="preserve">   50</t>
  </si>
  <si>
    <t>Accrued Utility Revenues (173)</t>
  </si>
  <si>
    <t xml:space="preserve">   51</t>
  </si>
  <si>
    <t>Miscellaneous Current and Accrued Assets (174)</t>
  </si>
  <si>
    <t xml:space="preserve">   52</t>
  </si>
  <si>
    <t>Page 110</t>
  </si>
  <si>
    <t>COMPARATIVE BALANCE SHEET (ASSETS AND OTHER DEBITS) (Continued)</t>
  </si>
  <si>
    <t xml:space="preserve">   53</t>
  </si>
  <si>
    <t>DEFERRED DEBITS</t>
  </si>
  <si>
    <t xml:space="preserve">   54</t>
  </si>
  <si>
    <t>Unamortized Debt Expense (181)</t>
  </si>
  <si>
    <t>-</t>
  </si>
  <si>
    <t xml:space="preserve">   55</t>
  </si>
  <si>
    <t>Extraordinary Property Losses (182.1)</t>
  </si>
  <si>
    <t xml:space="preserve">   56</t>
  </si>
  <si>
    <t>Unrecovered Plant and Regulatory Study Costs (182.2)</t>
  </si>
  <si>
    <t xml:space="preserve">   57</t>
  </si>
  <si>
    <t>Other Regulatory Assets (182.3)</t>
  </si>
  <si>
    <t xml:space="preserve">   58</t>
  </si>
  <si>
    <t>Prelim. Survey and Investigation Charges (Electric) (183)</t>
  </si>
  <si>
    <t xml:space="preserve">   59</t>
  </si>
  <si>
    <t>Prelim. Survey and Investigation Charges (Gas) (183.1, 183.2)</t>
  </si>
  <si>
    <t xml:space="preserve">   60</t>
  </si>
  <si>
    <t>Clearing Accounts (184)</t>
  </si>
  <si>
    <t xml:space="preserve">   61</t>
  </si>
  <si>
    <t>Temporary Facilities (185)</t>
  </si>
  <si>
    <t xml:space="preserve">   62</t>
  </si>
  <si>
    <t>Miscellaneous Deferred Debits (186)</t>
  </si>
  <si>
    <t xml:space="preserve">   63</t>
  </si>
  <si>
    <t>Def. Losses from Disposition of Utility Plt. (187)</t>
  </si>
  <si>
    <t xml:space="preserve">   64</t>
  </si>
  <si>
    <t>Research, Devel. and Demonstration Expend. (188)</t>
  </si>
  <si>
    <t xml:space="preserve">   65</t>
  </si>
  <si>
    <t>Unamortized Loss on Reacquired Debt (189)</t>
  </si>
  <si>
    <t xml:space="preserve">   66</t>
  </si>
  <si>
    <t>Accumulated Deferred Income Taxes (190)</t>
  </si>
  <si>
    <t xml:space="preserve">   67</t>
  </si>
  <si>
    <t>Unrecovered Purchased Gas Costs (191)</t>
  </si>
  <si>
    <t xml:space="preserve">   68</t>
  </si>
  <si>
    <t xml:space="preserve">   69</t>
  </si>
  <si>
    <t>Page 111</t>
  </si>
  <si>
    <t>COMPARATIVE BALANCE SHEET (LIABILITIES AND OTHER CREDITS)</t>
  </si>
  <si>
    <t>PROPRIETARY CAPITAL</t>
  </si>
  <si>
    <t>Common Stock Issued (201)</t>
  </si>
  <si>
    <t>Preferred Stock Issued (204)</t>
  </si>
  <si>
    <t>Capital Stock Subscribed (202, 205)</t>
  </si>
  <si>
    <t>Stock Liability for Conversion (203, 206)</t>
  </si>
  <si>
    <t>Premium on Capital Stock (207)</t>
  </si>
  <si>
    <t>Report all transmission of electricity, i.e. wheeling, provided for other electric utilities, cooperatives, municipalities,  other public</t>
  </si>
  <si>
    <t xml:space="preserve">OS - for other transmission service.  Use this category only for those services which cannot be placed in the above-defined </t>
  </si>
  <si>
    <t>Report in columns (i) and (j) the total megawatthours received and delivered.</t>
  </si>
  <si>
    <t>authorities, qualifying facilities, non-traditional utility suppliers and ultimate customers.</t>
  </si>
  <si>
    <t xml:space="preserve">          TOTAL Operation (Enter Total of lines 3 thru 9)</t>
  </si>
  <si>
    <t xml:space="preserve">          TOTAL Maint. (Total of lines 12 thru 15)</t>
  </si>
  <si>
    <t>Total Operation and Maintenance</t>
  </si>
  <si>
    <t xml:space="preserve">     Production (Enter Total of lines 3 and 12)</t>
  </si>
  <si>
    <t>as LF, provide in a footnote the termination date of the contract defined as the earliest date that either buyer or seller can unilaterally</t>
  </si>
  <si>
    <t xml:space="preserve">column (g) report the designation for the substation, or other appropriate identification for where energy was delivered as </t>
  </si>
  <si>
    <t>columns (i) and (j) must be reported as Transmission Received and Delivered on page 401, lines 16 and 17, respectively.</t>
  </si>
  <si>
    <t>get out of the contract.</t>
  </si>
  <si>
    <t>specified in the contract.</t>
  </si>
  <si>
    <t>11.</t>
  </si>
  <si>
    <t>Footnote entries and provide explanations following all required data.</t>
  </si>
  <si>
    <t xml:space="preserve">SF - for short-term firm transmission service.  Use this category for all firm services, where the duration of each period of </t>
  </si>
  <si>
    <t>Report in column (h) the number of megawatts of billing demand that is specified in the firm transmission service contract.</t>
  </si>
  <si>
    <t>The number of files that make up the annual report have been reduced from 172 files to two files.  The files are called FERCFORM.XLS and PSCFORM.XLS, respectively.  FERCFORM.XLS contains general corporate information, financial statements, and various electric financial and operating data.  It is  similar to the FERC Form 1 which electric service companies file to the FERC.  PSCFORM.XLS contains PSC specific information which is not required in the FERC Form 1.</t>
  </si>
  <si>
    <t>The pages in FERCFORM.XLS and PSCFORM.XLS are separated by Tabs.  The names of the Tabs are arranged by page number.  The Table of Contents in each file (Tab called Table) provides the Description of each Schedule and Page Number of the Schedule.</t>
  </si>
  <si>
    <t xml:space="preserve">We have checked the accuracy of the formulas and cell references in the file.  However, all corrections may not have been made because the file is being used for the first time.  If you feel that certain formulas or cell references in the file are incorrect, make the correction and describe the change made on the "Comment" sheet provided. </t>
  </si>
  <si>
    <t xml:space="preserve">As stated above, the name of the two files are FERCFORM.XLS and PSCFORM.XLS.  It is advised that you call up the file and then immediately save it using the assigned file names as shown below. </t>
  </si>
  <si>
    <t>FERCFORM.XLS File</t>
  </si>
  <si>
    <t>PSCFORM.XLS File</t>
  </si>
  <si>
    <t xml:space="preserve">If the respondent's name is long, the "Year ended December 31, 19__" may over pass </t>
  </si>
  <si>
    <t>Other (list):</t>
  </si>
  <si>
    <t>FERC FORM NO.1 (ED.  12-96) NYPSC Modified-96</t>
  </si>
  <si>
    <t>Page 262</t>
  </si>
  <si>
    <t>Page 263</t>
  </si>
  <si>
    <t>Extraordinary</t>
  </si>
  <si>
    <t>Adjustment to</t>
  </si>
  <si>
    <t>and Deductions</t>
  </si>
  <si>
    <t>Items</t>
  </si>
  <si>
    <t>Ret. Earnings</t>
  </si>
  <si>
    <t>(Account 408.2,409.2)</t>
  </si>
  <si>
    <t>(Account 409.3)</t>
  </si>
  <si>
    <t>(Account 439)</t>
  </si>
  <si>
    <t>(q)</t>
  </si>
  <si>
    <t>This Page Intentionally Left Blank</t>
  </si>
  <si>
    <t>NYPSC Modified-96</t>
  </si>
  <si>
    <t>Next Page is 266</t>
  </si>
  <si>
    <t>Page 262-A</t>
  </si>
  <si>
    <t>Page 263-A</t>
  </si>
  <si>
    <t xml:space="preserve">    (Mo, Da, Yr)</t>
  </si>
  <si>
    <t>ACCUMULATED DEFERRED INVESTMENT TAX CREDITS (Account 255) for Electric, Gas, Common, and non-utility respectively</t>
  </si>
  <si>
    <t>ACCUMULATED DEFERRED INVESTMENT TAX CREDITS (Account 255) for Electric, Gas, Common, and non-utility respectively (Continued)</t>
  </si>
  <si>
    <t>Report below information applicable to Account 255.  Where appropriate, segregate the balances and transactions</t>
  </si>
  <si>
    <t>Footnotes</t>
  </si>
  <si>
    <t>Page 107-A</t>
  </si>
  <si>
    <t>IMPORTANT CHANGES DURING THE YEAR</t>
  </si>
  <si>
    <t xml:space="preserve">  </t>
  </si>
  <si>
    <t>FERC FORM NO.1 (ED. 12-96) NYPSC Modified-96</t>
  </si>
  <si>
    <t>Page 108</t>
  </si>
  <si>
    <t>(583) Overhead Line Expenses</t>
  </si>
  <si>
    <t>(925) Injuries and Damages</t>
  </si>
  <si>
    <t>(500) Operation Supervision and Engineering</t>
  </si>
  <si>
    <t xml:space="preserve">(543) </t>
  </si>
  <si>
    <t>Maintenance of Reservoirs, Dams, and Waterways</t>
  </si>
  <si>
    <t>(584) Underground Line Expenses</t>
  </si>
  <si>
    <t>(926) Employee Pensions and Benefits</t>
  </si>
  <si>
    <t>(501) Fuel</t>
  </si>
  <si>
    <t xml:space="preserve">(544) </t>
  </si>
  <si>
    <t>Maintenance of Electric Plant</t>
  </si>
  <si>
    <t>(585) Street Lighting and Signal System Expenses</t>
  </si>
  <si>
    <t>(927) Franchise Requirements</t>
  </si>
  <si>
    <t>(502) Steam Expenses</t>
  </si>
  <si>
    <t xml:space="preserve">(545) </t>
  </si>
  <si>
    <t>Maintenance of Miscellaneous Hydraulic Plant</t>
  </si>
  <si>
    <t>(586) Meter Expenses</t>
  </si>
  <si>
    <t>(928) Regulatory Commission Expenses</t>
  </si>
  <si>
    <t>(503) Steam from Other Sources</t>
  </si>
  <si>
    <t xml:space="preserve">TOTAL Maintenance (Enter total of lines 53 thru 57) </t>
  </si>
  <si>
    <t>(587) Customer Installations Expenses</t>
  </si>
  <si>
    <t>(929) (Less) Duplicate Charges-Cr.</t>
  </si>
  <si>
    <t>(Less) (504) Steam Transferred-Cr.</t>
  </si>
  <si>
    <t>TOTAL Power Production Expenses-Hydraulic Power (Enter total of lines 50 and 58)</t>
  </si>
  <si>
    <t>(588) Miscellaneous Expenses</t>
  </si>
  <si>
    <t>Use a separate line of data for each distinct type of transmission service involving the entities listed in columns  (a), (b) and (c).</t>
  </si>
  <si>
    <t xml:space="preserve">In columns (k) through (n), report the revenue amounts as shown on bills or vouchers.  In column (k), provide revenues from </t>
  </si>
  <si>
    <t>Report in column (a) the company or public authority that paid for the transmission service.  Report in column (b)  the company or</t>
  </si>
  <si>
    <t>AD - for out-of-period adjustment.  Use this code for any accounting adjustments or "true-ups" for service provided in prior</t>
  </si>
  <si>
    <t>demand charges related to the billing demand reported in column (h).  In column (l), provide revenues from energy charges related</t>
  </si>
  <si>
    <t>public authority that the energy was received from and in column (c) the company or public authority that the energy was delivered</t>
  </si>
  <si>
    <t>reporting years.  Provide an explanation in a footnote for each adjustment.</t>
  </si>
  <si>
    <t>to the amount of energy transferred.  In column (m), provide the total revenues from all other charges on bills or vouchers rendered,</t>
  </si>
  <si>
    <t>to.  Provide the full name of each company or public authority.  Do not abbreviate or truncate name or use acronyms.  Explain</t>
  </si>
  <si>
    <t>including out of period adjustments.  Explain in a footnote all components of the amount shown in column (m).  Report in column (n)</t>
  </si>
  <si>
    <t>in a footnote any ownership interest in or affiliation the respondent has with the entities listed in columns (a), (b) or (c).</t>
  </si>
  <si>
    <t xml:space="preserve">In column (e), identify the FERC Rate Schedule or Tariff Number.  On separate lines, list all FERC rate schedules or contract </t>
  </si>
  <si>
    <t>the total charge shown on bills rendered to the entity listed in column (a).  If no monetary settlement was made, enter zero ("0") in</t>
  </si>
  <si>
    <t>In column (d) enter a Statistical Classification code based on the original contractual terms and conditions of the service as follows:</t>
  </si>
  <si>
    <t xml:space="preserve">designations under which service, as identified in column (d), is provided. </t>
  </si>
  <si>
    <t>column (n).  Provide a footnote explaining the nature of the nonmonetary settlement, including the amount and type of energy or</t>
  </si>
  <si>
    <t>service rendered.</t>
  </si>
  <si>
    <t>(103) Experimental Plant Unclassified</t>
  </si>
  <si>
    <t>(103)</t>
  </si>
  <si>
    <t>Next Page is 213</t>
  </si>
  <si>
    <t>Page 206</t>
  </si>
  <si>
    <t>Page 207</t>
  </si>
  <si>
    <t>(1)  [  ] An Original</t>
  </si>
  <si>
    <t>(2)  [  ] A Resubmission</t>
  </si>
  <si>
    <t>ELECTRIC PLANT LEASED TO OTHERS  (Account 104)</t>
  </si>
  <si>
    <t xml:space="preserve">1.  Report below the information called for concerning electric plant leased to others. </t>
  </si>
  <si>
    <t>2.  In column (c) give the date of Commission authorization of the lease of electric plant to others.</t>
  </si>
  <si>
    <t>Name of Lessee</t>
  </si>
  <si>
    <t xml:space="preserve">    (Designate associated</t>
  </si>
  <si>
    <t xml:space="preserve">Expiration </t>
  </si>
  <si>
    <t xml:space="preserve">        companies with a </t>
  </si>
  <si>
    <t xml:space="preserve">Description of </t>
  </si>
  <si>
    <t>Commission</t>
  </si>
  <si>
    <t>Date of</t>
  </si>
  <si>
    <t xml:space="preserve">Balance at </t>
  </si>
  <si>
    <t xml:space="preserve">           double asterisk)</t>
  </si>
  <si>
    <t>Property Leased</t>
  </si>
  <si>
    <t>Authorization</t>
  </si>
  <si>
    <t>Lease</t>
  </si>
  <si>
    <t xml:space="preserve"> FERC FORM NO. 1 (ED. 12- 95)</t>
  </si>
  <si>
    <t>Page 213</t>
  </si>
  <si>
    <t>Year of  Report</t>
  </si>
  <si>
    <t>(1) [  ] An Original</t>
  </si>
  <si>
    <t>(2) [  ] A Resubmission</t>
  </si>
  <si>
    <t xml:space="preserve">                                                 ELECTRIC PLANT HELD FOR FUTURE USE (Account 105)</t>
  </si>
  <si>
    <t>1.  Report separately each property held for future use at end of the year having an original cost of $250,000 or more.</t>
  </si>
  <si>
    <t xml:space="preserve">     Group other items of property held for future use.</t>
  </si>
  <si>
    <t>2.  For property having an original cost of $250,000 or more previously used in utility operations, now held for future use,</t>
  </si>
  <si>
    <t xml:space="preserve">     give in column (a), in addition to other required information, the date that utility use of such property was discontinued,</t>
  </si>
  <si>
    <t xml:space="preserve">     and the date the original cost was transferred to Account 105.</t>
  </si>
  <si>
    <t>Date Originally</t>
  </si>
  <si>
    <t>Date Expected</t>
  </si>
  <si>
    <t>Description and Location</t>
  </si>
  <si>
    <t>Included in</t>
  </si>
  <si>
    <t>to be Used in</t>
  </si>
  <si>
    <t>End of</t>
  </si>
  <si>
    <t>of Property</t>
  </si>
  <si>
    <t>This Account</t>
  </si>
  <si>
    <t>Utility Service</t>
  </si>
  <si>
    <t>Land and Rights:</t>
  </si>
  <si>
    <t>Other Property:</t>
  </si>
  <si>
    <t>FERC  FORM  NO.1  (ED.   12-89)</t>
  </si>
  <si>
    <t>Next Page is 216</t>
  </si>
  <si>
    <t>Page   214</t>
  </si>
  <si>
    <t xml:space="preserve">Name of  Respondent                                                      </t>
  </si>
  <si>
    <t xml:space="preserve">(2)  [  ]  A Resubmission  </t>
  </si>
  <si>
    <t>CONSTRUCTION WORK IN PROGRESS-ELECTRIC AND GAS (Account 107)</t>
  </si>
  <si>
    <t>1. Report below descriptions and balances at end of the year for each projects in process, of construction (107).</t>
  </si>
  <si>
    <t xml:space="preserve">     for Electric, Gas and Common, respectively.</t>
  </si>
  <si>
    <t>2. Show items relating to "research, development, and demonstration" projects last, under a caption Research, Development, and</t>
  </si>
  <si>
    <t xml:space="preserve">     Demonstration (see Account 107 of the Uniform System of Accounts).</t>
  </si>
  <si>
    <t>Construction Work in</t>
  </si>
  <si>
    <t xml:space="preserve"> Description of Each Project for Electric, Gas and Common, respectively</t>
  </si>
  <si>
    <t>Progress-Electric/Gas (Account 107)</t>
  </si>
  <si>
    <t xml:space="preserve">                                                                    (a)</t>
  </si>
  <si>
    <t>From Insert Page</t>
  </si>
  <si>
    <t>Subtotal</t>
  </si>
  <si>
    <t>Page 216</t>
  </si>
  <si>
    <t>If applicable, see insert page below</t>
  </si>
  <si>
    <t>Page 216-A</t>
  </si>
  <si>
    <t>Page 216-B</t>
  </si>
  <si>
    <t>Page 216-C</t>
  </si>
  <si>
    <t>Page 216-D</t>
  </si>
  <si>
    <t>September</t>
  </si>
  <si>
    <t>October</t>
  </si>
  <si>
    <t>November</t>
  </si>
  <si>
    <t>December</t>
  </si>
  <si>
    <t>Page 401</t>
  </si>
  <si>
    <t>STEAM-ELECTRIC GENERATING PLANT STATISTICS (Large Plants)</t>
  </si>
  <si>
    <t>STEAM-ELECTRIC GENERATING PLANT STATISTICS (Large Plants) (Continued)</t>
  </si>
  <si>
    <t xml:space="preserve">  1. Report data for Plant in Service only.</t>
  </si>
  <si>
    <t>6.  If gas is used and purchased on a therm basis, report</t>
  </si>
  <si>
    <t xml:space="preserve">  9.  Items under Cost of Plant are based on U. S. of A. accounts.  Production</t>
  </si>
  <si>
    <t>However, if a gas-turbine unit functions in a combined cycle operation with</t>
  </si>
  <si>
    <t xml:space="preserve">  2.  Large plants are steam plants with installed capacity (name plate</t>
  </si>
  <si>
    <t>the Btu content of the gas and the quantity of fuel burned</t>
  </si>
  <si>
    <t xml:space="preserve">  expenses do not include Purchased Power, System Control and Load Dispatching,</t>
  </si>
  <si>
    <t>a conventional steam unit, include the gas-turbine with the steam plant.</t>
  </si>
  <si>
    <t xml:space="preserve">  voltage of 132 kilovolts or greater.  Report transmission lines below</t>
  </si>
  <si>
    <t>and extra lines.  Minor portions of a transmission line of a</t>
  </si>
  <si>
    <t xml:space="preserve">  Designate in a footnote if you do not include lower voltage lines</t>
  </si>
  <si>
    <t>percent ownership by respondent in the line, name of co-owner,</t>
  </si>
  <si>
    <t xml:space="preserve">  these voltages in group totals only for each voltage.</t>
  </si>
  <si>
    <t>different type of construction need not be distinguished from</t>
  </si>
  <si>
    <t xml:space="preserve">  with higher voltage lines.  If two or more transmission line</t>
  </si>
  <si>
    <t>basis of sharing expenses of the line, and how the expenses</t>
  </si>
  <si>
    <t xml:space="preserve">  2.  Transmission lines include all lines covered by the definition</t>
  </si>
  <si>
    <t>the remainder of the line.</t>
  </si>
  <si>
    <t xml:space="preserve">  structures support lines of the same voltage, report the pole</t>
  </si>
  <si>
    <t>borne by the respondent are accounted for, and accounts affected.</t>
  </si>
  <si>
    <t xml:space="preserve">  of transmission system plant as given in the Uniform System of</t>
  </si>
  <si>
    <t>6.  Report in columns (f) and (g) the total pole miles of each</t>
  </si>
  <si>
    <t xml:space="preserve">  miles of the primary structure in column (f) and the pole miles</t>
  </si>
  <si>
    <t>Specify whether lessor, co-owner, or other party is an associated</t>
  </si>
  <si>
    <t xml:space="preserve">  Accounts.  Do not report substation costs and expenses on this page.</t>
  </si>
  <si>
    <t>transmission line.  Show in column (f) the pole miles of line on</t>
  </si>
  <si>
    <t xml:space="preserve">  of the other line(s) in column (g).</t>
  </si>
  <si>
    <t>company.</t>
  </si>
  <si>
    <t xml:space="preserve">  3. Report data by individual lines for all voltages if so required by</t>
  </si>
  <si>
    <t>structures the cost of which is reported for the line designated;</t>
  </si>
  <si>
    <t xml:space="preserve">  8.  Designate any transmission line or portion thereof for which</t>
  </si>
  <si>
    <t>9.  Designate any transmission line leased to another company</t>
  </si>
  <si>
    <t xml:space="preserve">  a State commission.</t>
  </si>
  <si>
    <t>conversely, show in column (g) the pole miles of line on structures</t>
  </si>
  <si>
    <t>12.  If a nuclear power generating plant, briefly explain by footnote (a)</t>
  </si>
  <si>
    <t xml:space="preserve">  internal combustion plants of 10,000 Kw or more, and nuclear plants.</t>
  </si>
  <si>
    <t>7.  Quantities of fuel burned (line 37) and average cost per</t>
  </si>
  <si>
    <t xml:space="preserve">  10.  For IC and GT plants, report Operating Expenses, Account Nos. 548 and 549</t>
  </si>
  <si>
    <t>accounting method for cost of power generated including any excess costs</t>
  </si>
  <si>
    <t xml:space="preserve">  3.  Indicate by a footnote any plant leased or operated as a joint facility.</t>
  </si>
  <si>
    <t>unit of fuel burned (line 40) must be consistent with charges</t>
  </si>
  <si>
    <t>attributed to research and development; (b) types of cost units used for the</t>
  </si>
  <si>
    <t xml:space="preserve">  4.  If net peak demand for 60 minutes is not available, give data which</t>
  </si>
  <si>
    <t>to expense accounts 501 and 547 (line 41) as shown on</t>
  </si>
  <si>
    <t>various components of fuel cost; and (c) any other informative data</t>
  </si>
  <si>
    <t xml:space="preserve">  is available, specifying period.</t>
  </si>
  <si>
    <t>line 19.</t>
  </si>
  <si>
    <t xml:space="preserve">  Designate automatically operated plants.</t>
  </si>
  <si>
    <t>concerning plant type, fuel used, fuel enrichment by type and quantity for</t>
  </si>
  <si>
    <t xml:space="preserve">  5.  If any employees attend more than one plant, report on line 11 the</t>
  </si>
  <si>
    <t>8.  If more than one fuel is burned in a plant, furnish only the</t>
  </si>
  <si>
    <t xml:space="preserve">  11.  For a plant equipped with combinations of fossil fuel steam, nuclear steam, hy-</t>
  </si>
  <si>
    <t>the report period, and other physical and operating characteristics of the</t>
  </si>
  <si>
    <t xml:space="preserve">  approximate average number of employees assignable to each plant.</t>
  </si>
  <si>
    <t>composite heat rate for all fuels burned.</t>
  </si>
  <si>
    <t xml:space="preserve">  dro, internal combustion or gas-turbine equipment, report each as a separate plant.</t>
  </si>
  <si>
    <t>plant.</t>
  </si>
  <si>
    <t>Plant Name:</t>
  </si>
  <si>
    <t>Kind of Plant (Steam, Internal Combustion, Gas</t>
  </si>
  <si>
    <t xml:space="preserve">          Turbine or Nuclear)</t>
  </si>
  <si>
    <t>Type of Plant Construction (Conventional, Outdoor</t>
  </si>
  <si>
    <t xml:space="preserve">          Boiler, Full Outdoor, Etc.)</t>
  </si>
  <si>
    <t>Year Originally Constructed</t>
  </si>
  <si>
    <t>Year Last Unit was Installed</t>
  </si>
  <si>
    <t>Total Installed Capacity (Maximum Generator Name</t>
  </si>
  <si>
    <t xml:space="preserve">          Plate Ratings in MW)</t>
  </si>
  <si>
    <t>Net Peak Demand on Plant - MW (60 minutes)</t>
  </si>
  <si>
    <t>Plant Hours Connected to Load</t>
  </si>
  <si>
    <t>Net Continuous Plant Capability (Megawatts)</t>
  </si>
  <si>
    <t>When Not Limited by Condenser Water</t>
  </si>
  <si>
    <t>When Limited by Condenser Water</t>
  </si>
  <si>
    <t>Average Number of Employees</t>
  </si>
  <si>
    <t>Net Generation, Exclusive of Plant Use - KWh</t>
  </si>
  <si>
    <t>Cost of Plant: Land and Land Rights</t>
  </si>
  <si>
    <t>Structures and Improvements</t>
  </si>
  <si>
    <t>Equipment Costs</t>
  </si>
  <si>
    <t xml:space="preserve">  Total Cost</t>
  </si>
  <si>
    <t>Production Expenses: Oper. Supr. &amp; Engr.</t>
  </si>
  <si>
    <t>Coolants and Water (Nuclear Plants Only)</t>
  </si>
  <si>
    <t>Steam Expenses</t>
  </si>
  <si>
    <t>Steam From Other Sources</t>
  </si>
  <si>
    <t>Summary of Utility Plant and Accumulated Provision for</t>
  </si>
  <si>
    <t xml:space="preserve">  Depreciation, Amortization, and Depletion</t>
  </si>
  <si>
    <t>200-201</t>
  </si>
  <si>
    <t>12-89</t>
  </si>
  <si>
    <t>Nuclear Fuel Materials</t>
  </si>
  <si>
    <t>202-203</t>
  </si>
  <si>
    <t>Electric Plant in Service</t>
  </si>
  <si>
    <t>12-95</t>
  </si>
  <si>
    <t>Electric Plant Leased to Others</t>
  </si>
  <si>
    <t>Electric Plant Held for Future Use</t>
  </si>
  <si>
    <t>Construction Work in Progress</t>
  </si>
  <si>
    <t>Construction Overheads</t>
  </si>
  <si>
    <t>General Description of Construction Overheads Procedures</t>
  </si>
  <si>
    <t>12-88</t>
  </si>
  <si>
    <t>Accumulated Provision for Depreciation of Electric Plant</t>
  </si>
  <si>
    <t>Non-Utility Property</t>
  </si>
  <si>
    <t>Investment in Subsidiary Companies</t>
  </si>
  <si>
    <t>224-225</t>
  </si>
  <si>
    <t>Material &amp; Supplies</t>
  </si>
  <si>
    <t>Allowances</t>
  </si>
  <si>
    <t>228-229</t>
  </si>
  <si>
    <t>Extraordinary Property Losses</t>
  </si>
  <si>
    <t>12-93</t>
  </si>
  <si>
    <t>Unrecovered Plant and Regulatory Study Costs</t>
  </si>
  <si>
    <t>Other Regulatory Assets</t>
  </si>
  <si>
    <t>Miscellaneous Deferred Debits</t>
  </si>
  <si>
    <t>Accumulated Deferred Income Taxes (Account 190)</t>
  </si>
  <si>
    <t>Department or</t>
  </si>
  <si>
    <t>Beginning of</t>
  </si>
  <si>
    <t>Departments</t>
  </si>
  <si>
    <t>Which Use Material</t>
  </si>
  <si>
    <t xml:space="preserve">    Assigned to - Construction (Estimated)</t>
  </si>
  <si>
    <t xml:space="preserve">    Assigned to - Operations and Maintenance</t>
  </si>
  <si>
    <t xml:space="preserve">      Production Plant (Estimated)</t>
  </si>
  <si>
    <t xml:space="preserve">      Transmission Plant (Estimated) </t>
  </si>
  <si>
    <t xml:space="preserve">      Distribution Plant (Estimated)</t>
  </si>
  <si>
    <t xml:space="preserve">    Assigned to - Other</t>
  </si>
  <si>
    <t xml:space="preserve">   applicable to Gas Utilities)</t>
  </si>
  <si>
    <t>Page 227</t>
  </si>
  <si>
    <t>Allowances (Accounts 158.1  and 158.2)</t>
  </si>
  <si>
    <t>the year and give the accounting entries effecting such change.</t>
  </si>
  <si>
    <t>of the origin and purpose of each donation.</t>
  </si>
  <si>
    <t xml:space="preserve">explanation of the capital change which gave rise to amounts reported under this caption including </t>
  </si>
  <si>
    <t>identification with the class and series of stock to which related.</t>
  </si>
  <si>
    <t xml:space="preserve">beginning of year, credits, debits, and balance at end of year with a designation of the nature of </t>
  </si>
  <si>
    <t>each credit and debit identified by the class and series of stock to which related.</t>
  </si>
  <si>
    <t>according to captions which, together with brief explanations, disclose the general nature of the</t>
  </si>
  <si>
    <t>transactions which gave rise to the reported amounts.</t>
  </si>
  <si>
    <t>Donations Received from Stockholders (Account 208)</t>
  </si>
  <si>
    <t>Reduction in Par or Stated Value of Common Stock (Account 209)</t>
  </si>
  <si>
    <t>Gain on Resale or Cancellation of Reacquired Capital Stock (Account 210)</t>
  </si>
  <si>
    <t>Miscellaneous Paid-In Capital (Account 211)</t>
  </si>
  <si>
    <t>FERC FORM NO.1  (ED.  12-87) NYPSC Modified-96</t>
  </si>
  <si>
    <t>Footnote Data</t>
  </si>
  <si>
    <t>Stockholders' Reports          Check appropriate box:</t>
  </si>
  <si>
    <t>Two copies will be submitted</t>
  </si>
  <si>
    <t>PSC Supplemental Filing</t>
  </si>
  <si>
    <t>Page 4</t>
  </si>
  <si>
    <t>This Report is:</t>
  </si>
  <si>
    <t>(1)</t>
  </si>
  <si>
    <t>[  ]</t>
  </si>
  <si>
    <t>An Original</t>
  </si>
  <si>
    <t>(2)</t>
  </si>
  <si>
    <t>A Resubmission</t>
  </si>
  <si>
    <t>GENERAL INFORMATION</t>
  </si>
  <si>
    <t>and 224, Other Long-Term Debt.</t>
  </si>
  <si>
    <t>respect to the amount of bonds or other long-term debt</t>
  </si>
  <si>
    <t xml:space="preserve">tion debited to Account 428, Amortization of Debt </t>
  </si>
  <si>
    <t xml:space="preserve">which have been nominally issued and are nominally  </t>
  </si>
  <si>
    <t>originally issued.</t>
  </si>
  <si>
    <t xml:space="preserve">Discount and Expense, or credited to Account 429, </t>
  </si>
  <si>
    <t xml:space="preserve">All accounting terms and phrases used in this form are to be interpreted in accordance with the </t>
  </si>
  <si>
    <t xml:space="preserve">The completed original of this report form, properly filled out, shall be filed with the Public Service </t>
  </si>
  <si>
    <t xml:space="preserve">All utility companies upon which this report form is served are required by statute to complete and to file </t>
  </si>
  <si>
    <t xml:space="preserve">If the report is made for a period other than the calendar year, the period covered must be clearly </t>
  </si>
  <si>
    <t>operations cease during the year because of the disposition of property the balance sheet and supporting</t>
  </si>
  <si>
    <t>schedules should consist of balances and items immediately prior to transfer (for accounting purposes).</t>
  </si>
  <si>
    <t xml:space="preserve">If the books are not closed as of that date, the data in the report should nevertheless be complete and the </t>
  </si>
  <si>
    <t xml:space="preserve">  Other Dr. or Cr. Items (Describe):</t>
  </si>
  <si>
    <t xml:space="preserve">   Balance End of Year (Enter Total of</t>
  </si>
  <si>
    <t xml:space="preserve">                                                    Section B. Balances at End of Year According to Functional Classifications</t>
  </si>
  <si>
    <t>Steam Production</t>
  </si>
  <si>
    <t>Nuclear Production</t>
  </si>
  <si>
    <t>Hydraulic Production - Conventional</t>
  </si>
  <si>
    <t>Hydraulic Production - Pumped Storage</t>
  </si>
  <si>
    <t>Other Production</t>
  </si>
  <si>
    <t>Transmission</t>
  </si>
  <si>
    <t>Distribution</t>
  </si>
  <si>
    <t>General</t>
  </si>
  <si>
    <t>Next Page is 221</t>
  </si>
  <si>
    <t>Page 219</t>
  </si>
  <si>
    <t>FOOTNOTES</t>
  </si>
  <si>
    <t xml:space="preserve">  This Report Is:</t>
  </si>
  <si>
    <t xml:space="preserve">  Date of Report</t>
  </si>
  <si>
    <t xml:space="preserve">  (1)  [  ] An Original</t>
  </si>
  <si>
    <t xml:space="preserve">  (2)  [  ] A Resubmission</t>
  </si>
  <si>
    <t>NONUTILITY PROPERTY (Account 121)</t>
  </si>
  <si>
    <t>commitment for service is less than one year.</t>
  </si>
  <si>
    <t>Payment By</t>
  </si>
  <si>
    <t>Energy Received From</t>
  </si>
  <si>
    <t>Energy Delivered To</t>
  </si>
  <si>
    <t>Billing</t>
  </si>
  <si>
    <t>TRANSFER OF ENERGY</t>
  </si>
  <si>
    <t>REVENUE FROM TRANSMISSION OF ELECTRICITY FOR OTHERS</t>
  </si>
  <si>
    <t>(Company or Public Authority)</t>
  </si>
  <si>
    <t>Point of Receipt</t>
  </si>
  <si>
    <t>Point of Delivery</t>
  </si>
  <si>
    <t>Total Revenues ($)</t>
  </si>
  <si>
    <t>[Footnote Affiliations]</t>
  </si>
  <si>
    <t>(Substation or Other Designation)</t>
  </si>
  <si>
    <t>(MW)</t>
  </si>
  <si>
    <t>Received</t>
  </si>
  <si>
    <t>(k + l + m)</t>
  </si>
  <si>
    <t xml:space="preserve"> 1</t>
  </si>
  <si>
    <t xml:space="preserve"> 2</t>
  </si>
  <si>
    <t xml:space="preserve"> 3</t>
  </si>
  <si>
    <t xml:space="preserve"> 4</t>
  </si>
  <si>
    <t xml:space="preserve"> 5</t>
  </si>
  <si>
    <t xml:space="preserve"> 6</t>
  </si>
  <si>
    <t xml:space="preserve"> 7</t>
  </si>
  <si>
    <t xml:space="preserve"> 8</t>
  </si>
  <si>
    <t xml:space="preserve"> 9</t>
  </si>
  <si>
    <t>Next Page is 332</t>
  </si>
  <si>
    <t>Page 328</t>
  </si>
  <si>
    <t>Page 329</t>
  </si>
  <si>
    <t>Page 330</t>
  </si>
  <si>
    <t>If applicable, see insert pages below</t>
  </si>
  <si>
    <t>Page 328-A</t>
  </si>
  <si>
    <t>Page 329-A</t>
  </si>
  <si>
    <t>Page 330-A</t>
  </si>
  <si>
    <t>Page 328-B</t>
  </si>
  <si>
    <t>Page 329-B</t>
  </si>
  <si>
    <t>Page 330-B</t>
  </si>
  <si>
    <t>TRANSMISSION OF ELECTRICITY BY OTHERS (Account 565)</t>
  </si>
  <si>
    <t>Report all transmission, i.e., wheeling, of electricity provided to respondent by other electric utilities, cooperatives, municipalities, or other</t>
  </si>
  <si>
    <t>public authorities during the year.</t>
  </si>
  <si>
    <t>(446) Sales to Railroads and Railways</t>
  </si>
  <si>
    <t>(448) Interdepartmental Sales</t>
  </si>
  <si>
    <t xml:space="preserve">       Provision for Deferred Income Taxes (410.1)</t>
  </si>
  <si>
    <t>234,272-277</t>
  </si>
  <si>
    <t xml:space="preserve">       (Less) Provision for Deferred Income Taxes -Cr. (411.1)</t>
  </si>
  <si>
    <t xml:space="preserve">       Investment Tax Credit Adj. -- Net (411.4)</t>
  </si>
  <si>
    <t xml:space="preserve">       (Less) Gains from Disp. of Utility Plant (411.6)</t>
  </si>
  <si>
    <t xml:space="preserve">       Losses from Disp. of Utility Plant (411.7)</t>
  </si>
  <si>
    <t xml:space="preserve">       (Less) Gain from Disposition of Allowances (411.8)</t>
  </si>
  <si>
    <t xml:space="preserve">       Losses from Disposition of Allowances (411.9)</t>
  </si>
  <si>
    <t xml:space="preserve">           TOTAL Utility Operating Expenses (Enter Total of lines 4 thru 22)</t>
  </si>
  <si>
    <t xml:space="preserve">           Net  Utility Operating Income (Enter Total of</t>
  </si>
  <si>
    <t>Page 114</t>
  </si>
  <si>
    <t>Page 115</t>
  </si>
  <si>
    <t>Page 116</t>
  </si>
  <si>
    <t>(Ref).</t>
  </si>
  <si>
    <t xml:space="preserve">                         TOTAL</t>
  </si>
  <si>
    <t xml:space="preserve">               Account</t>
  </si>
  <si>
    <t>Net Utility Operating Income (Carried forward from page 114)</t>
  </si>
  <si>
    <t xml:space="preserve">               - -</t>
  </si>
  <si>
    <t>Other Income</t>
  </si>
  <si>
    <t xml:space="preserve">    Nonutility Operating Income</t>
  </si>
  <si>
    <t xml:space="preserve">       Revenues From Merchandising, Jobbing and Contract Work (415)</t>
  </si>
  <si>
    <t xml:space="preserve">       (Less) Costs and Exp. of Merchandising, Job. &amp; Contract Work (416)</t>
  </si>
  <si>
    <t xml:space="preserve">       Revenues From Nonutility Operations (417)</t>
  </si>
  <si>
    <t xml:space="preserve">       (Less) Expenses of Nonutility Operations (417.1)</t>
  </si>
  <si>
    <t xml:space="preserve">       Nonoperating Rental Income (418)</t>
  </si>
  <si>
    <t xml:space="preserve">       Equity in Earnings of Subsidiary Companies (418.1)</t>
  </si>
  <si>
    <t xml:space="preserve">    Interest and Dividend Income (419)</t>
  </si>
  <si>
    <t xml:space="preserve">    Allowance for Other Funds Used During Construction (419.1)</t>
  </si>
  <si>
    <t xml:space="preserve">    Miscellaneous Nonoperating Income (421)</t>
  </si>
  <si>
    <t xml:space="preserve">    Gain in Disposition of Property (421.1)</t>
  </si>
  <si>
    <t>1.    For each construction overhead explain: (a) the nature</t>
  </si>
  <si>
    <t>2.    Show below the computation of allowance for funds</t>
  </si>
  <si>
    <t>3.    Where a net-of-tax rate for borrowed funds is used,</t>
  </si>
  <si>
    <t xml:space="preserve">  (Mo, Day, Yr)</t>
  </si>
  <si>
    <t>DEBITS</t>
  </si>
  <si>
    <t>Description and Purpose of</t>
  </si>
  <si>
    <t xml:space="preserve">  No.</t>
  </si>
  <si>
    <t xml:space="preserve"> TOTAL</t>
  </si>
  <si>
    <t>Next Page is 300</t>
  </si>
  <si>
    <t>Page 278</t>
  </si>
  <si>
    <t>Page 278-A</t>
  </si>
  <si>
    <t>ELECTRIC OPERATING REVENUES (ACCOUNT 400)</t>
  </si>
  <si>
    <t>ELECTRIC OPERATING REVENUES (ACCOUNT 400) (Continued)</t>
  </si>
  <si>
    <t>important new territory added and important rate increases</t>
  </si>
  <si>
    <t>or decreases.</t>
  </si>
  <si>
    <t>under any rate schedule are classified in more than one</t>
  </si>
  <si>
    <t xml:space="preserve">       5.   For any rate schedule having a fuel adjustment</t>
  </si>
  <si>
    <t>revenue account, list the rate schedule and sales data under</t>
  </si>
  <si>
    <t>clause state in a footnote the estimated additional revenue</t>
  </si>
  <si>
    <t>billed pursuant thereto.</t>
  </si>
  <si>
    <t xml:space="preserve">     3.    Where the same customers are served under more than</t>
  </si>
  <si>
    <t xml:space="preserve">       6.   Report amount of unbilled revenue as of end of year</t>
  </si>
  <si>
    <t>for each applicable revenue account subheading.</t>
  </si>
  <si>
    <t>Average Number</t>
  </si>
  <si>
    <t>KWh of Sales</t>
  </si>
  <si>
    <t>Revenue per</t>
  </si>
  <si>
    <t>Number and Title of Rate Schedule</t>
  </si>
  <si>
    <t>MWh Sold</t>
  </si>
  <si>
    <t>Revenue</t>
  </si>
  <si>
    <t>of Customers</t>
  </si>
  <si>
    <t>per Customer</t>
  </si>
  <si>
    <t>KWh Sold</t>
  </si>
  <si>
    <t>Total Billed</t>
  </si>
  <si>
    <t>Total Unbilled Rev. (See Instr. 6)</t>
  </si>
  <si>
    <t>Next Page is 310</t>
  </si>
  <si>
    <t>Page 304-A</t>
  </si>
  <si>
    <t>SALES FOR RESALE (Account 447)</t>
  </si>
  <si>
    <t>SALES FOR RESALE (Account 447) (Continued)</t>
  </si>
  <si>
    <t xml:space="preserve">Report all sales for resale (i.e. sales to purchasers other than ultimate consumers) transacted on a settlement basis </t>
  </si>
  <si>
    <t xml:space="preserve">      OS - for other service.  Use this category only for those services which cannot be placed in the above-defined categories,</t>
  </si>
  <si>
    <t xml:space="preserve">      such as all non-firm service regardless of the length of the contract and service from designated units of less</t>
  </si>
  <si>
    <t xml:space="preserve">balancing of debits and credits for energy, capacity, etc.) and any settlements for imbalanced exchanges on this </t>
  </si>
  <si>
    <t xml:space="preserve">      than one year.  Describe the nature of the service in a footnote.</t>
  </si>
  <si>
    <t>schedule.  Power exchanges must be reported on the Purchased Power schedule (pages 326-327).</t>
  </si>
  <si>
    <t xml:space="preserve">      AD - for out-of-period adjustment.  Use this code for any accounting adjustments or "true-ups" for service provided in prior</t>
  </si>
  <si>
    <t xml:space="preserve">      reporting years.  Provide an explanation in a footnote for each adjustment.</t>
  </si>
  <si>
    <t xml:space="preserve">    Proceeds from Disposal of Noncurrent Assets (d)</t>
  </si>
  <si>
    <t xml:space="preserve">    Investments in and Advances to Assoc. and Subsidiary Companies</t>
  </si>
  <si>
    <t xml:space="preserve">    Contributions and Advances from Assoc. and Subsidiary Companies</t>
  </si>
  <si>
    <t xml:space="preserve">    Disposition and Investments in (and Advances to)</t>
  </si>
  <si>
    <t xml:space="preserve">    Associated and Subsidiary Companies</t>
  </si>
  <si>
    <t xml:space="preserve">    Purchase of Investment Securities (a)</t>
  </si>
  <si>
    <t xml:space="preserve">    Proceeds from Sales of Investment Securities (a)</t>
  </si>
  <si>
    <t>Page 120</t>
  </si>
  <si>
    <t>STATEMENT OF CASH FLOWS (Continued)</t>
  </si>
  <si>
    <t xml:space="preserve">  5.  Codes used:</t>
  </si>
  <si>
    <t xml:space="preserve">         (a) Net proceeds or payments.</t>
  </si>
  <si>
    <t xml:space="preserve">         (b) Bonds, debentures and other long-term debt.</t>
  </si>
  <si>
    <t xml:space="preserve">         (c) Include commercial paper.</t>
  </si>
  <si>
    <t xml:space="preserve">         (d) Identify separately such items as investments,</t>
  </si>
  <si>
    <t>Total Electric Plant In Service</t>
  </si>
  <si>
    <t>Formula Should = Pg 200, L 8 (c) plus</t>
  </si>
  <si>
    <t xml:space="preserve">    Pg 203, L 10 (f)</t>
  </si>
  <si>
    <t>Pg 200, L 9 (c)</t>
  </si>
  <si>
    <t>Pg 200, L 10 (c)</t>
  </si>
  <si>
    <t>Pg 200, L 11 (c)</t>
  </si>
  <si>
    <t>Pg 200, L 12 (c)</t>
  </si>
  <si>
    <t>Total Electric Utility Plant</t>
  </si>
  <si>
    <t>Formula Should = Pg 200, L 13 (c) plus</t>
  </si>
  <si>
    <t>Accum. Provision - Depre. &amp; Amort.</t>
  </si>
  <si>
    <t>Pg 200, L 33 (c); Pg 203, L 13 (f)</t>
  </si>
  <si>
    <t>Net Electric Plant</t>
  </si>
  <si>
    <t>SELECTED RATIOS AND STATISTICS</t>
  </si>
  <si>
    <t>Current Assets / Current Liabilities</t>
  </si>
  <si>
    <t>Percent Of Capitalization (Incl S-T Debt)</t>
  </si>
  <si>
    <t xml:space="preserve">    Long-Term Debt</t>
  </si>
  <si>
    <t xml:space="preserve">    Preferred Stock</t>
  </si>
  <si>
    <t xml:space="preserve">    Common Stock &amp; Retained Earnings</t>
  </si>
  <si>
    <t xml:space="preserve">    Short-Term Debt</t>
  </si>
  <si>
    <t>Pretax Coverage of Interest Expense</t>
  </si>
  <si>
    <t>Com. Stock Dividends as a % of Earnings</t>
  </si>
  <si>
    <t>Return on Common Equity</t>
  </si>
  <si>
    <t>Internal Cash Generated as a % of</t>
  </si>
  <si>
    <t xml:space="preserve">    Cash Outflows for Construction </t>
  </si>
  <si>
    <t>Earnings per Share</t>
  </si>
  <si>
    <t>Book Value per Share</t>
  </si>
  <si>
    <t>Dividends per Share</t>
  </si>
  <si>
    <t>Misc Deferred Debits as a % of Capitalization</t>
  </si>
  <si>
    <t>5 Year Book</t>
  </si>
  <si>
    <t>Source</t>
  </si>
  <si>
    <t>Current Assets</t>
  </si>
  <si>
    <t>A: L 39</t>
  </si>
  <si>
    <t>Current Liabilities</t>
  </si>
  <si>
    <t>B: L 32</t>
  </si>
  <si>
    <t>B: L 19</t>
  </si>
  <si>
    <t>B: L 2</t>
  </si>
  <si>
    <t>Common Stock and Retained Earnings</t>
  </si>
  <si>
    <t>B: L 12-L 2</t>
  </si>
  <si>
    <t xml:space="preserve">    (Excl. Preferred Stock)</t>
  </si>
  <si>
    <t>Short-Term Debt</t>
  </si>
  <si>
    <t>B: L 20, 22, 28</t>
  </si>
  <si>
    <t>Pretax Income</t>
  </si>
  <si>
    <t>See below</t>
  </si>
  <si>
    <t>Interest Expense</t>
  </si>
  <si>
    <t>D: L 65</t>
  </si>
  <si>
    <t>D: L 76</t>
  </si>
  <si>
    <t>D: L 66-L 75</t>
  </si>
  <si>
    <t xml:space="preserve">    (Excl. Preferred Stock Dividends)</t>
  </si>
  <si>
    <t>Internal Cash</t>
  </si>
  <si>
    <t>E: L 11</t>
  </si>
  <si>
    <t>Cash Outflows for Construction</t>
  </si>
  <si>
    <t xml:space="preserve">E: L 12 * -1 </t>
  </si>
  <si>
    <t>Shares Outstanding (Millions)</t>
  </si>
  <si>
    <t>FERC A/R, Pg 251, L 20 (e)</t>
  </si>
  <si>
    <t>Misc Deferred Debits - Net</t>
  </si>
  <si>
    <t xml:space="preserve">A: L 45 - B: L 34 </t>
  </si>
  <si>
    <t>Number of Employees (Electric)</t>
  </si>
  <si>
    <t>FERC A/R, Pg 323, L 4</t>
  </si>
  <si>
    <t>Pre-Tax Income</t>
  </si>
  <si>
    <t>Total Utility Operating Income</t>
  </si>
  <si>
    <t>C: L 42</t>
  </si>
  <si>
    <t>+Income Taxes - Electric</t>
  </si>
  <si>
    <t>C: L 12</t>
  </si>
  <si>
    <t>+Income Taxes - Gas</t>
  </si>
  <si>
    <t>C: L 32</t>
  </si>
  <si>
    <t>+Other Income</t>
  </si>
  <si>
    <t>D: L 51</t>
  </si>
  <si>
    <t>- Other Income Deductions</t>
  </si>
  <si>
    <t>D: L 55</t>
  </si>
  <si>
    <t>- Other Taxes</t>
  </si>
  <si>
    <t>D: L 56</t>
  </si>
  <si>
    <t xml:space="preserve">          Pre-Tax Income</t>
  </si>
  <si>
    <t>of allocation used and give the factors of allocation.</t>
  </si>
  <si>
    <t xml:space="preserve">  amortization at end of year, showing the amounts and</t>
  </si>
  <si>
    <t>4.  Give date of approval by the Commission for use of the</t>
  </si>
  <si>
    <t xml:space="preserve">  classifications of such accumulated provisions, and amounts</t>
  </si>
  <si>
    <t>common utility plant classification and reference to order of</t>
  </si>
  <si>
    <t xml:space="preserve">  allocated to utility departments using the common utility plant</t>
  </si>
  <si>
    <t>the Commission or other authorization.</t>
  </si>
  <si>
    <t>Ending</t>
  </si>
  <si>
    <t xml:space="preserve">    Item</t>
  </si>
  <si>
    <t xml:space="preserve"> Additions</t>
  </si>
  <si>
    <t xml:space="preserve"> Retirements</t>
  </si>
  <si>
    <t xml:space="preserve"> Transfers</t>
  </si>
  <si>
    <t>Organization</t>
  </si>
  <si>
    <t>Franchises &amp; Consents</t>
  </si>
  <si>
    <t>Miscellaneous Intangible Plant</t>
  </si>
  <si>
    <t xml:space="preserve">     Total Intangible Plant</t>
  </si>
  <si>
    <t xml:space="preserve">     Total Other</t>
  </si>
  <si>
    <t>Land &amp; Land Rights</t>
  </si>
  <si>
    <t>Structures &amp; Improvements</t>
  </si>
  <si>
    <t>Office Furniture &amp; Equipment</t>
  </si>
  <si>
    <t>Transportation Equipment</t>
  </si>
  <si>
    <t>Stores Equipment</t>
  </si>
  <si>
    <t>Tools, Shop &amp; Garage Equipmt.</t>
  </si>
  <si>
    <t>Laboratory Equip</t>
  </si>
  <si>
    <t>Power Operated Equipment</t>
  </si>
  <si>
    <t>Misc. Equipment</t>
  </si>
  <si>
    <t>Other Tangible Property</t>
  </si>
  <si>
    <t xml:space="preserve">     Total General Plant</t>
  </si>
  <si>
    <t xml:space="preserve">     Total Common Utility Plant</t>
  </si>
  <si>
    <t>Departmental Allocation of Common Items</t>
  </si>
  <si>
    <t>FERC FORM NO. 1 (ED. 12-87) NYPSC MODIFIED-97</t>
  </si>
  <si>
    <t>Next Page is 401</t>
  </si>
  <si>
    <t>Page 356</t>
  </si>
  <si>
    <t>COMMON UTILITY PLANT AND EXPENSES (CONTINUED)</t>
  </si>
  <si>
    <t>RESERVE FOR DEPRECIATION OF COMMON UTILITY PLANT</t>
  </si>
  <si>
    <t>Depreciation and Amortization Provisions for year charged to:</t>
  </si>
  <si>
    <t xml:space="preserve">  Depreciation - Electric</t>
  </si>
  <si>
    <t xml:space="preserve">  Depreciation - Gas</t>
  </si>
  <si>
    <t xml:space="preserve">  Amortization - Electric</t>
  </si>
  <si>
    <t xml:space="preserve">                  TOTAL Other</t>
  </si>
  <si>
    <t>Page 276-A</t>
  </si>
  <si>
    <t>Page 277-A</t>
  </si>
  <si>
    <t>Page 276-B</t>
  </si>
  <si>
    <t>Page 277-B</t>
  </si>
  <si>
    <t>(1) [   ] An Original</t>
  </si>
  <si>
    <t>(2) [   ] A Resubmission</t>
  </si>
  <si>
    <t>OTHER REGULATORY LIABILITIES (Account 254)</t>
  </si>
  <si>
    <t>Plant Name __________________</t>
  </si>
  <si>
    <t>Total Installed Capacity (Generator Name Plate Ratings in MW)</t>
  </si>
  <si>
    <t xml:space="preserve">         Cash Outflows for Plant (Total of lines 26 thru 33)</t>
  </si>
  <si>
    <t xml:space="preserve">    Acquisition of Other Noncurrent Assets (d)</t>
  </si>
  <si>
    <t>(331)  Structures and Improvements</t>
  </si>
  <si>
    <t>(331)</t>
  </si>
  <si>
    <t>(332)  Reservoirs, Dams, and Waterways</t>
  </si>
  <si>
    <t>(332)</t>
  </si>
  <si>
    <t>(333)  Water Wheels, Turbines, and Generators</t>
  </si>
  <si>
    <t>(333)</t>
  </si>
  <si>
    <t>(334)  Accessory Electric Equipment</t>
  </si>
  <si>
    <t>(334)</t>
  </si>
  <si>
    <t>(335)  Misc. Power Plant Equipment</t>
  </si>
  <si>
    <t>(335)</t>
  </si>
  <si>
    <t>(336)  Roads, Railroads, and Bridges</t>
  </si>
  <si>
    <t>(336)</t>
  </si>
  <si>
    <t>STATE OF NEW YORK</t>
  </si>
  <si>
    <t>PUBLIC SERVICE COMMISSION</t>
  </si>
  <si>
    <t>ANNUAL REPORT</t>
  </si>
  <si>
    <t>OF  ELECTRIC and/or GAS CORPORATIONS</t>
  </si>
  <si>
    <t>Instructions for this sheet:</t>
  </si>
  <si>
    <t>Fill in your name, address and appropriate dates in the designated area below so that this</t>
  </si>
  <si>
    <t>information will carry to other sheets in the file.</t>
  </si>
  <si>
    <t>Balance Sheet Supporting Schedules (Liabilities</t>
  </si>
  <si>
    <t>and Other Credits)</t>
  </si>
  <si>
    <t>Capital Stock</t>
  </si>
  <si>
    <t>250-251</t>
  </si>
  <si>
    <t>12-91</t>
  </si>
  <si>
    <t>Other Paid In Capital</t>
  </si>
  <si>
    <t>Capital Stock Expense</t>
  </si>
  <si>
    <t>Long-Term Debt</t>
  </si>
  <si>
    <t>256-257</t>
  </si>
  <si>
    <t>Page 2</t>
  </si>
  <si>
    <t>LIST OF SCHEDULES (Continued)</t>
  </si>
  <si>
    <t>and Other Credits) (Continued)</t>
  </si>
  <si>
    <t>Reconciliation of Reported Net Income with Taxable Income</t>
  </si>
  <si>
    <t xml:space="preserve">  for Federal Income Taxes</t>
  </si>
  <si>
    <t>Taxes Accrued, Prepaid and Charged During the Year</t>
  </si>
  <si>
    <t>262-263</t>
  </si>
  <si>
    <t>Accumulated Deferred Investment Tax Credits</t>
  </si>
  <si>
    <t>266-267</t>
  </si>
  <si>
    <t>Other Deferred Credits</t>
  </si>
  <si>
    <t>Accumulated Deferred Income Taxes - Accelerated</t>
  </si>
  <si>
    <t xml:space="preserve">  Amortization</t>
  </si>
  <si>
    <t>272-273</t>
  </si>
  <si>
    <t>Accumulated Deferred Income Taxes - Other Property</t>
  </si>
  <si>
    <t>274-275</t>
  </si>
  <si>
    <t>Accumulated Deferred Income Taxes - Other</t>
  </si>
  <si>
    <t>276-277</t>
  </si>
  <si>
    <t>Other Regulatory Liabilities</t>
  </si>
  <si>
    <t>Future Years</t>
  </si>
  <si>
    <t>Totals</t>
  </si>
  <si>
    <t>(Account 158.1)</t>
  </si>
  <si>
    <t>Amt.</t>
  </si>
  <si>
    <t>01</t>
  </si>
  <si>
    <t>Balance- Beginning of  Year</t>
  </si>
  <si>
    <t>02</t>
  </si>
  <si>
    <t>03</t>
  </si>
  <si>
    <t>Acquired During Year:</t>
  </si>
  <si>
    <t>04</t>
  </si>
  <si>
    <t xml:space="preserve">   Issued (Less Withheld Allow.)</t>
  </si>
  <si>
    <t>05</t>
  </si>
  <si>
    <t xml:space="preserve">   Returned by EPA</t>
  </si>
  <si>
    <t>06</t>
  </si>
  <si>
    <t>07</t>
  </si>
  <si>
    <t>Purchases/Transfers:</t>
  </si>
  <si>
    <t>08</t>
  </si>
  <si>
    <t>09</t>
  </si>
  <si>
    <t>Relinquished During Year:</t>
  </si>
  <si>
    <t xml:space="preserve">    Charges to Account 509</t>
  </si>
  <si>
    <t xml:space="preserve">    Other:</t>
  </si>
  <si>
    <t>Cost of Sales/Transfers:</t>
  </si>
  <si>
    <t>Balance-End of Year</t>
  </si>
  <si>
    <t>Sales:</t>
  </si>
  <si>
    <t>Net Sales Proceeds (Assoc. Co.)</t>
  </si>
  <si>
    <t>Net Sales Proceeds (Other)</t>
  </si>
  <si>
    <t>Gains</t>
  </si>
  <si>
    <t>Losses</t>
  </si>
  <si>
    <t>Allowances Withheld (Account158.2)</t>
  </si>
  <si>
    <t>Balance-Beginning of Year</t>
  </si>
  <si>
    <t>Add:  Withheld by EPA</t>
  </si>
  <si>
    <t>Deduct:  Returned by EPA</t>
  </si>
  <si>
    <t>Cost of Sales</t>
  </si>
  <si>
    <t>FERC FORM NO.1 (ED. 12-87)</t>
  </si>
  <si>
    <t>Page 101</t>
  </si>
  <si>
    <t>CONTROL OVER RESPONDENT</t>
  </si>
  <si>
    <t>FERC FORM NO. 1 (ED. 12-96)</t>
  </si>
  <si>
    <t>Page 102</t>
  </si>
  <si>
    <t xml:space="preserve"> Date of Report</t>
  </si>
  <si>
    <t xml:space="preserve">  Year of Report</t>
  </si>
  <si>
    <t>(1)  [   ]  An Original</t>
  </si>
  <si>
    <t xml:space="preserve">  (Mo, Da, Yr)</t>
  </si>
  <si>
    <t>(2)  [   ]  A Resubmission</t>
  </si>
  <si>
    <t>CORPORATIONS CONTROLLED BY RESPONDENT</t>
  </si>
  <si>
    <t>DEFINITIONS</t>
  </si>
  <si>
    <t>Line</t>
  </si>
  <si>
    <t>Percent Voting</t>
  </si>
  <si>
    <t>Footnote</t>
  </si>
  <si>
    <t>No.</t>
  </si>
  <si>
    <t xml:space="preserve">Name of Company Controlled </t>
  </si>
  <si>
    <t>Kind of Business</t>
  </si>
  <si>
    <t>Stock Owned</t>
  </si>
  <si>
    <t>Ref.</t>
  </si>
  <si>
    <t>1</t>
  </si>
  <si>
    <t>2</t>
  </si>
  <si>
    <t>3</t>
  </si>
  <si>
    <t>4</t>
  </si>
  <si>
    <t>5</t>
  </si>
  <si>
    <t>6</t>
  </si>
  <si>
    <t>7</t>
  </si>
  <si>
    <t>8</t>
  </si>
  <si>
    <t>9</t>
  </si>
  <si>
    <t>10</t>
  </si>
  <si>
    <t>11</t>
  </si>
  <si>
    <t>12</t>
  </si>
  <si>
    <t>13</t>
  </si>
  <si>
    <t>14</t>
  </si>
  <si>
    <t>15</t>
  </si>
  <si>
    <t>16</t>
  </si>
  <si>
    <t>17</t>
  </si>
  <si>
    <t>18</t>
  </si>
  <si>
    <t>19</t>
  </si>
  <si>
    <t>20</t>
  </si>
  <si>
    <t>Other Paid-in Capital (208-211)</t>
  </si>
  <si>
    <t>Capitalization</t>
  </si>
  <si>
    <t>Cost Rate</t>
  </si>
  <si>
    <t>Title</t>
  </si>
  <si>
    <t>Ratio (Percent)</t>
  </si>
  <si>
    <t>Percentage</t>
  </si>
  <si>
    <t xml:space="preserve">(a) </t>
  </si>
  <si>
    <t>Average Short-Term Debt</t>
  </si>
  <si>
    <t>Short-Term Interest</t>
  </si>
  <si>
    <t>Preferred Stock</t>
  </si>
  <si>
    <t>Common Equity</t>
  </si>
  <si>
    <t>Total Capitalization</t>
  </si>
  <si>
    <t>Average Construction</t>
  </si>
  <si>
    <t>Work in Progress Balance</t>
  </si>
  <si>
    <t xml:space="preserve">2. Gross Rate for Borrowed Funds           </t>
  </si>
  <si>
    <t>=&gt;</t>
  </si>
  <si>
    <t>Exact legal name of reporting electric and/or gas utility</t>
  </si>
  <si>
    <t>(If name was changed during year, show also the previous name and date of change)</t>
  </si>
  <si>
    <t>(Address of principal business office at end of year)</t>
  </si>
  <si>
    <t>FOR THE</t>
  </si>
  <si>
    <t>TO THE</t>
  </si>
  <si>
    <t>Name, title, address and telephone number (including area code), of</t>
  </si>
  <si>
    <t>the person to contact concerning this report:</t>
  </si>
  <si>
    <t>Form 182-96</t>
  </si>
  <si>
    <t>Comment Sheet</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</si>
  <si>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</si>
  <si>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</si>
  <si>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</si>
  <si>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</si>
  <si>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Page</t>
  </si>
  <si>
    <t>Number</t>
  </si>
  <si>
    <t>Comments</t>
  </si>
  <si>
    <t xml:space="preserve"> </t>
  </si>
  <si>
    <t>GENERAL INSTRUCTIONS</t>
  </si>
  <si>
    <t xml:space="preserve">Uniform Systems of Accounts prescribed by this Commission.  Whenever the term respondent is used, it </t>
  </si>
  <si>
    <t>shall be understood to mean the reporting utility.</t>
  </si>
  <si>
    <t>stated on the front cover and elsewhere throughout the report where the period covered is shown.  When</t>
  </si>
  <si>
    <t>copies of any page will be furnished upon request.</t>
  </si>
  <si>
    <t xml:space="preserve">should be made in red or enclosed in parentheses.  Inserts, if any, should be appropriately identified </t>
  </si>
  <si>
    <t>with the schedules to which they relate.</t>
  </si>
  <si>
    <t>where cents are important.  The amounts shown on all supporting schedules shall agree with the item</t>
  </si>
  <si>
    <t>in the statement they support.</t>
  </si>
  <si>
    <t>NYPSC 182-95</t>
  </si>
  <si>
    <t>Name of Respondent</t>
  </si>
  <si>
    <t>The report is</t>
  </si>
  <si>
    <t>Date of Report</t>
  </si>
  <si>
    <t>Year of Report</t>
  </si>
  <si>
    <t>(1) [ ] An Original</t>
  </si>
  <si>
    <t>(Mo, Da, Yr)</t>
  </si>
  <si>
    <t xml:space="preserve">CONSTRUCTION OVERHEADS ELECTRIC, GAS AND COMMON </t>
  </si>
  <si>
    <t xml:space="preserve">1.  List in column (a) the kinds of overheads according to the titles used by the respondent.  Charges for outside professional services for </t>
  </si>
  <si>
    <t xml:space="preserve">      engineering fees and management or supervision fees capitalized should be shown as separate items.</t>
  </si>
  <si>
    <t xml:space="preserve">     10.  Describe any materially important transactions of the respondent, not disclosed elsewhere in this report, in which an officer, director, security holder reported on page 6, voting trustee, associated company or known associate of such persons was a party or in which such person had a material interest.</t>
  </si>
  <si>
    <t xml:space="preserve">     4.  Important leaseholds (other than leaseholds for natural gas lands) that have been acquired or given, assigned or surrendered:  Give effective dates, lengths of terms, names of parties, rents, and other conditions.  State name of Commission authorizing lease and give reference to such authorization.</t>
  </si>
  <si>
    <t xml:space="preserve">     5.  Important extension or reduction of transmission or distribution system:  State territory added or relinquished and date operations began or ceased and give reference to Commission authorization, if any was required.  State also the approximate number of customers added or lost and approximate annual revenues of each class of service.  Each natural gas company must also state major new continuing sources of gas made available to it from purchases, </t>
  </si>
  <si>
    <t xml:space="preserve">     11.  (Reserved)</t>
  </si>
  <si>
    <t xml:space="preserve">     12.  If the important changes during the year relating to the respondent company appearing in the annual report to stockholders are applicable in every respect and furnish the data required by instructions 1 to 11 above, such notes may be included on this page (Paper Copy Only).</t>
  </si>
  <si>
    <t>Liquefied Natural Gas Stored and Held for Processing(164.2-164.3)</t>
  </si>
  <si>
    <t>Page 122</t>
  </si>
  <si>
    <t>NOTES TO FINANCIAL STATEMENTS (Continued)</t>
  </si>
  <si>
    <t>Next Page is 200</t>
  </si>
  <si>
    <t>Page 123</t>
  </si>
  <si>
    <t>(1)  [  ]  An Original</t>
  </si>
  <si>
    <t xml:space="preserve">  (Mo., Day, Yr.)</t>
  </si>
  <si>
    <t>(Mo., Day, Yr.)</t>
  </si>
  <si>
    <t xml:space="preserve">   3.  If at any time during the year the property of respondent was held by a receiver or trustee, give (a) the name of the receiver or trustee, (b) the date such receiver or trustee took possession, (c) the authority by which the receivership or trusteeship was created, and (d) the date when possession by the receiver or trustee ceased.</t>
  </si>
  <si>
    <t xml:space="preserve">   4.  State the classes of utility and other services furnished by respondent during the year in each State in which the respondent operated.</t>
  </si>
  <si>
    <t xml:space="preserve">   5.  Have you engaged as the principal accountant to audit your financial statements an accountant who is not the principal accountant for your previous year's certified financial statements?</t>
  </si>
  <si>
    <t>(1) ____ Yes.  Enter the date when such independent accountant was initially engaged: _____________.</t>
  </si>
  <si>
    <t xml:space="preserve">   1.  If any corporation, business trust, or similar organization or combination of such organizations jointly held control over the respondent at the end of the year, state the name of the controlling corporation or organization, manner in which control was held and the extent of control.  If control was in a holding</t>
  </si>
  <si>
    <t>company organization, show the chain of ownership or control to the main parent company or organization.  If control was held by a trustee(s), state the name of the trustee(s), name of the beneficiary or beneficiaries for whom the trust was maintained, and the purpose of the trust.</t>
  </si>
  <si>
    <t>[   ]  An Original</t>
  </si>
  <si>
    <t>[   ]  A Resubmission</t>
  </si>
  <si>
    <t xml:space="preserve">   2.  If control was by other means than a direct holding of voting rights, state in a footnote the manner in which control was held, naming any intermediaries involved.</t>
  </si>
  <si>
    <t xml:space="preserve">   3.  If control was held jointly with one or more other interests, state the facts in a footnote and name the other interests.</t>
  </si>
  <si>
    <t>IMPORTANT CHANGES DURING THE YEAR (Continued)</t>
  </si>
  <si>
    <t>Page 109</t>
  </si>
  <si>
    <t>Page 109-A</t>
  </si>
  <si>
    <t>Page 109-B</t>
  </si>
  <si>
    <t>COMPARATIVE BALANCE SHEET (ASSETS AND OTHER DEBITS)</t>
  </si>
  <si>
    <t>Balance at</t>
  </si>
  <si>
    <t>Beg. of Year</t>
  </si>
  <si>
    <t>Contra</t>
  </si>
  <si>
    <t>Primary</t>
  </si>
  <si>
    <t>Amount</t>
  </si>
  <si>
    <t>Affected</t>
  </si>
  <si>
    <t>UNAPPROPRIATED RETAINED EARNINGS (Account 216)</t>
  </si>
  <si>
    <t>Balance -- Beginning of Year</t>
  </si>
  <si>
    <t xml:space="preserve">     Changes (Identify by prescribed retained earnings accounts)</t>
  </si>
  <si>
    <t>1.  Reporting below the particulars (details) called for concerning other regulatory liabilities which are created through</t>
  </si>
  <si>
    <t>2.  For regulatory liabilities being amortized, show period of amortization in column (a).</t>
  </si>
  <si>
    <t>TOTAL Utility Plant (Enter Total of lines 2 and 3)</t>
  </si>
  <si>
    <t xml:space="preserve">     5</t>
  </si>
  <si>
    <t>(Less) Accum. Prov. for Depr. Amort. Depl. (108,111,115)</t>
  </si>
  <si>
    <t xml:space="preserve">     6</t>
  </si>
  <si>
    <t>Net Utility Plant (Enter Total of line 4 less 5)</t>
  </si>
  <si>
    <t xml:space="preserve"> -</t>
  </si>
  <si>
    <t xml:space="preserve">     7</t>
  </si>
  <si>
    <t>Nuclear Fuel (120.1-120.4, 120.6)</t>
  </si>
  <si>
    <t xml:space="preserve">     8</t>
  </si>
  <si>
    <t>(Less) Accum. Prov. for Amort. of Nucl. Fuel Assemblies (120.5)</t>
  </si>
  <si>
    <t xml:space="preserve">     9</t>
  </si>
  <si>
    <t>Net Nuclear Fuel (Enter Total of line 7 less 8)</t>
  </si>
  <si>
    <t xml:space="preserve">   10</t>
  </si>
  <si>
    <t>Net Utility Plant (Enter Total of lines 6 and 9)</t>
  </si>
  <si>
    <t xml:space="preserve">   11</t>
  </si>
  <si>
    <t>Utility Plant Adjustments (116)</t>
  </si>
  <si>
    <t xml:space="preserve">   12</t>
  </si>
  <si>
    <t>Gas Stored Underground - Noncurrent (117)</t>
  </si>
  <si>
    <t xml:space="preserve">   13</t>
  </si>
  <si>
    <t>OTHER PROPERTY AND INVESTMENTS</t>
  </si>
  <si>
    <t xml:space="preserve">   14</t>
  </si>
  <si>
    <t>Nonutility Property (121)</t>
  </si>
  <si>
    <t xml:space="preserve">   15</t>
  </si>
  <si>
    <t>(Less) Accum. Prov. for Depr. and Amort. (122)</t>
  </si>
  <si>
    <t xml:space="preserve">   16</t>
  </si>
  <si>
    <t>Investments in Associated Companies (123)</t>
  </si>
  <si>
    <t xml:space="preserve">   17</t>
  </si>
  <si>
    <t>Investment in Subsidiary Companies (123.1)</t>
  </si>
  <si>
    <t xml:space="preserve">   18</t>
  </si>
  <si>
    <t>(For Cost of Account 123.1, See Footnote Page 224, line 42)</t>
  </si>
  <si>
    <t xml:space="preserve">   19</t>
  </si>
  <si>
    <t>Noncurrent Portion of Allowances</t>
  </si>
  <si>
    <t xml:space="preserve">   20</t>
  </si>
  <si>
    <t>Other Investments (124)</t>
  </si>
  <si>
    <t xml:space="preserve">   21</t>
  </si>
  <si>
    <t>Special Funds (125-128)</t>
  </si>
  <si>
    <t xml:space="preserve">   22</t>
  </si>
  <si>
    <t xml:space="preserve">   23</t>
  </si>
  <si>
    <t>CURRENT AND ACCRUED ASSETS</t>
  </si>
  <si>
    <t xml:space="preserve">   24</t>
  </si>
  <si>
    <t>Cash (131)</t>
  </si>
  <si>
    <t xml:space="preserve">   25</t>
  </si>
  <si>
    <t>Special Deposits (132-134)</t>
  </si>
  <si>
    <t xml:space="preserve">   26</t>
  </si>
  <si>
    <t>Working Fund (135)</t>
  </si>
  <si>
    <t xml:space="preserve">   27</t>
  </si>
  <si>
    <t>Temporary Cash Investments (136)</t>
  </si>
  <si>
    <t xml:space="preserve">   28</t>
  </si>
  <si>
    <t>Notes Receivable (141)</t>
  </si>
  <si>
    <t xml:space="preserve">   29</t>
  </si>
  <si>
    <t>Customer Accounts Receivable (142)</t>
  </si>
  <si>
    <t xml:space="preserve">   30</t>
  </si>
  <si>
    <t>Adjustments to Retained Earnings (Account 439)</t>
  </si>
  <si>
    <t xml:space="preserve">     Credit:</t>
  </si>
  <si>
    <t xml:space="preserve">         TOTAL Credits to Retained Earnings (Acct. 439) (Total of lines 4 thru 8)</t>
  </si>
  <si>
    <t xml:space="preserve">     Debit:</t>
  </si>
  <si>
    <t xml:space="preserve">         TOTAL Debits to Retained Earnings (Acct. 439) (Total of lines 10 thru 14)</t>
  </si>
  <si>
    <t>Balance Transferred from Income (Account 433 less Account 418.1)</t>
  </si>
  <si>
    <t>Appropriations of Retained Earnings (Account 436)</t>
  </si>
  <si>
    <t xml:space="preserve">         TOTAL Appropriations to Retained Earnings (Acct. 436) (Total of lines 18 thru 21)</t>
  </si>
  <si>
    <t>Dividends Declared -- Preferred Stock (Account 437)</t>
  </si>
  <si>
    <t xml:space="preserve">         TOTAL Dividends Declared -- Preferred Stock (Acct. 437) (Total of lines 24 thru 28)</t>
  </si>
  <si>
    <t>Dividends Declared -- Common Stock (Account 438)</t>
  </si>
  <si>
    <t xml:space="preserve">         TOTAL Dividends Declared -- Common Stock (Acct. 438) (Total of lines 31 thru 35)</t>
  </si>
  <si>
    <t>(354) Towers and Fixtures</t>
  </si>
  <si>
    <t>(354)</t>
  </si>
  <si>
    <t>(355) Poles and Fixtures</t>
  </si>
  <si>
    <t xml:space="preserve">          Total Deferred Credits</t>
  </si>
  <si>
    <t>OPERATING RESERVES</t>
  </si>
  <si>
    <t>Property Insurance Reserve</t>
  </si>
  <si>
    <t>Injuries and Damage Reserve</t>
  </si>
  <si>
    <t>Pension and Benefits Reserve</t>
  </si>
  <si>
    <t>Miscellaneous Operating Reserves</t>
  </si>
  <si>
    <t xml:space="preserve">          Total Operating Reserves</t>
  </si>
  <si>
    <t>Total Liabilities and Other Credits</t>
  </si>
  <si>
    <t>COMPARATIVE INCOME AND RETAINED EARNINGS STATEMENT</t>
  </si>
  <si>
    <t>TOTAL UTILITY OPERATING INCOME</t>
  </si>
  <si>
    <t>ELECTRIC OPERATING INCOME</t>
  </si>
  <si>
    <t>Operating Revenues</t>
  </si>
  <si>
    <t>Pg 115, L 2 (e)</t>
  </si>
  <si>
    <t>Operating Expense:</t>
  </si>
  <si>
    <t xml:space="preserve">     Operation Expense</t>
  </si>
  <si>
    <t>Pg 115, L 4 (e)</t>
  </si>
  <si>
    <t xml:space="preserve">     Maintenance Expense</t>
  </si>
  <si>
    <t>Net Salvage</t>
  </si>
  <si>
    <t>Depr. Rates</t>
  </si>
  <si>
    <t>Mortality Curve</t>
  </si>
  <si>
    <t>Remaining</t>
  </si>
  <si>
    <t>(In thousands)</t>
  </si>
  <si>
    <t>Life</t>
  </si>
  <si>
    <t>(Percent)</t>
  </si>
  <si>
    <t>Type</t>
  </si>
  <si>
    <t xml:space="preserve">Next Page is 340 </t>
  </si>
  <si>
    <t>Page 337</t>
  </si>
  <si>
    <t>PARTICULARS CONCERNING CERTAIN INCOME DEDUCTIONS AND INTEREST CHARGES ACCOUNTS</t>
  </si>
  <si>
    <t xml:space="preserve">  Report the information specified below, in the order</t>
  </si>
  <si>
    <t>Deductions, of the Uniform System of Accounts.  Amounts</t>
  </si>
  <si>
    <t xml:space="preserve">  given, for the respective income deduction and interest</t>
  </si>
  <si>
    <t>of less than 5% of each account total for the year (or $1,000,</t>
  </si>
  <si>
    <t xml:space="preserve">  charges accounts.  Provide a subheading for each</t>
  </si>
  <si>
    <t>whichever is greater) may be grouped by classes within</t>
  </si>
  <si>
    <t>(1) includes credits or charges other than incremental generation expenses, or (2) excludes certain credits</t>
  </si>
  <si>
    <t xml:space="preserve">IU - for intermediate-term service from a designated generating unit.  The same as LU service except that </t>
  </si>
  <si>
    <t>or charges covered by the agreement, provide an explanatory footnote.</t>
  </si>
  <si>
    <t>8.</t>
  </si>
  <si>
    <t xml:space="preserve">The data in column (g) through (m) must be totaled on the last line of the schedule.  The total amount in </t>
  </si>
  <si>
    <t xml:space="preserve">EX - for exchanges of electricity.  Use this category for transactions involving a balancing of debits and credits </t>
  </si>
  <si>
    <t>column (g) must be reported as Purchases on page 401, line 10.  The total amount in column (h) must be</t>
  </si>
  <si>
    <t>for energy, capacity, etc. and any settlements for imbalanced exchanges.</t>
  </si>
  <si>
    <t xml:space="preserve">reported as Exchange Received on page 401, line 12.  The total amount in column (i) must be reported as </t>
  </si>
  <si>
    <t>OS - for other service.  Use this category only for those services which cannot be placed in the above-</t>
  </si>
  <si>
    <t>Exchange Delivered on page 401, line 13.</t>
  </si>
  <si>
    <t>9.</t>
  </si>
  <si>
    <t>Footnote entries as required and provide explanations following all required data.</t>
  </si>
  <si>
    <t>POWER EXCHANGES</t>
  </si>
  <si>
    <t>COST/SETTLEMENT OF POWER</t>
  </si>
  <si>
    <t>Name of Company</t>
  </si>
  <si>
    <t>FERC Rate</t>
  </si>
  <si>
    <t>Demand</t>
  </si>
  <si>
    <t>Energy</t>
  </si>
  <si>
    <t>or Public Authority</t>
  </si>
  <si>
    <t xml:space="preserve"> Total (j + k + l)</t>
  </si>
  <si>
    <t xml:space="preserve">Line </t>
  </si>
  <si>
    <t>(Footnote Affiliations)</t>
  </si>
  <si>
    <t xml:space="preserve">    Received</t>
  </si>
  <si>
    <t>Delivered</t>
  </si>
  <si>
    <t xml:space="preserve"> or Settlement ($)</t>
  </si>
  <si>
    <t>Page 326</t>
  </si>
  <si>
    <t>Page 327</t>
  </si>
  <si>
    <t>Page 326-A</t>
  </si>
  <si>
    <t>Page 327-A</t>
  </si>
  <si>
    <t>Page 326-B</t>
  </si>
  <si>
    <t>Page 327-B</t>
  </si>
  <si>
    <t>Page 326-C</t>
  </si>
  <si>
    <t>Page 327-C</t>
  </si>
  <si>
    <t>TRANSMISSION OF ELECTRICITY FOR OTHERS (Account 456)</t>
  </si>
  <si>
    <t>TRANSMISSION OF ELECTRICITY FOR OTHERS (Account 456) (Continued)</t>
  </si>
  <si>
    <t>(Including transactions referred to as "wheeling")</t>
  </si>
  <si>
    <t>Pg 115, L 5 (e)</t>
  </si>
  <si>
    <t xml:space="preserve">     Depreciation Expense</t>
  </si>
  <si>
    <t>Pg 115, L 6 (e)</t>
  </si>
  <si>
    <t xml:space="preserve">     Amort. and Depletion of Utility Plant</t>
  </si>
  <si>
    <t>Pg 115, L 7 (e)</t>
  </si>
  <si>
    <t xml:space="preserve">     Amort. of Utility Plant Acq. Adj.</t>
  </si>
  <si>
    <t xml:space="preserve">     Amort of Property Losses</t>
  </si>
  <si>
    <t xml:space="preserve">     Amort of Conversion/Regulatory Expenses</t>
  </si>
  <si>
    <t xml:space="preserve">     Taxes Other than Income Taxes</t>
  </si>
  <si>
    <t xml:space="preserve">      Income Taxes</t>
  </si>
  <si>
    <t xml:space="preserve">      Gains from Disposition of Util. Plant</t>
  </si>
  <si>
    <t xml:space="preserve">      Losses from Disposition of Util. Plant</t>
  </si>
  <si>
    <t xml:space="preserve">         Total Operating Expenses</t>
  </si>
  <si>
    <t xml:space="preserve">          Net Operating Revenues</t>
  </si>
  <si>
    <t>Other Electric Utility Operating Income</t>
  </si>
  <si>
    <t>No Entry</t>
  </si>
  <si>
    <t xml:space="preserve">   Total Electric Utility Operating Income</t>
  </si>
  <si>
    <t>GAS OPERATING INCOME</t>
  </si>
  <si>
    <t>Pg 115, L 2 (g)</t>
  </si>
  <si>
    <t>Pg 115, L 4 (g)</t>
  </si>
  <si>
    <t>Pg 115, L 5 (g)</t>
  </si>
  <si>
    <t>Pg 115, L 6 (g)</t>
  </si>
  <si>
    <t>Pg 115, L 7 (g)</t>
  </si>
  <si>
    <t>Extraordinary Deductions</t>
  </si>
  <si>
    <t>Income Taxes, Extraordinary Items</t>
  </si>
  <si>
    <t xml:space="preserve">          Net Extraordinary Items</t>
  </si>
  <si>
    <t>Net Income</t>
  </si>
  <si>
    <t>RETAINED EARNINGS</t>
  </si>
  <si>
    <t>Unappropriated Retained Earnings (BOP)</t>
  </si>
  <si>
    <t>Pg 118, L 1 (c)</t>
  </si>
  <si>
    <t>Balance Transferred from Income</t>
  </si>
  <si>
    <t>Pg 118, L 16 (c)</t>
  </si>
  <si>
    <t xml:space="preserve">Appropriations of Retained Earnings </t>
  </si>
  <si>
    <t>Pg 118, L 22 (b)</t>
  </si>
  <si>
    <t>Dividends Declared-Preferred Stock</t>
  </si>
  <si>
    <t>Pg 118, L 29 (c) (-)</t>
  </si>
  <si>
    <t>Dividends Declared-Common Stock</t>
  </si>
  <si>
    <t>Pg 118, L 36 (c) (-)</t>
  </si>
  <si>
    <t>Adjustments to Retained Earnings</t>
  </si>
  <si>
    <t>Pg 118, L -9+15-37 (c)</t>
  </si>
  <si>
    <t xml:space="preserve">     Net Change to Unapp. Retained Earnings</t>
  </si>
  <si>
    <t>Unappropriated Retained Earnings (EOP)</t>
  </si>
  <si>
    <t>Appropriated Retained Earnings (EOP)</t>
  </si>
  <si>
    <t>Pg 119, L 47 (b)</t>
  </si>
  <si>
    <t xml:space="preserve">          Total Retained Earnings</t>
  </si>
  <si>
    <t>Formula should = Pg 119, L 48 (b)</t>
  </si>
  <si>
    <t>CASH FLOW STATEMENT</t>
  </si>
  <si>
    <t>Cash Flows From Operating Activities</t>
  </si>
  <si>
    <t>Pg 120, L 2 (b)</t>
  </si>
  <si>
    <t>Adjustments to reconcile net income to net cash</t>
  </si>
  <si>
    <t xml:space="preserve">  provided by operating activities:</t>
  </si>
  <si>
    <t>Depreciation, Depletion &amp; Amortization</t>
  </si>
  <si>
    <t>Pg 120, L 4=&gt;7 (b)</t>
  </si>
  <si>
    <t>Distribution Expense</t>
  </si>
  <si>
    <t>Customer Account Expense</t>
  </si>
  <si>
    <t>Sales Expense</t>
  </si>
  <si>
    <t>Administrative and General</t>
  </si>
  <si>
    <t xml:space="preserve">   Total Operation &amp; Maintenance Expense</t>
  </si>
  <si>
    <t>DISTRIBUTION OF ELECTRIC REVENUES</t>
  </si>
  <si>
    <t>Total Revenues</t>
  </si>
  <si>
    <t>Sales of Electricity  (MWHs)</t>
  </si>
  <si>
    <t>DOLLAR AMOUNTS</t>
  </si>
  <si>
    <t>Fuel and Purchased Power</t>
  </si>
  <si>
    <t>Wages and Benefits</t>
  </si>
  <si>
    <t>Depreciation &amp; Amortization Expenses</t>
  </si>
  <si>
    <t>Income Taxes-Operating</t>
  </si>
  <si>
    <t>Other Taxes-Operating</t>
  </si>
  <si>
    <t>Capital Costs</t>
  </si>
  <si>
    <t>Formula Should = Pg 115, L 24 (e)</t>
  </si>
  <si>
    <t xml:space="preserve">       Total</t>
  </si>
  <si>
    <t>PERCENT OF REVENUE</t>
  </si>
  <si>
    <t>Formula should = 100</t>
  </si>
  <si>
    <t>CENTS PER KWH</t>
  </si>
  <si>
    <t>Formula Should - L 1/2</t>
  </si>
  <si>
    <t>Note: Includes Sales for Resale</t>
  </si>
  <si>
    <t>Data Field Below</t>
  </si>
  <si>
    <t>Steam - Fuel</t>
  </si>
  <si>
    <t>Pg 320, L 5 (b)</t>
  </si>
  <si>
    <t>Nuclear - Fuel</t>
  </si>
  <si>
    <t>Pg 320, L 25 (b)</t>
  </si>
  <si>
    <t>Hydro - Water for Power</t>
  </si>
  <si>
    <t>Pg 320, L 45 (b)</t>
  </si>
  <si>
    <t>Other Power - Fuel</t>
  </si>
  <si>
    <t>Pg 321, L 63 (b)</t>
  </si>
  <si>
    <t xml:space="preserve">     Total Fuel and Purchased Power</t>
  </si>
  <si>
    <t>-Fuel and PP related to Sales for Resale (Not Used)</t>
  </si>
  <si>
    <t xml:space="preserve">     Fuel and PP - Ultimate Customers</t>
  </si>
  <si>
    <t>Salaries</t>
  </si>
  <si>
    <t>Pensions and Benefits</t>
  </si>
  <si>
    <t xml:space="preserve">     Total Wages and Benefits</t>
  </si>
  <si>
    <t>Total O&amp;M Expenses</t>
  </si>
  <si>
    <t xml:space="preserve">  amortization of amounts deferred in previous years.</t>
  </si>
  <si>
    <t xml:space="preserve">  amortization.</t>
  </si>
  <si>
    <t>plant, or other accounts.</t>
  </si>
  <si>
    <t xml:space="preserve">  body, or cases in which such a body was a party.  Identify this   </t>
  </si>
  <si>
    <t>5.  Minor items (less than $25,000) may be grouped.</t>
  </si>
  <si>
    <t xml:space="preserve">  expense as Electric, Gas or  Common.</t>
  </si>
  <si>
    <t>Expenses Incurred During Year</t>
  </si>
  <si>
    <t>Amortized During Year</t>
  </si>
  <si>
    <t>(Furnish name of regulatory commission or body</t>
  </si>
  <si>
    <t>Assessed by</t>
  </si>
  <si>
    <t>Expenses</t>
  </si>
  <si>
    <t>Deferred in</t>
  </si>
  <si>
    <t>Charged Currently to</t>
  </si>
  <si>
    <t>the docket or case number, and a description</t>
  </si>
  <si>
    <t>Regulatory</t>
  </si>
  <si>
    <t>Expenses for</t>
  </si>
  <si>
    <t>Account 182.3</t>
  </si>
  <si>
    <t>Deferred to</t>
  </si>
  <si>
    <t>of the case.)</t>
  </si>
  <si>
    <t>Utility</t>
  </si>
  <si>
    <t>Department</t>
  </si>
  <si>
    <t>(b) + (c)</t>
  </si>
  <si>
    <t>FERC FORM NO. 1 (ED. 12-96) NYPSC Modified-96</t>
  </si>
  <si>
    <t>Page 350</t>
  </si>
  <si>
    <t>Page 351</t>
  </si>
  <si>
    <t>RESEARCH, DEVELOPMENT, AND DEMONSTRATION ACTIVITIES (Electric and Gas)</t>
  </si>
  <si>
    <t>RESEARCH, DEVELOPMENT, AND DEMONSTRATION ACTIVITIES (Continued)</t>
  </si>
  <si>
    <t xml:space="preserve">  1.  Describe and show below costs incurred and accounts charged</t>
  </si>
  <si>
    <t xml:space="preserve">                    b.  Fossil-fuel steam</t>
  </si>
  <si>
    <t xml:space="preserve">               (2) Research Support to Edison Electric</t>
  </si>
  <si>
    <t>4.  Show in column (e) the account number charged</t>
  </si>
  <si>
    <t xml:space="preserve">  during the year for technological research, development, and</t>
  </si>
  <si>
    <t xml:space="preserve">                    c.  Internal combustion or gas turbine</t>
  </si>
  <si>
    <t xml:space="preserve">                    Institute</t>
  </si>
  <si>
    <t>with expenses during the year or the account to which</t>
  </si>
  <si>
    <t xml:space="preserve">  demonstration (R, D &amp; D) project initiated, continued, or concluded</t>
  </si>
  <si>
    <t xml:space="preserve">                    d.  Nuclear</t>
  </si>
  <si>
    <t xml:space="preserve">               (3) Research Support to Nuclear Power</t>
  </si>
  <si>
    <t>amounts were capitalized during the year, listing Account</t>
  </si>
  <si>
    <t xml:space="preserve">  during the year.  Report also support given to others during the</t>
  </si>
  <si>
    <t xml:space="preserve">                    e.  Unconventional generation</t>
  </si>
  <si>
    <t xml:space="preserve">                    Groups</t>
  </si>
  <si>
    <t>107, Construction Work in Progress, first.  Show in column (f)</t>
  </si>
  <si>
    <t>1.  Report below the original cost of electric plant in service according to the prescribed accounts.</t>
  </si>
  <si>
    <t>Transmission of Electricity for Others</t>
  </si>
  <si>
    <t>12-90</t>
  </si>
  <si>
    <t>Transmission of Electricity by Others</t>
  </si>
  <si>
    <t>Miscellaneous General Expenses</t>
  </si>
  <si>
    <t>Depreciation and Amortization of Electric Plant</t>
  </si>
  <si>
    <t>336-337</t>
  </si>
  <si>
    <t>Particulars Concerning Certain Income Deduction and</t>
  </si>
  <si>
    <t xml:space="preserve">  Interest Charges Accounts</t>
  </si>
  <si>
    <t>Common Section</t>
  </si>
  <si>
    <t>Regulatory Commission Expenses</t>
  </si>
  <si>
    <t>350-351</t>
  </si>
  <si>
    <t>Research, Development, and Demonstration Activities</t>
  </si>
  <si>
    <t>352-353</t>
  </si>
  <si>
    <t>Distribution of Salaries and Wages</t>
  </si>
  <si>
    <t>Common Utility Plant and Expenses</t>
  </si>
  <si>
    <t>Electric Plant Statistical Data</t>
  </si>
  <si>
    <t>Electric Energy Account</t>
  </si>
  <si>
    <t>Monthly Peaks and Output</t>
  </si>
  <si>
    <t>Steam - Electric Generating Plant Statistics (Large Plants)</t>
  </si>
  <si>
    <t>Hydroelectric Generating Plant Statistics (Large Plants)</t>
  </si>
  <si>
    <t>Pumped Storage Generating Plant Statistics (Large Plants)</t>
  </si>
  <si>
    <t>Generating Plant Statistics (Small Plants)</t>
  </si>
  <si>
    <t>Page 3</t>
  </si>
  <si>
    <t>Electric Plant Statistical Data (Continued)</t>
  </si>
  <si>
    <t>Transmission Line Statistics</t>
  </si>
  <si>
    <t>422-423</t>
  </si>
  <si>
    <t>Transmission Lines Added During Year</t>
  </si>
  <si>
    <t>Substations</t>
  </si>
  <si>
    <t>426-427</t>
  </si>
  <si>
    <t>Electric Distribution Meters and Line Transformers</t>
  </si>
  <si>
    <t xml:space="preserve">dent's books of account.  Specify in each case whether lessor, </t>
  </si>
  <si>
    <t xml:space="preserve">  except those serving customers with energy for resale, may</t>
  </si>
  <si>
    <t>the individual stations in column (f).</t>
  </si>
  <si>
    <t xml:space="preserve">     Other Gas Supply (Enter Total of lines 30 and 42)</t>
  </si>
  <si>
    <t xml:space="preserve">     (Total of lines 31 and 43)</t>
  </si>
  <si>
    <t xml:space="preserve">     Transmission (Lines 32 and 44)</t>
  </si>
  <si>
    <t xml:space="preserve">     Distribution (Lines 33 and 45)</t>
  </si>
  <si>
    <t xml:space="preserve">     Customer Accounts (Line 34)</t>
  </si>
  <si>
    <t xml:space="preserve">     Customer Service and Informational (Line 35)</t>
  </si>
  <si>
    <t xml:space="preserve">     Sales (Line 36)</t>
  </si>
  <si>
    <t xml:space="preserve">     Administrative and General (Lines 37 and 46)</t>
  </si>
  <si>
    <t xml:space="preserve">          TOTAL Operation and Maint. (Total of lines 49 thru 58)</t>
  </si>
  <si>
    <t>Other Utility Departments</t>
  </si>
  <si>
    <t>Operation and Maintenance</t>
  </si>
  <si>
    <t xml:space="preserve">          TOTAL All Utility Dept. (Total of lines 25, 59, and 61)</t>
  </si>
  <si>
    <t>Utility Plant</t>
  </si>
  <si>
    <t>Construction (By Utility Departments)</t>
  </si>
  <si>
    <t xml:space="preserve">     Electric Plant</t>
  </si>
  <si>
    <t xml:space="preserve">     Gas Plant</t>
  </si>
  <si>
    <t xml:space="preserve">     Other</t>
  </si>
  <si>
    <t xml:space="preserve">          TOTAL Construction (Total of lines 65 thru 67)</t>
  </si>
  <si>
    <t>Plant Removal (By Utility Departments)</t>
  </si>
  <si>
    <t xml:space="preserve">    Pollution Control Facilities  </t>
  </si>
  <si>
    <t xml:space="preserve">    Other</t>
  </si>
  <si>
    <t xml:space="preserve">    TOTAL Electric (Enter Total of lines 3 thru 7)</t>
  </si>
  <si>
    <t xml:space="preserve">  Gas</t>
  </si>
  <si>
    <t xml:space="preserve">    Pollution Control Facilities</t>
  </si>
  <si>
    <t xml:space="preserve">          TOTAL Maint. (Enter Total of lines 40 thru 46)</t>
  </si>
  <si>
    <t>Page 354</t>
  </si>
  <si>
    <t>DISTRIBUTION OF SALARIES AND WAGES (Continued)</t>
  </si>
  <si>
    <t>Gas (Continued)</t>
  </si>
  <si>
    <t xml:space="preserve">     Production - Manufactured Gas (Enter Total of lines 28 and 40)</t>
  </si>
  <si>
    <t xml:space="preserve">     Production - Nat. Gas (Including Expl. and Dev.)</t>
  </si>
  <si>
    <t xml:space="preserve">     (Total of lines 29 and 41)</t>
  </si>
  <si>
    <t xml:space="preserve">     Production - Manufactured Gas</t>
  </si>
  <si>
    <t xml:space="preserve">     Production - Natural Gas (Including Expl. and Dev.)</t>
  </si>
  <si>
    <t xml:space="preserve">     Other Gas Supply</t>
  </si>
  <si>
    <t xml:space="preserve">     Storage, LNG Terminaling and Processing</t>
  </si>
  <si>
    <t xml:space="preserve">          TOTAL Operation (Enter Total of lines 28 thru 37)</t>
  </si>
  <si>
    <t xml:space="preserve">     Production - Nat. Gas</t>
  </si>
  <si>
    <t>of Allocation</t>
  </si>
  <si>
    <t>Subdivisions</t>
  </si>
  <si>
    <t>to Income</t>
  </si>
  <si>
    <t>3%</t>
  </si>
  <si>
    <t>4%</t>
  </si>
  <si>
    <t>7%</t>
  </si>
  <si>
    <t>10%</t>
  </si>
  <si>
    <t xml:space="preserve">      SUBTOTAL</t>
  </si>
  <si>
    <t>Common Utility</t>
  </si>
  <si>
    <t>Nonutility</t>
  </si>
  <si>
    <t>FERC FORM NO.1 (ED.  12-89) NYPSC Modified-96</t>
  </si>
  <si>
    <t>Next Page is 269</t>
  </si>
  <si>
    <t>Page 266</t>
  </si>
  <si>
    <t>Page 267</t>
  </si>
  <si>
    <t>If applicable, see insert page below.</t>
  </si>
  <si>
    <t>Page 266-A</t>
  </si>
  <si>
    <t>Page 267-A</t>
  </si>
  <si>
    <t>OTHER DEFERRED CREDITS (Account 253)</t>
  </si>
  <si>
    <t>Report below the particulars (details) called for concerning other deferred credits.</t>
  </si>
  <si>
    <t>For any deferred credit being amortized, show the period of amortization.</t>
  </si>
  <si>
    <t>Description of Other</t>
  </si>
  <si>
    <t>Deferred Credits</t>
  </si>
  <si>
    <t>Next Page is  272</t>
  </si>
  <si>
    <t>Page 269</t>
  </si>
  <si>
    <t>Page 269-A</t>
  </si>
  <si>
    <t xml:space="preserve">Name of Respondent </t>
  </si>
  <si>
    <t>ACCUMULATED DEFERRED INCOME TAXES-ACCELERATED AMORTIZATION PROPERTY (Account 281)</t>
  </si>
  <si>
    <t>ACCUMULATED DEFERRED INCOME TAXES-ACCELERATED AMORTIZATION PROPERTY (Account 281) (Continued)</t>
  </si>
  <si>
    <t xml:space="preserve"> 3.  Use footnotes as required.</t>
  </si>
  <si>
    <t xml:space="preserve">  2.  For Other (Specify), include deferrals relating to other income and deductions.</t>
  </si>
  <si>
    <t>CHANGES DURING YEAR</t>
  </si>
  <si>
    <t>ADJUSTMENTS</t>
  </si>
  <si>
    <t xml:space="preserve">                           Debits</t>
  </si>
  <si>
    <t xml:space="preserve">                          Credits</t>
  </si>
  <si>
    <t>Debited To</t>
  </si>
  <si>
    <t>Credited To</t>
  </si>
  <si>
    <t>Acct.</t>
  </si>
  <si>
    <t>Account 410.1</t>
  </si>
  <si>
    <t>Account 411.1</t>
  </si>
  <si>
    <t>Account 410.2</t>
  </si>
  <si>
    <t>Account 411.2</t>
  </si>
  <si>
    <t>Credited</t>
  </si>
  <si>
    <t>Debited</t>
  </si>
  <si>
    <t>Accelerated Amortization (Account 281)</t>
  </si>
  <si>
    <t xml:space="preserve">  Electric</t>
  </si>
  <si>
    <t xml:space="preserve">    Defense Facilities</t>
  </si>
  <si>
    <t>times Sales for Resale MWHs</t>
  </si>
  <si>
    <t xml:space="preserve">     Sales for Resale Fuel</t>
  </si>
  <si>
    <t>COMPARATIVE STATEMENT OF UTILITY PLANT AND SELECTED RATIOS</t>
  </si>
  <si>
    <t>ELECTRIC UTILITY PLANT</t>
  </si>
  <si>
    <t>Intangible</t>
  </si>
  <si>
    <t>Pg 205, L 5 (g)</t>
  </si>
  <si>
    <t>Production</t>
  </si>
  <si>
    <t xml:space="preserve">    Hydraulic</t>
  </si>
  <si>
    <t>Other Income Deductions</t>
  </si>
  <si>
    <t xml:space="preserve">    Loss on Disposition of Property (421.2)</t>
  </si>
  <si>
    <t xml:space="preserve">    Miscellaneous Amortization (425)</t>
  </si>
  <si>
    <t xml:space="preserve">    Miscellaneous Income Deductions (426.1 - 426.5)</t>
  </si>
  <si>
    <t>Taxes Applic. to Other Income and Deductions</t>
  </si>
  <si>
    <t xml:space="preserve">    Taxes Other Than Income Taxes (408.2)</t>
  </si>
  <si>
    <t xml:space="preserve">     Income Taxes -- Federal (409.2)</t>
  </si>
  <si>
    <t xml:space="preserve">     Income Taxes -- Other (409.2)</t>
  </si>
  <si>
    <t xml:space="preserve">     Provision for Deferred Inc. Taxes (410.2)</t>
  </si>
  <si>
    <t xml:space="preserve">     (Less) Provision  for Deferred Income Taxes -- Cr. (411.2)</t>
  </si>
  <si>
    <t xml:space="preserve">     Investment Tax Credit Adj. -- Net (411.5)</t>
  </si>
  <si>
    <t xml:space="preserve">     (Less) Investment Tax Credits (420)</t>
  </si>
  <si>
    <t>Interest on Long-Term Debt (427)</t>
  </si>
  <si>
    <t>Amort. of Debt Disc. and Expense (428)</t>
  </si>
  <si>
    <t>Amortization of Loss on Reacquired Debt (428.1)</t>
  </si>
  <si>
    <t>(Less) Amort. of Premium on Debt-Credit (429)</t>
  </si>
  <si>
    <t>(Less) Amortization of Gain on Reacquired Debt-Credit (429.1)</t>
  </si>
  <si>
    <t>Interest on Debt to Assoc. Companies (430)</t>
  </si>
  <si>
    <t>Other Interest Expense (431)</t>
  </si>
  <si>
    <t>(Less) Allowance for Borrowed Funds Used During Construction-Cr. (432)</t>
  </si>
  <si>
    <t>Extraordinary Income (434)</t>
  </si>
  <si>
    <t>(Less) Extraordinary Deductions (435)</t>
  </si>
  <si>
    <t xml:space="preserve">   70</t>
  </si>
  <si>
    <t>Income Taxes -- Federal and Other (409.3)</t>
  </si>
  <si>
    <t xml:space="preserve">   71</t>
  </si>
  <si>
    <t xml:space="preserve">   72</t>
  </si>
  <si>
    <t>Page 117</t>
  </si>
  <si>
    <t>STATEMENT OF RETAINED EARNINGS FOR THE YEAR</t>
  </si>
  <si>
    <t>For Other (Specify), include deferrals relating to other income and deductions.</t>
  </si>
  <si>
    <t>Account  410.1</t>
  </si>
  <si>
    <t>Account  411.1</t>
  </si>
  <si>
    <t>Account  410.2</t>
  </si>
  <si>
    <t>Account  411.2</t>
  </si>
  <si>
    <t>Account 282</t>
  </si>
  <si>
    <t>FOOTNOTE DATA</t>
  </si>
  <si>
    <t>Column</t>
  </si>
  <si>
    <t>Page 450</t>
  </si>
  <si>
    <t>For PSC Use Only (Do not include with Paper Copy of PSC Report)</t>
  </si>
  <si>
    <t>Public Service Commission</t>
  </si>
  <si>
    <t>5 Year Book Data - From FERC Form 1</t>
  </si>
  <si>
    <t>COMPARATIVE BALANCE SHEET</t>
  </si>
  <si>
    <t>ASSETS AND OTHER DEBITS</t>
  </si>
  <si>
    <t>Annual Report Source</t>
  </si>
  <si>
    <t>Page, Line (Column)</t>
  </si>
  <si>
    <t>Electric Utility Plant</t>
  </si>
  <si>
    <t>Pg 200, L 13 (c); Pg 110, L 7 (d)</t>
  </si>
  <si>
    <t xml:space="preserve">     Less Accum. Prov. For Deprec. &amp; Amort.</t>
  </si>
  <si>
    <t>Pg 200, L 14 (c); Pg 110, L 8 (d)</t>
  </si>
  <si>
    <t xml:space="preserve">  Net Electric Utility Plant</t>
  </si>
  <si>
    <t>Formula</t>
  </si>
  <si>
    <t>Gas Utility Plant</t>
  </si>
  <si>
    <t xml:space="preserve">Pg 201, L 13 (d); Pg 110, L 12 (d) </t>
  </si>
  <si>
    <t>Pg 201, L 14 (d)</t>
  </si>
  <si>
    <t xml:space="preserve">  Net Gas Utility Plant</t>
  </si>
  <si>
    <t xml:space="preserve">Other Utility Plant </t>
  </si>
  <si>
    <t xml:space="preserve">   Net Other Utility Plant</t>
  </si>
  <si>
    <t>Total Utility Plant</t>
  </si>
  <si>
    <t>Pg 110, L 4, 7, 11, 12 (d)</t>
  </si>
  <si>
    <t>Pg 110, L 5, 8 (d)</t>
  </si>
  <si>
    <t xml:space="preserve">   Net Total Utility Plant</t>
  </si>
  <si>
    <t>Nonutility Property</t>
  </si>
  <si>
    <t>Pg 110, L 14 (d)</t>
  </si>
  <si>
    <t>1.  Report all changes in appropriated retained earnings, unappropriated retained earnings, and unappropriated undistributed subsidiary earnings for the year.</t>
  </si>
  <si>
    <t>5.  Show dividends for each class and series of capital stock.</t>
  </si>
  <si>
    <t>6.  Show separately the State and Federal income tax effect of items shown in account 439, Adjustments to Retained Earnings.</t>
  </si>
  <si>
    <t>2.  Each credit and debit during the year should be identified as to the retained earnings account in which recorded (Accounts 433, 436 - 439 inclusive).  Show the contra primary account affected in column (b).</t>
  </si>
  <si>
    <t>7.  Explain in a footnote the basis for determining the amount reserved or appropriated.  If such reservation or appropriation is to be recurrent, state the number and annual amounts to be reserved or appropriated as well as the totals eventually to be accumulated.</t>
  </si>
  <si>
    <t>3.  State the purpose and amount of each reservation or appropriation of retained earnings.</t>
  </si>
  <si>
    <t>4.  List first account 439, Adjustments to Retained Earnings, reflecting adjustments to the opening balance of retained earnings.  Follow by credit, then debit items in that order.</t>
  </si>
  <si>
    <t>8.  If any notes appearing in the report to stockholders are applicable to this statement, include them on pages 122-123.</t>
  </si>
  <si>
    <t xml:space="preserve">   State balance and purpose of each appropriated retained earnings amount at end of year and give accounting entries for any applications of appropriated retained earnings during the year.</t>
  </si>
  <si>
    <t xml:space="preserve">   State below the total amount set aside through appropriations of retained earnings, as of the end of the year, in compliance with the provisions of Federally granted hydroelectric project licenses held by the respondent.  If any reductions or changes other than the normal annual credits hereto have have been made during the year, explain such items in a footnote.</t>
  </si>
  <si>
    <t>(1)  [   ] An Original</t>
  </si>
  <si>
    <t>2.</t>
  </si>
  <si>
    <t>3.</t>
  </si>
  <si>
    <t>Title and Department</t>
  </si>
  <si>
    <t>Term Expired</t>
  </si>
  <si>
    <t>Salary</t>
  </si>
  <si>
    <t>Over Which Jurisdiction</t>
  </si>
  <si>
    <t>or Current</t>
  </si>
  <si>
    <t>Rate at</t>
  </si>
  <si>
    <t>Paid During</t>
  </si>
  <si>
    <t>Foot-</t>
  </si>
  <si>
    <t>Deferred</t>
  </si>
  <si>
    <t>Incentive Pay</t>
  </si>
  <si>
    <t>Savings</t>
  </si>
  <si>
    <t>Stock</t>
  </si>
  <si>
    <t>Life Insurance</t>
  </si>
  <si>
    <t>Other</t>
  </si>
  <si>
    <t>Total</t>
  </si>
  <si>
    <t>Name of Person</t>
  </si>
  <si>
    <t>Is Exercised</t>
  </si>
  <si>
    <t>Term Will</t>
  </si>
  <si>
    <t>Year End</t>
  </si>
  <si>
    <t>Year</t>
  </si>
  <si>
    <t>note</t>
  </si>
  <si>
    <t>Compensation</t>
  </si>
  <si>
    <t>(Bonuses, etc.)</t>
  </si>
  <si>
    <t>Plans</t>
  </si>
  <si>
    <t>Options</t>
  </si>
  <si>
    <t>Premiums</t>
  </si>
  <si>
    <t>(Explain Below)</t>
  </si>
  <si>
    <t>(e thru k)</t>
  </si>
  <si>
    <t>Expire</t>
  </si>
  <si>
    <t>(e)</t>
  </si>
  <si>
    <t>(f)</t>
  </si>
  <si>
    <t>(g)</t>
  </si>
  <si>
    <t>(h)</t>
  </si>
  <si>
    <t>(i)</t>
  </si>
  <si>
    <t>(j)</t>
  </si>
  <si>
    <t>(k)</t>
  </si>
  <si>
    <t>(l)</t>
  </si>
  <si>
    <t xml:space="preserve"> NOTES:</t>
  </si>
  <si>
    <t>NOTES:</t>
  </si>
  <si>
    <t>104</t>
  </si>
  <si>
    <t>105</t>
  </si>
  <si>
    <t>SECURITY HOLDERS AND VOTING POWERS</t>
  </si>
  <si>
    <t xml:space="preserve">   1.  Give the names and addresses of the 10 security</t>
  </si>
  <si>
    <t>explain in a footnote the circumstances</t>
  </si>
  <si>
    <t>holders of the respondent who, at the date of the latest clos-</t>
  </si>
  <si>
    <t xml:space="preserve">whereby such security became vested with voting rights and </t>
  </si>
  <si>
    <t>ing of the stock book or compilation of list of stockholders</t>
  </si>
  <si>
    <t>give other important particulars (details) concerning the voting</t>
  </si>
  <si>
    <t xml:space="preserve">of the respondent, prior to the end of the year, had the </t>
  </si>
  <si>
    <t>rights of such security.  State whether voting rights are actual</t>
  </si>
  <si>
    <t>respective other paid-in capital accounts.  Provide a subheading for each account and show a total</t>
  </si>
  <si>
    <t>for the account, as well as total of all accounts for reconciliation with balance sheet, page 112.</t>
  </si>
  <si>
    <t>Add more columns for any account if deemed necessary.  Explain changes made in any account during</t>
  </si>
  <si>
    <t>If required, see insert pages below</t>
  </si>
  <si>
    <t>28</t>
  </si>
  <si>
    <t>29</t>
  </si>
  <si>
    <t>30</t>
  </si>
  <si>
    <t>31</t>
  </si>
  <si>
    <t>32</t>
  </si>
  <si>
    <t>33</t>
  </si>
  <si>
    <t>34</t>
  </si>
  <si>
    <t>35</t>
  </si>
  <si>
    <t>36</t>
  </si>
  <si>
    <t>37</t>
  </si>
  <si>
    <t>38</t>
  </si>
  <si>
    <t>39</t>
  </si>
  <si>
    <t>40</t>
  </si>
  <si>
    <t>41</t>
  </si>
  <si>
    <t>42</t>
  </si>
  <si>
    <t>43</t>
  </si>
  <si>
    <t>44</t>
  </si>
  <si>
    <t>45</t>
  </si>
  <si>
    <t>46</t>
  </si>
  <si>
    <t>47</t>
  </si>
  <si>
    <t>48</t>
  </si>
  <si>
    <t>49</t>
  </si>
  <si>
    <t>50</t>
  </si>
  <si>
    <t>FERC FORM NO. 1  (ED. 12-95)</t>
  </si>
  <si>
    <t>Page 103-A</t>
  </si>
  <si>
    <t>OFFICERS AND DIRECTORS (Including Compensation)</t>
  </si>
  <si>
    <t>OFFICERS AND DIRECTORS (Including Compensation - Continued)</t>
  </si>
  <si>
    <t>1.</t>
  </si>
  <si>
    <t>Installments Received on Capital Stock (212)</t>
  </si>
  <si>
    <t>(Less) Discount on Capital Stock (213)</t>
  </si>
  <si>
    <t>(Less) Capital Stock Expense (214)</t>
  </si>
  <si>
    <t>Retained Earnings (215, 215.1, 216)</t>
  </si>
  <si>
    <t>Unappropriated Undistributed Subsidiary Earnings (216.1)</t>
  </si>
  <si>
    <t>(Less) Reacquired Capital Stock (217)</t>
  </si>
  <si>
    <t>LONG-TERM DEBT</t>
  </si>
  <si>
    <t>Bonds (221)</t>
  </si>
  <si>
    <t>(Less) Reacquired Bonds (222)</t>
  </si>
  <si>
    <t>Advances from Associated Companies (223)</t>
  </si>
  <si>
    <t>Other Long-Term Debt (224)</t>
  </si>
  <si>
    <t>Unamortized Premium on Long-Term Debt (225)</t>
  </si>
  <si>
    <t>(Less) Unamortized Discount on Long-Term Debt-Debit (226)</t>
  </si>
  <si>
    <t>OTHER NONCURRENT LIABILITIES</t>
  </si>
  <si>
    <t>Obligations Under Capital Leases - Noncurrent (227)</t>
  </si>
  <si>
    <t>Accumulated Provision for Property Insurance (228.1)</t>
  </si>
  <si>
    <t>Accumulated Provision for Injuries and Damages (228.2)</t>
  </si>
  <si>
    <t>Accumulated Provision for Pensions and Benefits (228.3)</t>
  </si>
  <si>
    <t xml:space="preserve">Accumulated Miscellaneous Operating Provisions (228.4) </t>
  </si>
  <si>
    <t>Accumulated Provision for Rate Refunds (229)</t>
  </si>
  <si>
    <t>CURRENT AND ACCRUED LIABILITIES</t>
  </si>
  <si>
    <t>Notes Payable (231)</t>
  </si>
  <si>
    <t>Accounts Payable (232)</t>
  </si>
  <si>
    <t>Notes Payable to Associated Companies (233)</t>
  </si>
  <si>
    <t>Accounts Payable to Associated Companies (234)</t>
  </si>
  <si>
    <t>Customer Deposits (235)</t>
  </si>
  <si>
    <t>Taxes Accrued (236)</t>
  </si>
  <si>
    <t>Interest Accrued (237)</t>
  </si>
  <si>
    <t>Dividends Declared (238)</t>
  </si>
  <si>
    <t>Matured Long-Term Debt (239)</t>
  </si>
  <si>
    <t>Matured Interest (240)</t>
  </si>
  <si>
    <t>Tax Collections Payable (241)</t>
  </si>
  <si>
    <t>Miscellaneous Current and Accrued Liabilities (242)</t>
  </si>
  <si>
    <t>Obligations Under Capital Leases - Current (243)</t>
  </si>
  <si>
    <t>FERC FORM NO.1 (ED. 12-89)</t>
  </si>
  <si>
    <t>Page 112</t>
  </si>
  <si>
    <t>COMPARATIVE BALANCE SHEET (LIABILITIES AND OTHER CREDITS) (Continued)</t>
  </si>
  <si>
    <t>DEFERRED CREDITS</t>
  </si>
  <si>
    <t>Customer Advances for Construction (252)</t>
  </si>
  <si>
    <t>Accumulated Deferred Investment Tax Credits (255)</t>
  </si>
  <si>
    <t>Deferred Gains from Disposition of Utility Plant (256)</t>
  </si>
  <si>
    <t>Other Deferred Credits (253)</t>
  </si>
  <si>
    <t>Other Regulatory Liabilities (254)</t>
  </si>
  <si>
    <t>Unamortized Gain on Reacquired Debt (257)</t>
  </si>
  <si>
    <t>Accumulated Deferred Income Taxes (281 - 283)</t>
  </si>
  <si>
    <t>272-277</t>
  </si>
  <si>
    <t>Note:</t>
  </si>
  <si>
    <t xml:space="preserve">in determination of corporate action by any method, explain </t>
  </si>
  <si>
    <t xml:space="preserve">particulars of the trust (whether voting trust, etc.), </t>
  </si>
  <si>
    <t>briefly in a footnote.</t>
  </si>
  <si>
    <t>duration of trust, and principal holders of beneficiary</t>
  </si>
  <si>
    <t xml:space="preserve">   4.  Furnish particulars (details) concerning any options,</t>
  </si>
  <si>
    <t xml:space="preserve">interests in the trust.  If the stock book was not closed or a </t>
  </si>
  <si>
    <t>warrants, or rights outstanding at the end of the year for</t>
  </si>
  <si>
    <t>list of stockholders was not compiled within one year prior</t>
  </si>
  <si>
    <t>others to purchase securities of the respondent or any securities</t>
  </si>
  <si>
    <t xml:space="preserve">to the end of the year, or if since the previous compilation </t>
  </si>
  <si>
    <t>or other assets owned by the respondent, including prices,</t>
  </si>
  <si>
    <t>of a list of stockholders, some other class of security has</t>
  </si>
  <si>
    <t>expiration dates, and other material information relating to</t>
  </si>
  <si>
    <t xml:space="preserve">become vested with voting rights, then show such 10 </t>
  </si>
  <si>
    <t>exercise of the options, warrants, or rights.  Specify the amount</t>
  </si>
  <si>
    <t xml:space="preserve">security holders as of the close of the year.  Arrange the </t>
  </si>
  <si>
    <t>of such securities or assets so entitled to be purchased by any</t>
  </si>
  <si>
    <t xml:space="preserve">names of the security holders in the order of voting power, </t>
  </si>
  <si>
    <t>officer, director, associated company, or any of the ten largest</t>
  </si>
  <si>
    <t>commencing with the highest.  Show in column (a) the titles</t>
  </si>
  <si>
    <t>security holders.  This instruction is inapplicable to convertible</t>
  </si>
  <si>
    <t xml:space="preserve">of officers and directors included in such list of 10 security </t>
  </si>
  <si>
    <t>securities or to any securities substantially all of which are out-</t>
  </si>
  <si>
    <t>holders.</t>
  </si>
  <si>
    <t>standing in the hands of the general public where the options,</t>
  </si>
  <si>
    <t xml:space="preserve">   2.  If any security other than stock carries voting rights, </t>
  </si>
  <si>
    <t>warrants, or rights were issued on a prorata basis.</t>
  </si>
  <si>
    <t xml:space="preserve">  1.  Give date of the latest closing of the stock book prior</t>
  </si>
  <si>
    <t xml:space="preserve">  2.  State the total number of votes cast</t>
  </si>
  <si>
    <t xml:space="preserve">  3.  Give the date and</t>
  </si>
  <si>
    <t>to end of year, and state the purpose of such closing:</t>
  </si>
  <si>
    <t>at the latest general meeting prior to</t>
  </si>
  <si>
    <t>place of such  meeting:</t>
  </si>
  <si>
    <t>end of year for election of directors of</t>
  </si>
  <si>
    <t>the respondent and number of such</t>
  </si>
  <si>
    <t xml:space="preserve">   Sales and Use</t>
  </si>
  <si>
    <t>Local:</t>
  </si>
  <si>
    <t xml:space="preserve">   Real Estate</t>
  </si>
  <si>
    <t xml:space="preserve">   Municipal Gross Income</t>
  </si>
  <si>
    <t xml:space="preserve">  2.  Provide a subheading for each company and list thereunder the information called for below.  Subtotal by company and give a total in columns (e), (f), (g) and (h).</t>
  </si>
  <si>
    <t xml:space="preserve">  5.  If Commission approval was required for any advance made or security acquired, designate such fact in a footnote and give name of Commission, date of authorization, and case or docket number.</t>
  </si>
  <si>
    <t xml:space="preserve">     (a) Investment in Securities - List and describe each security owned.  For bonds give also principal amount, date of issue, maturity and interest rate.</t>
  </si>
  <si>
    <t xml:space="preserve">  3. Report separately the equity in undistributed subsidiary earnings since acquisition.  The total is column(e) should equal the amount entered for Account  418.1.</t>
  </si>
  <si>
    <t xml:space="preserve">  8.  Report on Line 42, column (a) the total cost of Account 123.1.</t>
  </si>
  <si>
    <t xml:space="preserve">  6.  Report column (f) interest and dividend revenues from investments, including such revenues from securities</t>
  </si>
  <si>
    <t xml:space="preserve">  1.  For Account 154, report the amount of plant materials and operating supplies under the primary functional classifications as indicated in column (a); estimates of amounts by function are acceptable.  In column (d), designate the department or departments which use the class of material.</t>
  </si>
  <si>
    <t xml:space="preserve">  2.  Give an explanation of important inventory adjustments during the year (in a footnote) showing general classes of material and supplies and the various accounts (operating expenses, clearing accounts, plant, etc.) affected - debited or credited.  Show separately debits or credits to stores expense-clearing, if applicable.</t>
  </si>
  <si>
    <t>Fuel Stock (Account 151)</t>
  </si>
  <si>
    <t>Fuel Stock Expenses Undistributed (Account 152)</t>
  </si>
  <si>
    <t>Residuals and Extracted Products (Account 153)</t>
  </si>
  <si>
    <t>(930.1) General Advertising Expenses</t>
  </si>
  <si>
    <t>(505) Electric Expenses</t>
  </si>
  <si>
    <t>D. Other Power Generation</t>
  </si>
  <si>
    <t>(589) Rents</t>
  </si>
  <si>
    <t>(930.2) Miscellaneous General Expenses</t>
  </si>
  <si>
    <t>(506) Miscellaneous Steam Power Expenses</t>
  </si>
  <si>
    <t>(931) Rents</t>
  </si>
  <si>
    <t>(507) Rents</t>
  </si>
  <si>
    <t>(546)</t>
  </si>
  <si>
    <t>Operation Supervision and Engineering</t>
  </si>
  <si>
    <t>(509) Allowances</t>
  </si>
  <si>
    <t>(547)</t>
  </si>
  <si>
    <t>Fuel</t>
  </si>
  <si>
    <t>(590) Maintenance Supervision and Engineering</t>
  </si>
  <si>
    <t xml:space="preserve"> TOTAL Operation (Enter Total of Lines 4 thru 12)</t>
  </si>
  <si>
    <t>(548)</t>
  </si>
  <si>
    <t>Generation Expenses</t>
  </si>
  <si>
    <t>End of Year</t>
  </si>
  <si>
    <t xml:space="preserve">     1</t>
  </si>
  <si>
    <t>UTILITY PLANT</t>
  </si>
  <si>
    <t xml:space="preserve">     2</t>
  </si>
  <si>
    <t>Utility Plant (101-106, 114)</t>
  </si>
  <si>
    <t xml:space="preserve">     3</t>
  </si>
  <si>
    <t>Construction Work in Progress (107)</t>
  </si>
  <si>
    <t xml:space="preserve">     4</t>
  </si>
  <si>
    <t>for expenses between the parties, and state amounts and</t>
  </si>
  <si>
    <t xml:space="preserve">  meters or line transformers held by the respondent under</t>
  </si>
  <si>
    <t>accounts affected in respondent's books of account.  Specify</t>
  </si>
  <si>
    <t xml:space="preserve">  lease from others, jointly owned with others, or held</t>
  </si>
  <si>
    <t>in each case whether lessor, co-owner, or other party is an</t>
  </si>
  <si>
    <t xml:space="preserve">  otherwise than by reason of sole ownership by the respon-</t>
  </si>
  <si>
    <t>associated company.</t>
  </si>
  <si>
    <t xml:space="preserve">  dent.  If 500 or more meters or line transformers are held</t>
  </si>
  <si>
    <t>LINE TRANSFORMERS</t>
  </si>
  <si>
    <t>Number of Watt-Hour</t>
  </si>
  <si>
    <t>Meters</t>
  </si>
  <si>
    <t>Total Capacity (In MVa)</t>
  </si>
  <si>
    <t xml:space="preserve">  Number at Beginning of Year</t>
  </si>
  <si>
    <t xml:space="preserve">  Additions During Year</t>
  </si>
  <si>
    <t xml:space="preserve">   Purchases</t>
  </si>
  <si>
    <t xml:space="preserve">   Associated with Utility Plant Acquired</t>
  </si>
  <si>
    <t xml:space="preserve">     TOTAL Additions (Enter Total of Lines</t>
  </si>
  <si>
    <t xml:space="preserve">          3 and 4)</t>
  </si>
  <si>
    <t xml:space="preserve">  Reductions During Year</t>
  </si>
  <si>
    <t xml:space="preserve">   Retirements</t>
  </si>
  <si>
    <t xml:space="preserve">   Associated with Utility Plant Sold</t>
  </si>
  <si>
    <t xml:space="preserve">     TOTAL Reductions (Enter Total of Lines 7</t>
  </si>
  <si>
    <t xml:space="preserve">          and 8)</t>
  </si>
  <si>
    <t xml:space="preserve">            Number at End of Year (Lines 1 + 5 - 9)</t>
  </si>
  <si>
    <t xml:space="preserve">  In Stock</t>
  </si>
  <si>
    <t xml:space="preserve">  Locked Meters on Customers' Premises</t>
  </si>
  <si>
    <t xml:space="preserve">  Inactive Transformers on System</t>
  </si>
  <si>
    <t xml:space="preserve">  In Customers' Use</t>
  </si>
  <si>
    <t xml:space="preserve">  In Company's Use</t>
  </si>
  <si>
    <t xml:space="preserve">            TOTAL End of Year (Enter Total of lines</t>
  </si>
  <si>
    <t xml:space="preserve">                 11 to 15.  This line should equal line 10.)</t>
  </si>
  <si>
    <t>Page 429</t>
  </si>
  <si>
    <t xml:space="preserve">tax accruals and show computation of such tax accruals.  Include in the reconciliation, as far as practicable, the </t>
  </si>
  <si>
    <t xml:space="preserve">same detail as furnished on Schedule M-1 of the tax return for the year.  Submit a reconciliation even though there </t>
  </si>
  <si>
    <t>is no taxable income for the year.  Indicate clearly the nature of each reconciling amount.</t>
  </si>
  <si>
    <t xml:space="preserve">LF - for long-term firm transmission service.  "Long-term" means one year or longer and "firm" means that service cannot be </t>
  </si>
  <si>
    <t>Report receipt and delivery locations for all single contract path, "point to point" transmission service.  In column (f), report the</t>
  </si>
  <si>
    <t>interrupted for economic reasons and is intended to remain reliable even under adverse conditions.  For all transactions identified</t>
  </si>
  <si>
    <t xml:space="preserve">designation for the substation, or other appropriate identification for where energy was received as specified in the contract.  In </t>
  </si>
  <si>
    <t>10.</t>
  </si>
  <si>
    <t xml:space="preserve">Provide total amounts in columns (i) through (n) as the last line.  Enter "TOTAL" in column (a) as the last line.  The total amounts in </t>
  </si>
  <si>
    <t>Page 450-A</t>
  </si>
  <si>
    <t>(591) Maintenance of Structures</t>
  </si>
  <si>
    <t>(935) Maintenance of General Plant</t>
  </si>
  <si>
    <t>(549)</t>
  </si>
  <si>
    <t>Miscellaneous Other Power Generation Expenses</t>
  </si>
  <si>
    <t>(592) Maintenance of Station Equipment</t>
  </si>
  <si>
    <t xml:space="preserve">in such consolidated return.  State names of group members, tax assigned to each group member, and basis  </t>
  </si>
  <si>
    <t>of allocation, assignment, or sharing of the consolidated tax among group members.</t>
  </si>
  <si>
    <t>A substitute page, designed to meet a particular need of a company, may be used as long as the data is consistent and</t>
  </si>
  <si>
    <t>meets the requirements of the above instructions.  For electronic reporting purposes complete line 27 and provide the</t>
  </si>
  <si>
    <t>substitute page in the context of a footnote.</t>
  </si>
  <si>
    <t>Particulars (Details)</t>
  </si>
  <si>
    <t xml:space="preserve"> No.</t>
  </si>
  <si>
    <t>Net Income for the Year (Page 117)</t>
  </si>
  <si>
    <t xml:space="preserve">  3. Report in column (c) a monthly breakdown of the Non-</t>
  </si>
  <si>
    <t>the system defined as the difference between columns (b) and (c).</t>
  </si>
  <si>
    <t xml:space="preserve">  Requirements Sales for Resale reported on line 24.  Include in</t>
  </si>
  <si>
    <t>5.  Report in columns (e) and (f) the specified information for each</t>
  </si>
  <si>
    <t xml:space="preserve">  the monthly amounts any energy losses associated with the</t>
  </si>
  <si>
    <t>monthly peak load reported in column (d).</t>
  </si>
  <si>
    <t>Name of System:</t>
  </si>
  <si>
    <t>Monthly Non-Requirements</t>
  </si>
  <si>
    <t>MONTHLY PEAK</t>
  </si>
  <si>
    <t>Month</t>
  </si>
  <si>
    <t>Total Monthly Energy</t>
  </si>
  <si>
    <t>Megawatts</t>
  </si>
  <si>
    <t>Day of Month</t>
  </si>
  <si>
    <t>Hour</t>
  </si>
  <si>
    <t>&amp; Associated Losses</t>
  </si>
  <si>
    <t>(See Instruction 4)</t>
  </si>
  <si>
    <t>January</t>
  </si>
  <si>
    <t>February</t>
  </si>
  <si>
    <t>March</t>
  </si>
  <si>
    <t>April</t>
  </si>
  <si>
    <t>May</t>
  </si>
  <si>
    <t>June</t>
  </si>
  <si>
    <t>July</t>
  </si>
  <si>
    <t>August</t>
  </si>
  <si>
    <t xml:space="preserve">basis (i.e., the supplier includes projected load for this service in its system resource planning).  In addition, the </t>
  </si>
  <si>
    <t>(or longer) basis, enter the monthly average billing demand in column (d), the average monthly non-</t>
  </si>
  <si>
    <t xml:space="preserve">coincident peak (NCP) demand in column (e), and the average monthly coincident peak (CP) demand in </t>
  </si>
  <si>
    <t xml:space="preserve">column (f).  For all other types of service, enter NA in columns (d), (e) and (f).  Monthly NCP demand is the </t>
  </si>
  <si>
    <t>LF -  for long-term firm service.  "Long-term" means five years or longer and "firm" means that service cannot be</t>
  </si>
  <si>
    <t xml:space="preserve">maximum metered hourly (60-minute integration) demand in a month.  Monthly CP demand is the metered </t>
  </si>
  <si>
    <t>Accum. Prov. For Uncollectible Accts.</t>
  </si>
  <si>
    <t>Notes Receivable from Associated Cos.</t>
  </si>
  <si>
    <t xml:space="preserve">                                                  If required, see insert pages below</t>
  </si>
  <si>
    <t xml:space="preserve">  the respondent is not the sole owner.  If such property is leased</t>
  </si>
  <si>
    <t>and give name of lessee, date and terms of lease, annual rent for</t>
  </si>
  <si>
    <t xml:space="preserve">  4.  Exclude from this page any transmission lines for which plant</t>
  </si>
  <si>
    <t>the cost of which is reported for another line.  Report pole miles</t>
  </si>
  <si>
    <t xml:space="preserve">  from another company, give name of lessor, date and terms of</t>
  </si>
  <si>
    <t>year, and how determined.  Specify whether lessee is an associated</t>
  </si>
  <si>
    <t xml:space="preserve">  costs are included in Account 121, Nonutility Property.</t>
  </si>
  <si>
    <t>of line on leased or partly owned structures in column (g).</t>
  </si>
  <si>
    <t xml:space="preserve">  lease, and amount of rent for year.  For any transmission line other</t>
  </si>
  <si>
    <t xml:space="preserve">  5.  Indicate whether the type of supporting structure reported in</t>
  </si>
  <si>
    <t>In a footnote, explain the basis of such occupancy and state</t>
  </si>
  <si>
    <t xml:space="preserve">  than a leased line, or portion thereof, for which the respondent</t>
  </si>
  <si>
    <t>10.  Base the plant cost figures called for in columns (j) to (l) on</t>
  </si>
  <si>
    <t xml:space="preserve">  column (e) is: (1) single pole, wood or steel; (2) H-frame, wood, or steel</t>
  </si>
  <si>
    <t>whether expenses with respect to such structures are included</t>
  </si>
  <si>
    <t xml:space="preserve">  is not the sole owner but which the respondent operates or</t>
  </si>
  <si>
    <t>the book cost at end of year.</t>
  </si>
  <si>
    <t xml:space="preserve">  poles; (3) tower; or (4) underground construction.  If a transmission</t>
  </si>
  <si>
    <t>in the expenses reported for the line designated.</t>
  </si>
  <si>
    <t>Voltage (KV)</t>
  </si>
  <si>
    <t>Length (Pole Miles)</t>
  </si>
  <si>
    <t>Cost of Line</t>
  </si>
  <si>
    <t>Designation</t>
  </si>
  <si>
    <t>(Indicate where other than</t>
  </si>
  <si>
    <t>Type of</t>
  </si>
  <si>
    <t>(In the case of underground</t>
  </si>
  <si>
    <t>Size of</t>
  </si>
  <si>
    <t>(Include in column (j) land, land rights, and</t>
  </si>
  <si>
    <t>EXPENSES, EXCEPT DEPRECIATION AND TAXES</t>
  </si>
  <si>
    <t>60 cycle, 3 phase)</t>
  </si>
  <si>
    <t>Supporting</t>
  </si>
  <si>
    <t>be used for long-term firm service which meets the definition of RQ service.  For all transactions identified as LF,</t>
  </si>
  <si>
    <t xml:space="preserve">      any demand not stated on a megawatt basis and explain.</t>
  </si>
  <si>
    <t>provide in a footnote the termination date of the contract defined as the earliest date that either buyer or seller</t>
  </si>
  <si>
    <t xml:space="preserve">   7. Report in column (g) the megawatthours shown on bills rendered to the purchaser.</t>
  </si>
  <si>
    <t>can unilaterally get out of the contract.</t>
  </si>
  <si>
    <t xml:space="preserve">   8. Report demand charges in column (h), energy charges in column (i), and the total of any other types of charges,</t>
  </si>
  <si>
    <t>IF - for intermediate-term firm service.  The same as LF service except that "intermediate-term" means longer than</t>
  </si>
  <si>
    <t xml:space="preserve">      including out-of-period adjustment, in column (j).  Explain in a footnote all components of the amount shown in </t>
  </si>
  <si>
    <t>one year but less than five years.</t>
  </si>
  <si>
    <t xml:space="preserve">      column (j).  Report in column (k) the total charge shown on bills rendered to the purchaser.</t>
  </si>
  <si>
    <t>Steam Transferred (Cr.)</t>
  </si>
  <si>
    <t>Electric Expenses</t>
  </si>
  <si>
    <t>Misc. Steam (or Nuclear) Power Expenses</t>
  </si>
  <si>
    <t>Maintenance of Boiler (or Reactor) Plant</t>
  </si>
  <si>
    <t>Maintenance of Misc. Steam (or Nuclear) Plant</t>
  </si>
  <si>
    <t xml:space="preserve">  Total Production Expenses</t>
  </si>
  <si>
    <t xml:space="preserve">  Expenses per Net KWh</t>
  </si>
  <si>
    <t>Fuel: Kind (Coal, Gas, Oil, or Nuclear)</t>
  </si>
  <si>
    <t>Unit: (Coal - tons of 2,000 lb.)(Oil - barrels of</t>
  </si>
  <si>
    <t xml:space="preserve">          42 gals.)(Gas - Mcf)(Nuclear - indicate)</t>
  </si>
  <si>
    <t>Quantity (Units) of Fuel Burned</t>
  </si>
  <si>
    <t>lines, report circuit miles)</t>
  </si>
  <si>
    <t>Conductor</t>
  </si>
  <si>
    <t>clearing right-of-way)</t>
  </si>
  <si>
    <t>From</t>
  </si>
  <si>
    <t>To</t>
  </si>
  <si>
    <t>Operating</t>
  </si>
  <si>
    <t>Designed</t>
  </si>
  <si>
    <t>Structure</t>
  </si>
  <si>
    <t>On Structures of</t>
  </si>
  <si>
    <t>Circuits</t>
  </si>
  <si>
    <t>and Material</t>
  </si>
  <si>
    <t>Land</t>
  </si>
  <si>
    <t>Construction and</t>
  </si>
  <si>
    <t>Total Cost</t>
  </si>
  <si>
    <t>Line Designated</t>
  </si>
  <si>
    <t>Another Line</t>
  </si>
  <si>
    <t>Other Costs</t>
  </si>
  <si>
    <t>Page 422</t>
  </si>
  <si>
    <t>Page 423</t>
  </si>
  <si>
    <t>TRANSMISSION LINES ADDED DURING YEAR</t>
  </si>
  <si>
    <t>TRANSMISSION LINES ADDED DURING YEAR (Continued)</t>
  </si>
  <si>
    <t xml:space="preserve">  1.  Report below the information called for concerning</t>
  </si>
  <si>
    <t>underground construction and show each transmission line</t>
  </si>
  <si>
    <t xml:space="preserve">  costs.  Designate, however, if estimated amounts are report-</t>
  </si>
  <si>
    <t xml:space="preserve">          3.  If design voltage differs from operating voltage,</t>
  </si>
  <si>
    <t xml:space="preserve">  transmission lines added or altered during the year.</t>
  </si>
  <si>
    <t>separately.  If actual costs of completed construction are not</t>
  </si>
  <si>
    <t xml:space="preserve">  ed.  Include costs of Clearing Land and Rights-of-Way, and</t>
  </si>
  <si>
    <t xml:space="preserve">          indicate such fact by footnote; also where line is</t>
  </si>
  <si>
    <t xml:space="preserve">  It is not necessary to report minor revisions of lines.</t>
  </si>
  <si>
    <t>ownership or lease, give name of co-owner or other party, explain</t>
  </si>
  <si>
    <t xml:space="preserve">  2.  Substations which serve only one industrial or street</t>
  </si>
  <si>
    <t>substation, designating whether transmission or distribution</t>
  </si>
  <si>
    <t xml:space="preserve">  6.  Designate substations or major items of equipment leased</t>
  </si>
  <si>
    <t>basis of sharing expenses or other accounting between the</t>
  </si>
  <si>
    <t xml:space="preserve">  railway customer should not be listed below.</t>
  </si>
  <si>
    <t>and whether attended or unattended.  At the end of the page,</t>
  </si>
  <si>
    <t xml:space="preserve">  from others, jointly owned with others, or operated otherwise</t>
  </si>
  <si>
    <t>parties, and state amounts and accounts affected in respon-</t>
  </si>
  <si>
    <t xml:space="preserve">  3.  Substations with capacities of less than 10 MVa,</t>
  </si>
  <si>
    <t>summarize according to function the capacities reported for</t>
  </si>
  <si>
    <t xml:space="preserve">  than by reason of sole ownership by the respondent.  For</t>
  </si>
  <si>
    <t xml:space="preserve">                                               B. Nuclear Power Generation</t>
  </si>
  <si>
    <t>Page 430</t>
  </si>
  <si>
    <t>Due to a large amount of data, some companies will be required to file additional pages to complete certain schedules.  If you are required to prepare insert pages, insert pages have been provided in the workspace below the applicable schedule.   The totals of the insert pages should be inputted on the related schedule.  The print macro will not print insert pages.   As a result, you will have to print these schedules manually.</t>
  </si>
  <si>
    <t>report applies.   At least one additional copy shall be retained in the files of  the reporting utility.</t>
  </si>
  <si>
    <t xml:space="preserve">Commission,  Albany,  NY,  on or before the 31st of March next following the end of the year to which the </t>
  </si>
  <si>
    <t>the report.  The statute further provides that when any such report is defective or believed to be erroneous,</t>
  </si>
  <si>
    <t>the reporting utility shall be duly notified and given a reasonable time within which to make the necessary</t>
  </si>
  <si>
    <t>amendments or corrections.</t>
  </si>
  <si>
    <t>lines and columns provided.  In determining this segregation</t>
  </si>
  <si>
    <t xml:space="preserve">  for the year.  Segregate amounts originally charged to clearing</t>
  </si>
  <si>
    <t>of salaries and wages originally charged to clearing accounts,</t>
  </si>
  <si>
    <t xml:space="preserve">  accounts to Utility Departments, Construction, Plant Removals,</t>
  </si>
  <si>
    <t>a method of approximation giving substantially correct results</t>
  </si>
  <si>
    <t xml:space="preserve">  and Other Accounts, and enter such amounts in the appropriate</t>
  </si>
  <si>
    <t>may be used.</t>
  </si>
  <si>
    <t>Allocation of</t>
  </si>
  <si>
    <t>Direct Payroll</t>
  </si>
  <si>
    <t>Plant Materials and Operating Supplies (Account 154)</t>
  </si>
  <si>
    <t>Merchandise (Account 155)</t>
  </si>
  <si>
    <t>Other Material and Supplies (Account 156)</t>
  </si>
  <si>
    <t xml:space="preserve">Nuclear Materials Held for Sale (Account 157) (Not </t>
  </si>
  <si>
    <t>Stores Expense Undistributed (Account 163)</t>
  </si>
  <si>
    <t xml:space="preserve">    TOTAL Materials and Supplies (per Balance Sheet)</t>
  </si>
  <si>
    <t xml:space="preserve">  6.  Report on lines 5 allowances returned by the EPA.  Report on line 39 the EPA's sales of the withheld allowances.  Report on lines 43-46 the net sales proceeds and gains/losses resulting from the EPA's sale or auction of withheld allowances.</t>
  </si>
  <si>
    <t xml:space="preserve">  1.  Report below the particulars (details) called for concerning allowances.</t>
  </si>
  <si>
    <t>are first eligible for use:  the current year's allowances in columns (b)-(c), allowances for the three succeeding years in columns (d)-(i), starting with the following year, and allowances for the remaining succeeding years in columns (j)-(k).</t>
  </si>
  <si>
    <t xml:space="preserve">  8.  Report on lines 22-27 the name of purchasers/transferees of allowances disposed of and identify associated companies.</t>
  </si>
  <si>
    <t xml:space="preserve">  2.  Report all acquisitions of allowances at cost.</t>
  </si>
  <si>
    <t xml:space="preserve">  9.  Report the net costs and benefits of hedging transactions on a separate line under purchases/transfers and sales/transfers.</t>
  </si>
  <si>
    <t xml:space="preserve">  3.  Report allowances in accordance with a weighted average cost allocation method and other accounting as prescribed by General Instruction No. 21 in the Uniform System of Accounts.</t>
  </si>
  <si>
    <t xml:space="preserve">  7.  Report on lines 8-14 the names of vendors/transferors of allowances acquired and identify associated companies (See "associated company" under "Definitions" in the Uniform System of Accounts).</t>
  </si>
  <si>
    <t>Sample</t>
  </si>
  <si>
    <t xml:space="preserve">     TOTAL Sales to Ultimate Consumers</t>
  </si>
  <si>
    <t>(447) Sales for Resale</t>
  </si>
  <si>
    <t xml:space="preserve">     TOTAL Sales of Electricity</t>
  </si>
  <si>
    <t>(Less) (449.1) Provision for Rate Refunds</t>
  </si>
  <si>
    <t xml:space="preserve">     TOTAL Revenues Net of Provision for Refunds</t>
  </si>
  <si>
    <t>(450) Forfeited Discounts</t>
  </si>
  <si>
    <t>(451) Miscellaneous Service Revenues</t>
  </si>
  <si>
    <t>(453) Sales of Water and Water Power</t>
  </si>
  <si>
    <t>(454) Rent from Electric Property</t>
  </si>
  <si>
    <t>(455) Interdepartmental Rents</t>
  </si>
  <si>
    <t>(456) Other Electric Revenues</t>
  </si>
  <si>
    <t xml:space="preserve">     TOTAL Other Operating Revenues</t>
  </si>
  <si>
    <t xml:space="preserve">     TOTAL Electric Operating Revenues</t>
  </si>
  <si>
    <t>Next Page is 304</t>
  </si>
  <si>
    <t>Page 300</t>
  </si>
  <si>
    <t>Page 301</t>
  </si>
  <si>
    <t xml:space="preserve">  (1)  [   ]  An Original</t>
  </si>
  <si>
    <t xml:space="preserve">  (2)  [   ]  A Resubmission</t>
  </si>
  <si>
    <t xml:space="preserve">     1.    Report below for each rate schedule in effect during</t>
  </si>
  <si>
    <t>peak  water heating schedule),  the entries in column (d) for</t>
  </si>
  <si>
    <t>the special schedule should denote the duplication in</t>
  </si>
  <si>
    <t>number of reported customers.</t>
  </si>
  <si>
    <t xml:space="preserve">       4.   The average number of customers should be the</t>
  </si>
  <si>
    <t xml:space="preserve">     2.    Provide a subheading and total for each prescribed</t>
  </si>
  <si>
    <t>number of bills rendered during the year divided by the</t>
  </si>
  <si>
    <t>operating revenue account in the sequence followed in</t>
  </si>
  <si>
    <t>number of billing periods during the year (12 if all billings</t>
  </si>
  <si>
    <t>"Electric Operating Revenues," pages 300-301. If the sales</t>
  </si>
  <si>
    <t>are made monthly).</t>
  </si>
  <si>
    <t>Payroll Charged for</t>
  </si>
  <si>
    <t>Clearing Accounts</t>
  </si>
  <si>
    <t xml:space="preserve">     Production</t>
  </si>
  <si>
    <t xml:space="preserve">     Transmission</t>
  </si>
  <si>
    <t xml:space="preserve">     Distribution</t>
  </si>
  <si>
    <t xml:space="preserve">     Customer Accounts</t>
  </si>
  <si>
    <t xml:space="preserve">     Customer Service and Informational</t>
  </si>
  <si>
    <t xml:space="preserve">     Sales</t>
  </si>
  <si>
    <t xml:space="preserve">          TOTAL Plant Removal (Total of lines 70 thru 72)</t>
  </si>
  <si>
    <t>Other Accounts (Specify):</t>
  </si>
  <si>
    <t>TOTAL Other Accounts</t>
  </si>
  <si>
    <t>TOTAL SALARIES AND WAGES</t>
  </si>
  <si>
    <t>Page 355</t>
  </si>
  <si>
    <t>COMMON UTILITY PLANT AND EXPENSES</t>
  </si>
  <si>
    <t xml:space="preserve">  1.  Describe the property carried in the utility's accounts as</t>
  </si>
  <si>
    <t>to which such accumulated provisions relate, including</t>
  </si>
  <si>
    <t xml:space="preserve">  common utility plant and show the book cost of such plant at</t>
  </si>
  <si>
    <t>explanation of basis of allocation and factors used.</t>
  </si>
  <si>
    <t xml:space="preserve">  end of year classified by accounts as provided by Plant</t>
  </si>
  <si>
    <t>3.  Give for the year the expenses of operation,</t>
  </si>
  <si>
    <t xml:space="preserve">  Instruction 13, Common Utility Plant, of the Uniform System</t>
  </si>
  <si>
    <t>maintenance, rents, depreciation, and amortization for</t>
  </si>
  <si>
    <t xml:space="preserve">  of Accounts.  Also show the allocation of such plant costs to</t>
  </si>
  <si>
    <t>common utility plant classified by accounts as provided by</t>
  </si>
  <si>
    <t xml:space="preserve">  the respective departments using the common utility plant</t>
  </si>
  <si>
    <t xml:space="preserve">the Uniform System of Accounts.  Show the allocation of </t>
  </si>
  <si>
    <t xml:space="preserve">  and explain the basis of allocation used, giving the allocation</t>
  </si>
  <si>
    <t>such expenses to the departments using the common utility</t>
  </si>
  <si>
    <t xml:space="preserve">  factors.</t>
  </si>
  <si>
    <t>plant to which such expenses are related.  Explain the basis</t>
  </si>
  <si>
    <t xml:space="preserve">  2.  Furnish the accumulated provisions for depreciation and</t>
  </si>
  <si>
    <t xml:space="preserve">the name of the issuing company as well as a description of </t>
  </si>
  <si>
    <t>or discount.  Indicate the premium or discount with a notation,</t>
  </si>
  <si>
    <t xml:space="preserve">particulars (details) for  Accounts 223 and 224 of net </t>
  </si>
  <si>
    <t>any obligations retired or reacquired before end of year,</t>
  </si>
  <si>
    <t>the bonds.</t>
  </si>
  <si>
    <t xml:space="preserve">such as (P) or (D).  The expenses, premium or discount should </t>
  </si>
  <si>
    <t>Electric Plant - Purchased or Sold</t>
  </si>
  <si>
    <t>Pg 200, L 5 (c)</t>
  </si>
  <si>
    <t>Experimental Plant - Unclassified</t>
  </si>
  <si>
    <t>Pg 200, L 7 (c)</t>
  </si>
  <si>
    <t>Nuclear Fuel Assemblies (Net)</t>
  </si>
  <si>
    <t>Pg 203, L 6, 10, 11, 12 (f)</t>
  </si>
  <si>
    <t>ELECTRIC DISTRIBUTION METERS AND LINE TRANSFORMERS</t>
  </si>
  <si>
    <t>under a lease, give name of lessor, date and period of lease,</t>
  </si>
  <si>
    <t xml:space="preserve">  distribution watt-hour meters and line transformers.</t>
  </si>
  <si>
    <t>and annual rent.  If 500 or more meters or line transformers</t>
  </si>
  <si>
    <t xml:space="preserve">  2.  Include watt-hour demand distribution meters, but not</t>
  </si>
  <si>
    <t>are held other than by reason of sole ownership or lease,</t>
  </si>
  <si>
    <t xml:space="preserve">  external demand meters.</t>
  </si>
  <si>
    <t>give name of co-owner or other parties, explain basis of accounting</t>
  </si>
  <si>
    <t xml:space="preserve">  3.  Show in a footnote the number of distribution watt-hour</t>
  </si>
  <si>
    <t>Next Page is 222</t>
  </si>
  <si>
    <t>Page 222</t>
  </si>
  <si>
    <t>NUMBER OF ELECTRIC DEPARTMENT EMPLOYEES</t>
  </si>
  <si>
    <t>(517) Operation Supervision and Engineering</t>
  </si>
  <si>
    <t>E. Other Power Supply Expenses</t>
  </si>
  <si>
    <t>(518) Fuel</t>
  </si>
  <si>
    <t>(555)</t>
  </si>
  <si>
    <t>(901) Supervision</t>
  </si>
  <si>
    <t xml:space="preserve">1.  The data on number of employees should be reported for the payroll period ending nearest to October 31, or any payroll      </t>
  </si>
  <si>
    <t>(519) Coolants and Water</t>
  </si>
  <si>
    <t>(556)</t>
  </si>
  <si>
    <t>System Control and Load Dispatching</t>
  </si>
  <si>
    <t>(902) Meter Reading Expenses</t>
  </si>
  <si>
    <t>period ending 60 days before or after October 31.</t>
  </si>
  <si>
    <t>(520) Steam Expenses</t>
  </si>
  <si>
    <t>(557)</t>
  </si>
  <si>
    <t>Other Expenses</t>
  </si>
  <si>
    <t>(903) Customer Records and Collection Expenses</t>
  </si>
  <si>
    <t>2.  If the respondent's payroll for the reporting period includes any special construction personnel, include such employees</t>
  </si>
  <si>
    <t>(521) Steam from Other Sources</t>
  </si>
  <si>
    <t>(904) Uncollectible Accounts</t>
  </si>
  <si>
    <t>on line 3, and show the number of such special construction employees in a footnote.</t>
  </si>
  <si>
    <t>(Less) (522) Steam Transferred-Cr.</t>
  </si>
  <si>
    <t>(905) Miscellaneous Customer Accounts Expenses</t>
  </si>
  <si>
    <t xml:space="preserve">3.  The number of employees assignable to the electric department from joint functions of combination utilities may be </t>
  </si>
  <si>
    <t>(523) Electric Expenses</t>
  </si>
  <si>
    <t>2. TRANSMISSION EXPENSES</t>
  </si>
  <si>
    <t xml:space="preserve">determined by estimate, on the basis of employee equivalents. Show the estimated number of equivalent employees </t>
  </si>
  <si>
    <t>(524) Miscellaneous Nuclear Power Expenses</t>
  </si>
  <si>
    <t>attributed to the electric department from joint functions.</t>
  </si>
  <si>
    <t>(525) Rents</t>
  </si>
  <si>
    <t>(560)</t>
  </si>
  <si>
    <t xml:space="preserve">  TOTAL Operation (Enter Total of lines 24 thru 32)</t>
  </si>
  <si>
    <t>(907) Supervision</t>
  </si>
  <si>
    <t xml:space="preserve">1. Payroll Period Ended (Date)                                     </t>
  </si>
  <si>
    <t>(562)</t>
  </si>
  <si>
    <t>Station Expenses</t>
  </si>
  <si>
    <t>(537) Hydraulic Expenses</t>
  </si>
  <si>
    <t>(572)</t>
  </si>
  <si>
    <t>Maintenance of Underground Lines</t>
  </si>
  <si>
    <t>(538) Electric Expenses</t>
  </si>
  <si>
    <t>(573)</t>
  </si>
  <si>
    <t>Maintenance of Miscellaneous Transmission Plant</t>
  </si>
  <si>
    <t>(920) Administrative and General Salaries</t>
  </si>
  <si>
    <t>(539) Miscellaneous Hydraulic Power Generation Expenses</t>
  </si>
  <si>
    <t>(921) Office Supplies and Expenses</t>
  </si>
  <si>
    <t>(540) Rents</t>
  </si>
  <si>
    <t xml:space="preserve">                                                                                                 Page 422a</t>
  </si>
  <si>
    <t xml:space="preserve">                                                                                                 Page 423a</t>
  </si>
  <si>
    <t>Production Expenses</t>
  </si>
  <si>
    <t xml:space="preserve">   Pumped Storage Expenses</t>
  </si>
  <si>
    <t xml:space="preserve">   Miscellaneous Pumped Storage Power Generation Expenses</t>
  </si>
  <si>
    <t xml:space="preserve">   Maintenance of Misc. Pumped Storage Plant</t>
  </si>
  <si>
    <t xml:space="preserve">     Production Exp. Before Pumping Exp. (Enter Total lines 23 thru 33)</t>
  </si>
  <si>
    <t xml:space="preserve">   Pumping Expenses</t>
  </si>
  <si>
    <t xml:space="preserve">     Total Production Expenses (Enter Total of lines 34 and 35)</t>
  </si>
  <si>
    <t>Furnish the indicated data with respect to each executive officer and director, whether or not they received any compensation from the respondent.</t>
  </si>
  <si>
    <t>Executive officers include a company's president, secretary, treasurer and vice president in charge of a principal business unit, division or function (such as sales, administration, or finance), and any other person who performs similar policy making functions.</t>
  </si>
  <si>
    <t>5.  If any person reported hereunder received compensation from more than one affiliated company or was carried on the payroll of an affiliated company, details shall be given in a note.</t>
  </si>
  <si>
    <t>Indicate with an asterisk (*) in column (a) those directors who were members of the executive committee, if any, and by a double asterisk (**) the chairman, if any, of that committee, at the end of the year.</t>
  </si>
  <si>
    <t>Please complete the information on this schedule for all copies (paper and electronic version) of the report.</t>
  </si>
  <si>
    <t>the court and date of court order under which such certificates</t>
  </si>
  <si>
    <t>treatment other than as specified by the Uniform System of</t>
  </si>
  <si>
    <t>were issued.</t>
  </si>
  <si>
    <t>Accounts.</t>
  </si>
  <si>
    <t>AMORTIZATION PERIOD</t>
  </si>
  <si>
    <t>Outstanding</t>
  </si>
  <si>
    <t xml:space="preserve">                                     Class and Series of Obligation, Coupon Rate</t>
  </si>
  <si>
    <t>Principal</t>
  </si>
  <si>
    <t xml:space="preserve">    Total Expense,</t>
  </si>
  <si>
    <t>Nominal Date</t>
  </si>
  <si>
    <t>(Total amount</t>
  </si>
  <si>
    <t>Interest for Year</t>
  </si>
  <si>
    <t xml:space="preserve">        (For new issue, give Commission Authorization numbers and dates)</t>
  </si>
  <si>
    <t xml:space="preserve">       Premium or</t>
  </si>
  <si>
    <t>of Issue</t>
  </si>
  <si>
    <t>Date From</t>
  </si>
  <si>
    <t>Date To</t>
  </si>
  <si>
    <t>outstanding</t>
  </si>
  <si>
    <t>Debt Issued</t>
  </si>
  <si>
    <t xml:space="preserve">          Discount</t>
  </si>
  <si>
    <t>without reduction</t>
  </si>
  <si>
    <t>for amounts held</t>
  </si>
  <si>
    <t>by respondent)</t>
  </si>
  <si>
    <t xml:space="preserve">                                   (a)</t>
  </si>
  <si>
    <t>Bonds (Account 221)</t>
  </si>
  <si>
    <t>Reacquired Bonds (Account 222)</t>
  </si>
  <si>
    <t>Plant Hours Connected to Load While Generating</t>
  </si>
  <si>
    <t>Generation, Exclusive of Plant Use - KWh</t>
  </si>
  <si>
    <t>Energy Used for Plumbing - KWh</t>
  </si>
  <si>
    <t>Net Output for Load (line 9 minus line 10) - KWh</t>
  </si>
  <si>
    <t xml:space="preserve">   Water Wheels, Turbines, and Generators</t>
  </si>
  <si>
    <t xml:space="preserve">   Accessory Electric Equipment</t>
  </si>
  <si>
    <t xml:space="preserve">   Miscellaneous Powerplant Equipment</t>
  </si>
  <si>
    <t xml:space="preserve">     Total Cost (Enter Total of lines 13 thru 19)</t>
  </si>
  <si>
    <t>the print range. This can be corrected by one of two methods: selecting a smaller font size</t>
  </si>
  <si>
    <t>on the specific sheet, or delete some spaces on the combined string below.</t>
  </si>
  <si>
    <t>Gas Only ----&gt;</t>
  </si>
  <si>
    <t>Please fill in the following:</t>
  </si>
  <si>
    <t>Respondent's exact legal name:</t>
  </si>
  <si>
    <t/>
  </si>
  <si>
    <t>Address line 1:</t>
  </si>
  <si>
    <t>Address line 2:</t>
  </si>
  <si>
    <t>For the period starting:</t>
  </si>
  <si>
    <t>For the year ended:</t>
  </si>
  <si>
    <t>Date of Report:</t>
  </si>
  <si>
    <t>Instructions</t>
  </si>
  <si>
    <t>Do not include this sheet in the Annual Report you send to the Commission</t>
  </si>
  <si>
    <t>General Information</t>
  </si>
  <si>
    <t>Insert Pages</t>
  </si>
  <si>
    <t>Printing Individual Schedules on the File</t>
  </si>
  <si>
    <t>Saving the File</t>
  </si>
  <si>
    <t xml:space="preserve">Print the Entire Report </t>
  </si>
  <si>
    <t>Organizing the Paper Copy of the Annual Report</t>
  </si>
  <si>
    <t>Originals vs Resubmission</t>
  </si>
  <si>
    <t>If the report pages are originals, there is no need to check original on each page. If any page of the report is a resubmission, please check the box marked resubmission on the applicable page.</t>
  </si>
  <si>
    <t>Company Name</t>
  </si>
  <si>
    <t>NAME TO SAVE</t>
  </si>
  <si>
    <t>Brooklyn Union</t>
  </si>
  <si>
    <t>Corning Natural Gas</t>
  </si>
  <si>
    <t>National Fuel Gas</t>
  </si>
  <si>
    <t>NM Suburban</t>
  </si>
  <si>
    <t>St. Lawrence</t>
  </si>
  <si>
    <t>Central Hudson</t>
  </si>
  <si>
    <t>Con Ed</t>
  </si>
  <si>
    <t>LILCO</t>
  </si>
  <si>
    <t>NYSEG</t>
  </si>
  <si>
    <t>NIMO</t>
  </si>
  <si>
    <t>Orange &amp; Rockland</t>
  </si>
  <si>
    <t>RG&amp;E</t>
  </si>
  <si>
    <t>ELECTRIC AND/OR GAS UTILITIES</t>
  </si>
  <si>
    <t>CLASSES A AND B</t>
  </si>
  <si>
    <t>OF</t>
  </si>
  <si>
    <t xml:space="preserve">     Give particulars (details) concerning the matters indicated below.  Make the statements explicit and precise, and number them in accordance with the inquiries.  Each inquiry should be answered.  Enter "none", "not applicable," or "NA" where applicable.  If information, which answers an inquiry, is given elsewhere in the report, make a reference to the schedule in which it appears.</t>
  </si>
  <si>
    <t>development, purchase contract or otherwise, giving location and approximate total gas volumes available, period of contracts, and other parties to any such arrangements etc.</t>
  </si>
  <si>
    <t xml:space="preserve">     6.  Obligations incurred as a result of issuance of securities or assumption of liabilities or guarantees including issuance of short-term debt and commercial paper having a maturity of one year or less.  Give reference to FERC or State Commission authorization, as appropriate, and the amount of obligation or guarantee.</t>
  </si>
  <si>
    <t xml:space="preserve">     1.  Changes in and important additions to franchise rights: Describe the actual consideration given therefore and state from whom the franchise rights were acquired.  If acquired without the payment of consideration, state that fact.</t>
  </si>
  <si>
    <t xml:space="preserve">     7.  Changes in articles of incorporation or amendments to charter:  Explain the nature and purpose of such changes or amendments.</t>
  </si>
  <si>
    <t xml:space="preserve">     8. State the estimated annual effect and nature of any important wage scale changes during the year.</t>
  </si>
  <si>
    <t xml:space="preserve">     3.  Purchase or sale of an operating unit or system:  Give a brief description of the property, and of the transactions relating thereto, and reference to Commission authorization, if any was required.  Give date journal entries called for by the Uniform System of Accounts were submitted to the Commission.</t>
  </si>
  <si>
    <t xml:space="preserve">     9.  State briefly the status of any materially important legal proceedings pending at the end of the year, and the results of any such proceedings culminated during the year.  </t>
  </si>
  <si>
    <t>Excluding</t>
  </si>
  <si>
    <t>Cost of Plant</t>
  </si>
  <si>
    <t>(In cents</t>
  </si>
  <si>
    <t>Const.</t>
  </si>
  <si>
    <t>Rating</t>
  </si>
  <si>
    <t>MW</t>
  </si>
  <si>
    <t>Inst</t>
  </si>
  <si>
    <t>Exc'l. Fuel</t>
  </si>
  <si>
    <t>per million</t>
  </si>
  <si>
    <t>(in MW)</t>
  </si>
  <si>
    <t>(60 Min.)</t>
  </si>
  <si>
    <t>Use</t>
  </si>
  <si>
    <t>Capacity</t>
  </si>
  <si>
    <t>Btu)</t>
  </si>
  <si>
    <t xml:space="preserve">Next Page is 422 </t>
  </si>
  <si>
    <t>Page 410</t>
  </si>
  <si>
    <t>Page 411</t>
  </si>
  <si>
    <t>Page 410-A</t>
  </si>
  <si>
    <t>Page 411-A</t>
  </si>
  <si>
    <t>TRANSMISSION LINE STATISTICS</t>
  </si>
  <si>
    <t>TRANSMISSION LINE STATISTICS (Continued)</t>
  </si>
  <si>
    <t xml:space="preserve">  1. Report information concerning transmission lines, cost of lines,</t>
  </si>
  <si>
    <t>line has more than one type of supporting structure, indicate</t>
  </si>
  <si>
    <t xml:space="preserve">  7.  Do not report the same transmission line structure twice.</t>
  </si>
  <si>
    <t>shares in the operation of, furnish a succinct statement explaining</t>
  </si>
  <si>
    <t xml:space="preserve">  and expenses for year.  List each transmission line having nominal</t>
  </si>
  <si>
    <t>the mileage of each type of construction by the use of brackets</t>
  </si>
  <si>
    <t xml:space="preserve">  Report lower voltage lines and higher voltage lines as one line.</t>
  </si>
  <si>
    <t>the arrangement and giving particulars (details) of such matters as</t>
  </si>
  <si>
    <t>Enter the name of the purchaser in column (a). Do not abbreviate or truncate the name or use acronyms. Explain in a</t>
  </si>
  <si>
    <t xml:space="preserve">   4. Group requirements RQ sales together and report them starting at line number one.  After listing all RG sales, enter </t>
  </si>
  <si>
    <t>footnote any ownership interest or affiliation the respondent has with the purchaser.</t>
  </si>
  <si>
    <t>(2)  [  ]  A Resubmission</t>
  </si>
  <si>
    <t>SUMMARY OF UTILITY PLANT AND ACCUMULATED PROVISIONS</t>
  </si>
  <si>
    <t>SUMMARY OF UTILITY PLANT ACCUMULATED PROVISIONS</t>
  </si>
  <si>
    <t>FOR DEPRECIATION, AMORTIZATION AND DEPLETION</t>
  </si>
  <si>
    <t>Other (Specify)</t>
  </si>
  <si>
    <t>Electric</t>
  </si>
  <si>
    <t>Gas</t>
  </si>
  <si>
    <t>__________________</t>
  </si>
  <si>
    <t>In Service</t>
  </si>
  <si>
    <t xml:space="preserve">   Plant in Service (Classified)</t>
  </si>
  <si>
    <t xml:space="preserve">   Property Under Capital Leases</t>
  </si>
  <si>
    <t xml:space="preserve">   Plant Purchased or Sold</t>
  </si>
  <si>
    <t xml:space="preserve">   Completed Construction not Classified</t>
  </si>
  <si>
    <t xml:space="preserve">   Experimental Plant Unclassified</t>
  </si>
  <si>
    <t xml:space="preserve">          TOTAL (Enter Total of lines 3 thru 7)</t>
  </si>
  <si>
    <t>Leased to Others</t>
  </si>
  <si>
    <t>Held for Future Use</t>
  </si>
  <si>
    <t>Acquisition Adjustments</t>
  </si>
  <si>
    <t>(2) [ ] A Resubmission</t>
  </si>
  <si>
    <t>LIST OF SCHEDULES</t>
  </si>
  <si>
    <t>Enter in column (d) the terms "none," "not applicable," or "NA," as appropriate, where no information or amounts</t>
  </si>
  <si>
    <t>have been reported for certain pages.  Omit pages where the respondents are "none," "not applicable," or "NA".</t>
  </si>
  <si>
    <t>Title of Schedule</t>
  </si>
  <si>
    <t>Reference</t>
  </si>
  <si>
    <t>Date</t>
  </si>
  <si>
    <t>Remarks</t>
  </si>
  <si>
    <t>Page No.</t>
  </si>
  <si>
    <t>Revised</t>
  </si>
  <si>
    <t>(a)</t>
  </si>
  <si>
    <t>(b)</t>
  </si>
  <si>
    <t>(c)</t>
  </si>
  <si>
    <t>(d)</t>
  </si>
  <si>
    <t>General Corporate Information and</t>
  </si>
  <si>
    <t>Financial Statements</t>
  </si>
  <si>
    <t>12-87</t>
  </si>
  <si>
    <t>Control over Respondent</t>
  </si>
  <si>
    <t>12-96</t>
  </si>
  <si>
    <t>to cover,  (b) the general procedure for determining the</t>
  </si>
  <si>
    <t>provisions of Electric Plant Instructions 3(17) of the</t>
  </si>
  <si>
    <t xml:space="preserve">    Conversion, Enrichment, &amp; Fabrication (120.1)</t>
  </si>
  <si>
    <t xml:space="preserve">       Fabrication</t>
  </si>
  <si>
    <t xml:space="preserve">       Nuclear Materials</t>
  </si>
  <si>
    <t xml:space="preserve">       Allowance for Funds Used during Construction</t>
  </si>
  <si>
    <t xml:space="preserve">      (Other Overhead Construction Costs)</t>
  </si>
  <si>
    <t xml:space="preserve">         SUBTOTAL (Enter Total of lines 2 thru 5)</t>
  </si>
  <si>
    <t>Nuclear Fuel Materials and Assemblies</t>
  </si>
  <si>
    <t xml:space="preserve">       In Stock (120.2)</t>
  </si>
  <si>
    <t xml:space="preserve">       In Reactor (120.3)</t>
  </si>
  <si>
    <t xml:space="preserve">         SUBTOTAL (Enter Total of lines 8 thru 9)</t>
  </si>
  <si>
    <t>Spent Nuclear Fuel (120.4)</t>
  </si>
  <si>
    <t>Nuclear Fuel Under Capital Leases (120.6)</t>
  </si>
  <si>
    <t>(Less) Accum. Prov. for Amortization of Nuclear Fuel Assemblies (120.5)</t>
  </si>
  <si>
    <t>TOTAL Nuclear Fuel Stock</t>
  </si>
  <si>
    <t>(Enter Total of lines 6, 10, 11, and 12 less line 13)</t>
  </si>
  <si>
    <t>Estimated net Salvage Value of Nuclear Materials in line9</t>
  </si>
  <si>
    <t>Estimated net Salvage Value of Nuclear Materials on line 11</t>
  </si>
  <si>
    <t>Estimated net Salvage Value of Nuclear Materials Chemical Processing</t>
  </si>
  <si>
    <t>Nuclear Materials held for Sale (157)</t>
  </si>
  <si>
    <t>Uranium</t>
  </si>
  <si>
    <t>Plutonium</t>
  </si>
  <si>
    <t>TOTAL Nuclear Materials held for Sale</t>
  </si>
  <si>
    <t>(Enter Total of lines 19, 20, and 21)</t>
  </si>
  <si>
    <t>Page 202</t>
  </si>
  <si>
    <t>Page 203</t>
  </si>
  <si>
    <t>Corporations Controlled by Respondent</t>
  </si>
  <si>
    <t>Officers and Directors</t>
  </si>
  <si>
    <t>104-105</t>
  </si>
  <si>
    <t>NYSPSC-95</t>
  </si>
  <si>
    <t>Security Holders and Voting Powers</t>
  </si>
  <si>
    <t>106-107</t>
  </si>
  <si>
    <t>Important Changes During the Year</t>
  </si>
  <si>
    <t>108-109</t>
  </si>
  <si>
    <t>Amount of</t>
  </si>
  <si>
    <t>Equity in</t>
  </si>
  <si>
    <t>Gain or Loss</t>
  </si>
  <si>
    <t>Investment at</t>
  </si>
  <si>
    <t>Subsidiary</t>
  </si>
  <si>
    <t>Revenues</t>
  </si>
  <si>
    <t>from Investment</t>
  </si>
  <si>
    <t>Description of Investment</t>
  </si>
  <si>
    <t>Acquired</t>
  </si>
  <si>
    <t>Maturity</t>
  </si>
  <si>
    <t>Earnings for Year</t>
  </si>
  <si>
    <t>for Year</t>
  </si>
  <si>
    <t>Disposed of</t>
  </si>
  <si>
    <t xml:space="preserve"> FERC FORM NO.1 (ED.  12-89)</t>
  </si>
  <si>
    <t>FERC FORM NO.1 (ED.  12-89)</t>
  </si>
  <si>
    <t xml:space="preserve">   1.  See the Uniform System of Accounts for a definition of control.</t>
  </si>
  <si>
    <t>where the voting control is equally divided between two holders, or each party holds a veto power over the other.  Joint control may exist by mutual agreement or understanding between two or more parties who together have control within the meaning of the definition of control in the Uniform System of Accounts, regardless of the relative voting rights of each party.</t>
  </si>
  <si>
    <t xml:space="preserve">   2.  Direct control is that which is exercised without interposition of an intermediary.</t>
  </si>
  <si>
    <t xml:space="preserve">   4.  Joint control is that in which neither interest can effectively control or direct action without the consent of the other, as</t>
  </si>
  <si>
    <t>amount capitalized, (c) the method of distribution to construc-</t>
  </si>
  <si>
    <t>U. S. of A., if applicable.</t>
  </si>
  <si>
    <t>tion jobs, (d) whether different rates are applied to different</t>
  </si>
  <si>
    <t xml:space="preserve">types of construction, (e) basis of differentiation in rates for      </t>
  </si>
  <si>
    <t>show the appropriate tax effect adjustment to the computa-</t>
  </si>
  <si>
    <t>different types of construction, and (f) whether the overhead</t>
  </si>
  <si>
    <t>tions below in a manner that clearly indicates the amount</t>
  </si>
  <si>
    <t>is directly or indirectly assigned (Paper Copy Only).</t>
  </si>
  <si>
    <t>of reduction in the gross rate for tax effects.</t>
  </si>
  <si>
    <t>Description of Each Construction Overhead for Electric, Gas and Common, respectively</t>
  </si>
  <si>
    <t xml:space="preserve">COMPUTATION OF ALLOWANCE FOR FUNDS USED DURING CONSTRUCTION RATES </t>
  </si>
  <si>
    <t xml:space="preserve">     For line 1(5), column (d) below, enter the rate granted in the last rate proceeding.  If such is not available, use the average</t>
  </si>
  <si>
    <t>rate earned during the preceding three years.</t>
  </si>
  <si>
    <t>(343)</t>
  </si>
  <si>
    <t>(344)  Generators</t>
  </si>
  <si>
    <t>(344)</t>
  </si>
  <si>
    <t>(345)  Accessory Electric Equipment</t>
  </si>
  <si>
    <t>(345)</t>
  </si>
  <si>
    <t>Page 204</t>
  </si>
  <si>
    <t>Page 205</t>
  </si>
  <si>
    <t xml:space="preserve">                                 ELECTRIC PLANT IN SERVICE (Accounts 101, 102, 103, and 106) (Continued)</t>
  </si>
  <si>
    <t xml:space="preserve">                                               ELECTRIC PLANT IN SERVICE (Accounts 101, 102, 103, and 106) (Continued)</t>
  </si>
  <si>
    <t>(346) Misc. Power Plant Equipment</t>
  </si>
  <si>
    <t>(346)</t>
  </si>
  <si>
    <t xml:space="preserve">          3. TRANSMISSION PLANT</t>
  </si>
  <si>
    <t>(350) Land and Land Rights</t>
  </si>
  <si>
    <t>(350)</t>
  </si>
  <si>
    <t>(352) Structures and Improvements</t>
  </si>
  <si>
    <t>(352)</t>
  </si>
  <si>
    <t>(353) Station Equipment</t>
  </si>
  <si>
    <t>(353)</t>
  </si>
  <si>
    <t xml:space="preserve">     D. Other Production Plant</t>
  </si>
  <si>
    <t>(340)  Land and Land Rights</t>
  </si>
  <si>
    <t>(340)</t>
  </si>
  <si>
    <t>(341)  Structures and Improvements</t>
  </si>
  <si>
    <t>(341)</t>
  </si>
  <si>
    <t>(342)  Fuel Holders, Products, and Accessories</t>
  </si>
  <si>
    <t>(342)</t>
  </si>
  <si>
    <t>(343)  Prime Movers</t>
  </si>
  <si>
    <t>Pg 112, L 9, 10 (d)  (-)</t>
  </si>
  <si>
    <t>Retained Earnings</t>
  </si>
  <si>
    <t>Pg 112, L 11 (d)</t>
  </si>
  <si>
    <t xml:space="preserve">Unapp Undistributed Subsidiary Earnings </t>
  </si>
  <si>
    <t>Pg 112, L 12 (d)</t>
  </si>
  <si>
    <t xml:space="preserve">Reacquired Capital Stock </t>
  </si>
  <si>
    <t>Pg 112, L 13 (d)  (-)</t>
  </si>
  <si>
    <t xml:space="preserve">          Total Proprietary Capital</t>
  </si>
  <si>
    <t>Bonds</t>
  </si>
  <si>
    <t>Advances from Associated Companies</t>
  </si>
  <si>
    <t>Other Long-Term Debt</t>
  </si>
  <si>
    <t>Unamortized Premium on Long-Term Debt</t>
  </si>
  <si>
    <t>Unamortized Discount on Long-Term Debt-Debit</t>
  </si>
  <si>
    <t xml:space="preserve">          Total Long-Term Debt</t>
  </si>
  <si>
    <t>Notes Payable</t>
  </si>
  <si>
    <t>Pg 112, L 32 (d)</t>
  </si>
  <si>
    <t>Accounts Payable</t>
  </si>
  <si>
    <t>Pg 112, L 33 (d)</t>
  </si>
  <si>
    <t>Notes Payable to Associated Companies</t>
  </si>
  <si>
    <t>Accounts Payable to Associated Companies</t>
  </si>
  <si>
    <t>Customer Deposits</t>
  </si>
  <si>
    <t>Interest Accrued</t>
  </si>
  <si>
    <t>Dividends Declared</t>
  </si>
  <si>
    <t>Matured Long-Term Debt</t>
  </si>
  <si>
    <t>Matured Interest</t>
  </si>
  <si>
    <t>Tax Collections Payable</t>
  </si>
  <si>
    <t>Misc. Current and Accrued Liabilities</t>
  </si>
  <si>
    <t>Total Current and Accrued Liabilities</t>
  </si>
  <si>
    <t>Customer Advances for Construction</t>
  </si>
  <si>
    <t>Report in section B the rates used to compute amortization charges for electric plant (Accounts 404 and 405).  State the basis used</t>
  </si>
  <si>
    <t>to compute charges and whether any changes have been made in the basis or rates used from the preceding report year.</t>
  </si>
  <si>
    <t>Report all available information called for in section C every fifth year beginning with report year 1971, reporting annually only</t>
  </si>
  <si>
    <t>changes to columns (c) through (g) from the complete report of the preceding year.</t>
  </si>
  <si>
    <t xml:space="preserve">          TOTAL Utility Plant (Enter Total of lines 8 thru 12)</t>
  </si>
  <si>
    <t>Accum. Prov. for Depr., Amort., &amp; Depl.</t>
  </si>
  <si>
    <t xml:space="preserve">          Net Utility Plant (Enter Total of line 13 less 14)</t>
  </si>
  <si>
    <t>DETAIL OF ACCUMULATED PROVISIONS FOR</t>
  </si>
  <si>
    <t>DEPRECIATION, AMORTIZATION AND DEPLETION</t>
  </si>
  <si>
    <t xml:space="preserve"> In Service</t>
  </si>
  <si>
    <t xml:space="preserve">   Depreciation</t>
  </si>
  <si>
    <t xml:space="preserve">   Amort. and Dep. of Producing Natural Gas Land and Land Rights</t>
  </si>
  <si>
    <t xml:space="preserve">   Amort. of Underground Storage Land and Land Rights</t>
  </si>
  <si>
    <t xml:space="preserve">   Amort. of Other Utility Plant</t>
  </si>
  <si>
    <t xml:space="preserve">          TOTAL In Service (Enter Total of lines 18 thru 21)</t>
  </si>
  <si>
    <t xml:space="preserve">   Amortization and Depletion</t>
  </si>
  <si>
    <t xml:space="preserve">          TOTAL Leased to Others (Enter Total of lines 24 and 25)</t>
  </si>
  <si>
    <t xml:space="preserve">   Amortization</t>
  </si>
  <si>
    <t xml:space="preserve">          TOTAL Held for Future Use (Enter Total of lines 28 and 29)</t>
  </si>
  <si>
    <t>Abandonment of Leases (Natural Gas)</t>
  </si>
  <si>
    <t xml:space="preserve">   Amort. of Plant Acquisition Adj.</t>
  </si>
  <si>
    <t xml:space="preserve">          TOTAL Accumulated Provisions (Should agree with line 14 above)</t>
  </si>
  <si>
    <t>Page 200</t>
  </si>
  <si>
    <t>Page 201</t>
  </si>
  <si>
    <t>Mo., Day, Yr.)</t>
  </si>
  <si>
    <t>NUCLEAR FUEL MATERIALS (Accounts 120.1 through 120.6 and 157)</t>
  </si>
  <si>
    <t>NUCLEAR FUEL MATERIALS (Accounts 120.1 through 120.6 and 157) (Continued)</t>
  </si>
  <si>
    <t xml:space="preserve">1.  Report below the costs incurred </t>
  </si>
  <si>
    <t>2.  If the nuclear fuel stock is obtained under leasing arrangements,</t>
  </si>
  <si>
    <t>for nuclear fuel materials in process of</t>
  </si>
  <si>
    <t xml:space="preserve">attach a statement showing the amount of nuclear fuel leased, the </t>
  </si>
  <si>
    <t>fabrication, on hand, in reactor, and in</t>
  </si>
  <si>
    <t>quantity used and quantity on hand, and the costs incurred under</t>
  </si>
  <si>
    <t>cooling; owned by the respondent.</t>
  </si>
  <si>
    <t>such leasing arrangements.</t>
  </si>
  <si>
    <t>Changes During  Year</t>
  </si>
  <si>
    <t>Other Reductions</t>
  </si>
  <si>
    <t xml:space="preserve">Balance </t>
  </si>
  <si>
    <t>Description of Item</t>
  </si>
  <si>
    <t>Balance</t>
  </si>
  <si>
    <t>Amortization</t>
  </si>
  <si>
    <t xml:space="preserve">(Explain in a </t>
  </si>
  <si>
    <t>Beginning of Year</t>
  </si>
  <si>
    <t>Additions</t>
  </si>
  <si>
    <t>footnote)</t>
  </si>
  <si>
    <t>Nuclear Fuel in process of Refinement,</t>
  </si>
  <si>
    <t xml:space="preserve">  any substation or equipment operated under lease, give name</t>
  </si>
  <si>
    <t>co-owner, or other party is an associated company.</t>
  </si>
  <si>
    <t>CONVERSION APPARATUS AND</t>
  </si>
  <si>
    <t>VOLTAGE (In MVa)</t>
  </si>
  <si>
    <t>Capacity of</t>
  </si>
  <si>
    <t>Number of</t>
  </si>
  <si>
    <t>SPECIAL EQUIPMENT</t>
  </si>
  <si>
    <t>Substation</t>
  </si>
  <si>
    <t>Trans-</t>
  </si>
  <si>
    <t>Spare</t>
  </si>
  <si>
    <t>Name and Location of Substation</t>
  </si>
  <si>
    <t>Character of Substation</t>
  </si>
  <si>
    <t>(In Service)</t>
  </si>
  <si>
    <t>formers</t>
  </si>
  <si>
    <t>Total Capacity</t>
  </si>
  <si>
    <t>Secondary</t>
  </si>
  <si>
    <t>Tertiary</t>
  </si>
  <si>
    <t>(In MVa)</t>
  </si>
  <si>
    <t>Type of Equipment</t>
  </si>
  <si>
    <t>of Units</t>
  </si>
  <si>
    <t>(in MVa)</t>
  </si>
  <si>
    <t>Next Page is 429</t>
  </si>
  <si>
    <t>Page 426</t>
  </si>
  <si>
    <t>Page 427</t>
  </si>
  <si>
    <t>Page 426-A</t>
  </si>
  <si>
    <t>Page 427-A</t>
  </si>
  <si>
    <t xml:space="preserve">     2.  Acquisition of ownership in other companies by reorganization, merger, or consolidation with other companies: Give names of companies involved, particulars concerning the transactions, name of the Commission authorizing the transaction, and reference to Commission authorization.</t>
  </si>
  <si>
    <t>Page 219-A</t>
  </si>
  <si>
    <t>Other Gas Utility Operating Income</t>
  </si>
  <si>
    <t xml:space="preserve">   Total Gas Utility Operating Income</t>
  </si>
  <si>
    <t>Other Utility Operating Income</t>
  </si>
  <si>
    <t xml:space="preserve">     Total Utility Operating Income</t>
  </si>
  <si>
    <t>Formula should = Pg 114, L 24 (c)</t>
  </si>
  <si>
    <t>OTHER INCOME AND EXPENSES; INTEREST EXPENSE</t>
  </si>
  <si>
    <t>OTHER INCOME</t>
  </si>
  <si>
    <t>Income - Merch., Jobbing &amp; Contract Work</t>
  </si>
  <si>
    <t>Income from Nonutility Operations</t>
  </si>
  <si>
    <t>Nonoperating Rental Income</t>
  </si>
  <si>
    <t>Equity in Earnings of Subsidiary Companies</t>
  </si>
  <si>
    <t>Interest and Dividend Income</t>
  </si>
  <si>
    <t>Allowance for Funds Used During Construction</t>
  </si>
  <si>
    <t xml:space="preserve">  2.  Report in columns (b) and (c) only the current year's</t>
  </si>
  <si>
    <t xml:space="preserve">  3.  Show in column (k) any expenses incurred in prior years</t>
  </si>
  <si>
    <t>4.  List in column (f), (g), and (h) expenses incurred</t>
  </si>
  <si>
    <t xml:space="preserve">  incurred during the current year (or incurred in previous years,</t>
  </si>
  <si>
    <t xml:space="preserve">  expenses that are not deferred and the current year's</t>
  </si>
  <si>
    <t xml:space="preserve">  which are being amortized.  List in column (a) the period of</t>
  </si>
  <si>
    <t>during year which were charged currently to income,</t>
  </si>
  <si>
    <t xml:space="preserve">  if being amortized) relating to formal cases before a regulatory</t>
  </si>
  <si>
    <t>Unless composite depreciation accounting for total depreciable plant is followed, list numerically in column (a) each plant</t>
  </si>
  <si>
    <t>subaccount, account or functional classification, as appropriate, to which a rate is applied.  Identify at the bottom of section C</t>
  </si>
  <si>
    <t>the type of plant included in any subaccounts used.</t>
  </si>
  <si>
    <t>In column (b) report all depreciable plant balances to which rates are applied showing subtotals by functional classifications</t>
  </si>
  <si>
    <t>and showing a composite total.  Indicate at the bottom of section C the manner in which column balances are obtained.  If</t>
  </si>
  <si>
    <t>average balances, state the method of averaging used.</t>
  </si>
  <si>
    <t>For columns (c), (d), and (e) report available information for each plant subaccount, account or functional classification</t>
  </si>
  <si>
    <t>listed in column (a).  If plant mortality studies are prepared to assist in estimating average service lives, show in column (f)</t>
  </si>
  <si>
    <t>the type mortality curve selected as most appropriate for the account and in column (g), if available, the weighted average</t>
  </si>
  <si>
    <t>remaining life of surviving plant.</t>
  </si>
  <si>
    <t>If composite depreciation accounting is used, report available information called for in columns (b) through (g) on this basis.</t>
  </si>
  <si>
    <t>If provisions for depreciation were made during the year in addition to depreciation provided by application of reported rates, state</t>
  </si>
  <si>
    <t>at the bottom of section C the amounts and nature of the provisions and the plant items to which related.</t>
  </si>
  <si>
    <t xml:space="preserve">                                                         A.  Summary of Depreciation and Amortization Charges</t>
  </si>
  <si>
    <t>Depreciation</t>
  </si>
  <si>
    <t>of Limited-Term</t>
  </si>
  <si>
    <t>of Other</t>
  </si>
  <si>
    <t>Functional Classification</t>
  </si>
  <si>
    <t>Expense</t>
  </si>
  <si>
    <t>(Account 403)</t>
  </si>
  <si>
    <t>(Acct. 404)</t>
  </si>
  <si>
    <t>(Acct. 405)</t>
  </si>
  <si>
    <t>Intangible Plant</t>
  </si>
  <si>
    <t>Steam Production Plant</t>
  </si>
  <si>
    <t>Nuclear Production Plant</t>
  </si>
  <si>
    <t>Hydraulic Production Plant-Conventional</t>
  </si>
  <si>
    <t>Hydraulic Production Plant-Pumped Storage</t>
  </si>
  <si>
    <t>Other Production Plant</t>
  </si>
  <si>
    <t>Transmission Plant</t>
  </si>
  <si>
    <t>Distribution Plant</t>
  </si>
  <si>
    <t>General Plant</t>
  </si>
  <si>
    <t>Common Plant-Electric</t>
  </si>
  <si>
    <t>B.  Basis for Amortization Charges</t>
  </si>
  <si>
    <t>Page 336</t>
  </si>
  <si>
    <t>DEPRECIATION AND AMORTIZATION OF ELECTRIC PLANT (Continued)</t>
  </si>
  <si>
    <t>C. Factors Used in Estimating Depreciation Charges</t>
  </si>
  <si>
    <t>Depreciable</t>
  </si>
  <si>
    <t>Estimated</t>
  </si>
  <si>
    <t>Applied</t>
  </si>
  <si>
    <t>Plant Base</t>
  </si>
  <si>
    <t>Avg. Service</t>
  </si>
  <si>
    <t xml:space="preserve">Name of Respondent                                   </t>
  </si>
  <si>
    <t>This Report Is:</t>
  </si>
  <si>
    <t>(1) [  ]  An Original</t>
  </si>
  <si>
    <t xml:space="preserve">                                                                       </t>
  </si>
  <si>
    <t>(2) [  ]  A Resubmission</t>
  </si>
  <si>
    <t>ELECTRIC PLANT IN SERVICE (Accounts 101, 102, 103, and 106)</t>
  </si>
  <si>
    <t>ELECTRIC PLANT IN SERVICE (Accounts 101, 102, 103, and 106) (Continued)</t>
  </si>
  <si>
    <t>Class and Series of Stock</t>
  </si>
  <si>
    <t>CAPITAL STOCK EXPENSE (Account 214)</t>
  </si>
  <si>
    <t>1.  Report the balance at end of year of capital stock expenses for each class and series of capital stock.</t>
  </si>
  <si>
    <t>Next Page is 256</t>
  </si>
  <si>
    <t>Page 254</t>
  </si>
  <si>
    <t>LONG-TERM DEBT (Accounts 221, 222, 223, and 224)</t>
  </si>
  <si>
    <t>LONG-TERM DEBT (Accounts 221, 222, 223, and 224) (Continued)</t>
  </si>
  <si>
    <t>securities give particulars (details) in a footnote</t>
  </si>
  <si>
    <t>concerning long-term debt included in Accounts 221, Bonds, 222,</t>
  </si>
  <si>
    <t>long-term debt originally issued.</t>
  </si>
  <si>
    <t>issues which were redeemed in prior years.</t>
  </si>
  <si>
    <t>including name of pledgee and purpose of the pledge.</t>
  </si>
  <si>
    <t>Reacquired Bonds, 223, Advances from Associated Companies,</t>
  </si>
  <si>
    <t>(Mo, Day, Yr)</t>
  </si>
  <si>
    <t xml:space="preserve">charges during the year.  With respect to long-term </t>
  </si>
  <si>
    <t>include such interest expense in column (i).  Explain in a</t>
  </si>
  <si>
    <t>not be netted.</t>
  </si>
  <si>
    <t xml:space="preserve">advances, show for each company: (a) principal </t>
  </si>
  <si>
    <t>footnote any difference between the total of column (i) and</t>
  </si>
  <si>
    <t xml:space="preserve">separately advances on notes and advances on open accounts. </t>
  </si>
  <si>
    <t>advanced during year, (b) interest added to principal</t>
  </si>
  <si>
    <t xml:space="preserve">the total of Account 427, Interest on Long-Term Debt and </t>
  </si>
  <si>
    <t>Designate demand notes as such.  Include in column(a) names</t>
  </si>
  <si>
    <t>the treatment of unamortized debt expense, premium or discount</t>
  </si>
  <si>
    <t xml:space="preserve">amount, and (c) principal repaid during year.  Give </t>
  </si>
  <si>
    <t>Account 430, Interest on Debt to Associated Companies.</t>
  </si>
  <si>
    <t>of associated companies from which advances were received.</t>
  </si>
  <si>
    <t>associated with issues redeemed during the year.  Also, give in</t>
  </si>
  <si>
    <t xml:space="preserve">Commission authorization numbers and dates.  </t>
  </si>
  <si>
    <t>a footnote the date of the Commission's authorization of</t>
  </si>
  <si>
    <t>authorized by a regulatory commission but not yet issued</t>
  </si>
  <si>
    <t>Sales of Electricity by Rate Schedules</t>
  </si>
  <si>
    <t>Sales for Resale</t>
  </si>
  <si>
    <t>310-311</t>
  </si>
  <si>
    <t>Electric Operation and Maintenance Expenses</t>
  </si>
  <si>
    <t>320-323</t>
  </si>
  <si>
    <t>Number of Electric Department Employees</t>
  </si>
  <si>
    <t>Purchased Power</t>
  </si>
  <si>
    <t>Advances from Associated Companies (Account 223)</t>
  </si>
  <si>
    <t>Other Long Term Debt (Account 224)</t>
  </si>
  <si>
    <t xml:space="preserve"> FERC FORM NO.1 (ED. 12-96) NYPSC Modified-96</t>
  </si>
  <si>
    <t xml:space="preserve">Next Page is 261 </t>
  </si>
  <si>
    <t>Page 256</t>
  </si>
  <si>
    <t>Page 257</t>
  </si>
  <si>
    <t>Page 256-A</t>
  </si>
  <si>
    <t>Page 257-A</t>
  </si>
  <si>
    <t>Page 256-B</t>
  </si>
  <si>
    <t>Page 257-B</t>
  </si>
  <si>
    <t>RECONCILIATION OF REPORTED NET INCOME WITH TAXABLE INCOME FOR FEDERAL INCOME TAXES</t>
  </si>
  <si>
    <t xml:space="preserve">1. </t>
  </si>
  <si>
    <t xml:space="preserve">Report the reconciliation of reported net income for the year with taxable income used in computing Federal income </t>
  </si>
  <si>
    <t>Page 408</t>
  </si>
  <si>
    <t>Page 409</t>
  </si>
  <si>
    <t>GENERATING PLANT STATISTICS (Small Plants)</t>
  </si>
  <si>
    <t>GENERATING PLANT STATISTICS (Small Plants)(Continued)</t>
  </si>
  <si>
    <t xml:space="preserve">  1.  Small generating plants are steam plants of less than</t>
  </si>
  <si>
    <t xml:space="preserve">     2.  Designate any plant leased from others, operated under a license</t>
  </si>
  <si>
    <t xml:space="preserve">  3.  List plants appropriately under subheadings for steam,</t>
  </si>
  <si>
    <t>5.  If any plant is equipped with combinations of steam, hydro,</t>
  </si>
  <si>
    <t xml:space="preserve">  25,000 Kw; internal combustion and gas-turbine plants,</t>
  </si>
  <si>
    <t xml:space="preserve">     from the Federal Energy Regulatory Commission, or operated as a</t>
  </si>
  <si>
    <t xml:space="preserve">  hydro, nuclear, internal combustion and gas turbine plants.</t>
  </si>
  <si>
    <t>internal combustion or gas turbine equipment, report each as a</t>
  </si>
  <si>
    <t xml:space="preserve">  conventional hydro plants and pumped storage plants of</t>
  </si>
  <si>
    <t xml:space="preserve">     joint facility, and give a concise statement of the facts in a footnote.</t>
  </si>
  <si>
    <t xml:space="preserve">  For nuclear, see instruction 11, page 403.</t>
  </si>
  <si>
    <t>separate plant.  However, if the exhaust heat from the gas turbine</t>
  </si>
  <si>
    <t xml:space="preserve">  less than 10,000 Kw installed capacity (name plate rating).</t>
  </si>
  <si>
    <t xml:space="preserve">     If licensed project, give project number in footnote.</t>
  </si>
  <si>
    <t xml:space="preserve">  4.  If net peak demand for 60 minutes is not available, give</t>
  </si>
  <si>
    <t>is utilized in a steam turbine regenerative feed water cycle, or for</t>
  </si>
  <si>
    <t xml:space="preserve">  that which is available, specifying period.</t>
  </si>
  <si>
    <t>preheated combustion air in a boiler, report as one plant.</t>
  </si>
  <si>
    <t>Installed</t>
  </si>
  <si>
    <t>Net</t>
  </si>
  <si>
    <t>Plant</t>
  </si>
  <si>
    <t>Capacity-</t>
  </si>
  <si>
    <t>Peak</t>
  </si>
  <si>
    <t>Generation</t>
  </si>
  <si>
    <t>Kind</t>
  </si>
  <si>
    <t>Fuel Cost</t>
  </si>
  <si>
    <t>Name of Plant</t>
  </si>
  <si>
    <t>Orig.</t>
  </si>
  <si>
    <t>Name Plate</t>
  </si>
  <si>
    <t xml:space="preserve">SF -  for short-term firm service.  Use this category for all firm services where the duration of each period of </t>
  </si>
  <si>
    <t xml:space="preserve">   9. The data in column (g) through (k) must be subtotaled based on the RQ/Non-RQ grouping (see instruction 4), and then</t>
  </si>
  <si>
    <t>commitment for service is one year or less.</t>
  </si>
  <si>
    <t xml:space="preserve">      totaled on the last line of the schedule.  The "Subtotal - RQ" amount in column (g) must be reported as Requirements</t>
  </si>
  <si>
    <t>to report in these columns the estimated final completion</t>
  </si>
  <si>
    <t xml:space="preserve">  costs of Underground Conduit in column (m).</t>
  </si>
  <si>
    <t xml:space="preserve">          characteristic.</t>
  </si>
  <si>
    <t>SUPPORTING</t>
  </si>
  <si>
    <t>CIRCUITS PER</t>
  </si>
  <si>
    <t>LINE DESIGNATION</t>
  </si>
  <si>
    <t>STRUCTURE</t>
  </si>
  <si>
    <t>Conductors</t>
  </si>
  <si>
    <t>Line Cost</t>
  </si>
  <si>
    <t>Length</t>
  </si>
  <si>
    <t>Voltage</t>
  </si>
  <si>
    <t>Poles,</t>
  </si>
  <si>
    <t>in</t>
  </si>
  <si>
    <t>Configuration</t>
  </si>
  <si>
    <t>KV</t>
  </si>
  <si>
    <t>and</t>
  </si>
  <si>
    <t>Towers,</t>
  </si>
  <si>
    <t>Miles</t>
  </si>
  <si>
    <t>per</t>
  </si>
  <si>
    <t>Present</t>
  </si>
  <si>
    <t>Ultimate</t>
  </si>
  <si>
    <t>Size</t>
  </si>
  <si>
    <t>Specifications</t>
  </si>
  <si>
    <t>(Operating)</t>
  </si>
  <si>
    <t>Spacing</t>
  </si>
  <si>
    <t>Rights</t>
  </si>
  <si>
    <t>Fixtures</t>
  </si>
  <si>
    <t>Device</t>
  </si>
  <si>
    <t>Page 424</t>
  </si>
  <si>
    <t>Page 425</t>
  </si>
  <si>
    <t>SUBSTATIONS</t>
  </si>
  <si>
    <t>SUBSTATIONS (Continued)</t>
  </si>
  <si>
    <t>be grouped according to functional character, but the</t>
  </si>
  <si>
    <t xml:space="preserve">  5.  Show in columns (i), (j), and (k) special equipment such</t>
  </si>
  <si>
    <t>of lessor, date and period of lease, and annual rent.  For any</t>
  </si>
  <si>
    <t xml:space="preserve">  substations of the respondent as of the end of the</t>
  </si>
  <si>
    <t>number of such substations must be shown.</t>
  </si>
  <si>
    <t xml:space="preserve">  as rotary converters, rectifiers, condensers, etc. and auxiliary</t>
  </si>
  <si>
    <t>substation or equipment operated other than by reason of sole</t>
  </si>
  <si>
    <t xml:space="preserve">  year.</t>
  </si>
  <si>
    <t>4.  Indicate in column (b) the functional character of each</t>
  </si>
  <si>
    <t xml:space="preserve">  equipment for increasing capacity.</t>
  </si>
  <si>
    <t xml:space="preserve">      "Subtotal - RQ" in column (a).  The remaining sales may then be listed in any order.  Enter "Subtotal-Non-RQ" in column</t>
  </si>
  <si>
    <t xml:space="preserve">      (a) after this listing.  Enter "Total" in column (a) as the last line of the schedule.  Report subtotals and total for columns </t>
  </si>
  <si>
    <t xml:space="preserve">In column (b), enter a Statistical Classification Code based on the original contractual terms and conditions of the </t>
  </si>
  <si>
    <t xml:space="preserve">      (g) through (k).</t>
  </si>
  <si>
    <t>service as follows:</t>
  </si>
  <si>
    <t xml:space="preserve">   5. In column (c), identify the FERC Rate Schedule or Tariff Number.  On separate lines, list all FERC rate schedules or </t>
  </si>
  <si>
    <t>RQ - for requirements service.  Requirements service is service which the supplier plans to provide on an ongoing</t>
  </si>
  <si>
    <t xml:space="preserve">      tariffs under which service, as identified in column (b), is provided.</t>
  </si>
  <si>
    <t>basis (ie., the supplier includes projected load for this service in its system resource planning).  In addition, the</t>
  </si>
  <si>
    <t xml:space="preserve">   6. For requirements RQ sales and any type of service involving demand charges imposed on a monthly (or longer) basis, </t>
  </si>
  <si>
    <t>reliability of requirements service must be the same as, or second only to, the supplier's service to its own ultimate</t>
  </si>
  <si>
    <t xml:space="preserve">      enter the average monthly billing demand in column (d), the average monthly non-coincident peak (NCP) demand in </t>
  </si>
  <si>
    <t>consumers.</t>
  </si>
  <si>
    <t xml:space="preserve">      column (e), and the average monthly coincident peak (CP) demand in column (f).  For all other types of service, </t>
  </si>
  <si>
    <t>LF - for long-term service, "Long-term" means five years or longer and "firm" means that service cannot be interrupted</t>
  </si>
  <si>
    <t xml:space="preserve">      enter NA in columns (d), (e) and (f).  Monthly NCP demand is the maximum metered hourly (60-minute integration)</t>
  </si>
  <si>
    <t xml:space="preserve">for economic reasons and is intended to remain reliable even under adverse conditions (e.g.., the supplier must </t>
  </si>
  <si>
    <t xml:space="preserve">      demand in a month.  Monthly CP demand is the metered demand during the hour (60-minute integration) in which the</t>
  </si>
  <si>
    <t xml:space="preserve">attempt to buy emergency energy from third parties to maintain deliveries of LF service).  This category should not </t>
  </si>
  <si>
    <t xml:space="preserve">      supplier's system reaches its monthly peak.  Demand reported in columns (e) and (f) must be in megawatts.  Footnote</t>
  </si>
  <si>
    <t>1.  If the notes to the cash flow statement in the respondents annual stockholders report are applicable to this statement, such notes should be included on pages 122-123. Information about noncash investing and financing activities should be provided on pages 122-123.  Provide also on page 122 a reconciliation between "Cash and Cash Equivalents at End of Year" with related amounts on the balance sheet.</t>
  </si>
  <si>
    <t>3.  Operating Activities -- Other:  Include gains and losses pertaining to operating activities only.  Gains and losses pertaining to investing and financing activities should be reported in those activities.  Show on page 122-123 the amounts of interest paid (net of amounts capitalized) and income taxes paid.</t>
  </si>
  <si>
    <t xml:space="preserve">  2.  Under "Other" specify significant amounts and group others.</t>
  </si>
  <si>
    <t xml:space="preserve">4.  </t>
  </si>
  <si>
    <t>Investing Activities</t>
  </si>
  <si>
    <t>Include at Other (line 31) net cash outflow to acquire other companies.  Provide a reconciliation of assets acquired with liabilities assumed on pages 122-123.</t>
  </si>
  <si>
    <t>Do not include on this statement the dollar amount of leases capitalized per USOA General Instruction 20; instead provide a reconciliation of the dollar amount of leases capitalized with the plant cost on pages 122-123.</t>
  </si>
  <si>
    <t>1.  Use the space below for important notes regarding the Balance Sheet, Statement of Income for the year, Statement of Retained Earnings for the year, Statement of Cash Flows, or any account thereof.  Classify the notes according to each basic statement, providing a subheading for each statement except where a note is applicable to more than one statement.</t>
  </si>
  <si>
    <t xml:space="preserve">  account and a total for the account.  Additional columns</t>
  </si>
  <si>
    <t>the above accounts.</t>
  </si>
  <si>
    <t xml:space="preserve">  may be added if deemed appropriate with respect to any</t>
  </si>
  <si>
    <t xml:space="preserve">     (c) Interest on Debt to Associated Companies (Account</t>
  </si>
  <si>
    <t xml:space="preserve">  account.</t>
  </si>
  <si>
    <t>430)-For each associated company to which interest on</t>
  </si>
  <si>
    <t xml:space="preserve">     (a) Miscellaneous Amortization (Account 425)-Describe</t>
  </si>
  <si>
    <t>debt was incurred during the year, indicate the amount and</t>
  </si>
  <si>
    <t xml:space="preserve">  the nature of items included in this account, the contra</t>
  </si>
  <si>
    <t>interest rate respectively for (a) advances on notes, (b)</t>
  </si>
  <si>
    <t xml:space="preserve">  account charged, the total of amortization charges for the</t>
  </si>
  <si>
    <t>advances on open account, (c) notes payable, (d) accounts</t>
  </si>
  <si>
    <t xml:space="preserve">  year, and the period of amortization.</t>
  </si>
  <si>
    <t>payable, and (e) other debt, and total interest.  Explain the</t>
  </si>
  <si>
    <t xml:space="preserve">     (b) Miscellaneous Income Deductions-Report the nature,</t>
  </si>
  <si>
    <t>nature of other debt on which interest was incurred during</t>
  </si>
  <si>
    <t xml:space="preserve">  payee, and amount of other income deductions for the year</t>
  </si>
  <si>
    <t>the year.</t>
  </si>
  <si>
    <t xml:space="preserve">  as required by Accounts 426.1, Donations; 426.2, Life</t>
  </si>
  <si>
    <t xml:space="preserve">     (d) Other Interest Expense (Account 431)-Report</t>
  </si>
  <si>
    <t xml:space="preserve">  Insurance; 426.3, Penalties; 426.4, Expenditures for Certain</t>
  </si>
  <si>
    <t>particulars (details) including the amount and interest rate</t>
  </si>
  <si>
    <t xml:space="preserve">  Civic, Political and Related Activities; and 426.5, Other</t>
  </si>
  <si>
    <t>for other interest charges incurred during the year.</t>
  </si>
  <si>
    <t>Miscellaneous Amortization (Account 425)</t>
  </si>
  <si>
    <t>Donations (Account 426.1)</t>
  </si>
  <si>
    <t>FERC FORM NO. 1 (ED. 12-87) NYPSC Modified-96</t>
  </si>
  <si>
    <t>Next Page is 350</t>
  </si>
  <si>
    <t>Page 340</t>
  </si>
  <si>
    <t>Life Insurance (Account 426.2)</t>
  </si>
  <si>
    <t>Penalties (Account 426.3)</t>
  </si>
  <si>
    <t>Expenditures for Certain Civic, Political, and Related Activities (Account 426.4)</t>
  </si>
  <si>
    <t>Page 340-A</t>
  </si>
  <si>
    <t>Other Deductions (Account 426.5)</t>
  </si>
  <si>
    <t>Interest on Debt to Associated Companies (Account 430)</t>
  </si>
  <si>
    <t>Other Interest Expense (Account 431)</t>
  </si>
  <si>
    <t>Page 340-B</t>
  </si>
  <si>
    <t xml:space="preserve">REGULATORY COMMISSION EXPENSES FOR ELECTRIC AND GAS </t>
  </si>
  <si>
    <t>REGULATORY COMMISSION EXPENSES FOR ELECTRIC AND GAS (Continued)</t>
  </si>
  <si>
    <t xml:space="preserve">  1.  Report particulars (details) of regulatory commission expenses</t>
  </si>
  <si>
    <t>Accum. Prov. For Deprec. &amp; Amort.</t>
  </si>
  <si>
    <t>Pg 110, L 15 (d)  (-)</t>
  </si>
  <si>
    <t>Investment in Associated Companies</t>
  </si>
  <si>
    <t>Pg 110, L 16 (d)</t>
  </si>
  <si>
    <t>Pg 110, L 17 (d)</t>
  </si>
  <si>
    <t>Other Investments</t>
  </si>
  <si>
    <t>Pg 110, L 20 (d)</t>
  </si>
  <si>
    <t>Other Special Funds</t>
  </si>
  <si>
    <t xml:space="preserve">   Total Other Property and Investments</t>
  </si>
  <si>
    <t>Pg 110, L 22 (d)</t>
  </si>
  <si>
    <t>Cash</t>
  </si>
  <si>
    <t>Special Deposits</t>
  </si>
  <si>
    <t>Working Funds</t>
  </si>
  <si>
    <t>Temporary Cash Investments</t>
  </si>
  <si>
    <t>Notes Receivable</t>
  </si>
  <si>
    <t>Accounts Receivable</t>
  </si>
  <si>
    <t>Other Experimental and General Research Expenses</t>
  </si>
  <si>
    <t>Publishing and Distributing Information and Reports to Stockholders; Trustee, Registrar, and Transfer</t>
  </si>
  <si>
    <t>Agent Fees and Expenses, and Other Expenses of Servicing Outstanding Securities of the Respondent</t>
  </si>
  <si>
    <t>Other Expenses (List items of $5,000 or more in this column showing the (1) purpose, (2) recipient</t>
  </si>
  <si>
    <t>and (3) amount of such items. Group amounts of less than $5,000 by classes if the number of items so</t>
  </si>
  <si>
    <t>grouped is shown).</t>
  </si>
  <si>
    <t>FERC FORM NO.1 (ED. 12-94) NYPSC Modified-96</t>
  </si>
  <si>
    <t>Page 335</t>
  </si>
  <si>
    <t>Page 335-A</t>
  </si>
  <si>
    <t>DEPRECIATION AND AMORTIZATION OF ELECTRIC PLANT (Accounts 403, 404, 405)</t>
  </si>
  <si>
    <t xml:space="preserve">                                                                       (Except amortization of acquisition adjustments)</t>
  </si>
  <si>
    <t>highest voting powers in the respondent, and state the</t>
  </si>
  <si>
    <t>or contingent; if contingent, describe the contingency.</t>
  </si>
  <si>
    <t>number of votes which each would have had the right to</t>
  </si>
  <si>
    <t xml:space="preserve">   3.  If any class or issue of security has any special </t>
  </si>
  <si>
    <t xml:space="preserve">cast on that date if a meeting were then in order.  If any </t>
  </si>
  <si>
    <t>privileges in the election of directors, trustees or managers, or</t>
  </si>
  <si>
    <t xml:space="preserve">such holder held in trust, give in a footnote the known </t>
  </si>
  <si>
    <t>4.  Where Accounts 189, Unamortized Loss on Reacquired Debt, and 257, Unamortized Gain on Reacquired Debt, are not used, give an explanation, providing the rate treatment given these items.  See General Instruction 17 of the Uniform System of Accounts.</t>
  </si>
  <si>
    <t>2.  Furnish particulars (details) as to any significant contingent assets or liabilities existing at end of year, including a brief explanation of any action initiated by the Internal Revenue Service involving possible assessment of additional income taxes of material amount, or of a claim for refund of income taxes of a material amount initiated by the utility. Give also a brief explanation of any dividends in arrears on cumulative preferred stock.</t>
  </si>
  <si>
    <t>5.  Give a concise explanation of any retained earnings restrictions and state the amount of retained earnings affected by such restrictions.</t>
  </si>
  <si>
    <t>6.  If the notes to financial statements relating to the respondent company appearing in the annual report to the stockholders are applicable and furnish the data required by instructions above and on pages 114-121, such notes may be included herein.</t>
  </si>
  <si>
    <t xml:space="preserve">  1.  Report below investments in Account 123.1, Investment in Subsidiary Companies.</t>
  </si>
  <si>
    <t xml:space="preserve">     (b)  Investment Advances - Report separately the amounts of loans or investment advances which are subject to repayment, but which are not subject to current settlement.  With respect to each advance show whether the advance is a note or open account.  List each note giving date of issuance, maturity date, and specifying whether note is a renewal.</t>
  </si>
  <si>
    <t xml:space="preserve">  4.  For any securities, notes, or accounts that were pledged, designate such securities, notes, or accounts in a footnote, and state the name of pledgee and purpose of the pledge.</t>
  </si>
  <si>
    <t>disposed of during the year.</t>
  </si>
  <si>
    <t xml:space="preserve">  7.  In column (h) report for each investment disposed of during the year, the gain or loss represented by the difference between cost of the investment (or the other amount at which carried in the books of account if difference from cost) and the selling price thereof, not including interest adjustment includible in column (f).</t>
  </si>
  <si>
    <t xml:space="preserve">  10.  Report on lines 32-35 &amp; 43-46 the net sales proceeds and gains or losses from allowance sales.</t>
  </si>
  <si>
    <t xml:space="preserve">  5. Report on line 4 the Environmental Protection Agency (EPA) issued allowances.  Report withheld portions on lines 36-40.</t>
  </si>
  <si>
    <t xml:space="preserve">  4. Report the allowances transactions by the period they </t>
  </si>
  <si>
    <t>[Include in the description the date of loss, the date of Commission authorization to use Account 182.1 and period of amortization (mo, yr to mo, yr.).]</t>
  </si>
  <si>
    <t>[Include in the description of costs, the date of Commission authorization to use Account 182.2, and period  of amortization (mo, yr to mo, yr).]</t>
  </si>
  <si>
    <t xml:space="preserve">  1.  Report the information called for below concerning the respondent's accounting for deferred income taxes relating to amortizable property</t>
  </si>
  <si>
    <t>votes cast by proxy.</t>
  </si>
  <si>
    <t>Total:</t>
  </si>
  <si>
    <t>By proxy:</t>
  </si>
  <si>
    <t>VOTING SECURITIES</t>
  </si>
  <si>
    <t>Number of votes as of (date):</t>
  </si>
  <si>
    <t>Name (Title) and Address of Security</t>
  </si>
  <si>
    <t>Common</t>
  </si>
  <si>
    <t>Preferred</t>
  </si>
  <si>
    <t>Holder</t>
  </si>
  <si>
    <t>Votes</t>
  </si>
  <si>
    <t xml:space="preserve"> (a)</t>
  </si>
  <si>
    <t>TOTAL votes of all voting securities</t>
  </si>
  <si>
    <t>TOTAL number of security holders</t>
  </si>
  <si>
    <t xml:space="preserve">TOTAL votes of security holders </t>
  </si>
  <si>
    <t xml:space="preserve">     listed below</t>
  </si>
  <si>
    <t>Page 106</t>
  </si>
  <si>
    <t>SECURITY HOLDERS AND VOTING POWERS (Continued)</t>
  </si>
  <si>
    <t>51</t>
  </si>
  <si>
    <t>52</t>
  </si>
  <si>
    <t>53</t>
  </si>
  <si>
    <t>FERC FORM NO.1 (ED. 12-96)</t>
  </si>
  <si>
    <t>Page 107</t>
  </si>
  <si>
    <t>Insert the initials of the reporting utility and the year which the report covers in the space provided</t>
  </si>
  <si>
    <t>on each page.</t>
  </si>
  <si>
    <t>Cents are to be omitted on all schedules except where they apply to averages and figures per unit</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</si>
  <si>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</si>
  <si>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</si>
  <si>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</si>
  <si>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</si>
  <si>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</si>
  <si>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</si>
  <si>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</si>
  <si>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</si>
  <si>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</si>
  <si>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</si>
  <si>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LU - for long-term service from a designated generating unit.  "Long-term" means five years or longer.  The </t>
  </si>
  <si>
    <t xml:space="preserve">      Sales for Resale on page 401, line 23.  The "Subtotal - Non-RQ" amount in column (g) must be reported as Non-</t>
  </si>
  <si>
    <t xml:space="preserve">availability and reliability of service, aside from transmission constraints, must match the availability and </t>
  </si>
  <si>
    <t xml:space="preserve">      Requirements Sales for Resale on page 401, line 24.  </t>
  </si>
  <si>
    <t>reliability of the designated unit.</t>
  </si>
  <si>
    <t xml:space="preserve"> 10. Footnote entries as required and provide explanations following all required data.</t>
  </si>
  <si>
    <t xml:space="preserve">IU -  for intermediate-term service from a designated generating unit.  The same as LU service except that </t>
  </si>
  <si>
    <t>"intermediate-term" means longer than one year but less than five years.</t>
  </si>
  <si>
    <t xml:space="preserve">           Actual Demand (MW)</t>
  </si>
  <si>
    <t>REVENUE</t>
  </si>
  <si>
    <t xml:space="preserve">                    Name of Company</t>
  </si>
  <si>
    <t xml:space="preserve">FERC Rate </t>
  </si>
  <si>
    <t>Average</t>
  </si>
  <si>
    <t xml:space="preserve">                    or Public Authority</t>
  </si>
  <si>
    <t>Statistical</t>
  </si>
  <si>
    <t>Schedule or</t>
  </si>
  <si>
    <t>Monthly Billing</t>
  </si>
  <si>
    <t>Monthly</t>
  </si>
  <si>
    <t>Megawatthours</t>
  </si>
  <si>
    <t>Demand Charges</t>
  </si>
  <si>
    <t>Energy Charges</t>
  </si>
  <si>
    <t>Other Charges</t>
  </si>
  <si>
    <t>Total ($)</t>
  </si>
  <si>
    <t xml:space="preserve">                  (Footnote Affiliations)</t>
  </si>
  <si>
    <t>Classification</t>
  </si>
  <si>
    <t>Tariff Number</t>
  </si>
  <si>
    <t>Demand (MW)</t>
  </si>
  <si>
    <t>NCP Demand</t>
  </si>
  <si>
    <t>CP Demand</t>
  </si>
  <si>
    <t>Sold</t>
  </si>
  <si>
    <t>($)</t>
  </si>
  <si>
    <t>(h + i + j)</t>
  </si>
  <si>
    <t>FERC FORM NO.1 (REVISED. 12-90) NYPSC Modified-96</t>
  </si>
  <si>
    <t>Next Page is 320</t>
  </si>
  <si>
    <t>Page 310</t>
  </si>
  <si>
    <t>Page 311</t>
  </si>
  <si>
    <t xml:space="preserve">              REVENUE</t>
  </si>
  <si>
    <t>Page 310-A</t>
  </si>
  <si>
    <t>Page 311-A</t>
  </si>
  <si>
    <t xml:space="preserve">   Year of Report</t>
  </si>
  <si>
    <t>ELECTRIC OPERATION AND MAINTENANCE EXPENSES</t>
  </si>
  <si>
    <t>ELECTRIC OPERATION AND MAINTENANCE EXPENSES (Continued)</t>
  </si>
  <si>
    <t>If the amount for previous year is not derived from previously reported figures, explain in footnotes.</t>
  </si>
  <si>
    <t>C. Hydraulic Power Generation (Continued)</t>
  </si>
  <si>
    <t xml:space="preserve">                                               1. POWER PRODUCTION EXPENSES</t>
  </si>
  <si>
    <t>Maintenance</t>
  </si>
  <si>
    <t>(581) Load Dispatching</t>
  </si>
  <si>
    <t>(923) Outside Services Employed</t>
  </si>
  <si>
    <t xml:space="preserve">                                                 A. Steam Power Generation</t>
  </si>
  <si>
    <t xml:space="preserve">(541) </t>
  </si>
  <si>
    <t>Maintenance Supervision and Engineering</t>
  </si>
  <si>
    <t>(582) Station Expenses</t>
  </si>
  <si>
    <t>(924) Property Insurance</t>
  </si>
  <si>
    <t>Operation</t>
  </si>
  <si>
    <t xml:space="preserve">(542) </t>
  </si>
  <si>
    <t>Maintenance of Structures</t>
  </si>
  <si>
    <t xml:space="preserve">     Administrative and General</t>
  </si>
  <si>
    <t>Page 253</t>
  </si>
  <si>
    <t xml:space="preserve">Name of Respondent                                                            </t>
  </si>
  <si>
    <t xml:space="preserve">If the utility is a member of a group which files a consolidated Federal tax return, reconcile reported net income with </t>
  </si>
  <si>
    <t xml:space="preserve">taxable net income as if a separate return were to be filed, indicating, however, intercompany amounts to be eliminated </t>
  </si>
  <si>
    <t xml:space="preserve">  Amortization - Gas</t>
  </si>
  <si>
    <t xml:space="preserve">  Transportation - Clearing Account</t>
  </si>
  <si>
    <t>Total Depreciation and Amortization Provisions</t>
  </si>
  <si>
    <t>Net Charges for Plant Retired</t>
  </si>
  <si>
    <t>Other Debit or Credit Items:</t>
  </si>
  <si>
    <t xml:space="preserve">  Net increase in Retirement Work in Progress</t>
  </si>
  <si>
    <t xml:space="preserve">  Transfer of Provisions to Electric Department</t>
  </si>
  <si>
    <t xml:space="preserve">  Accum. Amortization-Limited Term Property-Johnson Bldg.</t>
  </si>
  <si>
    <t>Common Utility Expenses and Departmental Allocation</t>
  </si>
  <si>
    <t>FERC FORM NO. 1 (ED. 12-87) NYPSC MODIFIED - 97</t>
  </si>
  <si>
    <t>Page 356-A</t>
  </si>
  <si>
    <t>ELECTRIC ENERGY ACCOUNT</t>
  </si>
  <si>
    <t xml:space="preserve">  Report below the information called for concerning the disposition of electric energy generated, purchased, exchanged</t>
  </si>
  <si>
    <t xml:space="preserve">  and wheeled during the year.</t>
  </si>
  <si>
    <t>SOURCES OF ENERGY</t>
  </si>
  <si>
    <t>DISPOSITION OF ENERGY</t>
  </si>
  <si>
    <t>Generation (Excluding Station Use):</t>
  </si>
  <si>
    <t>Sales to Ultimate Consumers</t>
  </si>
  <si>
    <t xml:space="preserve">    Steam</t>
  </si>
  <si>
    <t>(Including Interdepartmental Sales)</t>
  </si>
  <si>
    <t xml:space="preserve">    Nuclear</t>
  </si>
  <si>
    <t>Requirements Sales for Resale</t>
  </si>
  <si>
    <t xml:space="preserve">    Hydro - Conventional</t>
  </si>
  <si>
    <t>(See Instruction 4, page 311.)</t>
  </si>
  <si>
    <t xml:space="preserve">    Hydro - Pumped Storage</t>
  </si>
  <si>
    <t>Non-Requirements Sales for Resale</t>
  </si>
  <si>
    <t xml:space="preserve">      Less Energy for Pumping</t>
  </si>
  <si>
    <t>Energy Furnished Without Charge</t>
  </si>
  <si>
    <t xml:space="preserve">         Net Generation (Enter Total</t>
  </si>
  <si>
    <t>Energy Used by the Company (Electric</t>
  </si>
  <si>
    <t xml:space="preserve">         of lines 3 through 8)</t>
  </si>
  <si>
    <t>Department Only, Excluding Station Use)</t>
  </si>
  <si>
    <t>Purchases</t>
  </si>
  <si>
    <t>Total Energy Losses</t>
  </si>
  <si>
    <t>TOTAL (Enter Total of Lines 22</t>
  </si>
  <si>
    <t xml:space="preserve">    Delivered</t>
  </si>
  <si>
    <t xml:space="preserve">      Net Exchanges (Line 12 minus line 13)</t>
  </si>
  <si>
    <t>Transmission for Other (Wheeling)</t>
  </si>
  <si>
    <t xml:space="preserve">      Net Transmission for Other</t>
  </si>
  <si>
    <t xml:space="preserve">         (Line 16 minus line 17)</t>
  </si>
  <si>
    <t>Transmission by Other Losses</t>
  </si>
  <si>
    <t>TOTAL (Enter Total of lines 9,</t>
  </si>
  <si>
    <t>10, 14, 18 and 19)</t>
  </si>
  <si>
    <t>MONTHLY PEAKS AND OUTPUT</t>
  </si>
  <si>
    <t xml:space="preserve">  1. If the respondent has two or more power systems which are</t>
  </si>
  <si>
    <t>sales so that the total of line 41 exceeds the amount on line 24</t>
  </si>
  <si>
    <t xml:space="preserve">  not physically integrated, furnish the required information for</t>
  </si>
  <si>
    <t>by the amount of losses incurred (or estimated) in making</t>
  </si>
  <si>
    <t xml:space="preserve">  each non-integrated system.</t>
  </si>
  <si>
    <t>the Non-Requirements Sales for Resale.</t>
  </si>
  <si>
    <t xml:space="preserve">  2. Report in column (b) the system's energy output for each</t>
  </si>
  <si>
    <t>4. Report in column (d) the system's monthly maximum megawatt</t>
  </si>
  <si>
    <t xml:space="preserve">  month such that the total on line 41 matches the total on line 20.</t>
  </si>
  <si>
    <t>load (60-minute integration) associated with the net energy for</t>
  </si>
  <si>
    <t>(Less) (922) Administrative Expenses Transferred-Credit</t>
  </si>
  <si>
    <t xml:space="preserve">  TOTAL Operation (Enter Total of lines 44 thru 49)</t>
  </si>
  <si>
    <t>Next Page is 326</t>
  </si>
  <si>
    <t>Page 322</t>
  </si>
  <si>
    <t>Page 323</t>
  </si>
  <si>
    <t>Page 320</t>
  </si>
  <si>
    <t>PURCHASED POWER (Account 555)</t>
  </si>
  <si>
    <t>PURCHASED POWER (Account 555) (Continued)</t>
  </si>
  <si>
    <t>(INCLUDING POWER EXCHANGES)</t>
  </si>
  <si>
    <t>(Including power exchanges)</t>
  </si>
  <si>
    <t>Report all power purchases made during the year.  Also report exchanges of electricity (i.e., transactions involving a</t>
  </si>
  <si>
    <t>balancing of debits and credits for energy, capacity, etc.) and any settlements for imbalanced exchanges.</t>
  </si>
  <si>
    <t>designated units of less than one year.  Describe the nature of the service in a footnote for each adjustment.</t>
  </si>
  <si>
    <t xml:space="preserve">Enter the name of the seller or other party in an exchange transaction in column (a).  Do not abbreviate or truncate </t>
  </si>
  <si>
    <t>AD - for out-of-period adjustment.  Use this code for any accounting adjustment or "true-ups" for service</t>
  </si>
  <si>
    <t>the name or use acronyms.  Explain in a footnote any ownership interest or affiliation the respondent has with the</t>
  </si>
  <si>
    <t>provided in prior reporting years.  Provide an explanation in a footnote for each adjustment.</t>
  </si>
  <si>
    <t>seller.</t>
  </si>
  <si>
    <t>4.</t>
  </si>
  <si>
    <t xml:space="preserve">In column (b), enter a Statistical Classification Code based on the original contractual terms and conditions  of the </t>
  </si>
  <si>
    <t xml:space="preserve">include an appropriate designation for the contract.  On separate lines, list all FERC rate schedules, tariffs </t>
  </si>
  <si>
    <t>or contract designations under which service, as identified in column (b), is provided.</t>
  </si>
  <si>
    <t>RQ - for requirements service. Requirements service is service which the supplier plans to provide on an ongoing</t>
  </si>
  <si>
    <t>5.</t>
  </si>
  <si>
    <t>For requirements RQ purchases and any type of services involving demand charges imposed on a monthly</t>
  </si>
  <si>
    <t xml:space="preserve">    TOTAL Gas (Enter Total of lines 10 thru 14)</t>
  </si>
  <si>
    <t xml:space="preserve">  Other (Specify)</t>
  </si>
  <si>
    <t xml:space="preserve">    TOTAL (Account 281)(Total of 8, 15 and 16)</t>
  </si>
  <si>
    <t>Classification of TOTAL</t>
  </si>
  <si>
    <t xml:space="preserve">  Federal Income Tax</t>
  </si>
  <si>
    <t xml:space="preserve">  State Income Tax</t>
  </si>
  <si>
    <t xml:space="preserve">  Local Income Tax</t>
  </si>
  <si>
    <t>NOTES</t>
  </si>
  <si>
    <t>NOTES (Continued)</t>
  </si>
  <si>
    <t xml:space="preserve">   </t>
  </si>
  <si>
    <t>FERC FORM NO.1  (ED 12-96)</t>
  </si>
  <si>
    <t>Page 272</t>
  </si>
  <si>
    <t>Page 273</t>
  </si>
  <si>
    <t>Page 272-A</t>
  </si>
  <si>
    <t>Page 273-A</t>
  </si>
  <si>
    <t xml:space="preserve">Date of Report </t>
  </si>
  <si>
    <t>ACCUMULATED DEFERRED INCOME TAXES - OTHER PROPERTY (Account 282)</t>
  </si>
  <si>
    <t>ACCUMULATED DEFERRED INCOME TAXES - OTHER PROPERTY (Account 282) (Continued)</t>
  </si>
  <si>
    <t>Report the information called for below concerning the respondent's accounting for deferred income taxes relating to</t>
  </si>
  <si>
    <t>3.  Use separate pages as required.</t>
  </si>
  <si>
    <t>property not subject to accelerated amortization.</t>
  </si>
  <si>
    <t>-Total Fuel and PP</t>
  </si>
  <si>
    <t>-Wages and Benefits</t>
  </si>
  <si>
    <t>-Other Gains</t>
  </si>
  <si>
    <t>+Other Losses</t>
  </si>
  <si>
    <t xml:space="preserve">     Other Expenses</t>
  </si>
  <si>
    <t>Depreciation and Amortization</t>
  </si>
  <si>
    <t>Depreciation Exp</t>
  </si>
  <si>
    <t>Amort &amp; Depl of Utility Plant</t>
  </si>
  <si>
    <t>Amort of Other Utility Plant</t>
  </si>
  <si>
    <t>Amort of Property Losses</t>
  </si>
  <si>
    <t>Amort of Conversion Expenses</t>
  </si>
  <si>
    <t xml:space="preserve">     Total Depre and Amort</t>
  </si>
  <si>
    <t>Fuel and PP related to Sales for Resale (Not Used)</t>
  </si>
  <si>
    <t>Total Fuel and PP</t>
  </si>
  <si>
    <t>divided by Total MWHs</t>
  </si>
  <si>
    <t xml:space="preserve">     Fuel Cost per KWH</t>
  </si>
  <si>
    <t>Accounts Receivable from Assoc. Cos.</t>
  </si>
  <si>
    <t>Materials and Supplies</t>
  </si>
  <si>
    <t>Gas Stored Underground - Current</t>
  </si>
  <si>
    <t>Liquefied Natural Gas in Storage</t>
  </si>
  <si>
    <t>Prepayments</t>
  </si>
  <si>
    <t>Interest and Dividends Receivable</t>
  </si>
  <si>
    <t>Rents Receivable</t>
  </si>
  <si>
    <t>Accrued Utility Revenue</t>
  </si>
  <si>
    <t>Misc. Current and Accrued Assets</t>
  </si>
  <si>
    <t xml:space="preserve">   Total Current and Accrued Assets</t>
  </si>
  <si>
    <t>Unamort. Debt Expense</t>
  </si>
  <si>
    <t>Prelim. Survey and Investigation Charges</t>
  </si>
  <si>
    <t>Temporary Facilities</t>
  </si>
  <si>
    <t>Deferred Losses from Disp. of  Utility Plant</t>
  </si>
  <si>
    <t>Research and Development</t>
  </si>
  <si>
    <t>Accumulated Deferred Income Taxes</t>
  </si>
  <si>
    <t xml:space="preserve">          Total Deferred Debits</t>
  </si>
  <si>
    <t xml:space="preserve">     Total Assets and Other Debits</t>
  </si>
  <si>
    <t>LIABILITIES AND OTHER CREDITS</t>
  </si>
  <si>
    <t>Common Stock Issued</t>
  </si>
  <si>
    <t>Pg 112, L 2 (d)</t>
  </si>
  <si>
    <t>Preferred Stock Issued</t>
  </si>
  <si>
    <t>Pg 112, L 3 (d)</t>
  </si>
  <si>
    <t>Capital Stock Subscribed</t>
  </si>
  <si>
    <t>Pg 112, L 4 (d)</t>
  </si>
  <si>
    <t>Stock Liability for Conversion</t>
  </si>
  <si>
    <t>Pg 112, L 5 (d)</t>
  </si>
  <si>
    <t>Premium on Capital Stock</t>
  </si>
  <si>
    <t>Pg 112, L 6 (d)</t>
  </si>
  <si>
    <t>Other Paid-in Capital</t>
  </si>
  <si>
    <t>Pg 112, L 7 (d)</t>
  </si>
  <si>
    <t>Installments Received on Capital Stock</t>
  </si>
  <si>
    <t>Pg 112, L 8 (d)</t>
  </si>
  <si>
    <t>Next Page is 227</t>
  </si>
  <si>
    <t>Page 224</t>
  </si>
  <si>
    <t>Page 225</t>
  </si>
  <si>
    <t>Page 224-A</t>
  </si>
  <si>
    <t>Page 225-A</t>
  </si>
  <si>
    <t>MATERIALS AND SUPPLIES</t>
  </si>
  <si>
    <t>Expenditures, Outstanding at the end of the year.</t>
  </si>
  <si>
    <t xml:space="preserve">  Uniform System of Accounts.)</t>
  </si>
  <si>
    <t xml:space="preserve">               (4) Distribution</t>
  </si>
  <si>
    <t xml:space="preserve">  describing the specific area of R, D &amp; D (such as safety,</t>
  </si>
  <si>
    <t>6.  If costs have not been segregated for R, D &amp; D activities</t>
  </si>
  <si>
    <t xml:space="preserve">  2.  Indicate in column (a) the applicable classification, as shown</t>
  </si>
  <si>
    <t xml:space="preserve">  corrosion control, pollution, automation, measurement,</t>
  </si>
  <si>
    <t>or projects, submit estimates for columns (c), (d), and (f) with</t>
  </si>
  <si>
    <t xml:space="preserve">  below.  Classifications:</t>
  </si>
  <si>
    <t xml:space="preserve">  insulation, type of appliance, etc.).  Group items under</t>
  </si>
  <si>
    <t>such amounts identified by "Est."</t>
  </si>
  <si>
    <t xml:space="preserve">          A.  Electric and Gas R, D &amp; D Performed Internally</t>
  </si>
  <si>
    <t xml:space="preserve">  $5,000 by classifications and indicate the number of</t>
  </si>
  <si>
    <t>7.  Report separately research and related testing</t>
  </si>
  <si>
    <t xml:space="preserve">                (1)  Generation</t>
  </si>
  <si>
    <t xml:space="preserve">  items grouped.  Under Other, (A.(6) and B.(4)) classify</t>
  </si>
  <si>
    <t>facilities operated by the respondent.</t>
  </si>
  <si>
    <t xml:space="preserve">                    a.  Hydroelectric</t>
  </si>
  <si>
    <t xml:space="preserve">          B.  Electric and Gas R, D &amp; D Performed Externally</t>
  </si>
  <si>
    <t xml:space="preserve">  items by type of R, D &amp; D activity.</t>
  </si>
  <si>
    <t xml:space="preserve">                         i.  Recreation, fish, and wildlife</t>
  </si>
  <si>
    <t xml:space="preserve">               (1) Research Support to the Electrical Research</t>
  </si>
  <si>
    <t xml:space="preserve">                        ii.  Other hydroelectric</t>
  </si>
  <si>
    <t xml:space="preserve">                   Council or the Electric Power Research Institute</t>
  </si>
  <si>
    <t>Costs Incurred Internally</t>
  </si>
  <si>
    <t>Costs Incurred Externally</t>
  </si>
  <si>
    <t>AMOUNTS CHARGED IN CURRENT YEAR</t>
  </si>
  <si>
    <t>Unamortized</t>
  </si>
  <si>
    <t>Accumulation</t>
  </si>
  <si>
    <t>FERC FORM NO. 1 (ED. 12-87)</t>
  </si>
  <si>
    <t>Page 352</t>
  </si>
  <si>
    <t>Page 353</t>
  </si>
  <si>
    <t>(908) Customer Assistance Expenses</t>
  </si>
  <si>
    <t>2. Total Regular Full-Time Employees</t>
  </si>
  <si>
    <t>(528) Maintenance Supervision and Engineering</t>
  </si>
  <si>
    <t>(563)</t>
  </si>
  <si>
    <t>Overhead Lines Expenses</t>
  </si>
  <si>
    <t>(909) Information and Instructional Expenses</t>
  </si>
  <si>
    <t>3. Total Part-Time and Temporary Employees</t>
  </si>
  <si>
    <t>(529) Maintenance of Structures</t>
  </si>
  <si>
    <t>(564)</t>
  </si>
  <si>
    <t>Underground Lines Expenses</t>
  </si>
  <si>
    <t>(910) Miscellaneous Customer Service and Information Expenses</t>
  </si>
  <si>
    <t>4. Total Employees</t>
  </si>
  <si>
    <t>(530) Maintenance of Reactor Plant Equipment</t>
  </si>
  <si>
    <t>(565)</t>
  </si>
  <si>
    <t>amounts reported should be supported by information set forth in, or as part of the books of account.</t>
  </si>
  <si>
    <t>Every inquiry must be definitely answered.  If "none" or "not applicable" states the fact, such an answer</t>
  </si>
  <si>
    <t>may be used.  The annual report should be complete in itself.  Reference to reports of previous years or to</t>
  </si>
  <si>
    <t>any paper or document should not be made in lieu of required entries except as specifically outlined.</t>
  </si>
  <si>
    <t>Upon filing, the report may, if desired, be permanently bound.  If it is so bound, the  requirement for page by</t>
  </si>
  <si>
    <t xml:space="preserve">page identification of the reporting company set forth in paragraph 9 below, may be disregarded.  Extra </t>
  </si>
  <si>
    <t>If the utility conducts operations both within and without the State of New York, data should be reported so</t>
  </si>
  <si>
    <t xml:space="preserve">that there will be shown the quantities of commodities sold within this State, and (separately by accounts) </t>
  </si>
  <si>
    <t xml:space="preserve">the operating revenues from sources within this State, the operating revenue deductions applicable </t>
  </si>
  <si>
    <t>thereto and the plant investment as of the end of the year within this State.</t>
  </si>
  <si>
    <t>All entries shall be made in black or dark blue except those of a contrary or opposite nature, which</t>
  </si>
  <si>
    <t xml:space="preserve">  the respondent's cost for the year and cost chargeable to others.</t>
  </si>
  <si>
    <t xml:space="preserve">                    a. Overhead</t>
  </si>
  <si>
    <t xml:space="preserve">  internally and in column (d) those items performed</t>
  </si>
  <si>
    <t>in Account 188, Research, Development, and Demonstration</t>
  </si>
  <si>
    <t xml:space="preserve">  (See definition of research, development, and demonstration in</t>
  </si>
  <si>
    <t xml:space="preserve">                    b. Underground</t>
  </si>
  <si>
    <t xml:space="preserve">  1.  Report below the particulars (details) called for concerning  common and preferred stock at end of year, distinguishing  separate series of </t>
  </si>
  <si>
    <t xml:space="preserve">       any general class. Show separate totals for common and preferred stock.  If information to meet the stock exchange reporting requirement </t>
  </si>
  <si>
    <t xml:space="preserve">       be reported in column (a) provided the fiscal years for both the 10-K report and this report are compatible.</t>
  </si>
  <si>
    <t xml:space="preserve">       outlined in column (a) is available from the SEC 10-K Report Form filing, a specific reference to report form (i.e. year and company title) may</t>
  </si>
  <si>
    <t xml:space="preserve">      or noncumulative.</t>
  </si>
  <si>
    <t xml:space="preserve">     Give particulars (details) in column (a) of any nominally issued capital stock, reacquired stock, or stock in sinking and other funds </t>
  </si>
  <si>
    <t xml:space="preserve">     which is pledged, stating name of pledgee and purposes of pledge.</t>
  </si>
  <si>
    <t>RESEARCH, DEVELOPMENT, AND DEMONSTRATION ACTIVITIES</t>
  </si>
  <si>
    <t>Page 352-A</t>
  </si>
  <si>
    <t>Page 353-A</t>
  </si>
  <si>
    <t>Page 352-B</t>
  </si>
  <si>
    <t>Page 353-B</t>
  </si>
  <si>
    <t>DISTRIBUTION OF SALARIES AND WAGES</t>
  </si>
  <si>
    <t xml:space="preserve">  Report below the distribution of total salaries and wages</t>
  </si>
  <si>
    <t>TOTAL Other Property and Investments (Total of lines 14-17, 19-23)</t>
  </si>
  <si>
    <t>Long-Term, Portion of Derivative Assets (175)</t>
  </si>
  <si>
    <t>Long-Term, Portion of Derivative Assets - Hedges (176)</t>
  </si>
  <si>
    <t>Derivative Instrument Assets (175)</t>
  </si>
  <si>
    <t>(Less) Long-Term Portion of Derivative Instrument Assets (175)</t>
  </si>
  <si>
    <t>Derivative Instrument Assets - Hedges (176)</t>
  </si>
  <si>
    <t>(Less) Long-Term Portion of Derivative Instrument Assets - Hedges (176)</t>
  </si>
  <si>
    <t xml:space="preserve">     TOTAL Assets and Other Debits (Enter Total of lines 10, 11, 12, 24,</t>
  </si>
  <si>
    <t xml:space="preserve">   73</t>
  </si>
  <si>
    <t xml:space="preserve">   74</t>
  </si>
  <si>
    <t xml:space="preserve">   75</t>
  </si>
  <si>
    <t>58, and 74)</t>
  </si>
  <si>
    <t>Accumulated Other Comprehensive Income (219)</t>
  </si>
  <si>
    <t>122(a)(b)</t>
  </si>
  <si>
    <t>Long-Term Portion of Derivative Instrument Liabilities</t>
  </si>
  <si>
    <t>Long-Term Portion of Derivative Instrument Liabilities - Hedges</t>
  </si>
  <si>
    <t>Asset Retirement Obligations (230)</t>
  </si>
  <si>
    <t>TOTAL Current and Accrued Assets (Enter Total of lines 26 thru 57)</t>
  </si>
  <si>
    <t>Derivative Instrument Liabilities (244)</t>
  </si>
  <si>
    <t>(Less) Long-Term Portion of Derivative Instrument Liabilities</t>
  </si>
  <si>
    <t>Derivative Instrument Liabilities - Hedges (245)</t>
  </si>
  <si>
    <t>(Less) Long-Term Portion of Derivative Instrument Liabilities - Hedges</t>
  </si>
  <si>
    <t xml:space="preserve">   76</t>
  </si>
  <si>
    <t>53 and 62)</t>
  </si>
  <si>
    <t xml:space="preserve">     TOTAL Liabilities and Other Credits (Enter Total of lines 15, 23, 34, </t>
  </si>
  <si>
    <t>Insert</t>
  </si>
  <si>
    <t xml:space="preserve">       Accretion Expense (411.10)</t>
  </si>
  <si>
    <t>3.  For Account 116, Utility Plant Adjustments, explain the origin of such amount, debits and credits during the year, and plan of disposition contemplated, giving reference to Commission orders or other authorizations respecting classification of amounts as plant adjustments and requirements as to disposition thereof.</t>
  </si>
  <si>
    <t>STATEMENTS OF ACCUMULATED COMPREHENSIVE INCOME, COMPREHENSIVE INCOME, AND HEDGING ACTIVITIES</t>
  </si>
  <si>
    <t>1. Report in columns (b), (c), (d) and (e) the amounts of accumulated other comprehensive income items, on a net-of-tax basis, where appropriate.</t>
  </si>
  <si>
    <t>2. Report in columns (f) and (g) the amounts of other categories of other cash flow hedges.</t>
  </si>
  <si>
    <t>3. For each category of hedges that have been accounted for as "fair value hedges", report the accounts affected and the related amounts in a footnote.</t>
  </si>
  <si>
    <t>4. Report data on a year-to-date-basis.</t>
  </si>
  <si>
    <t>Other Cash Flow</t>
  </si>
  <si>
    <t>Totals for each</t>
  </si>
  <si>
    <t>Unrealized Gains and</t>
  </si>
  <si>
    <t>Minimum Pension</t>
  </si>
  <si>
    <t>Foreign Currency</t>
  </si>
  <si>
    <t>Hedges</t>
  </si>
  <si>
    <t>category of items</t>
  </si>
  <si>
    <t>Forward from</t>
  </si>
  <si>
    <t>Comprehensive</t>
  </si>
  <si>
    <t>Loses on Available-</t>
  </si>
  <si>
    <t>Liability adjustment</t>
  </si>
  <si>
    <t>Interest Rate Swaps</t>
  </si>
  <si>
    <t>[Specify]</t>
  </si>
  <si>
    <t xml:space="preserve">recorded in </t>
  </si>
  <si>
    <t>Income</t>
  </si>
  <si>
    <t>for-Sale Securities</t>
  </si>
  <si>
    <t>(net amount)</t>
  </si>
  <si>
    <t>Account 219</t>
  </si>
  <si>
    <t>Page 122a</t>
  </si>
  <si>
    <t>Page 122b</t>
  </si>
  <si>
    <t>5. Enclose in parentheses credit adjustments of plant accounts to indicate the negative effect of such accounts.</t>
  </si>
  <si>
    <t>6.  Classify Account 106 according to prescribed accounts, on an estimated basis if necessary, and include the entries in column (c).</t>
  </si>
  <si>
    <t xml:space="preserve">7. Show in column (f) reclassifications or transfers within utility plant accounts.  Include also in column (f) the additions or reductions of </t>
  </si>
  <si>
    <t>8.  For Account 399, state the nature and use of plant included in this account and if substantial in amount submit a supplementary</t>
  </si>
  <si>
    <t>9.  For each amount comprising the reported balance and changes in Account 102, state the property purchased or sold, name of vendor</t>
  </si>
  <si>
    <t>(317) Asset Retirement costs for Steam Production</t>
  </si>
  <si>
    <t>(326) Asset Retirement Costs for Nuclear Production</t>
  </si>
  <si>
    <t>(337) Asset Retirement Costs for Hydraulic Production</t>
  </si>
  <si>
    <t>(347) Asset Retirement costs for Other Production</t>
  </si>
  <si>
    <t>(359.1) Asset Retirement Costs for Transmission Plant</t>
  </si>
  <si>
    <t>(374) Asset Retirement Cost for Distribution Plant</t>
  </si>
  <si>
    <t xml:space="preserve">          6. GENERAL PLANT</t>
  </si>
  <si>
    <t xml:space="preserve">          5. REGIONAL TRANSMISSION AND MARKET OPERATION PLANT</t>
  </si>
  <si>
    <t>(380) Land and Land Rights</t>
  </si>
  <si>
    <t>(381) Structures and Improvements</t>
  </si>
  <si>
    <t>(382) Computer Hardware</t>
  </si>
  <si>
    <t>(383) Computer Software</t>
  </si>
  <si>
    <t>(384) Communication Equipment</t>
  </si>
  <si>
    <t>(380)</t>
  </si>
  <si>
    <t>(374)</t>
  </si>
  <si>
    <t>(381)</t>
  </si>
  <si>
    <t>(382)</t>
  </si>
  <si>
    <t>(383)</t>
  </si>
  <si>
    <t>(384)</t>
  </si>
  <si>
    <t>(385)</t>
  </si>
  <si>
    <t>(386)</t>
  </si>
  <si>
    <t>(359.1)</t>
  </si>
  <si>
    <t>(399.1) Asset Retirement Costs for General Plant</t>
  </si>
  <si>
    <t xml:space="preserve">      additions and reductions in column (e) adjustments</t>
  </si>
  <si>
    <t>4.  For Revisions to the amount of initial asset retirement costs capitalized, included by primary plant account, increases in column (c)</t>
  </si>
  <si>
    <t>Book Cost or Asset Retirement Costs Retired</t>
  </si>
  <si>
    <t>Regional Transmission and Market Operations</t>
  </si>
  <si>
    <t>Transmission Service and Generation Interconnection Study Costs</t>
  </si>
  <si>
    <t>1. Report the particulars (details) called for concerning the costs incurred and the reimbursements received for performing transmission service and</t>
  </si>
  <si>
    <t>generator interconnection studies.</t>
  </si>
  <si>
    <t>2. List each study separately.</t>
  </si>
  <si>
    <t>3. In column (a) provide the name of the study.</t>
  </si>
  <si>
    <t>4. In column (b) report the cost incurred to perform the study at the end of period.</t>
  </si>
  <si>
    <t>5. In column (c) report the account charged with the cost of the study.</t>
  </si>
  <si>
    <t>6. In column (d) report the amounts received for reimbursement of the study costs at end of period.</t>
  </si>
  <si>
    <t>7. In column (e) report the account credited with the reimbursement received for performing the study.</t>
  </si>
  <si>
    <t>Reimbursements</t>
  </si>
  <si>
    <t>Costs Incurred During</t>
  </si>
  <si>
    <t>Received During</t>
  </si>
  <si>
    <t>Account Credited</t>
  </si>
  <si>
    <t>Period</t>
  </si>
  <si>
    <t>Account Charged</t>
  </si>
  <si>
    <t>the Period</t>
  </si>
  <si>
    <t>With Reimbursement</t>
  </si>
  <si>
    <t>Transmission Studies</t>
  </si>
  <si>
    <t>Generation Studies</t>
  </si>
  <si>
    <t>Page 231</t>
  </si>
  <si>
    <t>Balance at Beginning</t>
  </si>
  <si>
    <t>of Current</t>
  </si>
  <si>
    <t>(456.1) Revenues from Transmission of Electricity of Others</t>
  </si>
  <si>
    <t>(457.1) Regional Control Services Revenues</t>
  </si>
  <si>
    <t>(457.2) Miscellaneous Revenues</t>
  </si>
  <si>
    <t xml:space="preserve">1. The following instructions generally apply to the annual version of </t>
  </si>
  <si>
    <t xml:space="preserve">these pages. Do not report quarterly data in columns (c), (e), (f) and (g). </t>
  </si>
  <si>
    <t>451, 456, and 457.2</t>
  </si>
  <si>
    <t>according to the basis of classification (Small or Commercial, and Large</t>
  </si>
  <si>
    <t>or Industrial) regularly used by the respondent if such basis of</t>
  </si>
  <si>
    <t>classification is not generally greater than 1000 Kw of demand.  (See</t>
  </si>
  <si>
    <t>Account 442 of the Uniform System of Accounts.  Explain basis of</t>
  </si>
  <si>
    <t>5.  Disclose amounts of $250,000 or greater in a footnote for accounts</t>
  </si>
  <si>
    <t>6.  Commercial and Industrial Sales, Account 442, may be classified</t>
  </si>
  <si>
    <t>7.  See pages 108-109, Important Changes During Year, for</t>
  </si>
  <si>
    <t>9.  Include unmetered sales.  Provide details of such sales</t>
  </si>
  <si>
    <t>REGIONAL TRANSMISSION SERVICES REVENUES (Account 457.1)</t>
  </si>
  <si>
    <t>pursuant to a Commission approved tariff. All amounts separately billed must be detailed below.</t>
  </si>
  <si>
    <t>Description of Services</t>
  </si>
  <si>
    <t>Balance at End of</t>
  </si>
  <si>
    <t>Quarter 1</t>
  </si>
  <si>
    <t>Quarter 2</t>
  </si>
  <si>
    <t>Quarter 3</t>
  </si>
  <si>
    <t>Quarter 4</t>
  </si>
  <si>
    <t>Page 302</t>
  </si>
  <si>
    <t>(561.1)</t>
  </si>
  <si>
    <t>(561.2)</t>
  </si>
  <si>
    <t>(561.3)</t>
  </si>
  <si>
    <t>(561.4)</t>
  </si>
  <si>
    <t>(561.5)</t>
  </si>
  <si>
    <t>(561.6)</t>
  </si>
  <si>
    <t>(561.7)</t>
  </si>
  <si>
    <t>(561.8)</t>
  </si>
  <si>
    <t xml:space="preserve">(569.1) </t>
  </si>
  <si>
    <t xml:space="preserve">(569.2) </t>
  </si>
  <si>
    <t xml:space="preserve">(569.3) </t>
  </si>
  <si>
    <t xml:space="preserve">(569.4) </t>
  </si>
  <si>
    <t>Load Dispatch - Reliability</t>
  </si>
  <si>
    <t>Load Dispatch - Monitor and Operate Transmission System</t>
  </si>
  <si>
    <t>Load Dispatch - Transmission Service and Scheduling</t>
  </si>
  <si>
    <t>Scheduling, System Control and Dispatch Services</t>
  </si>
  <si>
    <t>Reliability, Planning and Standards Development</t>
  </si>
  <si>
    <t>Generation Interconnection Studies</t>
  </si>
  <si>
    <t>Reliability, Planning and Standards Development Services</t>
  </si>
  <si>
    <t>Maintenance of Computer Hardware</t>
  </si>
  <si>
    <t>Maintenance of Computer Software</t>
  </si>
  <si>
    <t>Maintenance of Communication Equipment</t>
  </si>
  <si>
    <t>Maintenance of Miscellaneous Regional Transmission Plant</t>
  </si>
  <si>
    <t>(580) Operation Supervision and Engineering</t>
  </si>
  <si>
    <t>4. DISTRIBUTION EXPENSES</t>
  </si>
  <si>
    <t>5. CUSTOMER ACCOUNTS EXPENSES</t>
  </si>
  <si>
    <t>6. CUSTOMER SERVICE AND INFORMATIONAL EXPENSES</t>
  </si>
  <si>
    <t>7. SALES EXPENSES</t>
  </si>
  <si>
    <t xml:space="preserve">   8. ADMINISTRATIVE AND GENERAL EXPENSES (Continued)</t>
  </si>
  <si>
    <t>3. REGIONAL MARKET EXPENSES</t>
  </si>
  <si>
    <t>(575.1) Operation Supervision</t>
  </si>
  <si>
    <t>(575.2) Day Ahead and Real Time Market Facilitation</t>
  </si>
  <si>
    <t>(575.3) Transmission Rights Market Facilitation</t>
  </si>
  <si>
    <t>(575.4) Capacity Market Facilitation</t>
  </si>
  <si>
    <t>(575.5) Ancillary Services Market Facilitation</t>
  </si>
  <si>
    <t>(575.6) Market Monitoring and Compliance</t>
  </si>
  <si>
    <t>(575.7) Market Facilitation, Monitoring and Compliance Services</t>
  </si>
  <si>
    <t>(575.8) Rents</t>
  </si>
  <si>
    <t>(576.1) Maintenance of Structures and Improvements</t>
  </si>
  <si>
    <t>(576.2) Maintenance of Computer Hardware</t>
  </si>
  <si>
    <t>(576.3) Maintenance of Computer Software</t>
  </si>
  <si>
    <t>(576.4) Maintenance of Communication Equipment</t>
  </si>
  <si>
    <t>(576.5) Maintenance of Miscellaneous Market Operation Plant</t>
  </si>
  <si>
    <t>FNS - Firm Network Transmission Service for Self. "Firm" means service that can not be interrupted for economic reasons</t>
  </si>
  <si>
    <t>and is intended to remain reliable even under adverse conditions. "Network Service" is Network Transmission Service as</t>
  </si>
  <si>
    <t>described in Order No. 888 and the Open Access Transmission Tariff. "Self" means the respondent.</t>
  </si>
  <si>
    <t>FNO - Firm Network Service for Others. "Firm" means that service cannot be interrupted for economic reasons and is</t>
  </si>
  <si>
    <t>intended to remain reliable even under adverse conditions. "Network Service" is Network Transmission Service as</t>
  </si>
  <si>
    <t>described in Order No. 888 and the Open Access Transmission Tariff.</t>
  </si>
  <si>
    <t>LFP - for Long-Term Firm Point-to-Point Transmission Reservations. "Long-Term" means one year or longer and” firm"</t>
  </si>
  <si>
    <t>means that service cannot be interrupted for economic reasons and is intended to remain reliable even under adverse</t>
  </si>
  <si>
    <t>conditions. "Point-to-Point Transmission Reservations" are described in Order No. 888 and the Open Access</t>
  </si>
  <si>
    <t>Transmission Tariff. For all transactions identified as LFP, provide in a footnote the termination date of the contract</t>
  </si>
  <si>
    <t>defined as the earliest date either buyer or seller can unilaterally cancel the contract.</t>
  </si>
  <si>
    <t>OLF - Other Long-Term Firm Transmission Service. Report service provided under contracts which do not conform to the</t>
  </si>
  <si>
    <t>terms of the Open Access Transmission Tariff. "Long-Term" means one year or longer and “firm” means that service</t>
  </si>
  <si>
    <t>cannot be interrupted for economic reasons and is intended to remain reliable even under adverse conditions. For all</t>
  </si>
  <si>
    <t>transactions identified as OLF, provide in a footnote the termination date of the contract defined as the earliest date either</t>
  </si>
  <si>
    <t>SFP - Short-Term Firm Point-to-Point Transmission Reservations. Use this classification for all firm point-to-point</t>
  </si>
  <si>
    <t>transmission reservations, where the duration of each period of reservation is less than one-year.</t>
  </si>
  <si>
    <t>NF - Non-Firm Transmission Service, where firm means that service cannot be interrupted for economic reasons and is</t>
  </si>
  <si>
    <t>intended to remain reliable even under adverse conditions.</t>
  </si>
  <si>
    <t>TRANSMISSION OF ELECTRICITY BY ISO/RTOs</t>
  </si>
  <si>
    <t>1. Report in Column (a) the Transmission Owner receiving revenue for the transmission of electricity by the ISO/RTO.</t>
  </si>
  <si>
    <t>2. Use a separate line of data for each distinct type of transmission service involving the entities listed in Column (a).</t>
  </si>
  <si>
    <t>3. In Column (b) enter a Statistical Classification code based on the original contractual terms and conditions of the service as follows: FNO - Firm Network Service</t>
  </si>
  <si>
    <t>for Others, FNS - Firm Network Transmission Service for Self, LFP - Long-Term Firm Point-to-Point Transmission Service, OLF - Other Long-Term Firm</t>
  </si>
  <si>
    <t>Transmission Service, SFP - Short-Term Firm Point-to-Point Transmission Reservation, NF - Non-Firm Transmission Service, OS - Other Transmission Service</t>
  </si>
  <si>
    <t xml:space="preserve">and AD - Out of Period Adjustments. Use this code for any accounting adjustments or "true-ups" for service provided in prior reporting periods. Provide an </t>
  </si>
  <si>
    <t>explanation in a footnote for each adjustment. See General Instruction for definitions of codes.</t>
  </si>
  <si>
    <t>4. In column (C) identify the FERC Rate Schedule or tariff Number, on separate lines, list all FERC rate schedules or contract  designations under which service,</t>
  </si>
  <si>
    <t>as identified in column (b) was provided.</t>
  </si>
  <si>
    <t>5. In column (d) report the revenue amounts as shown on bills or vouchers.</t>
  </si>
  <si>
    <t>6. Report in column 9e) the total revenues distributed to the entity listed in column (a).</t>
  </si>
  <si>
    <t>Payment Received by</t>
  </si>
  <si>
    <t>FERC Rate Schedule</t>
  </si>
  <si>
    <t>Total Revenue by Rate</t>
  </si>
  <si>
    <t>Total Revenue</t>
  </si>
  <si>
    <t>(Transmission Owner Name)</t>
  </si>
  <si>
    <t>or Tariff Number</t>
  </si>
  <si>
    <t>Schedule or Tariff</t>
  </si>
  <si>
    <t>Page 331</t>
  </si>
  <si>
    <t>Report in columns (c) and (d) the total megawatthours received and delivered by the provider of the transmission service.</t>
  </si>
  <si>
    <t>In columns (e) through (h), report expenses as shown on bills or vouchers rendered to the respondent.  In column (e), provide demand</t>
  </si>
  <si>
    <t>charges.  In column (f), provide energy charges related to the amount of energy transferred.  In column (g), provide the total of all other</t>
  </si>
  <si>
    <t>of the amount shown in column (g).  Report in column (h) the total charge shown on bills rendered to the respondent.  If no monetary</t>
  </si>
  <si>
    <t>settlement was made, enter zero ("0") in column (h).  Provide a footnote explaining the nature of the nonmonetary settlement, including</t>
  </si>
  <si>
    <t>In column (b) enter a Statistical Classification code based on the original contractual terms and conditions of the service as follows:</t>
  </si>
  <si>
    <t>FNS - Firm Network Transmission Service for Self, LFP - Long-Term Firm Point-to-Point Transmission Reservations. OLF - Other</t>
  </si>
  <si>
    <t>Long-Term Firm Transmission Service, SFP - Short-Term Firm Point-to- Point Transmission Reservations, NF - Non-Firm Transmission</t>
  </si>
  <si>
    <t>Service, and OS - Other Transmission Service. See General Instructions for definitions of statistical classifications.</t>
  </si>
  <si>
    <t>Electric Plant (Account 405).</t>
  </si>
  <si>
    <t>Expense for Asset</t>
  </si>
  <si>
    <t>Retirement Costs</t>
  </si>
  <si>
    <t>(Account 403.1)</t>
  </si>
  <si>
    <t>Regional Transmission and Market Operation</t>
  </si>
  <si>
    <t xml:space="preserve">               (5) Regional Transmission and Market Operation</t>
  </si>
  <si>
    <t xml:space="preserve">               (6) Environment (other than equipment)</t>
  </si>
  <si>
    <t xml:space="preserve">               (7) Other (Classify and include items in excess of</t>
  </si>
  <si>
    <t xml:space="preserve">               (8) Total Cost Incurred</t>
  </si>
  <si>
    <t xml:space="preserve">     Transmission (Enter Total of lines 4 and 14)</t>
  </si>
  <si>
    <t xml:space="preserve">     Distribution (Enter Total of lines 6 and 16)</t>
  </si>
  <si>
    <t xml:space="preserve">     Customer Accounts (Transcribe from line 7)</t>
  </si>
  <si>
    <t xml:space="preserve">     Customer Service and Informational (Transcribe from line 8)</t>
  </si>
  <si>
    <t xml:space="preserve">     Sales (Transcribe from line 9)</t>
  </si>
  <si>
    <t xml:space="preserve">     Administrative and General (Enter Total of lines 10 and 17)</t>
  </si>
  <si>
    <t xml:space="preserve">          TOTAL Oper. and Maint.  (Total of lines 20 thru 27)</t>
  </si>
  <si>
    <t>Amounts Included in ISO/RTO Settlement Statements</t>
  </si>
  <si>
    <t>1. The respondent shall report below the details called for concerning amounts it recorded in Account 555, Purchase Power, and Account 447, Sales for</t>
  </si>
  <si>
    <t>Resale, for items shown on ISO/RTO Settlement Statements. Transactions should be separately netted for each ISO/RTO administered energy market</t>
  </si>
  <si>
    <t>for purposes of determining whether an entity is a net seller or purchaser in a given hour. Net megawatt hours are to be used as the basis for determining</t>
  </si>
  <si>
    <t>whether a net purchase or sale has occurred. In each monthly reporting period, the hourly sale and purchase net amounts are to be aggregated and</t>
  </si>
  <si>
    <t>separately reported in Account 447, Sales for Resale, or Account 555, Purchased Power, respectively.</t>
  </si>
  <si>
    <t>Description of Item(s)</t>
  </si>
  <si>
    <t xml:space="preserve">  Net Purchases (Account 555)</t>
  </si>
  <si>
    <t xml:space="preserve">  Net Sales (Account 447)</t>
  </si>
  <si>
    <t>Transmission Rights</t>
  </si>
  <si>
    <t>Ancillary Services</t>
  </si>
  <si>
    <t>Other Items (list separately)</t>
  </si>
  <si>
    <t>Page 397</t>
  </si>
  <si>
    <t>Year/Period of Report</t>
  </si>
  <si>
    <t>PURCHASES AND SALES OF ANCILLARY SERVICES</t>
  </si>
  <si>
    <t>In columns for usage, report usage-related billing determinant and the unit of measure.</t>
  </si>
  <si>
    <t>(1) On line 1 columns (b), (c), (d), (e), (f) and (g) report the amount of ancillary services purchase and sol during the year.</t>
  </si>
  <si>
    <t>(2) On line 2 columns (b), (c), (d), (e), (f) and (g) report the amount of reactive supply and voltage control services purchased and sold during the year.</t>
  </si>
  <si>
    <t>(3) On line 3 columns (b), (c), (d), (e), (f) and (g) report the amount of regulations and frequency response services purchased and sold during the year.</t>
  </si>
  <si>
    <t>(4) On line 4 columns (b), (c), (d), (e), (f) and (g) report the amount of energy imbalance services purchase and sold during the year.</t>
  </si>
  <si>
    <t>(5) On line 5 and 6 columns (b), (c), (d), (e), (f) and (g) report the amount of operating reserve spinning and supplement services purchased and sold during the period.</t>
  </si>
  <si>
    <t>(6) On line 7 columns (b), (c), (d), (e), (f) and (g) report the total amount of all other types ancillary services purchased or sold during the year. Include in a footnote and specify</t>
  </si>
  <si>
    <t>the amount for each type of other ancillary service provided.</t>
  </si>
  <si>
    <t>Amount Purchase for the Year</t>
  </si>
  <si>
    <t>Amount Sold for the Year</t>
  </si>
  <si>
    <t>Usage - Related Billing Determinant</t>
  </si>
  <si>
    <t>Unit of</t>
  </si>
  <si>
    <t>Type of Ancillary Service</t>
  </si>
  <si>
    <t>Number of Units</t>
  </si>
  <si>
    <t>Measure</t>
  </si>
  <si>
    <t>Dollars</t>
  </si>
  <si>
    <t>Scheduling, System Control and Dispatch</t>
  </si>
  <si>
    <t>Reactive Supply and Voltage</t>
  </si>
  <si>
    <t>Regulation and Frequency Response</t>
  </si>
  <si>
    <t>Energy Imbalance</t>
  </si>
  <si>
    <t>Operating Reserve - Spinning</t>
  </si>
  <si>
    <t>Operating Reserve - Supplement</t>
  </si>
  <si>
    <t>Total (Lines 1 thru 7)</t>
  </si>
  <si>
    <t>Page 398</t>
  </si>
  <si>
    <t xml:space="preserve">Report the amounts for each type of ancillary service shown in column (a) for the year as specified in Order No. 888 and defined in the respondents </t>
  </si>
  <si>
    <t>Open Access Transmission Tariff.</t>
  </si>
  <si>
    <t>Monthly Transmission System Peak Load</t>
  </si>
  <si>
    <t>(1) Report the monthly peak load on the respondent's transmission system. If the respondent has two or more power systems which are not physically</t>
  </si>
  <si>
    <t>integrated, furnish the required information for each non-integrated system.</t>
  </si>
  <si>
    <t>(2) Report on Column (b) by month the transmission system's peak load.</t>
  </si>
  <si>
    <t>(3) Report on Columns (c ) and (d) the specified information for each monthly transmission - system peak load reported on Column (b).</t>
  </si>
  <si>
    <t>(4) Report on Columns (e) through (j) by month the system' monthly maximum megawatt load by statistical classifications. See General Instruction for</t>
  </si>
  <si>
    <t>the definition of each statistical classification.</t>
  </si>
  <si>
    <t>NAME OF SYSTEM:</t>
  </si>
  <si>
    <t>Monthly Peak</t>
  </si>
  <si>
    <t>Day of</t>
  </si>
  <si>
    <t>Hour of</t>
  </si>
  <si>
    <t>Film Network</t>
  </si>
  <si>
    <t>Long-Term Film</t>
  </si>
  <si>
    <t>Other Long-</t>
  </si>
  <si>
    <t>Short-Term Film</t>
  </si>
  <si>
    <t>MW - Total</t>
  </si>
  <si>
    <t>Service for</t>
  </si>
  <si>
    <t>Point-to-point</t>
  </si>
  <si>
    <t>Term Film</t>
  </si>
  <si>
    <t>Services</t>
  </si>
  <si>
    <t>Self</t>
  </si>
  <si>
    <t>Others</t>
  </si>
  <si>
    <t>Reservation</t>
  </si>
  <si>
    <t>Service</t>
  </si>
  <si>
    <t>Total for Quarter 1</t>
  </si>
  <si>
    <t>Total for Quarter 2</t>
  </si>
  <si>
    <t>Total for Quarter 3</t>
  </si>
  <si>
    <t xml:space="preserve">December </t>
  </si>
  <si>
    <t>Total for Quarter 4</t>
  </si>
  <si>
    <t>Total Year to</t>
  </si>
  <si>
    <t>Date/Year</t>
  </si>
  <si>
    <t>Page 400</t>
  </si>
  <si>
    <t>Monthly ISO/RTO Transmission System Peak Load</t>
  </si>
  <si>
    <t>(1) Report the monthly peak load on the respondent's transmission system. If the Respondent has two or more power systems which are not physically</t>
  </si>
  <si>
    <t>(3) Report on Column (c) and (d) the specified information for each monthly transmission - system peak load reported on Column (b).</t>
  </si>
  <si>
    <t>(4) Report on Columns (e) through (i) by month the system’s transmission usage by classification. Amounts reported as Through and Out Service in</t>
  </si>
  <si>
    <t>Column (g) are to be excluded from those amounts reported in Columns (e) and (f).</t>
  </si>
  <si>
    <t>(5) Amounts reported in Column (j) for Total Usage is the sum of Columns (h) and (i).</t>
  </si>
  <si>
    <t>Imports into</t>
  </si>
  <si>
    <t>Exports from</t>
  </si>
  <si>
    <t>Through and</t>
  </si>
  <si>
    <t>Network</t>
  </si>
  <si>
    <t>ISO/RTO</t>
  </si>
  <si>
    <t>Out Service</t>
  </si>
  <si>
    <t>Service Usage</t>
  </si>
  <si>
    <t>Usage</t>
  </si>
  <si>
    <t>Page 400a</t>
  </si>
  <si>
    <t>Power Exchanges:</t>
  </si>
  <si>
    <t>Asset Retirement Costs</t>
  </si>
  <si>
    <t xml:space="preserve">     Total Cost (Enter Total of lines 14 thru 19)</t>
  </si>
  <si>
    <t>1. Report Below the information called for concerning all non-power goods or services received from or provided to associated (affiliated) companies.</t>
  </si>
  <si>
    <t>2. The reporting threshold for reporting purposes is $250,000. The threshold applies to the annual amount billed to the respondent or billed to an</t>
  </si>
  <si>
    <t>associated/affiliated company for non-power goods and services. The good or services must be specific in nature. Respondents should not attempt to include or</t>
  </si>
  <si>
    <t>aggregate amounts in a nonspecific category such as "general".</t>
  </si>
  <si>
    <t>3. Where amounts billed to or received from the associated (affiliated) company are based on a n allocations process, explain in a footnote.</t>
  </si>
  <si>
    <t>Name of</t>
  </si>
  <si>
    <t>Associated/Affiliated</t>
  </si>
  <si>
    <t>Charged or</t>
  </si>
  <si>
    <t>Description of the Non-Power Good or Services</t>
  </si>
  <si>
    <t>Company</t>
  </si>
  <si>
    <t>Non-power Goods or Services Provided by Affiliated</t>
  </si>
  <si>
    <t>Non-power Goods or Services Provided for Affiliate</t>
  </si>
  <si>
    <t xml:space="preserve"> FERC FORM NO. 1-F (NEW)</t>
  </si>
  <si>
    <t>Plant Cost</t>
  </si>
  <si>
    <t>(Incl Asset Retire.</t>
  </si>
  <si>
    <t xml:space="preserve">Asset Retire </t>
  </si>
  <si>
    <t>Energy Storage Operations (Large Plants)</t>
  </si>
  <si>
    <t>414-416</t>
  </si>
  <si>
    <t>Energy Storage Operations (Small Plants)</t>
  </si>
  <si>
    <t>419-420</t>
  </si>
  <si>
    <t>(348) Energy Storage Equipment - Production</t>
  </si>
  <si>
    <t>(351) Energy Storage Equipment - Transmission</t>
  </si>
  <si>
    <t>(351)</t>
  </si>
  <si>
    <t>(548.1)</t>
  </si>
  <si>
    <t>Operation of Energy Storage Equipment</t>
  </si>
  <si>
    <t>(553.1)</t>
  </si>
  <si>
    <t>Maintenance of Energy Storage Equipment</t>
  </si>
  <si>
    <t>(555.1)</t>
  </si>
  <si>
    <t>Power Purchased for Storage Operations</t>
  </si>
  <si>
    <t>(562.1) Operation of Energy Storage Equipment</t>
  </si>
  <si>
    <t>(570.1)</t>
  </si>
  <si>
    <t>(584.1) Operation of Energy Storage Equipment</t>
  </si>
  <si>
    <t>(592.1) Maintenance of Structures and Equipment</t>
  </si>
  <si>
    <t>(592.2) Maintenance of Energy Storage Equipment</t>
  </si>
  <si>
    <t>Purchased</t>
  </si>
  <si>
    <t>Energy Storage)</t>
  </si>
  <si>
    <t>(Excluding for</t>
  </si>
  <si>
    <t xml:space="preserve">     (h)</t>
  </si>
  <si>
    <t>Purchased for</t>
  </si>
  <si>
    <t>Energy Storage</t>
  </si>
  <si>
    <t>Through 29)(MUST EQUAL LINE 21)</t>
  </si>
  <si>
    <t>Purchases for Energy Storage</t>
  </si>
  <si>
    <t>Total Energy Stored</t>
  </si>
  <si>
    <t xml:space="preserve">     Expenses per KWh of Generation and Pumping (Enter result of line 37 divided by line 9 plus line 10)</t>
  </si>
  <si>
    <t xml:space="preserve">     Cost per KW of Installed Capacity (line 21 / line 4)</t>
  </si>
  <si>
    <t>ENERGY STORAGE OPERATIONS (Large Plants)</t>
  </si>
  <si>
    <t>ENERGY STORAGE OPERATIONS (Large Plants) (Continued)</t>
  </si>
  <si>
    <t>1. Large Plants are plants of 10,000 KW or more.</t>
  </si>
  <si>
    <t xml:space="preserve">7. In column (l), report revenues from energy storage operations. In a footnote, disclose the revenue accounts and revenue amounts related to the </t>
  </si>
  <si>
    <t>2. In columns (a) (b) and (c) report the name of the energy storage project, functional classification (Production, Transmission, Distribution), and location.</t>
  </si>
  <si>
    <t>income generating activity.</t>
  </si>
  <si>
    <t>3. In column (d), report Megawatt hours (MWH) purchased, generated, or received in exchange transactions for storage.</t>
  </si>
  <si>
    <t xml:space="preserve">4. In columns (e), (f) and (g) report MWHs delivered to the grid to support production, transmission and distribution. The amount reported in column (d) </t>
  </si>
  <si>
    <t>should include MWHs delivered/provided to a generator’s own load requirements or used for the provision of ancillary services.</t>
  </si>
  <si>
    <t>5. In columns (h), (i), and (j) report MWHs lost during conversion, storage and discharge of energy.</t>
  </si>
  <si>
    <t>6. In column (k) report the MWHs sold.</t>
  </si>
  <si>
    <t>Name of the Energy Storage Project</t>
  </si>
  <si>
    <t>Location of the Project</t>
  </si>
  <si>
    <t>MWHs</t>
  </si>
  <si>
    <t>MWHs delivered to the grid to support</t>
  </si>
  <si>
    <t>MWHs Lost During Conversion, Storage and Discharge of Energy</t>
  </si>
  <si>
    <t>Revenues from Energy</t>
  </si>
  <si>
    <t>Storage Operations</t>
  </si>
  <si>
    <t>Page 414</t>
  </si>
  <si>
    <t>Page 415</t>
  </si>
  <si>
    <t>included in Account 501 and other costs associated with self-generated power.</t>
  </si>
  <si>
    <t>8. In column (m), report the cost of power purchased for storage operations and reported in Account 555.1, Power Purchased for Storage Operations. If power was purchased</t>
  </si>
  <si>
    <t>from an affiliated seller specify how the cost of the power was determined. In columns (n) and (o), report fuel costs for storage operations associated with self-generated power</t>
  </si>
  <si>
    <t>9. In columns (q), (r) and (s) report the total project plant costs including but not exclusive of land and land rights, structures and improvements, energy storage equipment,</t>
  </si>
  <si>
    <t>turbines, compressors, generators, switching and conversion equipment, lines and equipment whose primary purpose is to integrate or tie energy storage assets into the</t>
  </si>
  <si>
    <t>power grid, and any other costs associated with the energy storage project included in the property accounts listed.</t>
  </si>
  <si>
    <t>Fuel Costs from</t>
  </si>
  <si>
    <t>Associated Fuel</t>
  </si>
  <si>
    <t>accounts for Storage</t>
  </si>
  <si>
    <t>Power Purchased for</t>
  </si>
  <si>
    <t>Operations Associated</t>
  </si>
  <si>
    <t>Other Costs Associated</t>
  </si>
  <si>
    <t>with Self-Generated</t>
  </si>
  <si>
    <t>Project costs</t>
  </si>
  <si>
    <t>(555.1) (Dollars)</t>
  </si>
  <si>
    <t>Power (Dollars)</t>
  </si>
  <si>
    <t>(Dollars)</t>
  </si>
  <si>
    <t>(r)</t>
  </si>
  <si>
    <t>(s)</t>
  </si>
  <si>
    <t>Account 101</t>
  </si>
  <si>
    <t>Account 103</t>
  </si>
  <si>
    <t>Account 106</t>
  </si>
  <si>
    <t>Account 107</t>
  </si>
  <si>
    <t>Page 416</t>
  </si>
  <si>
    <t>ENERGY STORAGE OPERATIONS (Small Plants)</t>
  </si>
  <si>
    <t>ENERGY STORAGE OPERATIONS (Small Plants) (Continued)</t>
  </si>
  <si>
    <t>1. Small Plants are plants less than 10,000 KW.</t>
  </si>
  <si>
    <t>2. In columns (a), (b) and (c) report the name of the energy storage project, functional classification (Production, Transmission,</t>
  </si>
  <si>
    <t>Distribution), and location.</t>
  </si>
  <si>
    <t xml:space="preserve">3. In column (d), report project plant cost including but not exclusive of land and land rights, structures and improvements, </t>
  </si>
  <si>
    <t>energy storage equipment and any other costs associated with the energy storage project.</t>
  </si>
  <si>
    <t>4. In column (e), report operation expenses excluding fuel, (f), maintenance expenses, (g) fuel costs for storage operations and</t>
  </si>
  <si>
    <t xml:space="preserve">(h) cost of power purchased for storage operations and reported in Account 555.1, Power Purchased for Storage Operations. </t>
  </si>
  <si>
    <t>If power was purchased from an affiliated seller specify how the cost of the power was determined.</t>
  </si>
  <si>
    <t>5. If any other expenses, report in column (i) and footnote the nature of the item(s).</t>
  </si>
  <si>
    <t>Plant Operating Expenses</t>
  </si>
  <si>
    <t>Project</t>
  </si>
  <si>
    <t>Operations (Excluding</t>
  </si>
  <si>
    <t>Cost of fuel used</t>
  </si>
  <si>
    <t>Account Mo. 555.1</t>
  </si>
  <si>
    <t>Fuel used in Storage</t>
  </si>
  <si>
    <t>in storage operations</t>
  </si>
  <si>
    <t>Operations)</t>
  </si>
  <si>
    <t xml:space="preserve">  Hedging Activities</t>
  </si>
  <si>
    <t>Transmission Service and Generation Interconnection</t>
  </si>
  <si>
    <t>Study Costs</t>
  </si>
  <si>
    <t>Regional Transmission Service Revenues</t>
  </si>
  <si>
    <t>Transmission of Electricity by ISO/RTOs</t>
  </si>
  <si>
    <t>Amounts included in ISO/RTO Settlement Statements</t>
  </si>
  <si>
    <t>400a</t>
  </si>
  <si>
    <t>Purchase and Sale of Ancillary Services</t>
  </si>
  <si>
    <t>54</t>
  </si>
  <si>
    <t>55</t>
  </si>
  <si>
    <t>56</t>
  </si>
  <si>
    <t>57</t>
  </si>
  <si>
    <t>58</t>
  </si>
  <si>
    <t>59</t>
  </si>
  <si>
    <t>60</t>
  </si>
  <si>
    <t>61</t>
  </si>
  <si>
    <t>62</t>
  </si>
  <si>
    <t>63</t>
  </si>
  <si>
    <t>64</t>
  </si>
  <si>
    <t>65</t>
  </si>
  <si>
    <t>66</t>
  </si>
  <si>
    <t>67</t>
  </si>
  <si>
    <t>68</t>
  </si>
  <si>
    <t>69</t>
  </si>
  <si>
    <t>70</t>
  </si>
  <si>
    <t>71</t>
  </si>
  <si>
    <t>72</t>
  </si>
  <si>
    <t>73</t>
  </si>
  <si>
    <t>74</t>
  </si>
  <si>
    <t xml:space="preserve">   TOTAL Transmission and Market Operation Plant (Total line 79 thru 86)</t>
  </si>
  <si>
    <t>TOTAL Operation (Enter total of lines 62 thru 67)</t>
  </si>
  <si>
    <t>TOTAL Power Production Expenses--Other Power  (Enter Total of Lines 70 and 75)</t>
  </si>
  <si>
    <t>TOTAL Maintenance (Enter Total of Lines 70 thru 75)</t>
  </si>
  <si>
    <t>TOTAL Other Power Supply Expenses  (Enter Total of Lines 78 thru 81)</t>
  </si>
  <si>
    <t>TOTAL Power Production Expenses (Enter total of lines 21, 41, 59, 76, and 82)</t>
  </si>
  <si>
    <t>TOTAL Operation (Enter total of lines 86 thru 101)</t>
  </si>
  <si>
    <t xml:space="preserve">TOTAL Maintenance (Enter total of lines 104 thru 115) </t>
  </si>
  <si>
    <t>TOTAL Transmission Expenses (Enter total of lines 102 and 115)</t>
  </si>
  <si>
    <t xml:space="preserve"> TOTAL Operation (Enter total of lines 119 thru 126)</t>
  </si>
  <si>
    <t xml:space="preserve"> TOTAL Maintenance (Lines 129 thru 133)</t>
  </si>
  <si>
    <t xml:space="preserve"> TOTAL Regional Transmission and Market Op Expenses (Total 127 and 134)</t>
  </si>
  <si>
    <t xml:space="preserve"> TOTAL Operation (Enter Total of lines 138 thru 148)</t>
  </si>
  <si>
    <t xml:space="preserve"> TOTAL Maintenance (Enter Total of lines 151 thru 162)</t>
  </si>
  <si>
    <t xml:space="preserve"> TOTAL Distribution Expenses (Enter Total of lines 149 and 162)</t>
  </si>
  <si>
    <t xml:space="preserve"> TOTAL Customer Accounts Expenses (Enter Total of lines 165 thru 170)</t>
  </si>
  <si>
    <t xml:space="preserve"> TOTAL Cust. Service and Informational Expenses (Enter Total of Lines 174 thru 177)</t>
  </si>
  <si>
    <t xml:space="preserve"> TOTAL Sales Expenses (Enter Total of lines 181 thru 184)</t>
  </si>
  <si>
    <t>8. ADMINISTRATIVE AND GENERAL EXPENSES</t>
  </si>
  <si>
    <t xml:space="preserve"> TOTAL Operation (Enter Total of lines 188 thru 201)</t>
  </si>
  <si>
    <t xml:space="preserve"> (Enter total of  lines 202 and 204)</t>
  </si>
  <si>
    <t xml:space="preserve"> (Enter total of lines 83, 116, 163, 171, 178, 185 and 205)</t>
  </si>
  <si>
    <t>Transactions with Associated (Affiliated) Companies</t>
  </si>
  <si>
    <t>Bundled</t>
  </si>
  <si>
    <t xml:space="preserve">  Small (or Commercial) (See Instr. 6)</t>
  </si>
  <si>
    <t xml:space="preserve">  Large (or Industrial) (See Instr. 6)</t>
  </si>
  <si>
    <t xml:space="preserve">  Residential Sales</t>
  </si>
  <si>
    <t xml:space="preserve">  Commercial and Industrial Sales</t>
  </si>
  <si>
    <t xml:space="preserve">    Small (or Commercial) (See Instr. 6)</t>
  </si>
  <si>
    <t xml:space="preserve">    Large (or Industrial) (See Instr. 6)</t>
  </si>
  <si>
    <t xml:space="preserve">          TOTAL Sales to Ultimate Consumers</t>
  </si>
  <si>
    <t xml:space="preserve">4.  Report separately any "Deferred Regulatory Commission Expenses" that are also reported on pages 350-351, Regulatory </t>
  </si>
  <si>
    <t>5.  Provide in a footnote, for each line item, the regulatory citation where authorization for the regulatory asset has been granted</t>
  </si>
  <si>
    <t xml:space="preserve">are added for billing purposes, one customer should </t>
  </si>
  <si>
    <t xml:space="preserve">be counted for each group of meters added.  </t>
  </si>
  <si>
    <t xml:space="preserve">Unbilled revenues and MWh related to unbilled revenues need not be </t>
  </si>
  <si>
    <t>The  average number of customers means the average</t>
  </si>
  <si>
    <t>reported separately as required in the annual version of these pages</t>
  </si>
  <si>
    <t>of twelve figures at the close of each month.</t>
  </si>
  <si>
    <t>8.  For lines 2, 4, 5, and 6, see page 304 for amounts</t>
  </si>
  <si>
    <t>2.  Report below operating revenues and MWh for each prescribed</t>
  </si>
  <si>
    <t>4. If increases or decreases from previous year</t>
  </si>
  <si>
    <t>account and/or category, and manufactured gas revenues in total.</t>
  </si>
  <si>
    <t>(columns (c), (e), and (g)), are not derived from previously</t>
  </si>
  <si>
    <t>3. Report number of customers for each prescribed account and/or</t>
  </si>
  <si>
    <t>previously reported figures, explain any inconsistencies</t>
  </si>
  <si>
    <t xml:space="preserve">category column (f) and (g), on the basis of meters, in addition to the </t>
  </si>
  <si>
    <t>number of flat rate accounts; except where separate meter readings</t>
  </si>
  <si>
    <t>(such as a general residential schedule and an off</t>
  </si>
  <si>
    <t>the year the MWh of electricity sold and/or distribution of electricity</t>
  </si>
  <si>
    <t>sold to others, revenue, number of customers, average KWh</t>
  </si>
  <si>
    <t>per customer, and average revenue per KWh, excluding data for</t>
  </si>
  <si>
    <t>Sales for Resale which is reported on pages 310-311.</t>
  </si>
  <si>
    <t>each applicable revenue account subheading. For each rate schedule,</t>
  </si>
  <si>
    <t>provide the required information specified below.</t>
  </si>
  <si>
    <t>one rate schedule in the same revenue account classification</t>
  </si>
  <si>
    <t>1. Components of Formula (Derived from actual book balances and actual cost rates):</t>
  </si>
  <si>
    <t>20__</t>
  </si>
  <si>
    <t>5. Report on line 4 the Environmental Protection Agency (EPA) issued allowances.  Report withheld portions on lines 36-40.</t>
  </si>
  <si>
    <t>8.  Report on lines 22-27 the name of purchasers/transferees of allowances disposed of and identify associated companies.</t>
  </si>
  <si>
    <t>9.  Report the net costs and benefits of hedging transactions on a separate line under purchases/transfers and sales/transfers.</t>
  </si>
  <si>
    <t>10.  Report on lines 32-35 &amp; 43-46 the net sales proceeds and gains or losses from allowance sales.</t>
  </si>
  <si>
    <t>7.  Report on lines 8-14 the names of vendors/transferors of allowances acquired and identify associated companies (See "associated company" under "Definitions" in the Uniform System of Accounts).</t>
  </si>
  <si>
    <t>6.  Report on lines 5 allowances returned by the EPA.  Report on line 39 the EPA's sales of the withheld allowances.  Report on lines 43-46 the net sales proceeds and gains/losses resulting from the EPA's sale or auction of withheld allowances.</t>
  </si>
  <si>
    <t xml:space="preserve">4. Report the allowances transactions by the period they </t>
  </si>
  <si>
    <t>3.  Report allowances in accordance with a weighted average cost allocation method and other accounting as prescribed by General Instruction No. 21 in the Uniform System of Accounts.</t>
  </si>
  <si>
    <t>2.  Report all acquisitions of allowances at cost.</t>
  </si>
  <si>
    <t>1.  Report below the particulars (details) called for concerning allowances.</t>
  </si>
  <si>
    <r>
      <t>FERC FORM NO.1 (ED. 12-96</t>
    </r>
    <r>
      <rPr>
        <sz val="12"/>
        <rFont val="Arial"/>
        <family val="2"/>
      </rPr>
      <t>)</t>
    </r>
  </si>
  <si>
    <t>122-123</t>
  </si>
  <si>
    <t>from settlement of any rate proceeding affecting revenues received or costs incurred for power or gas purchases, and a summary of the adjustments made to balance sheet, income, and expense accounts.</t>
  </si>
  <si>
    <t>(314)  Turbo generator Units</t>
  </si>
  <si>
    <t>(385) Miscellaneous Regional Transmission and Market Operation Plant</t>
  </si>
  <si>
    <t>(386) Asset Retirement Costs for Regional Transmission and Market Oper</t>
  </si>
  <si>
    <t>8. Report Data on a year-to-date basis.</t>
  </si>
  <si>
    <t xml:space="preserve">     Commission Expenses.</t>
  </si>
  <si>
    <t xml:space="preserve">     (e.g. Commission Order, state commission order, court decision).</t>
  </si>
  <si>
    <t>Quarter/Year</t>
  </si>
  <si>
    <t>1. The respondent shall report below the revenue collected for each service (i.e., control area administration, market administration, etc.) preformed</t>
  </si>
  <si>
    <t>Transmission Service Studies</t>
  </si>
  <si>
    <t>Demand reported in column (h) must be in megawatts.  Footnote any demand not stated on a megawatts basis and explain.</t>
  </si>
  <si>
    <t xml:space="preserve">     Regional Market</t>
  </si>
  <si>
    <t xml:space="preserve">     Regional Market (Enter Total of lines 5 and 15)</t>
  </si>
  <si>
    <t xml:space="preserve">  Net Purchases (Account 555.1)</t>
  </si>
  <si>
    <t xml:space="preserve">   Asset Retirement Costs</t>
  </si>
  <si>
    <t>Functional</t>
  </si>
  <si>
    <t>Page 419</t>
  </si>
  <si>
    <t>Page 420</t>
  </si>
  <si>
    <t>Statement of Accum Comp Income, Comp Income and</t>
  </si>
  <si>
    <t xml:space="preserve">  (403.1) Depreciation Expense for Asset
  Retirement Costs</t>
  </si>
  <si>
    <t>defined categories, such as all non-firm service regardless of the length of the contract and service from</t>
  </si>
  <si>
    <t xml:space="preserve">In column (c), identify the FERC Rate Schedule Number or Tariff, or, for non FERC jurisdictional sellers, </t>
  </si>
  <si>
    <t>categories, such as all non-firm transmission service, regardless of the length of the contract.  Describe the nature of the service</t>
  </si>
  <si>
    <t>Pg 110, L 23 (d)</t>
  </si>
  <si>
    <t>Accumulated Other Comprehensive Income</t>
  </si>
  <si>
    <t>Pg 112, L 14 (d)</t>
  </si>
  <si>
    <t>Pg 112, L 31 (d)</t>
  </si>
  <si>
    <t>Asset Retirement Obligations</t>
  </si>
  <si>
    <t xml:space="preserve">      Accretion Expense</t>
  </si>
  <si>
    <t>Pg 115, L 24 (e)</t>
  </si>
  <si>
    <t>Pg 115, L 24 (g)</t>
  </si>
  <si>
    <t>Pg 120, L 14, 15 (b)</t>
  </si>
  <si>
    <t>Regional Market Expense</t>
  </si>
  <si>
    <t>Pg 322 L 135 (b)</t>
  </si>
  <si>
    <t>Pg 207, L 86 (g)</t>
  </si>
  <si>
    <t>Regional Transmission and Market Operation Plant</t>
  </si>
  <si>
    <t>Pg 110, L 24(d)</t>
  </si>
  <si>
    <t>Pg 110, L 26 (d)</t>
  </si>
  <si>
    <t>Pg 110, L 27 (d)</t>
  </si>
  <si>
    <t>Pg 110, L 28 (d)</t>
  </si>
  <si>
    <t>Pg 110, L 29 (d)</t>
  </si>
  <si>
    <t>Pg 110, L 30 (d)</t>
  </si>
  <si>
    <t>Pg 110, L 31, 32 (d)</t>
  </si>
  <si>
    <t>Pg 110, L 33 (d)  (-)</t>
  </si>
  <si>
    <t>Pg 110, L 34 (d)</t>
  </si>
  <si>
    <t>Pg 110, L 35 (d)</t>
  </si>
  <si>
    <t>Pg 110, L 36=&gt;45 (d)</t>
  </si>
  <si>
    <t>Pg 110, L 46 (d)</t>
  </si>
  <si>
    <t>Pg 110, L 47 (d)</t>
  </si>
  <si>
    <t>Pg 110, L 48, 49 (d)</t>
  </si>
  <si>
    <t>Pg 110, L 50(d)</t>
  </si>
  <si>
    <t>Pg 110, L 51(d)</t>
  </si>
  <si>
    <t>Pg 110, L 52 (d)</t>
  </si>
  <si>
    <t>Pg 110, L 53(d)</t>
  </si>
  <si>
    <t>Pg 112, L 26 (d)</t>
  </si>
  <si>
    <t>Pg 112, L 27 (d)</t>
  </si>
  <si>
    <t>Pg 112, L 28 (d)</t>
  </si>
  <si>
    <t>Pg 112, L 25, 29, 30 (d)</t>
  </si>
  <si>
    <t>Pg 111, L 60 (d)</t>
  </si>
  <si>
    <t>Pg 111, L 61=&gt;62 (d)</t>
  </si>
  <si>
    <t>Pg 111, L 64,65 (d)</t>
  </si>
  <si>
    <t>Pg 111, L 66 (d)</t>
  </si>
  <si>
    <t>Pg 111, L 67 (d)</t>
  </si>
  <si>
    <t>Pg 111, L 63, 68, 71, 73(d)</t>
  </si>
  <si>
    <t>Pg 111, L 69 (d)</t>
  </si>
  <si>
    <t>Pg 111, L 70 (d)</t>
  </si>
  <si>
    <t>Pg 111, L 72 (d)</t>
  </si>
  <si>
    <t xml:space="preserve">     Depreciation Expense for Asset Retirement Costs</t>
  </si>
  <si>
    <t>Pg 115, L 11+12-13 (e)</t>
  </si>
  <si>
    <t>Pg 115, L 10 (e)</t>
  </si>
  <si>
    <t>Pg 115, L 11+12-13 (g)</t>
  </si>
  <si>
    <t>Pg 117, L 31-32 (c)</t>
  </si>
  <si>
    <t>Pg 117, L 33-34 (c)</t>
  </si>
  <si>
    <t>Pg 117, L 35 (c)</t>
  </si>
  <si>
    <t>Pg 117, L 36 (c)</t>
  </si>
  <si>
    <t>Pg 117, L 37 (c)</t>
  </si>
  <si>
    <t>Pg 117, L 38 (c)</t>
  </si>
  <si>
    <t>Pg 117, L 39 (c)</t>
  </si>
  <si>
    <t>Pg 117, L 40 (c)</t>
  </si>
  <si>
    <t>Pg 112, L 17 (d)</t>
  </si>
  <si>
    <t>Pg 112, L 18 (d)  (-)</t>
  </si>
  <si>
    <t>Pg 112, L 19 (d)</t>
  </si>
  <si>
    <t>Pg 112, L 20 (d)</t>
  </si>
  <si>
    <t>Pg 112, L 21 (d)</t>
  </si>
  <si>
    <t>Pg 112, L 22 (d)  (-)</t>
  </si>
  <si>
    <t>Pg 112, L 36 (d)</t>
  </si>
  <si>
    <t>Pg 112, L 37 (d)</t>
  </si>
  <si>
    <t>Pg 112, L 38 (d)</t>
  </si>
  <si>
    <t>Pg 112, L 39 (d)</t>
  </si>
  <si>
    <t>Pg 112, L 40 (d)</t>
  </si>
  <si>
    <t>Pg 112, L 41 (d)</t>
  </si>
  <si>
    <t>Pg 112, L 42 (d)</t>
  </si>
  <si>
    <t>Pg 112, L 43 (d)</t>
  </si>
  <si>
    <t>Pg 112, L 44 (d)</t>
  </si>
  <si>
    <t>Pg 112, L 45 (d)</t>
  </si>
  <si>
    <t>Pg 112, L 46 (d)</t>
  </si>
  <si>
    <t>Pg 112, L 47, 48 (d)</t>
  </si>
  <si>
    <t>Pg 113, L 55 (d)</t>
  </si>
  <si>
    <t>Pg 113, L 58=&gt;60 (d)</t>
  </si>
  <si>
    <t>Pg 113, L 56 (d)</t>
  </si>
  <si>
    <t>Pg 113, L 57 (d)</t>
  </si>
  <si>
    <t>Pg 113, L 61 (d)</t>
  </si>
  <si>
    <t>Pg 115, L 8 (e)</t>
  </si>
  <si>
    <t>Pg 115, L 9 (e)</t>
  </si>
  <si>
    <t>Pg 115, L 14 (e)</t>
  </si>
  <si>
    <t>Pg 115, L 15=&gt;17-18+19 (e)</t>
  </si>
  <si>
    <t>Pg 115, L 20, 22 (e)</t>
  </si>
  <si>
    <t>Pg 115, L 21, 23 (e)</t>
  </si>
  <si>
    <t>Pg 115, L 10 (g)</t>
  </si>
  <si>
    <t>Pg 115, L 9 (g)</t>
  </si>
  <si>
    <t>Pg 115, L 14 (g)</t>
  </si>
  <si>
    <t>Pg 115, L 15=&gt;17-18+19 (g)</t>
  </si>
  <si>
    <t>Pg 115, L 20, 22 (g)</t>
  </si>
  <si>
    <t>Pg 115, L 21, 23 (g)</t>
  </si>
  <si>
    <t>Pg 115, L 25 (i); Pg 116, L 25 (k), (m), (o)</t>
  </si>
  <si>
    <t>Pg 117, L 43 (c)</t>
  </si>
  <si>
    <t>Pg 117, L 44 (c)</t>
  </si>
  <si>
    <t>Pg 117, L 45 (c)</t>
  </si>
  <si>
    <t>Pg 117, L 48 (c)</t>
  </si>
  <si>
    <t>Pg 117, L 49=&gt;51-52+53-54 (c)</t>
  </si>
  <si>
    <t>Pg 117, L 58 (c)</t>
  </si>
  <si>
    <t>Pg 117, L 59+60-62 (c)</t>
  </si>
  <si>
    <t>Pg 117, L 61 (c)</t>
  </si>
  <si>
    <t>Pg 117, L 63 (c)</t>
  </si>
  <si>
    <t>Pg 117, L 64-65 (c)</t>
  </si>
  <si>
    <t>Pg 117, L 69 (c)</t>
  </si>
  <si>
    <t>Pg 117, L 70 (c)</t>
  </si>
  <si>
    <t>Pg 117, L 72 (c)</t>
  </si>
  <si>
    <t>Pg 300, L 3 (b)</t>
  </si>
  <si>
    <t>Pg 300, L 5 (b)</t>
  </si>
  <si>
    <t>Pg 300, L 6 (b)</t>
  </si>
  <si>
    <t>Pg 300, L 7=&gt;10 (b)</t>
  </si>
  <si>
    <t>Pg 300, L 12 (b)</t>
  </si>
  <si>
    <t>Pg 301, L 7=&gt;10 (d)</t>
  </si>
  <si>
    <t>Pg 301, L 12 (d)</t>
  </si>
  <si>
    <t>Pg 301, L 3 (f)</t>
  </si>
  <si>
    <t>Pg 301, L 5 (f)</t>
  </si>
  <si>
    <t>Pg 301, L 6 (f)</t>
  </si>
  <si>
    <t>Pg 301, L 7=&gt;10 (f)</t>
  </si>
  <si>
    <t>Pg 301, L 12 (f)</t>
  </si>
  <si>
    <t>Pg 321, L 76 (b)</t>
  </si>
  <si>
    <t>Pg 321, L 83 (b)</t>
  </si>
  <si>
    <t>Pg 321, L 116 (b)</t>
  </si>
  <si>
    <t>Pg 322, L 163 (b)</t>
  </si>
  <si>
    <t>Pg 322, L 171,178 (b)</t>
  </si>
  <si>
    <t>Pg 322, L 185 (b)</t>
  </si>
  <si>
    <t>Pg 323, L 205 (b)</t>
  </si>
  <si>
    <t>Formula should = Pg 323, L 206 (b)</t>
  </si>
  <si>
    <t>Pg 321, L 78 (b)</t>
  </si>
  <si>
    <t>Pg 323, L 206 (b)</t>
  </si>
  <si>
    <t>Pg 323, L 195 (b)</t>
  </si>
  <si>
    <t>Pg 354, L 28 (d)</t>
  </si>
  <si>
    <r>
      <t xml:space="preserve">Pg 207, L </t>
    </r>
    <r>
      <rPr>
        <sz val="12"/>
        <rFont val="Arial"/>
        <family val="2"/>
      </rPr>
      <t>46 (g)</t>
    </r>
  </si>
  <si>
    <r>
      <t xml:space="preserve">Pg 207, L </t>
    </r>
    <r>
      <rPr>
        <sz val="12"/>
        <rFont val="Arial"/>
        <family val="2"/>
      </rPr>
      <t>60 (g)</t>
    </r>
  </si>
  <si>
    <r>
      <t xml:space="preserve">Pg 207, L </t>
    </r>
    <r>
      <rPr>
        <sz val="12"/>
        <rFont val="Arial"/>
        <family val="2"/>
      </rPr>
      <t>77 (g)</t>
    </r>
  </si>
  <si>
    <r>
      <t xml:space="preserve">Pg 207, L </t>
    </r>
    <r>
      <rPr>
        <sz val="12"/>
        <rFont val="Arial"/>
        <family val="2"/>
      </rPr>
      <t>101 (g)</t>
    </r>
  </si>
  <si>
    <t>424-425</t>
  </si>
  <si>
    <t>410-411</t>
  </si>
  <si>
    <t>408-409</t>
  </si>
  <si>
    <t>406-407</t>
  </si>
  <si>
    <t>402-403</t>
  </si>
  <si>
    <t>354-355</t>
  </si>
  <si>
    <t>328-330</t>
  </si>
  <si>
    <t>326-327</t>
  </si>
  <si>
    <t>204-207</t>
  </si>
  <si>
    <t>110-113</t>
  </si>
  <si>
    <t>114-117</t>
  </si>
  <si>
    <t>120-121</t>
  </si>
  <si>
    <t>Page 117, Line 74)</t>
  </si>
  <si>
    <t>Net Income (Carried</t>
  </si>
  <si>
    <t>TOTAL Deferred Credits (Enter Total of lines 55 thru 61)</t>
  </si>
  <si>
    <t>TOTAL Current and Accrued Liabilities (Enter Total of lines 36 - 52)</t>
  </si>
  <si>
    <t>TOTAL Other Noncurrent Liabilities (Enter Total of lines 25 thru 33)</t>
  </si>
  <si>
    <t>TOTAL Long-Term Debt (Enter Total of Lines 17 thru 22)</t>
  </si>
  <si>
    <t>TOTAL Proprietary Capital (Enter Total of lines 2 thru 14)</t>
  </si>
  <si>
    <t>TOTAL Deferred Debits (Enter Total of lines 60 thru 74)</t>
  </si>
  <si>
    <t xml:space="preserve">       Depreciation Expense for Asset Retirement Costs (403.1)</t>
  </si>
  <si>
    <t xml:space="preserve">                line 2 less 25)  (Carry forward to page 117, line 27)</t>
  </si>
  <si>
    <t xml:space="preserve">          TOTAL Other Income (Enter Total of lines 31 thru 40)</t>
  </si>
  <si>
    <t xml:space="preserve">          TOTAL Other Income  Deductions (Total of lines 43 thru 45)</t>
  </si>
  <si>
    <t xml:space="preserve">          TOTAL Taxes on Other Income  and Deduct. (Total of  48 thru 54)</t>
  </si>
  <si>
    <t xml:space="preserve">     Net Other Income and Deductions (Enter Total of lines 41, 46, 55)</t>
  </si>
  <si>
    <t xml:space="preserve">       Net Interest Charges (Enter Total of lines 58 thru 65)</t>
  </si>
  <si>
    <t>Income Before Extraordinary Items (Total of lines 27, 56 and 66)</t>
  </si>
  <si>
    <t xml:space="preserve">       Net Extraordinary Items (Enter Total of line 69 less line 70)</t>
  </si>
  <si>
    <t>Extraordinary Items After Taxes (Enter Total of line 71 less line 72)</t>
  </si>
  <si>
    <t>Net Income (Enter Total of lines 67 and 73)</t>
  </si>
  <si>
    <t xml:space="preserve">     Net Income (Line 74(c) on page 117)</t>
  </si>
  <si>
    <t xml:space="preserve">   Other (provide details in footnote):</t>
  </si>
  <si>
    <t xml:space="preserve">          (Total of lines 34 thru 55)</t>
  </si>
  <si>
    <t xml:space="preserve">         Other (provide details in footnote):</t>
  </si>
  <si>
    <t xml:space="preserve">         Cash Provided by Outside Sources (Total of lines 61 thru 69)</t>
  </si>
  <si>
    <t xml:space="preserve">          (Total of lines 70 thru 81)</t>
  </si>
  <si>
    <t xml:space="preserve">          (Total of lines 22, 57 and 83)</t>
  </si>
  <si>
    <t xml:space="preserve">  TOTAL Steam Production Plant (Enter Total of lines 8 thru 15)</t>
  </si>
  <si>
    <t xml:space="preserve">  TOTAL Nuclear Production Plant (Enter Total of lines 18 thru 24)</t>
  </si>
  <si>
    <t xml:space="preserve">  TOTAL Hydraulic Production Plant (Enter Total of lines 27 thru 34)</t>
  </si>
  <si>
    <t xml:space="preserve">   TOTAL Electric Plant in Service (Enter Total of lines 102 thru 105)</t>
  </si>
  <si>
    <t xml:space="preserve">   TOTAL General Plant (Enter Total of lines 98, 99 and 100)</t>
  </si>
  <si>
    <t xml:space="preserve">      TOTAL (Accounts 101 and 106) (lines 5,47,60,77,86,101)</t>
  </si>
  <si>
    <t xml:space="preserve">  TOTAL Distribution Plant (Enter Total of lines 62 thru 76)</t>
  </si>
  <si>
    <t>(363) Storage Battery Equipment - Distribution</t>
  </si>
  <si>
    <t xml:space="preserve">  TOTAL Transmission Plant (Enter Total of lines 49 thru 59)</t>
  </si>
  <si>
    <t xml:space="preserve">  TOTAL Other Production Plant (Enter Total of lines 37 thru 45)</t>
  </si>
  <si>
    <t xml:space="preserve">  TOTAL Production Plant (Enter Total of lines 16, 25, 35, and 46)</t>
  </si>
  <si>
    <t>3. Minor projects (5% of the Balance End of the Year for Account 107 or $1,000,000, whichever is less) may be grouped.</t>
  </si>
  <si>
    <t xml:space="preserve">       (Enter Total of lines 12 thru 14)</t>
  </si>
  <si>
    <t xml:space="preserve">   TOTAL (Enter Total of lines 20 thru 28)</t>
  </si>
  <si>
    <t xml:space="preserve">      Regional Transmission and Market Operation Plant
      (Estimated)</t>
  </si>
  <si>
    <t xml:space="preserve">    TOTAL Account 154 (Total of lines 5 thru 11)</t>
  </si>
  <si>
    <t>SO2 Allowances Inventory</t>
  </si>
  <si>
    <t>NOx Allowances Inventory</t>
  </si>
  <si>
    <t>Page  228-A</t>
  </si>
  <si>
    <t>Page 229-A</t>
  </si>
  <si>
    <t>Page  228-B</t>
  </si>
  <si>
    <t>Page 229-B</t>
  </si>
  <si>
    <t>3.  Minor items ( 5% of the Balance at End of Year for account 182.3 or amounts less than $100,000, whichever is less)</t>
  </si>
  <si>
    <r>
      <t>Minor items (5% of the Balance of End of Year for Account 253 or amounts less than</t>
    </r>
    <r>
      <rPr>
        <sz val="12"/>
        <rFont val="Arial"/>
        <family val="2"/>
      </rPr>
      <t xml:space="preserve"> $100,000, whichever is greater) may be grouped by classes.</t>
    </r>
  </si>
  <si>
    <r>
      <t xml:space="preserve">     </t>
    </r>
    <r>
      <rPr>
        <sz val="12"/>
        <rFont val="Arial"/>
        <family val="2"/>
      </rPr>
      <t>$100,000, whichever is less) may be grouped by classes.</t>
    </r>
  </si>
  <si>
    <r>
      <t xml:space="preserve">SALES </t>
    </r>
    <r>
      <rPr>
        <sz val="12"/>
        <color theme="1"/>
        <rFont val="Arial"/>
        <family val="2"/>
      </rPr>
      <t>BY RATE SCHEDULES</t>
    </r>
  </si>
  <si>
    <t xml:space="preserve"> Actual Demand (MW)</t>
  </si>
  <si>
    <t>TRANSMISSION OF ELECTRICITY FOR OTHERS (Account 456.1)</t>
  </si>
  <si>
    <t>service provider. Use additional columns as necessary to report all companies or public authorities that provided transmission</t>
  </si>
  <si>
    <t xml:space="preserve">Report in Section A for the year the amounts for: (b) Depreciation Expense (Account 403); (c) Depreciation Expense for Asset </t>
  </si>
  <si>
    <t xml:space="preserve">Retirement Costs (Account 403.1); (d) Amortization of Limited-Term Electric Plant (Account 404); and (e) Amortization of Other </t>
  </si>
  <si>
    <t xml:space="preserve">                    $50,000.)</t>
  </si>
  <si>
    <t xml:space="preserve">  outside the company costing $50,000 or more, briefly</t>
  </si>
  <si>
    <t xml:space="preserve">  on line 25 "Electric Expenses," and Maintenance Account Nos. 553 and 554 on line</t>
  </si>
  <si>
    <t xml:space="preserve">  32 "Maintenance of Electric Plant."  Indicate plants designed for peak load service.</t>
  </si>
  <si>
    <t>Cost per KW of Installed Capacity (Line 17/5) Including</t>
  </si>
  <si>
    <t xml:space="preserve">  7.  Include on line 36 the cost of energy used in</t>
  </si>
  <si>
    <r>
      <t xml:space="preserve">  cannot be accurately computed, leave lines </t>
    </r>
    <r>
      <rPr>
        <sz val="12"/>
        <rFont val="Arial"/>
        <family val="2"/>
      </rPr>
      <t>36, 37</t>
    </r>
  </si>
  <si>
    <r>
      <t xml:space="preserve">  and </t>
    </r>
    <r>
      <rPr>
        <sz val="12"/>
        <rFont val="Arial"/>
        <family val="2"/>
      </rPr>
      <t>38 blank and describe at the bottom of the</t>
    </r>
  </si>
  <si>
    <r>
      <t xml:space="preserve">     Expenses per</t>
    </r>
    <r>
      <rPr>
        <sz val="11"/>
        <rFont val="Arial"/>
        <family val="2"/>
      </rPr>
      <t xml:space="preserve"> KWh of Generation (Enter result of line 37 divided by line 9)</t>
    </r>
  </si>
  <si>
    <t>Costs) Per MW</t>
  </si>
  <si>
    <t>GENERATING PLANT STATISTICS (Small Plants) (Continued)</t>
  </si>
  <si>
    <t>Revenues from Distribution of Electricity of Others</t>
  </si>
  <si>
    <t xml:space="preserve">  Residential</t>
  </si>
  <si>
    <t xml:space="preserve">  Commercial</t>
  </si>
  <si>
    <t xml:space="preserve">  Industrial</t>
  </si>
  <si>
    <t xml:space="preserve">  Other Ultimate Customers</t>
  </si>
  <si>
    <t>Pg 300, L 25 (b)</t>
  </si>
  <si>
    <t>Pg 300, L 27 (b)</t>
  </si>
  <si>
    <t>Pg 300, L 28 (b)</t>
  </si>
  <si>
    <t>Pg 301, L 25 (d)</t>
  </si>
  <si>
    <t>Pg 301, L 27 (d)</t>
  </si>
  <si>
    <t>Pg 301, L 28 (d)</t>
  </si>
  <si>
    <t>Pg 301, L 24 (f)</t>
  </si>
  <si>
    <t>Pg 301, L 25 (f)</t>
  </si>
  <si>
    <t>Pg 301, L 27 (f)</t>
  </si>
  <si>
    <t>Pg 301, L 28 (f)</t>
  </si>
  <si>
    <t>Pg 301, L 29=&gt;33 (f)</t>
  </si>
  <si>
    <r>
      <t>Pg 301, L</t>
    </r>
    <r>
      <rPr>
        <sz val="12"/>
        <rFont val="Arial"/>
        <family val="2"/>
      </rPr>
      <t xml:space="preserve"> 3 (d)</t>
    </r>
  </si>
  <si>
    <r>
      <t>Pg 301, L</t>
    </r>
    <r>
      <rPr>
        <sz val="12"/>
        <rFont val="Arial"/>
        <family val="2"/>
      </rPr>
      <t xml:space="preserve"> 5 (d)</t>
    </r>
  </si>
  <si>
    <r>
      <t>Pg 301, L</t>
    </r>
    <r>
      <rPr>
        <sz val="12"/>
        <rFont val="Arial"/>
        <family val="2"/>
      </rPr>
      <t xml:space="preserve"> 6 (d)</t>
    </r>
  </si>
  <si>
    <t>12-15</t>
  </si>
  <si>
    <r>
      <rPr>
        <sz val="12"/>
        <rFont val="Arial"/>
        <family val="2"/>
      </rPr>
      <t>FERC FORM NO. 1 (REV. 12-15) NYPSC MODIFIED</t>
    </r>
    <r>
      <rPr>
        <strike/>
        <sz val="12"/>
        <rFont val="Arial"/>
        <family val="2"/>
      </rPr>
      <t>-</t>
    </r>
    <r>
      <rPr>
        <sz val="12"/>
        <rFont val="Arial"/>
        <family val="2"/>
      </rPr>
      <t>15</t>
    </r>
  </si>
  <si>
    <t>FERC FORM NO.1 (ED. 12-15)</t>
  </si>
  <si>
    <t>FERC FORM NO.1 (REV. 12-15)</t>
  </si>
  <si>
    <t xml:space="preserve"> FERC FORM NO. 1 (NEW 12-15)</t>
  </si>
  <si>
    <t xml:space="preserve"> FERC FORM NO. 1 (REV. 12-15)</t>
  </si>
  <si>
    <t>FERC FORM NO.1 (ED. 12-15) NYPSC Modified-96</t>
  </si>
  <si>
    <t>FERC FORM NO.   (ED. 12-15)</t>
  </si>
  <si>
    <t>FERC FORM NO.  (ED. 12-15)</t>
  </si>
  <si>
    <t>FERC FORM NO.1  (ED.  12-15)</t>
  </si>
  <si>
    <t>FERC FORM NO. 1  (ED. 12-15)</t>
  </si>
  <si>
    <t xml:space="preserve">  FERC FORM NO. 1 (ED.  12-15)</t>
  </si>
  <si>
    <t xml:space="preserve"> FERC FORM NO. 1/3-Q (NEW 12-15)</t>
  </si>
  <si>
    <t>FERC FORM NO. 1 (ED. 12-15)</t>
  </si>
  <si>
    <t>FERC FORM NO.1 (REVISED. 12-15)</t>
  </si>
  <si>
    <t>FERC FORM NO.1 (REVISED 12-15) NYPSC Modified-15</t>
  </si>
  <si>
    <t xml:space="preserve"> FERC FORM NO. 1/3-Q (REV 12-15)</t>
  </si>
  <si>
    <t>FERC FORM NO.1 (REVISED. 12-15) NYPSC Modified-15</t>
  </si>
  <si>
    <r>
      <t>FERC FORM NO. 1  (ED. 1</t>
    </r>
    <r>
      <rPr>
        <sz val="12"/>
        <rFont val="Arial MT"/>
      </rPr>
      <t>2-15</t>
    </r>
    <r>
      <rPr>
        <sz val="12"/>
        <rFont val="Arial MT"/>
        <family val="2"/>
      </rPr>
      <t>)</t>
    </r>
  </si>
  <si>
    <t>FERC FORM NO. 1 (REVISED 12-15)</t>
  </si>
  <si>
    <t>FERC FORM NO. 1 (REV. 12-15)</t>
  </si>
  <si>
    <t>3.  Minor items (1% of the Balance at End of Year for Account 186 or amounts less than $100,000, whichever is less)</t>
  </si>
  <si>
    <t>Other Operating Revenues</t>
  </si>
  <si>
    <t>service for the year reported.</t>
  </si>
  <si>
    <t>Derivative Instrument Assets (Current Portion)</t>
  </si>
  <si>
    <t>Pg 110, L 54 (d) less L 55 (d)</t>
  </si>
  <si>
    <t>Derivative Instrument Assets - Hedges (Current Portion)</t>
  </si>
  <si>
    <t>Formula should = Pg 111, L 75 (d)</t>
  </si>
  <si>
    <t>Pg 110, L 56 (d) less L 57 (d)</t>
  </si>
  <si>
    <t>Pg 112, L 49 (d) less L 50 (d)</t>
  </si>
  <si>
    <t>Pg 112, L 51 (d) less L 52 (d)</t>
  </si>
  <si>
    <t>Formula should = Pg 113, L 76 (d)</t>
  </si>
  <si>
    <t xml:space="preserve">          Total Other Noncurrent Liabilities</t>
  </si>
  <si>
    <t xml:space="preserve">  Other Ultimate Consumers</t>
  </si>
  <si>
    <t>Pg 205, L 16 (g)</t>
  </si>
  <si>
    <t>Pg 205, L 25 (g)</t>
  </si>
  <si>
    <t>Pg 205, L 35 (g)</t>
  </si>
  <si>
    <t>1/1/2015</t>
  </si>
  <si>
    <t>12/31/2015</t>
  </si>
  <si>
    <t>3/15/2015</t>
  </si>
  <si>
    <t>Deferred Gains from Disposition of Utility Plant</t>
  </si>
  <si>
    <t>Reacquired Bonds</t>
  </si>
  <si>
    <t xml:space="preserve">  Public Street and Highway Lighting</t>
  </si>
  <si>
    <t xml:space="preserve">  Other Sales to Public Authorities</t>
  </si>
  <si>
    <t xml:space="preserve">  Sales to Railroads and Railways</t>
  </si>
  <si>
    <t xml:space="preserve">  Interdepartmental Sales</t>
  </si>
  <si>
    <t xml:space="preserve">  Other  </t>
  </si>
  <si>
    <t>FERC FORM NO.1 (ED. 12-16)</t>
  </si>
  <si>
    <t>Pg 300, L 29=&gt;33 (b)</t>
  </si>
  <si>
    <t>Pg 300, L 38-14-33 (b)</t>
  </si>
  <si>
    <t>Formula should = Pg 300, L 39 (b)</t>
  </si>
  <si>
    <t>Pg 301, L 29=&gt;33 (d)</t>
  </si>
  <si>
    <t>(456.2) Revenues from Distribution of Electricity of Others*</t>
  </si>
  <si>
    <t>* Note: Account (456.2) Revenues from Distribution of Electricity of Others should be separately identified by subcategories on lines 25 - 33.  Items recorded on Line 33 - Other should be footnoted with a description.</t>
  </si>
  <si>
    <t>Formula should = Pg 301, L 15+34 (f)</t>
  </si>
  <si>
    <r>
      <t>Formula should = Pg 301, L 15+34</t>
    </r>
    <r>
      <rPr>
        <b/>
        <i/>
        <sz val="12"/>
        <rFont val="Arial"/>
        <family val="2"/>
      </rPr>
      <t xml:space="preserve"> </t>
    </r>
    <r>
      <rPr>
        <sz val="12"/>
        <rFont val="Arial"/>
        <family val="2"/>
      </rPr>
      <t>(d)</t>
    </r>
  </si>
  <si>
    <t xml:space="preserve">Niagara Mohawk Power Corporation </t>
  </si>
  <si>
    <t xml:space="preserve"> 300 Erie Boulevard West </t>
  </si>
  <si>
    <t>No annual report to stockholders is submitted            X</t>
  </si>
  <si>
    <t xml:space="preserve">300 Erie Boulevard West </t>
  </si>
  <si>
    <t>New York - Certificate of Consolidation filed January 5, 1950, pursuant to sections 26-a and 86 of the Stock Corporation Law and to Subdivision 4 of Section II of the Transportation Corporation Law of the State of New York.</t>
  </si>
  <si>
    <t>NM Properties, Inc.</t>
  </si>
  <si>
    <t>1) A real estate subsidiary operating</t>
  </si>
  <si>
    <t>exclusively in the State of New York that owns</t>
  </si>
  <si>
    <t>100% of Land Management and Development, Inc.;</t>
  </si>
  <si>
    <t>Landwest, Inc.; Upper Hudson</t>
  </si>
  <si>
    <t>Development, Inc.; and 65 Willis Lane, Inc.</t>
  </si>
  <si>
    <t>Land Management and Development, Inc. owns</t>
  </si>
  <si>
    <t>controlling interest in Port of the Islands</t>
  </si>
  <si>
    <t>North LLC.</t>
  </si>
  <si>
    <t>Niagara Mohawk has 187,364,863 shares outstanding, which are all held by Holdings and are not traded.</t>
  </si>
  <si>
    <t>In its September 12, 2007, "Order Authorizing Acquisition subject to Conditions and Making Some Revenue</t>
  </si>
  <si>
    <t>Requirement Determinations for KeySpan Energy Delivery New York and KeySpan Energy Delivery Long Island",</t>
  </si>
  <si>
    <t>Niagara Mohawk Holdings, Inc.</t>
  </si>
  <si>
    <t>300 Erie Boulevard West</t>
  </si>
  <si>
    <t>1.        Changes in Franchise Rights:</t>
  </si>
  <si>
    <t>2.           Information on consolidations, mergers, and reorganizations:</t>
  </si>
  <si>
    <t>3.           Purchase or sale of an operating unit or system:</t>
  </si>
  <si>
    <t>4.           Important Leaseholds:</t>
  </si>
  <si>
    <t>5.           Important extension or reduction of transmission or distribution system:</t>
  </si>
  <si>
    <t>6.           Issuance of securities or assumption of liabilities or guarantees:</t>
  </si>
  <si>
    <t>7.           Changes in Articles of Incorporation:</t>
  </si>
  <si>
    <t>8.           Wage Scale Increase:</t>
  </si>
  <si>
    <t>9.           Status of Legal Proceedings:</t>
  </si>
  <si>
    <t>10.         Additional Material Transactions Not Reported Elsewhere in this Report:</t>
  </si>
  <si>
    <t>11.         Reserved:</t>
  </si>
  <si>
    <t>None</t>
  </si>
  <si>
    <t>The settlement of the Company’s various transactions with NGUSA and certain affiliates generally occurs via</t>
  </si>
  <si>
    <t>the intercompany money pool. The Company is a participant in the Regulated Money Pool and can both borrow</t>
  </si>
  <si>
    <t>and lend funds. Borrowings from the Regulated Money Pool bear interest in accordance with the terms of the</t>
  </si>
  <si>
    <t>intercompany money pool agreement. As the Company fully participates in the Regulated Money Pool rather</t>
  </si>
  <si>
    <t>than settling intercompany charges with cash, all changes in the intercompany money pool balance and</t>
  </si>
  <si>
    <t>accounts receivable and payable from affiliate balances, are reflected as investing or financing activities in the</t>
  </si>
  <si>
    <t>accompanying statements of cash flows. In addition, for the purpose of presentation in the statement of cash</t>
  </si>
  <si>
    <t>flows, it is assumed all amounts settled through intercompany money pool are constructive cash receipts and</t>
  </si>
  <si>
    <t>payments, and therefore are presented as such.</t>
  </si>
  <si>
    <t xml:space="preserve">Dividends Declared-Preferred Stock </t>
  </si>
  <si>
    <t xml:space="preserve">          Amortization of Loss on Reacquired Debt</t>
  </si>
  <si>
    <t xml:space="preserve">          Amortization of Regulatory Debits and Credits, Net</t>
  </si>
  <si>
    <t xml:space="preserve">         Net Increase (Decrease) in Deferred Credits</t>
  </si>
  <si>
    <t xml:space="preserve">         Net Decrease (Increase) in Prepaid and Other Current Assets</t>
  </si>
  <si>
    <t xml:space="preserve">         Cost of Removal</t>
  </si>
  <si>
    <t xml:space="preserve">   Affiliate Moneypool Lending and Receivables/Payables, Net</t>
  </si>
  <si>
    <t xml:space="preserve">   Net Increase (Decrease) in Special Deposits</t>
  </si>
  <si>
    <t>Note 1 - Notes to Financial Statements for the Statement of Cash Flows Schedule of Noncash and Other Charges (Credits) to Income:</t>
  </si>
  <si>
    <t>Balance of Account 219 at Beginning of Preceding Year</t>
  </si>
  <si>
    <t>Preceding Year Reclassification from Account 219 Net Income</t>
  </si>
  <si>
    <t>Preceding Year Changes in Fair Value</t>
  </si>
  <si>
    <t>Total (lines 2 and 3)</t>
  </si>
  <si>
    <t>Balance of Account 219 at End of Preceding Quarter/Year</t>
  </si>
  <si>
    <t>Current Year Reclassifications From Account 219 to Net Income</t>
  </si>
  <si>
    <t>Current Year Changes In Fair Value</t>
  </si>
  <si>
    <t>Total (lines 7 and 8)</t>
  </si>
  <si>
    <t>Balance of Account 219 at End of Current Year</t>
  </si>
  <si>
    <t>electric</t>
  </si>
  <si>
    <t>HE 19</t>
  </si>
  <si>
    <t>HE 20</t>
  </si>
  <si>
    <t>HE 12</t>
  </si>
  <si>
    <t>HE 18</t>
  </si>
  <si>
    <t>HE 17</t>
  </si>
  <si>
    <t>Arkwright Q421---SWA</t>
  </si>
  <si>
    <t xml:space="preserve">Roaring Brook Q546 FESA </t>
  </si>
  <si>
    <t>Great Valley Solar Q534 FESA</t>
  </si>
  <si>
    <t>Canajoharie Solar Project Q495 FESA</t>
  </si>
  <si>
    <t>SCH. 214-S.C.1</t>
  </si>
  <si>
    <t>SCH. 207-S.C.1</t>
  </si>
  <si>
    <t>SCH. 207-S.C.1C</t>
  </si>
  <si>
    <t>SCH. 207-S.C.2 DEMAND</t>
  </si>
  <si>
    <t>SCH. 207-S.C.2 NON-DEMAND</t>
  </si>
  <si>
    <t>SCH. 207-S.C.3</t>
  </si>
  <si>
    <t>SCH. 207-S.C.3A</t>
  </si>
  <si>
    <t>SCH. 207-S.C.4</t>
  </si>
  <si>
    <t>SCH. 207-S.C.7</t>
  </si>
  <si>
    <t>SCH. 207-S.C.12</t>
  </si>
  <si>
    <t>SPECIAL CONTRACTS</t>
  </si>
  <si>
    <t>Other Revenues</t>
  </si>
  <si>
    <t>Forfeited Discounts</t>
  </si>
  <si>
    <t>Miscellaneous Service Revenue</t>
  </si>
  <si>
    <t>Rent from Electric Properties</t>
  </si>
  <si>
    <t>Other Electric Revenues</t>
  </si>
  <si>
    <t>Revenues from Trans of Electricity of Others</t>
  </si>
  <si>
    <t>Revenues from Dist of Electricity of Others</t>
  </si>
  <si>
    <t>borderline sales:</t>
  </si>
  <si>
    <t>Central Hudson Gas &amp; Electric</t>
  </si>
  <si>
    <t>RQ</t>
  </si>
  <si>
    <t>NM-41</t>
  </si>
  <si>
    <t>Central Vermont Public</t>
  </si>
  <si>
    <t>NM-254</t>
  </si>
  <si>
    <t>Delaware County Electric</t>
  </si>
  <si>
    <t>NM-256</t>
  </si>
  <si>
    <t>Pensylvania Electric (GPU)</t>
  </si>
  <si>
    <t>NM-185</t>
  </si>
  <si>
    <t>New York State Electric &amp; Gas</t>
  </si>
  <si>
    <t>NM-37</t>
  </si>
  <si>
    <t>Rochester Gas &amp; Electric</t>
  </si>
  <si>
    <t>NM-44</t>
  </si>
  <si>
    <t>New York Independent System Operator</t>
  </si>
  <si>
    <t>OS</t>
  </si>
  <si>
    <t>ISO-MKT-SVC</t>
  </si>
  <si>
    <t>subtotal rq</t>
  </si>
  <si>
    <t>subtotal non rq</t>
  </si>
  <si>
    <t>NGUSA Service Company</t>
  </si>
  <si>
    <t>Massachusetts Electric Company</t>
  </si>
  <si>
    <t>Boston Gas Company</t>
  </si>
  <si>
    <t>Narragansett Electric Company</t>
  </si>
  <si>
    <t>New England Power Company</t>
  </si>
  <si>
    <t>Non - Associated Utilities</t>
  </si>
  <si>
    <t>Central HudsonGas &amp; Elec Corp</t>
  </si>
  <si>
    <t>New York State Elec &amp; Gas Corp.</t>
  </si>
  <si>
    <t>Rochester Gas &amp; Elec Corp</t>
  </si>
  <si>
    <t>Other Non-Utilities</t>
  </si>
  <si>
    <t>AHDC Hudson Falls</t>
  </si>
  <si>
    <t>AHDC South Glens Falls</t>
  </si>
  <si>
    <t>Azure Mountain</t>
  </si>
  <si>
    <t>LU</t>
  </si>
  <si>
    <t>NM-342</t>
  </si>
  <si>
    <t>NM-863</t>
  </si>
  <si>
    <t>NM-862</t>
  </si>
  <si>
    <t>NM-410</t>
  </si>
  <si>
    <t>Edison Hydroelectric</t>
  </si>
  <si>
    <t>Empire Hydro</t>
  </si>
  <si>
    <t>Erie Blvd Hydropower L.P. (Hewittville)</t>
  </si>
  <si>
    <t>Erie Blvd Hydropower L.P. (Unionville)</t>
  </si>
  <si>
    <t>FINCH PAPER LLC</t>
  </si>
  <si>
    <t>Fort Miller Hydro</t>
  </si>
  <si>
    <t>Fortis USEnergy (Diana)</t>
  </si>
  <si>
    <t>FortisUS Energy Corporation (Dolgeville)</t>
  </si>
  <si>
    <t>FortisUS Energy Corporation(Moose River)</t>
  </si>
  <si>
    <t>FortisUS Energy Corporation (Phil.Hydro)</t>
  </si>
  <si>
    <t>Hollingsworth &amp; Vose-Lower</t>
  </si>
  <si>
    <t>Kinetic Energy LLC</t>
  </si>
  <si>
    <t>Lake Algonquin Hydro</t>
  </si>
  <si>
    <t>Little Falls Hydro</t>
  </si>
  <si>
    <t>Middle Falls</t>
  </si>
  <si>
    <t>OAKVALE CONSTRUCTION LTD.</t>
  </si>
  <si>
    <t>Riverrat Glass &amp; Electric</t>
  </si>
  <si>
    <t>Rock City Falls - Cotterell Paper</t>
  </si>
  <si>
    <t>NM-360</t>
  </si>
  <si>
    <t>NM-361</t>
  </si>
  <si>
    <t>NM-297</t>
  </si>
  <si>
    <t>NM-1379</t>
  </si>
  <si>
    <t>NM-294</t>
  </si>
  <si>
    <t>NM-672</t>
  </si>
  <si>
    <t>NM-845</t>
  </si>
  <si>
    <t>NM-341</t>
  </si>
  <si>
    <t>NM-1671</t>
  </si>
  <si>
    <t>NM-315</t>
  </si>
  <si>
    <t>NM-277H</t>
  </si>
  <si>
    <t>SF</t>
  </si>
  <si>
    <t>NM-277U</t>
  </si>
  <si>
    <t>NM-1670</t>
  </si>
  <si>
    <t>NM-367</t>
  </si>
  <si>
    <t>NM-196</t>
  </si>
  <si>
    <t>NM-805</t>
  </si>
  <si>
    <t>NM-1378</t>
  </si>
  <si>
    <t>NM-399</t>
  </si>
  <si>
    <t>NM-420</t>
  </si>
  <si>
    <t>NM-458</t>
  </si>
  <si>
    <t>NM-307</t>
  </si>
  <si>
    <t>NM-548</t>
  </si>
  <si>
    <t>NM-484</t>
  </si>
  <si>
    <t>NM-1638</t>
  </si>
  <si>
    <t>NM-338</t>
  </si>
  <si>
    <t>NM-618</t>
  </si>
  <si>
    <t>NM-343</t>
  </si>
  <si>
    <t>NM-362</t>
  </si>
  <si>
    <t>NM-477</t>
  </si>
  <si>
    <t>Sandy Hollow Hydro</t>
  </si>
  <si>
    <t>Stevens and Thompson (Dahowa)</t>
  </si>
  <si>
    <t>Stillwater Hydro</t>
  </si>
  <si>
    <t>Tug Hill Energy, Inc. ( Otter Creek)</t>
  </si>
  <si>
    <t>Valley Falls Hydro</t>
  </si>
  <si>
    <t xml:space="preserve">Village of Saranac Lake, Inc. </t>
  </si>
  <si>
    <t xml:space="preserve">Watertown, City of (Contract Plant) </t>
  </si>
  <si>
    <t>Watervliet Hydro</t>
  </si>
  <si>
    <t>Albany Engineering Inc</t>
  </si>
  <si>
    <t>General Mills</t>
  </si>
  <si>
    <t>Onondaga Co Resource Recovery</t>
  </si>
  <si>
    <t>Oswego Cty Energy Recovery</t>
  </si>
  <si>
    <t>Fortistar North Tonowanda, Inc. (oxbow)</t>
  </si>
  <si>
    <t>US Gypsum Company</t>
  </si>
  <si>
    <t>Allied Frozen Storage</t>
  </si>
  <si>
    <t>Burrstone Energy Center (Luke)</t>
  </si>
  <si>
    <t>Burrstone Energy Center (Utica)</t>
  </si>
  <si>
    <t>St Elizabeth Medical Center</t>
  </si>
  <si>
    <t>Sustainable Bioelectric LLC</t>
  </si>
  <si>
    <t>Gloversville Johnstown Joint Waste water treatment Facility</t>
  </si>
  <si>
    <t>Re Energy Black River LLc</t>
  </si>
  <si>
    <t>Municipalities</t>
  </si>
  <si>
    <t>Brockton, Village of</t>
  </si>
  <si>
    <t>Frankfort Power &amp; Light</t>
  </si>
  <si>
    <t>Richmondville Power &amp; Light</t>
  </si>
  <si>
    <t>Wellsville, City of</t>
  </si>
  <si>
    <t>Jamestown</t>
  </si>
  <si>
    <t>New York Power Authority - Niagara</t>
  </si>
  <si>
    <t>PHOTOVOLTAIC GENERATION</t>
  </si>
  <si>
    <t>RTO/ISO</t>
  </si>
  <si>
    <t>New York State ISO</t>
  </si>
  <si>
    <t>NM-383</t>
  </si>
  <si>
    <t>NM-369</t>
  </si>
  <si>
    <t>NM-617</t>
  </si>
  <si>
    <t>NM-380</t>
  </si>
  <si>
    <t>NM-1376</t>
  </si>
  <si>
    <t>NM-429</t>
  </si>
  <si>
    <t>NM-669</t>
  </si>
  <si>
    <t>NM-670</t>
  </si>
  <si>
    <t>NM-679</t>
  </si>
  <si>
    <t>NM-368</t>
  </si>
  <si>
    <t>NM-453</t>
  </si>
  <si>
    <t>NM-913</t>
  </si>
  <si>
    <t>NM-662</t>
  </si>
  <si>
    <t>NM-393</t>
  </si>
  <si>
    <t>NM-1368</t>
  </si>
  <si>
    <t>NM-575</t>
  </si>
  <si>
    <t>NM-320</t>
  </si>
  <si>
    <t>NM-358</t>
  </si>
  <si>
    <t>NM-498</t>
  </si>
  <si>
    <t>NM-1691</t>
  </si>
  <si>
    <t>NM-1607</t>
  </si>
  <si>
    <t>NM-1673</t>
  </si>
  <si>
    <t>NM-1672</t>
  </si>
  <si>
    <t>NM-1756</t>
  </si>
  <si>
    <t>NM-1764</t>
  </si>
  <si>
    <t>NM-1796</t>
  </si>
  <si>
    <t>NM-1836</t>
  </si>
  <si>
    <t>NM-1824</t>
  </si>
  <si>
    <t>LF</t>
  </si>
  <si>
    <t>NM-76</t>
  </si>
  <si>
    <t>NM-1305</t>
  </si>
  <si>
    <t>IU</t>
  </si>
  <si>
    <t>EX</t>
  </si>
  <si>
    <t>Energy Marketers</t>
  </si>
  <si>
    <t>Constellation Zone F Swap</t>
  </si>
  <si>
    <t>NextEra Marketing</t>
  </si>
  <si>
    <t>BP Energy</t>
  </si>
  <si>
    <t>Exelon Generating</t>
  </si>
  <si>
    <t>Brookfield</t>
  </si>
  <si>
    <t>PSEG Marketing</t>
  </si>
  <si>
    <t>Evolution Marketing</t>
  </si>
  <si>
    <t>TFS Energy Futures</t>
  </si>
  <si>
    <t>mwh</t>
  </si>
  <si>
    <t>MVAr</t>
  </si>
  <si>
    <t>Combined w/line 5</t>
  </si>
  <si>
    <t>Misc Income Deductions</t>
  </si>
  <si>
    <t>Other work in progress (174)</t>
  </si>
  <si>
    <t>Buffalo Sta 56- upgrade 4 Xfmrs</t>
  </si>
  <si>
    <t>Buffalo Station 122 Rebuild - Sub</t>
  </si>
  <si>
    <t>Buffalo Station 37 Rebuild - Sub</t>
  </si>
  <si>
    <t>Buffalo Station 59 Rebuild - Sub</t>
  </si>
  <si>
    <t>CAP OH 5210 NYE1000</t>
  </si>
  <si>
    <t>Cent NY-Dist-New Bus-Resid Blanket</t>
  </si>
  <si>
    <t>Cent NY-General-Genl Equip Blanket</t>
  </si>
  <si>
    <t>Demand Reduction REV Demonstration</t>
  </si>
  <si>
    <t>East NY-Dist-Meter Blanket</t>
  </si>
  <si>
    <t>East NY-Genl Equip Budgetary Reserv</t>
  </si>
  <si>
    <t>Frankhauser New Station - Line Work</t>
  </si>
  <si>
    <t>Grooms Rd Transformer Replacememt</t>
  </si>
  <si>
    <t>LMR Land Mobile Radio System</t>
  </si>
  <si>
    <t>NC ARP Breakers &amp; Reclosers</t>
  </si>
  <si>
    <t>NE ARP Breakers &amp; Reclosers</t>
  </si>
  <si>
    <t>NIMO - Fleet Tools &amp; Equip</t>
  </si>
  <si>
    <t>NiMo Meter Purchases</t>
  </si>
  <si>
    <t>NW ARP Breakers &amp; Reclosers</t>
  </si>
  <si>
    <t>REP - Dist Subs Without RTUs</t>
  </si>
  <si>
    <t>Sodeman Rd Station - new station -</t>
  </si>
  <si>
    <t xml:space="preserve">USNY Capex Equipment Replacement   </t>
  </si>
  <si>
    <t>Van Dyke Station - New 115/13.2kV s</t>
  </si>
  <si>
    <t>Minor Projects</t>
  </si>
  <si>
    <t>#4&amp;#12 Porter-Valley/Valley-Fairfie</t>
  </si>
  <si>
    <t>Amsterdam-Rotterdam3/4 Relocation</t>
  </si>
  <si>
    <t>AMT PIW/SERR - NIMO</t>
  </si>
  <si>
    <t>Br F-Taylorville 3-4 ACR</t>
  </si>
  <si>
    <t>Breaker T Repl Program 4-69kV NYC.</t>
  </si>
  <si>
    <t>Breaker T Repl Program 4-69kV NYE</t>
  </si>
  <si>
    <t>Breaker T Repl Program 4-69kV NYW</t>
  </si>
  <si>
    <t>Buffalo 23kV Rec.-Sen. 1,2,3,19,31S</t>
  </si>
  <si>
    <t>Callanan Tap - Rebuild exist 34.5ln</t>
  </si>
  <si>
    <t>Central Breaker Upgrades - Ash</t>
  </si>
  <si>
    <t>CIP v5-US CNI (NMPC-High/Med)</t>
  </si>
  <si>
    <t>Circuit Breaker Reclosr Rpl NYC TXD</t>
  </si>
  <si>
    <t>Clay Substation Reconfiguration</t>
  </si>
  <si>
    <t xml:space="preserve">Clay-Teall#10,Clay-Dewitt#3 Recond </t>
  </si>
  <si>
    <t>Coffeen St #4 TRF D/F</t>
  </si>
  <si>
    <t>Conductor Clearance - NY Program</t>
  </si>
  <si>
    <t>Eastover - Add 2nd Bank</t>
  </si>
  <si>
    <t>Edic/N Scotland-NG Assoc work-TOTS</t>
  </si>
  <si>
    <t>Edic-MVEDGE Customer Connection</t>
  </si>
  <si>
    <t>Elm St #1 TRF Asset Replacement</t>
  </si>
  <si>
    <t>Elm St Relief_Add 4th Xfer</t>
  </si>
  <si>
    <t>FAA Obstruction Lighting - West</t>
  </si>
  <si>
    <t>Falconer-HH 153-154 T1160-T1170 ACR</t>
  </si>
  <si>
    <t>FY16 345kV Laminated Arm Replacemen</t>
  </si>
  <si>
    <t xml:space="preserve">Gard-Dun 141-142 N Phase Rebuild  </t>
  </si>
  <si>
    <t>Gardenville Rebuild</t>
  </si>
  <si>
    <t>Gardenville-Rebuild Line Relocation</t>
  </si>
  <si>
    <t>GE Butyl Rubber VT Replacement</t>
  </si>
  <si>
    <t>I&amp;M - NC Sub-T Line Work From Insp</t>
  </si>
  <si>
    <t>I&amp;M - NE Sub-T Line Work From Insp</t>
  </si>
  <si>
    <t>I&amp;M - NW Sub-T Line Work From Insp</t>
  </si>
  <si>
    <t>Land-Clay-Teall#10,Clay-Dewitt #3</t>
  </si>
  <si>
    <t>Lasher Road Substation</t>
  </si>
  <si>
    <t>Leeds - Replace U Series Relays</t>
  </si>
  <si>
    <t>Leeds Station Service</t>
  </si>
  <si>
    <t>McIntyre Cap Bank Relay Upgrade</t>
  </si>
  <si>
    <t>Menands Cntrl Bldg &amp; Relay Replcmt</t>
  </si>
  <si>
    <t>Menands-Riverside #3 Sta Work</t>
  </si>
  <si>
    <t>Mohawk River Crossing D-F</t>
  </si>
  <si>
    <t>Mohican Battenkill#15 Rebuild Recon</t>
  </si>
  <si>
    <t>Mohican St. add Station Service TRF</t>
  </si>
  <si>
    <t>N. Angola-Baghdad 857 34.5 kV</t>
  </si>
  <si>
    <t>N. Ashford-Nuclear Fuel Services 81</t>
  </si>
  <si>
    <t>New Elbridge - State St Line</t>
  </si>
  <si>
    <t>New Gardenville Substation-SubT Lin</t>
  </si>
  <si>
    <t>New Scotland - replace 345kV OCBs</t>
  </si>
  <si>
    <t>New Walden #2 TRF asset replacement</t>
  </si>
  <si>
    <t>North LeRoy TRF #1 Replacement</t>
  </si>
  <si>
    <t>Northeast Region Switch Operation</t>
  </si>
  <si>
    <t>NY Inspection Repairs - Capital</t>
  </si>
  <si>
    <t>Ohio St station - SubT lines</t>
  </si>
  <si>
    <t>Ohio Street new 115 - 34.5kV sub</t>
  </si>
  <si>
    <t>Oswego - 115kV &amp; 34.5kV - Rebuild</t>
  </si>
  <si>
    <t>Packard Relays line 191 to 195</t>
  </si>
  <si>
    <t>Partridge-Ave A # 5 Cable Replaceme</t>
  </si>
  <si>
    <t>Porter 230kV-Upgrade Brks/Disc/PT's</t>
  </si>
  <si>
    <t>Program-Remote Terminal Unit (RTU)</t>
  </si>
  <si>
    <t>Rebuild Huntley Station Asset Separ</t>
  </si>
  <si>
    <t>Reconductor #5 Elbridge - State ST</t>
  </si>
  <si>
    <t>Reconfigure Elbridge Sub</t>
  </si>
  <si>
    <t>Rotterdam-Reconfig Bus&amp; add breaker</t>
  </si>
  <si>
    <t>Royal (New Harper) TxT Substation</t>
  </si>
  <si>
    <t>CI Main Replace &lt; 10"-UNY</t>
  </si>
  <si>
    <t>Pipeline Integrity-UNY</t>
  </si>
  <si>
    <t>Cent NY-Gas-Repl Mtr Sm-NM Blanket</t>
  </si>
  <si>
    <t>SOC16_A_Refurbish Parapets</t>
  </si>
  <si>
    <t>SAFETY REQUIREMENTS UNY</t>
  </si>
  <si>
    <t>Pension Burden</t>
  </si>
  <si>
    <t>Payroll Taxes Burden</t>
  </si>
  <si>
    <t>Healthcare</t>
  </si>
  <si>
    <t>Group Insurance</t>
  </si>
  <si>
    <t>401K Match Burden Thrift</t>
  </si>
  <si>
    <t>Variable Pay Management Incentive Comp</t>
  </si>
  <si>
    <t>Variable pay Non Management Gainsharing</t>
  </si>
  <si>
    <t>Time Not Worked</t>
  </si>
  <si>
    <t>Workers' Compensation Burden</t>
  </si>
  <si>
    <t>Stores Handling Burdens</t>
  </si>
  <si>
    <t>Supervision &amp; Admin</t>
  </si>
  <si>
    <t>Subtotal Electric</t>
  </si>
  <si>
    <t>GAS</t>
  </si>
  <si>
    <t>Page 217 A</t>
  </si>
  <si>
    <t>Construction Overheads consist of Burdens and Capital Overhead charges that get allocated</t>
  </si>
  <si>
    <t>to projects monthly.  See below for a discussion of Burdens and Construction Overheads.</t>
  </si>
  <si>
    <t>The development of the burden rate is conducted using historical data from the SAP GL.  The</t>
  </si>
  <si>
    <t>cost elements comprise the cost base for the allocation formula.  Once established, the burden</t>
  </si>
  <si>
    <t>rate gets loaded into SAP for monthly allocation.</t>
  </si>
  <si>
    <t xml:space="preserve">Costs for Company 401K match are allocated to construction on the basis of </t>
  </si>
  <si>
    <t>direct labor charged thereto.</t>
  </si>
  <si>
    <t>Costs for Other Post Retirement benefits and Pension Costs are allocated to construction on the basis of direct</t>
  </si>
  <si>
    <t>labor charged thereto.</t>
  </si>
  <si>
    <t>Costs consisting of Group Life,Workers Compensation Insurance and Hospitalization,Surgical</t>
  </si>
  <si>
    <t>and Medical Insurance are charged to construction on the basis of direct labor charged thereto.</t>
  </si>
  <si>
    <t>Payroll Taxes Burden:</t>
  </si>
  <si>
    <t>Costs for Payroll Taxes are allocated to construction on the basis of direct labor charged thereto.</t>
  </si>
  <si>
    <t>Variable Pay Management Incentive Compensation Burden:</t>
  </si>
  <si>
    <t>Costs for Incentive Compensation are allocated to construction on the basis of direct labor charged</t>
  </si>
  <si>
    <t>thereto.</t>
  </si>
  <si>
    <t>Paid Time Not Worked:</t>
  </si>
  <si>
    <t>Costs for paid absence time such as holidays,company sickness time,etc.,are allocated to</t>
  </si>
  <si>
    <t>costruction on the basis of direct labor charged thereto.</t>
  </si>
  <si>
    <t>Variable Pay Non Management Gainsharing Burden:</t>
  </si>
  <si>
    <t>Costs for Variable Pay Non-Mgmt Gainsharing are allocated to construction on the basis of direct</t>
  </si>
  <si>
    <t xml:space="preserve">Stores Handling:  </t>
  </si>
  <si>
    <t>This burden represents a percentage applied to each Materials and Supplies issue</t>
  </si>
  <si>
    <t>withdrawn from stock and represent the costs incurred in operating various storerooms.</t>
  </si>
  <si>
    <t>These handling charges include purchase,storage,handling,and distribution of materials</t>
  </si>
  <si>
    <t>and supplies.</t>
  </si>
  <si>
    <t>Supervision and Administrative Burden (S&amp;A):  </t>
  </si>
  <si>
    <t xml:space="preserve">Supervision and Administrative Burden (S&amp;A):  A monthly accrual for operating company back office charges supporting employees </t>
  </si>
  <si>
    <t>such as Accounting, Finance, Human Resources, Information Technology,  Facilities, Legal, etc. to fully load intercompany or</t>
  </si>
  <si>
    <t>billable charges to 3rd party orders.  S&amp;A is a labor based burden with the offset charged to revenue.</t>
  </si>
  <si>
    <t xml:space="preserve">Capital Overhead Clearing: </t>
  </si>
  <si>
    <t xml:space="preserve"> Is a pool of costs representing  functions that provide direct support of the construction program, such as Construction Supervision, </t>
  </si>
  <si>
    <t xml:space="preserve"> Engineering and Plant Accounting. Direct charging labor and related support expenditures  to each individual work order is not always practical or</t>
  </si>
  <si>
    <t xml:space="preserve"> cost effective to do so. This is because of the tremendous volume of work orders that are supported by these functions every month. </t>
  </si>
  <si>
    <t xml:space="preserve"> In those instances, where approval has been obtained by the Plant Accounting department, the use of the Capital Overhead Clearing account is an </t>
  </si>
  <si>
    <t>approved means by our Regulators of capitalizing direct support costs.</t>
  </si>
  <si>
    <t>s(S/W)+d(D/D+P+C)(1-S/W)= 1.71%</t>
  </si>
  <si>
    <t>(1-SW)[p(P/D+P+C)+c(C/D+P+C)] = 4.98%</t>
  </si>
  <si>
    <t xml:space="preserve">Scandaga Reservoir Assessments - Hadley and Stillwater </t>
  </si>
  <si>
    <t>Development, E-145 (Town of Hadley)</t>
  </si>
  <si>
    <t xml:space="preserve">Former Fort Edward Hydro Plant, E-309 (Village of Fort Edward) </t>
  </si>
  <si>
    <t>Transferred to A/C 121 in January, 1979</t>
  </si>
  <si>
    <t>Land Future Tonawanda Steam Station Transmission Line</t>
  </si>
  <si>
    <t>Right of Way, 1-114 (City of North Tonawanda)</t>
  </si>
  <si>
    <t>Rome Sentinel Purchase .54 Acres of Land (City of Rome)</t>
  </si>
  <si>
    <t>Town of Bellmont</t>
  </si>
  <si>
    <t>City of Saratoga Springs</t>
  </si>
  <si>
    <t>Town of Hadley</t>
  </si>
  <si>
    <t>Town of Amherst</t>
  </si>
  <si>
    <t>City of Fulton</t>
  </si>
  <si>
    <t>Depreciation Expense</t>
  </si>
  <si>
    <t xml:space="preserve">Allocation Factors to Common Plant Assets </t>
  </si>
  <si>
    <t>Gas Segment</t>
  </si>
  <si>
    <t>Electric Segment</t>
  </si>
  <si>
    <t xml:space="preserve">Oswego </t>
  </si>
  <si>
    <t>Cash Over and Short</t>
  </si>
  <si>
    <t>Various</t>
  </si>
  <si>
    <t>Suspense Consolidations</t>
  </si>
  <si>
    <t>HSBC-Vcard</t>
  </si>
  <si>
    <t>232</t>
  </si>
  <si>
    <t>Pension Costs</t>
  </si>
  <si>
    <t>MISCELLANEOUS:</t>
  </si>
  <si>
    <t>to permit fees, regulatory requirements, legal</t>
  </si>
  <si>
    <t>fees, environmental activities, and other</t>
  </si>
  <si>
    <t>various matters.</t>
  </si>
  <si>
    <t>gas</t>
  </si>
  <si>
    <t>Deferred Environmental Restoration Costs</t>
  </si>
  <si>
    <t>Regulatory Tax Asset</t>
  </si>
  <si>
    <t>Storm Restoration Costs Deferred</t>
  </si>
  <si>
    <t>Asset Retirement Obligation Regulatory Asset</t>
  </si>
  <si>
    <t>NYPA Residential Hydropower Benefit Reconciliation</t>
  </si>
  <si>
    <t>Gas Adjustment Clause</t>
  </si>
  <si>
    <t>Gas Futures - Gas Supply</t>
  </si>
  <si>
    <t>Electric Swaps - Electric Supply</t>
  </si>
  <si>
    <t>Medicare Act Tax Benefit Deferral</t>
  </si>
  <si>
    <t>Commodity Timing Impact</t>
  </si>
  <si>
    <t>Pension Benefits</t>
  </si>
  <si>
    <t>Postretirement benefits other than pension</t>
  </si>
  <si>
    <t>Deferral Summary Case 10-E-0050</t>
  </si>
  <si>
    <t>Merchant Function Charge - Electric</t>
  </si>
  <si>
    <t>Revenue Decoupling Mechanism - Gas</t>
  </si>
  <si>
    <t>Pension Expense Deferred</t>
  </si>
  <si>
    <t>OPEB Expense Deferred</t>
  </si>
  <si>
    <t>Excess AFUDC - Electric Plant in Service</t>
  </si>
  <si>
    <t>Incentive Return on Retirement Funding</t>
  </si>
  <si>
    <t>Low Income Program - Gas</t>
  </si>
  <si>
    <t>Legacy Transition Charge</t>
  </si>
  <si>
    <t>Electricity Supply Reconciliation Mechanism</t>
  </si>
  <si>
    <t>Electric Plant in Service Excess AFUDC</t>
  </si>
  <si>
    <t>Reforming the Energy Vision Demo Proj - Incr O&amp;M</t>
  </si>
  <si>
    <t>Vegetation Management Deferral</t>
  </si>
  <si>
    <t>Dunkirk II Settlement Deferral - Excess</t>
  </si>
  <si>
    <t>Dunkirk Settlement Deferral</t>
  </si>
  <si>
    <t>Demand Response Programs Deferral</t>
  </si>
  <si>
    <t>State Regulatory Tax Asset</t>
  </si>
  <si>
    <t>Rate Case Expense 12-E-0201- Electric</t>
  </si>
  <si>
    <t>Rate Case Expense 12-G-0202- Gas</t>
  </si>
  <si>
    <t>System Performance Adjustment</t>
  </si>
  <si>
    <t>Oil to Gas Conversion Deferral</t>
  </si>
  <si>
    <t>253</t>
  </si>
  <si>
    <t>456</t>
  </si>
  <si>
    <t>245/253</t>
  </si>
  <si>
    <t>244</t>
  </si>
  <si>
    <t>431/804</t>
  </si>
  <si>
    <t>254/456</t>
  </si>
  <si>
    <t>253/926</t>
  </si>
  <si>
    <t>495</t>
  </si>
  <si>
    <t>926</t>
  </si>
  <si>
    <t>407</t>
  </si>
  <si>
    <t>431/456</t>
  </si>
  <si>
    <t>Federal Tax Regulatory Liability</t>
  </si>
  <si>
    <t>Gas Refund</t>
  </si>
  <si>
    <t>Pipeline Refunds</t>
  </si>
  <si>
    <t>Gas Adjustment Clause (GAC) Imbalance Refund</t>
  </si>
  <si>
    <t>Temporary State Assessment 18A</t>
  </si>
  <si>
    <t>419/928</t>
  </si>
  <si>
    <t>Transportation Adjustment Clause Imbalance Refund</t>
  </si>
  <si>
    <t>182/456</t>
  </si>
  <si>
    <t>254</t>
  </si>
  <si>
    <t>Energy Efficiency Surcharge - Gas</t>
  </si>
  <si>
    <t>Energy Efficiency Surcharge - Electric</t>
  </si>
  <si>
    <t>On-Bill Repayment EE Fund Oblig</t>
  </si>
  <si>
    <t>908</t>
  </si>
  <si>
    <t>Revenue Decoupling Mechanism - Electric</t>
  </si>
  <si>
    <t>Capital Tracker (Case 12-G-0202) - Gas</t>
  </si>
  <si>
    <t>Affordability Program - Electric</t>
  </si>
  <si>
    <t>Generation Stranded Cost Adjustments</t>
  </si>
  <si>
    <t>Off System Sales Profit Deferral</t>
  </si>
  <si>
    <t>182/254</t>
  </si>
  <si>
    <t>Excess Storm Reserve</t>
  </si>
  <si>
    <t>Capital Tracker (Case 12-E-0201) - Elec</t>
  </si>
  <si>
    <t>Debt True Up - Electric</t>
  </si>
  <si>
    <t>Consumer Service Advocate</t>
  </si>
  <si>
    <t>Deferral Carrying Charges 10-E-0050</t>
  </si>
  <si>
    <t>419/431</t>
  </si>
  <si>
    <t>431</t>
  </si>
  <si>
    <t>Clean Air Act - Roseton</t>
  </si>
  <si>
    <t>State Tax Regulatory Liability</t>
  </si>
  <si>
    <t>Customer Service System Conversion Savings Gas</t>
  </si>
  <si>
    <t>Net Revenue Sharing Mechanism - Gas</t>
  </si>
  <si>
    <t>Unbilled Gas Revenue</t>
  </si>
  <si>
    <t>Electric Customer Service Penalty</t>
  </si>
  <si>
    <t>Gas Contingency Reserve</t>
  </si>
  <si>
    <t>Gas Customer Service Penalty</t>
  </si>
  <si>
    <t>Loss on Sale of Building</t>
  </si>
  <si>
    <t>254/431</t>
  </si>
  <si>
    <t>Diana Dolgeville - IPP Settlement</t>
  </si>
  <si>
    <t>Merchant Function Charge - Gas</t>
  </si>
  <si>
    <t>182/495</t>
  </si>
  <si>
    <t>930.2</t>
  </si>
  <si>
    <t>Transmission Revenue Adjustment Clause</t>
  </si>
  <si>
    <t>NYS Sales Tax Refund</t>
  </si>
  <si>
    <t>Economic Development Fund - Electric</t>
  </si>
  <si>
    <t>Gas Millenium Fund Deferral</t>
  </si>
  <si>
    <t>Bonus Depreciation Adjustment - Elec (15-M-0744)</t>
  </si>
  <si>
    <t>Bonus Depreciation Adjustment (12-G-0202)</t>
  </si>
  <si>
    <t>Internal Reserve Carry Charge</t>
  </si>
  <si>
    <t>KeySpan Merger Savings - Gas</t>
  </si>
  <si>
    <t>175/176</t>
  </si>
  <si>
    <t>Voltage Migration Fee Deferral</t>
  </si>
  <si>
    <t>Long Term Debt True-Up - Gas</t>
  </si>
  <si>
    <t>Federal Tax Refund 1991-1995</t>
  </si>
  <si>
    <t>Curtailment</t>
  </si>
  <si>
    <t>Oswego Puchase Power Agreement</t>
  </si>
  <si>
    <t>555</t>
  </si>
  <si>
    <t>Pension Expense deferred-Electric</t>
  </si>
  <si>
    <t>OPEB Expense deferred-Electric</t>
  </si>
  <si>
    <t>Low Income Allowance Discount Program - Electric</t>
  </si>
  <si>
    <t>Site Investigation and Remediation Exp. Def  Elec</t>
  </si>
  <si>
    <t>NYPA Replacement Power &amp; Expansion Power</t>
  </si>
  <si>
    <t>NMPC - 18 A Assessment Gas</t>
  </si>
  <si>
    <t>Hydro One Network</t>
  </si>
  <si>
    <t>407/431</t>
  </si>
  <si>
    <t>Miscellaneous Penalties</t>
  </si>
  <si>
    <t>Case 08-G-0609 Joint Proposal Amortization</t>
  </si>
  <si>
    <t>Net Utility Plant &amp; Depreciation Rec (Elec)</t>
  </si>
  <si>
    <t>Net Utility Plant &amp; Depreciation Rec (Gas)</t>
  </si>
  <si>
    <t>Economic Develop Fund - Gas</t>
  </si>
  <si>
    <t>Economic Develop Grant Program - Gas</t>
  </si>
  <si>
    <t>Economic Develop Grant Program - Electric</t>
  </si>
  <si>
    <t>AffordAbility Program - Gas</t>
  </si>
  <si>
    <t>Property Tax Exp Def - Electric</t>
  </si>
  <si>
    <t>Property Tax Exp Def - Gas</t>
  </si>
  <si>
    <t>Variable Pay Deferral - Gas</t>
  </si>
  <si>
    <t>NYPA Discount Rec Deferral</t>
  </si>
  <si>
    <t>Transmission Tower Painting</t>
  </si>
  <si>
    <t>Sub-Transmission Tower Painting</t>
  </si>
  <si>
    <t>Transmission Footer Inspection Expense</t>
  </si>
  <si>
    <t>Sub-Transmission Footer Inspection Expense</t>
  </si>
  <si>
    <t>Federal Income Tax Repair Costs</t>
  </si>
  <si>
    <t>Bonus Depreciation Adjustment - Gas (15-M-0744)</t>
  </si>
  <si>
    <t>Merchant Function Charge - Imbalance</t>
  </si>
  <si>
    <t>431/495</t>
  </si>
  <si>
    <t>NMPC Gas Community Carrying Charge Deferral</t>
  </si>
  <si>
    <t>Excess Voltage Test</t>
  </si>
  <si>
    <t>Clean Energy Fund - Gas</t>
  </si>
  <si>
    <t>Clean Energy Fund - Electric</t>
  </si>
  <si>
    <t>Page 278-B</t>
  </si>
  <si>
    <t>Common Stock, 3075 shares, $1 par value</t>
  </si>
  <si>
    <t>Unappropriated Undistributed Subsidiary</t>
  </si>
  <si>
    <t>1993-1997</t>
  </si>
  <si>
    <t xml:space="preserve">Common  </t>
  </si>
  <si>
    <t>Cummulative Preferred</t>
  </si>
  <si>
    <t>3.40% Series</t>
  </si>
  <si>
    <t>3.60% Series</t>
  </si>
  <si>
    <t>3.90% Series</t>
  </si>
  <si>
    <t>Preferred Stock - Golden Share</t>
  </si>
  <si>
    <t>NiMo - TCC Auction Revenue</t>
  </si>
  <si>
    <t>NiMo - Congestion Revenue</t>
  </si>
  <si>
    <t>NiMo - Congestion Balancing</t>
  </si>
  <si>
    <t>NiMo - TCC Monthly Revenue</t>
  </si>
  <si>
    <t>FNS</t>
  </si>
  <si>
    <t>NYISO OATT</t>
  </si>
  <si>
    <t xml:space="preserve">Mill Street Hydro          </t>
  </si>
  <si>
    <t xml:space="preserve">Land and Water Rights         </t>
  </si>
  <si>
    <t xml:space="preserve">Watertown, NY      </t>
  </si>
  <si>
    <t xml:space="preserve">Authorized by NYS PSC            </t>
  </si>
  <si>
    <t xml:space="preserve">Case 10150                       </t>
  </si>
  <si>
    <t xml:space="preserve">Hydro Development Group, Inc      </t>
  </si>
  <si>
    <t xml:space="preserve">Hydroelectric Plant and Land     </t>
  </si>
  <si>
    <t xml:space="preserve">Rights                           </t>
  </si>
  <si>
    <t xml:space="preserve">Theresa, NY                      </t>
  </si>
  <si>
    <t xml:space="preserve">Case 28629                       </t>
  </si>
  <si>
    <t xml:space="preserve">Rights, Watertown, NY            </t>
  </si>
  <si>
    <t xml:space="preserve">Case 28689                       </t>
  </si>
  <si>
    <t xml:space="preserve">Union Falls Hydropower            </t>
  </si>
  <si>
    <t xml:space="preserve">Rights, Town of Black Brook, NY  </t>
  </si>
  <si>
    <t xml:space="preserve">Middle Falls Limited Partnership  </t>
  </si>
  <si>
    <t xml:space="preserve">Rights, Town of Easton and       </t>
  </si>
  <si>
    <t xml:space="preserve">Greenwich                        </t>
  </si>
  <si>
    <t xml:space="preserve">Case 88-E-087                    </t>
  </si>
  <si>
    <t xml:space="preserve">South Glens Falls Limited         </t>
  </si>
  <si>
    <t xml:space="preserve">Water and Land Rights            </t>
  </si>
  <si>
    <t xml:space="preserve">Village of South Glens Falls     </t>
  </si>
  <si>
    <t xml:space="preserve">Case 91-E-1119                   </t>
  </si>
  <si>
    <t xml:space="preserve">Northern Electric Power           </t>
  </si>
  <si>
    <t xml:space="preserve">Land and Water Rights, Former    </t>
  </si>
  <si>
    <t xml:space="preserve">Hudson Falls Hydro Station       </t>
  </si>
  <si>
    <t xml:space="preserve">Company, L.P.                     </t>
  </si>
  <si>
    <t xml:space="preserve">Moreau Hydro Station             </t>
  </si>
  <si>
    <t xml:space="preserve">Town of Moreau                   </t>
  </si>
  <si>
    <t xml:space="preserve">Common                                                                </t>
  </si>
  <si>
    <t xml:space="preserve">Transfers                                                             </t>
  </si>
  <si>
    <t xml:space="preserve">Balance @ 12/31/2007.                                                 </t>
  </si>
  <si>
    <t xml:space="preserve">Amount set up on 1/5/50, as adjusted 12/58, regarding certain         </t>
  </si>
  <si>
    <t xml:space="preserve">investments contributed by Niagara Hudson Power Corporation, former   </t>
  </si>
  <si>
    <t>parent holding company in accordance with its "Dissolution Plan" which</t>
  </si>
  <si>
    <t xml:space="preserve">was approved by the Securities and Exchange Commission under date     </t>
  </si>
  <si>
    <t xml:space="preserve">of 8/25/49 and by the District Court of the United States for the     </t>
  </si>
  <si>
    <t xml:space="preserve">Northern District of New York State under date of 11/4/49.            </t>
  </si>
  <si>
    <t xml:space="preserve">Amount of cash received upon liquidation of Niagara Hudson            </t>
  </si>
  <si>
    <t xml:space="preserve">Power Corporation in excess of estimated liabilities.                 </t>
  </si>
  <si>
    <t>Contributions in aid of construction transferred from Account 217, per</t>
  </si>
  <si>
    <t xml:space="preserve">order of the Public Service Commission of the State of New York,      </t>
  </si>
  <si>
    <t xml:space="preserve">dated 3/8/52 in case 13343.                                           </t>
  </si>
  <si>
    <t xml:space="preserve">Capital surplus of the Oswego Canal Company, merged as of 3/31/52,    </t>
  </si>
  <si>
    <t xml:space="preserve">$276,296 less write down of electric plant of $67,212.                </t>
  </si>
  <si>
    <t xml:space="preserve">Excess of book value over the purchase price of the capital stock of  </t>
  </si>
  <si>
    <t xml:space="preserve">the Woodville Electric Light and Power Company, Inc.                  </t>
  </si>
  <si>
    <t xml:space="preserve">Refund of deposits for script certificates of Niagara Hudson Power    </t>
  </si>
  <si>
    <t xml:space="preserve">Corporation which expired on 1/5/58.                                  </t>
  </si>
  <si>
    <t xml:space="preserve">Proceeds from the sale of 5,173 shares of common stock held for       </t>
  </si>
  <si>
    <t xml:space="preserve">distribution to holders of unexchanged certificates of Niagara        </t>
  </si>
  <si>
    <t xml:space="preserve">Hudson Power Corporation common stock.  Sold pursuant to order of     </t>
  </si>
  <si>
    <t xml:space="preserve">the United States District Court for the Northern District of New     </t>
  </si>
  <si>
    <t xml:space="preserve">York, dated 1/23/61.                                                  </t>
  </si>
  <si>
    <t xml:space="preserve">To record subsidiaries on the "Equity" basis:                         </t>
  </si>
  <si>
    <t xml:space="preserve">Excess book value over the cost of investments at the date of         </t>
  </si>
  <si>
    <t xml:space="preserve">acquisition of Canadian Niagara Power Co., Ltd. ($3,457,284) and      </t>
  </si>
  <si>
    <t xml:space="preserve">St. Lawrence Power Co. ($903,145) as previously recorded on the       </t>
  </si>
  <si>
    <t xml:space="preserve">Company's books.  Ownership of these companies was transferred to     </t>
  </si>
  <si>
    <t xml:space="preserve">Opinac Energy Corporation (formerly Opinac Investments Limited)       </t>
  </si>
  <si>
    <t xml:space="preserve">during 1982.                                                          </t>
  </si>
  <si>
    <t xml:space="preserve">Excess of the cost of investment carried on the Company's books over  </t>
  </si>
  <si>
    <t xml:space="preserve">the book value at date of acquisition of Beebee Island Corporation.   </t>
  </si>
  <si>
    <t xml:space="preserve">Excess of the book value at the date of acquisition over the cost of  </t>
  </si>
  <si>
    <t xml:space="preserve">investments carried on the Company's books of Moreau Manufacturing    </t>
  </si>
  <si>
    <t xml:space="preserve">Corp.                                                                 </t>
  </si>
  <si>
    <t xml:space="preserve">Merger Purchase Accounting Adjustments                                </t>
  </si>
  <si>
    <t xml:space="preserve">Return of Capital Dividend on common stock (7/02)                     </t>
  </si>
  <si>
    <t xml:space="preserve">Share award adjustment &amp; compensation                                 </t>
  </si>
  <si>
    <t xml:space="preserve">Tax Provision (Parent Tax Allocation)                                 </t>
  </si>
  <si>
    <t xml:space="preserve">Intangible Plant      </t>
  </si>
  <si>
    <t xml:space="preserve">Subtotal              </t>
  </si>
  <si>
    <t xml:space="preserve">330 Hyd Prod land     </t>
  </si>
  <si>
    <t xml:space="preserve">Transmission:         </t>
  </si>
  <si>
    <t xml:space="preserve">H5                </t>
  </si>
  <si>
    <t xml:space="preserve">H3                </t>
  </si>
  <si>
    <t xml:space="preserve">S3                </t>
  </si>
  <si>
    <t xml:space="preserve">H4                </t>
  </si>
  <si>
    <t xml:space="preserve">H2                </t>
  </si>
  <si>
    <t xml:space="preserve">R3                </t>
  </si>
  <si>
    <t xml:space="preserve">Distribution:         </t>
  </si>
  <si>
    <t xml:space="preserve">R1.5              </t>
  </si>
  <si>
    <t xml:space="preserve">R4                </t>
  </si>
  <si>
    <t xml:space="preserve">H0.5              </t>
  </si>
  <si>
    <t xml:space="preserve">General:              </t>
  </si>
  <si>
    <t xml:space="preserve">Total                 </t>
  </si>
  <si>
    <r>
      <t>(2) _</t>
    </r>
    <r>
      <rPr>
        <u/>
        <sz val="12"/>
        <rFont val="Arial"/>
        <family val="2"/>
      </rPr>
      <t>X</t>
    </r>
    <r>
      <rPr>
        <sz val="12"/>
        <rFont val="Arial"/>
        <family val="2"/>
      </rPr>
      <t xml:space="preserve">__  No. </t>
    </r>
  </si>
  <si>
    <t xml:space="preserve">   New York:</t>
  </si>
  <si>
    <t>American Red Cross</t>
  </si>
  <si>
    <t>Miscellaneous</t>
  </si>
  <si>
    <t>Penalties</t>
  </si>
  <si>
    <t>Lobbying</t>
  </si>
  <si>
    <t>All Other</t>
  </si>
  <si>
    <t>Page 253 A</t>
  </si>
  <si>
    <t>Public Service Commission of the State of</t>
  </si>
  <si>
    <t>Miscellaneous FERC and PSC expenses relating</t>
  </si>
  <si>
    <t>Reserve - Environmental</t>
  </si>
  <si>
    <t>Pension, OPEB and other employee benefits</t>
  </si>
  <si>
    <t>Allowance for uncolletible accounts</t>
  </si>
  <si>
    <t>Federal Income Taxes</t>
  </si>
  <si>
    <t>See Details in Footnote</t>
  </si>
  <si>
    <t>Federal Taxable Income, Page 261</t>
  </si>
  <si>
    <t>Prior Year Adjustment</t>
  </si>
  <si>
    <t>Net Allocated Tax</t>
  </si>
  <si>
    <t>Employee Stock Purchase Plan Discount</t>
  </si>
  <si>
    <t>Add-back of Income Tax Credits</t>
  </si>
  <si>
    <t>Lobbying Expenses &amp; Political Contributions</t>
  </si>
  <si>
    <t>Meals and Entertainment</t>
  </si>
  <si>
    <t>Flow-through Depreciation</t>
  </si>
  <si>
    <t>RECONCILIATION OF REPORTED NET INCOME</t>
  </si>
  <si>
    <t>WITH FEDERAL TAXABLE INCOME</t>
  </si>
  <si>
    <t>Net Income per Statement of Income (Page 117)</t>
  </si>
  <si>
    <t>Tax Exempt Interest Income</t>
  </si>
  <si>
    <t>Flow-through AFUDC Equity</t>
  </si>
  <si>
    <t>Dividend Received Deduction</t>
  </si>
  <si>
    <t>Equity-based Compensation and Dividends</t>
  </si>
  <si>
    <t>Flow-through Cost of Removal</t>
  </si>
  <si>
    <t>Flow-through Unamortized Debt</t>
  </si>
  <si>
    <t>Construction - Aid of Construction</t>
  </si>
  <si>
    <t>Unbilled Revenue</t>
  </si>
  <si>
    <t>Share Based Comp Windfall/Short</t>
  </si>
  <si>
    <t>44 Years</t>
  </si>
  <si>
    <t>35 Years</t>
  </si>
  <si>
    <t>Regulatory Assets - Environmental</t>
  </si>
  <si>
    <t>Reg Assets - Pension and OPEB</t>
  </si>
  <si>
    <t>Regulatory Assets - Other</t>
  </si>
  <si>
    <t>Other Deferred Tax Liabilities</t>
  </si>
  <si>
    <t>R&amp;D Related Activities</t>
  </si>
  <si>
    <t>R&amp;D Operations</t>
  </si>
  <si>
    <t>United Way of Central New York</t>
  </si>
  <si>
    <t>Donations (Less than 5%)</t>
  </si>
  <si>
    <t>New York Power Authority (TSC)</t>
  </si>
  <si>
    <t xml:space="preserve">New York Power Authority </t>
  </si>
  <si>
    <t>NYPA NYS Municipal Customers</t>
  </si>
  <si>
    <t>Niagara Frontier Transit Authority</t>
  </si>
  <si>
    <t>OLF</t>
  </si>
  <si>
    <t>Consolidated Edison</t>
  </si>
  <si>
    <t>Long Island Power Authority</t>
  </si>
  <si>
    <t>New York State Gas &amp; Electric</t>
  </si>
  <si>
    <t>City of Watertown</t>
  </si>
  <si>
    <t>City - Watertown</t>
  </si>
  <si>
    <t>Selkirk Co-Generation</t>
  </si>
  <si>
    <t>Sithe Independence, LP</t>
  </si>
  <si>
    <t>Indeck</t>
  </si>
  <si>
    <t>Municipal Wheels/Open Access Transm</t>
  </si>
  <si>
    <t>Rochester Gas &amp; Elect Trans.Capacity Chg</t>
  </si>
  <si>
    <t>Indep Serv Operator External Transaction</t>
  </si>
  <si>
    <t>New York Power Authority</t>
  </si>
  <si>
    <t>NYPA NYS Municipal</t>
  </si>
  <si>
    <t>Niagara Frontier TA</t>
  </si>
  <si>
    <t>Crescent Visher Jar</t>
  </si>
  <si>
    <t>Nine Mile 2 Station</t>
  </si>
  <si>
    <t>Central Hudson Gas</t>
  </si>
  <si>
    <t>North Catskill</t>
  </si>
  <si>
    <t>Fitzpatrick</t>
  </si>
  <si>
    <t>Watertown Hydro</t>
  </si>
  <si>
    <t>Watertown Municipal</t>
  </si>
  <si>
    <t>Selkirk Station</t>
  </si>
  <si>
    <t>Sithe Station</t>
  </si>
  <si>
    <t>Indeck Station</t>
  </si>
  <si>
    <t>Not Applicable</t>
  </si>
  <si>
    <t>Edic Substation</t>
  </si>
  <si>
    <t>Research and Development Activities</t>
  </si>
  <si>
    <t>Environmental activities Expenses</t>
  </si>
  <si>
    <t>Meter Data Services</t>
  </si>
  <si>
    <t>VP, NY Controller</t>
  </si>
  <si>
    <t xml:space="preserve">The Official books of record are kept at: Niagara Mohawk - A National Grid Company </t>
  </si>
  <si>
    <t>Syracuse, New York 13202</t>
  </si>
  <si>
    <t xml:space="preserve">         Long-Term Debt (b)</t>
  </si>
  <si>
    <t xml:space="preserve">Brooklyn Union Gas </t>
  </si>
  <si>
    <t xml:space="preserve">KeySpan Gas East Corporation </t>
  </si>
  <si>
    <t xml:space="preserve">Kenneth Daly </t>
  </si>
  <si>
    <t xml:space="preserve">President   </t>
  </si>
  <si>
    <t>David Doxsee</t>
  </si>
  <si>
    <t>Chief Finanical Officer</t>
  </si>
  <si>
    <t>John Bruckner</t>
  </si>
  <si>
    <t xml:space="preserve">Senior Vice President </t>
  </si>
  <si>
    <t>Resignations</t>
  </si>
  <si>
    <t>---------------------------------------</t>
  </si>
  <si>
    <t>Appointments</t>
  </si>
  <si>
    <t>Ln 1</t>
  </si>
  <si>
    <t>Ln 13</t>
  </si>
  <si>
    <t>Ln 2</t>
  </si>
  <si>
    <t>Ln 3</t>
  </si>
  <si>
    <t>Ln 4</t>
  </si>
  <si>
    <t>Ln 19</t>
  </si>
  <si>
    <t>Ln 5</t>
  </si>
  <si>
    <t>Other:</t>
  </si>
  <si>
    <t>Includes remuneration items such as imputed value of automobiles, financial planning, annual physical, health club, performance bonuses, and other miscellaneous payments</t>
  </si>
  <si>
    <t>One of the conditions was the requirement that the Company issue a class of preferred stock having one</t>
  </si>
  <si>
    <t>share (the "Golden Share"), subordinate to any existing preferred stock, the holder of which would having</t>
  </si>
  <si>
    <t>rights that limit the Company's right to commence any voluntary bankruptcy, liquidation, receivership</t>
  </si>
  <si>
    <t>or similar proceeding without the consent of the holder of such share of stock.  The NYPSC subsequently</t>
  </si>
  <si>
    <t>authorized the issuance of the Golden Share to a trustee, GSS Holdings, Inc. ("GSS"), who will hold the</t>
  </si>
  <si>
    <t>Golden Share subject to a Services and Indemnity Agreement requiring GSS to vote the Golden Share</t>
  </si>
  <si>
    <t>in the best interests of New York State.  The Golden Share was issued by the Company on July 8, 2011.</t>
  </si>
  <si>
    <t>issued in Case 06-M-0878, the NYPSC authorized the merger of KeySpan Corporation and National Grid subject</t>
  </si>
  <si>
    <t xml:space="preserve">to the adoption of various financial and other conditions. </t>
  </si>
  <si>
    <t>Refer to Page 123 - Notes to Financial Statements - Note 13. Commitments and Contingencies</t>
  </si>
  <si>
    <t>Change in Derivative Instrument Assets</t>
  </si>
  <si>
    <t>Change in Prepayments</t>
  </si>
  <si>
    <t>Change in Miscellaneous Current and Accrued Assets</t>
  </si>
  <si>
    <t>Change in Unamortized Debt Expense</t>
  </si>
  <si>
    <t>Change in Miscellaneous Deferred Debits</t>
  </si>
  <si>
    <t>Change in (Less) Unamortized Discount on Long-Term Debt</t>
  </si>
  <si>
    <t>Change in Accumulated Provision for Pensions and Benefits</t>
  </si>
  <si>
    <t>Change in Accumulated Provision for Injuries and Damages</t>
  </si>
  <si>
    <t>Change in Miscellaneous Operating Provisions</t>
  </si>
  <si>
    <t>Change in Asset Retirement Obligations</t>
  </si>
  <si>
    <t xml:space="preserve">Change in Derivative Instrument Liabilities </t>
  </si>
  <si>
    <t>Change in Other Deferred Credits</t>
  </si>
  <si>
    <t>Change in Share Based Compensation</t>
  </si>
  <si>
    <t>Total Other Page 120 Line 18</t>
  </si>
  <si>
    <t>Change in Utility Plant - Other</t>
  </si>
  <si>
    <t>Total Other Page 120 Line 31</t>
  </si>
  <si>
    <t>Change in Special Funds</t>
  </si>
  <si>
    <t>Change in Accumulated Other Comprehensive Income</t>
  </si>
  <si>
    <t>Total Other Page 121 Line 53</t>
  </si>
  <si>
    <t>Change in Customer Advances for Construction</t>
  </si>
  <si>
    <t>Total Other Page 121 Line 76</t>
  </si>
  <si>
    <t>(1)  [x] An Original</t>
  </si>
  <si>
    <t>Homer City  T6110</t>
  </si>
  <si>
    <t>Stolle 37</t>
  </si>
  <si>
    <t>Wood H Frames</t>
  </si>
  <si>
    <t>2-1192.5 ACSR</t>
  </si>
  <si>
    <t>Steel Towers</t>
  </si>
  <si>
    <t>Marcy T4130</t>
  </si>
  <si>
    <t>New Scotland 18   T390</t>
  </si>
  <si>
    <t>2-795 ACSR</t>
  </si>
  <si>
    <t>Edic  T4070</t>
  </si>
  <si>
    <t>New Scotland 14</t>
  </si>
  <si>
    <t>Nine Mile Point  T2350</t>
  </si>
  <si>
    <t>Clay 8 &amp; 9  T373-374</t>
  </si>
  <si>
    <t>2167 ACSR</t>
  </si>
  <si>
    <t>Clay  T2060</t>
  </si>
  <si>
    <t>Dewitt 13</t>
  </si>
  <si>
    <t>Athens T5320</t>
  </si>
  <si>
    <t>Pleasant Valley #91</t>
  </si>
  <si>
    <t>Leeds T5330</t>
  </si>
  <si>
    <t>Pleasant Valley #92</t>
  </si>
  <si>
    <t>2-1351.5 ACSR</t>
  </si>
  <si>
    <t>Oswego  T2420</t>
  </si>
  <si>
    <t>Lafayette 17   T391</t>
  </si>
  <si>
    <t>2-2500 CU</t>
  </si>
  <si>
    <t>Oswego     T2470</t>
  </si>
  <si>
    <t>Volney 11   T392</t>
  </si>
  <si>
    <t>Oswego    T2480</t>
  </si>
  <si>
    <t>Volney 12   T393</t>
  </si>
  <si>
    <t>Independence  T5560</t>
  </si>
  <si>
    <t>Scriba 25 Clay 26</t>
  </si>
  <si>
    <t>Towers</t>
  </si>
  <si>
    <t>Volney     T2720</t>
  </si>
  <si>
    <t>Clay 6   T-402</t>
  </si>
  <si>
    <t>Dewitt     T2150</t>
  </si>
  <si>
    <t>Lafayette 3</t>
  </si>
  <si>
    <t>Lafayette T6470</t>
  </si>
  <si>
    <t>Oakdale 4</t>
  </si>
  <si>
    <t>Volney  T4280</t>
  </si>
  <si>
    <t>Marcy 19</t>
  </si>
  <si>
    <t>4-1351.5 ACSR</t>
  </si>
  <si>
    <t>Scriba  T2550</t>
  </si>
  <si>
    <t>Volney #21</t>
  </si>
  <si>
    <t>Scriba  T2540</t>
  </si>
  <si>
    <t>Volney 20</t>
  </si>
  <si>
    <t>Wood Poles</t>
  </si>
  <si>
    <t>Nine Mile Point T2370</t>
  </si>
  <si>
    <t>Scriba 9</t>
  </si>
  <si>
    <t>New Scotland  T5450</t>
  </si>
  <si>
    <t>Alps 2</t>
  </si>
  <si>
    <t>Steel H Frame</t>
  </si>
  <si>
    <t>3-1590 ACSR</t>
  </si>
  <si>
    <t>Reynolds Road  T5560</t>
  </si>
  <si>
    <t>Alps 1</t>
  </si>
  <si>
    <t>Leeds  T5310</t>
  </si>
  <si>
    <t>Hurley Ave  301 Roseton</t>
  </si>
  <si>
    <t>2-1033.5 ACSR</t>
  </si>
  <si>
    <t>New Scotland  T5480</t>
  </si>
  <si>
    <t>Leeds 93-94</t>
  </si>
  <si>
    <t>T5490</t>
  </si>
  <si>
    <t>Reynolds T6420 ,T6480</t>
  </si>
  <si>
    <t>Empire #5</t>
  </si>
  <si>
    <t>Alps T5030</t>
  </si>
  <si>
    <t>Berkshire #393</t>
  </si>
  <si>
    <t>Independence T2760</t>
  </si>
  <si>
    <t>Scriba #25</t>
  </si>
  <si>
    <t>Athens #95</t>
  </si>
  <si>
    <t>Dunkirk - T1110</t>
  </si>
  <si>
    <t>South Ripley 68</t>
  </si>
  <si>
    <t>1192.5 ACSR</t>
  </si>
  <si>
    <t>South Ripley  T1180</t>
  </si>
  <si>
    <t>Erie 69</t>
  </si>
  <si>
    <t>Beck- Packard #76   T1070</t>
  </si>
  <si>
    <t>T107 Erie</t>
  </si>
  <si>
    <t>Wood H frames</t>
  </si>
  <si>
    <t>Elm St. Buffalo ,  NY T1140</t>
  </si>
  <si>
    <t>Gardenville  NY</t>
  </si>
  <si>
    <t>Underground</t>
  </si>
  <si>
    <t>#71</t>
  </si>
  <si>
    <t>Elm St. Buffalo, NY   T1150</t>
  </si>
  <si>
    <t>Gardenville, NY</t>
  </si>
  <si>
    <t>Gardenville  T1240</t>
  </si>
  <si>
    <t>Dunkirk 73</t>
  </si>
  <si>
    <t>Gardenville  T1250</t>
  </si>
  <si>
    <t>Dunkirk 74</t>
  </si>
  <si>
    <t>Packard 61 T1710</t>
  </si>
  <si>
    <t>Packard 61</t>
  </si>
  <si>
    <t>1431 ACSR</t>
  </si>
  <si>
    <t>Packard 62  T1720</t>
  </si>
  <si>
    <t>Packard 62</t>
  </si>
  <si>
    <t>Packard  T1790</t>
  </si>
  <si>
    <t>Huntley 77</t>
  </si>
  <si>
    <t>Packard T1800</t>
  </si>
  <si>
    <t>Huntley 78</t>
  </si>
  <si>
    <t>1158.4 ACSR</t>
  </si>
  <si>
    <t>Edic T4090</t>
  </si>
  <si>
    <t>Porter 17   T304</t>
  </si>
  <si>
    <t>Adirondack T6340</t>
  </si>
  <si>
    <t>Chases Lake 13      T328</t>
  </si>
  <si>
    <t>795 ACSR</t>
  </si>
  <si>
    <t>Chases Lake T6350</t>
  </si>
  <si>
    <t>Porter 11</t>
  </si>
  <si>
    <t>Adirondack  T4010</t>
  </si>
  <si>
    <t>Porter 12    T329</t>
  </si>
  <si>
    <t>Porter  T4200</t>
  </si>
  <si>
    <t>Rotterdam 30    T 333</t>
  </si>
  <si>
    <t>Porter  T4210</t>
  </si>
  <si>
    <t>Rotterdam 31   T366</t>
  </si>
  <si>
    <t>Rotterdam  T5630</t>
  </si>
  <si>
    <t>Bear Swamp E205</t>
  </si>
  <si>
    <t>1033.5 ACSR</t>
  </si>
  <si>
    <t>Beck  T1070</t>
  </si>
  <si>
    <t>Packard 76</t>
  </si>
  <si>
    <t>Huntley T1400</t>
  </si>
  <si>
    <t>Gardenville 79</t>
  </si>
  <si>
    <t xml:space="preserve"> 795  ACSR</t>
  </si>
  <si>
    <t>Huntley  T1410</t>
  </si>
  <si>
    <t>Gardenville 80</t>
  </si>
  <si>
    <t xml:space="preserve"> 795 ACSR</t>
  </si>
  <si>
    <t>Huntley T1370</t>
  </si>
  <si>
    <t>Elm Street #70</t>
  </si>
  <si>
    <t>Lines Operated at 115kV</t>
  </si>
  <si>
    <t>Lines Operated at 69kV</t>
  </si>
  <si>
    <t>Steel Poles</t>
  </si>
  <si>
    <t>Lines Operated at 46kV</t>
  </si>
  <si>
    <t>Lines Operated at 34.5kV</t>
  </si>
  <si>
    <t>Lines Operated at 23kV</t>
  </si>
  <si>
    <t>Lines Operated at &lt;23kV</t>
  </si>
  <si>
    <t xml:space="preserve">                                                                                                 Page 422b</t>
  </si>
  <si>
    <t xml:space="preserve">                                                                                                 Page 423b</t>
  </si>
  <si>
    <t>Akwesasne Station 825</t>
  </si>
  <si>
    <t>Trans-Unattended</t>
  </si>
  <si>
    <t>Albany High School Station 403</t>
  </si>
  <si>
    <t>Dist-Unattended</t>
  </si>
  <si>
    <t>Albion Station 80</t>
  </si>
  <si>
    <t>Alder Creek Station 701</t>
  </si>
  <si>
    <t>Altamont Station 283</t>
  </si>
  <si>
    <t>Andover Station 09</t>
  </si>
  <si>
    <t>Antwerp Station 801</t>
  </si>
  <si>
    <t>Arnold Pit 4746</t>
  </si>
  <si>
    <t>Arnold Station 656</t>
  </si>
  <si>
    <t>Ash Street Station 223</t>
  </si>
  <si>
    <t>Transt-Unattended</t>
  </si>
  <si>
    <t>Ashley Station 331 (Port PDS 7 East)</t>
  </si>
  <si>
    <t>Attica Station 12</t>
  </si>
  <si>
    <t>Ausable Forks Station 846</t>
  </si>
  <si>
    <t>Avenue A Station 291</t>
  </si>
  <si>
    <t>Avon Station 43</t>
  </si>
  <si>
    <t>Baker Street Station 150</t>
  </si>
  <si>
    <t>Ballina Station 221</t>
  </si>
  <si>
    <t>Ballston Station 12</t>
  </si>
  <si>
    <t>Balmat Station 904</t>
  </si>
  <si>
    <t>Barker Station 78</t>
  </si>
  <si>
    <t>Bartell Road Station 325</t>
  </si>
  <si>
    <t>Basom Station 15</t>
  </si>
  <si>
    <t>Batavia Station 01</t>
  </si>
  <si>
    <t>Battenkill Station 342</t>
  </si>
  <si>
    <t>Battle Hill Station 949</t>
  </si>
  <si>
    <t>Belmont Station 260</t>
  </si>
  <si>
    <t>Bemus Point Station 159</t>
  </si>
  <si>
    <t>Bennett Road Station 99</t>
  </si>
  <si>
    <t>Berry Road Station 153</t>
  </si>
  <si>
    <t>Bethlehem Station 21</t>
  </si>
  <si>
    <t>Birch Avenue Station 322</t>
  </si>
  <si>
    <t>Black River Station 70</t>
  </si>
  <si>
    <t>Bloomingdale Station 841</t>
  </si>
  <si>
    <t>Blue Stores Station 303</t>
  </si>
  <si>
    <t>Bolton Station 284</t>
  </si>
  <si>
    <t>Bombay Station 897</t>
  </si>
  <si>
    <t>Boonville Station 707</t>
  </si>
  <si>
    <t>Boyntonville Station 333</t>
  </si>
  <si>
    <t>Brady Station 957</t>
  </si>
  <si>
    <t>Brasher Station 851</t>
  </si>
  <si>
    <t>Bremen Station 815</t>
  </si>
  <si>
    <t>Brewerton Station 7</t>
  </si>
  <si>
    <t>Bridge Street Station 295</t>
  </si>
  <si>
    <t>Bridgeport Station 168</t>
  </si>
  <si>
    <t>Brier Hill Station 953</t>
  </si>
  <si>
    <t>Brigham Road Station 64</t>
  </si>
  <si>
    <t>Brighton Avenue Station 8</t>
  </si>
  <si>
    <t>Bristol Hill Station 109</t>
  </si>
  <si>
    <t>Brockport Station 74</t>
  </si>
  <si>
    <t>Brook Road Station 369</t>
  </si>
  <si>
    <t>Browns Falls Station 711</t>
  </si>
  <si>
    <t>Brunswick Station 264</t>
  </si>
  <si>
    <t>Buckley Corners Station 454</t>
  </si>
  <si>
    <t>Buckley Road Station 140</t>
  </si>
  <si>
    <t>Burdeck Street Station 265</t>
  </si>
  <si>
    <t>Burgoyne Avenue Station 337</t>
  </si>
  <si>
    <t>Busti Station 68</t>
  </si>
  <si>
    <t>Butler Station 362</t>
  </si>
  <si>
    <t>Butternut Station 255</t>
  </si>
  <si>
    <t>Butts Road Station 72</t>
  </si>
  <si>
    <t>Byron Station 18</t>
  </si>
  <si>
    <t>Camillus Station 10</t>
  </si>
  <si>
    <t>Canawagus Station</t>
  </si>
  <si>
    <t>Cardiff Station 13</t>
  </si>
  <si>
    <t>Caroga Lake Station 219</t>
  </si>
  <si>
    <t>Carthage Station 717</t>
  </si>
  <si>
    <t>Cascade Tissue Station</t>
  </si>
  <si>
    <t>Cassadaga Station 61</t>
  </si>
  <si>
    <t>Castleton Station 36</t>
  </si>
  <si>
    <t>Cattaraugus Station 15</t>
  </si>
  <si>
    <t>Cavanaugh Road Station 616</t>
  </si>
  <si>
    <t>Cazenovia Station 220</t>
  </si>
  <si>
    <t>Cedar Station 453</t>
  </si>
  <si>
    <t>Center Street Station 379</t>
  </si>
  <si>
    <t>Central Square Station 15</t>
  </si>
  <si>
    <t>Chadwicks Station 668</t>
  </si>
  <si>
    <t>Charley Lake Station 254</t>
  </si>
  <si>
    <t>Chasm Falls Station 852</t>
  </si>
  <si>
    <t>Chautauqua Station 57</t>
  </si>
  <si>
    <t>Chestertown Station 42</t>
  </si>
  <si>
    <t>Chittenango Station 16</t>
  </si>
  <si>
    <t>Chrisler Avenue Station 257</t>
  </si>
  <si>
    <t>Church Street Station 43</t>
  </si>
  <si>
    <t>Clay Station 229</t>
  </si>
  <si>
    <t>Cleveland Station 11</t>
  </si>
  <si>
    <t>Clinton Road Station 366</t>
  </si>
  <si>
    <t>Clinton Station 604</t>
  </si>
  <si>
    <t>Cloverbank Station 91</t>
  </si>
  <si>
    <t>Clymer Station 55</t>
  </si>
  <si>
    <t>Cobleskill Station 214</t>
  </si>
  <si>
    <t>Coffeen Street Station 760</t>
  </si>
  <si>
    <t>Collins Station 83</t>
  </si>
  <si>
    <t>Collinsville Station 716</t>
  </si>
  <si>
    <t>Colorforms Station</t>
  </si>
  <si>
    <t>Colosse Station 321</t>
  </si>
  <si>
    <t>Colvin Avenue Station 313</t>
  </si>
  <si>
    <t>Commerce Avenue Station 235</t>
  </si>
  <si>
    <t>Comstock Station 48</t>
  </si>
  <si>
    <t>Conesus Lake Station 52</t>
  </si>
  <si>
    <t>Conkling Station 652</t>
  </si>
  <si>
    <t>Constantia Station 19</t>
  </si>
  <si>
    <t>Coolidge Ventures Station 268</t>
  </si>
  <si>
    <t>Corfu Station 22</t>
  </si>
  <si>
    <t>Corinth Station 285</t>
  </si>
  <si>
    <t>Corliss Park Station 338</t>
  </si>
  <si>
    <t>Corning Station 970</t>
  </si>
  <si>
    <t>Cortland Line Station 277</t>
  </si>
  <si>
    <t>Page 426-B</t>
  </si>
  <si>
    <t>Page 427-B</t>
  </si>
  <si>
    <t>Cortland Station 502</t>
  </si>
  <si>
    <t>Cross Street Pump</t>
  </si>
  <si>
    <t>Crouse Hinds Station 239</t>
  </si>
  <si>
    <t>Crown Point Station 249</t>
  </si>
  <si>
    <t>Cuba Lake Station 37</t>
  </si>
  <si>
    <t>Cuba Station 05</t>
  </si>
  <si>
    <t>Curry Road Station 365</t>
  </si>
  <si>
    <t>Curtis Street Station 224</t>
  </si>
  <si>
    <t>Cuyler Station 24</t>
  </si>
  <si>
    <t>Darien Station 16</t>
  </si>
  <si>
    <t>David Station 979</t>
  </si>
  <si>
    <t>Debalso Station 684</t>
  </si>
  <si>
    <t>Deerfield Station 606</t>
  </si>
  <si>
    <t>Dekalb Station 984</t>
  </si>
  <si>
    <t>Delameter Station 93</t>
  </si>
  <si>
    <t>Delanson Station 269</t>
  </si>
  <si>
    <t>Delaware Avenue Station 330</t>
  </si>
  <si>
    <t>Delevan Station 11</t>
  </si>
  <si>
    <t>Delmar Station 279</t>
  </si>
  <si>
    <t>Delphi Station 262</t>
  </si>
  <si>
    <t>Depot Road Station 425</t>
  </si>
  <si>
    <t>Dewitt Station 241</t>
  </si>
  <si>
    <t>Dexter Station 726</t>
  </si>
  <si>
    <t>Dorwin Station 26</t>
  </si>
  <si>
    <t>Dugan Road Station 22</t>
  </si>
  <si>
    <t>Duguid Station 265</t>
  </si>
  <si>
    <t>Dunkirk Station</t>
  </si>
  <si>
    <t>E. J.  West Station 38</t>
  </si>
  <si>
    <t>Eagle Bay Station 382</t>
  </si>
  <si>
    <t>Eagle Harbor Station 92</t>
  </si>
  <si>
    <t>East Batavia Station 28</t>
  </si>
  <si>
    <t>East Dunkirk Station 63</t>
  </si>
  <si>
    <t>East Fulton Station 100</t>
  </si>
  <si>
    <t>East Golah Station 51</t>
  </si>
  <si>
    <t>Page 426-C</t>
  </si>
  <si>
    <t>Page 427-C</t>
  </si>
  <si>
    <t>East Molloy Road Station 151</t>
  </si>
  <si>
    <t>East Norfolk Station 913</t>
  </si>
  <si>
    <t>East Oswegatchie Station 982</t>
  </si>
  <si>
    <t>East Otto Station 28</t>
  </si>
  <si>
    <t>East Pulaski Station 324</t>
  </si>
  <si>
    <t>East Schodack Station 501</t>
  </si>
  <si>
    <t>East Springfield Station 477</t>
  </si>
  <si>
    <t>East Syracuse Station 27</t>
  </si>
  <si>
    <t>East Watertown Station 817</t>
  </si>
  <si>
    <t>East Worcester Station 430</t>
  </si>
  <si>
    <t>Eden Center Station 88</t>
  </si>
  <si>
    <t>Edic Station 662</t>
  </si>
  <si>
    <t>Edwards Station 916</t>
  </si>
  <si>
    <t>Elba Station 20</t>
  </si>
  <si>
    <t>Elbridge Station 312</t>
  </si>
  <si>
    <t>Ellicott Station 65</t>
  </si>
  <si>
    <t>Elm Street Station</t>
  </si>
  <si>
    <t>Elm Street Station 898</t>
  </si>
  <si>
    <t>Elnora Station 344</t>
  </si>
  <si>
    <t>Elsmere Station 407</t>
  </si>
  <si>
    <t>Emerald Equipment Systems Station 234</t>
  </si>
  <si>
    <t>Emmet Street Station 256</t>
  </si>
  <si>
    <t>Ephratah Station 18</t>
  </si>
  <si>
    <t>Euclid Station 267</t>
  </si>
  <si>
    <t>Everett Road Station 420</t>
  </si>
  <si>
    <t>Dist- Unattended</t>
  </si>
  <si>
    <t>Fabius Station 55</t>
  </si>
  <si>
    <t>Fairdale Station 135</t>
  </si>
  <si>
    <t>Farmersville Station 27</t>
  </si>
  <si>
    <t>Farnan Road Station 476</t>
  </si>
  <si>
    <t>Fayette Street Station 28</t>
  </si>
  <si>
    <t>Fine Station 978</t>
  </si>
  <si>
    <t>Finley Lake Station 71</t>
  </si>
  <si>
    <t>Firehouse Road Station 449</t>
  </si>
  <si>
    <t>Fisher Avenue Station 270</t>
  </si>
  <si>
    <t>Florida Station 134</t>
  </si>
  <si>
    <t>Florida Station 501</t>
  </si>
  <si>
    <t>Dist Unattended</t>
  </si>
  <si>
    <t>Fly Road Station 261</t>
  </si>
  <si>
    <t>Fort Covington Station 896</t>
  </si>
  <si>
    <t>Fort Gage Station 319</t>
  </si>
  <si>
    <t>Forts Ferry Station 459</t>
  </si>
  <si>
    <t>Frankfort Station 677</t>
  </si>
  <si>
    <t>Page 426-D</t>
  </si>
  <si>
    <t>Page 427-D</t>
  </si>
  <si>
    <t>Franklin Falls Station 843</t>
  </si>
  <si>
    <t>Franklinville Station 24</t>
  </si>
  <si>
    <t>French Creek Station 56</t>
  </si>
  <si>
    <t>French Mountain Station 1054</t>
  </si>
  <si>
    <t>Frewsburg Station 69</t>
  </si>
  <si>
    <t>Friedrich Corporation</t>
  </si>
  <si>
    <t>Front Street Station 360</t>
  </si>
  <si>
    <t>Fuller Realty Station</t>
  </si>
  <si>
    <t>Gabriels Station 835</t>
  </si>
  <si>
    <t>Galeville Station 213</t>
  </si>
  <si>
    <t>Gardenville 230 Station</t>
  </si>
  <si>
    <t>Gasport Station 90</t>
  </si>
  <si>
    <t>Genesee Street Station 260</t>
  </si>
  <si>
    <t>Geneseo Station 55</t>
  </si>
  <si>
    <t>Gibson Station 106</t>
  </si>
  <si>
    <t>Gilbert Mills Station 247</t>
  </si>
  <si>
    <t>Gilford Mills</t>
  </si>
  <si>
    <t>Gilmantown Road Station 154</t>
  </si>
  <si>
    <t>Gilpin Bay Station 956</t>
  </si>
  <si>
    <t>Glens Falls Hospital Station 414</t>
  </si>
  <si>
    <t>Glens Falls Station 75</t>
  </si>
  <si>
    <t>Glenwood Station 227</t>
  </si>
  <si>
    <t>Gloversville Station 72</t>
  </si>
  <si>
    <t>Golah Station</t>
  </si>
  <si>
    <t>Granby Center Station 293</t>
  </si>
  <si>
    <t>Grand Street Station 433</t>
  </si>
  <si>
    <t>Greenbush Station 78</t>
  </si>
  <si>
    <t>Greenhurst Station 60</t>
  </si>
  <si>
    <t>Grooms Road Station 345</t>
  </si>
  <si>
    <t>Groveland Station 41</t>
  </si>
  <si>
    <t>Hague Road Station 418</t>
  </si>
  <si>
    <t>Hammond Station 370</t>
  </si>
  <si>
    <t>Hancock Station 137</t>
  </si>
  <si>
    <t>Hanson 1 - General Crush - TS 4504</t>
  </si>
  <si>
    <t>Hanson Aggregate - Boonville</t>
  </si>
  <si>
    <t>Page 426-E</t>
  </si>
  <si>
    <t>Page 427-E</t>
  </si>
  <si>
    <t>Hanson Aggregate - Middleville</t>
  </si>
  <si>
    <t>Hanson Station 738</t>
  </si>
  <si>
    <t>Harper Station</t>
  </si>
  <si>
    <t>Trans- unattended</t>
  </si>
  <si>
    <t>Harris Road Station 235</t>
  </si>
  <si>
    <t>Hartfield Station 79</t>
  </si>
  <si>
    <t>Headson Station 146</t>
  </si>
  <si>
    <t>Hedley Park Place Station</t>
  </si>
  <si>
    <t>Hemlock Station 38</t>
  </si>
  <si>
    <t>Hemstreet Station 328</t>
  </si>
  <si>
    <t>Henry Street Station 316</t>
  </si>
  <si>
    <t>Heuvelton Station 923</t>
  </si>
  <si>
    <t>Higley Station 473</t>
  </si>
  <si>
    <t>Hill Street Station 311</t>
  </si>
  <si>
    <t>Hinsdale Station 218</t>
  </si>
  <si>
    <t>Hoag Station 221</t>
  </si>
  <si>
    <t>Homer Hill Switch Structure</t>
  </si>
  <si>
    <t>Homer Hill Switch Sructure</t>
  </si>
  <si>
    <t>Homer Station 129</t>
  </si>
  <si>
    <t>Hoosick Station 314</t>
  </si>
  <si>
    <t>Hopkins Road Station 253</t>
  </si>
  <si>
    <t>Hudson Falls Station 88</t>
  </si>
  <si>
    <t>Hudson Station 87</t>
  </si>
  <si>
    <t>Huntley Station</t>
  </si>
  <si>
    <t>Indian Lake Station 310</t>
  </si>
  <si>
    <t>Indian River Station 323</t>
  </si>
  <si>
    <t>Industry Station 47</t>
  </si>
  <si>
    <t>Inghams Station 20</t>
  </si>
  <si>
    <t>Ingham's station 20</t>
  </si>
  <si>
    <t>Tran- Unattended</t>
  </si>
  <si>
    <t>Inman Road Station 370</t>
  </si>
  <si>
    <t>Iroquois Rock Station</t>
  </si>
  <si>
    <t>Jewett Road Station 291</t>
  </si>
  <si>
    <t>Johnson Road Station 352</t>
  </si>
  <si>
    <t>Johnstown Station 61</t>
  </si>
  <si>
    <t>Page 426-F</t>
  </si>
  <si>
    <t>Page 427-F</t>
  </si>
  <si>
    <t>Juniper Station 500</t>
  </si>
  <si>
    <t>Karner Station 317</t>
  </si>
  <si>
    <t>Kenmore Terminal Station 158</t>
  </si>
  <si>
    <t>Kensington Terminal Station</t>
  </si>
  <si>
    <t>Kilian Manufacturing Corporation - TS 2296</t>
  </si>
  <si>
    <t>Knapp Road Station 226</t>
  </si>
  <si>
    <t>Knights Creek Station 06</t>
  </si>
  <si>
    <t>Labrador Station 230</t>
  </si>
  <si>
    <t>Lake Colby Station 927</t>
  </si>
  <si>
    <t>Lake Road No. 2 Station 299</t>
  </si>
  <si>
    <t>Lakeview Station 182</t>
  </si>
  <si>
    <t>Lakeville Station 40</t>
  </si>
  <si>
    <t>Langford Station 180</t>
  </si>
  <si>
    <t>Lansingburgh  Station 93</t>
  </si>
  <si>
    <t>Lapp Station 26</t>
  </si>
  <si>
    <t>Latham Station 282</t>
  </si>
  <si>
    <t>Lawrence Avenue Station 976</t>
  </si>
  <si>
    <t>Leeds Station 377</t>
  </si>
  <si>
    <t>Lehigh Station 669</t>
  </si>
  <si>
    <t>Lenox Station 513</t>
  </si>
  <si>
    <t>Leray Station 813</t>
  </si>
  <si>
    <t>Levant Station 98</t>
  </si>
  <si>
    <t>Levitt Station 665</t>
  </si>
  <si>
    <t>Liberty Street Station 94</t>
  </si>
  <si>
    <t>Lighthouse Hill Station 61</t>
  </si>
  <si>
    <t>Lima Station 36</t>
  </si>
  <si>
    <t>Linden Station 21</t>
  </si>
  <si>
    <t>Lisbon Station 963</t>
  </si>
  <si>
    <t>Little River Station 955</t>
  </si>
  <si>
    <t>Livingston Correctional Station 130</t>
  </si>
  <si>
    <t>Livonia Station 37</t>
  </si>
  <si>
    <t>Lockport Station</t>
  </si>
  <si>
    <t>Loon Lake Station 837</t>
  </si>
  <si>
    <t>Page 426-G</t>
  </si>
  <si>
    <t>Page 427-G</t>
  </si>
  <si>
    <t>Lords Hill Station 150</t>
  </si>
  <si>
    <t>Lorings Station 276</t>
  </si>
  <si>
    <t>Lowville Station 773</t>
  </si>
  <si>
    <t>Lyme Station 733</t>
  </si>
  <si>
    <t>Lyndonville Station 95</t>
  </si>
  <si>
    <t>Lynn Street Station 320</t>
  </si>
  <si>
    <t>Lysander Station 297</t>
  </si>
  <si>
    <t>Machias Station 13</t>
  </si>
  <si>
    <t>Trans -Unattended</t>
  </si>
  <si>
    <t>Madison Station 654</t>
  </si>
  <si>
    <t>Mallory Road Station 40</t>
  </si>
  <si>
    <t>Malone Station 895</t>
  </si>
  <si>
    <t>Malta Station 443</t>
  </si>
  <si>
    <t>Maplehurst Station 04</t>
  </si>
  <si>
    <t>Maplewood Station 307</t>
  </si>
  <si>
    <t>Market Hill Station 324</t>
  </si>
  <si>
    <t>Marshville Station 299</t>
  </si>
  <si>
    <t>Mayfield Station 356</t>
  </si>
  <si>
    <t>McAdoo Station 914</t>
  </si>
  <si>
    <t>McBride Street Station 123</t>
  </si>
  <si>
    <t>McClellan Street Station 304</t>
  </si>
  <si>
    <t>McCrea Street Station 272</t>
  </si>
  <si>
    <t>McGraw Station 228</t>
  </si>
  <si>
    <t>Mcintosh Box &amp; Pallet Corporation - TS 2766</t>
  </si>
  <si>
    <t>McIntyre Station 969</t>
  </si>
  <si>
    <t>McKownville Station 327</t>
  </si>
  <si>
    <t>Meco Station 318</t>
  </si>
  <si>
    <t>Menands Station 101</t>
  </si>
  <si>
    <t>Merrillsville Station 838</t>
  </si>
  <si>
    <t>Mexico Station 43</t>
  </si>
  <si>
    <t>Middleburg Station 390</t>
  </si>
  <si>
    <t>Middleport Station 77</t>
  </si>
  <si>
    <t>Middleville Station 666</t>
  </si>
  <si>
    <t>Midler Station 145</t>
  </si>
  <si>
    <t>Page 426-H</t>
  </si>
  <si>
    <t>Page 427-H</t>
  </si>
  <si>
    <t>Midstate Construction Company Station 148</t>
  </si>
  <si>
    <t>Midstate Correctional Facility</t>
  </si>
  <si>
    <t>Mill Street Station 748</t>
  </si>
  <si>
    <t>Miller Street Station 117</t>
  </si>
  <si>
    <t>Milton Avenue Station 266</t>
  </si>
  <si>
    <t>Mine Road Station 777</t>
  </si>
  <si>
    <t>Minoa Station 44</t>
  </si>
  <si>
    <t>Mohican Station 247</t>
  </si>
  <si>
    <t>Moira Station 859</t>
  </si>
  <si>
    <t>Monarch Machine Tool Station 264</t>
  </si>
  <si>
    <t>Morristown Station 933</t>
  </si>
  <si>
    <t>Mortimer Station</t>
  </si>
  <si>
    <t>Mountain Station</t>
  </si>
  <si>
    <t>Mumford Station 50</t>
  </si>
  <si>
    <t>Nassau Station 113</t>
  </si>
  <si>
    <t>Nestle Company Station 245</t>
  </si>
  <si>
    <t>Dist -Unattended</t>
  </si>
  <si>
    <t>New Haven Station 256</t>
  </si>
  <si>
    <t>New Krumkill Station 421</t>
  </si>
  <si>
    <t>New Scotland Station 325</t>
  </si>
  <si>
    <t>New Walden Station</t>
  </si>
  <si>
    <t>Newark Station 300</t>
  </si>
  <si>
    <t>Newton Falls Station 774</t>
  </si>
  <si>
    <t>Newtonville Station 305</t>
  </si>
  <si>
    <t>Nicholville Station 860</t>
  </si>
  <si>
    <t>Nile Station</t>
  </si>
  <si>
    <t>Niles Station 294</t>
  </si>
  <si>
    <t>Norfolk Station 934</t>
  </si>
  <si>
    <t>North Akron Station</t>
  </si>
  <si>
    <t>North Angola Station</t>
  </si>
  <si>
    <t>North Ashford Station 36</t>
  </si>
  <si>
    <t>North Bangor Station 864</t>
  </si>
  <si>
    <t>North Bombay Station 866</t>
  </si>
  <si>
    <t>North Carthage Station 816</t>
  </si>
  <si>
    <t>Page 426-I</t>
  </si>
  <si>
    <t>Page 427-I</t>
  </si>
  <si>
    <t>North Chautauqua Station</t>
  </si>
  <si>
    <t>North Collins Station 92</t>
  </si>
  <si>
    <t>North Creek Station 122</t>
  </si>
  <si>
    <t>North Eden Station 82</t>
  </si>
  <si>
    <t>North Gouverneur Station 983</t>
  </si>
  <si>
    <t>North Lakeville Station</t>
  </si>
  <si>
    <t>North Lawrence Station 861</t>
  </si>
  <si>
    <t>North LeRoy Station</t>
  </si>
  <si>
    <t>North LeRoy Station 04</t>
  </si>
  <si>
    <t>North Olean Station 30</t>
  </si>
  <si>
    <t>North Troy Station 123</t>
  </si>
  <si>
    <t>Northville Station 332</t>
  </si>
  <si>
    <t>Norwood Station 928</t>
  </si>
  <si>
    <t>Oak Hill Station 62</t>
  </si>
  <si>
    <t>Oakfield Station 03</t>
  </si>
  <si>
    <t>Oakwood Ave Station 232</t>
  </si>
  <si>
    <t>Oathout Station 402</t>
  </si>
  <si>
    <t>Ogdenbrook Station 423</t>
  </si>
  <si>
    <t>Ogdensburg Station 938</t>
  </si>
  <si>
    <t>Ogdensburg Stone Station 932</t>
  </si>
  <si>
    <t>Old Forge Station 383</t>
  </si>
  <si>
    <t>Page 426-J</t>
  </si>
  <si>
    <t>Page 427-J</t>
  </si>
  <si>
    <t xml:space="preserve">One MetroTech Center </t>
  </si>
  <si>
    <t>Brooklyn, New York 11201-3850</t>
  </si>
  <si>
    <t>Purchase, transmission, distribution and sale of both natural gas and electricity in the State of New York.</t>
  </si>
  <si>
    <t>Parent Tax Loss Allocation</t>
  </si>
  <si>
    <t>02/19/1919</t>
  </si>
  <si>
    <t>Ross Turrini</t>
  </si>
  <si>
    <t>Ronald Macklin</t>
  </si>
  <si>
    <t>Vice President, NY Controller</t>
  </si>
  <si>
    <t xml:space="preserve">   Line 12, Column (b) includes $ 0 of unbilled revenues.</t>
  </si>
  <si>
    <t xml:space="preserve">   Line 12 Column (d) includes 0 MWH relating to unbilled revenues.</t>
  </si>
  <si>
    <t xml:space="preserve"> Syracuse, New York 13202</t>
  </si>
  <si>
    <t>Note 2 - Goodwill</t>
  </si>
  <si>
    <t>TOTAL Cost of Account 123.1</t>
  </si>
  <si>
    <r>
      <t xml:space="preserve">       lines 1, 10, </t>
    </r>
    <r>
      <rPr>
        <strike/>
        <sz val="12"/>
        <rFont val="Arial"/>
        <family val="2"/>
      </rPr>
      <t>9, 14,</t>
    </r>
    <r>
      <rPr>
        <sz val="12"/>
        <rFont val="Arial"/>
        <family val="2"/>
      </rPr>
      <t xml:space="preserve"> 15, 16 and 18)</t>
    </r>
  </si>
  <si>
    <t>131/232</t>
  </si>
  <si>
    <t>Oneida Station 501</t>
  </si>
  <si>
    <t>Orangeville Station 19</t>
  </si>
  <si>
    <t>Oswego Switch Yard</t>
  </si>
  <si>
    <t>Otten Station 412</t>
  </si>
  <si>
    <t>Packard Station</t>
  </si>
  <si>
    <t>Packard  Station</t>
  </si>
  <si>
    <t>Paloma Station 254</t>
  </si>
  <si>
    <t>Panama Station 70</t>
  </si>
  <si>
    <t>Parish Station 49</t>
  </si>
  <si>
    <t>Parishville Station 939</t>
  </si>
  <si>
    <t>Park Street Station 144</t>
  </si>
  <si>
    <t>Partridge Street Station 128</t>
  </si>
  <si>
    <t>Patroon Station 323</t>
  </si>
  <si>
    <t>Paul Smiths Station 384</t>
  </si>
  <si>
    <t>Peat Street Station 250</t>
  </si>
  <si>
    <t>Pebble Hill Station 290</t>
  </si>
  <si>
    <t>Pachham Matls</t>
  </si>
  <si>
    <t>Perryville Station 50</t>
  </si>
  <si>
    <t>Peterboro Station 514</t>
  </si>
  <si>
    <t>Petrolia Station 19</t>
  </si>
  <si>
    <t>Phoenix Station 51</t>
  </si>
  <si>
    <t>Piercefield Station 502</t>
  </si>
  <si>
    <t>Pine Grove Station 59</t>
  </si>
  <si>
    <t>Pinebush Station 371</t>
  </si>
  <si>
    <t>dist-Unattended</t>
  </si>
  <si>
    <t>Pleasant Station 664</t>
  </si>
  <si>
    <t>Poland Station 621</t>
  </si>
  <si>
    <t>Poland Station 66</t>
  </si>
  <si>
    <t>Pompey Station 120</t>
  </si>
  <si>
    <t>Port Henry Station 385</t>
  </si>
  <si>
    <t>Port Leyden Station 755</t>
  </si>
  <si>
    <t>Port Sub 1-James St</t>
  </si>
  <si>
    <t>Portage Street Station 754</t>
  </si>
  <si>
    <t>Porter Station 657</t>
  </si>
  <si>
    <t>Pottersville Station 424</t>
  </si>
  <si>
    <t>Price Corners Station 14</t>
  </si>
  <si>
    <t>Prospect Hill Station 413</t>
  </si>
  <si>
    <t>Queensbury Station 295</t>
  </si>
  <si>
    <t>Raquette Lake Station 398</t>
  </si>
  <si>
    <t>Raybrook Station 839</t>
  </si>
  <si>
    <t>Raymour &amp; Flanagan</t>
  </si>
  <si>
    <t>Renaissance Drive Station 229</t>
  </si>
  <si>
    <t>Rensselaer Station 132</t>
  </si>
  <si>
    <t>Reservoir Station 102</t>
  </si>
  <si>
    <t>Reynolds Road Station 334</t>
  </si>
  <si>
    <t>Richmond Station 32</t>
  </si>
  <si>
    <t>Ridge Road Station 219</t>
  </si>
  <si>
    <t>Ridge Station 142</t>
  </si>
  <si>
    <t>Riparius Station 293</t>
  </si>
  <si>
    <t>Ripley Station 53</t>
  </si>
  <si>
    <t>Page 426-K</t>
  </si>
  <si>
    <t>Page 427-K</t>
  </si>
  <si>
    <t>Riverside Station 288</t>
  </si>
  <si>
    <t>Riverview Station 847</t>
  </si>
  <si>
    <t>Roberts Road Station 154</t>
  </si>
  <si>
    <t>Rock City Falls Station 404</t>
  </si>
  <si>
    <t>Rock City Station 623</t>
  </si>
  <si>
    <t>Rock Cut Station 286</t>
  </si>
  <si>
    <t>Rome Station 762</t>
  </si>
  <si>
    <t>Rosa Road Station 137</t>
  </si>
  <si>
    <t>Rotterdam Station 138</t>
  </si>
  <si>
    <t>Royalton Station 98</t>
  </si>
  <si>
    <t>Ruth Road Station 381</t>
  </si>
  <si>
    <t>Saint Johnsville Station 335</t>
  </si>
  <si>
    <t>Saint Regis Station 977</t>
  </si>
  <si>
    <t>Salisbury Station 678</t>
  </si>
  <si>
    <t>Sanborn Station</t>
  </si>
  <si>
    <t>Sand Creek Station 452</t>
  </si>
  <si>
    <t>Sand Road Station 131</t>
  </si>
  <si>
    <t>Sandy Creek Station 66</t>
  </si>
  <si>
    <t>Saratoga Station 142</t>
  </si>
  <si>
    <t>Sawyer Avenue Station</t>
  </si>
  <si>
    <t>Tran-Unattended</t>
  </si>
  <si>
    <t>Schenevus Station 261</t>
  </si>
  <si>
    <t>Schodack Station 451</t>
  </si>
  <si>
    <t>Schoharie Station 234</t>
  </si>
  <si>
    <t>Schroon Lake station 429</t>
  </si>
  <si>
    <t>Schuyler Station 663</t>
  </si>
  <si>
    <t>Schuylerville Station 39</t>
  </si>
  <si>
    <t>Scofield Road Station 450</t>
  </si>
  <si>
    <t>Scotia Station 255</t>
  </si>
  <si>
    <t>Sealright Station 273</t>
  </si>
  <si>
    <t>Selkirk Station 149</t>
  </si>
  <si>
    <t>Seminole Station 339</t>
  </si>
  <si>
    <t>Seneca Terminal Station</t>
  </si>
  <si>
    <t>Sentinel Heights Station 128</t>
  </si>
  <si>
    <t>Seventh Avenue Station 244</t>
  </si>
  <si>
    <t>Seventh North Street Station 231</t>
  </si>
  <si>
    <t>Shaleton Station 81</t>
  </si>
  <si>
    <t>Sharon Station 363</t>
  </si>
  <si>
    <t>Shelby Station 76</t>
  </si>
  <si>
    <t>Page 426-L</t>
  </si>
  <si>
    <t>Page 427-L</t>
  </si>
  <si>
    <t>Sheppard Road Station 29</t>
  </si>
  <si>
    <t>Sherman Station 54</t>
  </si>
  <si>
    <t>Sharmen  Station 333</t>
  </si>
  <si>
    <t>Dist- Unattneded</t>
  </si>
  <si>
    <t>Shore Road Station 281</t>
  </si>
  <si>
    <t>Silver Lake Station 845</t>
  </si>
  <si>
    <t>Sinclairville Station 72</t>
  </si>
  <si>
    <t>Smith Bridge Station 464</t>
  </si>
  <si>
    <t>Solvay Station 57</t>
  </si>
  <si>
    <t>Sorrell Hill Station 269</t>
  </si>
  <si>
    <t>South Dow Station</t>
  </si>
  <si>
    <t>South Philadelphia Station 764</t>
  </si>
  <si>
    <t>South Randolph Station 32</t>
  </si>
  <si>
    <t>South Street Station 297</t>
  </si>
  <si>
    <t>South Washington Street Station 614</t>
  </si>
  <si>
    <t>South Wellsville Station 23</t>
  </si>
  <si>
    <t>Southland Station 84</t>
  </si>
  <si>
    <t>Southwood Station 244</t>
  </si>
  <si>
    <t>Spencer Haley</t>
  </si>
  <si>
    <t>Spier Falls Station 34</t>
  </si>
  <si>
    <t>Springfield Station 167</t>
  </si>
  <si>
    <t>Star Lake Station 727</t>
  </si>
  <si>
    <t>Starr Road Station 334</t>
  </si>
  <si>
    <t>State Street Station 954</t>
  </si>
  <si>
    <t>Station 021</t>
  </si>
  <si>
    <t>Station 022</t>
  </si>
  <si>
    <t>Station 023</t>
  </si>
  <si>
    <t>Station 024</t>
  </si>
  <si>
    <t>Station 025</t>
  </si>
  <si>
    <t>Station  026</t>
  </si>
  <si>
    <t>Station 027</t>
  </si>
  <si>
    <t>Station  028</t>
  </si>
  <si>
    <t>Station 029</t>
  </si>
  <si>
    <t>Station 030</t>
  </si>
  <si>
    <t>Station 031</t>
  </si>
  <si>
    <t>Station 032</t>
  </si>
  <si>
    <t>Station 033</t>
  </si>
  <si>
    <t>Station 034</t>
  </si>
  <si>
    <t>Station 035</t>
  </si>
  <si>
    <t>Station 036</t>
  </si>
  <si>
    <t>Station 037</t>
  </si>
  <si>
    <t>Station 038</t>
  </si>
  <si>
    <t>Station 039</t>
  </si>
  <si>
    <t>Station 040</t>
  </si>
  <si>
    <t>Station 041</t>
  </si>
  <si>
    <t>Station 042</t>
  </si>
  <si>
    <t>Station 043</t>
  </si>
  <si>
    <t>Station 044</t>
  </si>
  <si>
    <t>Station 045</t>
  </si>
  <si>
    <t>Station 046</t>
  </si>
  <si>
    <t>Station 047</t>
  </si>
  <si>
    <t>Station 048</t>
  </si>
  <si>
    <t>Station 049</t>
  </si>
  <si>
    <t>Station 050</t>
  </si>
  <si>
    <t>Station 051</t>
  </si>
  <si>
    <t>Station 052</t>
  </si>
  <si>
    <t>Page 426-M</t>
  </si>
  <si>
    <t>Page 427-M</t>
  </si>
  <si>
    <t>Station 053</t>
  </si>
  <si>
    <t>Station 054</t>
  </si>
  <si>
    <t>Station 055</t>
  </si>
  <si>
    <t>Station 056</t>
  </si>
  <si>
    <t>Station 057</t>
  </si>
  <si>
    <t>Station 058</t>
  </si>
  <si>
    <t>Station 059</t>
  </si>
  <si>
    <t>Station 060</t>
  </si>
  <si>
    <t>Station 061</t>
  </si>
  <si>
    <t>Station 063</t>
  </si>
  <si>
    <t>Station 064</t>
  </si>
  <si>
    <t>Station 066</t>
  </si>
  <si>
    <t>Station 067</t>
  </si>
  <si>
    <t>Station 068</t>
  </si>
  <si>
    <t>Station 071 - South Newfane</t>
  </si>
  <si>
    <t>Station 074</t>
  </si>
  <si>
    <t>Station 076 - Shawnee Road</t>
  </si>
  <si>
    <t>Station 077</t>
  </si>
  <si>
    <t>Station 078</t>
  </si>
  <si>
    <t>Trans- Unattended</t>
  </si>
  <si>
    <t>Station 079</t>
  </si>
  <si>
    <t>Station 080 - Eighth Street</t>
  </si>
  <si>
    <t>Station 081 - Beech Avenue</t>
  </si>
  <si>
    <t>Station 082 - Eleventh Street</t>
  </si>
  <si>
    <t>Station 083 - Welch Avenue</t>
  </si>
  <si>
    <t>Station 085 - Stephenson Avenue</t>
  </si>
  <si>
    <t>Station 086 - Lewiston Heights</t>
  </si>
  <si>
    <t>Station 087 - Lewiston</t>
  </si>
  <si>
    <t>Station 088 - Youngstown</t>
  </si>
  <si>
    <t>Station 089 - Ransomville</t>
  </si>
  <si>
    <t>Station 093 - Wilson</t>
  </si>
  <si>
    <t>Station 097 - Summit Park</t>
  </si>
  <si>
    <t>Station 105 - Swann Road</t>
  </si>
  <si>
    <t>Station 121 - Clinton</t>
  </si>
  <si>
    <t>Station 122 - Tonawanda News</t>
  </si>
  <si>
    <t>Station 124 - Almeda Ave</t>
  </si>
  <si>
    <t>Station 126- Gibson St.</t>
  </si>
  <si>
    <t>Station 127- Delaware Rd</t>
  </si>
  <si>
    <t>Station 129 - Brompton Rd</t>
  </si>
  <si>
    <t>Station 130</t>
  </si>
  <si>
    <t>Station 132</t>
  </si>
  <si>
    <t>Station 133 - Dupont</t>
  </si>
  <si>
    <t>Station 139 - Martin Rd</t>
  </si>
  <si>
    <t>Station 140</t>
  </si>
  <si>
    <t>Station 142</t>
  </si>
  <si>
    <t>Station 146 (Walden Ave)</t>
  </si>
  <si>
    <t>Station 149 - Snyder Tank</t>
  </si>
  <si>
    <t>Station 154</t>
  </si>
  <si>
    <t>Station 155 - Worthington</t>
  </si>
  <si>
    <t>Page 426-N</t>
  </si>
  <si>
    <t>Page 427-N</t>
  </si>
  <si>
    <t>Station 157</t>
  </si>
  <si>
    <t>Station 160- Summer St.</t>
  </si>
  <si>
    <t>Station 161- Short St.</t>
  </si>
  <si>
    <t>Station 162</t>
  </si>
  <si>
    <t>Station 170 - Newfane</t>
  </si>
  <si>
    <t>Station 171 - Burt</t>
  </si>
  <si>
    <t>Station 202</t>
  </si>
  <si>
    <t>Station 203</t>
  </si>
  <si>
    <t>Station 205</t>
  </si>
  <si>
    <t>Station 206 - Tonawanda Creek</t>
  </si>
  <si>
    <t>Station 207 - Slade Road</t>
  </si>
  <si>
    <t>Station 208</t>
  </si>
  <si>
    <t>Station 209 - Long Rd</t>
  </si>
  <si>
    <t>Station 210 - Military Road</t>
  </si>
  <si>
    <t>Station 211 - Ayer Rd</t>
  </si>
  <si>
    <t>Station 212</t>
  </si>
  <si>
    <t>Station 213</t>
  </si>
  <si>
    <t>Station 214 - Youngs St</t>
  </si>
  <si>
    <t>Station 215 - Buffalo Avenue</t>
  </si>
  <si>
    <t>Station 216 - Lockport Road</t>
  </si>
  <si>
    <t>Station 217 - Walmore Rd</t>
  </si>
  <si>
    <t>Station 219 - Park Club Ln</t>
  </si>
  <si>
    <t>Station 224 - Sweethome Rd</t>
  </si>
  <si>
    <t>Steamburg Station 17</t>
  </si>
  <si>
    <t>Stiles Station 58</t>
  </si>
  <si>
    <t>Stittville Station 670</t>
  </si>
  <si>
    <t>Stoner Station 358</t>
  </si>
  <si>
    <t>Stow Station 52</t>
  </si>
  <si>
    <t>Stuyvesant Station 977</t>
  </si>
  <si>
    <t>Summit Station 347</t>
  </si>
  <si>
    <t>Sunday Creek Station 876</t>
  </si>
  <si>
    <t>Swaggertown Station 364</t>
  </si>
  <si>
    <t>Sweden Station</t>
  </si>
  <si>
    <t>Sycaway Station 372</t>
  </si>
  <si>
    <t>Taylorville Station 770</t>
  </si>
  <si>
    <t>Teall Avenue Station 72</t>
  </si>
  <si>
    <t>Telegraph Road Station</t>
  </si>
  <si>
    <t>Temple Station 243</t>
  </si>
  <si>
    <t>Terminal Station 651</t>
  </si>
  <si>
    <t>Third Street Station 216</t>
  </si>
  <si>
    <t>Thousand Islands Station 814</t>
  </si>
  <si>
    <t>Tibbits Avenue Station 292</t>
  </si>
  <si>
    <t>Tilden Station 73</t>
  </si>
  <si>
    <t>Page 426-O</t>
  </si>
  <si>
    <t>Page 427-O</t>
  </si>
  <si>
    <t>Townline Station</t>
  </si>
  <si>
    <t>Trinity Station 164</t>
  </si>
  <si>
    <t>Truxton Station 74</t>
  </si>
  <si>
    <t>Tuller Hill Station 246</t>
  </si>
  <si>
    <t>Tully Center Station 278</t>
  </si>
  <si>
    <t>Tupper Lake Station 830</t>
  </si>
  <si>
    <t>Turin Station 653</t>
  </si>
  <si>
    <t>Union Falls Station 844</t>
  </si>
  <si>
    <t>Union Street Station 376</t>
  </si>
  <si>
    <t>Unionville Station 276</t>
  </si>
  <si>
    <t>University Station 81</t>
  </si>
  <si>
    <t>Vail Mills Station 392</t>
  </si>
  <si>
    <t>Valkin Station 427</t>
  </si>
  <si>
    <t>Valley Station  44</t>
  </si>
  <si>
    <t>Valley Station 594</t>
  </si>
  <si>
    <t>Vandalia Station 104</t>
  </si>
  <si>
    <t>Veterans Hospital</t>
  </si>
  <si>
    <t>Voorhees Station 83</t>
  </si>
  <si>
    <t>Voorheesville Station 178</t>
  </si>
  <si>
    <t>Walesville Station 331</t>
  </si>
  <si>
    <t>Warrensburg Station 321</t>
  </si>
  <si>
    <t>Waterfront Health Care Station</t>
  </si>
  <si>
    <t>Waterfront School Station 204</t>
  </si>
  <si>
    <t>Waterport Station 73</t>
  </si>
  <si>
    <t>Watt Street Station 380</t>
  </si>
  <si>
    <t>Weaver Street Station</t>
  </si>
  <si>
    <t>Weibel Avenue Station 415</t>
  </si>
  <si>
    <t>Wells Station 208</t>
  </si>
  <si>
    <t>West Adams Station 875</t>
  </si>
  <si>
    <t>West Albion Station 79</t>
  </si>
  <si>
    <t>West Cleveland Station 326</t>
  </si>
  <si>
    <t>West Hamlin Station 82</t>
  </si>
  <si>
    <t>West Herkimer 676</t>
  </si>
  <si>
    <t>West Monroe Station 274</t>
  </si>
  <si>
    <t>West Olean Station 33</t>
  </si>
  <si>
    <t>West Perrysburg Station 181</t>
  </si>
  <si>
    <t>West Salamanca Station 16</t>
  </si>
  <si>
    <t>West Valley Station 25</t>
  </si>
  <si>
    <t>Westvale Station 133</t>
  </si>
  <si>
    <t>Westville Station 885</t>
  </si>
  <si>
    <t>Page 426-P</t>
  </si>
  <si>
    <t>Page 427-P</t>
  </si>
  <si>
    <t>Wethersfield Station 23</t>
  </si>
  <si>
    <t>Wetzel Road Station</t>
  </si>
  <si>
    <t>Whitaker Station 296</t>
  </si>
  <si>
    <t>White Lake Station 399</t>
  </si>
  <si>
    <t>Whitehall Station 187</t>
  </si>
  <si>
    <t>Whitesboro Station 632</t>
  </si>
  <si>
    <t>Whitesville Station 101</t>
  </si>
  <si>
    <t>Whitman Station 671</t>
  </si>
  <si>
    <t>Willow Specialties Station 24</t>
  </si>
  <si>
    <t>Wilton Station 329</t>
  </si>
  <si>
    <t>Wine Creek Station 283</t>
  </si>
  <si>
    <t>Wolf Road Station 344</t>
  </si>
  <si>
    <t>Woodard Station 233</t>
  </si>
  <si>
    <t>Woodlawn Station 188</t>
  </si>
  <si>
    <t>Worcester Station 189</t>
  </si>
  <si>
    <t>Yahnundasis Station 646</t>
  </si>
  <si>
    <t>York Center Station 53</t>
  </si>
  <si>
    <t>Youngmann Terminal Station</t>
  </si>
  <si>
    <t xml:space="preserve">     TOTAL</t>
  </si>
  <si>
    <t>Page 426-Q</t>
  </si>
  <si>
    <t>Page 427-Q</t>
  </si>
  <si>
    <t>Page 231.1</t>
  </si>
  <si>
    <t>12.         None</t>
  </si>
  <si>
    <t>TRANSMISSION</t>
  </si>
  <si>
    <t>COMMON</t>
  </si>
  <si>
    <t xml:space="preserve">GAS </t>
  </si>
  <si>
    <t>DISTRIBUTION</t>
  </si>
  <si>
    <t>Other Long-Term Debt (Account 224)</t>
  </si>
  <si>
    <t>Account 404</t>
  </si>
  <si>
    <t>Account 405</t>
  </si>
  <si>
    <t>Utility Account</t>
  </si>
  <si>
    <t>Base</t>
  </si>
  <si>
    <t>Rate</t>
  </si>
  <si>
    <t>NIMO 101/106 35040</t>
  </si>
  <si>
    <t>36 101 30200 HUDSON FALLS RESERVOIR</t>
  </si>
  <si>
    <t>NIMO 101/106 36015</t>
  </si>
  <si>
    <t>36 101 30200 SOUTH GLENS FALLS HYDR</t>
  </si>
  <si>
    <t>NIMO 101/106 36025</t>
  </si>
  <si>
    <t>30200 Total</t>
  </si>
  <si>
    <t>*Base is calculated in thousands</t>
  </si>
  <si>
    <t>Base and Rates for Amortization of Electric Plant(404 &amp; 405)</t>
  </si>
  <si>
    <t>1/1/2017</t>
  </si>
  <si>
    <t>December 31, 2017</t>
  </si>
  <si>
    <t>George Carlin, VP, NY Controller</t>
  </si>
  <si>
    <t>George Carlin</t>
  </si>
  <si>
    <t>David Way -  04/20/2017</t>
  </si>
  <si>
    <t>Local 97 received a 2.5% increase and Local 97C received a 2.0% increase effective 04/02/2017</t>
  </si>
  <si>
    <t>Change in Preliminary Survey and Investigation Charges</t>
  </si>
  <si>
    <t>Change in Unamortized Loss on Reacquired Debt</t>
  </si>
  <si>
    <t xml:space="preserve">Change in Other Investments </t>
  </si>
  <si>
    <t xml:space="preserve">The Company’s balance sheets as of December 31, 2017 and 2016 included in this annual report reflect the removal of $1.3 billion of goodwill along with an offsetting reduction to Other Paid-In Capital.  This is different from the treatment of goodwill for FERC reporting under which goodwill is included in Utility Plant and is different from the treatment of goodwill for U.S. GAAP reporting under which goodwill is reported as a separate long-term asset.  </t>
  </si>
  <si>
    <t>Salary disclosure includes amounts that have been allocated to Niagara Mohawk Power Corporation (reporting entity). The salary amount allocated to other companies was $144,636. These salary amounts exclude incentive compensation payments and reflect base salary paid by the Company from 01/01/2017 through 12/31/2017.</t>
  </si>
  <si>
    <t>Salary disclosure includes amounts that have been allocated to Niagara Mohawk Power Corporation (reporting entity). The salary amount allocated to other companies was $178,177. These salary amounts exclude incentive compensation payments and reflect base salary paid by the Company from 01/01/2017 through 12/31/2017.</t>
  </si>
  <si>
    <t>Salary disclosure includes amounts that have been allocated to Niagara Mohawk Power Corporation (reporting entity). The salary amount allocated to other companies was $90,572. These salary amounts exclude incentive compensation payments and reflect base salary paid by the Company from 01/01/2017 through 12/31/2017.</t>
  </si>
  <si>
    <t>Salary disclosure includes amounts that have been allocated to Niagara Mohawk Power Corporation (reporting entity). The salary amount allocated to other companies was $233,523. These salary amounts exclude incentive compensation payments and reflect base salary paid by the Company from 01/01/2017 through 12/31/2017.</t>
  </si>
  <si>
    <t>Salary disclosure includes amounts that have been allocated to Niagara Mohawk Power Corporation (reporting entity). The salary amount allocated to other companies was $211,997. These salary amounts exclude incentive compensation payments and reflect base salary paid by the Company from 01/01/2017 through 12/31/2017.</t>
  </si>
  <si>
    <t>Salary disclosure includes amounts that have been allocated to Niagara Mohawk Power Corporation (reporting entity). The salary amount allocated to other companies was $161,030. These salary amounts exclude incentive compensation payments and reflect base salary paid by the Company from 01/01/2017 through 12/31/2017.</t>
  </si>
  <si>
    <t>Salary disclosure includes amounts that have been allocated to Niagara Mohawk Power Corporation (reporting entity). The salary amount allocated to other companies was $153,520. These salary amounts exclude incentive compensation payments and reflect base salary paid by the Company from 01/01/2017 through 12/31/2017.</t>
  </si>
  <si>
    <t>Regulatory Tax Liabilities</t>
  </si>
  <si>
    <t>Regulatory Liabilities - Other</t>
  </si>
  <si>
    <t>ACCRUED INTEREST - TAX RESERVE</t>
  </si>
  <si>
    <t>ACCRUED OTHER</t>
  </si>
  <si>
    <t>ACCRUED OTHER - REC OBLIGATION</t>
  </si>
  <si>
    <t>ACCRUED OTHER - TCC AUCTION REVENUE</t>
  </si>
  <si>
    <t>ACCRUED OTHER - PSA4</t>
  </si>
  <si>
    <t>AFUDC DEBT</t>
  </si>
  <si>
    <t>AMORTIZATION EXPENSE</t>
  </si>
  <si>
    <t>ASSET RETIREMENT OBLIGATION</t>
  </si>
  <si>
    <t>DEPRECIATION EXPENSE - BOOK</t>
  </si>
  <si>
    <t>INCENTIVE PLAN</t>
  </si>
  <si>
    <t>INJURIES AND DAMAGES</t>
  </si>
  <si>
    <t>INSURANCE PROVISION</t>
  </si>
  <si>
    <t>INVESTMENTS -  PARTNERSHIPS</t>
  </si>
  <si>
    <t>REG ASSET - ENVIRONMENTAL</t>
  </si>
  <si>
    <t>REG ASSET - HEDGING</t>
  </si>
  <si>
    <t>REG ASSET - OPEB</t>
  </si>
  <si>
    <t>REG ASSET - PENSION</t>
  </si>
  <si>
    <t>REG ASSET - STORM COST</t>
  </si>
  <si>
    <t>REG ASSET - X Rate Base</t>
  </si>
  <si>
    <t>REG LIABILITY - BONUS DEPRECIATION</t>
  </si>
  <si>
    <t>REG LIABILITY - OTHER</t>
  </si>
  <si>
    <t>RESERVE - FIN 48 STATE</t>
  </si>
  <si>
    <t>RESERVE - GENERAL</t>
  </si>
  <si>
    <t>RESERVE - OBSOLETE INVENTORY</t>
  </si>
  <si>
    <t>RESERVE - SALES TAX</t>
  </si>
  <si>
    <t>UNAMORTIZED DEBT DISCOUNT OR PREMIUM</t>
  </si>
  <si>
    <t>UNBILLED REVENUE</t>
  </si>
  <si>
    <t>UNICAP - INVENTORY</t>
  </si>
  <si>
    <t>VACATION ACCRUAL</t>
  </si>
  <si>
    <t>SHARE BASED COMP</t>
  </si>
  <si>
    <t>CHARITABLE CONTRIB LIMITATION</t>
  </si>
  <si>
    <t>BAD DEBTS</t>
  </si>
  <si>
    <t>CASUALTY LOSS</t>
  </si>
  <si>
    <t>ADIT - STATE</t>
  </si>
  <si>
    <t>COST OF REMOVAL</t>
  </si>
  <si>
    <t>DEFERRED COMPENSATION</t>
  </si>
  <si>
    <t>DEFERRED GAS COST</t>
  </si>
  <si>
    <t>DEPRECIATION EXPENSE - TAX</t>
  </si>
  <si>
    <t>DEPRECIATION EXPENSE - TAX BONUS</t>
  </si>
  <si>
    <t>GAIN (LOSS) ON SALE OF ASSETS</t>
  </si>
  <si>
    <t>HEDGING</t>
  </si>
  <si>
    <t>PENSION COST</t>
  </si>
  <si>
    <t>POLE ATTACHMENT RENTALS</t>
  </si>
  <si>
    <t>REG ASSET - CARRYING CHARGES</t>
  </si>
  <si>
    <t>REG ASSET - PROPERTY TAXES</t>
  </si>
  <si>
    <t>REG ASSET - OTHER</t>
  </si>
  <si>
    <t>REG ASSET - ARO</t>
  </si>
  <si>
    <t>REPAIRS DEDUCTION</t>
  </si>
  <si>
    <t>RESERVE - ENVIRONMENTAL</t>
  </si>
  <si>
    <t>RESERVE - HEALTHCARE COSTS</t>
  </si>
  <si>
    <t>RESERVE - SEVERANCE</t>
  </si>
  <si>
    <t>WORKERS' COMPENSATION</t>
  </si>
  <si>
    <t>Black River Hydro C/O Enel - Denley-Old Generation</t>
  </si>
  <si>
    <t>Ampersand - Alder Creek Hyrdro (Kayuta)</t>
  </si>
  <si>
    <t>KEI Power Mgmt - Battenkill Hydro Inc (upper)</t>
  </si>
  <si>
    <t>NM-1833</t>
  </si>
  <si>
    <t>NM-1784</t>
  </si>
  <si>
    <t>Eagle Creek - Lower Beaver Falls</t>
  </si>
  <si>
    <t>Eagle Creek - Upper Beaver Falls</t>
  </si>
  <si>
    <t>Lyonsdale Associates</t>
  </si>
  <si>
    <t>Silverstreet Hydro - Burt Dam Power Company</t>
  </si>
  <si>
    <t>Dunn Paper - Cellu-Tissue Corp - Natural Dam</t>
  </si>
  <si>
    <t>Eagle Creek - Champlain Spinners - Power Co</t>
  </si>
  <si>
    <t>Ampersand - Christine Falls</t>
  </si>
  <si>
    <t>Enel - Copenhagen Hydro - High Falls - -  845"A"</t>
  </si>
  <si>
    <t>Ampersand - Cranberry Lake Hydro</t>
  </si>
  <si>
    <t>Black River C/O Enel - Denley - New Generation</t>
  </si>
  <si>
    <t>Enel - Dexter Hydro - HDG - - 845"C"</t>
  </si>
  <si>
    <t>Enel - Diamond Island Hydro - - 845"F"</t>
  </si>
  <si>
    <t>Ampersand - Forestport Hydro</t>
  </si>
  <si>
    <t>Enel - Fowler Hydro</t>
  </si>
  <si>
    <t>Enel - Hailesboro Hydro #3 - - 845"B"</t>
  </si>
  <si>
    <t>Enel - Hailesboro Hydro #4 - - 845 "G"</t>
  </si>
  <si>
    <t>Enel - Haliesboro Hydro #6 - - 845 "D"</t>
  </si>
  <si>
    <t>City of Oswego - High Dam</t>
  </si>
  <si>
    <t>Hollingsworth &amp; Vose-Upper</t>
  </si>
  <si>
    <t>Ampersand - Hollow Dam Hydro</t>
  </si>
  <si>
    <t>Enel - Lachute Hydro - - 420 &amp; 421</t>
  </si>
  <si>
    <t>Ampersand - MT IDA Associates</t>
  </si>
  <si>
    <t>Eagle Creek - Newport Hydro</t>
  </si>
  <si>
    <t>Northline Energy - Wave Hydro</t>
  </si>
  <si>
    <t>Ampersand - Ogdensburg Hydro</t>
  </si>
  <si>
    <t>Curtis Palmer Hydroelectric</t>
  </si>
  <si>
    <t>Eagle Creek - Phoenix Hydro</t>
  </si>
  <si>
    <t>Black River Hydro C/O Enel - Port Leyden-Kelpytown Rd</t>
  </si>
  <si>
    <t>Enel - Pyrites - New Hydro</t>
  </si>
  <si>
    <t>NM-1834</t>
  </si>
  <si>
    <t>NM-1830</t>
  </si>
  <si>
    <t>NM-1831</t>
  </si>
  <si>
    <t>NM-1527</t>
  </si>
  <si>
    <t>NM-1528</t>
  </si>
  <si>
    <t>NM-1414</t>
  </si>
  <si>
    <t>NM-1415</t>
  </si>
  <si>
    <t>NM-1547</t>
  </si>
  <si>
    <t>NM-1546</t>
  </si>
  <si>
    <t>NM-1787</t>
  </si>
  <si>
    <t>NM-1692</t>
  </si>
  <si>
    <t>NM-1832</t>
  </si>
  <si>
    <t>NM-1783</t>
  </si>
  <si>
    <t>NM-1856</t>
  </si>
  <si>
    <t>GR Catalyst One - Stillwater Hydro</t>
  </si>
  <si>
    <t>Ampersand - Tannery Island Power Company</t>
  </si>
  <si>
    <t xml:space="preserve">Enel - Theresa Hydro - - 845 "E" </t>
  </si>
  <si>
    <t>KEI Power Mgmt - Union Falls Hydropower LTD Partnership</t>
  </si>
  <si>
    <t>Mohawk Valley Water Authority - Utica Water Board - Sand Road</t>
  </si>
  <si>
    <t>Mohawk Valley Water Authority - Utica Water Board - Trenton Falls</t>
  </si>
  <si>
    <t>Enel - Valatie Falls Hydro</t>
  </si>
  <si>
    <t>EGPNA Renewable Energy Partners - Victory Mills Hydro</t>
  </si>
  <si>
    <t>Northbrook Carthage - West End Dam</t>
  </si>
  <si>
    <t>Ampersand Long Falls - Wamco</t>
  </si>
  <si>
    <t>Albany Engineering Corp - Stuyvesant Falls Hydro</t>
  </si>
  <si>
    <t>Albany Engineering - Green Island Power Authority</t>
  </si>
  <si>
    <t>WINDMILL GENERATION</t>
  </si>
  <si>
    <t>FARM WASTE</t>
  </si>
  <si>
    <t>Walker Farms</t>
  </si>
  <si>
    <t>NM-1825</t>
  </si>
  <si>
    <t>NM-1411</t>
  </si>
  <si>
    <t>Covanta Niagara LP</t>
  </si>
  <si>
    <t>Dynegy Inc.</t>
  </si>
  <si>
    <t>NYSERDA</t>
  </si>
  <si>
    <t>Con Edison</t>
  </si>
  <si>
    <t>ICAP Energy LLC</t>
  </si>
  <si>
    <t>Energy Service Company Deposits</t>
  </si>
  <si>
    <t>Executive Retirement Plan</t>
  </si>
  <si>
    <t>Nuclear Fuel Disposal Costs</t>
  </si>
  <si>
    <t>Other Post Employment Benefit Liability</t>
  </si>
  <si>
    <t>Long Term Interest Payable</t>
  </si>
  <si>
    <t>Def Cr - Sales Tax Acc</t>
  </si>
  <si>
    <t>Storm Reserve</t>
  </si>
  <si>
    <t xml:space="preserve">Deferred Revenue </t>
  </si>
  <si>
    <t>454/242</t>
  </si>
  <si>
    <t>Rate Case Expenses Deferred</t>
  </si>
  <si>
    <t>HE 9</t>
  </si>
  <si>
    <t>$7,637 in Transmission - Internal</t>
  </si>
  <si>
    <t>$467,632 in Transmission - External</t>
  </si>
  <si>
    <t>Clean Energy Standard</t>
  </si>
  <si>
    <t>Gas Millenium Fund</t>
  </si>
  <si>
    <t>Reforming the Energy Vision Proj - Incr Cap</t>
  </si>
  <si>
    <t>Deferred Community Carrying Charges Elec</t>
  </si>
  <si>
    <t>Deferred Community Carrying Charges Gas</t>
  </si>
  <si>
    <t>LED Facility Revenue/Charge Deferral</t>
  </si>
  <si>
    <t>LED Dist Lost Delivery Revenue Deferral</t>
  </si>
  <si>
    <t>LED Cost of Removal Deferral</t>
  </si>
  <si>
    <t>Property Tax Expense Deferral- Elec</t>
  </si>
  <si>
    <t>108</t>
  </si>
  <si>
    <t>254/804</t>
  </si>
  <si>
    <t>419</t>
  </si>
  <si>
    <t>254/495</t>
  </si>
  <si>
    <t>Clean Energy Fund Deferral-Gas</t>
  </si>
  <si>
    <t>Clean Energy Fund Defberral-Elec</t>
  </si>
  <si>
    <t>NUP-FY18-E-15-M-0744</t>
  </si>
  <si>
    <t>NUP-FY18-G-15-M-0744</t>
  </si>
  <si>
    <t>Paige St Settlement</t>
  </si>
  <si>
    <t>804</t>
  </si>
  <si>
    <t>495/431</t>
  </si>
  <si>
    <t>456/431</t>
  </si>
  <si>
    <t>NYPA Hyrdropower Benefit</t>
  </si>
  <si>
    <t>Demand Response Programs</t>
  </si>
  <si>
    <t>Self-Direct Electric</t>
  </si>
  <si>
    <t>George Carlin - 10/01/2017</t>
  </si>
  <si>
    <t>Chris McConnachie - 10/01/2017</t>
  </si>
  <si>
    <t>Electric/Gas</t>
  </si>
  <si>
    <t>State Authority Financing - tax exempt:</t>
  </si>
  <si>
    <t>2029 - Variable rate</t>
  </si>
  <si>
    <t>Unsecured notes:</t>
  </si>
  <si>
    <t>Senior Note @ 4.88%</t>
  </si>
  <si>
    <t>Senior Note @ 2.72%</t>
  </si>
  <si>
    <t>Senior Notes @3.51%</t>
  </si>
  <si>
    <t>Senior Notes @ 4.12%</t>
  </si>
  <si>
    <t>Senior Notes @4.28%</t>
  </si>
  <si>
    <t>2023</t>
  </si>
  <si>
    <t>2025</t>
  </si>
  <si>
    <t>2026</t>
  </si>
  <si>
    <t>2027</t>
  </si>
  <si>
    <t xml:space="preserve">   Federal Unemployment</t>
  </si>
  <si>
    <t xml:space="preserve">   State Income Tax</t>
  </si>
  <si>
    <t xml:space="preserve">   State capital/net worth tax</t>
  </si>
  <si>
    <t xml:space="preserve">   State Unemployment</t>
  </si>
  <si>
    <t xml:space="preserve">   Franchise - Gross Earnings</t>
  </si>
  <si>
    <t>FIN 48 FIT/SIT</t>
  </si>
  <si>
    <t>Mohawk Valley Edge - CIAC</t>
  </si>
  <si>
    <t>431/408.1</t>
  </si>
  <si>
    <t>NextEra Energy NY Q537 SWA</t>
  </si>
  <si>
    <t xml:space="preserve">NextEra Energy NY Q537 SRIS </t>
  </si>
  <si>
    <t xml:space="preserve">NextEra Energy NY Q538 SRIS </t>
  </si>
  <si>
    <t>NextEra Energy NY Q538 SWA</t>
  </si>
  <si>
    <t>NextEra Energy NY Q539 SRIS</t>
  </si>
  <si>
    <t>NextEra Energy NY Q539 SWA</t>
  </si>
  <si>
    <t>NA Trans Segment B Q559 SIS &amp; SWA</t>
  </si>
  <si>
    <t>NA Trans Segment A Q558 SIS &amp; SWA</t>
  </si>
  <si>
    <t>HP Hood LLC Q601 FESA &amp; SWA</t>
  </si>
  <si>
    <t>NA Trans Q414 Segment B SWA</t>
  </si>
  <si>
    <t>Q542-National Grid Seg A Edic SISA</t>
  </si>
  <si>
    <t>Q542-National Grid Seg A Edic SWA</t>
  </si>
  <si>
    <t>Cedar Rapids Transmission Upgrade Q430</t>
  </si>
  <si>
    <t>Q540-Edic PV SWA/SRIS Study Agmt</t>
  </si>
  <si>
    <t>EDIC Rampo Q541 SWA/SRIS</t>
  </si>
  <si>
    <t>Q641 Oakdale to Lafayette SWA/SRIS</t>
  </si>
  <si>
    <t>Q642 Jennison to Edic - SWA/SRIS</t>
  </si>
  <si>
    <t>Q643 AVANGRID Mult. Sites SWA/SRIS</t>
  </si>
  <si>
    <t>Q595 North Park Energy FESA &amp; SWA- SW Energy Storage</t>
  </si>
  <si>
    <t>Q638 FESA &amp; SWA Empire State Holdings</t>
  </si>
  <si>
    <t>Q613 Sugar Maple FESA/SWA OneEnergy</t>
  </si>
  <si>
    <t>Q632_Alps-Berkshire SISA &amp; SWA</t>
  </si>
  <si>
    <t>Atlantic Wind, LLC Q560 FESA</t>
  </si>
  <si>
    <t>Casadaga Wind Q387 FSA-SWA</t>
  </si>
  <si>
    <t xml:space="preserve"> Caledonia I Q585 FESA (AVON) </t>
  </si>
  <si>
    <t>Q514 Empire Wind SRIS &amp; SWA</t>
  </si>
  <si>
    <t>North Ridge Wind Q526 SIS</t>
  </si>
  <si>
    <t>North Ridge Wind Q526 SWA</t>
  </si>
  <si>
    <t>Q574 - Mad River Wind - FESA</t>
  </si>
  <si>
    <t>Q523 Dunkirk Unit 2 FSA</t>
  </si>
  <si>
    <t>Q523 Dunkirk Unit 3-4 FSA</t>
  </si>
  <si>
    <t>Q511 Ogdensburg Generation SWA for FSA</t>
  </si>
  <si>
    <t>Q571 Heritage Wind FESA Study</t>
  </si>
  <si>
    <t>Q596 Alle Catt II Wind - SRIS</t>
  </si>
  <si>
    <t>Q494 Alabama Wind SWA for FSA</t>
  </si>
  <si>
    <t>Q468 Galloo Wind SWA for FSA</t>
  </si>
  <si>
    <t>Ball Hill Wind SWA for FSA Q505</t>
  </si>
  <si>
    <t>NA Trans Q414 Segment B SISA</t>
  </si>
  <si>
    <t xml:space="preserve">Q543- National Grid- Segment B - SISA </t>
  </si>
  <si>
    <t xml:space="preserve">Q543- National Grid- Segment B - SWA </t>
  </si>
  <si>
    <t>Sun East -Hills Solar FESA Q581</t>
  </si>
  <si>
    <t>Watkins Rd Solar Q568 SWA</t>
  </si>
  <si>
    <t>Q534 Great Valley Solar SRISA</t>
  </si>
  <si>
    <t>Allegany Wind SRIS SWA</t>
  </si>
  <si>
    <t>Flint Mine Solar Q637 FESA &amp; SWA</t>
  </si>
  <si>
    <t>Johnson Solar FESA Eng. Study Q600</t>
  </si>
  <si>
    <t>Albany County Solar Q598 - SRIS</t>
  </si>
  <si>
    <t>Albany County Solar-Hecate Q570 - SRIS</t>
  </si>
  <si>
    <t>High River Solar Q618 SRIS</t>
  </si>
  <si>
    <t>East Point Solar Q619 SRIS</t>
  </si>
  <si>
    <t>Sunny Knoll Solar Q582 SRIS</t>
  </si>
  <si>
    <t>Woodruff Solar SRIS Q#610</t>
  </si>
  <si>
    <t>Tayandenega Solar - SRIS Q#565</t>
  </si>
  <si>
    <t>Double Lock Solar - SRIS Q#563</t>
  </si>
  <si>
    <t>Rock District Solar - SRIS Q#564</t>
  </si>
  <si>
    <t>Tribes Hill Solar - SRIS Q#567</t>
  </si>
  <si>
    <t>North Country (Boonville) Solar Q589 FSA</t>
  </si>
  <si>
    <t>Sky High Solar Project Q545 SRIS</t>
  </si>
  <si>
    <t>Mohawk Solar Project Q616 SRIS</t>
  </si>
  <si>
    <t>Page 231.2</t>
  </si>
  <si>
    <t>Franklin Solar SRIS Q624</t>
  </si>
  <si>
    <t>Arkwright Wind Farm FSA Q421</t>
  </si>
  <si>
    <t>Subtotal (Account 440)</t>
  </si>
  <si>
    <t>Subtotal (Account 442)</t>
  </si>
  <si>
    <t>Subtotal (Account 444)</t>
  </si>
  <si>
    <t>Subtotal - Other Revenues</t>
  </si>
  <si>
    <t>214-S.C.2</t>
  </si>
  <si>
    <t>214-S.C.3</t>
  </si>
  <si>
    <t>NY Municipal Power Auth, Villages</t>
  </si>
  <si>
    <t>Balance January 1, 2017</t>
  </si>
  <si>
    <t>Balance December 31, 2017</t>
  </si>
  <si>
    <t>Colonial Gas Company</t>
  </si>
  <si>
    <t>H2</t>
  </si>
  <si>
    <t>H2.5</t>
  </si>
  <si>
    <t>H1.5</t>
  </si>
  <si>
    <t>SQ</t>
  </si>
  <si>
    <t xml:space="preserve">     Amort. of Conversion Expenses and Regulatory Debits</t>
  </si>
  <si>
    <t>Change in Clearing Accounts</t>
  </si>
  <si>
    <t>Other Post Retirement SFAS 106 OPEB</t>
  </si>
  <si>
    <t>Other Post Employment SFAS 112 Benefits</t>
  </si>
  <si>
    <t>Other Post Retirement SFAS 106 OPEBS and Pension Burden:</t>
  </si>
  <si>
    <t>One MetroTech Center, Brooklyn New York 11201-3850  (929) 324-5249</t>
  </si>
  <si>
    <t xml:space="preserve">Added Beginning of year balance, column (b) </t>
  </si>
  <si>
    <t>N/A</t>
  </si>
  <si>
    <t>NYPSC Modified - N/A</t>
  </si>
  <si>
    <t>On March 18, 1999, Niagara Mohawk Power Corporation ("Niagara Mohawk" or "the Company") was reorganized into a holding company structure in accordance with an Agreement and Plan of Exchange between Niagara Mohawk and Niagara Mohawk Holdings, Inc. ("Holdings"). Niagara Mohawk's outstanding common stock was exchanged on a share-for-share basis for Holdings' common stock making Niagara Mohawk a wholly-owned subsidiary of Holdings. Niagara Mohawk's preferred stock and debt were not exchanged as part of the share exchange and continue as obligations of Niagara Mohawk.                                                                                                                                                                                                                                                
On January 30, 2002, Holdings was acquired by National Grid USA ("NGUSA") for approximately $3 billion in cash and American Depository shares in exchange for all of Holdings common outstanding shares. NGUSA is a wholly-owned subsidiary of National Grid plc.</t>
  </si>
  <si>
    <t>Ln 20</t>
  </si>
  <si>
    <t>Salary disclosure includes amounts that have been allocated to Niagara Mohawk Power Corporation (reporting entity). The salary amount allocated to other companies was $209,026. These salary amounts exclude incentive compensation payments and reflect base salary paid by the Company from 01/01/2017 through 12/31/2017.</t>
  </si>
  <si>
    <t xml:space="preserve">          Amortization of Debt Discount and Expense</t>
  </si>
  <si>
    <t>Paid-in Capital</t>
  </si>
  <si>
    <t xml:space="preserve">Equity Contribution made by parent company (Niagara Mohawk Holdings)              </t>
  </si>
  <si>
    <t>Total Tax @ 35%/31.55% (Blended) Before Credits</t>
  </si>
  <si>
    <t>SFAS 112</t>
  </si>
  <si>
    <t>OPEB / SFAS 106</t>
  </si>
  <si>
    <t>Proceeds from Sale of Emissions Allowance - Albany</t>
  </si>
  <si>
    <t>Site Investigation &amp; Remediation Expend Def Gas</t>
  </si>
  <si>
    <t>Gross Receipts Tax Customer Refund - 2000 - Gas</t>
  </si>
  <si>
    <t>United Way of Buffalo &amp; Erie County</t>
  </si>
  <si>
    <t>Plant Work Order Write-Off</t>
  </si>
  <si>
    <t>Electric Community Carrying Charge</t>
  </si>
  <si>
    <t>Interest Charge NMPC Gas Community Carrying</t>
  </si>
  <si>
    <t>Interest Charges FIN 48</t>
  </si>
  <si>
    <t>Deferred Clean Energy Fund Interest Expense</t>
  </si>
  <si>
    <t>Expense of the NYPSC</t>
  </si>
  <si>
    <t>General and Temporary Assessments 18-A</t>
  </si>
  <si>
    <t>Page 201 line 22 column (h)</t>
  </si>
  <si>
    <t>National Grid Generation, LLC</t>
  </si>
  <si>
    <t>Ln 14</t>
  </si>
  <si>
    <t>Salary disclosure includes amounts that have been allocated to Niagara Mohawk Power Corporation (reporting entity). The salary amount allocated to other companies was $90,862. These salary amounts exclude incentive compensation payments and reflect base salary paid by the Company from 01/01/2017 through 12/31/2017.</t>
  </si>
  <si>
    <t>Jeannette Mills - 04/20/2017</t>
  </si>
  <si>
    <t xml:space="preserve">Dividends Declared-Common Stock </t>
  </si>
  <si>
    <t>Balance of Account 219 at Beginning of Preceding Quarter/Year</t>
  </si>
  <si>
    <t xml:space="preserve">      Total Line 6</t>
  </si>
  <si>
    <t xml:space="preserve">     Total Line 10</t>
  </si>
  <si>
    <t xml:space="preserve">     Total Line 15</t>
  </si>
  <si>
    <t xml:space="preserve">      Total Line 20</t>
  </si>
  <si>
    <t>Miscellaneous (Allocation - Corporate Services &amp; account reconciliation write-offs)</t>
  </si>
  <si>
    <t>TRANSACTIONS WITH ASSOCIATED (AFFILIATED) COMPANIES</t>
  </si>
  <si>
    <t>I&amp;M - NW D-Line OH Work From Insp.</t>
  </si>
  <si>
    <t>NiMo Transformer Purchases</t>
  </si>
  <si>
    <t>I&amp;M - NC D-Line OH Work From Insp.</t>
  </si>
  <si>
    <t>I&amp;M - NE D-Line OH Work From Insp.</t>
  </si>
  <si>
    <t>Collamer Crossing_D_Sub_Work</t>
  </si>
  <si>
    <t>New Two Mile Creek Dist Sub</t>
  </si>
  <si>
    <t>Rotterdam 13852 &amp; 13853  Relocation</t>
  </si>
  <si>
    <t>East Dunkirk Sta 63 TB replacements</t>
  </si>
  <si>
    <t>West NY-Dist-Meter Blanket</t>
  </si>
  <si>
    <t>Cent NY-Dist-Damage/Failure Blankt</t>
  </si>
  <si>
    <t>Ohio St - Buffalo River Tunnel/Bore</t>
  </si>
  <si>
    <t>East NY-Dist-New Bus-Resid Blanket.</t>
  </si>
  <si>
    <t>New 115-13.2kV Mobile Sub #11W</t>
  </si>
  <si>
    <t>Distributed System Platform REV Dem</t>
  </si>
  <si>
    <t>Doble Test Sets</t>
  </si>
  <si>
    <t>Land and Land Rights NY Central</t>
  </si>
  <si>
    <t>Buffalo Street Light Cable Replacem</t>
  </si>
  <si>
    <t>REV - FEEDER MONITORS</t>
  </si>
  <si>
    <t>Land and Land Rights NY East</t>
  </si>
  <si>
    <t>Recloser Communications - East</t>
  </si>
  <si>
    <t>East NY-Dist-Reliability Blanket.</t>
  </si>
  <si>
    <t>Recloser Communications - Central</t>
  </si>
  <si>
    <t>West NY-Dist-New Bus-Resid Blanket.</t>
  </si>
  <si>
    <t>West NY-Dist-Damage/Failure Blankt</t>
  </si>
  <si>
    <t>Lehigh Add 2nd Transformer</t>
  </si>
  <si>
    <t>West NY-Dist-Subs Blanket.</t>
  </si>
  <si>
    <t>INVP 4473-US Con-UNY Voice Upg</t>
  </si>
  <si>
    <t>Lasher Rd - New station - Dist get</t>
  </si>
  <si>
    <t>New Cicero Substation DSub</t>
  </si>
  <si>
    <t>Minor projects</t>
  </si>
  <si>
    <t>East NY-Gas-Repl Mtr Sm-NM Blanket</t>
  </si>
  <si>
    <t>Main Repl Pub work non-reimb-UNY</t>
  </si>
  <si>
    <t>Rebuild GRS 824-043 Elton &amp; Salina</t>
  </si>
  <si>
    <t xml:space="preserve">NiMo GAS Meter Purchases </t>
  </si>
  <si>
    <t>Growth reinforce - Proactive-UNY</t>
  </si>
  <si>
    <t>System Telemetry &amp; Control - UNY</t>
  </si>
  <si>
    <t>Pres Reg Facil - proactive-UNY</t>
  </si>
  <si>
    <t>React Main &amp; Serv Work Nonleak-UNY.</t>
  </si>
  <si>
    <t>Remote Control Valve Program UNY</t>
  </si>
  <si>
    <t>CAM13_Carport Roof Replacement</t>
  </si>
  <si>
    <t>SMTH17_Garage Roof Project</t>
  </si>
  <si>
    <t>Burdens:</t>
  </si>
  <si>
    <t>401K Match Burden Thrift:</t>
  </si>
  <si>
    <t>Group Insurance, Healthcare, Workers' Compensation Burden:</t>
  </si>
  <si>
    <t>Variable Pay Non Management Gainsharing</t>
  </si>
  <si>
    <t>Town of Watertown</t>
  </si>
  <si>
    <t>Leeds  T6160</t>
  </si>
  <si>
    <t>#72</t>
  </si>
  <si>
    <t>Wood H Fs</t>
  </si>
  <si>
    <t>Total on page</t>
  </si>
  <si>
    <t>April 12,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</si>
</sst>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36">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dd/yy_)"/>
    <numFmt numFmtId="165" formatCode="0_)"/>
    <numFmt numFmtId="166" formatCode="#,##0.0_);\(#,##0.0\)"/>
    <numFmt numFmtId="167" formatCode="&quot;$&quot;#,##0.0000_);\(&quot;$&quot;#,##0.0000\)"/>
    <numFmt numFmtId="168" formatCode="#,##0.0000_);\(#,##0.0000\)"/>
    <numFmt numFmtId="169" formatCode="0.000%"/>
    <numFmt numFmtId="170" formatCode="0.0000_)"/>
    <numFmt numFmtId="171" formatCode="&quot;$&quot;#,##0.000_);\(&quot;$&quot;#,##0.000\)"/>
    <numFmt numFmtId="172" formatCode="0.0_)"/>
    <numFmt numFmtId="173" formatCode="0.00_)"/>
    <numFmt numFmtId="174" formatCode="0.0%"/>
    <numFmt numFmtId="175" formatCode="#,##0.000_);\(#,##0.000\)"/>
    <numFmt numFmtId="176" formatCode="&quot;$&quot;#,##0"/>
    <numFmt numFmtId="177" formatCode="0_);\(0\)"/>
    <numFmt numFmtId="178" formatCode="[$-409]mmmm\ d\,\ yyyy;@"/>
    <numFmt numFmtId="179" formatCode="_(* #,##0_);_(* \(#,##0\);_(* &quot;-&quot;??_);_(@_)"/>
    <numFmt numFmtId="180" formatCode="_(&quot;$&quot;* #,##0_);_(&quot;$&quot;* \(#,##0\);_(&quot;$&quot;* &quot;0&quot;_);_(@_)"/>
    <numFmt numFmtId="181" formatCode="#,##0.00_)&quot;/dth&quot;;\(#,##0.00\)&quot;/dth&quot;"/>
    <numFmt numFmtId="182" formatCode="_(* #,##0_);_(* \(#,##0\);_(* &quot;0&quot;_);_(@_)"/>
    <numFmt numFmtId="183" formatCode="_(* #,##0_);_(* \(#,##0\);_(* 0_);_(@_)"/>
    <numFmt numFmtId="184" formatCode="#,##0.0_);[Red]\(#,##0.0\)"/>
    <numFmt numFmtId="185" formatCode="#,##0.000_);[Red]\(#,##0.000\)"/>
    <numFmt numFmtId="186" formatCode="&quot;$&quot;#,##0.0_);[Red]\(&quot;$&quot;#,##0.0\)"/>
    <numFmt numFmtId="187" formatCode="&quot;$&quot;\ #,##0.000_);[Red]\(&quot;$&quot;\ #,##0.000\)"/>
    <numFmt numFmtId="188" formatCode="_(&quot;$&quot;* #,##0.000_);_(&quot;$&quot;* \(#,##0.000\);_(&quot;$&quot;* &quot;-&quot;???_);_(@_)"/>
    <numFmt numFmtId="189" formatCode="&quot;$&quot;#,##0.0000"/>
    <numFmt numFmtId="190" formatCode="mm/dd/yy"/>
    <numFmt numFmtId="191" formatCode="mmmm\ d\,\ yyyy"/>
    <numFmt numFmtId="192" formatCode="0.0000"/>
    <numFmt numFmtId="193" formatCode="#,##0;\(#,##0\)"/>
    <numFmt numFmtId="194" formatCode="#,##0&quot; dth/day&quot;"/>
    <numFmt numFmtId="195" formatCode="_([$€-2]* #,##0.00_);_([$€-2]* \(#,##0.00\);_([$€-2]* &quot;-&quot;??_)"/>
    <numFmt numFmtId="196" formatCode=";;;"/>
    <numFmt numFmtId="197" formatCode="&quot;M2 (&quot;0.00%&quot;)&quot;"/>
    <numFmt numFmtId="198" formatCode="&quot;M3 (&quot;0.00%&quot;)&quot;"/>
    <numFmt numFmtId="199" formatCode="[$$-409]#,##0.0000_);\([$$-409]#,##0.0000\)"/>
    <numFmt numFmtId="200" formatCode="0.0000000000"/>
    <numFmt numFmtId="201" formatCode="[$$-409]#,##0.00_);\([$$-409]#,##0.00\)"/>
    <numFmt numFmtId="202" formatCode="&quot;$&quot;\ #,##0_);[Red]\(&quot;$&quot;\ #,##0\)"/>
    <numFmt numFmtId="203" formatCode="#,##0.0\ ;\(#,##0.0\)"/>
    <numFmt numFmtId="204" formatCode="#,##0_);[Red]\(#,##0\);&quot;-&quot;"/>
    <numFmt numFmtId="205" formatCode="_-* #,##0_-;\-* #,##0_-;_-* &quot;-&quot;_-;_-@_-"/>
    <numFmt numFmtId="206" formatCode="_-* #,##0.00_-;\-* #,##0.00_-;_-* &quot;-&quot;??_-;_-@_-"/>
    <numFmt numFmtId="207" formatCode="&quot;$&quot;_(#,##0.00_);&quot;$&quot;\(#,##0.00\)"/>
    <numFmt numFmtId="208" formatCode="_-&quot;$&quot;* #,##0.0_-;\-&quot;$&quot;* #,##0.0_-;_-&quot;$&quot;* &quot;-&quot;??_-;_-@_-"/>
    <numFmt numFmtId="209" formatCode="#,##0.0_)\x;\(#,##0.0\)\x"/>
    <numFmt numFmtId="210" formatCode="#,##0.0_)_x;\(#,##0.0\)_x"/>
    <numFmt numFmtId="211" formatCode="_(&quot;$&quot;* #,##0_);_(&quot;$&quot;* \(#,##0\);_(&quot;$&quot;* &quot;-&quot;??_);_(@_)"/>
    <numFmt numFmtId="212" formatCode="0.0_)\%;\(0.0\)\%"/>
    <numFmt numFmtId="213" formatCode="_-* #,##0.000_-;\-* #,##0.000_-;_-* &quot;-&quot;??_-;_-@_-"/>
    <numFmt numFmtId="214" formatCode="#,##0.0_)_%;\(#,##0.0\)_%"/>
    <numFmt numFmtId="215" formatCode="_(&quot;$&quot;* #,##0.0_);_(&quot;$&quot;* \(#,##0.0\);_(&quot;$&quot;* &quot;-&quot;?_);_(@_)"/>
    <numFmt numFmtId="216" formatCode="\£\ #,##0_);[Red]\(\£\ #,##0\)"/>
    <numFmt numFmtId="217" formatCode="#,##0.00;[Red]\(#,##0.00\);\-"/>
    <numFmt numFmtId="218" formatCode="\¥\ #,##0_);[Red]\(\¥\ #,##0\)"/>
    <numFmt numFmtId="219" formatCode="0;[Red]\(0\);\-"/>
    <numFmt numFmtId="220" formatCode="#,##0;[Red]\(#,##0\);\-"/>
    <numFmt numFmtId="221" formatCode="#,##0,_);[Red]\(#,##0,\)"/>
    <numFmt numFmtId="222" formatCode="0.0;\(0.0\);\-"/>
    <numFmt numFmtId="223" formatCode="0.00;\(0.00\);\-"/>
    <numFmt numFmtId="224" formatCode="0.00;[Red]\(0.00\);\-"/>
    <numFmt numFmtId="225" formatCode="0.000;\(0.000\);\-"/>
    <numFmt numFmtId="226" formatCode="m\-d\-yy"/>
    <numFmt numFmtId="227" formatCode="_ &quot;R&quot;\ * #,##0_ ;_ &quot;R&quot;\ * \-#,##0_ ;_ &quot;R&quot;\ * &quot;-&quot;_ ;_ @_ "/>
    <numFmt numFmtId="228" formatCode="#,##0.0,,,&quot;bn&quot;"/>
    <numFmt numFmtId="229" formatCode="0.0%;\(0.0\)%"/>
    <numFmt numFmtId="230" formatCode="\•\ \ @"/>
    <numFmt numFmtId="231" formatCode="_-* #,##0_-;* \(#,##0\)_-;_-@_-"/>
    <numFmt numFmtId="232" formatCode="#,##0.0;[Red]\(#,##0.0\);\-"/>
    <numFmt numFmtId="233" formatCode="#,##0.000;[Red]\(#,##0.000\);\-"/>
    <numFmt numFmtId="234" formatCode="#,##0_%_);\(#,##0\)_%;**;@_%_)"/>
    <numFmt numFmtId="235" formatCode="0.0_x_)_);&quot;NM&quot;_x_)_);0.0_x_)_);@_%_)"/>
    <numFmt numFmtId="236" formatCode="0.0\ \x;\(0.0\ \x\)"/>
    <numFmt numFmtId="237" formatCode="0.0_ ;\(0.0\)_ \ "/>
    <numFmt numFmtId="238" formatCode="General_)"/>
    <numFmt numFmtId="239" formatCode="m/d"/>
    <numFmt numFmtId="240" formatCode="0.0\ \ \x\ ;\(0.0\)\ \ \x\ "/>
    <numFmt numFmtId="241" formatCode="\ \ _•\–\ \ \ \ @"/>
    <numFmt numFmtId="242" formatCode="d\-mmm\-yyyy"/>
    <numFmt numFmtId="243" formatCode="&quot;$&quot;#,##0.0;[Red]&quot;$&quot;#,##0.0"/>
    <numFmt numFmtId="244" formatCode="0.00,,;[Red]\(0.00,,\);\-"/>
    <numFmt numFmtId="245" formatCode="\€#,##0.0,,,&quot;bn&quot;"/>
    <numFmt numFmtId="246" formatCode="\€#,##0.0,,&quot;m&quot;"/>
    <numFmt numFmtId="247" formatCode="\€#,##0.0,&quot;k&quot;"/>
    <numFmt numFmtId="248" formatCode="\€#,##0.00"/>
    <numFmt numFmtId="249" formatCode="\£#,##0.00"/>
    <numFmt numFmtId="250" formatCode="\£#,##0.0,,,&quot;bn&quot;"/>
    <numFmt numFmtId="251" formatCode="\£#,##0.0,,&quot;m&quot;"/>
    <numFmt numFmtId="252" formatCode="\£#,##0.0,&quot;k&quot;"/>
    <numFmt numFmtId="253" formatCode="0.00%;\(0.00%\)"/>
    <numFmt numFmtId="254" formatCode="_-* #,##0_-;\-* #,##0_-;_-* &quot;-&quot;??_-;_-@_-"/>
    <numFmt numFmtId="255" formatCode="_(&quot;$&quot;* #,##0.0_);_(&quot;$&quot;* \(#,##0.0\);_(&quot;$&quot;* &quot;-&quot;??_);_(@_)"/>
    <numFmt numFmtId="256" formatCode="#,##0.0,,&quot;m&quot;"/>
    <numFmt numFmtId="257" formatCode="&quot;$&quot;#,##0.0"/>
    <numFmt numFmtId="258" formatCode="0.0\x"/>
    <numFmt numFmtId="259" formatCode="0.0\ \x"/>
    <numFmt numFmtId="260" formatCode="0%_);\(0%\);0%_);@_%_)"/>
    <numFmt numFmtId="261" formatCode="[Blue]#,##0;[Red]\(#,##0\);\-"/>
    <numFmt numFmtId="262" formatCode="[Blue]#,##0.0;[Red]\(#,##0.0\);\-"/>
    <numFmt numFmtId="263" formatCode="[Blue]#,##0.00;[Red]\(#,##0.00\);\-"/>
    <numFmt numFmtId="264" formatCode="[Blue]#,##0.000;[Red]\(#,##0.000\);\-"/>
    <numFmt numFmtId="265" formatCode="0.00%;[Red]\(0.00%\);\-"/>
    <numFmt numFmtId="266" formatCode="_-* #,##0.00%_-;* \(#,##0.00\)%_-;_-@_-"/>
    <numFmt numFmtId="267" formatCode="0.0\ \x\ ;\(0.0\)\ \x\ "/>
    <numFmt numFmtId="268" formatCode="0.0%;\(0.0%\);\-"/>
    <numFmt numFmtId="269" formatCode="0.00%;\(0.00%\);\-"/>
    <numFmt numFmtId="270" formatCode="#,##0.0,;\(#,##0.0,\)"/>
    <numFmt numFmtId="271" formatCode="#,###,##0,&quot;k&quot;"/>
    <numFmt numFmtId="272" formatCode="0____"/>
    <numFmt numFmtId="273" formatCode="[$$-409]#,##0.00"/>
    <numFmt numFmtId="274" formatCode="\$#,##0.0,,,&quot;bn&quot;"/>
    <numFmt numFmtId="275" formatCode="\$#,##0.0,,&quot;m&quot;"/>
    <numFmt numFmtId="276" formatCode="\$#,##0.0,&quot;k&quot;"/>
    <numFmt numFmtId="277" formatCode="_-&quot;£&quot;* #,##0_-;\-&quot;£&quot;* #,##0_-;_-&quot;£&quot;* &quot;-&quot;_-;_-@_-"/>
    <numFmt numFmtId="278" formatCode="_-&quot;£&quot;* #,##0.00_-;\-&quot;£&quot;* #,##0.00_-;_-&quot;£&quot;* &quot;-&quot;??_-;_-@_-"/>
    <numFmt numFmtId="279" formatCode="#,##0.00;[Red]\(#,##0.00\)"/>
    <numFmt numFmtId="280" formatCode="d\.mmm"/>
    <numFmt numFmtId="281" formatCode="_(* #,##0.000_);_(* \(#,##0.000\);_(* &quot;-&quot;???_);_(@_)"/>
    <numFmt numFmtId="282" formatCode="_(&quot;$&quot;* #,##0_);_(&quot;$&quot;* \(#,##0\);_(* &quot;-&quot;??_);_(@_)"/>
    <numFmt numFmtId="283" formatCode="0%_);[Red]\(0%\)"/>
    <numFmt numFmtId="284" formatCode="0.00%_);[Red]\(0.00%\)"/>
    <numFmt numFmtId="285" formatCode="[$-409]mmm\-yy;@"/>
    <numFmt numFmtId="286" formatCode="#,##0.00;\-#,##0.00"/>
    <numFmt numFmtId="287" formatCode="_(&quot;$&quot;* #,##0.0000_);_(&quot;$&quot;* \(#,##0.0000\);_(&quot;$&quot;* &quot;-&quot;????_);_(@_)"/>
    <numFmt numFmtId="288" formatCode="0."/>
    <numFmt numFmtId="289" formatCode="mm/dd/yyyy"/>
    <numFmt numFmtId="290" formatCode="#,##0.000000_);\(#,##0.000000\)"/>
    <numFmt numFmtId="291" formatCode="0.00_);\(0.00\)"/>
  </numFmts>
  <fonts count="281">
    <font>
      <sz val="12"/>
      <name val="Arial"/>
    </font>
    <font>
      <sz val="11"/>
      <color theme="1"/>
      <name val="Calibri"/>
      <family val="2"/>
      <scheme val="minor"/>
    </font>
    <font>
      <sz val="11"/>
      <color theme="1"/>
      <name val="Calibri"/>
      <family val="2"/>
      <scheme val="minor"/>
    </font>
    <font>
      <sz val="24"/>
      <color indexed="12"/>
      <name val="Arial"/>
      <family val="2"/>
    </font>
    <font>
      <sz val="14"/>
      <color indexed="12"/>
      <name val="Arial"/>
      <family val="2"/>
    </font>
    <font>
      <sz val="16"/>
      <color indexed="12"/>
      <name val="Arial"/>
      <family val="2"/>
    </font>
    <font>
      <sz val="12"/>
      <color indexed="8"/>
      <name val="Arial"/>
      <family val="2"/>
    </font>
    <font>
      <sz val="12"/>
      <color indexed="12"/>
      <name val="Arial"/>
      <family val="2"/>
    </font>
    <font>
      <sz val="10"/>
      <color indexed="12"/>
      <name val="Arial"/>
      <family val="2"/>
    </font>
    <font>
      <b/>
      <sz val="14"/>
      <name val="Arial"/>
      <family val="2"/>
    </font>
    <font>
      <sz val="12"/>
      <name val="Arial"/>
      <family val="2"/>
    </font>
    <font>
      <b/>
      <sz val="12"/>
      <name val="Arial"/>
      <family val="2"/>
    </font>
    <font>
      <b/>
      <u/>
      <sz val="12"/>
      <name val="Arial"/>
      <family val="2"/>
    </font>
    <font>
      <u/>
      <sz val="12"/>
      <name val="Arial"/>
      <family val="2"/>
    </font>
    <font>
      <sz val="18"/>
      <name val="Arial"/>
      <family val="2"/>
    </font>
    <font>
      <sz val="14"/>
      <name val="Arial"/>
      <family val="2"/>
    </font>
    <font>
      <sz val="10"/>
      <name val="Arial"/>
      <family val="2"/>
    </font>
    <font>
      <b/>
      <u/>
      <sz val="10"/>
      <name val="Arial"/>
      <family val="2"/>
    </font>
    <font>
      <sz val="10"/>
      <color indexed="8"/>
      <name val="Arial"/>
      <family val="2"/>
    </font>
    <font>
      <b/>
      <sz val="12"/>
      <color indexed="8"/>
      <name val="Arial"/>
      <family val="2"/>
    </font>
    <font>
      <sz val="12"/>
      <color indexed="55"/>
      <name val="Arial"/>
      <family val="2"/>
    </font>
    <font>
      <u/>
      <sz val="12"/>
      <color indexed="8"/>
      <name val="Arial"/>
      <family val="2"/>
    </font>
    <font>
      <sz val="11"/>
      <name val="Arial"/>
      <family val="2"/>
    </font>
    <font>
      <i/>
      <sz val="12"/>
      <name val="Arial"/>
      <family val="2"/>
    </font>
    <font>
      <sz val="7"/>
      <name val="Arial"/>
      <family val="2"/>
    </font>
    <font>
      <sz val="14"/>
      <color indexed="8"/>
      <name val="Arial"/>
      <family val="2"/>
    </font>
    <font>
      <i/>
      <sz val="12"/>
      <color indexed="8"/>
      <name val="Arial"/>
      <family val="2"/>
    </font>
    <font>
      <b/>
      <sz val="10"/>
      <name val="Arial"/>
      <family val="2"/>
    </font>
    <font>
      <sz val="18"/>
      <color indexed="12"/>
      <name val="Arial"/>
      <family val="2"/>
    </font>
    <font>
      <u/>
      <sz val="18"/>
      <color indexed="12"/>
      <name val="Arial"/>
      <family val="2"/>
    </font>
    <font>
      <b/>
      <sz val="14"/>
      <color indexed="9"/>
      <name val="Arial"/>
      <family val="2"/>
    </font>
    <font>
      <b/>
      <sz val="18"/>
      <color indexed="9"/>
      <name val="Arial"/>
      <family val="2"/>
    </font>
    <font>
      <b/>
      <sz val="16"/>
      <name val="Arial"/>
      <family val="2"/>
    </font>
    <font>
      <b/>
      <sz val="12"/>
      <color indexed="12"/>
      <name val="Arial"/>
      <family val="2"/>
    </font>
    <font>
      <b/>
      <sz val="9"/>
      <name val="Arial"/>
      <family val="2"/>
    </font>
    <font>
      <sz val="6"/>
      <name val="Arial"/>
      <family val="2"/>
    </font>
    <font>
      <b/>
      <sz val="24"/>
      <name val="Arial"/>
      <family val="2"/>
    </font>
    <font>
      <b/>
      <sz val="24"/>
      <color indexed="8"/>
      <name val="Arial"/>
      <family val="2"/>
    </font>
    <font>
      <b/>
      <sz val="32"/>
      <name val="Arial"/>
      <family val="2"/>
    </font>
    <font>
      <sz val="8"/>
      <name val="Arial"/>
      <family val="2"/>
    </font>
    <font>
      <b/>
      <sz val="10"/>
      <color indexed="8"/>
      <name val="Arial"/>
      <family val="2"/>
    </font>
    <font>
      <b/>
      <sz val="18"/>
      <color indexed="8"/>
      <name val="Arial"/>
      <family val="2"/>
    </font>
    <font>
      <b/>
      <sz val="18"/>
      <name val="Arial"/>
      <family val="2"/>
    </font>
    <font>
      <b/>
      <sz val="16"/>
      <color indexed="9"/>
      <name val="Arial"/>
      <family val="2"/>
    </font>
    <font>
      <sz val="28"/>
      <color indexed="12"/>
      <name val="Arial"/>
      <family val="2"/>
    </font>
    <font>
      <u/>
      <sz val="14"/>
      <name val="Arial"/>
      <family val="2"/>
    </font>
    <font>
      <sz val="12"/>
      <name val="Times New Roman"/>
      <family val="1"/>
    </font>
    <font>
      <u/>
      <sz val="12"/>
      <name val="Arial"/>
      <family val="2"/>
    </font>
    <font>
      <sz val="12"/>
      <name val="Arial MT"/>
      <family val="2"/>
    </font>
    <font>
      <sz val="10"/>
      <color indexed="12"/>
      <name val="Courier"/>
      <family val="3"/>
    </font>
    <font>
      <sz val="11"/>
      <color indexed="8"/>
      <name val="Arial"/>
      <family val="2"/>
    </font>
    <font>
      <strike/>
      <sz val="12"/>
      <name val="Arial"/>
      <family val="2"/>
    </font>
    <font>
      <b/>
      <i/>
      <sz val="12"/>
      <name val="Arial"/>
      <family val="2"/>
    </font>
    <font>
      <b/>
      <i/>
      <sz val="12"/>
      <color indexed="8"/>
      <name val="Arial"/>
      <family val="2"/>
    </font>
    <font>
      <b/>
      <sz val="9"/>
      <color indexed="81"/>
      <name val="Tahoma"/>
      <family val="2"/>
    </font>
    <font>
      <sz val="9"/>
      <color indexed="81"/>
      <name val="Tahoma"/>
      <family val="2"/>
    </font>
    <font>
      <b/>
      <i/>
      <sz val="11"/>
      <name val="Arial"/>
      <family val="2"/>
    </font>
    <font>
      <strike/>
      <sz val="12"/>
      <color indexed="8"/>
      <name val="Arial"/>
      <family val="2"/>
    </font>
    <font>
      <sz val="12"/>
      <color theme="1"/>
      <name val="Arial"/>
      <family val="2"/>
    </font>
    <font>
      <sz val="11"/>
      <color theme="1"/>
      <name val="Arial"/>
      <family val="2"/>
    </font>
    <font>
      <sz val="12"/>
      <name val="Arial MT"/>
    </font>
    <font>
      <sz val="10"/>
      <name val="Courier"/>
      <family val="3"/>
    </font>
    <font>
      <b/>
      <sz val="12"/>
      <color rgb="FF000000"/>
      <name val="Arial"/>
      <family val="2"/>
    </font>
    <font>
      <sz val="12"/>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theme="0"/>
      <name val="Calibri"/>
      <family val="2"/>
      <scheme val="minor"/>
    </font>
    <font>
      <sz val="11"/>
      <color theme="1"/>
      <name val="Times New Roman"/>
      <family val="2"/>
    </font>
    <font>
      <sz val="11"/>
      <color indexed="8"/>
      <name val="Times New Roman"/>
      <family val="2"/>
    </font>
    <font>
      <sz val="9"/>
      <name val="Times"/>
      <family val="1"/>
    </font>
    <font>
      <sz val="11"/>
      <color indexed="8"/>
      <name val="Calibri"/>
      <family val="2"/>
    </font>
    <font>
      <sz val="11"/>
      <color indexed="9"/>
      <name val="Calibri"/>
      <family val="2"/>
    </font>
    <font>
      <sz val="11"/>
      <color indexed="39"/>
      <name val="Calibri"/>
      <family val="2"/>
    </font>
    <font>
      <sz val="11"/>
      <color indexed="20"/>
      <name val="Calibri"/>
      <family val="2"/>
    </font>
    <font>
      <sz val="11"/>
      <color indexed="29"/>
      <name val="Calibri"/>
      <family val="2"/>
    </font>
    <font>
      <b/>
      <sz val="11"/>
      <color indexed="52"/>
      <name val="Calibri"/>
      <family val="2"/>
    </font>
    <font>
      <b/>
      <sz val="11"/>
      <color indexed="12"/>
      <name val="Calibri"/>
      <family val="2"/>
    </font>
    <font>
      <b/>
      <sz val="11"/>
      <color indexed="9"/>
      <name val="Calibri"/>
      <family val="2"/>
    </font>
    <font>
      <b/>
      <sz val="11"/>
      <color indexed="39"/>
      <name val="Calibri"/>
      <family val="2"/>
    </font>
    <font>
      <sz val="8"/>
      <name val="Helv"/>
    </font>
    <font>
      <b/>
      <sz val="10"/>
      <name val="Times"/>
      <family val="1"/>
    </font>
    <font>
      <sz val="8"/>
      <color indexed="8"/>
      <name val="Arial"/>
      <family val="2"/>
    </font>
    <font>
      <sz val="10"/>
      <name val="MS Sans Serif"/>
      <family val="2"/>
    </font>
    <font>
      <sz val="9"/>
      <name val="Tms Rmn"/>
    </font>
    <font>
      <sz val="10"/>
      <name val="Times New Roman"/>
      <family val="1"/>
    </font>
    <font>
      <sz val="10"/>
      <color indexed="8"/>
      <name val="Tahoma"/>
      <family val="2"/>
    </font>
    <font>
      <sz val="12"/>
      <color theme="1"/>
      <name val="Calibri"/>
      <family val="2"/>
      <scheme val="minor"/>
    </font>
    <font>
      <sz val="12"/>
      <color indexed="8"/>
      <name val="Calibri"/>
      <family val="2"/>
    </font>
    <font>
      <sz val="10"/>
      <color rgb="FF000000"/>
      <name val="Arial"/>
      <family val="2"/>
    </font>
    <font>
      <b/>
      <sz val="10"/>
      <name val="Arial Unicode MS"/>
      <family val="2"/>
    </font>
    <font>
      <sz val="10"/>
      <name val="Helv"/>
    </font>
    <font>
      <sz val="8"/>
      <name val="Tms Rmn"/>
    </font>
    <font>
      <sz val="10"/>
      <name val="Arial Black"/>
      <family val="2"/>
    </font>
    <font>
      <sz val="12"/>
      <name val="CG Times (WN)"/>
    </font>
    <font>
      <b/>
      <sz val="10"/>
      <color indexed="12"/>
      <name val="Arial"/>
      <family val="2"/>
    </font>
    <font>
      <sz val="10"/>
      <color indexed="10"/>
      <name val="CG Times (WN)"/>
    </font>
    <font>
      <i/>
      <sz val="11"/>
      <color indexed="23"/>
      <name val="Calibri"/>
      <family val="2"/>
    </font>
    <font>
      <i/>
      <sz val="11"/>
      <color indexed="34"/>
      <name val="Calibri"/>
      <family val="2"/>
    </font>
    <font>
      <sz val="11"/>
      <color indexed="17"/>
      <name val="Calibri"/>
      <family val="2"/>
    </font>
    <font>
      <sz val="11"/>
      <color indexed="25"/>
      <name val="Calibri"/>
      <family val="2"/>
    </font>
    <font>
      <b/>
      <sz val="15"/>
      <color indexed="56"/>
      <name val="Calibri"/>
      <family val="2"/>
    </font>
    <font>
      <b/>
      <sz val="15"/>
      <color indexed="18"/>
      <name val="Calibri"/>
      <family val="2"/>
    </font>
    <font>
      <b/>
      <sz val="13"/>
      <color indexed="56"/>
      <name val="Calibri"/>
      <family val="2"/>
    </font>
    <font>
      <b/>
      <sz val="13"/>
      <color indexed="18"/>
      <name val="Calibri"/>
      <family val="2"/>
    </font>
    <font>
      <b/>
      <sz val="11"/>
      <color indexed="56"/>
      <name val="Calibri"/>
      <family val="2"/>
    </font>
    <font>
      <b/>
      <sz val="11"/>
      <color indexed="18"/>
      <name val="Calibri"/>
      <family val="2"/>
    </font>
    <font>
      <sz val="11"/>
      <color indexed="62"/>
      <name val="Calibri"/>
      <family val="2"/>
    </font>
    <font>
      <sz val="11"/>
      <color indexed="33"/>
      <name val="Calibri"/>
      <family val="2"/>
    </font>
    <font>
      <sz val="11"/>
      <color indexed="52"/>
      <name val="Calibri"/>
      <family val="2"/>
    </font>
    <font>
      <sz val="11"/>
      <color indexed="12"/>
      <name val="Calibri"/>
      <family val="2"/>
    </font>
    <font>
      <b/>
      <sz val="14"/>
      <name val="Helv"/>
    </font>
    <font>
      <b/>
      <sz val="15"/>
      <name val="Times"/>
      <family val="1"/>
    </font>
    <font>
      <sz val="10"/>
      <color indexed="10"/>
      <name val="Times New Roman"/>
      <family val="1"/>
    </font>
    <font>
      <sz val="11"/>
      <color indexed="60"/>
      <name val="Calibri"/>
      <family val="2"/>
    </font>
    <font>
      <sz val="11"/>
      <color indexed="21"/>
      <name val="Calibri"/>
      <family val="2"/>
    </font>
    <font>
      <sz val="12"/>
      <color theme="1"/>
      <name val="Calibri"/>
      <family val="2"/>
    </font>
    <font>
      <sz val="10"/>
      <color theme="1"/>
      <name val="Arial"/>
      <family val="2"/>
    </font>
    <font>
      <sz val="12"/>
      <name val="SWISS"/>
    </font>
    <font>
      <sz val="9"/>
      <name val="Tahoma"/>
      <family val="2"/>
    </font>
    <font>
      <sz val="10"/>
      <name val="Arial Unicode MS"/>
      <family val="2"/>
    </font>
    <font>
      <b/>
      <sz val="11"/>
      <color indexed="63"/>
      <name val="Calibri"/>
      <family val="2"/>
    </font>
    <font>
      <b/>
      <sz val="11"/>
      <color indexed="33"/>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0"/>
      <color indexed="10"/>
      <name val="Arial"/>
      <family val="2"/>
    </font>
    <font>
      <sz val="10"/>
      <name val="Arial MT"/>
    </font>
    <font>
      <b/>
      <sz val="10"/>
      <name val="MS Sans Serif"/>
      <family val="2"/>
    </font>
    <font>
      <sz val="10"/>
      <color indexed="12"/>
      <name val="MS Sans Serif"/>
      <family val="2"/>
    </font>
    <font>
      <sz val="8"/>
      <color indexed="10"/>
      <name val="Arial"/>
      <family val="2"/>
    </font>
    <font>
      <b/>
      <sz val="10"/>
      <color indexed="60"/>
      <name val="Arial"/>
      <family val="2"/>
    </font>
    <font>
      <b/>
      <sz val="10"/>
      <color indexed="12"/>
      <name val="MS Sans Serif"/>
      <family val="2"/>
    </font>
    <font>
      <b/>
      <sz val="12"/>
      <name val="Times"/>
      <family val="1"/>
    </font>
    <font>
      <b/>
      <sz val="18"/>
      <color indexed="56"/>
      <name val="Cambria"/>
      <family val="2"/>
    </font>
    <font>
      <b/>
      <sz val="18"/>
      <color indexed="18"/>
      <name val="Cambria"/>
      <family val="2"/>
    </font>
    <font>
      <b/>
      <sz val="11"/>
      <color indexed="8"/>
      <name val="Calibri"/>
      <family val="2"/>
    </font>
    <font>
      <b/>
      <sz val="10"/>
      <name val="Times New Roman"/>
      <family val="1"/>
    </font>
    <font>
      <sz val="11"/>
      <color indexed="10"/>
      <name val="Calibri"/>
      <family val="2"/>
    </font>
    <font>
      <sz val="11"/>
      <color indexed="24"/>
      <name val="Calibri"/>
      <family val="2"/>
    </font>
    <font>
      <b/>
      <sz val="14"/>
      <color indexed="53"/>
      <name val="Arial"/>
      <family val="2"/>
    </font>
    <font>
      <b/>
      <sz val="11"/>
      <name val="Arial"/>
      <family val="2"/>
    </font>
    <font>
      <sz val="10"/>
      <color indexed="8"/>
      <name val="MS Sans Serif"/>
      <family val="2"/>
    </font>
    <font>
      <b/>
      <i/>
      <sz val="10"/>
      <name val="Arial"/>
      <family val="2"/>
    </font>
    <font>
      <sz val="10"/>
      <color indexed="10"/>
      <name val="Arial"/>
      <family val="2"/>
    </font>
    <font>
      <b/>
      <sz val="8"/>
      <name val="Arial"/>
      <family val="2"/>
    </font>
    <font>
      <sz val="10"/>
      <name val="Calibri"/>
      <family val="2"/>
    </font>
    <font>
      <b/>
      <sz val="12"/>
      <name val="Times New Roman"/>
      <family val="1"/>
    </font>
    <font>
      <b/>
      <sz val="12"/>
      <color indexed="12"/>
      <name val="Times New Roman"/>
      <family val="1"/>
    </font>
    <font>
      <b/>
      <sz val="11"/>
      <name val="Times New Roman"/>
      <family val="1"/>
    </font>
    <font>
      <sz val="11"/>
      <name val="Times New Roman"/>
      <family val="1"/>
    </font>
    <font>
      <sz val="11"/>
      <name val="Calibri"/>
      <family val="2"/>
    </font>
    <font>
      <sz val="9"/>
      <name val="Arial"/>
      <family val="2"/>
    </font>
    <font>
      <sz val="10"/>
      <name val="Helv"/>
      <charset val="204"/>
    </font>
    <font>
      <sz val="10"/>
      <color indexed="12"/>
      <name val="Tms Rmn"/>
    </font>
    <font>
      <b/>
      <sz val="10"/>
      <color indexed="12"/>
      <name val="Tms Rmn"/>
    </font>
    <font>
      <sz val="10"/>
      <name val="Tms Rmn"/>
    </font>
    <font>
      <sz val="12"/>
      <name val="Tms Rmn"/>
    </font>
    <font>
      <b/>
      <sz val="10"/>
      <color indexed="8"/>
      <name val="Times New Roman"/>
      <family val="1"/>
    </font>
    <font>
      <sz val="12"/>
      <name val="±¼¸²Ã¼"/>
      <charset val="129"/>
    </font>
    <font>
      <b/>
      <sz val="12"/>
      <name val="SWISS"/>
    </font>
    <font>
      <sz val="8"/>
      <name val="Palatino"/>
      <family val="1"/>
    </font>
    <font>
      <sz val="1"/>
      <color indexed="8"/>
      <name val="Courier"/>
      <family val="3"/>
    </font>
    <font>
      <b/>
      <i/>
      <sz val="14"/>
      <name val="Tms Rmn"/>
    </font>
    <font>
      <sz val="7"/>
      <name val="Palatino"/>
      <family val="1"/>
    </font>
    <font>
      <b/>
      <i/>
      <sz val="10"/>
      <color indexed="16"/>
      <name val="Arial"/>
      <family val="2"/>
    </font>
    <font>
      <sz val="6"/>
      <color indexed="16"/>
      <name val="Palatino"/>
      <family val="1"/>
    </font>
    <font>
      <b/>
      <sz val="10"/>
      <color indexed="16"/>
      <name val="Arial"/>
      <family val="2"/>
    </font>
    <font>
      <u/>
      <sz val="7.7"/>
      <color indexed="12"/>
      <name val="Arial"/>
      <family val="2"/>
    </font>
    <font>
      <sz val="10"/>
      <color indexed="20"/>
      <name val="Arial"/>
      <family val="2"/>
    </font>
    <font>
      <b/>
      <sz val="11"/>
      <name val="Helv"/>
    </font>
    <font>
      <sz val="7"/>
      <name val="Small Fonts"/>
      <family val="2"/>
    </font>
    <font>
      <sz val="10"/>
      <name val="Palatino"/>
      <family val="1"/>
    </font>
    <font>
      <sz val="13"/>
      <name val="GillSans"/>
      <family val="2"/>
    </font>
    <font>
      <b/>
      <i/>
      <sz val="10"/>
      <color indexed="8"/>
      <name val="Arial"/>
      <family val="2"/>
    </font>
    <font>
      <b/>
      <sz val="10"/>
      <color indexed="17"/>
      <name val="Arial"/>
      <family val="2"/>
    </font>
    <font>
      <b/>
      <sz val="10"/>
      <color indexed="13"/>
      <name val="Arial"/>
      <family val="2"/>
    </font>
    <font>
      <sz val="10"/>
      <color indexed="16"/>
      <name val="Helvetica-Black"/>
    </font>
    <font>
      <sz val="10"/>
      <color indexed="39"/>
      <name val="Arial"/>
      <family val="2"/>
    </font>
    <font>
      <sz val="8"/>
      <color indexed="38"/>
      <name val="Arial"/>
      <family val="2"/>
    </font>
    <font>
      <b/>
      <sz val="10"/>
      <color indexed="39"/>
      <name val="Arial"/>
      <family val="2"/>
    </font>
    <font>
      <b/>
      <u/>
      <sz val="10"/>
      <color indexed="39"/>
      <name val="Arial"/>
      <family val="2"/>
    </font>
    <font>
      <sz val="10"/>
      <color indexed="8"/>
      <name val="Times New Roman"/>
      <family val="1"/>
    </font>
    <font>
      <sz val="9.5"/>
      <color indexed="23"/>
      <name val="Helvetica-Black"/>
    </font>
    <font>
      <sz val="19"/>
      <color indexed="48"/>
      <name val="Arial"/>
      <family val="2"/>
    </font>
    <font>
      <b/>
      <sz val="20"/>
      <name val="Times New Roman"/>
      <family val="1"/>
    </font>
    <font>
      <sz val="10"/>
      <name val="Geneva"/>
    </font>
    <font>
      <b/>
      <sz val="18"/>
      <color indexed="62"/>
      <name val="Cambria"/>
      <family val="2"/>
    </font>
    <font>
      <b/>
      <sz val="14"/>
      <color indexed="13"/>
      <name val="Helv"/>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sz val="12"/>
      <color indexed="8"/>
      <name val="Palatino"/>
      <family val="1"/>
    </font>
    <font>
      <sz val="11"/>
      <color indexed="8"/>
      <name val="Helvetica-Black"/>
    </font>
    <font>
      <b/>
      <sz val="16"/>
      <name val="DUTCH"/>
    </font>
    <font>
      <sz val="16"/>
      <name val="Arial"/>
      <family val="2"/>
    </font>
    <font>
      <u/>
      <sz val="8"/>
      <color indexed="8"/>
      <name val="Arial"/>
      <family val="2"/>
    </font>
    <font>
      <sz val="8"/>
      <color indexed="12"/>
      <name val="Arial"/>
      <family val="2"/>
    </font>
    <font>
      <b/>
      <sz val="10"/>
      <color indexed="18"/>
      <name val="Arial"/>
      <family val="2"/>
    </font>
    <font>
      <sz val="12"/>
      <name val="Arial Black"/>
      <family val="2"/>
    </font>
    <font>
      <sz val="10"/>
      <name val="Corporate Mono"/>
    </font>
    <font>
      <sz val="10"/>
      <color theme="1"/>
      <name val="Calibri"/>
      <family val="2"/>
      <scheme val="minor"/>
    </font>
    <font>
      <sz val="10"/>
      <color indexed="8"/>
      <name val="Calibri"/>
      <family val="2"/>
    </font>
    <font>
      <sz val="10"/>
      <color theme="0"/>
      <name val="Calibri"/>
      <family val="2"/>
      <scheme val="minor"/>
    </font>
    <font>
      <sz val="10"/>
      <color indexed="9"/>
      <name val="Calibri"/>
      <family val="2"/>
    </font>
    <font>
      <sz val="10"/>
      <color indexed="9"/>
      <name val="Arial"/>
      <family val="2"/>
    </font>
    <font>
      <sz val="8"/>
      <name val="Tahoma"/>
      <family val="2"/>
    </font>
    <font>
      <sz val="10"/>
      <color rgb="FF9C0006"/>
      <name val="Calibri"/>
      <family val="2"/>
      <scheme val="minor"/>
    </font>
    <font>
      <sz val="10"/>
      <color indexed="20"/>
      <name val="Calibri"/>
      <family val="2"/>
    </font>
    <font>
      <sz val="8"/>
      <name val="Verdana"/>
      <family val="2"/>
    </font>
    <font>
      <b/>
      <sz val="10"/>
      <color rgb="FFFA7D00"/>
      <name val="Calibri"/>
      <family val="2"/>
      <scheme val="minor"/>
    </font>
    <font>
      <b/>
      <sz val="10"/>
      <color indexed="52"/>
      <name val="Calibri"/>
      <family val="2"/>
    </font>
    <font>
      <b/>
      <sz val="10"/>
      <color indexed="52"/>
      <name val="Arial"/>
      <family val="2"/>
    </font>
    <font>
      <b/>
      <sz val="10"/>
      <color theme="0"/>
      <name val="Calibri"/>
      <family val="2"/>
      <scheme val="minor"/>
    </font>
    <font>
      <b/>
      <sz val="10"/>
      <color indexed="9"/>
      <name val="Calibri"/>
      <family val="2"/>
    </font>
    <font>
      <b/>
      <sz val="10"/>
      <color indexed="9"/>
      <name val="Arial"/>
      <family val="2"/>
    </font>
    <font>
      <sz val="8"/>
      <name val="Times"/>
      <family val="1"/>
    </font>
    <font>
      <sz val="8"/>
      <name val="Times New Roman"/>
      <family val="1"/>
    </font>
    <font>
      <sz val="10"/>
      <color indexed="12"/>
      <name val="Helv"/>
    </font>
    <font>
      <i/>
      <sz val="10"/>
      <color rgb="FF7F7F7F"/>
      <name val="Calibri"/>
      <family val="2"/>
      <scheme val="minor"/>
    </font>
    <font>
      <i/>
      <sz val="10"/>
      <color indexed="23"/>
      <name val="Calibri"/>
      <family val="2"/>
    </font>
    <font>
      <i/>
      <sz val="10"/>
      <color indexed="23"/>
      <name val="Arial"/>
      <family val="2"/>
    </font>
    <font>
      <sz val="10"/>
      <color rgb="FF006100"/>
      <name val="Calibri"/>
      <family val="2"/>
      <scheme val="minor"/>
    </font>
    <font>
      <sz val="10"/>
      <color indexed="17"/>
      <name val="Calibri"/>
      <family val="2"/>
    </font>
    <font>
      <sz val="10"/>
      <color indexed="17"/>
      <name val="Arial"/>
      <family val="2"/>
    </font>
    <font>
      <b/>
      <sz val="8"/>
      <color indexed="8"/>
      <name val="Tahoma"/>
      <family val="2"/>
    </font>
    <font>
      <b/>
      <sz val="15"/>
      <color indexed="56"/>
      <name val="Arial"/>
      <family val="2"/>
    </font>
    <font>
      <b/>
      <sz val="15"/>
      <color indexed="62"/>
      <name val="Calibri"/>
      <family val="2"/>
    </font>
    <font>
      <b/>
      <sz val="13"/>
      <color indexed="56"/>
      <name val="Arial"/>
      <family val="2"/>
    </font>
    <font>
      <b/>
      <sz val="13"/>
      <color indexed="62"/>
      <name val="Calibri"/>
      <family val="2"/>
    </font>
    <font>
      <b/>
      <sz val="11"/>
      <color indexed="56"/>
      <name val="Arial"/>
      <family val="2"/>
    </font>
    <font>
      <b/>
      <sz val="11"/>
      <color indexed="62"/>
      <name val="Calibri"/>
      <family val="2"/>
    </font>
    <font>
      <u/>
      <sz val="10"/>
      <color indexed="12"/>
      <name val="Arial"/>
      <family val="2"/>
    </font>
    <font>
      <u/>
      <sz val="9"/>
      <color indexed="12"/>
      <name val="Arial"/>
      <family val="2"/>
    </font>
    <font>
      <sz val="10"/>
      <color indexed="62"/>
      <name val="Calibri"/>
      <family val="2"/>
    </font>
    <font>
      <sz val="10"/>
      <color rgb="FF3F3F76"/>
      <name val="Calibri"/>
      <family val="2"/>
      <scheme val="minor"/>
    </font>
    <font>
      <sz val="10"/>
      <color indexed="62"/>
      <name val="Arial"/>
      <family val="2"/>
    </font>
    <font>
      <sz val="10"/>
      <color rgb="FFFA7D00"/>
      <name val="Calibri"/>
      <family val="2"/>
      <scheme val="minor"/>
    </font>
    <font>
      <sz val="10"/>
      <color indexed="52"/>
      <name val="Calibri"/>
      <family val="2"/>
    </font>
    <font>
      <sz val="10"/>
      <color indexed="52"/>
      <name val="Arial"/>
      <family val="2"/>
    </font>
    <font>
      <sz val="10"/>
      <color rgb="FF9C6500"/>
      <name val="Calibri"/>
      <family val="2"/>
      <scheme val="minor"/>
    </font>
    <font>
      <sz val="10"/>
      <color indexed="60"/>
      <name val="Calibri"/>
      <family val="2"/>
    </font>
    <font>
      <sz val="10"/>
      <color indexed="60"/>
      <name val="Arial"/>
      <family val="2"/>
    </font>
    <font>
      <b/>
      <sz val="11"/>
      <color indexed="23"/>
      <name val="Verdana"/>
      <family val="2"/>
    </font>
    <font>
      <sz val="8"/>
      <name val="SWISS"/>
    </font>
    <font>
      <sz val="9"/>
      <name val="Times New Roman"/>
      <family val="1"/>
    </font>
    <font>
      <sz val="10"/>
      <color indexed="10"/>
      <name val="Helv"/>
    </font>
    <font>
      <sz val="12"/>
      <name val="Helv"/>
    </font>
    <font>
      <b/>
      <sz val="10"/>
      <color rgb="FF3F3F3F"/>
      <name val="Calibri"/>
      <family val="2"/>
      <scheme val="minor"/>
    </font>
    <font>
      <b/>
      <sz val="10"/>
      <color indexed="63"/>
      <name val="Calibri"/>
      <family val="2"/>
    </font>
    <font>
      <b/>
      <sz val="10"/>
      <color indexed="63"/>
      <name val="Arial"/>
      <family val="2"/>
    </font>
    <font>
      <sz val="9"/>
      <color indexed="10"/>
      <name val="Arial"/>
      <family val="2"/>
    </font>
    <font>
      <i/>
      <sz val="10"/>
      <color indexed="12"/>
      <name val="Tms Rmn"/>
    </font>
    <font>
      <b/>
      <sz val="10"/>
      <color indexed="8"/>
      <name val="Tms Rmn"/>
    </font>
    <font>
      <b/>
      <sz val="10"/>
      <color theme="1"/>
      <name val="Calibri"/>
      <family val="2"/>
      <scheme val="minor"/>
    </font>
    <font>
      <b/>
      <sz val="10"/>
      <color indexed="8"/>
      <name val="Calibri"/>
      <family val="2"/>
    </font>
    <font>
      <sz val="10"/>
      <color rgb="FFFF0000"/>
      <name val="Calibri"/>
      <family val="2"/>
      <scheme val="minor"/>
    </font>
    <font>
      <sz val="10"/>
      <color indexed="10"/>
      <name val="Calibri"/>
      <family val="2"/>
    </font>
    <font>
      <sz val="11"/>
      <name val="Cambria"/>
      <family val="1"/>
    </font>
    <font>
      <b/>
      <sz val="10"/>
      <name val="Garamond"/>
      <family val="1"/>
    </font>
    <font>
      <sz val="12"/>
      <name val="TIMES"/>
    </font>
    <font>
      <b/>
      <sz val="12"/>
      <color indexed="20"/>
      <name val="Arial"/>
      <family val="2"/>
    </font>
    <font>
      <sz val="12"/>
      <color indexed="10"/>
      <name val="Arial"/>
      <family val="2"/>
    </font>
    <font>
      <sz val="12"/>
      <color indexed="10"/>
      <name val="TIMES"/>
    </font>
    <font>
      <i/>
      <sz val="10"/>
      <name val="Arial"/>
      <family val="2"/>
    </font>
    <font>
      <b/>
      <sz val="8"/>
      <name val="Helvetica-Narrow"/>
    </font>
    <font>
      <b/>
      <sz val="12"/>
      <color indexed="56"/>
      <name val="Arial"/>
      <family val="2"/>
    </font>
    <font>
      <b/>
      <sz val="14"/>
      <color indexed="56"/>
      <name val="Arial"/>
      <family val="2"/>
    </font>
    <font>
      <b/>
      <u/>
      <sz val="12"/>
      <name val="Times New Roman"/>
      <family val="1"/>
    </font>
    <font>
      <sz val="12"/>
      <name val="Arial"/>
      <family val="2"/>
    </font>
    <font>
      <sz val="12"/>
      <color rgb="FFFF0000"/>
      <name val="Arial"/>
      <family val="2"/>
    </font>
    <font>
      <sz val="10"/>
      <color indexed="8"/>
      <name val="Calibri"/>
      <family val="2"/>
      <scheme val="minor"/>
    </font>
    <font>
      <b/>
      <sz val="11"/>
      <color indexed="8"/>
      <name val="Arial"/>
      <family val="2"/>
    </font>
    <font>
      <b/>
      <sz val="12"/>
      <color indexed="8"/>
      <name val="Calibri"/>
      <family val="2"/>
    </font>
    <font>
      <b/>
      <sz val="12"/>
      <color theme="1"/>
      <name val="Arial"/>
      <family val="2"/>
    </font>
  </fonts>
  <fills count="132">
    <fill>
      <patternFill patternType="none"/>
    </fill>
    <fill>
      <patternFill patternType="gray125"/>
    </fill>
    <fill>
      <patternFill patternType="solid">
        <fgColor indexed="22"/>
      </patternFill>
    </fill>
    <fill>
      <patternFill patternType="solid">
        <fgColor indexed="42"/>
        <bgColor indexed="42"/>
      </patternFill>
    </fill>
    <fill>
      <patternFill patternType="solid">
        <fgColor indexed="9"/>
        <bgColor indexed="9"/>
      </patternFill>
    </fill>
    <fill>
      <patternFill patternType="lightGray">
        <fgColor indexed="8"/>
      </patternFill>
    </fill>
    <fill>
      <patternFill patternType="solid">
        <fgColor indexed="23"/>
      </patternFill>
    </fill>
    <fill>
      <patternFill patternType="solid">
        <fgColor indexed="9"/>
      </patternFill>
    </fill>
    <fill>
      <patternFill patternType="solid">
        <fgColor indexed="55"/>
        <bgColor indexed="55"/>
      </patternFill>
    </fill>
    <fill>
      <patternFill patternType="darkHorizontal">
        <fgColor indexed="8"/>
      </patternFill>
    </fill>
    <fill>
      <patternFill patternType="solid">
        <fgColor indexed="22"/>
        <bgColor indexed="22"/>
      </patternFill>
    </fill>
    <fill>
      <patternFill patternType="darkHorizontal">
        <fgColor indexed="8"/>
        <bgColor indexed="9"/>
      </patternFill>
    </fill>
    <fill>
      <patternFill patternType="solid">
        <fgColor indexed="8"/>
        <bgColor indexed="8"/>
      </patternFill>
    </fill>
    <fill>
      <patternFill patternType="solid">
        <fgColor indexed="61"/>
        <bgColor indexed="61"/>
      </patternFill>
    </fill>
    <fill>
      <patternFill patternType="solid">
        <fgColor indexed="45"/>
        <bgColor indexed="45"/>
      </patternFill>
    </fill>
    <fill>
      <patternFill patternType="solid">
        <fgColor indexed="25"/>
        <bgColor indexed="64"/>
      </patternFill>
    </fill>
    <fill>
      <patternFill patternType="solid">
        <fgColor indexed="13"/>
        <bgColor indexed="13"/>
      </patternFill>
    </fill>
    <fill>
      <patternFill patternType="solid">
        <fgColor indexed="15"/>
        <bgColor indexed="15"/>
      </patternFill>
    </fill>
    <fill>
      <patternFill patternType="solid">
        <fgColor indexed="9"/>
        <bgColor indexed="22"/>
      </patternFill>
    </fill>
    <fill>
      <patternFill patternType="lightGray">
        <fgColor indexed="8"/>
        <bgColor indexed="9"/>
      </patternFill>
    </fill>
    <fill>
      <patternFill patternType="lightGray">
        <fgColor indexed="22"/>
        <bgColor indexed="55"/>
      </patternFill>
    </fill>
    <fill>
      <patternFill patternType="gray125">
        <fgColor indexed="8"/>
      </patternFill>
    </fill>
    <fill>
      <patternFill patternType="solid">
        <fgColor theme="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FFFF00"/>
        <bgColor indexed="64"/>
      </patternFill>
    </fill>
    <fill>
      <patternFill patternType="solid">
        <fgColor theme="1" tint="0.3499862666707357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1"/>
      </patternFill>
    </fill>
    <fill>
      <patternFill patternType="solid">
        <fgColor indexed="42"/>
      </patternFill>
    </fill>
    <fill>
      <patternFill patternType="solid">
        <fgColor indexed="61"/>
      </patternFill>
    </fill>
    <fill>
      <patternFill patternType="solid">
        <fgColor indexed="46"/>
      </patternFill>
    </fill>
    <fill>
      <patternFill patternType="solid">
        <fgColor indexed="38"/>
      </patternFill>
    </fill>
    <fill>
      <patternFill patternType="solid">
        <fgColor indexed="27"/>
      </patternFill>
    </fill>
    <fill>
      <patternFill patternType="solid">
        <fgColor indexed="47"/>
      </patternFill>
    </fill>
    <fill>
      <patternFill patternType="solid">
        <fgColor indexed="44"/>
      </patternFill>
    </fill>
    <fill>
      <patternFill patternType="solid">
        <fgColor indexed="14"/>
      </patternFill>
    </fill>
    <fill>
      <patternFill patternType="solid">
        <fgColor indexed="29"/>
      </patternFill>
    </fill>
    <fill>
      <patternFill patternType="solid">
        <fgColor indexed="15"/>
      </patternFill>
    </fill>
    <fill>
      <patternFill patternType="solid">
        <fgColor indexed="11"/>
      </patternFill>
    </fill>
    <fill>
      <patternFill patternType="solid">
        <fgColor indexed="20"/>
      </patternFill>
    </fill>
    <fill>
      <patternFill patternType="solid">
        <fgColor indexed="37"/>
      </patternFill>
    </fill>
    <fill>
      <patternFill patternType="solid">
        <fgColor indexed="51"/>
      </patternFill>
    </fill>
    <fill>
      <patternFill patternType="solid">
        <fgColor indexed="40"/>
      </patternFill>
    </fill>
    <fill>
      <patternFill patternType="solid">
        <fgColor indexed="30"/>
      </patternFill>
    </fill>
    <fill>
      <patternFill patternType="solid">
        <fgColor indexed="19"/>
      </patternFill>
    </fill>
    <fill>
      <patternFill patternType="solid">
        <fgColor indexed="36"/>
      </patternFill>
    </fill>
    <fill>
      <patternFill patternType="solid">
        <fgColor indexed="49"/>
      </patternFill>
    </fill>
    <fill>
      <patternFill patternType="solid">
        <fgColor indexed="52"/>
      </patternFill>
    </fill>
    <fill>
      <patternFill patternType="solid">
        <fgColor indexed="48"/>
      </patternFill>
    </fill>
    <fill>
      <patternFill patternType="solid">
        <fgColor indexed="62"/>
      </patternFill>
    </fill>
    <fill>
      <patternFill patternType="solid">
        <fgColor indexed="10"/>
      </patternFill>
    </fill>
    <fill>
      <patternFill patternType="solid">
        <fgColor indexed="57"/>
      </patternFill>
    </fill>
    <fill>
      <patternFill patternType="solid">
        <fgColor indexed="34"/>
      </patternFill>
    </fill>
    <fill>
      <patternFill patternType="solid">
        <fgColor indexed="53"/>
      </patternFill>
    </fill>
    <fill>
      <patternFill patternType="solid">
        <fgColor indexed="55"/>
      </patternFill>
    </fill>
    <fill>
      <patternFill patternType="solid">
        <fgColor indexed="35"/>
      </patternFill>
    </fill>
    <fill>
      <patternFill patternType="solid">
        <fgColor indexed="13"/>
        <bgColor indexed="64"/>
      </patternFill>
    </fill>
    <fill>
      <patternFill patternType="solid">
        <fgColor indexed="16"/>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mediumGray">
        <fgColor indexed="22"/>
      </patternFill>
    </fill>
    <fill>
      <patternFill patternType="solid">
        <fgColor indexed="56"/>
      </patternFill>
    </fill>
    <fill>
      <patternFill patternType="solid">
        <fgColor indexed="21"/>
      </patternFill>
    </fill>
    <fill>
      <patternFill patternType="solid">
        <fgColor indexed="8"/>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41"/>
        <bgColor indexed="41"/>
      </patternFill>
    </fill>
    <fill>
      <patternFill patternType="solid">
        <fgColor indexed="40"/>
        <bgColor indexed="40"/>
      </patternFill>
    </fill>
    <fill>
      <patternFill patternType="solid">
        <fgColor indexed="26"/>
        <bgColor indexed="26"/>
      </patternFill>
    </fill>
    <fill>
      <patternFill patternType="solid">
        <fgColor indexed="47"/>
        <bgColor indexed="47"/>
      </patternFill>
    </fill>
    <fill>
      <patternFill patternType="solid">
        <fgColor indexed="15"/>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9"/>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indexed="50"/>
      </patternFill>
    </fill>
    <fill>
      <patternFill patternType="lightUp">
        <fgColor indexed="48"/>
        <bgColor indexed="41"/>
      </patternFill>
    </fill>
    <fill>
      <patternFill patternType="solid">
        <fgColor indexed="54"/>
      </patternFill>
    </fill>
    <fill>
      <patternFill patternType="lightGray"/>
    </fill>
    <fill>
      <patternFill patternType="solid">
        <fgColor indexed="58"/>
        <bgColor indexed="64"/>
      </patternFill>
    </fill>
    <fill>
      <patternFill patternType="solid">
        <fgColor indexed="16"/>
        <bgColor indexed="64"/>
      </patternFill>
    </fill>
    <fill>
      <patternFill patternType="solid">
        <fgColor theme="0"/>
        <bgColor indexed="64"/>
      </patternFill>
    </fill>
    <fill>
      <patternFill patternType="solid">
        <fgColor indexed="55"/>
        <bgColor indexed="64"/>
      </patternFill>
    </fill>
    <fill>
      <patternFill patternType="lightGray">
        <fgColor indexed="13"/>
        <bgColor indexed="13"/>
      </patternFill>
    </fill>
    <fill>
      <patternFill patternType="darkGray">
        <fgColor indexed="22"/>
        <bgColor indexed="13"/>
      </patternFill>
    </fill>
    <fill>
      <patternFill patternType="solid">
        <fgColor indexed="51"/>
        <bgColor indexed="64"/>
      </patternFill>
    </fill>
    <fill>
      <patternFill patternType="solid">
        <fgColor indexed="54"/>
        <bgColor indexed="64"/>
      </patternFill>
    </fill>
    <fill>
      <patternFill patternType="solid">
        <fgColor indexed="41"/>
        <bgColor indexed="64"/>
      </patternFill>
    </fill>
  </fills>
  <borders count="310">
    <border>
      <left/>
      <right/>
      <top/>
      <bottom/>
      <diagonal/>
    </border>
    <border>
      <left/>
      <right/>
      <top/>
      <bottom style="medium">
        <color indexed="8"/>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style="thin">
        <color indexed="8"/>
      </right>
      <top/>
      <bottom/>
      <diagonal/>
    </border>
    <border>
      <left style="thin">
        <color indexed="8"/>
      </left>
      <right/>
      <top/>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medium">
        <color indexed="8"/>
      </bottom>
      <diagonal/>
    </border>
    <border>
      <left style="thin">
        <color indexed="8"/>
      </left>
      <right/>
      <top style="medium">
        <color indexed="8"/>
      </top>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bottom style="medium">
        <color indexed="8"/>
      </bottom>
      <diagonal/>
    </border>
    <border>
      <left/>
      <right style="medium">
        <color indexed="8"/>
      </right>
      <top style="thin">
        <color indexed="8"/>
      </top>
      <bottom style="thin">
        <color indexed="8"/>
      </bottom>
      <diagonal/>
    </border>
    <border>
      <left style="medium">
        <color indexed="8"/>
      </left>
      <right style="thin">
        <color indexed="8"/>
      </right>
      <top style="medium">
        <color indexed="8"/>
      </top>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thin">
        <color indexed="8"/>
      </left>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thin">
        <color indexed="8"/>
      </top>
      <bottom/>
      <diagonal/>
    </border>
    <border>
      <left style="double">
        <color indexed="8"/>
      </left>
      <right style="thin">
        <color indexed="8"/>
      </right>
      <top/>
      <bottom/>
      <diagonal/>
    </border>
    <border>
      <left style="double">
        <color indexed="8"/>
      </left>
      <right style="thin">
        <color indexed="8"/>
      </right>
      <top/>
      <bottom style="medium">
        <color indexed="8"/>
      </bottom>
      <diagonal/>
    </border>
    <border>
      <left/>
      <right/>
      <top/>
      <bottom style="hair">
        <color indexed="8"/>
      </bottom>
      <diagonal/>
    </border>
    <border>
      <left style="medium">
        <color indexed="8"/>
      </left>
      <right style="medium">
        <color indexed="8"/>
      </right>
      <top style="medium">
        <color indexed="8"/>
      </top>
      <bottom/>
      <diagonal/>
    </border>
    <border>
      <left/>
      <right style="medium">
        <color indexed="8"/>
      </right>
      <top style="thin">
        <color indexed="8"/>
      </top>
      <bottom style="medium">
        <color indexed="8"/>
      </bottom>
      <diagonal/>
    </border>
    <border>
      <left style="medium">
        <color indexed="8"/>
      </left>
      <right style="medium">
        <color indexed="8"/>
      </right>
      <top/>
      <bottom style="thin">
        <color indexed="8"/>
      </bottom>
      <diagonal/>
    </border>
    <border>
      <left/>
      <right/>
      <top/>
      <bottom style="double">
        <color indexed="8"/>
      </bottom>
      <diagonal/>
    </border>
    <border>
      <left style="medium">
        <color indexed="8"/>
      </left>
      <right style="medium">
        <color indexed="8"/>
      </right>
      <top style="medium">
        <color indexed="8"/>
      </top>
      <bottom style="medium">
        <color indexed="8"/>
      </bottom>
      <diagonal/>
    </border>
    <border>
      <left/>
      <right style="thin">
        <color indexed="23"/>
      </right>
      <top style="thin">
        <color indexed="8"/>
      </top>
      <bottom style="thin">
        <color indexed="8"/>
      </bottom>
      <diagonal/>
    </border>
    <border>
      <left style="thick">
        <color indexed="64"/>
      </left>
      <right/>
      <top style="thick">
        <color indexed="64"/>
      </top>
      <bottom/>
      <diagonal/>
    </border>
    <border>
      <left/>
      <right style="thin">
        <color indexed="8"/>
      </right>
      <top style="thick">
        <color indexed="64"/>
      </top>
      <bottom/>
      <diagonal/>
    </border>
    <border>
      <left/>
      <right/>
      <top style="thick">
        <color indexed="64"/>
      </top>
      <bottom/>
      <diagonal/>
    </border>
    <border>
      <left style="thin">
        <color indexed="8"/>
      </left>
      <right style="thin">
        <color indexed="8"/>
      </right>
      <top style="thick">
        <color indexed="64"/>
      </top>
      <bottom/>
      <diagonal/>
    </border>
    <border>
      <left style="thin">
        <color indexed="8"/>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8"/>
      </bottom>
      <diagonal/>
    </border>
    <border>
      <left/>
      <right style="thick">
        <color indexed="64"/>
      </right>
      <top/>
      <bottom style="thin">
        <color indexed="8"/>
      </bottom>
      <diagonal/>
    </border>
    <border>
      <left style="thick">
        <color indexed="64"/>
      </left>
      <right/>
      <top style="thin">
        <color indexed="8"/>
      </top>
      <bottom style="thin">
        <color indexed="8"/>
      </bottom>
      <diagonal/>
    </border>
    <border>
      <left/>
      <right style="thick">
        <color indexed="64"/>
      </right>
      <top style="thin">
        <color indexed="8"/>
      </top>
      <bottom style="thin">
        <color indexed="8"/>
      </bottom>
      <diagonal/>
    </border>
    <border>
      <left/>
      <right style="thin">
        <color indexed="64"/>
      </right>
      <top style="thin">
        <color indexed="8"/>
      </top>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right/>
      <top style="thin">
        <color indexed="64"/>
      </top>
      <bottom/>
      <diagonal/>
    </border>
    <border>
      <left/>
      <right style="thick">
        <color indexed="64"/>
      </right>
      <top style="thin">
        <color indexed="64"/>
      </top>
      <bottom/>
      <diagonal/>
    </border>
    <border>
      <left style="thick">
        <color indexed="64"/>
      </left>
      <right style="thin">
        <color indexed="8"/>
      </right>
      <top style="thin">
        <color indexed="64"/>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64"/>
      </left>
      <right/>
      <top/>
      <bottom/>
      <diagonal/>
    </border>
    <border>
      <left style="thick">
        <color indexed="64"/>
      </left>
      <right style="thin">
        <color indexed="8"/>
      </right>
      <top/>
      <bottom/>
      <diagonal/>
    </border>
    <border>
      <left style="thin">
        <color indexed="64"/>
      </left>
      <right style="thin">
        <color indexed="64"/>
      </right>
      <top/>
      <bottom/>
      <diagonal/>
    </border>
    <border>
      <left style="thick">
        <color indexed="64"/>
      </left>
      <right style="thin">
        <color indexed="8"/>
      </right>
      <top/>
      <bottom style="thin">
        <color indexed="8"/>
      </bottom>
      <diagonal/>
    </border>
    <border>
      <left style="thin">
        <color indexed="64"/>
      </left>
      <right style="thin">
        <color indexed="64"/>
      </right>
      <top/>
      <bottom style="thin">
        <color indexed="8"/>
      </bottom>
      <diagonal/>
    </border>
    <border>
      <left style="thick">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64"/>
      </top>
      <bottom style="thin">
        <color indexed="8"/>
      </bottom>
      <diagonal/>
    </border>
    <border>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style="thick">
        <color indexed="64"/>
      </right>
      <top style="thin">
        <color indexed="8"/>
      </top>
      <bottom style="thin">
        <color indexed="64"/>
      </bottom>
      <diagonal/>
    </border>
    <border>
      <left style="thick">
        <color indexed="64"/>
      </left>
      <right style="thin">
        <color indexed="8"/>
      </right>
      <top style="thin">
        <color indexed="8"/>
      </top>
      <bottom/>
      <diagonal/>
    </border>
    <border>
      <left style="thin">
        <color indexed="64"/>
      </left>
      <right style="thin">
        <color indexed="64"/>
      </right>
      <top style="thin">
        <color indexed="8"/>
      </top>
      <bottom/>
      <diagonal/>
    </border>
    <border>
      <left/>
      <right style="thick">
        <color indexed="64"/>
      </right>
      <top style="thin">
        <color indexed="8"/>
      </top>
      <bottom/>
      <diagonal/>
    </border>
    <border>
      <left style="thin">
        <color indexed="64"/>
      </left>
      <right/>
      <top style="thin">
        <color indexed="8"/>
      </top>
      <bottom/>
      <diagonal/>
    </border>
    <border>
      <left style="thick">
        <color indexed="64"/>
      </left>
      <right style="thin">
        <color indexed="8"/>
      </right>
      <top style="thin">
        <color indexed="8"/>
      </top>
      <bottom style="thick">
        <color indexed="64"/>
      </bottom>
      <diagonal/>
    </border>
    <border>
      <left style="thin">
        <color indexed="8"/>
      </left>
      <right style="thin">
        <color indexed="64"/>
      </right>
      <top style="thin">
        <color indexed="8"/>
      </top>
      <bottom style="thick">
        <color indexed="64"/>
      </bottom>
      <diagonal/>
    </border>
    <border>
      <left/>
      <right style="thick">
        <color indexed="64"/>
      </right>
      <top style="thin">
        <color indexed="8"/>
      </top>
      <bottom style="thick">
        <color indexed="64"/>
      </bottom>
      <diagonal/>
    </border>
    <border>
      <left style="thin">
        <color indexed="64"/>
      </left>
      <right style="thin">
        <color indexed="64"/>
      </right>
      <top style="thin">
        <color indexed="8"/>
      </top>
      <bottom style="thick">
        <color indexed="64"/>
      </bottom>
      <diagonal/>
    </border>
    <border>
      <left/>
      <right/>
      <top/>
      <bottom style="thick">
        <color indexed="64"/>
      </bottom>
      <diagonal/>
    </border>
    <border>
      <left style="thin">
        <color indexed="8"/>
      </left>
      <right style="thin">
        <color indexed="64"/>
      </right>
      <top style="thick">
        <color indexed="64"/>
      </top>
      <bottom/>
      <diagonal/>
    </border>
    <border>
      <left style="thin">
        <color indexed="8"/>
      </left>
      <right style="thin">
        <color indexed="64"/>
      </right>
      <top/>
      <bottom style="thin">
        <color indexed="8"/>
      </bottom>
      <diagonal/>
    </border>
    <border>
      <left style="thick">
        <color indexed="64"/>
      </left>
      <right/>
      <top style="thin">
        <color indexed="8"/>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bottom/>
      <diagonal/>
    </border>
    <border>
      <left style="thin">
        <color indexed="64"/>
      </left>
      <right style="thick">
        <color indexed="64"/>
      </right>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8"/>
      </top>
      <bottom style="thin">
        <color indexed="8"/>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8"/>
      </bottom>
      <diagonal/>
    </border>
    <border>
      <left/>
      <right style="thin">
        <color indexed="64"/>
      </right>
      <top style="thin">
        <color indexed="8"/>
      </top>
      <bottom style="thin">
        <color indexed="8"/>
      </bottom>
      <diagonal/>
    </border>
    <border>
      <left/>
      <right style="thick">
        <color indexed="64"/>
      </right>
      <top style="thin">
        <color indexed="64"/>
      </top>
      <bottom style="thin">
        <color indexed="8"/>
      </bottom>
      <diagonal/>
    </border>
    <border>
      <left style="thick">
        <color indexed="64"/>
      </left>
      <right/>
      <top style="thin">
        <color indexed="8"/>
      </top>
      <bottom style="thin">
        <color indexed="64"/>
      </bottom>
      <diagonal/>
    </border>
    <border>
      <left/>
      <right style="thin">
        <color indexed="64"/>
      </right>
      <top/>
      <bottom style="thin">
        <color indexed="8"/>
      </bottom>
      <diagonal/>
    </border>
    <border>
      <left style="thick">
        <color indexed="64"/>
      </left>
      <right style="thin">
        <color indexed="64"/>
      </right>
      <top style="thin">
        <color indexed="8"/>
      </top>
      <bottom style="thin">
        <color indexed="8"/>
      </bottom>
      <diagonal/>
    </border>
    <border>
      <left/>
      <right style="thin">
        <color indexed="8"/>
      </right>
      <top style="thin">
        <color indexed="8"/>
      </top>
      <bottom style="thick">
        <color indexed="64"/>
      </bottom>
      <diagonal/>
    </border>
    <border>
      <left/>
      <right style="thin">
        <color indexed="64"/>
      </right>
      <top style="thin">
        <color indexed="8"/>
      </top>
      <bottom style="thick">
        <color indexed="64"/>
      </bottom>
      <diagonal/>
    </border>
    <border>
      <left style="thin">
        <color indexed="64"/>
      </left>
      <right style="thick">
        <color indexed="64"/>
      </right>
      <top style="thin">
        <color indexed="8"/>
      </top>
      <bottom style="thick">
        <color indexed="64"/>
      </bottom>
      <diagonal/>
    </border>
    <border>
      <left style="thick">
        <color indexed="64"/>
      </left>
      <right style="thin">
        <color indexed="64"/>
      </right>
      <top/>
      <bottom style="thin">
        <color indexed="64"/>
      </bottom>
      <diagonal/>
    </border>
    <border>
      <left/>
      <right style="thin">
        <color indexed="64"/>
      </right>
      <top/>
      <bottom/>
      <diagonal/>
    </border>
    <border>
      <left style="thick">
        <color indexed="64"/>
      </left>
      <right/>
      <top/>
      <bottom style="thick">
        <color indexed="64"/>
      </bottom>
      <diagonal/>
    </border>
    <border>
      <left style="thick">
        <color indexed="64"/>
      </left>
      <right/>
      <top style="thin">
        <color indexed="64"/>
      </top>
      <bottom/>
      <diagonal/>
    </border>
    <border>
      <left style="thick">
        <color indexed="64"/>
      </left>
      <right style="thin">
        <color indexed="8"/>
      </right>
      <top/>
      <bottom style="thick">
        <color indexed="64"/>
      </bottom>
      <diagonal/>
    </border>
    <border>
      <left style="thin">
        <color indexed="8"/>
      </left>
      <right style="thin">
        <color indexed="8"/>
      </right>
      <top/>
      <bottom style="thick">
        <color indexed="64"/>
      </bottom>
      <diagonal/>
    </border>
    <border>
      <left style="thin">
        <color indexed="8"/>
      </left>
      <right style="thin">
        <color indexed="64"/>
      </right>
      <top/>
      <bottom style="thick">
        <color indexed="64"/>
      </bottom>
      <diagonal/>
    </border>
    <border>
      <left style="thin">
        <color indexed="64"/>
      </left>
      <right style="thin">
        <color indexed="64"/>
      </right>
      <top/>
      <bottom style="thick">
        <color indexed="64"/>
      </bottom>
      <diagonal/>
    </border>
    <border>
      <left/>
      <right style="thick">
        <color indexed="64"/>
      </right>
      <top/>
      <bottom style="thick">
        <color indexed="64"/>
      </bottom>
      <diagonal/>
    </border>
    <border>
      <left style="thin">
        <color indexed="8"/>
      </left>
      <right style="thick">
        <color indexed="64"/>
      </right>
      <top style="thick">
        <color indexed="64"/>
      </top>
      <bottom/>
      <diagonal/>
    </border>
    <border>
      <left style="thin">
        <color indexed="8"/>
      </left>
      <right style="thick">
        <color indexed="64"/>
      </right>
      <top/>
      <bottom/>
      <diagonal/>
    </border>
    <border>
      <left style="thin">
        <color indexed="64"/>
      </left>
      <right style="thick">
        <color indexed="64"/>
      </right>
      <top style="thin">
        <color indexed="8"/>
      </top>
      <bottom style="thin">
        <color indexed="64"/>
      </bottom>
      <diagonal/>
    </border>
    <border>
      <left style="thin">
        <color indexed="64"/>
      </left>
      <right style="thick">
        <color indexed="64"/>
      </right>
      <top style="thin">
        <color indexed="8"/>
      </top>
      <bottom/>
      <diagonal/>
    </border>
    <border>
      <left/>
      <right/>
      <top style="thin">
        <color indexed="64"/>
      </top>
      <bottom style="thin">
        <color indexed="64"/>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ck">
        <color indexed="64"/>
      </left>
      <right style="thin">
        <color indexed="64"/>
      </right>
      <top style="thin">
        <color indexed="8"/>
      </top>
      <bottom style="thick">
        <color indexed="64"/>
      </bottom>
      <diagonal/>
    </border>
    <border>
      <left style="thin">
        <color indexed="64"/>
      </left>
      <right/>
      <top/>
      <bottom style="thin">
        <color indexed="8"/>
      </bottom>
      <diagonal/>
    </border>
    <border>
      <left style="thick">
        <color indexed="64"/>
      </left>
      <right style="thin">
        <color indexed="64"/>
      </right>
      <top style="thin">
        <color indexed="8"/>
      </top>
      <bottom/>
      <diagonal/>
    </border>
    <border>
      <left style="thin">
        <color indexed="64"/>
      </left>
      <right style="thin">
        <color indexed="8"/>
      </right>
      <top/>
      <bottom/>
      <diagonal/>
    </border>
    <border>
      <left/>
      <right style="thick">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bottom style="thick">
        <color indexed="64"/>
      </bottom>
      <diagonal/>
    </border>
    <border>
      <left/>
      <right style="thin">
        <color indexed="64"/>
      </right>
      <top/>
      <bottom style="thick">
        <color indexed="64"/>
      </bottom>
      <diagonal/>
    </border>
    <border>
      <left/>
      <right style="thin">
        <color indexed="64"/>
      </right>
      <top style="thin">
        <color indexed="8"/>
      </top>
      <bottom style="thin">
        <color indexed="64"/>
      </bottom>
      <diagonal/>
    </border>
    <border>
      <left style="thin">
        <color indexed="8"/>
      </left>
      <right style="thin">
        <color theme="1"/>
      </right>
      <top style="thin">
        <color indexed="8"/>
      </top>
      <bottom style="thin">
        <color indexed="8"/>
      </bottom>
      <diagonal/>
    </border>
    <border>
      <left style="thin">
        <color indexed="8"/>
      </left>
      <right style="thin">
        <color theme="1"/>
      </right>
      <top/>
      <bottom style="thin">
        <color indexed="8"/>
      </bottom>
      <diagonal/>
    </border>
    <border>
      <left style="thin">
        <color indexed="8"/>
      </left>
      <right style="thin">
        <color theme="1"/>
      </right>
      <top/>
      <bottom style="medium">
        <color indexed="8"/>
      </bottom>
      <diagonal/>
    </border>
    <border>
      <left style="thin">
        <color theme="1"/>
      </left>
      <right style="medium">
        <color theme="1"/>
      </right>
      <top style="thin">
        <color indexed="8"/>
      </top>
      <bottom style="thin">
        <color indexed="8"/>
      </bottom>
      <diagonal/>
    </border>
    <border>
      <left style="thin">
        <color theme="1"/>
      </left>
      <right style="medium">
        <color theme="1"/>
      </right>
      <top style="thin">
        <color indexed="8"/>
      </top>
      <bottom style="medium">
        <color indexed="8"/>
      </bottom>
      <diagonal/>
    </border>
    <border>
      <left style="medium">
        <color indexed="8"/>
      </left>
      <right style="thin">
        <color indexed="8"/>
      </right>
      <top style="thin">
        <color indexed="8"/>
      </top>
      <bottom style="medium">
        <color theme="1"/>
      </bottom>
      <diagonal/>
    </border>
    <border>
      <left style="thin">
        <color indexed="8"/>
      </left>
      <right style="thin">
        <color indexed="8"/>
      </right>
      <top style="thin">
        <color indexed="8"/>
      </top>
      <bottom style="medium">
        <color theme="1"/>
      </bottom>
      <diagonal/>
    </border>
    <border>
      <left style="thin">
        <color indexed="8"/>
      </left>
      <right style="medium">
        <color indexed="8"/>
      </right>
      <top style="thin">
        <color indexed="8"/>
      </top>
      <bottom style="medium">
        <color theme="1"/>
      </bottom>
      <diagonal/>
    </border>
    <border>
      <left/>
      <right/>
      <top style="medium">
        <color theme="1"/>
      </top>
      <bottom/>
      <diagonal/>
    </border>
    <border>
      <left/>
      <right style="thin">
        <color theme="1"/>
      </right>
      <top style="thin">
        <color indexed="8"/>
      </top>
      <bottom style="thin">
        <color indexed="8"/>
      </bottom>
      <diagonal/>
    </border>
    <border>
      <left style="thin">
        <color indexed="8"/>
      </left>
      <right style="thin">
        <color indexed="8"/>
      </right>
      <top style="thin">
        <color theme="1"/>
      </top>
      <bottom style="thin">
        <color indexed="8"/>
      </bottom>
      <diagonal/>
    </border>
    <border>
      <left style="thin">
        <color indexed="8"/>
      </left>
      <right style="medium">
        <color indexed="8"/>
      </right>
      <top style="thin">
        <color theme="1"/>
      </top>
      <bottom style="thin">
        <color indexed="8"/>
      </bottom>
      <diagonal/>
    </border>
    <border>
      <left style="thin">
        <color theme="1"/>
      </left>
      <right style="medium">
        <color indexed="8"/>
      </right>
      <top/>
      <bottom style="thin">
        <color theme="1"/>
      </bottom>
      <diagonal/>
    </border>
    <border>
      <left/>
      <right style="thin">
        <color theme="1"/>
      </right>
      <top/>
      <bottom style="thin">
        <color indexed="8"/>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right style="medium">
        <color indexed="8"/>
      </right>
      <top style="thin">
        <color theme="1"/>
      </top>
      <bottom style="thin">
        <color theme="1"/>
      </bottom>
      <diagonal/>
    </border>
    <border>
      <left style="thin">
        <color theme="1"/>
      </left>
      <right style="thin">
        <color theme="1"/>
      </right>
      <top style="thin">
        <color theme="1"/>
      </top>
      <bottom/>
      <diagonal/>
    </border>
    <border>
      <left style="thin">
        <color theme="1"/>
      </left>
      <right style="medium">
        <color indexed="8"/>
      </right>
      <top style="thin">
        <color theme="1"/>
      </top>
      <bottom/>
      <diagonal/>
    </border>
    <border>
      <left style="thin">
        <color theme="1"/>
      </left>
      <right style="medium">
        <color indexed="8"/>
      </right>
      <top style="thin">
        <color theme="1"/>
      </top>
      <bottom style="thin">
        <color theme="1"/>
      </bottom>
      <diagonal/>
    </border>
    <border>
      <left/>
      <right style="thin">
        <color theme="1"/>
      </right>
      <top/>
      <bottom style="thin">
        <color theme="1"/>
      </bottom>
      <diagonal/>
    </border>
    <border>
      <left/>
      <right style="medium">
        <color indexed="8"/>
      </right>
      <top/>
      <bottom style="thin">
        <color theme="1"/>
      </bottom>
      <diagonal/>
    </border>
    <border>
      <left/>
      <right style="medium">
        <color theme="1"/>
      </right>
      <top/>
      <bottom/>
      <diagonal/>
    </border>
    <border>
      <left style="thin">
        <color indexed="8"/>
      </left>
      <right style="thin">
        <color theme="1"/>
      </right>
      <top style="thin">
        <color indexed="8"/>
      </top>
      <bottom/>
      <diagonal/>
    </border>
    <border>
      <left style="thin">
        <color indexed="8"/>
      </left>
      <right style="thin">
        <color theme="1"/>
      </right>
      <top/>
      <bottom/>
      <diagonal/>
    </border>
    <border>
      <left/>
      <right style="thin">
        <color theme="1"/>
      </right>
      <top/>
      <bottom/>
      <diagonal/>
    </border>
    <border>
      <left/>
      <right style="thin">
        <color theme="1"/>
      </right>
      <top/>
      <bottom style="medium">
        <color indexed="8"/>
      </bottom>
      <diagonal/>
    </border>
    <border>
      <left style="medium">
        <color indexed="8"/>
      </left>
      <right/>
      <top/>
      <bottom style="thin">
        <color theme="1"/>
      </bottom>
      <diagonal/>
    </border>
    <border>
      <left/>
      <right/>
      <top/>
      <bottom style="thin">
        <color theme="1"/>
      </bottom>
      <diagonal/>
    </border>
    <border>
      <left style="thin">
        <color indexed="8"/>
      </left>
      <right/>
      <top style="thin">
        <color indexed="8"/>
      </top>
      <bottom style="thin">
        <color theme="1"/>
      </bottom>
      <diagonal/>
    </border>
    <border>
      <left/>
      <right/>
      <top style="thin">
        <color indexed="8"/>
      </top>
      <bottom style="thin">
        <color theme="1"/>
      </bottom>
      <diagonal/>
    </border>
    <border>
      <left style="thin">
        <color indexed="8"/>
      </left>
      <right style="medium">
        <color indexed="8"/>
      </right>
      <top style="thin">
        <color indexed="8"/>
      </top>
      <bottom style="thin">
        <color theme="1"/>
      </bottom>
      <diagonal/>
    </border>
    <border>
      <left style="medium">
        <color indexed="8"/>
      </left>
      <right/>
      <top style="thin">
        <color indexed="8"/>
      </top>
      <bottom style="thin">
        <color theme="1"/>
      </bottom>
      <diagonal/>
    </border>
    <border>
      <left/>
      <right style="medium">
        <color indexed="8"/>
      </right>
      <top style="thin">
        <color indexed="8"/>
      </top>
      <bottom style="thin">
        <color theme="1"/>
      </bottom>
      <diagonal/>
    </border>
    <border>
      <left style="medium">
        <color indexed="8"/>
      </left>
      <right style="medium">
        <color indexed="8"/>
      </right>
      <top style="thin">
        <color indexed="8"/>
      </top>
      <bottom style="thin">
        <color theme="1"/>
      </bottom>
      <diagonal/>
    </border>
    <border>
      <left style="thin">
        <color indexed="8"/>
      </left>
      <right style="medium">
        <color theme="1"/>
      </right>
      <top style="thin">
        <color indexed="8"/>
      </top>
      <bottom style="thin">
        <color indexed="8"/>
      </bottom>
      <diagonal/>
    </border>
    <border>
      <left style="thin">
        <color indexed="8"/>
      </left>
      <right style="medium">
        <color theme="1"/>
      </right>
      <top/>
      <bottom style="thin">
        <color indexed="8"/>
      </bottom>
      <diagonal/>
    </border>
    <border>
      <left style="medium">
        <color indexed="8"/>
      </left>
      <right style="thin">
        <color theme="1"/>
      </right>
      <top style="thin">
        <color indexed="8"/>
      </top>
      <bottom style="thin">
        <color indexed="8"/>
      </bottom>
      <diagonal/>
    </border>
    <border>
      <left style="thin">
        <color theme="1"/>
      </left>
      <right style="thin">
        <color theme="1"/>
      </right>
      <top style="thin">
        <color indexed="8"/>
      </top>
      <bottom style="thin">
        <color indexed="8"/>
      </bottom>
      <diagonal/>
    </border>
    <border>
      <left style="thin">
        <color indexed="8"/>
      </left>
      <right/>
      <top style="thin">
        <color indexed="8"/>
      </top>
      <bottom style="medium">
        <color theme="1"/>
      </bottom>
      <diagonal/>
    </border>
    <border>
      <left/>
      <right/>
      <top style="thin">
        <color indexed="8"/>
      </top>
      <bottom style="medium">
        <color theme="1"/>
      </bottom>
      <diagonal/>
    </border>
    <border>
      <left/>
      <right style="medium">
        <color theme="1"/>
      </right>
      <top style="medium">
        <color indexed="8"/>
      </top>
      <bottom/>
      <diagonal/>
    </border>
    <border>
      <left style="thin">
        <color indexed="8"/>
      </left>
      <right style="medium">
        <color theme="1"/>
      </right>
      <top style="medium">
        <color indexed="8"/>
      </top>
      <bottom/>
      <diagonal/>
    </border>
    <border>
      <left style="thin">
        <color indexed="8"/>
      </left>
      <right style="medium">
        <color theme="1"/>
      </right>
      <top/>
      <bottom/>
      <diagonal/>
    </border>
    <border>
      <left/>
      <right style="medium">
        <color theme="1"/>
      </right>
      <top/>
      <bottom style="thin">
        <color indexed="8"/>
      </bottom>
      <diagonal/>
    </border>
    <border>
      <left/>
      <right style="medium">
        <color theme="1"/>
      </right>
      <top style="thin">
        <color indexed="8"/>
      </top>
      <bottom/>
      <diagonal/>
    </border>
    <border>
      <left/>
      <right style="medium">
        <color theme="1"/>
      </right>
      <top/>
      <bottom style="medium">
        <color indexed="8"/>
      </bottom>
      <diagonal/>
    </border>
    <border>
      <left style="medium">
        <color indexed="8"/>
      </left>
      <right style="thick">
        <color indexed="64"/>
      </right>
      <top style="thin">
        <color indexed="8"/>
      </top>
      <bottom style="thin">
        <color indexed="8"/>
      </bottom>
      <diagonal/>
    </border>
    <border>
      <left style="medium">
        <color theme="1"/>
      </left>
      <right/>
      <top style="thin">
        <color indexed="8"/>
      </top>
      <bottom/>
      <diagonal/>
    </border>
    <border>
      <left style="medium">
        <color theme="1"/>
      </left>
      <right/>
      <top/>
      <bottom/>
      <diagonal/>
    </border>
    <border>
      <left style="medium">
        <color theme="1"/>
      </left>
      <right/>
      <top/>
      <bottom style="thin">
        <color indexed="8"/>
      </bottom>
      <diagonal/>
    </border>
    <border>
      <left style="medium">
        <color theme="1"/>
      </left>
      <right/>
      <top style="thin">
        <color indexed="8"/>
      </top>
      <bottom style="thin">
        <color indexed="8"/>
      </bottom>
      <diagonal/>
    </border>
    <border>
      <left style="thin">
        <color indexed="64"/>
      </left>
      <right style="thick">
        <color indexed="64"/>
      </right>
      <top style="thin">
        <color indexed="64"/>
      </top>
      <bottom style="thin">
        <color indexed="64"/>
      </bottom>
      <diagonal/>
    </border>
    <border>
      <left style="thin">
        <color indexed="8"/>
      </left>
      <right style="thin">
        <color indexed="8"/>
      </right>
      <top style="thin">
        <color indexed="8"/>
      </top>
      <bottom style="thin">
        <color theme="1"/>
      </bottom>
      <diagonal/>
    </border>
    <border>
      <left style="thin">
        <color indexed="8"/>
      </left>
      <right style="medium">
        <color indexed="8"/>
      </right>
      <top/>
      <bottom style="thin">
        <color theme="1"/>
      </bottom>
      <diagonal/>
    </border>
    <border>
      <left style="medium">
        <color indexed="8"/>
      </left>
      <right style="medium">
        <color theme="1"/>
      </right>
      <top style="thin">
        <color indexed="8"/>
      </top>
      <bottom style="thin">
        <color indexed="8"/>
      </bottom>
      <diagonal/>
    </border>
    <border>
      <left style="medium">
        <color indexed="8"/>
      </left>
      <right style="medium">
        <color theme="1"/>
      </right>
      <top style="thin">
        <color theme="1"/>
      </top>
      <bottom style="medium">
        <color indexed="8"/>
      </bottom>
      <diagonal/>
    </border>
    <border>
      <left style="medium">
        <color theme="1"/>
      </left>
      <right/>
      <top style="thin">
        <color theme="1"/>
      </top>
      <bottom style="medium">
        <color theme="1"/>
      </bottom>
      <diagonal/>
    </border>
    <border>
      <left/>
      <right/>
      <top style="thin">
        <color theme="1"/>
      </top>
      <bottom style="medium">
        <color theme="1"/>
      </bottom>
      <diagonal/>
    </border>
    <border>
      <left/>
      <right style="medium">
        <color indexed="8"/>
      </right>
      <top style="thin">
        <color theme="1"/>
      </top>
      <bottom style="medium">
        <color theme="1"/>
      </bottom>
      <diagonal/>
    </border>
    <border>
      <left/>
      <right style="medium">
        <color theme="1"/>
      </right>
      <top style="thin">
        <color theme="1"/>
      </top>
      <bottom style="medium">
        <color theme="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34"/>
      </left>
      <right style="thin">
        <color indexed="34"/>
      </right>
      <top style="thin">
        <color indexed="34"/>
      </top>
      <bottom style="thin">
        <color indexed="34"/>
      </bottom>
      <diagonal/>
    </border>
    <border>
      <left style="double">
        <color indexed="63"/>
      </left>
      <right style="double">
        <color indexed="63"/>
      </right>
      <top style="double">
        <color indexed="63"/>
      </top>
      <bottom style="double">
        <color indexed="63"/>
      </bottom>
      <diagonal/>
    </border>
    <border>
      <left style="double">
        <color indexed="33"/>
      </left>
      <right style="double">
        <color indexed="33"/>
      </right>
      <top style="double">
        <color indexed="33"/>
      </top>
      <bottom style="double">
        <color indexed="33"/>
      </bottom>
      <diagonal/>
    </border>
    <border>
      <left style="hair">
        <color indexed="64"/>
      </left>
      <right style="hair">
        <color indexed="64"/>
      </right>
      <top style="hair">
        <color indexed="64"/>
      </top>
      <bottom style="hair">
        <color indexed="64"/>
      </bottom>
      <diagonal/>
    </border>
    <border>
      <left style="thin">
        <color indexed="9"/>
      </left>
      <right style="thin">
        <color indexed="9"/>
      </right>
      <top style="thin">
        <color indexed="9"/>
      </top>
      <bottom style="thin">
        <color indexed="9"/>
      </bottom>
      <diagonal/>
    </border>
    <border>
      <left/>
      <right/>
      <top style="medium">
        <color indexed="64"/>
      </top>
      <bottom style="medium">
        <color indexed="64"/>
      </bottom>
      <diagonal/>
    </border>
    <border>
      <left/>
      <right/>
      <top/>
      <bottom style="thick">
        <color indexed="62"/>
      </bottom>
      <diagonal/>
    </border>
    <border>
      <left/>
      <right/>
      <top/>
      <bottom style="thick">
        <color indexed="10"/>
      </bottom>
      <diagonal/>
    </border>
    <border>
      <left/>
      <right/>
      <top/>
      <bottom style="thick">
        <color indexed="22"/>
      </bottom>
      <diagonal/>
    </border>
    <border>
      <left/>
      <right/>
      <top/>
      <bottom style="thick">
        <color indexed="14"/>
      </bottom>
      <diagonal/>
    </border>
    <border>
      <left/>
      <right/>
      <top/>
      <bottom style="medium">
        <color indexed="30"/>
      </bottom>
      <diagonal/>
    </border>
    <border>
      <left/>
      <right/>
      <top/>
      <bottom style="medium">
        <color indexed="14"/>
      </bottom>
      <diagonal/>
    </border>
    <border>
      <left/>
      <right/>
      <top/>
      <bottom style="double">
        <color indexed="52"/>
      </bottom>
      <diagonal/>
    </border>
    <border>
      <left/>
      <right/>
      <top/>
      <bottom style="double">
        <color indexed="12"/>
      </bottom>
      <diagonal/>
    </border>
    <border>
      <left style="thin">
        <color indexed="22"/>
      </left>
      <right style="thin">
        <color indexed="22"/>
      </right>
      <top style="thin">
        <color indexed="22"/>
      </top>
      <bottom style="thin">
        <color indexed="22"/>
      </bottom>
      <diagonal/>
    </border>
    <border>
      <left style="thin">
        <color indexed="36"/>
      </left>
      <right style="thin">
        <color indexed="36"/>
      </right>
      <top style="thin">
        <color indexed="36"/>
      </top>
      <bottom style="thin">
        <color indexed="36"/>
      </bottom>
      <diagonal/>
    </border>
    <border>
      <left style="thin">
        <color indexed="63"/>
      </left>
      <right style="thin">
        <color indexed="63"/>
      </right>
      <top style="thin">
        <color indexed="63"/>
      </top>
      <bottom style="thin">
        <color indexed="63"/>
      </bottom>
      <diagonal/>
    </border>
    <border>
      <left style="thin">
        <color indexed="33"/>
      </left>
      <right style="thin">
        <color indexed="33"/>
      </right>
      <top style="thin">
        <color indexed="33"/>
      </top>
      <bottom style="thin">
        <color indexed="33"/>
      </bottom>
      <diagonal/>
    </border>
    <border>
      <left/>
      <right/>
      <top/>
      <bottom style="medium">
        <color indexed="64"/>
      </bottom>
      <diagonal/>
    </border>
    <border>
      <left style="double">
        <color indexed="12"/>
      </left>
      <right style="double">
        <color indexed="12"/>
      </right>
      <top style="double">
        <color indexed="12"/>
      </top>
      <bottom style="dotted">
        <color indexed="12"/>
      </bottom>
      <diagonal/>
    </border>
    <border>
      <left style="thick">
        <color indexed="12"/>
      </left>
      <right style="thick">
        <color indexed="12"/>
      </right>
      <top style="thick">
        <color indexed="12"/>
      </top>
      <bottom/>
      <diagonal/>
    </border>
    <border>
      <left/>
      <right/>
      <top style="thin">
        <color indexed="62"/>
      </top>
      <bottom style="double">
        <color indexed="62"/>
      </bottom>
      <diagonal/>
    </border>
    <border>
      <left/>
      <right/>
      <top style="thin">
        <color indexed="10"/>
      </top>
      <bottom style="double">
        <color indexed="10"/>
      </bottom>
      <diagonal/>
    </border>
    <border>
      <left/>
      <right/>
      <top style="thin">
        <color indexed="64"/>
      </top>
      <bottom style="double">
        <color indexed="64"/>
      </bottom>
      <diagonal/>
    </border>
    <border>
      <left style="thin">
        <color indexed="64"/>
      </left>
      <right style="thin">
        <color indexed="64"/>
      </right>
      <top style="thin">
        <color indexed="64"/>
      </top>
      <bottom style="hair">
        <color indexed="62"/>
      </bottom>
      <diagonal/>
    </border>
    <border>
      <left style="thin">
        <color indexed="64"/>
      </left>
      <right style="medium">
        <color indexed="64"/>
      </right>
      <top style="thin">
        <color indexed="64"/>
      </top>
      <bottom style="medium">
        <color indexed="64"/>
      </bottom>
      <diagonal/>
    </border>
    <border>
      <left style="double">
        <color indexed="64"/>
      </left>
      <right/>
      <top/>
      <bottom style="hair">
        <color indexed="64"/>
      </bottom>
      <diagonal/>
    </border>
    <border>
      <left style="thin">
        <color indexed="12"/>
      </left>
      <right style="thin">
        <color indexed="12"/>
      </right>
      <top style="thin">
        <color indexed="12"/>
      </top>
      <bottom style="thin">
        <color indexed="12"/>
      </bottom>
      <diagonal/>
    </border>
    <border>
      <left/>
      <right/>
      <top/>
      <bottom style="dotted">
        <color indexed="64"/>
      </bottom>
      <diagonal/>
    </border>
    <border>
      <left style="double">
        <color indexed="64"/>
      </left>
      <right style="double">
        <color indexed="64"/>
      </right>
      <top style="double">
        <color indexed="64"/>
      </top>
      <bottom style="double">
        <color indexed="64"/>
      </bottom>
      <diagonal/>
    </border>
    <border>
      <left/>
      <right/>
      <top/>
      <bottom style="thin">
        <color indexed="12"/>
      </bottom>
      <diagonal/>
    </border>
    <border>
      <left/>
      <right/>
      <top style="thin">
        <color indexed="12"/>
      </top>
      <bottom/>
      <diagonal/>
    </border>
    <border>
      <left/>
      <right/>
      <top/>
      <bottom style="hair">
        <color indexed="64"/>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4"/>
      </left>
      <right/>
      <top style="thin">
        <color indexed="54"/>
      </top>
      <bottom/>
      <diagonal/>
    </border>
    <border>
      <left/>
      <right/>
      <top style="hair">
        <color indexed="22"/>
      </top>
      <bottom/>
      <diagonal/>
    </border>
    <border>
      <left style="medium">
        <color indexed="18"/>
      </left>
      <right style="medium">
        <color indexed="18"/>
      </right>
      <top style="medium">
        <color indexed="18"/>
      </top>
      <bottom style="medium">
        <color indexed="18"/>
      </bottom>
      <diagonal/>
    </border>
    <border>
      <left/>
      <right/>
      <top style="medium">
        <color indexed="64"/>
      </top>
      <bottom/>
      <diagonal/>
    </border>
    <border>
      <left/>
      <right/>
      <top/>
      <bottom style="thick">
        <color indexed="49"/>
      </bottom>
      <diagonal/>
    </border>
    <border>
      <left/>
      <right/>
      <top/>
      <bottom style="medium">
        <color indexed="49"/>
      </bottom>
      <diagonal/>
    </border>
    <border>
      <left style="thin">
        <color indexed="9"/>
      </left>
      <right/>
      <top style="thin">
        <color indexed="9"/>
      </top>
      <bottom style="thin">
        <color indexed="9"/>
      </bottom>
      <diagonal/>
    </border>
    <border>
      <left/>
      <right/>
      <top style="thin">
        <color indexed="49"/>
      </top>
      <bottom style="double">
        <color indexed="49"/>
      </bottom>
      <diagonal/>
    </border>
    <border>
      <left/>
      <right/>
      <top style="thin">
        <color auto="1"/>
      </top>
      <bottom style="thin">
        <color auto="1"/>
      </bottom>
      <diagonal/>
    </border>
    <border>
      <left/>
      <right/>
      <top style="double">
        <color indexed="8"/>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theme="1"/>
      </left>
      <right/>
      <top/>
      <bottom/>
      <diagonal/>
    </border>
    <border>
      <left style="thin">
        <color theme="1"/>
      </left>
      <right style="medium">
        <color theme="1"/>
      </right>
      <top style="thin">
        <color theme="1"/>
      </top>
      <bottom style="thin">
        <color theme="1"/>
      </bottom>
      <diagonal/>
    </border>
    <border>
      <left style="medium">
        <color theme="1"/>
      </left>
      <right style="thin">
        <color indexed="8"/>
      </right>
      <top style="thin">
        <color indexed="8"/>
      </top>
      <bottom style="thin">
        <color indexed="8"/>
      </bottom>
      <diagonal/>
    </border>
    <border>
      <left/>
      <right style="medium">
        <color theme="1"/>
      </right>
      <top style="thin">
        <color indexed="64"/>
      </top>
      <bottom style="thin">
        <color indexed="64"/>
      </bottom>
      <diagonal/>
    </border>
    <border>
      <left/>
      <right style="medium">
        <color theme="1"/>
      </right>
      <top style="thin">
        <color indexed="64"/>
      </top>
      <bottom style="double">
        <color indexed="64"/>
      </bottom>
      <diagonal/>
    </border>
    <border>
      <left style="thick">
        <color indexed="8"/>
      </left>
      <right/>
      <top/>
      <bottom/>
      <diagonal/>
    </border>
    <border>
      <left style="thick">
        <color indexed="8"/>
      </left>
      <right style="medium">
        <color indexed="8"/>
      </right>
      <top/>
      <bottom style="medium">
        <color indexed="8"/>
      </bottom>
      <diagonal/>
    </border>
    <border>
      <left/>
      <right/>
      <top style="thin">
        <color theme="1"/>
      </top>
      <bottom style="thin">
        <color theme="1"/>
      </bottom>
      <diagonal/>
    </border>
    <border>
      <left/>
      <right/>
      <top style="thin">
        <color theme="1"/>
      </top>
      <bottom/>
      <diagonal/>
    </border>
    <border>
      <left/>
      <right/>
      <top/>
      <bottom style="medium">
        <color theme="1"/>
      </bottom>
      <diagonal/>
    </border>
    <border>
      <left style="thin">
        <color theme="1"/>
      </left>
      <right style="thin">
        <color theme="1"/>
      </right>
      <top/>
      <bottom/>
      <diagonal/>
    </border>
    <border>
      <left style="medium">
        <color indexed="8"/>
      </left>
      <right/>
      <top/>
      <bottom style="medium">
        <color theme="1"/>
      </bottom>
      <diagonal/>
    </border>
    <border>
      <left/>
      <right style="medium">
        <color indexed="8"/>
      </right>
      <top/>
      <bottom style="medium">
        <color theme="1"/>
      </bottom>
      <diagonal/>
    </border>
    <border>
      <left style="medium">
        <color indexed="8"/>
      </left>
      <right style="medium">
        <color indexed="8"/>
      </right>
      <top/>
      <bottom style="medium">
        <color theme="1"/>
      </bottom>
      <diagonal/>
    </border>
    <border>
      <left style="medium">
        <color theme="1"/>
      </left>
      <right style="medium">
        <color theme="1"/>
      </right>
      <top/>
      <bottom style="medium">
        <color theme="1"/>
      </bottom>
      <diagonal/>
    </border>
    <border>
      <left style="thin">
        <color indexed="8"/>
      </left>
      <right style="thin">
        <color indexed="64"/>
      </right>
      <top style="thin">
        <color indexed="8"/>
      </top>
      <bottom style="medium">
        <color indexed="8"/>
      </bottom>
      <diagonal/>
    </border>
    <border>
      <left style="thin">
        <color indexed="64"/>
      </left>
      <right style="thin">
        <color indexed="8"/>
      </right>
      <top style="thin">
        <color indexed="8"/>
      </top>
      <bottom style="medium">
        <color indexed="8"/>
      </bottom>
      <diagonal/>
    </border>
    <border>
      <left style="thin">
        <color theme="1"/>
      </left>
      <right style="thick">
        <color indexed="64"/>
      </right>
      <top style="thin">
        <color indexed="8"/>
      </top>
      <bottom style="medium">
        <color theme="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medium">
        <color indexed="8"/>
      </right>
      <top style="medium">
        <color indexed="8"/>
      </top>
      <bottom style="thin">
        <color indexed="64"/>
      </bottom>
      <diagonal/>
    </border>
    <border>
      <left style="medium">
        <color theme="1"/>
      </left>
      <right style="medium">
        <color theme="1"/>
      </right>
      <top style="medium">
        <color theme="1"/>
      </top>
      <bottom style="medium">
        <color theme="1"/>
      </bottom>
      <diagonal/>
    </border>
  </borders>
  <cellStyleXfs count="57159">
    <xf numFmtId="0" fontId="0" fillId="0" borderId="0"/>
    <xf numFmtId="0" fontId="10" fillId="0" borderId="0"/>
    <xf numFmtId="43" fontId="63" fillId="0" borderId="0" applyFont="0" applyFill="0" applyBorder="0" applyAlignment="0" applyProtection="0"/>
    <xf numFmtId="44" fontId="64" fillId="0" borderId="0" applyFont="0" applyFill="0" applyBorder="0" applyAlignment="0" applyProtection="0"/>
    <xf numFmtId="0" fontId="2" fillId="0" borderId="0"/>
    <xf numFmtId="0" fontId="70" fillId="0" borderId="0"/>
    <xf numFmtId="43" fontId="70" fillId="0" borderId="0" applyFont="0" applyFill="0" applyBorder="0" applyAlignment="0" applyProtection="0"/>
    <xf numFmtId="43" fontId="71" fillId="0" borderId="0" applyFont="0" applyFill="0" applyBorder="0" applyAlignment="0" applyProtection="0"/>
    <xf numFmtId="0" fontId="10" fillId="7" borderId="0"/>
    <xf numFmtId="43" fontId="16" fillId="0" borderId="0" applyFont="0" applyFill="0" applyBorder="0" applyAlignment="0" applyProtection="0"/>
    <xf numFmtId="0" fontId="10" fillId="0" borderId="0"/>
    <xf numFmtId="180" fontId="72" fillId="0" borderId="0" applyAlignment="0">
      <alignment horizontal="left" vertical="center"/>
    </xf>
    <xf numFmtId="181" fontId="27" fillId="0" borderId="0" applyFont="0" applyFill="0" applyBorder="0" applyAlignment="0" applyProtection="0"/>
    <xf numFmtId="182" fontId="72" fillId="0" borderId="0">
      <alignment horizontal="right" vertical="center"/>
    </xf>
    <xf numFmtId="0" fontId="73" fillId="58" borderId="0" applyNumberFormat="0" applyBorder="0" applyAlignment="0" applyProtection="0"/>
    <xf numFmtId="0" fontId="73" fillId="59"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9" borderId="0" applyNumberFormat="0" applyBorder="0" applyAlignment="0" applyProtection="0"/>
    <xf numFmtId="0" fontId="73" fillId="60" borderId="0" applyNumberFormat="0" applyBorder="0" applyAlignment="0" applyProtection="0"/>
    <xf numFmtId="0" fontId="73" fillId="59" borderId="0" applyNumberFormat="0" applyBorder="0" applyAlignment="0" applyProtection="0"/>
    <xf numFmtId="0" fontId="73" fillId="59" borderId="0" applyNumberFormat="0" applyBorder="0" applyAlignment="0" applyProtection="0"/>
    <xf numFmtId="0" fontId="73" fillId="59" borderId="0" applyNumberFormat="0" applyBorder="0" applyAlignment="0" applyProtection="0"/>
    <xf numFmtId="0" fontId="73" fillId="59" borderId="0" applyNumberFormat="0" applyBorder="0" applyAlignment="0" applyProtection="0"/>
    <xf numFmtId="0" fontId="73" fillId="59" borderId="0" applyNumberFormat="0" applyBorder="0" applyAlignment="0" applyProtection="0"/>
    <xf numFmtId="0" fontId="73" fillId="59" borderId="0" applyNumberFormat="0" applyBorder="0" applyAlignment="0" applyProtection="0"/>
    <xf numFmtId="0" fontId="73" fillId="59" borderId="0" applyNumberFormat="0" applyBorder="0" applyAlignment="0" applyProtection="0"/>
    <xf numFmtId="0" fontId="73" fillId="61" borderId="0" applyNumberFormat="0" applyBorder="0" applyAlignment="0" applyProtection="0"/>
    <xf numFmtId="0" fontId="73" fillId="62"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3" borderId="0" applyNumberFormat="0" applyBorder="0" applyAlignment="0" applyProtection="0"/>
    <xf numFmtId="0" fontId="73" fillId="64"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5" borderId="0" applyNumberFormat="0" applyBorder="0" applyAlignment="0" applyProtection="0"/>
    <xf numFmtId="0" fontId="73" fillId="59" borderId="0" applyNumberFormat="0" applyBorder="0" applyAlignment="0" applyProtection="0"/>
    <xf numFmtId="0" fontId="73" fillId="65" borderId="0" applyNumberFormat="0" applyBorder="0" applyAlignment="0" applyProtection="0"/>
    <xf numFmtId="0" fontId="73" fillId="65" borderId="0" applyNumberFormat="0" applyBorder="0" applyAlignment="0" applyProtection="0"/>
    <xf numFmtId="0" fontId="73" fillId="65" borderId="0" applyNumberFormat="0" applyBorder="0" applyAlignment="0" applyProtection="0"/>
    <xf numFmtId="0" fontId="73" fillId="65" borderId="0" applyNumberFormat="0" applyBorder="0" applyAlignment="0" applyProtection="0"/>
    <xf numFmtId="0" fontId="73" fillId="65" borderId="0" applyNumberFormat="0" applyBorder="0" applyAlignment="0" applyProtection="0"/>
    <xf numFmtId="0" fontId="73" fillId="65" borderId="0" applyNumberFormat="0" applyBorder="0" applyAlignment="0" applyProtection="0"/>
    <xf numFmtId="0" fontId="73" fillId="65" borderId="0" applyNumberFormat="0" applyBorder="0" applyAlignment="0" applyProtection="0"/>
    <xf numFmtId="0" fontId="73" fillId="66" borderId="0" applyNumberFormat="0" applyBorder="0" applyAlignment="0" applyProtection="0"/>
    <xf numFmtId="0" fontId="73" fillId="67"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7" borderId="0" applyNumberFormat="0" applyBorder="0" applyAlignment="0" applyProtection="0"/>
    <xf numFmtId="0" fontId="73" fillId="68"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9" borderId="0" applyNumberFormat="0" applyBorder="0" applyAlignment="0" applyProtection="0"/>
    <xf numFmtId="0" fontId="73" fillId="70" borderId="0" applyNumberFormat="0" applyBorder="0" applyAlignment="0" applyProtection="0"/>
    <xf numFmtId="0" fontId="73" fillId="69" borderId="0" applyNumberFormat="0" applyBorder="0" applyAlignment="0" applyProtection="0"/>
    <xf numFmtId="0" fontId="73" fillId="69" borderId="0" applyNumberFormat="0" applyBorder="0" applyAlignment="0" applyProtection="0"/>
    <xf numFmtId="0" fontId="73" fillId="69" borderId="0" applyNumberFormat="0" applyBorder="0" applyAlignment="0" applyProtection="0"/>
    <xf numFmtId="0" fontId="73" fillId="69" borderId="0" applyNumberFormat="0" applyBorder="0" applyAlignment="0" applyProtection="0"/>
    <xf numFmtId="0" fontId="73" fillId="69" borderId="0" applyNumberFormat="0" applyBorder="0" applyAlignment="0" applyProtection="0"/>
    <xf numFmtId="0" fontId="73" fillId="69" borderId="0" applyNumberFormat="0" applyBorder="0" applyAlignment="0" applyProtection="0"/>
    <xf numFmtId="0" fontId="73" fillId="69" borderId="0" applyNumberFormat="0" applyBorder="0" applyAlignment="0" applyProtection="0"/>
    <xf numFmtId="0" fontId="73" fillId="71" borderId="0" applyNumberFormat="0" applyBorder="0" applyAlignment="0" applyProtection="0"/>
    <xf numFmtId="0" fontId="73" fillId="72"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63" borderId="0" applyNumberFormat="0" applyBorder="0" applyAlignment="0" applyProtection="0"/>
    <xf numFmtId="0" fontId="73" fillId="7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7" borderId="0" applyNumberFormat="0" applyBorder="0" applyAlignment="0" applyProtection="0"/>
    <xf numFmtId="0" fontId="73" fillId="68"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74" borderId="0" applyNumberFormat="0" applyBorder="0" applyAlignment="0" applyProtection="0"/>
    <xf numFmtId="0" fontId="73" fillId="75" borderId="0" applyNumberFormat="0" applyBorder="0" applyAlignment="0" applyProtection="0"/>
    <xf numFmtId="0" fontId="73" fillId="74" borderId="0" applyNumberFormat="0" applyBorder="0" applyAlignment="0" applyProtection="0"/>
    <xf numFmtId="0" fontId="73" fillId="74" borderId="0" applyNumberFormat="0" applyBorder="0" applyAlignment="0" applyProtection="0"/>
    <xf numFmtId="0" fontId="73" fillId="74" borderId="0" applyNumberFormat="0" applyBorder="0" applyAlignment="0" applyProtection="0"/>
    <xf numFmtId="0" fontId="73" fillId="74" borderId="0" applyNumberFormat="0" applyBorder="0" applyAlignment="0" applyProtection="0"/>
    <xf numFmtId="0" fontId="73" fillId="74" borderId="0" applyNumberFormat="0" applyBorder="0" applyAlignment="0" applyProtection="0"/>
    <xf numFmtId="0" fontId="73" fillId="74" borderId="0" applyNumberFormat="0" applyBorder="0" applyAlignment="0" applyProtection="0"/>
    <xf numFmtId="0" fontId="73" fillId="74" borderId="0" applyNumberFormat="0" applyBorder="0" applyAlignment="0" applyProtection="0"/>
    <xf numFmtId="0" fontId="74" fillId="76" borderId="0" applyNumberFormat="0" applyBorder="0" applyAlignment="0" applyProtection="0"/>
    <xf numFmtId="0" fontId="75" fillId="68"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69" borderId="0" applyNumberFormat="0" applyBorder="0" applyAlignment="0" applyProtection="0"/>
    <xf numFmtId="0" fontId="75" fillId="77" borderId="0" applyNumberFormat="0" applyBorder="0" applyAlignment="0" applyProtection="0"/>
    <xf numFmtId="0" fontId="74" fillId="69" borderId="0" applyNumberFormat="0" applyBorder="0" applyAlignment="0" applyProtection="0"/>
    <xf numFmtId="0" fontId="74" fillId="69" borderId="0" applyNumberFormat="0" applyBorder="0" applyAlignment="0" applyProtection="0"/>
    <xf numFmtId="0" fontId="74" fillId="69" borderId="0" applyNumberFormat="0" applyBorder="0" applyAlignment="0" applyProtection="0"/>
    <xf numFmtId="0" fontId="74" fillId="69" borderId="0" applyNumberFormat="0" applyBorder="0" applyAlignment="0" applyProtection="0"/>
    <xf numFmtId="0" fontId="74" fillId="69" borderId="0" applyNumberFormat="0" applyBorder="0" applyAlignment="0" applyProtection="0"/>
    <xf numFmtId="0" fontId="74" fillId="69" borderId="0" applyNumberFormat="0" applyBorder="0" applyAlignment="0" applyProtection="0"/>
    <xf numFmtId="0" fontId="74" fillId="69" borderId="0" applyNumberFormat="0" applyBorder="0" applyAlignment="0" applyProtection="0"/>
    <xf numFmtId="0" fontId="74" fillId="71" borderId="0" applyNumberFormat="0" applyBorder="0" applyAlignment="0" applyProtection="0"/>
    <xf numFmtId="0" fontId="75" fillId="72"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8" borderId="0" applyNumberFormat="0" applyBorder="0" applyAlignment="0" applyProtection="0"/>
    <xf numFmtId="0" fontId="75"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9" borderId="0" applyNumberFormat="0" applyBorder="0" applyAlignment="0" applyProtection="0"/>
    <xf numFmtId="0" fontId="75" fillId="68"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80" borderId="0" applyNumberFormat="0" applyBorder="0" applyAlignment="0" applyProtection="0"/>
    <xf numFmtId="0" fontId="75" fillId="81" borderId="0" applyNumberFormat="0" applyBorder="0" applyAlignment="0" applyProtection="0"/>
    <xf numFmtId="0" fontId="74" fillId="80" borderId="0" applyNumberFormat="0" applyBorder="0" applyAlignment="0" applyProtection="0"/>
    <xf numFmtId="0" fontId="74" fillId="80" borderId="0" applyNumberFormat="0" applyBorder="0" applyAlignment="0" applyProtection="0"/>
    <xf numFmtId="0" fontId="74" fillId="80" borderId="0" applyNumberFormat="0" applyBorder="0" applyAlignment="0" applyProtection="0"/>
    <xf numFmtId="0" fontId="74" fillId="80" borderId="0" applyNumberFormat="0" applyBorder="0" applyAlignment="0" applyProtection="0"/>
    <xf numFmtId="0" fontId="74" fillId="80" borderId="0" applyNumberFormat="0" applyBorder="0" applyAlignment="0" applyProtection="0"/>
    <xf numFmtId="0" fontId="74" fillId="80" borderId="0" applyNumberFormat="0" applyBorder="0" applyAlignment="0" applyProtection="0"/>
    <xf numFmtId="0" fontId="74" fillId="80" borderId="0" applyNumberFormat="0" applyBorder="0" applyAlignment="0" applyProtection="0"/>
    <xf numFmtId="0" fontId="74" fillId="82" borderId="0" applyNumberFormat="0" applyBorder="0" applyAlignment="0" applyProtection="0"/>
    <xf numFmtId="0" fontId="75" fillId="83" borderId="0" applyNumberFormat="0" applyBorder="0" applyAlignment="0" applyProtection="0"/>
    <xf numFmtId="0" fontId="74" fillId="82" borderId="0" applyNumberFormat="0" applyBorder="0" applyAlignment="0" applyProtection="0"/>
    <xf numFmtId="0" fontId="74" fillId="82" borderId="0" applyNumberFormat="0" applyBorder="0" applyAlignment="0" applyProtection="0"/>
    <xf numFmtId="0" fontId="74" fillId="82" borderId="0" applyNumberFormat="0" applyBorder="0" applyAlignment="0" applyProtection="0"/>
    <xf numFmtId="0" fontId="74" fillId="82" borderId="0" applyNumberFormat="0" applyBorder="0" applyAlignment="0" applyProtection="0"/>
    <xf numFmtId="0" fontId="74" fillId="82" borderId="0" applyNumberFormat="0" applyBorder="0" applyAlignment="0" applyProtection="0"/>
    <xf numFmtId="0" fontId="74" fillId="82" borderId="0" applyNumberFormat="0" applyBorder="0" applyAlignment="0" applyProtection="0"/>
    <xf numFmtId="0" fontId="74" fillId="82" borderId="0" applyNumberFormat="0" applyBorder="0" applyAlignment="0" applyProtection="0"/>
    <xf numFmtId="0" fontId="74" fillId="83" borderId="0" applyNumberFormat="0" applyBorder="0" applyAlignment="0" applyProtection="0"/>
    <xf numFmtId="0" fontId="75" fillId="79"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0" fontId="74" fillId="84" borderId="0" applyNumberFormat="0" applyBorder="0" applyAlignment="0" applyProtection="0"/>
    <xf numFmtId="0" fontId="75" fillId="80"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78" borderId="0" applyNumberFormat="0" applyBorder="0" applyAlignment="0" applyProtection="0"/>
    <xf numFmtId="0" fontId="75" fillId="85"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9" borderId="0" applyNumberFormat="0" applyBorder="0" applyAlignment="0" applyProtection="0"/>
    <xf numFmtId="0" fontId="75" fillId="83"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86" borderId="0" applyNumberFormat="0" applyBorder="0" applyAlignment="0" applyProtection="0"/>
    <xf numFmtId="0" fontId="75" fillId="81" borderId="0" applyNumberFormat="0" applyBorder="0" applyAlignment="0" applyProtection="0"/>
    <xf numFmtId="0" fontId="74" fillId="86" borderId="0" applyNumberFormat="0" applyBorder="0" applyAlignment="0" applyProtection="0"/>
    <xf numFmtId="0" fontId="74" fillId="86" borderId="0" applyNumberFormat="0" applyBorder="0" applyAlignment="0" applyProtection="0"/>
    <xf numFmtId="0" fontId="74" fillId="86" borderId="0" applyNumberFormat="0" applyBorder="0" applyAlignment="0" applyProtection="0"/>
    <xf numFmtId="0" fontId="74" fillId="86" borderId="0" applyNumberFormat="0" applyBorder="0" applyAlignment="0" applyProtection="0"/>
    <xf numFmtId="0" fontId="74" fillId="86" borderId="0" applyNumberFormat="0" applyBorder="0" applyAlignment="0" applyProtection="0"/>
    <xf numFmtId="0" fontId="74" fillId="86" borderId="0" applyNumberFormat="0" applyBorder="0" applyAlignment="0" applyProtection="0"/>
    <xf numFmtId="0" fontId="74" fillId="86" borderId="0" applyNumberFormat="0" applyBorder="0" applyAlignment="0" applyProtection="0"/>
    <xf numFmtId="0" fontId="39" fillId="0" borderId="0" applyNumberFormat="0" applyAlignment="0"/>
    <xf numFmtId="0" fontId="8" fillId="0" borderId="0" applyNumberFormat="0" applyFill="0" applyBorder="0" applyAlignment="0">
      <protection locked="0"/>
    </xf>
    <xf numFmtId="0" fontId="76" fillId="59" borderId="0" applyNumberFormat="0" applyBorder="0" applyAlignment="0" applyProtection="0"/>
    <xf numFmtId="0" fontId="77" fillId="69" borderId="0" applyNumberFormat="0" applyBorder="0" applyAlignment="0" applyProtection="0"/>
    <xf numFmtId="0" fontId="76" fillId="59" borderId="0" applyNumberFormat="0" applyBorder="0" applyAlignment="0" applyProtection="0"/>
    <xf numFmtId="0" fontId="76" fillId="59" borderId="0" applyNumberFormat="0" applyBorder="0" applyAlignment="0" applyProtection="0"/>
    <xf numFmtId="0" fontId="76" fillId="59" borderId="0" applyNumberFormat="0" applyBorder="0" applyAlignment="0" applyProtection="0"/>
    <xf numFmtId="0" fontId="76" fillId="59" borderId="0" applyNumberFormat="0" applyBorder="0" applyAlignment="0" applyProtection="0"/>
    <xf numFmtId="0" fontId="76" fillId="59" borderId="0" applyNumberFormat="0" applyBorder="0" applyAlignment="0" applyProtection="0"/>
    <xf numFmtId="0" fontId="76" fillId="59" borderId="0" applyNumberFormat="0" applyBorder="0" applyAlignment="0" applyProtection="0"/>
    <xf numFmtId="0" fontId="76" fillId="59" borderId="0" applyNumberFormat="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78" fillId="2" borderId="239" applyNumberFormat="0" applyAlignment="0" applyProtection="0"/>
    <xf numFmtId="0" fontId="79" fillId="61" borderId="240" applyNumberFormat="0" applyAlignment="0" applyProtection="0"/>
    <xf numFmtId="0" fontId="78" fillId="2" borderId="239" applyNumberFormat="0" applyAlignment="0" applyProtection="0"/>
    <xf numFmtId="0" fontId="78" fillId="2" borderId="239" applyNumberFormat="0" applyAlignment="0" applyProtection="0"/>
    <xf numFmtId="0" fontId="78" fillId="2" borderId="239" applyNumberFormat="0" applyAlignment="0" applyProtection="0"/>
    <xf numFmtId="0" fontId="78" fillId="2" borderId="239" applyNumberFormat="0" applyAlignment="0" applyProtection="0"/>
    <xf numFmtId="0" fontId="78" fillId="2" borderId="239" applyNumberFormat="0" applyAlignment="0" applyProtection="0"/>
    <xf numFmtId="0" fontId="78" fillId="2" borderId="239" applyNumberFormat="0" applyAlignment="0" applyProtection="0"/>
    <xf numFmtId="0" fontId="78" fillId="2" borderId="239" applyNumberFormat="0" applyAlignment="0" applyProtection="0"/>
    <xf numFmtId="0" fontId="80" fillId="87" borderId="241" applyNumberFormat="0" applyAlignment="0" applyProtection="0"/>
    <xf numFmtId="0" fontId="81" fillId="88" borderId="242" applyNumberFormat="0" applyAlignment="0" applyProtection="0"/>
    <xf numFmtId="0" fontId="80" fillId="87" borderId="241" applyNumberFormat="0" applyAlignment="0" applyProtection="0"/>
    <xf numFmtId="0" fontId="80" fillId="87" borderId="241" applyNumberFormat="0" applyAlignment="0" applyProtection="0"/>
    <xf numFmtId="0" fontId="80" fillId="87" borderId="241" applyNumberFormat="0" applyAlignment="0" applyProtection="0"/>
    <xf numFmtId="0" fontId="80" fillId="87" borderId="241" applyNumberFormat="0" applyAlignment="0" applyProtection="0"/>
    <xf numFmtId="0" fontId="80" fillId="87" borderId="241" applyNumberFormat="0" applyAlignment="0" applyProtection="0"/>
    <xf numFmtId="0" fontId="80" fillId="87" borderId="241" applyNumberFormat="0" applyAlignment="0" applyProtection="0"/>
    <xf numFmtId="0" fontId="80" fillId="87" borderId="241" applyNumberFormat="0" applyAlignment="0" applyProtection="0"/>
    <xf numFmtId="0" fontId="82" fillId="70" borderId="0"/>
    <xf numFmtId="183" fontId="83" fillId="0" borderId="0">
      <alignment horizontal="right" vertical="center"/>
    </xf>
    <xf numFmtId="37" fontId="27" fillId="0" borderId="243">
      <alignment horizontal="center" wrapText="1"/>
    </xf>
    <xf numFmtId="41" fontId="84" fillId="0" borderId="0" applyFont="0" applyFill="0" applyBorder="0" applyAlignment="0" applyProtection="0"/>
    <xf numFmtId="41" fontId="84" fillId="0" borderId="0" applyFont="0" applyFill="0" applyBorder="0" applyAlignment="0" applyProtection="0"/>
    <xf numFmtId="41" fontId="73" fillId="0" borderId="0" applyFont="0" applyFill="0" applyBorder="0" applyAlignment="0" applyProtection="0"/>
    <xf numFmtId="184" fontId="85" fillId="0" borderId="0"/>
    <xf numFmtId="40" fontId="85" fillId="0" borderId="0"/>
    <xf numFmtId="185" fontId="85" fillId="0" borderId="0"/>
    <xf numFmtId="38" fontId="86" fillId="0" borderId="0"/>
    <xf numFmtId="43" fontId="73" fillId="0" borderId="0" applyFont="0" applyFill="0" applyBorder="0" applyAlignment="0" applyProtection="0"/>
    <xf numFmtId="43" fontId="7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8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7"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7"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2" fillId="0" borderId="0" applyFont="0" applyFill="0" applyBorder="0" applyAlignment="0" applyProtection="0"/>
    <xf numFmtId="4" fontId="88" fillId="0" borderId="0" applyFill="0" applyBorder="0" applyProtection="0">
      <alignment vertical="top"/>
    </xf>
    <xf numFmtId="43" fontId="84"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7"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7"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7"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7"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7"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7"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7"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2"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2"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84"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73" fillId="0" borderId="0" applyFont="0" applyFill="0" applyBorder="0" applyAlignment="0" applyProtection="0"/>
    <xf numFmtId="43" fontId="87"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4" fillId="0" borderId="0" applyFont="0" applyFill="0" applyBorder="0" applyAlignment="0" applyProtection="0"/>
    <xf numFmtId="43" fontId="16" fillId="0" borderId="0" applyFont="0" applyFill="0" applyBorder="0" applyAlignment="0" applyProtection="0"/>
    <xf numFmtId="43" fontId="89" fillId="0" borderId="0" applyFont="0" applyFill="0" applyBorder="0" applyAlignment="0" applyProtection="0"/>
    <xf numFmtId="43" fontId="90" fillId="0" borderId="0" applyFont="0" applyFill="0" applyBorder="0" applyAlignment="0" applyProtection="0"/>
    <xf numFmtId="43" fontId="2" fillId="0" borderId="0" applyFont="0" applyFill="0" applyBorder="0" applyAlignment="0" applyProtection="0"/>
    <xf numFmtId="43" fontId="8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2"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2"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2"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2"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2"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5"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91" fillId="0" borderId="0" applyFont="0" applyFill="0" applyBorder="0" applyAlignment="0" applyProtection="0"/>
    <xf numFmtId="43" fontId="16" fillId="0" borderId="0" applyFont="0" applyFill="0" applyBorder="0" applyAlignment="0" applyProtection="0"/>
    <xf numFmtId="43" fontId="84"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2"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58"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92" fillId="0" borderId="0" applyFont="0" applyFill="0" applyBorder="0" applyAlignment="0" applyProtection="0"/>
    <xf numFmtId="43" fontId="87"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2" fillId="0" borderId="0" applyFont="0" applyFill="0" applyBorder="0" applyAlignment="0" applyProtection="0"/>
    <xf numFmtId="43" fontId="85"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2"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2"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8"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3" fontId="39" fillId="0" borderId="0" applyFont="0" applyFill="0" applyBorder="0" applyAlignment="0" applyProtection="0"/>
    <xf numFmtId="37" fontId="16" fillId="0" borderId="0" applyFill="0" applyBorder="0" applyAlignment="0" applyProtection="0"/>
    <xf numFmtId="0" fontId="93" fillId="0" borderId="0"/>
    <xf numFmtId="37" fontId="16" fillId="0" borderId="0" applyFill="0" applyBorder="0" applyAlignment="0" applyProtection="0"/>
    <xf numFmtId="0" fontId="94" fillId="0" borderId="0"/>
    <xf numFmtId="42" fontId="73" fillId="0" borderId="0" applyFont="0" applyFill="0" applyBorder="0" applyAlignment="0" applyProtection="0"/>
    <xf numFmtId="186" fontId="85" fillId="0" borderId="0"/>
    <xf numFmtId="8" fontId="85" fillId="0" borderId="0"/>
    <xf numFmtId="187" fontId="8" fillId="0" borderId="0" applyFont="0" applyFill="0" applyBorder="0" applyAlignment="0" applyProtection="0">
      <alignment horizontal="left"/>
    </xf>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44" fontId="10"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2"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8" fillId="0" borderId="0" applyFont="0" applyFill="0" applyBorder="0" applyAlignment="0" applyProtection="0"/>
    <xf numFmtId="44" fontId="1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6" fillId="0" borderId="0" applyFont="0" applyFill="0" applyBorder="0" applyAlignment="0" applyProtection="0"/>
    <xf numFmtId="44" fontId="85"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5" fontId="16" fillId="0" borderId="0" applyFill="0" applyBorder="0" applyAlignment="0" applyProtection="0"/>
    <xf numFmtId="3" fontId="96" fillId="0" borderId="0"/>
    <xf numFmtId="190" fontId="16" fillId="0" borderId="0" applyFill="0" applyBorder="0" applyProtection="0"/>
    <xf numFmtId="191" fontId="73"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1" fontId="16"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0" fontId="16" fillId="0" borderId="0" applyFill="0" applyBorder="0" applyProtection="0"/>
    <xf numFmtId="192" fontId="93" fillId="0" borderId="0"/>
    <xf numFmtId="193" fontId="97" fillId="0" borderId="89"/>
    <xf numFmtId="194" fontId="16"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0" fontId="98" fillId="0" borderId="0"/>
    <xf numFmtId="195" fontId="87" fillId="0" borderId="0" applyFont="0" applyFill="0" applyBorder="0" applyAlignment="0" applyProtection="0"/>
    <xf numFmtId="195" fontId="87" fillId="0" borderId="0" applyFont="0" applyFill="0" applyBorder="0" applyAlignment="0" applyProtection="0"/>
    <xf numFmtId="195" fontId="87" fillId="0" borderId="0" applyFon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4" fontId="16" fillId="90" borderId="244" applyFont="0" applyAlignment="0"/>
    <xf numFmtId="2" fontId="16" fillId="0" borderId="0" applyFill="0" applyBorder="0" applyAlignment="0" applyProtection="0"/>
    <xf numFmtId="0" fontId="101" fillId="61" borderId="0" applyNumberFormat="0" applyBorder="0" applyAlignment="0" applyProtection="0"/>
    <xf numFmtId="0" fontId="102" fillId="68" borderId="0" applyNumberFormat="0" applyBorder="0" applyAlignment="0" applyProtection="0"/>
    <xf numFmtId="0" fontId="101" fillId="61" borderId="0" applyNumberFormat="0" applyBorder="0" applyAlignment="0" applyProtection="0"/>
    <xf numFmtId="0" fontId="101" fillId="61" borderId="0" applyNumberFormat="0" applyBorder="0" applyAlignment="0" applyProtection="0"/>
    <xf numFmtId="0" fontId="101" fillId="61" borderId="0" applyNumberFormat="0" applyBorder="0" applyAlignment="0" applyProtection="0"/>
    <xf numFmtId="0" fontId="101" fillId="61" borderId="0" applyNumberFormat="0" applyBorder="0" applyAlignment="0" applyProtection="0"/>
    <xf numFmtId="0" fontId="101" fillId="61" borderId="0" applyNumberFormat="0" applyBorder="0" applyAlignment="0" applyProtection="0"/>
    <xf numFmtId="0" fontId="101" fillId="61" borderId="0" applyNumberFormat="0" applyBorder="0" applyAlignment="0" applyProtection="0"/>
    <xf numFmtId="0" fontId="101" fillId="61" borderId="0" applyNumberFormat="0" applyBorder="0" applyAlignment="0" applyProtection="0"/>
    <xf numFmtId="38" fontId="39" fillId="91" borderId="0" applyNumberFormat="0" applyBorder="0" applyAlignment="0" applyProtection="0"/>
    <xf numFmtId="0" fontId="11" fillId="0" borderId="245" applyNumberFormat="0" applyAlignment="0" applyProtection="0">
      <alignment horizontal="left" vertical="center"/>
    </xf>
    <xf numFmtId="0" fontId="11" fillId="0" borderId="152">
      <alignment horizontal="left" vertical="center"/>
    </xf>
    <xf numFmtId="0" fontId="103" fillId="0" borderId="246" applyNumberFormat="0" applyFill="0" applyAlignment="0" applyProtection="0"/>
    <xf numFmtId="0" fontId="104" fillId="0" borderId="247" applyNumberFormat="0" applyFill="0" applyAlignment="0" applyProtection="0"/>
    <xf numFmtId="0" fontId="103" fillId="0" borderId="246" applyNumberFormat="0" applyFill="0" applyAlignment="0" applyProtection="0"/>
    <xf numFmtId="0" fontId="103" fillId="0" borderId="246" applyNumberFormat="0" applyFill="0" applyAlignment="0" applyProtection="0"/>
    <xf numFmtId="0" fontId="103" fillId="0" borderId="246" applyNumberFormat="0" applyFill="0" applyAlignment="0" applyProtection="0"/>
    <xf numFmtId="0" fontId="103" fillId="0" borderId="246" applyNumberFormat="0" applyFill="0" applyAlignment="0" applyProtection="0"/>
    <xf numFmtId="0" fontId="103" fillId="0" borderId="246" applyNumberFormat="0" applyFill="0" applyAlignment="0" applyProtection="0"/>
    <xf numFmtId="0" fontId="103" fillId="0" borderId="246" applyNumberFormat="0" applyFill="0" applyAlignment="0" applyProtection="0"/>
    <xf numFmtId="0" fontId="103" fillId="0" borderId="246" applyNumberFormat="0" applyFill="0" applyAlignment="0" applyProtection="0"/>
    <xf numFmtId="0" fontId="105" fillId="0" borderId="248" applyNumberFormat="0" applyFill="0" applyAlignment="0" applyProtection="0"/>
    <xf numFmtId="0" fontId="106" fillId="0" borderId="249" applyNumberFormat="0" applyFill="0" applyAlignment="0" applyProtection="0"/>
    <xf numFmtId="0" fontId="105" fillId="0" borderId="248" applyNumberFormat="0" applyFill="0" applyAlignment="0" applyProtection="0"/>
    <xf numFmtId="0" fontId="105" fillId="0" borderId="248" applyNumberFormat="0" applyFill="0" applyAlignment="0" applyProtection="0"/>
    <xf numFmtId="0" fontId="105" fillId="0" borderId="248" applyNumberFormat="0" applyFill="0" applyAlignment="0" applyProtection="0"/>
    <xf numFmtId="0" fontId="105" fillId="0" borderId="248" applyNumberFormat="0" applyFill="0" applyAlignment="0" applyProtection="0"/>
    <xf numFmtId="0" fontId="105" fillId="0" borderId="248" applyNumberFormat="0" applyFill="0" applyAlignment="0" applyProtection="0"/>
    <xf numFmtId="0" fontId="105" fillId="0" borderId="248" applyNumberFormat="0" applyFill="0" applyAlignment="0" applyProtection="0"/>
    <xf numFmtId="0" fontId="105" fillId="0" borderId="248" applyNumberFormat="0" applyFill="0" applyAlignment="0" applyProtection="0"/>
    <xf numFmtId="0" fontId="107" fillId="0" borderId="250" applyNumberFormat="0" applyFill="0" applyAlignment="0" applyProtection="0"/>
    <xf numFmtId="0" fontId="108" fillId="0" borderId="251" applyNumberFormat="0" applyFill="0" applyAlignment="0" applyProtection="0"/>
    <xf numFmtId="0" fontId="107" fillId="0" borderId="250" applyNumberFormat="0" applyFill="0" applyAlignment="0" applyProtection="0"/>
    <xf numFmtId="0" fontId="107" fillId="0" borderId="250" applyNumberFormat="0" applyFill="0" applyAlignment="0" applyProtection="0"/>
    <xf numFmtId="0" fontId="107" fillId="0" borderId="250" applyNumberFormat="0" applyFill="0" applyAlignment="0" applyProtection="0"/>
    <xf numFmtId="0" fontId="107" fillId="0" borderId="250" applyNumberFormat="0" applyFill="0" applyAlignment="0" applyProtection="0"/>
    <xf numFmtId="0" fontId="107" fillId="0" borderId="250" applyNumberFormat="0" applyFill="0" applyAlignment="0" applyProtection="0"/>
    <xf numFmtId="0" fontId="107" fillId="0" borderId="250" applyNumberFormat="0" applyFill="0" applyAlignment="0" applyProtection="0"/>
    <xf numFmtId="0" fontId="107" fillId="0" borderId="250" applyNumberFormat="0" applyFill="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196" fontId="16" fillId="0" borderId="0"/>
    <xf numFmtId="10" fontId="39" fillId="92" borderId="128" applyNumberFormat="0" applyBorder="0" applyAlignment="0" applyProtection="0"/>
    <xf numFmtId="0" fontId="109" fillId="66" borderId="239" applyNumberFormat="0" applyAlignment="0" applyProtection="0"/>
    <xf numFmtId="0" fontId="110" fillId="90" borderId="240" applyNumberFormat="0" applyAlignment="0" applyProtection="0"/>
    <xf numFmtId="0" fontId="109" fillId="66" borderId="239" applyNumberFormat="0" applyAlignment="0" applyProtection="0"/>
    <xf numFmtId="0" fontId="109" fillId="66" borderId="239" applyNumberFormat="0" applyAlignment="0" applyProtection="0"/>
    <xf numFmtId="0" fontId="109" fillId="66" borderId="239" applyNumberFormat="0" applyAlignment="0" applyProtection="0"/>
    <xf numFmtId="0" fontId="109" fillId="66" borderId="239" applyNumberFormat="0" applyAlignment="0" applyProtection="0"/>
    <xf numFmtId="0" fontId="109" fillId="66" borderId="239" applyNumberFormat="0" applyAlignment="0" applyProtection="0"/>
    <xf numFmtId="0" fontId="109" fillId="66" borderId="239" applyNumberFormat="0" applyAlignment="0" applyProtection="0"/>
    <xf numFmtId="0" fontId="109" fillId="66" borderId="239" applyNumberFormat="0" applyAlignment="0" applyProtection="0"/>
    <xf numFmtId="37" fontId="16" fillId="0" borderId="0" applyFont="0" applyFill="0" applyBorder="0" applyAlignment="0" applyProtection="0"/>
    <xf numFmtId="37" fontId="16" fillId="0" borderId="0" applyFont="0" applyFill="0" applyBorder="0" applyAlignment="0" applyProtection="0"/>
    <xf numFmtId="37" fontId="16" fillId="0" borderId="0" applyFont="0" applyFill="0" applyBorder="0" applyAlignment="0" applyProtection="0"/>
    <xf numFmtId="0" fontId="39" fillId="91" borderId="0"/>
    <xf numFmtId="0" fontId="39" fillId="91" borderId="0"/>
    <xf numFmtId="0" fontId="39" fillId="91" borderId="0"/>
    <xf numFmtId="0" fontId="111" fillId="0" borderId="252" applyNumberFormat="0" applyFill="0" applyAlignment="0" applyProtection="0"/>
    <xf numFmtId="0" fontId="112" fillId="0" borderId="253" applyNumberFormat="0" applyFill="0" applyAlignment="0" applyProtection="0"/>
    <xf numFmtId="0" fontId="111" fillId="0" borderId="252" applyNumberFormat="0" applyFill="0" applyAlignment="0" applyProtection="0"/>
    <xf numFmtId="0" fontId="111" fillId="0" borderId="252" applyNumberFormat="0" applyFill="0" applyAlignment="0" applyProtection="0"/>
    <xf numFmtId="0" fontId="111" fillId="0" borderId="252" applyNumberFormat="0" applyFill="0" applyAlignment="0" applyProtection="0"/>
    <xf numFmtId="0" fontId="111" fillId="0" borderId="252" applyNumberFormat="0" applyFill="0" applyAlignment="0" applyProtection="0"/>
    <xf numFmtId="0" fontId="111" fillId="0" borderId="252" applyNumberFormat="0" applyFill="0" applyAlignment="0" applyProtection="0"/>
    <xf numFmtId="0" fontId="111" fillId="0" borderId="252" applyNumberFormat="0" applyFill="0" applyAlignment="0" applyProtection="0"/>
    <xf numFmtId="0" fontId="111" fillId="0" borderId="252" applyNumberFormat="0" applyFill="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0" fontId="113" fillId="17" borderId="0" applyBorder="0"/>
    <xf numFmtId="0" fontId="114" fillId="0" borderId="0">
      <alignment vertical="center"/>
    </xf>
    <xf numFmtId="2" fontId="115" fillId="0" borderId="97">
      <alignment horizontal="center"/>
    </xf>
    <xf numFmtId="0" fontId="116" fillId="93" borderId="0" applyNumberFormat="0" applyBorder="0" applyAlignment="0" applyProtection="0"/>
    <xf numFmtId="0" fontId="117" fillId="90" borderId="0" applyNumberFormat="0" applyBorder="0" applyAlignment="0" applyProtection="0"/>
    <xf numFmtId="0" fontId="116" fillId="93" borderId="0" applyNumberFormat="0" applyBorder="0" applyAlignment="0" applyProtection="0"/>
    <xf numFmtId="0" fontId="116" fillId="93" borderId="0" applyNumberFormat="0" applyBorder="0" applyAlignment="0" applyProtection="0"/>
    <xf numFmtId="0" fontId="116" fillId="93" borderId="0" applyNumberFormat="0" applyBorder="0" applyAlignment="0" applyProtection="0"/>
    <xf numFmtId="0" fontId="116" fillId="93" borderId="0" applyNumberFormat="0" applyBorder="0" applyAlignment="0" applyProtection="0"/>
    <xf numFmtId="0" fontId="116" fillId="93" borderId="0" applyNumberFormat="0" applyBorder="0" applyAlignment="0" applyProtection="0"/>
    <xf numFmtId="0" fontId="116" fillId="93" borderId="0" applyNumberFormat="0" applyBorder="0" applyAlignment="0" applyProtection="0"/>
    <xf numFmtId="0" fontId="116" fillId="93" borderId="0" applyNumberFormat="0" applyBorder="0" applyAlignment="0" applyProtection="0"/>
    <xf numFmtId="199" fontId="16" fillId="0" borderId="0"/>
    <xf numFmtId="0" fontId="16" fillId="0" borderId="0"/>
    <xf numFmtId="200" fontId="16" fillId="0" borderId="0"/>
    <xf numFmtId="200" fontId="16" fillId="0" borderId="0"/>
    <xf numFmtId="0" fontId="16" fillId="0" borderId="0"/>
    <xf numFmtId="0" fontId="16" fillId="0" borderId="0"/>
    <xf numFmtId="0" fontId="2" fillId="0" borderId="0"/>
    <xf numFmtId="0" fontId="2" fillId="0" borderId="0"/>
    <xf numFmtId="0" fontId="16" fillId="0" borderId="0"/>
    <xf numFmtId="0" fontId="16" fillId="0" borderId="0"/>
    <xf numFmtId="0" fontId="16"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6" fillId="0" borderId="0"/>
    <xf numFmtId="0" fontId="10" fillId="0" borderId="0"/>
    <xf numFmtId="0" fontId="10" fillId="0" borderId="0"/>
    <xf numFmtId="0" fontId="16" fillId="0" borderId="0"/>
    <xf numFmtId="0" fontId="16" fillId="0" borderId="0"/>
    <xf numFmtId="0" fontId="16" fillId="0" borderId="0"/>
    <xf numFmtId="0" fontId="87" fillId="0" borderId="0"/>
    <xf numFmtId="0" fontId="16" fillId="0" borderId="0"/>
    <xf numFmtId="0" fontId="16" fillId="0" borderId="0"/>
    <xf numFmtId="0" fontId="2" fillId="0" borderId="0"/>
    <xf numFmtId="0" fontId="2" fillId="0" borderId="0"/>
    <xf numFmtId="0" fontId="2" fillId="0" borderId="0"/>
    <xf numFmtId="0" fontId="16" fillId="0" borderId="0"/>
    <xf numFmtId="37" fontId="10" fillId="0" borderId="0"/>
    <xf numFmtId="0" fontId="87" fillId="0" borderId="0"/>
    <xf numFmtId="199" fontId="2" fillId="0" borderId="0"/>
    <xf numFmtId="199" fontId="2" fillId="0" borderId="0"/>
    <xf numFmtId="0" fontId="73" fillId="0" borderId="0"/>
    <xf numFmtId="37" fontId="10" fillId="0" borderId="0"/>
    <xf numFmtId="201" fontId="16" fillId="0" borderId="0"/>
    <xf numFmtId="0" fontId="16" fillId="0" borderId="0"/>
    <xf numFmtId="0" fontId="16" fillId="0" borderId="0"/>
    <xf numFmtId="0" fontId="16" fillId="0" borderId="0"/>
    <xf numFmtId="0" fontId="16" fillId="0" borderId="0"/>
    <xf numFmtId="37" fontId="10" fillId="0" borderId="0"/>
    <xf numFmtId="0" fontId="16" fillId="0" borderId="0"/>
    <xf numFmtId="199" fontId="16" fillId="0" borderId="0"/>
    <xf numFmtId="0" fontId="73" fillId="0" borderId="0"/>
    <xf numFmtId="0" fontId="10" fillId="7" borderId="0"/>
    <xf numFmtId="0" fontId="16" fillId="0" borderId="0"/>
    <xf numFmtId="199" fontId="16" fillId="0" borderId="0"/>
    <xf numFmtId="0" fontId="73" fillId="0" borderId="0"/>
    <xf numFmtId="0" fontId="10" fillId="7" borderId="0"/>
    <xf numFmtId="0" fontId="16" fillId="0" borderId="0"/>
    <xf numFmtId="0" fontId="2" fillId="0" borderId="0"/>
    <xf numFmtId="0" fontId="10" fillId="0" borderId="0"/>
    <xf numFmtId="0" fontId="118" fillId="0" borderId="0"/>
    <xf numFmtId="0" fontId="16" fillId="0" borderId="0"/>
    <xf numFmtId="0" fontId="16" fillId="0" borderId="0"/>
    <xf numFmtId="0" fontId="16" fillId="0" borderId="0"/>
    <xf numFmtId="199" fontId="10" fillId="7"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 fillId="0" borderId="0"/>
    <xf numFmtId="199" fontId="16" fillId="0" borderId="0"/>
    <xf numFmtId="0" fontId="2" fillId="0" borderId="0"/>
    <xf numFmtId="0" fontId="73" fillId="0" borderId="0"/>
    <xf numFmtId="0" fontId="2" fillId="0" borderId="0"/>
    <xf numFmtId="0" fontId="73" fillId="0" borderId="0"/>
    <xf numFmtId="0" fontId="10" fillId="0" borderId="0"/>
    <xf numFmtId="0" fontId="73" fillId="0" borderId="0"/>
    <xf numFmtId="0" fontId="73" fillId="0" borderId="0"/>
    <xf numFmtId="199" fontId="16"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6" fillId="0" borderId="0"/>
    <xf numFmtId="0" fontId="2" fillId="0" borderId="0"/>
    <xf numFmtId="0" fontId="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37" fontId="10" fillId="0" borderId="0"/>
    <xf numFmtId="0" fontId="16" fillId="0" borderId="0"/>
    <xf numFmtId="0" fontId="2" fillId="0" borderId="0"/>
    <xf numFmtId="0" fontId="2" fillId="0" borderId="0"/>
    <xf numFmtId="0" fontId="2" fillId="0" borderId="0"/>
    <xf numFmtId="0" fontId="18" fillId="0" borderId="0"/>
    <xf numFmtId="37" fontId="10" fillId="0" borderId="0"/>
    <xf numFmtId="0" fontId="16" fillId="0" borderId="0"/>
    <xf numFmtId="0" fontId="10" fillId="0" borderId="0"/>
    <xf numFmtId="0" fontId="2" fillId="0" borderId="0"/>
    <xf numFmtId="0" fontId="2" fillId="0" borderId="0"/>
    <xf numFmtId="0" fontId="16" fillId="0" borderId="0"/>
    <xf numFmtId="0" fontId="73" fillId="0" borderId="0"/>
    <xf numFmtId="0" fontId="2" fillId="0" borderId="0"/>
    <xf numFmtId="0" fontId="2" fillId="0" borderId="0"/>
    <xf numFmtId="0" fontId="16" fillId="0" borderId="0"/>
    <xf numFmtId="0" fontId="16" fillId="0" borderId="0"/>
    <xf numFmtId="0" fontId="73" fillId="0" borderId="0"/>
    <xf numFmtId="0" fontId="10" fillId="7" borderId="0"/>
    <xf numFmtId="0" fontId="119" fillId="0" borderId="0"/>
    <xf numFmtId="0" fontId="73" fillId="0" borderId="0"/>
    <xf numFmtId="0" fontId="73" fillId="0" borderId="0"/>
    <xf numFmtId="0" fontId="73" fillId="0" borderId="0"/>
    <xf numFmtId="0" fontId="73" fillId="0" borderId="0"/>
    <xf numFmtId="0" fontId="16" fillId="0" borderId="0"/>
    <xf numFmtId="0" fontId="73" fillId="0" borderId="0"/>
    <xf numFmtId="0" fontId="73" fillId="0" borderId="0"/>
    <xf numFmtId="0" fontId="73" fillId="0" borderId="0"/>
    <xf numFmtId="0" fontId="73" fillId="0" borderId="0"/>
    <xf numFmtId="0" fontId="73" fillId="0" borderId="0"/>
    <xf numFmtId="0" fontId="16"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6"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6" fillId="0" borderId="0"/>
    <xf numFmtId="0" fontId="87" fillId="0" borderId="0"/>
    <xf numFmtId="0" fontId="87"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58" fillId="0" borderId="0"/>
    <xf numFmtId="0" fontId="2" fillId="0" borderId="0"/>
    <xf numFmtId="0" fontId="16" fillId="0" borderId="0"/>
    <xf numFmtId="0" fontId="73" fillId="0" borderId="0"/>
    <xf numFmtId="0" fontId="10" fillId="7" borderId="0"/>
    <xf numFmtId="0" fontId="73" fillId="0" borderId="0"/>
    <xf numFmtId="0" fontId="73" fillId="0" borderId="0"/>
    <xf numFmtId="0" fontId="85" fillId="0" borderId="0"/>
    <xf numFmtId="0" fontId="88"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199" fontId="2" fillId="0" borderId="0"/>
    <xf numFmtId="0" fontId="2" fillId="0" borderId="0"/>
    <xf numFmtId="0" fontId="2" fillId="0" borderId="0"/>
    <xf numFmtId="0" fontId="2" fillId="0" borderId="0"/>
    <xf numFmtId="0" fontId="2" fillId="0" borderId="0"/>
    <xf numFmtId="0" fontId="73" fillId="0" borderId="0"/>
    <xf numFmtId="0" fontId="2" fillId="0" borderId="0"/>
    <xf numFmtId="0" fontId="2" fillId="0" borderId="0"/>
    <xf numFmtId="0" fontId="2" fillId="0" borderId="0"/>
    <xf numFmtId="0" fontId="16" fillId="0" borderId="0"/>
    <xf numFmtId="37" fontId="10"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199" fontId="2" fillId="0" borderId="0"/>
    <xf numFmtId="0" fontId="2" fillId="0" borderId="0"/>
    <xf numFmtId="0" fontId="2" fillId="0" borderId="0"/>
    <xf numFmtId="0" fontId="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199" fontId="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2" fillId="0" borderId="0"/>
    <xf numFmtId="0" fontId="2" fillId="0" borderId="0"/>
    <xf numFmtId="0" fontId="91" fillId="0" borderId="0"/>
    <xf numFmtId="0" fontId="16" fillId="0" borderId="0"/>
    <xf numFmtId="0" fontId="16" fillId="0" borderId="0"/>
    <xf numFmtId="39" fontId="120" fillId="0" borderId="0"/>
    <xf numFmtId="0" fontId="118" fillId="0" borderId="0"/>
    <xf numFmtId="0" fontId="16" fillId="0" borderId="0"/>
    <xf numFmtId="0" fontId="16" fillId="0" borderId="0"/>
    <xf numFmtId="0" fontId="16" fillId="0" borderId="0"/>
    <xf numFmtId="0" fontId="73" fillId="0" borderId="0"/>
    <xf numFmtId="0" fontId="73" fillId="0" borderId="0"/>
    <xf numFmtId="0" fontId="16"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2" fillId="0" borderId="0"/>
    <xf numFmtId="0" fontId="16" fillId="0" borderId="0"/>
    <xf numFmtId="37" fontId="10" fillId="0" borderId="0"/>
    <xf numFmtId="0" fontId="16"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6"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6"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6"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6"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6"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37" fontId="10" fillId="0" borderId="0"/>
    <xf numFmtId="0" fontId="16" fillId="0" borderId="0"/>
    <xf numFmtId="0" fontId="2" fillId="0" borderId="0"/>
    <xf numFmtId="0" fontId="16" fillId="0" borderId="0"/>
    <xf numFmtId="0" fontId="2" fillId="0" borderId="0"/>
    <xf numFmtId="0" fontId="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6" fillId="0" borderId="0"/>
    <xf numFmtId="0" fontId="73" fillId="0" borderId="0"/>
    <xf numFmtId="0" fontId="73" fillId="0" borderId="0"/>
    <xf numFmtId="0" fontId="73" fillId="0" borderId="0"/>
    <xf numFmtId="0" fontId="73" fillId="0" borderId="0"/>
    <xf numFmtId="0" fontId="73" fillId="0" borderId="0"/>
    <xf numFmtId="0" fontId="73" fillId="0" borderId="0"/>
    <xf numFmtId="0" fontId="121" fillId="0" borderId="0"/>
    <xf numFmtId="0" fontId="2" fillId="0" borderId="0"/>
    <xf numFmtId="0" fontId="2" fillId="0" borderId="0"/>
    <xf numFmtId="0" fontId="73" fillId="0" borderId="0"/>
    <xf numFmtId="0" fontId="73" fillId="0" borderId="0"/>
    <xf numFmtId="0" fontId="73" fillId="0" borderId="0"/>
    <xf numFmtId="37" fontId="73" fillId="0" borderId="0"/>
    <xf numFmtId="37" fontId="73" fillId="0" borderId="0"/>
    <xf numFmtId="37" fontId="73" fillId="0" borderId="0"/>
    <xf numFmtId="37" fontId="73" fillId="0" borderId="0"/>
    <xf numFmtId="37" fontId="73" fillId="0" borderId="0"/>
    <xf numFmtId="37" fontId="73" fillId="0" borderId="0"/>
    <xf numFmtId="37" fontId="73" fillId="0" borderId="0"/>
    <xf numFmtId="0" fontId="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37" fontId="73" fillId="0" borderId="0"/>
    <xf numFmtId="37" fontId="73" fillId="0" borderId="0"/>
    <xf numFmtId="37" fontId="73" fillId="0" borderId="0"/>
    <xf numFmtId="37" fontId="73" fillId="0" borderId="0"/>
    <xf numFmtId="37" fontId="73" fillId="0" borderId="0"/>
    <xf numFmtId="37" fontId="73" fillId="0" borderId="0"/>
    <xf numFmtId="37" fontId="73" fillId="0" borderId="0"/>
    <xf numFmtId="37" fontId="73" fillId="0" borderId="0"/>
    <xf numFmtId="37" fontId="73" fillId="0" borderId="0"/>
    <xf numFmtId="37" fontId="73" fillId="0" borderId="0"/>
    <xf numFmtId="0" fontId="2" fillId="0" borderId="0"/>
    <xf numFmtId="0" fontId="2" fillId="0" borderId="0"/>
    <xf numFmtId="0" fontId="73" fillId="0" borderId="0"/>
    <xf numFmtId="0" fontId="73" fillId="0" borderId="0"/>
    <xf numFmtId="0" fontId="73" fillId="0" borderId="0"/>
    <xf numFmtId="0" fontId="73" fillId="0" borderId="0"/>
    <xf numFmtId="0" fontId="73" fillId="0" borderId="0"/>
    <xf numFmtId="0" fontId="73" fillId="0" borderId="0"/>
    <xf numFmtId="0" fontId="16" fillId="0" borderId="0"/>
    <xf numFmtId="0" fontId="2" fillId="0" borderId="0"/>
    <xf numFmtId="0" fontId="2" fillId="0" borderId="0"/>
    <xf numFmtId="0" fontId="16" fillId="0" borderId="0"/>
    <xf numFmtId="0" fontId="73" fillId="0" borderId="0"/>
    <xf numFmtId="0" fontId="73" fillId="0" borderId="0"/>
    <xf numFmtId="0" fontId="73" fillId="0" borderId="0"/>
    <xf numFmtId="0" fontId="73" fillId="0" borderId="0"/>
    <xf numFmtId="0" fontId="122" fillId="0" borderId="0"/>
    <xf numFmtId="0" fontId="87"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6" fillId="0" borderId="0"/>
    <xf numFmtId="0" fontId="73" fillId="0" borderId="0"/>
    <xf numFmtId="0" fontId="73" fillId="0" borderId="0"/>
    <xf numFmtId="0" fontId="16"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6" fillId="0" borderId="0"/>
    <xf numFmtId="0" fontId="10" fillId="0" borderId="0"/>
    <xf numFmtId="0" fontId="12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94" borderId="254" applyNumberFormat="0" applyFont="0" applyAlignment="0" applyProtection="0"/>
    <xf numFmtId="0" fontId="16" fillId="90" borderId="255" applyNumberFormat="0" applyFont="0" applyAlignment="0" applyProtection="0"/>
    <xf numFmtId="0" fontId="2" fillId="33" borderId="237" applyNumberFormat="0" applyFont="0" applyAlignment="0" applyProtection="0"/>
    <xf numFmtId="0" fontId="16" fillId="90" borderId="255" applyNumberFormat="0" applyFont="0" applyAlignment="0" applyProtection="0"/>
    <xf numFmtId="0" fontId="16" fillId="94" borderId="254" applyNumberFormat="0" applyFont="0" applyAlignment="0" applyProtection="0"/>
    <xf numFmtId="0" fontId="16" fillId="94" borderId="254" applyNumberFormat="0" applyFont="0" applyAlignment="0" applyProtection="0"/>
    <xf numFmtId="0" fontId="16" fillId="94" borderId="254" applyNumberFormat="0" applyFont="0" applyAlignment="0" applyProtection="0"/>
    <xf numFmtId="0" fontId="16" fillId="94" borderId="254" applyNumberFormat="0" applyFont="0" applyAlignment="0" applyProtection="0"/>
    <xf numFmtId="0" fontId="16" fillId="94" borderId="254" applyNumberFormat="0" applyFont="0" applyAlignment="0" applyProtection="0"/>
    <xf numFmtId="0" fontId="16" fillId="94" borderId="254" applyNumberFormat="0" applyFont="0" applyAlignment="0" applyProtection="0"/>
    <xf numFmtId="0" fontId="123" fillId="2" borderId="256" applyNumberFormat="0" applyAlignment="0" applyProtection="0"/>
    <xf numFmtId="0" fontId="124" fillId="61" borderId="257"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40" fontId="125" fillId="95" borderId="0">
      <alignment horizontal="right"/>
    </xf>
    <xf numFmtId="0" fontId="126" fillId="95" borderId="0">
      <alignment horizontal="right"/>
    </xf>
    <xf numFmtId="0" fontId="127" fillId="95" borderId="140"/>
    <xf numFmtId="0" fontId="127" fillId="0" borderId="0" applyBorder="0">
      <alignment horizontal="centerContinuous"/>
    </xf>
    <xf numFmtId="0" fontId="128" fillId="0" borderId="0" applyBorder="0">
      <alignment horizontal="centerContinuous"/>
    </xf>
    <xf numFmtId="37" fontId="129" fillId="0" borderId="0" applyNumberFormat="0" applyFill="0" applyBorder="0" applyAlignment="0" applyProtection="0"/>
    <xf numFmtId="166" fontId="130" fillId="0" borderId="0">
      <alignment horizontal="left"/>
    </xf>
    <xf numFmtId="9" fontId="85" fillId="0" borderId="0"/>
    <xf numFmtId="174" fontId="85" fillId="0" borderId="0"/>
    <xf numFmtId="10" fontId="85" fillId="0" borderId="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91" fillId="0" borderId="0" applyFont="0" applyFill="0" applyBorder="0" applyAlignment="0" applyProtection="0"/>
    <xf numFmtId="9" fontId="16" fillId="0" borderId="0" applyFont="0" applyFill="0" applyBorder="0" applyAlignment="0" applyProtection="0"/>
    <xf numFmtId="9" fontId="2"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2"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6"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2"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2"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2"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16"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16"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16"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2" fillId="0" borderId="0" applyFont="0" applyFill="0" applyBorder="0" applyAlignment="0" applyProtection="0"/>
    <xf numFmtId="9" fontId="16" fillId="0" borderId="0" applyFont="0" applyFill="0" applyBorder="0" applyAlignment="0" applyProtection="0"/>
    <xf numFmtId="9" fontId="2"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2"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2"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2" fillId="0" borderId="0" applyFont="0" applyFill="0" applyBorder="0" applyAlignment="0" applyProtection="0"/>
    <xf numFmtId="9" fontId="16"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85"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2" fillId="0" borderId="0" applyFont="0" applyFill="0" applyBorder="0" applyAlignment="0" applyProtection="0"/>
    <xf numFmtId="9" fontId="16"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16"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10"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7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7" fillId="0" borderId="0" applyFont="0" applyFill="0" applyBorder="0" applyAlignment="0" applyProtection="0"/>
    <xf numFmtId="9" fontId="10" fillId="0" borderId="0" applyFont="0" applyFill="0" applyBorder="0" applyAlignment="0" applyProtection="0"/>
    <xf numFmtId="0" fontId="85" fillId="0" borderId="0" applyNumberFormat="0" applyFont="0" applyFill="0" applyBorder="0" applyAlignment="0" applyProtection="0">
      <alignment horizontal="left"/>
    </xf>
    <xf numFmtId="0" fontId="85" fillId="0" borderId="0" applyNumberFormat="0" applyFont="0" applyFill="0" applyBorder="0" applyAlignment="0" applyProtection="0">
      <alignment horizontal="left"/>
    </xf>
    <xf numFmtId="0" fontId="85" fillId="0" borderId="0" applyNumberFormat="0" applyFont="0" applyFill="0" applyBorder="0" applyAlignment="0" applyProtection="0">
      <alignment horizontal="left"/>
    </xf>
    <xf numFmtId="0" fontId="85" fillId="0" borderId="0" applyNumberFormat="0" applyFont="0" applyFill="0" applyBorder="0" applyAlignment="0" applyProtection="0">
      <alignment horizontal="left"/>
    </xf>
    <xf numFmtId="0" fontId="85" fillId="0" borderId="0" applyNumberFormat="0" applyFont="0" applyFill="0" applyBorder="0" applyAlignment="0" applyProtection="0">
      <alignment horizontal="left"/>
    </xf>
    <xf numFmtId="0" fontId="85" fillId="0" borderId="0" applyNumberFormat="0" applyFont="0" applyFill="0" applyBorder="0" applyAlignment="0" applyProtection="0">
      <alignment horizontal="left"/>
    </xf>
    <xf numFmtId="0" fontId="85" fillId="0" borderId="0" applyNumberFormat="0" applyFont="0" applyFill="0" applyBorder="0" applyAlignment="0" applyProtection="0">
      <alignment horizontal="left"/>
    </xf>
    <xf numFmtId="0" fontId="85" fillId="0" borderId="0" applyNumberFormat="0" applyFont="0" applyFill="0" applyBorder="0" applyAlignment="0" applyProtection="0">
      <alignment horizontal="left"/>
    </xf>
    <xf numFmtId="0" fontId="85" fillId="0" borderId="0" applyNumberFormat="0" applyFont="0" applyFill="0" applyBorder="0" applyAlignment="0" applyProtection="0">
      <alignment horizontal="left"/>
    </xf>
    <xf numFmtId="0" fontId="85" fillId="0" borderId="0" applyNumberFormat="0" applyFont="0" applyFill="0" applyBorder="0" applyAlignment="0" applyProtection="0">
      <alignment horizontal="left"/>
    </xf>
    <xf numFmtId="0" fontId="85" fillId="0" borderId="0" applyNumberFormat="0" applyFont="0" applyFill="0" applyBorder="0" applyAlignment="0" applyProtection="0">
      <alignment horizontal="left"/>
    </xf>
    <xf numFmtId="0" fontId="85" fillId="0" borderId="0" applyNumberFormat="0" applyFont="0" applyFill="0" applyBorder="0" applyAlignment="0" applyProtection="0">
      <alignment horizontal="left"/>
    </xf>
    <xf numFmtId="0" fontId="85" fillId="0" borderId="0" applyNumberFormat="0" applyFont="0" applyFill="0" applyBorder="0" applyAlignment="0" applyProtection="0">
      <alignment horizontal="left"/>
    </xf>
    <xf numFmtId="15" fontId="85" fillId="0" borderId="0" applyFont="0" applyFill="0" applyBorder="0" applyAlignment="0" applyProtection="0"/>
    <xf numFmtId="15" fontId="85" fillId="0" borderId="0" applyFont="0" applyFill="0" applyBorder="0" applyAlignment="0" applyProtection="0"/>
    <xf numFmtId="4" fontId="85" fillId="0" borderId="0" applyFont="0" applyFill="0" applyBorder="0" applyAlignment="0" applyProtection="0"/>
    <xf numFmtId="4" fontId="85" fillId="0" borderId="0" applyFont="0" applyFill="0" applyBorder="0" applyAlignment="0" applyProtection="0"/>
    <xf numFmtId="0" fontId="131" fillId="0" borderId="258">
      <alignment horizontal="center"/>
    </xf>
    <xf numFmtId="0" fontId="131" fillId="0" borderId="258">
      <alignment horizontal="center"/>
    </xf>
    <xf numFmtId="0" fontId="131" fillId="0" borderId="258">
      <alignment horizontal="center"/>
    </xf>
    <xf numFmtId="3" fontId="85" fillId="0" borderId="0" applyFont="0" applyFill="0" applyBorder="0" applyAlignment="0" applyProtection="0"/>
    <xf numFmtId="3" fontId="85" fillId="0" borderId="0" applyFont="0" applyFill="0" applyBorder="0" applyAlignment="0" applyProtection="0"/>
    <xf numFmtId="0" fontId="85" fillId="96" borderId="0" applyNumberFormat="0" applyFont="0" applyBorder="0" applyAlignment="0" applyProtection="0"/>
    <xf numFmtId="0" fontId="85" fillId="96" borderId="0" applyNumberFormat="0" applyFont="0" applyBorder="0" applyAlignment="0" applyProtection="0"/>
    <xf numFmtId="0" fontId="132" fillId="0" borderId="259"/>
    <xf numFmtId="37" fontId="133" fillId="0" borderId="0">
      <alignment horizontal="left"/>
    </xf>
    <xf numFmtId="14" fontId="16" fillId="97" borderId="244" applyFont="0" applyAlignment="0">
      <protection locked="0"/>
    </xf>
    <xf numFmtId="37" fontId="134" fillId="0" borderId="0" applyNumberFormat="0" applyFill="0" applyBorder="0" applyAlignment="0" applyProtection="0"/>
    <xf numFmtId="37" fontId="16" fillId="0" borderId="0">
      <alignment horizontal="right"/>
    </xf>
    <xf numFmtId="14" fontId="16" fillId="98" borderId="244" applyFont="0" applyAlignment="0"/>
    <xf numFmtId="4" fontId="39" fillId="0" borderId="0"/>
    <xf numFmtId="2" fontId="16" fillId="0" borderId="0" applyFont="0" applyFill="0" applyBorder="0" applyProtection="0">
      <alignment horizontal="right"/>
    </xf>
    <xf numFmtId="2" fontId="16" fillId="0" borderId="0" applyFont="0" applyFill="0" applyBorder="0" applyProtection="0">
      <alignment horizontal="right"/>
    </xf>
    <xf numFmtId="2" fontId="16" fillId="0" borderId="0" applyFont="0" applyFill="0" applyBorder="0" applyProtection="0">
      <alignment horizontal="right"/>
    </xf>
    <xf numFmtId="2" fontId="16" fillId="0" borderId="0" applyFont="0" applyFill="0" applyBorder="0" applyProtection="0">
      <alignment horizontal="right"/>
    </xf>
    <xf numFmtId="0" fontId="27" fillId="0" borderId="0" applyNumberFormat="0" applyFill="0" applyBorder="0" applyProtection="0">
      <alignment horizontal="right"/>
    </xf>
    <xf numFmtId="0" fontId="27" fillId="0" borderId="0" applyNumberFormat="0" applyFill="0" applyBorder="0" applyProtection="0">
      <alignment horizontal="right"/>
    </xf>
    <xf numFmtId="0" fontId="93" fillId="0" borderId="0" applyNumberFormat="0" applyBorder="0" applyAlignment="0"/>
    <xf numFmtId="0" fontId="135" fillId="0" borderId="260"/>
    <xf numFmtId="0" fontId="136" fillId="0" borderId="0">
      <alignment vertical="center"/>
    </xf>
    <xf numFmtId="49" fontId="16" fillId="0" borderId="0" applyFont="0" applyAlignment="0"/>
    <xf numFmtId="49" fontId="16" fillId="0" borderId="0" applyFont="0" applyAlignment="0"/>
    <xf numFmtId="49" fontId="16" fillId="0" borderId="0"/>
    <xf numFmtId="0" fontId="137" fillId="0" borderId="0" applyNumberFormat="0" applyFill="0" applyBorder="0" applyAlignment="0" applyProtection="0"/>
    <xf numFmtId="0" fontId="65" fillId="0" borderId="0" applyNumberFormat="0" applyFill="0" applyBorder="0" applyAlignment="0" applyProtection="0"/>
    <xf numFmtId="0" fontId="138"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9" fillId="0" borderId="261" applyNumberFormat="0" applyFill="0" applyAlignment="0" applyProtection="0"/>
    <xf numFmtId="0" fontId="139" fillId="0" borderId="262" applyNumberFormat="0" applyFill="0" applyAlignment="0" applyProtection="0"/>
    <xf numFmtId="0" fontId="139" fillId="0" borderId="261" applyNumberFormat="0" applyFill="0" applyAlignment="0" applyProtection="0"/>
    <xf numFmtId="0" fontId="139" fillId="0" borderId="261" applyNumberFormat="0" applyFill="0" applyAlignment="0" applyProtection="0"/>
    <xf numFmtId="0" fontId="139" fillId="0" borderId="261" applyNumberFormat="0" applyFill="0" applyAlignment="0" applyProtection="0"/>
    <xf numFmtId="0" fontId="139" fillId="0" borderId="261" applyNumberFormat="0" applyFill="0" applyAlignment="0" applyProtection="0"/>
    <xf numFmtId="0" fontId="139" fillId="0" borderId="261" applyNumberFormat="0" applyFill="0" applyAlignment="0" applyProtection="0"/>
    <xf numFmtId="0" fontId="139" fillId="0" borderId="261" applyNumberFormat="0" applyFill="0" applyAlignment="0" applyProtection="0"/>
    <xf numFmtId="0" fontId="139" fillId="0" borderId="261" applyNumberFormat="0" applyFill="0" applyAlignment="0" applyProtection="0"/>
    <xf numFmtId="202" fontId="140" fillId="0" borderId="263" applyFill="0" applyAlignment="0" applyProtection="0"/>
    <xf numFmtId="0" fontId="22" fillId="99" borderId="264"/>
    <xf numFmtId="0" fontId="141" fillId="0" borderId="0" applyNumberFormat="0" applyFill="0" applyBorder="0" applyAlignment="0" applyProtection="0"/>
    <xf numFmtId="0" fontId="142"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49" fontId="143" fillId="0" borderId="0" applyFill="0" applyBorder="0" applyAlignment="0" applyProtection="0"/>
    <xf numFmtId="37" fontId="144" fillId="100" borderId="265">
      <alignment horizontal="centerContinuous"/>
    </xf>
    <xf numFmtId="0" fontId="145" fillId="0" borderId="0"/>
    <xf numFmtId="0" fontId="2" fillId="0" borderId="0"/>
    <xf numFmtId="0" fontId="163" fillId="0" borderId="0">
      <alignment horizontal="centerContinuous"/>
    </xf>
    <xf numFmtId="0" fontId="74" fillId="69" borderId="0" applyNumberFormat="0" applyBorder="0" applyAlignment="0" applyProtection="0"/>
    <xf numFmtId="0" fontId="73" fillId="63" borderId="0" applyNumberFormat="0" applyBorder="0" applyAlignment="0" applyProtection="0"/>
    <xf numFmtId="43" fontId="73" fillId="0" borderId="0" applyFont="0" applyFill="0" applyBorder="0" applyAlignment="0" applyProtection="0"/>
    <xf numFmtId="0" fontId="198" fillId="0" borderId="0"/>
    <xf numFmtId="0" fontId="202" fillId="0" borderId="0">
      <alignment horizontal="fill"/>
    </xf>
    <xf numFmtId="0" fontId="211" fillId="69" borderId="0" applyNumberFormat="0" applyBorder="0" applyAlignment="0" applyProtection="0"/>
    <xf numFmtId="0" fontId="74" fillId="76" borderId="0" applyNumberFormat="0" applyBorder="0" applyAlignment="0" applyProtection="0"/>
    <xf numFmtId="43" fontId="73" fillId="0" borderId="0" applyFont="0" applyFill="0" applyBorder="0" applyAlignment="0" applyProtection="0"/>
    <xf numFmtId="271" fontId="11" fillId="0" borderId="0" applyFont="0" applyFill="0" applyBorder="0" applyAlignment="0" applyProtection="0"/>
    <xf numFmtId="3" fontId="203" fillId="0" borderId="269" applyProtection="0"/>
    <xf numFmtId="0" fontId="211" fillId="69" borderId="0" applyNumberFormat="0" applyBorder="0" applyAlignment="0" applyProtection="0"/>
    <xf numFmtId="0" fontId="210" fillId="76" borderId="0" applyNumberFormat="0" applyBorder="0" applyAlignment="0" applyProtection="0"/>
    <xf numFmtId="0" fontId="73" fillId="63" borderId="0" applyNumberFormat="0" applyBorder="0" applyAlignment="0" applyProtection="0"/>
    <xf numFmtId="43" fontId="73" fillId="0" borderId="0" applyFont="0" applyFill="0" applyBorder="0" applyAlignment="0" applyProtection="0"/>
    <xf numFmtId="272" fontId="201" fillId="0" borderId="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16"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16"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16" fillId="0" borderId="0" applyFont="0" applyFill="0" applyBorder="0" applyAlignment="0" applyProtection="0"/>
    <xf numFmtId="44" fontId="18" fillId="0" borderId="0" applyFont="0" applyFill="0" applyBorder="0" applyAlignment="0" applyProtection="0"/>
    <xf numFmtId="44" fontId="16" fillId="0" borderId="0" applyFont="0" applyFill="0" applyBorder="0" applyAlignment="0" applyProtection="0"/>
    <xf numFmtId="44" fontId="1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8" fillId="0" borderId="0" applyFont="0" applyFill="0" applyBorder="0" applyAlignment="0" applyProtection="0"/>
    <xf numFmtId="44" fontId="16" fillId="0" borderId="0" applyFont="0" applyFill="0" applyBorder="0" applyAlignment="0" applyProtection="0"/>
    <xf numFmtId="44" fontId="1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8" fillId="0" borderId="0" applyFont="0" applyFill="0" applyBorder="0" applyAlignment="0" applyProtection="0"/>
    <xf numFmtId="44" fontId="16" fillId="0" borderId="0" applyFont="0" applyFill="0" applyBorder="0" applyAlignment="0" applyProtection="0"/>
    <xf numFmtId="166" fontId="16" fillId="0" borderId="0" applyNumberFormat="0" applyFont="0" applyAlignment="0" applyProtection="0"/>
    <xf numFmtId="44" fontId="18"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08" fillId="74" borderId="0" applyNumberFormat="0" applyBorder="0" applyAlignment="0" applyProtection="0"/>
    <xf numFmtId="44" fontId="22"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8" fontId="85" fillId="0" borderId="0"/>
    <xf numFmtId="186" fontId="85" fillId="0" borderId="0"/>
    <xf numFmtId="280" fontId="16" fillId="0" borderId="0" applyFont="0" applyFill="0" applyBorder="0" applyAlignment="0" applyProtection="0">
      <alignment horizontal="center" vertical="center"/>
    </xf>
    <xf numFmtId="280" fontId="16" fillId="0" borderId="0" applyFont="0" applyFill="0" applyBorder="0" applyAlignment="0" applyProtection="0">
      <alignment horizontal="center" vertical="center"/>
    </xf>
    <xf numFmtId="280" fontId="16" fillId="0" borderId="0" applyFont="0" applyFill="0" applyBorder="0" applyAlignment="0" applyProtection="0">
      <alignment horizontal="center" vertical="center"/>
    </xf>
    <xf numFmtId="0" fontId="222" fillId="0" borderId="0"/>
    <xf numFmtId="0" fontId="9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08" fillId="0" borderId="0" applyFont="0" applyFill="0" applyBorder="0" applyAlignment="0" applyProtection="0"/>
    <xf numFmtId="43" fontId="208" fillId="0" borderId="0" applyFont="0" applyFill="0" applyBorder="0" applyAlignment="0" applyProtection="0"/>
    <xf numFmtId="43" fontId="208" fillId="0" borderId="0" applyFont="0" applyFill="0" applyBorder="0" applyAlignment="0" applyProtection="0"/>
    <xf numFmtId="43" fontId="208" fillId="0" borderId="0" applyFont="0" applyFill="0" applyBorder="0" applyAlignment="0" applyProtection="0"/>
    <xf numFmtId="43" fontId="20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208"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18" fillId="0" borderId="0" applyFont="0" applyFill="0" applyBorder="0" applyAlignment="0" applyProtection="0"/>
    <xf numFmtId="43" fontId="73"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208"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0" fontId="165" fillId="0" borderId="0">
      <protection locked="0"/>
    </xf>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8" fillId="0" borderId="0" applyFont="0" applyFill="0" applyBorder="0" applyAlignment="0" applyProtection="0"/>
    <xf numFmtId="43" fontId="208"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20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08" fillId="0" borderId="0" applyFont="0" applyFill="0" applyBorder="0" applyAlignment="0" applyProtection="0"/>
    <xf numFmtId="43" fontId="16" fillId="0" borderId="0" applyFont="0" applyFill="0" applyBorder="0" applyAlignment="0" applyProtection="0"/>
    <xf numFmtId="43" fontId="20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53" fillId="0" borderId="0" applyFont="0" applyFill="0" applyBorder="0" applyAlignment="0" applyProtection="0"/>
    <xf numFmtId="43" fontId="20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53" fillId="0" borderId="0" applyFont="0" applyFill="0" applyBorder="0" applyAlignment="0" applyProtection="0"/>
    <xf numFmtId="43" fontId="16" fillId="0" borderId="0" applyFont="0" applyFill="0" applyBorder="0" applyAlignment="0" applyProtection="0"/>
    <xf numFmtId="43" fontId="153" fillId="0" borderId="0" applyFont="0" applyFill="0" applyBorder="0" applyAlignment="0" applyProtection="0"/>
    <xf numFmtId="43" fontId="18" fillId="0" borderId="0" applyFont="0" applyFill="0" applyBorder="0" applyAlignment="0" applyProtection="0"/>
    <xf numFmtId="43" fontId="85" fillId="0" borderId="0" applyFont="0" applyFill="0" applyBorder="0" applyAlignment="0" applyProtection="0"/>
    <xf numFmtId="43" fontId="20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6" fillId="0" borderId="0" applyFont="0" applyFill="0" applyBorder="0" applyAlignment="0" applyProtection="0"/>
    <xf numFmtId="43" fontId="16" fillId="0" borderId="0" applyFont="0" applyFill="0" applyBorder="0" applyAlignment="0" applyProtection="0"/>
    <xf numFmtId="43" fontId="146" fillId="0" borderId="0" applyFont="0" applyFill="0" applyBorder="0" applyAlignment="0" applyProtection="0"/>
    <xf numFmtId="43" fontId="18" fillId="0" borderId="0" applyFont="0" applyFill="0" applyBorder="0" applyAlignment="0" applyProtection="0"/>
    <xf numFmtId="43" fontId="146" fillId="0" borderId="0" applyFont="0" applyFill="0" applyBorder="0" applyAlignment="0" applyProtection="0"/>
    <xf numFmtId="43" fontId="153"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208" fillId="0" borderId="0" applyFont="0" applyFill="0" applyBorder="0" applyAlignment="0" applyProtection="0"/>
    <xf numFmtId="43" fontId="208" fillId="0" borderId="0" applyFont="0" applyFill="0" applyBorder="0" applyAlignment="0" applyProtection="0"/>
    <xf numFmtId="43" fontId="22" fillId="0" borderId="0" applyFont="0" applyFill="0" applyBorder="0" applyAlignment="0" applyProtection="0"/>
    <xf numFmtId="43" fontId="208" fillId="0" borderId="0" applyFont="0" applyFill="0" applyBorder="0" applyAlignment="0" applyProtection="0"/>
    <xf numFmtId="43" fontId="16"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46" fillId="0" borderId="0" applyFont="0" applyFill="0" applyBorder="0" applyAlignment="0" applyProtection="0"/>
    <xf numFmtId="43" fontId="14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6" fillId="0" borderId="0" applyFont="0" applyFill="0" applyBorder="0" applyAlignment="0" applyProtection="0"/>
    <xf numFmtId="43" fontId="16" fillId="0" borderId="0" applyFont="0" applyFill="0" applyBorder="0" applyAlignment="0" applyProtection="0"/>
    <xf numFmtId="43" fontId="146" fillId="0" borderId="0" applyFont="0" applyFill="0" applyBorder="0" applyAlignment="0" applyProtection="0"/>
    <xf numFmtId="43" fontId="16" fillId="0" borderId="0" applyFont="0" applyFill="0" applyBorder="0" applyAlignment="0" applyProtection="0"/>
    <xf numFmtId="43" fontId="146" fillId="0" borderId="0" applyFont="0" applyFill="0" applyBorder="0" applyAlignment="0" applyProtection="0"/>
    <xf numFmtId="43" fontId="208" fillId="0" borderId="0" applyFont="0" applyFill="0" applyBorder="0" applyAlignment="0" applyProtection="0"/>
    <xf numFmtId="43" fontId="208" fillId="0" borderId="0" applyFont="0" applyFill="0" applyBorder="0" applyAlignment="0" applyProtection="0"/>
    <xf numFmtId="43" fontId="146" fillId="0" borderId="0" applyFont="0" applyFill="0" applyBorder="0" applyAlignment="0" applyProtection="0"/>
    <xf numFmtId="43" fontId="146" fillId="0" borderId="0" applyFont="0" applyFill="0" applyBorder="0" applyAlignment="0" applyProtection="0"/>
    <xf numFmtId="43" fontId="16" fillId="0" borderId="0" applyFont="0" applyFill="0" applyBorder="0" applyAlignment="0" applyProtection="0"/>
    <xf numFmtId="43" fontId="146" fillId="0" borderId="0" applyFont="0" applyFill="0" applyBorder="0" applyAlignment="0" applyProtection="0"/>
    <xf numFmtId="43" fontId="16" fillId="0" borderId="0" applyFont="0" applyFill="0" applyBorder="0" applyAlignment="0" applyProtection="0"/>
    <xf numFmtId="185" fontId="85" fillId="0" borderId="0"/>
    <xf numFmtId="40" fontId="85" fillId="0" borderId="0"/>
    <xf numFmtId="184" fontId="85" fillId="0" borderId="0"/>
    <xf numFmtId="279" fontId="16" fillId="0" borderId="0" applyFont="0" applyFill="0" applyBorder="0" applyAlignment="0" applyProtection="0">
      <alignment horizontal="center" vertical="center"/>
    </xf>
    <xf numFmtId="279" fontId="16" fillId="0" borderId="0" applyFont="0" applyFill="0" applyBorder="0" applyAlignment="0" applyProtection="0">
      <alignment horizontal="center" vertical="center"/>
    </xf>
    <xf numFmtId="279" fontId="16" fillId="0" borderId="0" applyFont="0" applyFill="0" applyBorder="0" applyAlignment="0" applyProtection="0">
      <alignment horizontal="center" vertical="center"/>
    </xf>
    <xf numFmtId="0" fontId="220" fillId="87" borderId="241" applyNumberFormat="0" applyAlignment="0" applyProtection="0"/>
    <xf numFmtId="0" fontId="221" fillId="87" borderId="241" applyNumberFormat="0" applyAlignment="0" applyProtection="0"/>
    <xf numFmtId="0" fontId="220" fillId="87" borderId="241" applyNumberFormat="0" applyAlignment="0" applyProtection="0"/>
    <xf numFmtId="0" fontId="220" fillId="87" borderId="241" applyNumberFormat="0" applyAlignment="0" applyProtection="0"/>
    <xf numFmtId="0" fontId="221" fillId="87" borderId="241" applyNumberFormat="0" applyAlignment="0" applyProtection="0"/>
    <xf numFmtId="0" fontId="220" fillId="87" borderId="241" applyNumberFormat="0" applyAlignment="0" applyProtection="0"/>
    <xf numFmtId="0" fontId="221" fillId="87" borderId="241" applyNumberFormat="0" applyAlignment="0" applyProtection="0"/>
    <xf numFmtId="0" fontId="220" fillId="87" borderId="241" applyNumberFormat="0" applyAlignment="0" applyProtection="0"/>
    <xf numFmtId="0" fontId="219" fillId="32" borderId="236" applyNumberFormat="0" applyAlignment="0" applyProtection="0"/>
    <xf numFmtId="0" fontId="220" fillId="87" borderId="241" applyNumberFormat="0" applyAlignment="0" applyProtection="0"/>
    <xf numFmtId="0" fontId="220" fillId="87" borderId="241" applyNumberFormat="0" applyAlignment="0" applyProtection="0"/>
    <xf numFmtId="0" fontId="220" fillId="87" borderId="241" applyNumberFormat="0" applyAlignment="0" applyProtection="0"/>
    <xf numFmtId="0" fontId="219" fillId="32" borderId="236" applyNumberFormat="0" applyAlignment="0" applyProtection="0"/>
    <xf numFmtId="0" fontId="80" fillId="87" borderId="241" applyNumberFormat="0" applyAlignment="0" applyProtection="0"/>
    <xf numFmtId="0" fontId="80" fillId="87" borderId="241" applyNumberFormat="0" applyAlignment="0" applyProtection="0"/>
    <xf numFmtId="0" fontId="85" fillId="0" borderId="0">
      <alignment horizontal="centerContinuous" vertical="center" wrapText="1"/>
    </xf>
    <xf numFmtId="0" fontId="85" fillId="0" borderId="0">
      <alignment horizontal="centerContinuous" vertical="center" wrapText="1"/>
    </xf>
    <xf numFmtId="0" fontId="85" fillId="0" borderId="0">
      <alignment horizontal="centerContinuous" vertical="center" wrapText="1"/>
    </xf>
    <xf numFmtId="0" fontId="85" fillId="0" borderId="0">
      <alignment horizontal="centerContinuous" vertical="center" wrapText="1"/>
    </xf>
    <xf numFmtId="0" fontId="85" fillId="0" borderId="0">
      <alignment horizontal="centerContinuous" vertical="center" wrapText="1"/>
    </xf>
    <xf numFmtId="0" fontId="78" fillId="2" borderId="239" applyNumberFormat="0" applyAlignment="0" applyProtection="0"/>
    <xf numFmtId="0" fontId="78" fillId="2" borderId="239" applyNumberFormat="0" applyAlignment="0" applyProtection="0"/>
    <xf numFmtId="0" fontId="217" fillId="2" borderId="239" applyNumberFormat="0" applyAlignment="0" applyProtection="0"/>
    <xf numFmtId="0" fontId="218" fillId="2" borderId="239" applyNumberFormat="0" applyAlignment="0" applyProtection="0"/>
    <xf numFmtId="0" fontId="218" fillId="2" borderId="239" applyNumberFormat="0" applyAlignment="0" applyProtection="0"/>
    <xf numFmtId="0" fontId="217" fillId="2" borderId="239" applyNumberFormat="0" applyAlignment="0" applyProtection="0"/>
    <xf numFmtId="0" fontId="78" fillId="7" borderId="239" applyNumberFormat="0" applyAlignment="0" applyProtection="0"/>
    <xf numFmtId="0" fontId="218" fillId="2" borderId="239" applyNumberFormat="0" applyAlignment="0" applyProtection="0"/>
    <xf numFmtId="0" fontId="217" fillId="2" borderId="239" applyNumberFormat="0" applyAlignment="0" applyProtection="0"/>
    <xf numFmtId="0" fontId="218" fillId="2" borderId="239" applyNumberFormat="0" applyAlignment="0" applyProtection="0"/>
    <xf numFmtId="0" fontId="217" fillId="2" borderId="239" applyNumberFormat="0" applyAlignment="0" applyProtection="0"/>
    <xf numFmtId="0" fontId="216" fillId="31" borderId="233" applyNumberFormat="0" applyAlignment="0" applyProtection="0"/>
    <xf numFmtId="0" fontId="217" fillId="2" borderId="239" applyNumberFormat="0" applyAlignment="0" applyProtection="0"/>
    <xf numFmtId="0" fontId="217" fillId="2" borderId="239" applyNumberFormat="0" applyAlignment="0" applyProtection="0"/>
    <xf numFmtId="0" fontId="217" fillId="2" borderId="239" applyNumberFormat="0" applyAlignment="0" applyProtection="0"/>
    <xf numFmtId="0" fontId="216" fillId="31" borderId="233" applyNumberFormat="0" applyAlignment="0" applyProtection="0"/>
    <xf numFmtId="0" fontId="78" fillId="2" borderId="239" applyNumberFormat="0" applyAlignment="0" applyProtection="0"/>
    <xf numFmtId="0" fontId="78" fillId="2" borderId="239" applyNumberFormat="0" applyAlignment="0" applyProtection="0"/>
    <xf numFmtId="0" fontId="215" fillId="126" borderId="0" applyBorder="0">
      <alignment horizontal="left" vertical="center" indent="1"/>
    </xf>
    <xf numFmtId="0" fontId="214" fillId="59" borderId="0" applyNumberFormat="0" applyBorder="0" applyAlignment="0" applyProtection="0"/>
    <xf numFmtId="0" fontId="172"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172" fillId="59" borderId="0" applyNumberFormat="0" applyBorder="0" applyAlignment="0" applyProtection="0"/>
    <xf numFmtId="0" fontId="214" fillId="59" borderId="0" applyNumberFormat="0" applyBorder="0" applyAlignment="0" applyProtection="0"/>
    <xf numFmtId="0" fontId="172" fillId="59" borderId="0" applyNumberFormat="0" applyBorder="0" applyAlignment="0" applyProtection="0"/>
    <xf numFmtId="0" fontId="214" fillId="59" borderId="0" applyNumberFormat="0" applyBorder="0" applyAlignment="0" applyProtection="0"/>
    <xf numFmtId="0" fontId="213" fillId="28"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3" fillId="28" borderId="0" applyNumberFormat="0" applyBorder="0" applyAlignment="0" applyProtection="0"/>
    <xf numFmtId="0" fontId="76" fillId="59" borderId="0" applyNumberFormat="0" applyBorder="0" applyAlignment="0" applyProtection="0"/>
    <xf numFmtId="0" fontId="76" fillId="59" borderId="0" applyNumberFormat="0" applyBorder="0" applyAlignment="0" applyProtection="0"/>
    <xf numFmtId="37" fontId="212" fillId="95" borderId="156" applyBorder="0" applyProtection="0">
      <alignment vertical="center"/>
    </xf>
    <xf numFmtId="0" fontId="210" fillId="86" borderId="0" applyNumberFormat="0" applyBorder="0" applyAlignment="0" applyProtection="0"/>
    <xf numFmtId="0" fontId="211" fillId="86" borderId="0" applyNumberFormat="0" applyBorder="0" applyAlignment="0" applyProtection="0"/>
    <xf numFmtId="0" fontId="210" fillId="86" borderId="0" applyNumberFormat="0" applyBorder="0" applyAlignment="0" applyProtection="0"/>
    <xf numFmtId="0" fontId="210" fillId="86" borderId="0" applyNumberFormat="0" applyBorder="0" applyAlignment="0" applyProtection="0"/>
    <xf numFmtId="0" fontId="211" fillId="86" borderId="0" applyNumberFormat="0" applyBorder="0" applyAlignment="0" applyProtection="0"/>
    <xf numFmtId="0" fontId="210" fillId="86" borderId="0" applyNumberFormat="0" applyBorder="0" applyAlignment="0" applyProtection="0"/>
    <xf numFmtId="0" fontId="211" fillId="86" borderId="0" applyNumberFormat="0" applyBorder="0" applyAlignment="0" applyProtection="0"/>
    <xf numFmtId="0" fontId="210" fillId="86" borderId="0" applyNumberFormat="0" applyBorder="0" applyAlignment="0" applyProtection="0"/>
    <xf numFmtId="0" fontId="209" fillId="54" borderId="0" applyNumberFormat="0" applyBorder="0" applyAlignment="0" applyProtection="0"/>
    <xf numFmtId="0" fontId="210" fillId="86" borderId="0" applyNumberFormat="0" applyBorder="0" applyAlignment="0" applyProtection="0"/>
    <xf numFmtId="0" fontId="210" fillId="86" borderId="0" applyNumberFormat="0" applyBorder="0" applyAlignment="0" applyProtection="0"/>
    <xf numFmtId="0" fontId="210" fillId="86" borderId="0" applyNumberFormat="0" applyBorder="0" applyAlignment="0" applyProtection="0"/>
    <xf numFmtId="0" fontId="209" fillId="54" borderId="0" applyNumberFormat="0" applyBorder="0" applyAlignment="0" applyProtection="0"/>
    <xf numFmtId="0" fontId="74" fillId="86" borderId="0" applyNumberFormat="0" applyBorder="0" applyAlignment="0" applyProtection="0"/>
    <xf numFmtId="0" fontId="74" fillId="86" borderId="0" applyNumberFormat="0" applyBorder="0" applyAlignment="0" applyProtection="0"/>
    <xf numFmtId="0" fontId="210" fillId="79" borderId="0" applyNumberFormat="0" applyBorder="0" applyAlignment="0" applyProtection="0"/>
    <xf numFmtId="0" fontId="211" fillId="79" borderId="0" applyNumberFormat="0" applyBorder="0" applyAlignment="0" applyProtection="0"/>
    <xf numFmtId="0" fontId="210" fillId="79" borderId="0" applyNumberFormat="0" applyBorder="0" applyAlignment="0" applyProtection="0"/>
    <xf numFmtId="0" fontId="210" fillId="79" borderId="0" applyNumberFormat="0" applyBorder="0" applyAlignment="0" applyProtection="0"/>
    <xf numFmtId="0" fontId="211" fillId="79" borderId="0" applyNumberFormat="0" applyBorder="0" applyAlignment="0" applyProtection="0"/>
    <xf numFmtId="0" fontId="210" fillId="79" borderId="0" applyNumberFormat="0" applyBorder="0" applyAlignment="0" applyProtection="0"/>
    <xf numFmtId="0" fontId="211" fillId="79" borderId="0" applyNumberFormat="0" applyBorder="0" applyAlignment="0" applyProtection="0"/>
    <xf numFmtId="0" fontId="210" fillId="79" borderId="0" applyNumberFormat="0" applyBorder="0" applyAlignment="0" applyProtection="0"/>
    <xf numFmtId="0" fontId="209" fillId="50" borderId="0" applyNumberFormat="0" applyBorder="0" applyAlignment="0" applyProtection="0"/>
    <xf numFmtId="0" fontId="210" fillId="79" borderId="0" applyNumberFormat="0" applyBorder="0" applyAlignment="0" applyProtection="0"/>
    <xf numFmtId="0" fontId="210" fillId="79" borderId="0" applyNumberFormat="0" applyBorder="0" applyAlignment="0" applyProtection="0"/>
    <xf numFmtId="0" fontId="210" fillId="79" borderId="0" applyNumberFormat="0" applyBorder="0" applyAlignment="0" applyProtection="0"/>
    <xf numFmtId="0" fontId="209" fillId="50"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210" fillId="78" borderId="0" applyNumberFormat="0" applyBorder="0" applyAlignment="0" applyProtection="0"/>
    <xf numFmtId="0" fontId="211" fillId="78" borderId="0" applyNumberFormat="0" applyBorder="0" applyAlignment="0" applyProtection="0"/>
    <xf numFmtId="0" fontId="211" fillId="78" borderId="0" applyNumberFormat="0" applyBorder="0" applyAlignment="0" applyProtection="0"/>
    <xf numFmtId="0" fontId="210" fillId="78" borderId="0" applyNumberFormat="0" applyBorder="0" applyAlignment="0" applyProtection="0"/>
    <xf numFmtId="0" fontId="74" fillId="121" borderId="0" applyNumberFormat="0" applyBorder="0" applyAlignment="0" applyProtection="0"/>
    <xf numFmtId="0" fontId="211" fillId="78" borderId="0" applyNumberFormat="0" applyBorder="0" applyAlignment="0" applyProtection="0"/>
    <xf numFmtId="0" fontId="210" fillId="78" borderId="0" applyNumberFormat="0" applyBorder="0" applyAlignment="0" applyProtection="0"/>
    <xf numFmtId="0" fontId="211" fillId="78" borderId="0" applyNumberFormat="0" applyBorder="0" applyAlignment="0" applyProtection="0"/>
    <xf numFmtId="0" fontId="210" fillId="78" borderId="0" applyNumberFormat="0" applyBorder="0" applyAlignment="0" applyProtection="0"/>
    <xf numFmtId="0" fontId="209" fillId="46" borderId="0" applyNumberFormat="0" applyBorder="0" applyAlignment="0" applyProtection="0"/>
    <xf numFmtId="0" fontId="210" fillId="78" borderId="0" applyNumberFormat="0" applyBorder="0" applyAlignment="0" applyProtection="0"/>
    <xf numFmtId="0" fontId="210" fillId="78" borderId="0" applyNumberFormat="0" applyBorder="0" applyAlignment="0" applyProtection="0"/>
    <xf numFmtId="0" fontId="210" fillId="78" borderId="0" applyNumberFormat="0" applyBorder="0" applyAlignment="0" applyProtection="0"/>
    <xf numFmtId="0" fontId="209" fillId="46"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210" fillId="84" borderId="0" applyNumberFormat="0" applyBorder="0" applyAlignment="0" applyProtection="0"/>
    <xf numFmtId="0" fontId="211" fillId="84" borderId="0" applyNumberFormat="0" applyBorder="0" applyAlignment="0" applyProtection="0"/>
    <xf numFmtId="0" fontId="210" fillId="84" borderId="0" applyNumberFormat="0" applyBorder="0" applyAlignment="0" applyProtection="0"/>
    <xf numFmtId="0" fontId="210" fillId="84" borderId="0" applyNumberFormat="0" applyBorder="0" applyAlignment="0" applyProtection="0"/>
    <xf numFmtId="0" fontId="211" fillId="84" borderId="0" applyNumberFormat="0" applyBorder="0" applyAlignment="0" applyProtection="0"/>
    <xf numFmtId="0" fontId="210" fillId="84" borderId="0" applyNumberFormat="0" applyBorder="0" applyAlignment="0" applyProtection="0"/>
    <xf numFmtId="0" fontId="211" fillId="84" borderId="0" applyNumberFormat="0" applyBorder="0" applyAlignment="0" applyProtection="0"/>
    <xf numFmtId="0" fontId="210" fillId="84" borderId="0" applyNumberFormat="0" applyBorder="0" applyAlignment="0" applyProtection="0"/>
    <xf numFmtId="0" fontId="209" fillId="42" borderId="0" applyNumberFormat="0" applyBorder="0" applyAlignment="0" applyProtection="0"/>
    <xf numFmtId="0" fontId="210" fillId="84" borderId="0" applyNumberFormat="0" applyBorder="0" applyAlignment="0" applyProtection="0"/>
    <xf numFmtId="0" fontId="210" fillId="84" borderId="0" applyNumberFormat="0" applyBorder="0" applyAlignment="0" applyProtection="0"/>
    <xf numFmtId="0" fontId="210" fillId="84" borderId="0" applyNumberFormat="0" applyBorder="0" applyAlignment="0" applyProtection="0"/>
    <xf numFmtId="0" fontId="209" fillId="42"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210" fillId="83" borderId="0" applyNumberFormat="0" applyBorder="0" applyAlignment="0" applyProtection="0"/>
    <xf numFmtId="0" fontId="211" fillId="83" borderId="0" applyNumberFormat="0" applyBorder="0" applyAlignment="0" applyProtection="0"/>
    <xf numFmtId="0" fontId="210" fillId="83" borderId="0" applyNumberFormat="0" applyBorder="0" applyAlignment="0" applyProtection="0"/>
    <xf numFmtId="0" fontId="210" fillId="83" borderId="0" applyNumberFormat="0" applyBorder="0" applyAlignment="0" applyProtection="0"/>
    <xf numFmtId="0" fontId="211" fillId="83" borderId="0" applyNumberFormat="0" applyBorder="0" applyAlignment="0" applyProtection="0"/>
    <xf numFmtId="0" fontId="210" fillId="83" borderId="0" applyNumberFormat="0" applyBorder="0" applyAlignment="0" applyProtection="0"/>
    <xf numFmtId="0" fontId="211" fillId="83" borderId="0" applyNumberFormat="0" applyBorder="0" applyAlignment="0" applyProtection="0"/>
    <xf numFmtId="0" fontId="209" fillId="38" borderId="0" applyNumberFormat="0" applyBorder="0" applyAlignment="0" applyProtection="0"/>
    <xf numFmtId="0" fontId="210" fillId="83" borderId="0" applyNumberFormat="0" applyBorder="0" applyAlignment="0" applyProtection="0"/>
    <xf numFmtId="0" fontId="210" fillId="83" borderId="0" applyNumberFormat="0" applyBorder="0" applyAlignment="0" applyProtection="0"/>
    <xf numFmtId="0" fontId="210" fillId="83"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0" fontId="74" fillId="82" borderId="0" applyNumberFormat="0" applyBorder="0" applyAlignment="0" applyProtection="0"/>
    <xf numFmtId="0" fontId="210" fillId="82" borderId="0" applyNumberFormat="0" applyBorder="0" applyAlignment="0" applyProtection="0"/>
    <xf numFmtId="0" fontId="211" fillId="82" borderId="0" applyNumberFormat="0" applyBorder="0" applyAlignment="0" applyProtection="0"/>
    <xf numFmtId="0" fontId="210" fillId="82" borderId="0" applyNumberFormat="0" applyBorder="0" applyAlignment="0" applyProtection="0"/>
    <xf numFmtId="0" fontId="74" fillId="79" borderId="0" applyNumberFormat="0" applyBorder="0" applyAlignment="0" applyProtection="0"/>
    <xf numFmtId="0" fontId="211" fillId="82" borderId="0" applyNumberFormat="0" applyBorder="0" applyAlignment="0" applyProtection="0"/>
    <xf numFmtId="0" fontId="210" fillId="82" borderId="0" applyNumberFormat="0" applyBorder="0" applyAlignment="0" applyProtection="0"/>
    <xf numFmtId="0" fontId="211" fillId="82" borderId="0" applyNumberFormat="0" applyBorder="0" applyAlignment="0" applyProtection="0"/>
    <xf numFmtId="0" fontId="210" fillId="82" borderId="0" applyNumberFormat="0" applyBorder="0" applyAlignment="0" applyProtection="0"/>
    <xf numFmtId="0" fontId="209" fillId="34" borderId="0" applyNumberFormat="0" applyBorder="0" applyAlignment="0" applyProtection="0"/>
    <xf numFmtId="0" fontId="210" fillId="82" borderId="0" applyNumberFormat="0" applyBorder="0" applyAlignment="0" applyProtection="0"/>
    <xf numFmtId="0" fontId="210" fillId="82" borderId="0" applyNumberFormat="0" applyBorder="0" applyAlignment="0" applyProtection="0"/>
    <xf numFmtId="0" fontId="210" fillId="82" borderId="0" applyNumberFormat="0" applyBorder="0" applyAlignment="0" applyProtection="0"/>
    <xf numFmtId="0" fontId="209" fillId="34" borderId="0" applyNumberFormat="0" applyBorder="0" applyAlignment="0" applyProtection="0"/>
    <xf numFmtId="0" fontId="74" fillId="82" borderId="0" applyNumberFormat="0" applyBorder="0" applyAlignment="0" applyProtection="0"/>
    <xf numFmtId="0" fontId="74" fillId="82" borderId="0" applyNumberFormat="0" applyBorder="0" applyAlignment="0" applyProtection="0"/>
    <xf numFmtId="0" fontId="74" fillId="80" borderId="0" applyNumberFormat="0" applyBorder="0" applyAlignment="0" applyProtection="0"/>
    <xf numFmtId="0" fontId="74" fillId="80" borderId="0" applyNumberFormat="0" applyBorder="0" applyAlignment="0" applyProtection="0"/>
    <xf numFmtId="0" fontId="210" fillId="80" borderId="0" applyNumberFormat="0" applyBorder="0" applyAlignment="0" applyProtection="0"/>
    <xf numFmtId="0" fontId="211" fillId="80" borderId="0" applyNumberFormat="0" applyBorder="0" applyAlignment="0" applyProtection="0"/>
    <xf numFmtId="0" fontId="211" fillId="80" borderId="0" applyNumberFormat="0" applyBorder="0" applyAlignment="0" applyProtection="0"/>
    <xf numFmtId="0" fontId="210" fillId="80" borderId="0" applyNumberFormat="0" applyBorder="0" applyAlignment="0" applyProtection="0"/>
    <xf numFmtId="0" fontId="74" fillId="66" borderId="0" applyNumberFormat="0" applyBorder="0" applyAlignment="0" applyProtection="0"/>
    <xf numFmtId="0" fontId="211" fillId="80" borderId="0" applyNumberFormat="0" applyBorder="0" applyAlignment="0" applyProtection="0"/>
    <xf numFmtId="0" fontId="210" fillId="80" borderId="0" applyNumberFormat="0" applyBorder="0" applyAlignment="0" applyProtection="0"/>
    <xf numFmtId="0" fontId="211" fillId="80" borderId="0" applyNumberFormat="0" applyBorder="0" applyAlignment="0" applyProtection="0"/>
    <xf numFmtId="0" fontId="210" fillId="80" borderId="0" applyNumberFormat="0" applyBorder="0" applyAlignment="0" applyProtection="0"/>
    <xf numFmtId="0" fontId="209" fillId="80" borderId="0" applyNumberFormat="0" applyBorder="0" applyAlignment="0" applyProtection="0"/>
    <xf numFmtId="0" fontId="210" fillId="80" borderId="0" applyNumberFormat="0" applyBorder="0" applyAlignment="0" applyProtection="0"/>
    <xf numFmtId="0" fontId="210" fillId="80" borderId="0" applyNumberFormat="0" applyBorder="0" applyAlignment="0" applyProtection="0"/>
    <xf numFmtId="0" fontId="210" fillId="80" borderId="0" applyNumberFormat="0" applyBorder="0" applyAlignment="0" applyProtection="0"/>
    <xf numFmtId="0" fontId="209" fillId="80" borderId="0" applyNumberFormat="0" applyBorder="0" applyAlignment="0" applyProtection="0"/>
    <xf numFmtId="0" fontId="74" fillId="80" borderId="0" applyNumberFormat="0" applyBorder="0" applyAlignment="0" applyProtection="0"/>
    <xf numFmtId="0" fontId="210" fillId="79" borderId="0" applyNumberFormat="0" applyBorder="0" applyAlignment="0" applyProtection="0"/>
    <xf numFmtId="0" fontId="211" fillId="79" borderId="0" applyNumberFormat="0" applyBorder="0" applyAlignment="0" applyProtection="0"/>
    <xf numFmtId="0" fontId="210" fillId="79" borderId="0" applyNumberFormat="0" applyBorder="0" applyAlignment="0" applyProtection="0"/>
    <xf numFmtId="0" fontId="210" fillId="79" borderId="0" applyNumberFormat="0" applyBorder="0" applyAlignment="0" applyProtection="0"/>
    <xf numFmtId="0" fontId="211" fillId="79" borderId="0" applyNumberFormat="0" applyBorder="0" applyAlignment="0" applyProtection="0"/>
    <xf numFmtId="0" fontId="210" fillId="79" borderId="0" applyNumberFormat="0" applyBorder="0" applyAlignment="0" applyProtection="0"/>
    <xf numFmtId="0" fontId="211" fillId="79" borderId="0" applyNumberFormat="0" applyBorder="0" applyAlignment="0" applyProtection="0"/>
    <xf numFmtId="0" fontId="210" fillId="79" borderId="0" applyNumberFormat="0" applyBorder="0" applyAlignment="0" applyProtection="0"/>
    <xf numFmtId="0" fontId="209" fillId="53" borderId="0" applyNumberFormat="0" applyBorder="0" applyAlignment="0" applyProtection="0"/>
    <xf numFmtId="0" fontId="210" fillId="79" borderId="0" applyNumberFormat="0" applyBorder="0" applyAlignment="0" applyProtection="0"/>
    <xf numFmtId="0" fontId="210" fillId="79" borderId="0" applyNumberFormat="0" applyBorder="0" applyAlignment="0" applyProtection="0"/>
    <xf numFmtId="0" fontId="210" fillId="79" borderId="0" applyNumberFormat="0" applyBorder="0" applyAlignment="0" applyProtection="0"/>
    <xf numFmtId="0" fontId="209" fillId="53"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210" fillId="78" borderId="0" applyNumberFormat="0" applyBorder="0" applyAlignment="0" applyProtection="0"/>
    <xf numFmtId="0" fontId="211" fillId="78" borderId="0" applyNumberFormat="0" applyBorder="0" applyAlignment="0" applyProtection="0"/>
    <xf numFmtId="0" fontId="211" fillId="78" borderId="0" applyNumberFormat="0" applyBorder="0" applyAlignment="0" applyProtection="0"/>
    <xf numFmtId="0" fontId="210" fillId="78" borderId="0" applyNumberFormat="0" applyBorder="0" applyAlignment="0" applyProtection="0"/>
    <xf numFmtId="0" fontId="74" fillId="2" borderId="0" applyNumberFormat="0" applyBorder="0" applyAlignment="0" applyProtection="0"/>
    <xf numFmtId="0" fontId="211" fillId="78" borderId="0" applyNumberFormat="0" applyBorder="0" applyAlignment="0" applyProtection="0"/>
    <xf numFmtId="0" fontId="210" fillId="78" borderId="0" applyNumberFormat="0" applyBorder="0" applyAlignment="0" applyProtection="0"/>
    <xf numFmtId="0" fontId="211" fillId="78" borderId="0" applyNumberFormat="0" applyBorder="0" applyAlignment="0" applyProtection="0"/>
    <xf numFmtId="0" fontId="210" fillId="78" borderId="0" applyNumberFormat="0" applyBorder="0" applyAlignment="0" applyProtection="0"/>
    <xf numFmtId="0" fontId="209" fillId="78" borderId="0" applyNumberFormat="0" applyBorder="0" applyAlignment="0" applyProtection="0"/>
    <xf numFmtId="0" fontId="210" fillId="78" borderId="0" applyNumberFormat="0" applyBorder="0" applyAlignment="0" applyProtection="0"/>
    <xf numFmtId="0" fontId="210" fillId="78" borderId="0" applyNumberFormat="0" applyBorder="0" applyAlignment="0" applyProtection="0"/>
    <xf numFmtId="0" fontId="210" fillId="78" borderId="0" applyNumberFormat="0" applyBorder="0" applyAlignment="0" applyProtection="0"/>
    <xf numFmtId="0" fontId="209" fillId="78" borderId="0" applyNumberFormat="0" applyBorder="0" applyAlignment="0" applyProtection="0"/>
    <xf numFmtId="0" fontId="74" fillId="78"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210" fillId="71" borderId="0" applyNumberFormat="0" applyBorder="0" applyAlignment="0" applyProtection="0"/>
    <xf numFmtId="0" fontId="211" fillId="71" borderId="0" applyNumberFormat="0" applyBorder="0" applyAlignment="0" applyProtection="0"/>
    <xf numFmtId="0" fontId="211" fillId="71" borderId="0" applyNumberFormat="0" applyBorder="0" applyAlignment="0" applyProtection="0"/>
    <xf numFmtId="0" fontId="210" fillId="71" borderId="0" applyNumberFormat="0" applyBorder="0" applyAlignment="0" applyProtection="0"/>
    <xf numFmtId="0" fontId="74" fillId="90" borderId="0" applyNumberFormat="0" applyBorder="0" applyAlignment="0" applyProtection="0"/>
    <xf numFmtId="0" fontId="211" fillId="71" borderId="0" applyNumberFormat="0" applyBorder="0" applyAlignment="0" applyProtection="0"/>
    <xf numFmtId="0" fontId="210" fillId="71" borderId="0" applyNumberFormat="0" applyBorder="0" applyAlignment="0" applyProtection="0"/>
    <xf numFmtId="0" fontId="211" fillId="71" borderId="0" applyNumberFormat="0" applyBorder="0" applyAlignment="0" applyProtection="0"/>
    <xf numFmtId="0" fontId="210" fillId="71" borderId="0" applyNumberFormat="0" applyBorder="0" applyAlignment="0" applyProtection="0"/>
    <xf numFmtId="0" fontId="209" fillId="71" borderId="0" applyNumberFormat="0" applyBorder="0" applyAlignment="0" applyProtection="0"/>
    <xf numFmtId="0" fontId="210" fillId="71" borderId="0" applyNumberFormat="0" applyBorder="0" applyAlignment="0" applyProtection="0"/>
    <xf numFmtId="0" fontId="210" fillId="71" borderId="0" applyNumberFormat="0" applyBorder="0" applyAlignment="0" applyProtection="0"/>
    <xf numFmtId="0" fontId="210" fillId="71" borderId="0" applyNumberFormat="0" applyBorder="0" applyAlignment="0" applyProtection="0"/>
    <xf numFmtId="0" fontId="209" fillId="71" borderId="0" applyNumberFormat="0" applyBorder="0" applyAlignment="0" applyProtection="0"/>
    <xf numFmtId="0" fontId="74" fillId="71" borderId="0" applyNumberFormat="0" applyBorder="0" applyAlignment="0" applyProtection="0"/>
    <xf numFmtId="0" fontId="210" fillId="69" borderId="0" applyNumberFormat="0" applyBorder="0" applyAlignment="0" applyProtection="0"/>
    <xf numFmtId="0" fontId="210" fillId="69" borderId="0" applyNumberFormat="0" applyBorder="0" applyAlignment="0" applyProtection="0"/>
    <xf numFmtId="0" fontId="210" fillId="69" borderId="0" applyNumberFormat="0" applyBorder="0" applyAlignment="0" applyProtection="0"/>
    <xf numFmtId="0" fontId="210" fillId="69" borderId="0" applyNumberFormat="0" applyBorder="0" applyAlignment="0" applyProtection="0"/>
    <xf numFmtId="0" fontId="211" fillId="69" borderId="0" applyNumberFormat="0" applyBorder="0" applyAlignment="0" applyProtection="0"/>
    <xf numFmtId="0" fontId="210" fillId="69" borderId="0" applyNumberFormat="0" applyBorder="0" applyAlignment="0" applyProtection="0"/>
    <xf numFmtId="0" fontId="209" fillId="41" borderId="0" applyNumberFormat="0" applyBorder="0" applyAlignment="0" applyProtection="0"/>
    <xf numFmtId="0" fontId="210" fillId="69" borderId="0" applyNumberFormat="0" applyBorder="0" applyAlignment="0" applyProtection="0"/>
    <xf numFmtId="0" fontId="210" fillId="69" borderId="0" applyNumberFormat="0" applyBorder="0" applyAlignment="0" applyProtection="0"/>
    <xf numFmtId="0" fontId="210" fillId="69" borderId="0" applyNumberFormat="0" applyBorder="0" applyAlignment="0" applyProtection="0"/>
    <xf numFmtId="0" fontId="209" fillId="41" borderId="0" applyNumberFormat="0" applyBorder="0" applyAlignment="0" applyProtection="0"/>
    <xf numFmtId="0" fontId="74" fillId="69" borderId="0" applyNumberFormat="0" applyBorder="0" applyAlignment="0" applyProtection="0"/>
    <xf numFmtId="0" fontId="74" fillId="76" borderId="0" applyNumberFormat="0" applyBorder="0" applyAlignment="0" applyProtection="0"/>
    <xf numFmtId="0" fontId="211" fillId="76" borderId="0" applyNumberFormat="0" applyBorder="0" applyAlignment="0" applyProtection="0"/>
    <xf numFmtId="0" fontId="211" fillId="76" borderId="0" applyNumberFormat="0" applyBorder="0" applyAlignment="0" applyProtection="0"/>
    <xf numFmtId="0" fontId="210" fillId="76" borderId="0" applyNumberFormat="0" applyBorder="0" applyAlignment="0" applyProtection="0"/>
    <xf numFmtId="0" fontId="74" fillId="79" borderId="0" applyNumberFormat="0" applyBorder="0" applyAlignment="0" applyProtection="0"/>
    <xf numFmtId="0" fontId="211" fillId="76" borderId="0" applyNumberFormat="0" applyBorder="0" applyAlignment="0" applyProtection="0"/>
    <xf numFmtId="0" fontId="210" fillId="76" borderId="0" applyNumberFormat="0" applyBorder="0" applyAlignment="0" applyProtection="0"/>
    <xf numFmtId="0" fontId="211" fillId="76" borderId="0" applyNumberFormat="0" applyBorder="0" applyAlignment="0" applyProtection="0"/>
    <xf numFmtId="0" fontId="210" fillId="76" borderId="0" applyNumberFormat="0" applyBorder="0" applyAlignment="0" applyProtection="0"/>
    <xf numFmtId="0" fontId="209" fillId="37" borderId="0" applyNumberFormat="0" applyBorder="0" applyAlignment="0" applyProtection="0"/>
    <xf numFmtId="0" fontId="210" fillId="76" borderId="0" applyNumberFormat="0" applyBorder="0" applyAlignment="0" applyProtection="0"/>
    <xf numFmtId="0" fontId="210" fillId="76" borderId="0" applyNumberFormat="0" applyBorder="0" applyAlignment="0" applyProtection="0"/>
    <xf numFmtId="0" fontId="210" fillId="76" borderId="0" applyNumberFormat="0" applyBorder="0" applyAlignment="0" applyProtection="0"/>
    <xf numFmtId="0" fontId="209" fillId="37"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3" fillId="74" borderId="0" applyNumberFormat="0" applyBorder="0" applyAlignment="0" applyProtection="0"/>
    <xf numFmtId="0" fontId="73" fillId="74" borderId="0" applyNumberFormat="0" applyBorder="0" applyAlignment="0" applyProtection="0"/>
    <xf numFmtId="0" fontId="73" fillId="74" borderId="0" applyNumberFormat="0" applyBorder="0" applyAlignment="0" applyProtection="0"/>
    <xf numFmtId="0" fontId="73" fillId="74" borderId="0" applyNumberFormat="0" applyBorder="0" applyAlignment="0" applyProtection="0"/>
    <xf numFmtId="0" fontId="73" fillId="74" borderId="0" applyNumberFormat="0" applyBorder="0" applyAlignment="0" applyProtection="0"/>
    <xf numFmtId="0" fontId="73" fillId="74" borderId="0" applyNumberFormat="0" applyBorder="0" applyAlignment="0" applyProtection="0"/>
    <xf numFmtId="0" fontId="208" fillId="74" borderId="0" applyNumberFormat="0" applyBorder="0" applyAlignment="0" applyProtection="0"/>
    <xf numFmtId="0" fontId="73" fillId="66" borderId="0" applyNumberFormat="0" applyBorder="0" applyAlignment="0" applyProtection="0"/>
    <xf numFmtId="0" fontId="18" fillId="74" borderId="0" applyNumberFormat="0" applyBorder="0" applyAlignment="0" applyProtection="0"/>
    <xf numFmtId="0" fontId="73" fillId="74" borderId="0" applyNumberFormat="0" applyBorder="0" applyAlignment="0" applyProtection="0"/>
    <xf numFmtId="0" fontId="73" fillId="74" borderId="0" applyNumberFormat="0" applyBorder="0" applyAlignment="0" applyProtection="0"/>
    <xf numFmtId="0" fontId="208" fillId="74" borderId="0" applyNumberFormat="0" applyBorder="0" applyAlignment="0" applyProtection="0"/>
    <xf numFmtId="0" fontId="73" fillId="66" borderId="0" applyNumberFormat="0" applyBorder="0" applyAlignment="0" applyProtection="0"/>
    <xf numFmtId="0" fontId="18" fillId="74" borderId="0" applyNumberFormat="0" applyBorder="0" applyAlignment="0" applyProtection="0"/>
    <xf numFmtId="0" fontId="73" fillId="74" borderId="0" applyNumberFormat="0" applyBorder="0" applyAlignment="0" applyProtection="0"/>
    <xf numFmtId="0" fontId="73" fillId="74" borderId="0" applyNumberFormat="0" applyBorder="0" applyAlignment="0" applyProtection="0"/>
    <xf numFmtId="0" fontId="18" fillId="74" borderId="0" applyNumberFormat="0" applyBorder="0" applyAlignment="0" applyProtection="0"/>
    <xf numFmtId="0" fontId="18" fillId="74" borderId="0" applyNumberFormat="0" applyBorder="0" applyAlignment="0" applyProtection="0"/>
    <xf numFmtId="0" fontId="208" fillId="74" borderId="0" applyNumberFormat="0" applyBorder="0" applyAlignment="0" applyProtection="0"/>
    <xf numFmtId="0" fontId="73" fillId="74" borderId="0" applyNumberFormat="0" applyBorder="0" applyAlignment="0" applyProtection="0"/>
    <xf numFmtId="0" fontId="73" fillId="74" borderId="0" applyNumberFormat="0" applyBorder="0" applyAlignment="0" applyProtection="0"/>
    <xf numFmtId="0" fontId="18" fillId="74" borderId="0" applyNumberFormat="0" applyBorder="0" applyAlignment="0" applyProtection="0"/>
    <xf numFmtId="0" fontId="208" fillId="74" borderId="0" applyNumberFormat="0" applyBorder="0" applyAlignment="0" applyProtection="0"/>
    <xf numFmtId="0" fontId="207" fillId="56" borderId="0" applyNumberFormat="0" applyBorder="0" applyAlignment="0" applyProtection="0"/>
    <xf numFmtId="0" fontId="208" fillId="74" borderId="0" applyNumberFormat="0" applyBorder="0" applyAlignment="0" applyProtection="0"/>
    <xf numFmtId="0" fontId="207" fillId="56" borderId="0" applyNumberFormat="0" applyBorder="0" applyAlignment="0" applyProtection="0"/>
    <xf numFmtId="0" fontId="73" fillId="74" borderId="0" applyNumberFormat="0" applyBorder="0" applyAlignment="0" applyProtection="0"/>
    <xf numFmtId="0" fontId="73" fillId="74" borderId="0" applyNumberFormat="0" applyBorder="0" applyAlignment="0" applyProtection="0"/>
    <xf numFmtId="0" fontId="73" fillId="74" borderId="0" applyNumberFormat="0" applyBorder="0" applyAlignment="0" applyProtection="0"/>
    <xf numFmtId="0" fontId="73" fillId="74"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208" fillId="67" borderId="0" applyNumberFormat="0" applyBorder="0" applyAlignment="0" applyProtection="0"/>
    <xf numFmtId="0" fontId="73" fillId="67" borderId="0" applyNumberFormat="0" applyBorder="0" applyAlignment="0" applyProtection="0"/>
    <xf numFmtId="0" fontId="18"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208" fillId="67" borderId="0" applyNumberFormat="0" applyBorder="0" applyAlignment="0" applyProtection="0"/>
    <xf numFmtId="0" fontId="18"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208"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18" fillId="67" borderId="0" applyNumberFormat="0" applyBorder="0" applyAlignment="0" applyProtection="0"/>
    <xf numFmtId="0" fontId="208" fillId="67" borderId="0" applyNumberFormat="0" applyBorder="0" applyAlignment="0" applyProtection="0"/>
    <xf numFmtId="0" fontId="207" fillId="52" borderId="0" applyNumberFormat="0" applyBorder="0" applyAlignment="0" applyProtection="0"/>
    <xf numFmtId="0" fontId="208" fillId="67" borderId="0" applyNumberFormat="0" applyBorder="0" applyAlignment="0" applyProtection="0"/>
    <xf numFmtId="0" fontId="73" fillId="67" borderId="0" applyNumberFormat="0" applyBorder="0" applyAlignment="0" applyProtection="0"/>
    <xf numFmtId="0" fontId="208" fillId="67" borderId="0" applyNumberFormat="0" applyBorder="0" applyAlignment="0" applyProtection="0"/>
    <xf numFmtId="0" fontId="207" fillId="52"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208" fillId="63" borderId="0" applyNumberFormat="0" applyBorder="0" applyAlignment="0" applyProtection="0"/>
    <xf numFmtId="0" fontId="73" fillId="2" borderId="0" applyNumberFormat="0" applyBorder="0" applyAlignment="0" applyProtection="0"/>
    <xf numFmtId="0" fontId="18"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208" fillId="63" borderId="0" applyNumberFormat="0" applyBorder="0" applyAlignment="0" applyProtection="0"/>
    <xf numFmtId="0" fontId="73" fillId="2" borderId="0" applyNumberFormat="0" applyBorder="0" applyAlignment="0" applyProtection="0"/>
    <xf numFmtId="0" fontId="18"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18" fillId="63" borderId="0" applyNumberFormat="0" applyBorder="0" applyAlignment="0" applyProtection="0"/>
    <xf numFmtId="0" fontId="18" fillId="63" borderId="0" applyNumberFormat="0" applyBorder="0" applyAlignment="0" applyProtection="0"/>
    <xf numFmtId="0" fontId="208"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18" fillId="63" borderId="0" applyNumberFormat="0" applyBorder="0" applyAlignment="0" applyProtection="0"/>
    <xf numFmtId="0" fontId="208" fillId="63" borderId="0" applyNumberFormat="0" applyBorder="0" applyAlignment="0" applyProtection="0"/>
    <xf numFmtId="0" fontId="207" fillId="48" borderId="0" applyNumberFormat="0" applyBorder="0" applyAlignment="0" applyProtection="0"/>
    <xf numFmtId="0" fontId="208" fillId="63" borderId="0" applyNumberFormat="0" applyBorder="0" applyAlignment="0" applyProtection="0"/>
    <xf numFmtId="0" fontId="73" fillId="63" borderId="0" applyNumberFormat="0" applyBorder="0" applyAlignment="0" applyProtection="0"/>
    <xf numFmtId="0" fontId="208" fillId="63" borderId="0" applyNumberFormat="0" applyBorder="0" applyAlignment="0" applyProtection="0"/>
    <xf numFmtId="0" fontId="207" fillId="48"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208" fillId="71" borderId="0" applyNumberFormat="0" applyBorder="0" applyAlignment="0" applyProtection="0"/>
    <xf numFmtId="0" fontId="73" fillId="90" borderId="0" applyNumberFormat="0" applyBorder="0" applyAlignment="0" applyProtection="0"/>
    <xf numFmtId="0" fontId="18"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208" fillId="71" borderId="0" applyNumberFormat="0" applyBorder="0" applyAlignment="0" applyProtection="0"/>
    <xf numFmtId="0" fontId="73" fillId="90" borderId="0" applyNumberFormat="0" applyBorder="0" applyAlignment="0" applyProtection="0"/>
    <xf numFmtId="0" fontId="18"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208"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18" fillId="71" borderId="0" applyNumberFormat="0" applyBorder="0" applyAlignment="0" applyProtection="0"/>
    <xf numFmtId="0" fontId="208" fillId="71" borderId="0" applyNumberFormat="0" applyBorder="0" applyAlignment="0" applyProtection="0"/>
    <xf numFmtId="0" fontId="207" fillId="71" borderId="0" applyNumberFormat="0" applyBorder="0" applyAlignment="0" applyProtection="0"/>
    <xf numFmtId="0" fontId="208" fillId="71" borderId="0" applyNumberFormat="0" applyBorder="0" applyAlignment="0" applyProtection="0"/>
    <xf numFmtId="0" fontId="73" fillId="71" borderId="0" applyNumberFormat="0" applyBorder="0" applyAlignment="0" applyProtection="0"/>
    <xf numFmtId="0" fontId="208" fillId="71" borderId="0" applyNumberFormat="0" applyBorder="0" applyAlignment="0" applyProtection="0"/>
    <xf numFmtId="0" fontId="207"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69" borderId="0" applyNumberFormat="0" applyBorder="0" applyAlignment="0" applyProtection="0"/>
    <xf numFmtId="0" fontId="73" fillId="69" borderId="0" applyNumberFormat="0" applyBorder="0" applyAlignment="0" applyProtection="0"/>
    <xf numFmtId="0" fontId="73" fillId="69" borderId="0" applyNumberFormat="0" applyBorder="0" applyAlignment="0" applyProtection="0"/>
    <xf numFmtId="0" fontId="73" fillId="69" borderId="0" applyNumberFormat="0" applyBorder="0" applyAlignment="0" applyProtection="0"/>
    <xf numFmtId="0" fontId="73" fillId="69" borderId="0" applyNumberFormat="0" applyBorder="0" applyAlignment="0" applyProtection="0"/>
    <xf numFmtId="0" fontId="73" fillId="69" borderId="0" applyNumberFormat="0" applyBorder="0" applyAlignment="0" applyProtection="0"/>
    <xf numFmtId="0" fontId="208" fillId="69" borderId="0" applyNumberFormat="0" applyBorder="0" applyAlignment="0" applyProtection="0"/>
    <xf numFmtId="0" fontId="73" fillId="69" borderId="0" applyNumberFormat="0" applyBorder="0" applyAlignment="0" applyProtection="0"/>
    <xf numFmtId="0" fontId="18" fillId="69" borderId="0" applyNumberFormat="0" applyBorder="0" applyAlignment="0" applyProtection="0"/>
    <xf numFmtId="0" fontId="73" fillId="69" borderId="0" applyNumberFormat="0" applyBorder="0" applyAlignment="0" applyProtection="0"/>
    <xf numFmtId="0" fontId="73" fillId="69" borderId="0" applyNumberFormat="0" applyBorder="0" applyAlignment="0" applyProtection="0"/>
    <xf numFmtId="0" fontId="208" fillId="69" borderId="0" applyNumberFormat="0" applyBorder="0" applyAlignment="0" applyProtection="0"/>
    <xf numFmtId="0" fontId="18" fillId="69" borderId="0" applyNumberFormat="0" applyBorder="0" applyAlignment="0" applyProtection="0"/>
    <xf numFmtId="0" fontId="73" fillId="69" borderId="0" applyNumberFormat="0" applyBorder="0" applyAlignment="0" applyProtection="0"/>
    <xf numFmtId="0" fontId="73" fillId="69" borderId="0" applyNumberFormat="0" applyBorder="0" applyAlignment="0" applyProtection="0"/>
    <xf numFmtId="0" fontId="18" fillId="69" borderId="0" applyNumberFormat="0" applyBorder="0" applyAlignment="0" applyProtection="0"/>
    <xf numFmtId="0" fontId="18" fillId="69" borderId="0" applyNumberFormat="0" applyBorder="0" applyAlignment="0" applyProtection="0"/>
    <xf numFmtId="0" fontId="208" fillId="69" borderId="0" applyNumberFormat="0" applyBorder="0" applyAlignment="0" applyProtection="0"/>
    <xf numFmtId="0" fontId="73" fillId="69" borderId="0" applyNumberFormat="0" applyBorder="0" applyAlignment="0" applyProtection="0"/>
    <xf numFmtId="0" fontId="73" fillId="69" borderId="0" applyNumberFormat="0" applyBorder="0" applyAlignment="0" applyProtection="0"/>
    <xf numFmtId="0" fontId="18" fillId="69" borderId="0" applyNumberFormat="0" applyBorder="0" applyAlignment="0" applyProtection="0"/>
    <xf numFmtId="0" fontId="208" fillId="69" borderId="0" applyNumberFormat="0" applyBorder="0" applyAlignment="0" applyProtection="0"/>
    <xf numFmtId="0" fontId="207" fillId="40" borderId="0" applyNumberFormat="0" applyBorder="0" applyAlignment="0" applyProtection="0"/>
    <xf numFmtId="0" fontId="208" fillId="69" borderId="0" applyNumberFormat="0" applyBorder="0" applyAlignment="0" applyProtection="0"/>
    <xf numFmtId="0" fontId="73" fillId="69" borderId="0" applyNumberFormat="0" applyBorder="0" applyAlignment="0" applyProtection="0"/>
    <xf numFmtId="0" fontId="208" fillId="69" borderId="0" applyNumberFormat="0" applyBorder="0" applyAlignment="0" applyProtection="0"/>
    <xf numFmtId="0" fontId="207" fillId="40" borderId="0" applyNumberFormat="0" applyBorder="0" applyAlignment="0" applyProtection="0"/>
    <xf numFmtId="0" fontId="73" fillId="69" borderId="0" applyNumberFormat="0" applyBorder="0" applyAlignment="0" applyProtection="0"/>
    <xf numFmtId="0" fontId="73" fillId="69" borderId="0" applyNumberFormat="0" applyBorder="0" applyAlignment="0" applyProtection="0"/>
    <xf numFmtId="0" fontId="73" fillId="69" borderId="0" applyNumberFormat="0" applyBorder="0" applyAlignment="0" applyProtection="0"/>
    <xf numFmtId="0" fontId="73" fillId="69"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208" fillId="67" borderId="0" applyNumberFormat="0" applyBorder="0" applyAlignment="0" applyProtection="0"/>
    <xf numFmtId="0" fontId="73" fillId="2" borderId="0" applyNumberFormat="0" applyBorder="0" applyAlignment="0" applyProtection="0"/>
    <xf numFmtId="0" fontId="18"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208" fillId="67" borderId="0" applyNumberFormat="0" applyBorder="0" applyAlignment="0" applyProtection="0"/>
    <xf numFmtId="0" fontId="73" fillId="2" borderId="0" applyNumberFormat="0" applyBorder="0" applyAlignment="0" applyProtection="0"/>
    <xf numFmtId="0" fontId="18"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208"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18" fillId="67" borderId="0" applyNumberFormat="0" applyBorder="0" applyAlignment="0" applyProtection="0"/>
    <xf numFmtId="0" fontId="208" fillId="67" borderId="0" applyNumberFormat="0" applyBorder="0" applyAlignment="0" applyProtection="0"/>
    <xf numFmtId="0" fontId="207" fillId="36" borderId="0" applyNumberFormat="0" applyBorder="0" applyAlignment="0" applyProtection="0"/>
    <xf numFmtId="0" fontId="208" fillId="67" borderId="0" applyNumberFormat="0" applyBorder="0" applyAlignment="0" applyProtection="0"/>
    <xf numFmtId="0" fontId="73" fillId="67" borderId="0" applyNumberFormat="0" applyBorder="0" applyAlignment="0" applyProtection="0"/>
    <xf numFmtId="0" fontId="208" fillId="67" borderId="0" applyNumberFormat="0" applyBorder="0" applyAlignment="0" applyProtection="0"/>
    <xf numFmtId="0" fontId="207" fillId="36"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208" fillId="66" borderId="0" applyNumberFormat="0" applyBorder="0" applyAlignment="0" applyProtection="0"/>
    <xf numFmtId="0" fontId="73" fillId="97" borderId="0" applyNumberFormat="0" applyBorder="0" applyAlignment="0" applyProtection="0"/>
    <xf numFmtId="0" fontId="18"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208" fillId="66" borderId="0" applyNumberFormat="0" applyBorder="0" applyAlignment="0" applyProtection="0"/>
    <xf numFmtId="0" fontId="73" fillId="97" borderId="0" applyNumberFormat="0" applyBorder="0" applyAlignment="0" applyProtection="0"/>
    <xf numFmtId="0" fontId="18"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208"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18" fillId="66" borderId="0" applyNumberFormat="0" applyBorder="0" applyAlignment="0" applyProtection="0"/>
    <xf numFmtId="0" fontId="208" fillId="66" borderId="0" applyNumberFormat="0" applyBorder="0" applyAlignment="0" applyProtection="0"/>
    <xf numFmtId="0" fontId="207" fillId="55" borderId="0" applyNumberFormat="0" applyBorder="0" applyAlignment="0" applyProtection="0"/>
    <xf numFmtId="0" fontId="208" fillId="66" borderId="0" applyNumberFormat="0" applyBorder="0" applyAlignment="0" applyProtection="0"/>
    <xf numFmtId="0" fontId="73" fillId="66" borderId="0" applyNumberFormat="0" applyBorder="0" applyAlignment="0" applyProtection="0"/>
    <xf numFmtId="0" fontId="208" fillId="66" borderId="0" applyNumberFormat="0" applyBorder="0" applyAlignment="0" applyProtection="0"/>
    <xf numFmtId="0" fontId="207" fillId="55"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6" borderId="0" applyNumberFormat="0" applyBorder="0" applyAlignment="0" applyProtection="0"/>
    <xf numFmtId="0" fontId="73" fillId="65" borderId="0" applyNumberFormat="0" applyBorder="0" applyAlignment="0" applyProtection="0"/>
    <xf numFmtId="0" fontId="73" fillId="65" borderId="0" applyNumberFormat="0" applyBorder="0" applyAlignment="0" applyProtection="0"/>
    <xf numFmtId="0" fontId="73" fillId="65" borderId="0" applyNumberFormat="0" applyBorder="0" applyAlignment="0" applyProtection="0"/>
    <xf numFmtId="0" fontId="73" fillId="65" borderId="0" applyNumberFormat="0" applyBorder="0" applyAlignment="0" applyProtection="0"/>
    <xf numFmtId="0" fontId="73" fillId="65" borderId="0" applyNumberFormat="0" applyBorder="0" applyAlignment="0" applyProtection="0"/>
    <xf numFmtId="0" fontId="73" fillId="65" borderId="0" applyNumberFormat="0" applyBorder="0" applyAlignment="0" applyProtection="0"/>
    <xf numFmtId="0" fontId="208" fillId="65" borderId="0" applyNumberFormat="0" applyBorder="0" applyAlignment="0" applyProtection="0"/>
    <xf numFmtId="0" fontId="73" fillId="65" borderId="0" applyNumberFormat="0" applyBorder="0" applyAlignment="0" applyProtection="0"/>
    <xf numFmtId="0" fontId="18" fillId="65" borderId="0" applyNumberFormat="0" applyBorder="0" applyAlignment="0" applyProtection="0"/>
    <xf numFmtId="0" fontId="73" fillId="65" borderId="0" applyNumberFormat="0" applyBorder="0" applyAlignment="0" applyProtection="0"/>
    <xf numFmtId="0" fontId="73" fillId="65" borderId="0" applyNumberFormat="0" applyBorder="0" applyAlignment="0" applyProtection="0"/>
    <xf numFmtId="0" fontId="208" fillId="65" borderId="0" applyNumberFormat="0" applyBorder="0" applyAlignment="0" applyProtection="0"/>
    <xf numFmtId="0" fontId="18" fillId="65" borderId="0" applyNumberFormat="0" applyBorder="0" applyAlignment="0" applyProtection="0"/>
    <xf numFmtId="0" fontId="73" fillId="65" borderId="0" applyNumberFormat="0" applyBorder="0" applyAlignment="0" applyProtection="0"/>
    <xf numFmtId="0" fontId="73"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208" fillId="65" borderId="0" applyNumberFormat="0" applyBorder="0" applyAlignment="0" applyProtection="0"/>
    <xf numFmtId="0" fontId="73" fillId="65" borderId="0" applyNumberFormat="0" applyBorder="0" applyAlignment="0" applyProtection="0"/>
    <xf numFmtId="0" fontId="73" fillId="65" borderId="0" applyNumberFormat="0" applyBorder="0" applyAlignment="0" applyProtection="0"/>
    <xf numFmtId="0" fontId="18" fillId="65" borderId="0" applyNumberFormat="0" applyBorder="0" applyAlignment="0" applyProtection="0"/>
    <xf numFmtId="0" fontId="208" fillId="65" borderId="0" applyNumberFormat="0" applyBorder="0" applyAlignment="0" applyProtection="0"/>
    <xf numFmtId="0" fontId="207" fillId="51" borderId="0" applyNumberFormat="0" applyBorder="0" applyAlignment="0" applyProtection="0"/>
    <xf numFmtId="0" fontId="208" fillId="65" borderId="0" applyNumberFormat="0" applyBorder="0" applyAlignment="0" applyProtection="0"/>
    <xf numFmtId="0" fontId="73" fillId="65" borderId="0" applyNumberFormat="0" applyBorder="0" applyAlignment="0" applyProtection="0"/>
    <xf numFmtId="0" fontId="208" fillId="65" borderId="0" applyNumberFormat="0" applyBorder="0" applyAlignment="0" applyProtection="0"/>
    <xf numFmtId="0" fontId="207" fillId="51" borderId="0" applyNumberFormat="0" applyBorder="0" applyAlignment="0" applyProtection="0"/>
    <xf numFmtId="0" fontId="73" fillId="65" borderId="0" applyNumberFormat="0" applyBorder="0" applyAlignment="0" applyProtection="0"/>
    <xf numFmtId="0" fontId="73" fillId="65" borderId="0" applyNumberFormat="0" applyBorder="0" applyAlignment="0" applyProtection="0"/>
    <xf numFmtId="0" fontId="73" fillId="65" borderId="0" applyNumberFormat="0" applyBorder="0" applyAlignment="0" applyProtection="0"/>
    <xf numFmtId="0" fontId="73" fillId="65"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208" fillId="63" borderId="0" applyNumberFormat="0" applyBorder="0" applyAlignment="0" applyProtection="0"/>
    <xf numFmtId="0" fontId="73" fillId="7" borderId="0" applyNumberFormat="0" applyBorder="0" applyAlignment="0" applyProtection="0"/>
    <xf numFmtId="0" fontId="18"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208" fillId="63" borderId="0" applyNumberFormat="0" applyBorder="0" applyAlignment="0" applyProtection="0"/>
    <xf numFmtId="0" fontId="73" fillId="7" borderId="0" applyNumberFormat="0" applyBorder="0" applyAlignment="0" applyProtection="0"/>
    <xf numFmtId="0" fontId="18"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18" fillId="63" borderId="0" applyNumberFormat="0" applyBorder="0" applyAlignment="0" applyProtection="0"/>
    <xf numFmtId="0" fontId="18" fillId="63" borderId="0" applyNumberFormat="0" applyBorder="0" applyAlignment="0" applyProtection="0"/>
    <xf numFmtId="0" fontId="208"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18" fillId="63" borderId="0" applyNumberFormat="0" applyBorder="0" applyAlignment="0" applyProtection="0"/>
    <xf numFmtId="0" fontId="208" fillId="63" borderId="0" applyNumberFormat="0" applyBorder="0" applyAlignment="0" applyProtection="0"/>
    <xf numFmtId="0" fontId="207" fillId="63" borderId="0" applyNumberFormat="0" applyBorder="0" applyAlignment="0" applyProtection="0"/>
    <xf numFmtId="0" fontId="208" fillId="63" borderId="0" applyNumberFormat="0" applyBorder="0" applyAlignment="0" applyProtection="0"/>
    <xf numFmtId="0" fontId="73" fillId="63" borderId="0" applyNumberFormat="0" applyBorder="0" applyAlignment="0" applyProtection="0"/>
    <xf numFmtId="0" fontId="208" fillId="63" borderId="0" applyNumberFormat="0" applyBorder="0" applyAlignment="0" applyProtection="0"/>
    <xf numFmtId="0" fontId="207"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3"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208" fillId="61" borderId="0" applyNumberFormat="0" applyBorder="0" applyAlignment="0" applyProtection="0"/>
    <xf numFmtId="0" fontId="73" fillId="94" borderId="0" applyNumberFormat="0" applyBorder="0" applyAlignment="0" applyProtection="0"/>
    <xf numFmtId="0" fontId="18"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94"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18" fillId="61" borderId="0" applyNumberFormat="0" applyBorder="0" applyAlignment="0" applyProtection="0"/>
    <xf numFmtId="0" fontId="18" fillId="61" borderId="0" applyNumberFormat="0" applyBorder="0" applyAlignment="0" applyProtection="0"/>
    <xf numFmtId="0" fontId="208"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18" fillId="61" borderId="0" applyNumberFormat="0" applyBorder="0" applyAlignment="0" applyProtection="0"/>
    <xf numFmtId="0" fontId="208" fillId="61" borderId="0" applyNumberFormat="0" applyBorder="0" applyAlignment="0" applyProtection="0"/>
    <xf numFmtId="0" fontId="207" fillId="61" borderId="0" applyNumberFormat="0" applyBorder="0" applyAlignment="0" applyProtection="0"/>
    <xf numFmtId="0" fontId="208" fillId="61" borderId="0" applyNumberFormat="0" applyBorder="0" applyAlignment="0" applyProtection="0"/>
    <xf numFmtId="0" fontId="208" fillId="61" borderId="0" applyNumberFormat="0" applyBorder="0" applyAlignment="0" applyProtection="0"/>
    <xf numFmtId="0" fontId="207"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59" borderId="0" applyNumberFormat="0" applyBorder="0" applyAlignment="0" applyProtection="0"/>
    <xf numFmtId="0" fontId="73" fillId="59" borderId="0" applyNumberFormat="0" applyBorder="0" applyAlignment="0" applyProtection="0"/>
    <xf numFmtId="0" fontId="73" fillId="59" borderId="0" applyNumberFormat="0" applyBorder="0" applyAlignment="0" applyProtection="0"/>
    <xf numFmtId="0" fontId="73" fillId="59" borderId="0" applyNumberFormat="0" applyBorder="0" applyAlignment="0" applyProtection="0"/>
    <xf numFmtId="0" fontId="73" fillId="59" borderId="0" applyNumberFormat="0" applyBorder="0" applyAlignment="0" applyProtection="0"/>
    <xf numFmtId="0" fontId="73" fillId="59" borderId="0" applyNumberFormat="0" applyBorder="0" applyAlignment="0" applyProtection="0"/>
    <xf numFmtId="0" fontId="208" fillId="59" borderId="0" applyNumberFormat="0" applyBorder="0" applyAlignment="0" applyProtection="0"/>
    <xf numFmtId="0" fontId="73" fillId="97" borderId="0" applyNumberFormat="0" applyBorder="0" applyAlignment="0" applyProtection="0"/>
    <xf numFmtId="0" fontId="18" fillId="59" borderId="0" applyNumberFormat="0" applyBorder="0" applyAlignment="0" applyProtection="0"/>
    <xf numFmtId="0" fontId="73" fillId="59" borderId="0" applyNumberFormat="0" applyBorder="0" applyAlignment="0" applyProtection="0"/>
    <xf numFmtId="0" fontId="73" fillId="59" borderId="0" applyNumberFormat="0" applyBorder="0" applyAlignment="0" applyProtection="0"/>
    <xf numFmtId="0" fontId="208" fillId="59" borderId="0" applyNumberFormat="0" applyBorder="0" applyAlignment="0" applyProtection="0"/>
    <xf numFmtId="0" fontId="73" fillId="97" borderId="0" applyNumberFormat="0" applyBorder="0" applyAlignment="0" applyProtection="0"/>
    <xf numFmtId="0" fontId="18" fillId="59" borderId="0" applyNumberFormat="0" applyBorder="0" applyAlignment="0" applyProtection="0"/>
    <xf numFmtId="0" fontId="73" fillId="59" borderId="0" applyNumberFormat="0" applyBorder="0" applyAlignment="0" applyProtection="0"/>
    <xf numFmtId="0" fontId="73"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208" fillId="59" borderId="0" applyNumberFormat="0" applyBorder="0" applyAlignment="0" applyProtection="0"/>
    <xf numFmtId="0" fontId="73" fillId="59" borderId="0" applyNumberFormat="0" applyBorder="0" applyAlignment="0" applyProtection="0"/>
    <xf numFmtId="0" fontId="73" fillId="59" borderId="0" applyNumberFormat="0" applyBorder="0" applyAlignment="0" applyProtection="0"/>
    <xf numFmtId="0" fontId="18" fillId="59" borderId="0" applyNumberFormat="0" applyBorder="0" applyAlignment="0" applyProtection="0"/>
    <xf numFmtId="0" fontId="208" fillId="59" borderId="0" applyNumberFormat="0" applyBorder="0" applyAlignment="0" applyProtection="0"/>
    <xf numFmtId="0" fontId="207" fillId="59" borderId="0" applyNumberFormat="0" applyBorder="0" applyAlignment="0" applyProtection="0"/>
    <xf numFmtId="0" fontId="208" fillId="59" borderId="0" applyNumberFormat="0" applyBorder="0" applyAlignment="0" applyProtection="0"/>
    <xf numFmtId="0" fontId="73" fillId="59" borderId="0" applyNumberFormat="0" applyBorder="0" applyAlignment="0" applyProtection="0"/>
    <xf numFmtId="0" fontId="208" fillId="59" borderId="0" applyNumberFormat="0" applyBorder="0" applyAlignment="0" applyProtection="0"/>
    <xf numFmtId="0" fontId="207" fillId="59" borderId="0" applyNumberFormat="0" applyBorder="0" applyAlignment="0" applyProtection="0"/>
    <xf numFmtId="0" fontId="73" fillId="59" borderId="0" applyNumberFormat="0" applyBorder="0" applyAlignment="0" applyProtection="0"/>
    <xf numFmtId="0" fontId="73" fillId="59" borderId="0" applyNumberFormat="0" applyBorder="0" applyAlignment="0" applyProtection="0"/>
    <xf numFmtId="0" fontId="73" fillId="59"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208" fillId="58" borderId="0" applyNumberFormat="0" applyBorder="0" applyAlignment="0" applyProtection="0"/>
    <xf numFmtId="0" fontId="73" fillId="7" borderId="0" applyNumberFormat="0" applyBorder="0" applyAlignment="0" applyProtection="0"/>
    <xf numFmtId="0" fontId="18"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208" fillId="58" borderId="0" applyNumberFormat="0" applyBorder="0" applyAlignment="0" applyProtection="0"/>
    <xf numFmtId="0" fontId="73" fillId="7" borderId="0" applyNumberFormat="0" applyBorder="0" applyAlignment="0" applyProtection="0"/>
    <xf numFmtId="0" fontId="18"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208"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18" fillId="58" borderId="0" applyNumberFormat="0" applyBorder="0" applyAlignment="0" applyProtection="0"/>
    <xf numFmtId="0" fontId="208" fillId="58" borderId="0" applyNumberFormat="0" applyBorder="0" applyAlignment="0" applyProtection="0"/>
    <xf numFmtId="0" fontId="207" fillId="58" borderId="0" applyNumberFormat="0" applyBorder="0" applyAlignment="0" applyProtection="0"/>
    <xf numFmtId="0" fontId="208" fillId="58" borderId="0" applyNumberFormat="0" applyBorder="0" applyAlignment="0" applyProtection="0"/>
    <xf numFmtId="0" fontId="73" fillId="58" borderId="0" applyNumberFormat="0" applyBorder="0" applyAlignment="0" applyProtection="0"/>
    <xf numFmtId="0" fontId="208" fillId="58" borderId="0" applyNumberFormat="0" applyBorder="0" applyAlignment="0" applyProtection="0"/>
    <xf numFmtId="0" fontId="207"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44" fontId="149" fillId="0" borderId="0" applyFont="0" applyFill="0" applyBorder="0" applyAlignment="0" applyProtection="0"/>
    <xf numFmtId="43" fontId="149" fillId="0" borderId="0" applyFont="0" applyFill="0" applyBorder="0" applyAlignment="0" applyProtection="0"/>
    <xf numFmtId="0" fontId="149" fillId="0" borderId="0"/>
    <xf numFmtId="1" fontId="32" fillId="0" borderId="0">
      <alignment horizontal="centerContinuous"/>
    </xf>
    <xf numFmtId="1" fontId="206" fillId="0" borderId="0">
      <alignment horizontal="center"/>
    </xf>
    <xf numFmtId="173" fontId="155" fillId="0" borderId="0"/>
    <xf numFmtId="0" fontId="16" fillId="0" borderId="0" applyNumberFormat="0" applyFont="0" applyFill="0" applyBorder="0" applyProtection="0">
      <alignment horizontal="center" vertical="center" wrapText="1"/>
    </xf>
    <xf numFmtId="0" fontId="16" fillId="0" borderId="0" applyFont="0" applyFill="0" applyBorder="0">
      <alignment horizontal="right" vertical="center" wrapText="1"/>
    </xf>
    <xf numFmtId="278" fontId="16" fillId="0" borderId="0" applyFont="0" applyFill="0" applyBorder="0" applyAlignment="0" applyProtection="0"/>
    <xf numFmtId="277" fontId="16" fillId="0" borderId="0" applyFont="0" applyFill="0" applyBorder="0" applyAlignment="0" applyProtection="0"/>
    <xf numFmtId="276" fontId="35" fillId="0" borderId="0" applyFont="0" applyFill="0" applyBorder="0" applyAlignment="0" applyProtection="0"/>
    <xf numFmtId="275" fontId="35" fillId="0" borderId="0" applyFont="0" applyFill="0" applyBorder="0" applyAlignment="0" applyProtection="0"/>
    <xf numFmtId="274" fontId="35" fillId="0" borderId="0" applyFont="0" applyFill="0" applyBorder="0" applyAlignment="0" applyProtection="0"/>
    <xf numFmtId="273" fontId="205" fillId="0" borderId="0" applyFont="0" applyFill="0" applyBorder="0" applyAlignment="0" applyProtection="0"/>
    <xf numFmtId="0" fontId="16" fillId="0" borderId="0">
      <alignment vertical="top"/>
    </xf>
    <xf numFmtId="4" fontId="204" fillId="0" borderId="0">
      <protection locked="0"/>
    </xf>
    <xf numFmtId="37" fontId="39" fillId="91" borderId="0" applyNumberFormat="0" applyBorder="0" applyAlignment="0" applyProtection="0"/>
    <xf numFmtId="37" fontId="39" fillId="0" borderId="0"/>
    <xf numFmtId="37" fontId="39" fillId="101" borderId="0" applyNumberFormat="0" applyBorder="0" applyAlignment="0" applyProtection="0"/>
    <xf numFmtId="37" fontId="27" fillId="0" borderId="263" applyNumberFormat="0" applyFill="0"/>
    <xf numFmtId="193" fontId="27" fillId="0" borderId="152" applyFill="0"/>
    <xf numFmtId="166" fontId="16" fillId="0" borderId="89" applyNumberFormat="0" applyFont="0" applyFill="0" applyAlignment="0"/>
    <xf numFmtId="0" fontId="200" fillId="0" borderId="0">
      <alignment horizontal="centerContinuous"/>
    </xf>
    <xf numFmtId="0" fontId="12" fillId="92" borderId="0">
      <alignment horizontal="right"/>
    </xf>
    <xf numFmtId="40" fontId="152" fillId="0" borderId="0"/>
    <xf numFmtId="0" fontId="61" fillId="0" borderId="0"/>
    <xf numFmtId="0" fontId="61" fillId="0" borderId="0"/>
    <xf numFmtId="49" fontId="11" fillId="0" borderId="0" applyFont="0" applyFill="0" applyBorder="0" applyAlignment="0" applyProtection="0"/>
    <xf numFmtId="0" fontId="199" fillId="0" borderId="0"/>
    <xf numFmtId="49" fontId="11" fillId="0" borderId="0" applyFont="0" applyFill="0" applyBorder="0" applyAlignment="0" applyProtection="0"/>
    <xf numFmtId="0" fontId="140" fillId="0" borderId="0">
      <alignment horizontal="centerContinuous"/>
    </xf>
    <xf numFmtId="0" fontId="167" fillId="0" borderId="95" applyFill="0" applyBorder="0" applyProtection="0">
      <alignment horizontal="left" vertical="top"/>
    </xf>
    <xf numFmtId="0" fontId="197" fillId="0" borderId="0" applyFill="0" applyBorder="0" applyProtection="0">
      <alignment horizontal="left"/>
    </xf>
    <xf numFmtId="0" fontId="175" fillId="0" borderId="0"/>
    <xf numFmtId="0" fontId="196" fillId="0" borderId="0"/>
    <xf numFmtId="0" fontId="195" fillId="99" borderId="86" applyBorder="0" applyProtection="0">
      <alignment horizontal="centerContinuous" vertical="center"/>
    </xf>
    <xf numFmtId="0" fontId="195" fillId="124" borderId="0" applyBorder="0" applyProtection="0">
      <alignment horizontal="centerContinuous" vertical="center"/>
    </xf>
    <xf numFmtId="0" fontId="194" fillId="0" borderId="86" applyBorder="0" applyProtection="0">
      <alignment horizontal="right" vertical="center"/>
    </xf>
    <xf numFmtId="0" fontId="194" fillId="0" borderId="0" applyBorder="0" applyProtection="0">
      <alignment vertical="center"/>
    </xf>
    <xf numFmtId="0" fontId="193" fillId="0" borderId="277" applyNumberFormat="0" applyAlignment="0" applyProtection="0"/>
    <xf numFmtId="40" fontId="192" fillId="0" borderId="0" applyBorder="0">
      <alignment horizontal="right"/>
    </xf>
    <xf numFmtId="37" fontId="27" fillId="0" borderId="89" applyNumberFormat="0"/>
    <xf numFmtId="0" fontId="11" fillId="0" borderId="0">
      <alignment horizontal="center"/>
    </xf>
    <xf numFmtId="0" fontId="191" fillId="102" borderId="0"/>
    <xf numFmtId="0" fontId="16" fillId="0" borderId="0">
      <alignment vertical="top"/>
    </xf>
    <xf numFmtId="0" fontId="2" fillId="39" borderId="0" applyNumberFormat="0" applyBorder="0" applyAlignment="0" applyProtection="0"/>
    <xf numFmtId="9" fontId="16" fillId="0" borderId="0" applyFont="0" applyFill="0" applyBorder="0" applyAlignment="0" applyProtection="0"/>
    <xf numFmtId="0" fontId="16" fillId="0" borderId="0">
      <alignment vertical="top"/>
    </xf>
    <xf numFmtId="0" fontId="16" fillId="0" borderId="0" applyFont="0" applyFill="0" applyBorder="0" applyAlignment="0" applyProtection="0"/>
    <xf numFmtId="0" fontId="151" fillId="21" borderId="46"/>
    <xf numFmtId="0" fontId="16" fillId="123" borderId="0"/>
    <xf numFmtId="0" fontId="85" fillId="0" borderId="0">
      <alignment textRotation="90"/>
    </xf>
    <xf numFmtId="1" fontId="16" fillId="0" borderId="0"/>
    <xf numFmtId="0" fontId="190" fillId="0" borderId="0" applyNumberFormat="0" applyFill="0" applyBorder="0" applyAlignment="0" applyProtection="0"/>
    <xf numFmtId="0" fontId="42" fillId="0" borderId="0"/>
    <xf numFmtId="232" fontId="157" fillId="122" borderId="0" applyFont="0"/>
    <xf numFmtId="40" fontId="189" fillId="0" borderId="0" applyFont="0" applyFill="0" applyBorder="0" applyAlignment="0" applyProtection="0"/>
    <xf numFmtId="0" fontId="11" fillId="0" borderId="0"/>
    <xf numFmtId="0" fontId="188" fillId="89" borderId="0"/>
    <xf numFmtId="4" fontId="147" fillId="60" borderId="274" applyNumberFormat="0" applyProtection="0">
      <alignment horizontal="right" vertical="center"/>
    </xf>
    <xf numFmtId="0" fontId="39" fillId="72" borderId="128"/>
    <xf numFmtId="4" fontId="187" fillId="70" borderId="0" applyNumberFormat="0" applyProtection="0">
      <alignment horizontal="left" vertical="center" indent="1"/>
    </xf>
    <xf numFmtId="0" fontId="18" fillId="75" borderId="274" applyNumberFormat="0" applyProtection="0">
      <alignment horizontal="left" vertical="top" indent="1"/>
    </xf>
    <xf numFmtId="4" fontId="18" fillId="75" borderId="274" applyNumberFormat="0" applyProtection="0">
      <alignment horizontal="left" vertical="center" indent="1"/>
    </xf>
    <xf numFmtId="4" fontId="181" fillId="60" borderId="274" applyNumberFormat="0" applyProtection="0">
      <alignment horizontal="right" vertical="center"/>
    </xf>
    <xf numFmtId="4" fontId="18" fillId="60" borderId="274" applyNumberFormat="0" applyProtection="0">
      <alignment horizontal="right" vertical="center"/>
    </xf>
    <xf numFmtId="0" fontId="18" fillId="94" borderId="274" applyNumberFormat="0" applyProtection="0">
      <alignment horizontal="left" vertical="top" indent="1"/>
    </xf>
    <xf numFmtId="4" fontId="18" fillId="94" borderId="274" applyNumberFormat="0" applyProtection="0">
      <alignment horizontal="left" vertical="center" indent="1"/>
    </xf>
    <xf numFmtId="4" fontId="181" fillId="94" borderId="274" applyNumberFormat="0" applyProtection="0">
      <alignment vertical="center"/>
    </xf>
    <xf numFmtId="4" fontId="18" fillId="94" borderId="274" applyNumberFormat="0" applyProtection="0">
      <alignment vertical="center"/>
    </xf>
    <xf numFmtId="0" fontId="148" fillId="121" borderId="276" applyBorder="0"/>
    <xf numFmtId="0" fontId="16" fillId="7" borderId="128" applyNumberFormat="0">
      <protection locked="0"/>
    </xf>
    <xf numFmtId="0" fontId="16" fillId="60" borderId="274" applyNumberFormat="0" applyProtection="0">
      <alignment horizontal="left" vertical="top" indent="1"/>
    </xf>
    <xf numFmtId="0" fontId="16" fillId="60" borderId="274" applyNumberFormat="0" applyProtection="0">
      <alignment horizontal="left" vertical="center" indent="1"/>
    </xf>
    <xf numFmtId="0" fontId="16" fillId="67" borderId="274" applyNumberFormat="0" applyProtection="0">
      <alignment horizontal="left" vertical="top" indent="1"/>
    </xf>
    <xf numFmtId="0" fontId="16" fillId="67" borderId="274" applyNumberFormat="0" applyProtection="0">
      <alignment horizontal="left" vertical="center" indent="1"/>
    </xf>
    <xf numFmtId="0" fontId="16" fillId="75" borderId="274" applyNumberFormat="0" applyProtection="0">
      <alignment horizontal="left" vertical="top" indent="1"/>
    </xf>
    <xf numFmtId="0" fontId="16" fillId="75" borderId="274" applyNumberFormat="0" applyProtection="0">
      <alignment horizontal="left" vertical="center" indent="1"/>
    </xf>
    <xf numFmtId="0" fontId="16" fillId="121" borderId="274" applyNumberFormat="0" applyProtection="0">
      <alignment horizontal="left" vertical="top" indent="1"/>
    </xf>
    <xf numFmtId="0" fontId="16" fillId="121" borderId="274" applyNumberFormat="0" applyProtection="0">
      <alignment horizontal="left" vertical="center" indent="1"/>
    </xf>
    <xf numFmtId="4" fontId="18" fillId="75" borderId="0" applyNumberFormat="0" applyProtection="0">
      <alignment horizontal="left" vertical="center" indent="1"/>
    </xf>
    <xf numFmtId="4" fontId="18" fillId="60" borderId="0" applyNumberFormat="0" applyProtection="0">
      <alignment horizontal="left" vertical="center" indent="1"/>
    </xf>
    <xf numFmtId="4" fontId="18" fillId="75" borderId="274" applyNumberFormat="0" applyProtection="0">
      <alignment horizontal="right" vertical="center"/>
    </xf>
    <xf numFmtId="4" fontId="19" fillId="121" borderId="0" applyNumberFormat="0" applyProtection="0">
      <alignment horizontal="left" vertical="center" indent="1"/>
    </xf>
    <xf numFmtId="4" fontId="18" fillId="60" borderId="0" applyNumberFormat="0" applyProtection="0">
      <alignment horizontal="left" vertical="center" indent="1"/>
    </xf>
    <xf numFmtId="4" fontId="40" fillId="120" borderId="275" applyNumberFormat="0" applyProtection="0">
      <alignment horizontal="left" vertical="center" indent="1"/>
    </xf>
    <xf numFmtId="4" fontId="18" fillId="71" borderId="274" applyNumberFormat="0" applyProtection="0">
      <alignment horizontal="right" vertical="center"/>
    </xf>
    <xf numFmtId="4" fontId="18" fillId="119" borderId="274" applyNumberFormat="0" applyProtection="0">
      <alignment horizontal="right" vertical="center"/>
    </xf>
    <xf numFmtId="4" fontId="18" fillId="84" borderId="274" applyNumberFormat="0" applyProtection="0">
      <alignment horizontal="right" vertical="center"/>
    </xf>
    <xf numFmtId="4" fontId="18" fillId="86" borderId="274" applyNumberFormat="0" applyProtection="0">
      <alignment horizontal="right" vertical="center"/>
    </xf>
    <xf numFmtId="4" fontId="18" fillId="80" borderId="274" applyNumberFormat="0" applyProtection="0">
      <alignment horizontal="right" vertical="center"/>
    </xf>
    <xf numFmtId="4" fontId="18" fillId="74" borderId="274" applyNumberFormat="0" applyProtection="0">
      <alignment horizontal="right" vertical="center"/>
    </xf>
    <xf numFmtId="4" fontId="18" fillId="83" borderId="274" applyNumberFormat="0" applyProtection="0">
      <alignment horizontal="right" vertical="center"/>
    </xf>
    <xf numFmtId="4" fontId="18" fillId="69" borderId="274" applyNumberFormat="0" applyProtection="0">
      <alignment horizontal="right" vertical="center"/>
    </xf>
    <xf numFmtId="4" fontId="18" fillId="59" borderId="274" applyNumberFormat="0" applyProtection="0">
      <alignment horizontal="right" vertical="center"/>
    </xf>
    <xf numFmtId="4" fontId="40" fillId="75" borderId="0" applyNumberFormat="0" applyProtection="0">
      <alignment horizontal="left" vertical="center" indent="1"/>
    </xf>
    <xf numFmtId="0" fontId="40" fillId="93" borderId="274" applyNumberFormat="0" applyProtection="0">
      <alignment horizontal="left" vertical="top" indent="1"/>
    </xf>
    <xf numFmtId="4" fontId="40" fillId="93" borderId="274" applyNumberFormat="0" applyProtection="0">
      <alignment horizontal="left" vertical="center" indent="1"/>
    </xf>
    <xf numFmtId="4" fontId="183" fillId="93" borderId="274" applyNumberFormat="0" applyProtection="0">
      <alignment vertical="center"/>
    </xf>
    <xf numFmtId="4" fontId="40" fillId="93" borderId="274" applyNumberFormat="0" applyProtection="0">
      <alignment vertical="center"/>
    </xf>
    <xf numFmtId="0" fontId="186" fillId="0" borderId="273">
      <alignment vertical="center"/>
    </xf>
    <xf numFmtId="0" fontId="185" fillId="0" borderId="10">
      <protection locked="0"/>
    </xf>
    <xf numFmtId="0" fontId="185" fillId="0" borderId="10">
      <protection locked="0"/>
    </xf>
    <xf numFmtId="166" fontId="185" fillId="0" borderId="0"/>
    <xf numFmtId="166" fontId="185" fillId="0" borderId="0"/>
    <xf numFmtId="166" fontId="185" fillId="0" borderId="0"/>
    <xf numFmtId="166" fontId="185" fillId="0" borderId="0"/>
    <xf numFmtId="0" fontId="185" fillId="0" borderId="10">
      <alignment horizontal="centerContinuous"/>
    </xf>
    <xf numFmtId="0" fontId="185" fillId="0" borderId="10">
      <alignment horizontal="centerContinuous"/>
    </xf>
    <xf numFmtId="0" fontId="185" fillId="0" borderId="10">
      <alignment horizontal="centerContinuous"/>
    </xf>
    <xf numFmtId="0" fontId="185" fillId="0" borderId="10">
      <protection locked="0"/>
    </xf>
    <xf numFmtId="0" fontId="185" fillId="0" borderId="10">
      <alignment horizontal="centerContinuous"/>
    </xf>
    <xf numFmtId="0" fontId="185" fillId="0" borderId="10">
      <protection locked="0"/>
    </xf>
    <xf numFmtId="0" fontId="185" fillId="0" borderId="10">
      <alignment horizontal="centerContinuous"/>
    </xf>
    <xf numFmtId="0" fontId="185" fillId="0" borderId="10">
      <alignment horizontal="centerContinuous"/>
    </xf>
    <xf numFmtId="166" fontId="185" fillId="0" borderId="0"/>
    <xf numFmtId="166" fontId="185" fillId="0" borderId="0"/>
    <xf numFmtId="166" fontId="185" fillId="0" borderId="0"/>
    <xf numFmtId="0" fontId="185" fillId="0" borderId="10">
      <alignment horizontal="centerContinuous"/>
    </xf>
    <xf numFmtId="166" fontId="185" fillId="0" borderId="0"/>
    <xf numFmtId="0" fontId="185" fillId="0" borderId="10">
      <alignment horizontal="centerContinuous"/>
    </xf>
    <xf numFmtId="0" fontId="185" fillId="0" borderId="10">
      <alignment horizontal="centerContinuous"/>
    </xf>
    <xf numFmtId="0" fontId="185" fillId="0" borderId="10">
      <alignment horizontal="centerContinuous"/>
    </xf>
    <xf numFmtId="166" fontId="185" fillId="0" borderId="0"/>
    <xf numFmtId="166" fontId="185" fillId="0" borderId="0"/>
    <xf numFmtId="166" fontId="185" fillId="0" borderId="0"/>
    <xf numFmtId="0" fontId="185" fillId="0" borderId="10">
      <alignment horizontal="centerContinuous"/>
    </xf>
    <xf numFmtId="166" fontId="185" fillId="0" borderId="0"/>
    <xf numFmtId="166" fontId="185" fillId="0" borderId="0"/>
    <xf numFmtId="166" fontId="185" fillId="0" borderId="0"/>
    <xf numFmtId="0" fontId="185" fillId="0" borderId="10">
      <alignment horizontal="centerContinuous"/>
    </xf>
    <xf numFmtId="0" fontId="185" fillId="0" borderId="10">
      <alignment horizontal="centerContinuous"/>
    </xf>
    <xf numFmtId="0" fontId="185" fillId="0" borderId="10">
      <alignment horizontal="centerContinuous"/>
    </xf>
    <xf numFmtId="166" fontId="185" fillId="0" borderId="0"/>
    <xf numFmtId="0" fontId="185" fillId="0" borderId="10">
      <alignment horizontal="centerContinuous"/>
    </xf>
    <xf numFmtId="166" fontId="185" fillId="0" borderId="0"/>
    <xf numFmtId="0" fontId="185" fillId="0" borderId="10">
      <alignment horizontal="centerContinuous"/>
    </xf>
    <xf numFmtId="166" fontId="185" fillId="0" borderId="0"/>
    <xf numFmtId="166" fontId="185" fillId="0" borderId="0"/>
    <xf numFmtId="0" fontId="185" fillId="0" borderId="10">
      <alignment horizontal="centerContinuous"/>
    </xf>
    <xf numFmtId="0" fontId="185" fillId="0" borderId="10">
      <alignment horizontal="centerContinuous"/>
    </xf>
    <xf numFmtId="0" fontId="185" fillId="0" borderId="10">
      <alignment horizontal="centerContinuous"/>
    </xf>
    <xf numFmtId="166" fontId="185" fillId="0" borderId="0"/>
    <xf numFmtId="0" fontId="185" fillId="0" borderId="10">
      <alignment horizontal="centerContinuous"/>
    </xf>
    <xf numFmtId="166" fontId="185" fillId="0" borderId="0"/>
    <xf numFmtId="0" fontId="185" fillId="0" borderId="10">
      <protection locked="0"/>
    </xf>
    <xf numFmtId="0" fontId="185" fillId="0" borderId="10">
      <protection locked="0"/>
    </xf>
    <xf numFmtId="0" fontId="185" fillId="0" borderId="10">
      <protection locked="0"/>
    </xf>
    <xf numFmtId="0" fontId="185" fillId="0" borderId="10">
      <protection locked="0"/>
    </xf>
    <xf numFmtId="0" fontId="185" fillId="0" borderId="10">
      <protection locked="0"/>
    </xf>
    <xf numFmtId="0" fontId="185" fillId="0" borderId="10">
      <protection locked="0"/>
    </xf>
    <xf numFmtId="0" fontId="185" fillId="0" borderId="10">
      <alignment horizontal="centerContinuous"/>
    </xf>
    <xf numFmtId="0" fontId="185" fillId="0" borderId="10">
      <alignment horizontal="centerContinuous"/>
    </xf>
    <xf numFmtId="0" fontId="185" fillId="0" borderId="10">
      <alignment horizontal="centerContinuous"/>
    </xf>
    <xf numFmtId="0" fontId="185" fillId="0" borderId="10">
      <protection locked="0"/>
    </xf>
    <xf numFmtId="0" fontId="185" fillId="0" borderId="10">
      <alignment horizontal="centerContinuous"/>
    </xf>
    <xf numFmtId="166" fontId="185" fillId="0" borderId="0"/>
    <xf numFmtId="166" fontId="185" fillId="0" borderId="0"/>
    <xf numFmtId="0" fontId="185" fillId="0" borderId="10">
      <alignment horizontal="centerContinuous"/>
    </xf>
    <xf numFmtId="0" fontId="185" fillId="0" borderId="10">
      <alignment horizontal="centerContinuous"/>
    </xf>
    <xf numFmtId="0" fontId="185" fillId="0" borderId="10">
      <alignment horizontal="centerContinuous"/>
    </xf>
    <xf numFmtId="0" fontId="185" fillId="0" borderId="10">
      <alignment horizontal="centerContinuous"/>
    </xf>
    <xf numFmtId="0" fontId="185" fillId="0" borderId="10">
      <protection locked="0"/>
    </xf>
    <xf numFmtId="0" fontId="185" fillId="0" borderId="10">
      <protection locked="0"/>
    </xf>
    <xf numFmtId="0" fontId="185" fillId="0" borderId="10">
      <protection locked="0"/>
    </xf>
    <xf numFmtId="166" fontId="185" fillId="0" borderId="0"/>
    <xf numFmtId="0" fontId="185" fillId="0" borderId="10">
      <protection locked="0"/>
    </xf>
    <xf numFmtId="166" fontId="185" fillId="0" borderId="0"/>
    <xf numFmtId="0" fontId="185" fillId="0" borderId="10">
      <protection locked="0"/>
    </xf>
    <xf numFmtId="0" fontId="185" fillId="0" borderId="10">
      <protection locked="0"/>
    </xf>
    <xf numFmtId="0" fontId="185" fillId="0" borderId="10">
      <protection locked="0"/>
    </xf>
    <xf numFmtId="0" fontId="185" fillId="0" borderId="10">
      <protection locked="0"/>
    </xf>
    <xf numFmtId="0" fontId="185" fillId="0" borderId="10">
      <protection locked="0"/>
    </xf>
    <xf numFmtId="0" fontId="185" fillId="0" borderId="10">
      <protection locked="0"/>
    </xf>
    <xf numFmtId="0" fontId="185" fillId="0" borderId="10">
      <protection locked="0"/>
    </xf>
    <xf numFmtId="0" fontId="185" fillId="0" borderId="10">
      <alignment horizontal="centerContinuous"/>
    </xf>
    <xf numFmtId="0" fontId="185" fillId="0" borderId="10">
      <alignment horizontal="centerContinuous"/>
    </xf>
    <xf numFmtId="0" fontId="185" fillId="0" borderId="10">
      <alignment horizontal="centerContinuous"/>
    </xf>
    <xf numFmtId="0" fontId="185" fillId="0" borderId="10">
      <protection locked="0"/>
    </xf>
    <xf numFmtId="0" fontId="185" fillId="0" borderId="10">
      <alignment horizontal="centerContinuous"/>
    </xf>
    <xf numFmtId="0" fontId="185" fillId="0" borderId="10">
      <protection locked="0"/>
    </xf>
    <xf numFmtId="0" fontId="185" fillId="0" borderId="10">
      <protection locked="0"/>
    </xf>
    <xf numFmtId="0" fontId="185" fillId="0" borderId="10">
      <protection locked="0"/>
    </xf>
    <xf numFmtId="0" fontId="185" fillId="0" borderId="10">
      <alignment horizontal="centerContinuous"/>
    </xf>
    <xf numFmtId="0" fontId="185" fillId="0" borderId="10">
      <alignment horizontal="centerContinuous"/>
    </xf>
    <xf numFmtId="0" fontId="185" fillId="0" borderId="10">
      <alignment horizontal="centerContinuous"/>
    </xf>
    <xf numFmtId="0" fontId="185" fillId="0" borderId="10">
      <alignment horizontal="centerContinuous"/>
    </xf>
    <xf numFmtId="166" fontId="185" fillId="0" borderId="0"/>
    <xf numFmtId="166" fontId="185" fillId="0" borderId="0"/>
    <xf numFmtId="166" fontId="185" fillId="0" borderId="0"/>
    <xf numFmtId="0" fontId="185" fillId="0" borderId="10">
      <protection locked="0"/>
    </xf>
    <xf numFmtId="166" fontId="185" fillId="0" borderId="0"/>
    <xf numFmtId="0" fontId="185" fillId="0" borderId="10">
      <protection locked="0"/>
    </xf>
    <xf numFmtId="166" fontId="185" fillId="0" borderId="0"/>
    <xf numFmtId="166" fontId="185" fillId="0" borderId="0"/>
    <xf numFmtId="0" fontId="185" fillId="0" borderId="10">
      <alignment horizontal="centerContinuous"/>
    </xf>
    <xf numFmtId="0" fontId="185" fillId="0" borderId="10">
      <alignment horizontal="centerContinuous"/>
    </xf>
    <xf numFmtId="0" fontId="185" fillId="0" borderId="10">
      <alignment horizontal="centerContinuous"/>
    </xf>
    <xf numFmtId="166" fontId="185" fillId="0" borderId="0"/>
    <xf numFmtId="0" fontId="185" fillId="0" borderId="10">
      <alignment horizontal="centerContinuous"/>
    </xf>
    <xf numFmtId="166" fontId="185" fillId="0" borderId="0"/>
    <xf numFmtId="0" fontId="185" fillId="0" borderId="0"/>
    <xf numFmtId="0" fontId="185" fillId="0" borderId="0"/>
    <xf numFmtId="0" fontId="185" fillId="0" borderId="0"/>
    <xf numFmtId="0" fontId="185" fillId="0" borderId="0"/>
    <xf numFmtId="166" fontId="185" fillId="0" borderId="0"/>
    <xf numFmtId="166" fontId="185" fillId="0" borderId="0"/>
    <xf numFmtId="166" fontId="185" fillId="0" borderId="0"/>
    <xf numFmtId="166" fontId="185" fillId="0" borderId="0"/>
    <xf numFmtId="166" fontId="185" fillId="0" borderId="0"/>
    <xf numFmtId="166" fontId="185" fillId="0" borderId="0"/>
    <xf numFmtId="0" fontId="185" fillId="0" borderId="10">
      <protection locked="0"/>
    </xf>
    <xf numFmtId="0" fontId="185" fillId="0" borderId="10">
      <protection locked="0"/>
    </xf>
    <xf numFmtId="0" fontId="185" fillId="0" borderId="10">
      <protection locked="0"/>
    </xf>
    <xf numFmtId="0" fontId="185" fillId="0" borderId="10">
      <protection locked="0"/>
    </xf>
    <xf numFmtId="0" fontId="185" fillId="0" borderId="10">
      <alignment horizontal="centerContinuous"/>
    </xf>
    <xf numFmtId="0" fontId="185" fillId="0" borderId="10">
      <alignment horizontal="centerContinuous"/>
    </xf>
    <xf numFmtId="0" fontId="185" fillId="0" borderId="10">
      <alignment horizontal="centerContinuous"/>
    </xf>
    <xf numFmtId="166" fontId="185" fillId="0" borderId="0"/>
    <xf numFmtId="0" fontId="185" fillId="0" borderId="10">
      <alignment horizontal="centerContinuous"/>
    </xf>
    <xf numFmtId="166" fontId="185" fillId="0" borderId="0"/>
    <xf numFmtId="166" fontId="185" fillId="0" borderId="0"/>
    <xf numFmtId="166" fontId="185" fillId="0" borderId="0"/>
    <xf numFmtId="0" fontId="185" fillId="0" borderId="10">
      <alignment horizontal="centerContinuous"/>
    </xf>
    <xf numFmtId="0" fontId="185" fillId="0" borderId="10">
      <alignment horizontal="centerContinuous"/>
    </xf>
    <xf numFmtId="0" fontId="185" fillId="0" borderId="10">
      <alignment horizontal="centerContinuous"/>
    </xf>
    <xf numFmtId="166" fontId="185" fillId="0" borderId="0"/>
    <xf numFmtId="0" fontId="185" fillId="0" borderId="10">
      <alignment horizontal="centerContinuous"/>
    </xf>
    <xf numFmtId="0" fontId="185" fillId="0" borderId="10">
      <protection locked="0"/>
    </xf>
    <xf numFmtId="0" fontId="185" fillId="0" borderId="10">
      <protection locked="0"/>
    </xf>
    <xf numFmtId="0" fontId="185" fillId="0" borderId="10">
      <alignment horizontal="centerContinuous"/>
    </xf>
    <xf numFmtId="0" fontId="185" fillId="0" borderId="10">
      <alignment horizontal="centerContinuous"/>
    </xf>
    <xf numFmtId="0" fontId="185" fillId="0" borderId="10">
      <alignment horizontal="centerContinuous"/>
    </xf>
    <xf numFmtId="0" fontId="185" fillId="0" borderId="10">
      <protection locked="0"/>
    </xf>
    <xf numFmtId="0" fontId="185" fillId="0" borderId="10">
      <alignment horizontal="centerContinuous"/>
    </xf>
    <xf numFmtId="0" fontId="185" fillId="0" borderId="10">
      <protection locked="0"/>
    </xf>
    <xf numFmtId="166" fontId="185" fillId="0" borderId="0"/>
    <xf numFmtId="0" fontId="185" fillId="0" borderId="10">
      <alignment horizontal="centerContinuous"/>
    </xf>
    <xf numFmtId="0" fontId="185" fillId="0" borderId="10">
      <alignment horizontal="centerContinuous"/>
    </xf>
    <xf numFmtId="0" fontId="185" fillId="0" borderId="10">
      <alignment horizontal="centerContinuous"/>
    </xf>
    <xf numFmtId="0" fontId="185" fillId="0" borderId="10">
      <alignment horizontal="centerContinuous"/>
    </xf>
    <xf numFmtId="166" fontId="185" fillId="0" borderId="0"/>
    <xf numFmtId="166" fontId="185" fillId="0" borderId="0"/>
    <xf numFmtId="0" fontId="185" fillId="0" borderId="10">
      <protection locked="0"/>
    </xf>
    <xf numFmtId="0" fontId="185" fillId="0" borderId="10">
      <protection locked="0"/>
    </xf>
    <xf numFmtId="0" fontId="185" fillId="0" borderId="10">
      <protection locked="0"/>
    </xf>
    <xf numFmtId="166" fontId="185" fillId="0" borderId="0"/>
    <xf numFmtId="0" fontId="185" fillId="0" borderId="10">
      <protection locked="0"/>
    </xf>
    <xf numFmtId="166" fontId="185" fillId="0" borderId="0"/>
    <xf numFmtId="166" fontId="185" fillId="0" borderId="0"/>
    <xf numFmtId="166" fontId="185" fillId="0" borderId="0"/>
    <xf numFmtId="0" fontId="185" fillId="0" borderId="10">
      <protection locked="0"/>
    </xf>
    <xf numFmtId="0" fontId="185" fillId="0" borderId="10">
      <protection locked="0"/>
    </xf>
    <xf numFmtId="0" fontId="185" fillId="0" borderId="10">
      <protection locked="0"/>
    </xf>
    <xf numFmtId="166" fontId="185" fillId="0" borderId="0"/>
    <xf numFmtId="0" fontId="185" fillId="0" borderId="10">
      <protection locked="0"/>
    </xf>
    <xf numFmtId="166" fontId="185" fillId="0" borderId="0"/>
    <xf numFmtId="0" fontId="185" fillId="0" borderId="10">
      <alignment horizontal="centerContinuous"/>
    </xf>
    <xf numFmtId="0" fontId="185" fillId="0" borderId="10">
      <alignment horizontal="centerContinuous"/>
    </xf>
    <xf numFmtId="0" fontId="185" fillId="0" borderId="10">
      <alignment horizontal="centerContinuous"/>
    </xf>
    <xf numFmtId="0" fontId="185" fillId="0" borderId="10">
      <alignment horizontal="centerContinuous"/>
    </xf>
    <xf numFmtId="0" fontId="185" fillId="0" borderId="10">
      <protection locked="0"/>
    </xf>
    <xf numFmtId="0" fontId="185" fillId="0" borderId="10">
      <protection locked="0"/>
    </xf>
    <xf numFmtId="0" fontId="185" fillId="0" borderId="10">
      <alignment horizontal="centerContinuous"/>
    </xf>
    <xf numFmtId="0" fontId="185" fillId="0" borderId="10">
      <alignment horizontal="centerContinuous"/>
    </xf>
    <xf numFmtId="0" fontId="185" fillId="0" borderId="10">
      <alignment horizontal="centerContinuous"/>
    </xf>
    <xf numFmtId="0" fontId="185" fillId="0" borderId="10">
      <alignment horizontal="centerContinuous"/>
    </xf>
    <xf numFmtId="166" fontId="185" fillId="0" borderId="0"/>
    <xf numFmtId="166" fontId="185" fillId="0" borderId="0"/>
    <xf numFmtId="166" fontId="185" fillId="0" borderId="0"/>
    <xf numFmtId="0" fontId="185" fillId="0" borderId="10">
      <protection locked="0"/>
    </xf>
    <xf numFmtId="166" fontId="185" fillId="0" borderId="0"/>
    <xf numFmtId="0" fontId="185" fillId="0" borderId="10">
      <protection locked="0"/>
    </xf>
    <xf numFmtId="166" fontId="185" fillId="0" borderId="0"/>
    <xf numFmtId="0" fontId="185" fillId="0" borderId="10">
      <protection locked="0"/>
    </xf>
    <xf numFmtId="0" fontId="185" fillId="0" borderId="10">
      <protection locked="0"/>
    </xf>
    <xf numFmtId="166" fontId="185" fillId="0" borderId="0"/>
    <xf numFmtId="166" fontId="185" fillId="0" borderId="0"/>
    <xf numFmtId="166" fontId="185" fillId="0" borderId="0"/>
    <xf numFmtId="166" fontId="185" fillId="0" borderId="0"/>
    <xf numFmtId="0" fontId="185" fillId="0" borderId="10">
      <alignment horizontal="centerContinuous"/>
    </xf>
    <xf numFmtId="0" fontId="185" fillId="0" borderId="10">
      <alignment horizontal="centerContinuous"/>
    </xf>
    <xf numFmtId="0" fontId="185" fillId="0" borderId="10">
      <alignment horizontal="centerContinuous"/>
    </xf>
    <xf numFmtId="0" fontId="185" fillId="0" borderId="10">
      <protection locked="0"/>
    </xf>
    <xf numFmtId="0" fontId="185" fillId="0" borderId="10">
      <alignment horizontal="centerContinuous"/>
    </xf>
    <xf numFmtId="0" fontId="185" fillId="0" borderId="10">
      <protection locked="0"/>
    </xf>
    <xf numFmtId="0" fontId="185" fillId="0" borderId="10">
      <alignment horizontal="centerContinuous"/>
    </xf>
    <xf numFmtId="0" fontId="185" fillId="0" borderId="10">
      <alignment horizontal="centerContinuous"/>
    </xf>
    <xf numFmtId="0" fontId="185" fillId="0" borderId="10">
      <alignment horizontal="centerContinuous"/>
    </xf>
    <xf numFmtId="0" fontId="185" fillId="0" borderId="10">
      <alignment horizontal="centerContinuous"/>
    </xf>
    <xf numFmtId="166" fontId="185" fillId="0" borderId="0"/>
    <xf numFmtId="166" fontId="185" fillId="0" borderId="0"/>
    <xf numFmtId="166" fontId="185" fillId="0" borderId="0"/>
    <xf numFmtId="211" fontId="16" fillId="0" borderId="0" applyNumberFormat="0" applyFill="0" applyBorder="0" applyAlignment="0" applyProtection="0">
      <alignment horizontal="left"/>
    </xf>
    <xf numFmtId="0" fontId="27" fillId="0" borderId="0" applyFill="0">
      <alignment horizontal="left" indent="6"/>
    </xf>
    <xf numFmtId="0" fontId="16" fillId="0" borderId="0" applyNumberFormat="0" applyFont="0" applyFill="0" applyBorder="0" applyAlignment="0"/>
    <xf numFmtId="270" fontId="27" fillId="0" borderId="152" applyFill="0"/>
    <xf numFmtId="0" fontId="183" fillId="0" borderId="0" applyFill="0">
      <alignment horizontal="left" indent="5"/>
    </xf>
    <xf numFmtId="0" fontId="184" fillId="0" borderId="0">
      <alignment horizontal="left" indent="5"/>
    </xf>
    <xf numFmtId="0" fontId="16" fillId="0" borderId="0" applyNumberFormat="0" applyFont="0" applyBorder="0" applyAlignment="0"/>
    <xf numFmtId="270" fontId="183" fillId="0" borderId="152" applyFill="0"/>
    <xf numFmtId="0" fontId="27" fillId="0" borderId="0" applyFill="0">
      <alignment horizontal="left" indent="4"/>
    </xf>
    <xf numFmtId="0" fontId="17" fillId="0" borderId="0">
      <alignment horizontal="left" indent="4"/>
    </xf>
    <xf numFmtId="0" fontId="16" fillId="0" borderId="0" applyNumberFormat="0" applyFont="0" applyBorder="0" applyAlignment="0"/>
    <xf numFmtId="270" fontId="27" fillId="0" borderId="152" applyFill="0"/>
    <xf numFmtId="0" fontId="183" fillId="0" borderId="0" applyFill="0">
      <alignment horizontal="left" indent="3"/>
    </xf>
    <xf numFmtId="0" fontId="184" fillId="0" borderId="0">
      <alignment horizontal="left" indent="3"/>
    </xf>
    <xf numFmtId="0" fontId="16" fillId="0" borderId="0" applyNumberFormat="0" applyFont="0" applyBorder="0" applyAlignment="0"/>
    <xf numFmtId="270" fontId="183" fillId="0" borderId="152" applyFill="0"/>
    <xf numFmtId="0" fontId="27" fillId="0" borderId="0" applyFill="0">
      <alignment horizontal="left" indent="2"/>
    </xf>
    <xf numFmtId="0" fontId="17" fillId="0" borderId="0" applyFill="0">
      <alignment horizontal="left" indent="2"/>
    </xf>
    <xf numFmtId="0" fontId="16" fillId="0" borderId="0" applyNumberFormat="0" applyFont="0" applyFill="0" applyBorder="0" applyAlignment="0"/>
    <xf numFmtId="270" fontId="27" fillId="0" borderId="152" applyFill="0"/>
    <xf numFmtId="0" fontId="183" fillId="0" borderId="0">
      <alignment horizontal="left" indent="1"/>
    </xf>
    <xf numFmtId="0" fontId="184" fillId="0" borderId="0" applyFill="0">
      <alignment horizontal="left" indent="1"/>
    </xf>
    <xf numFmtId="0" fontId="16" fillId="0" borderId="0" applyNumberFormat="0" applyFont="0" applyBorder="0" applyAlignment="0"/>
    <xf numFmtId="270" fontId="183" fillId="0" borderId="152" applyFill="0"/>
    <xf numFmtId="0" fontId="27" fillId="0" borderId="0" applyFill="0"/>
    <xf numFmtId="0" fontId="17" fillId="0" borderId="0" applyFill="0"/>
    <xf numFmtId="0" fontId="27" fillId="0" borderId="128" applyNumberFormat="0" applyFont="0" applyBorder="0">
      <alignment horizontal="right"/>
    </xf>
    <xf numFmtId="270" fontId="27" fillId="0" borderId="152">
      <alignment horizontal="right"/>
    </xf>
    <xf numFmtId="0" fontId="181" fillId="0" borderId="0" applyFill="0">
      <alignment horizontal="left" indent="7"/>
    </xf>
    <xf numFmtId="0" fontId="182" fillId="0" borderId="0">
      <alignment horizontal="left" indent="7"/>
    </xf>
    <xf numFmtId="270" fontId="181" fillId="91" borderId="0" applyFill="0"/>
    <xf numFmtId="40" fontId="16" fillId="0" borderId="0"/>
    <xf numFmtId="0" fontId="16" fillId="0" borderId="0">
      <protection locked="0"/>
    </xf>
    <xf numFmtId="10" fontId="16" fillId="95" borderId="0"/>
    <xf numFmtId="269" fontId="159" fillId="0" borderId="0"/>
    <xf numFmtId="269" fontId="157" fillId="0" borderId="0"/>
    <xf numFmtId="268" fontId="157" fillId="0" borderId="0"/>
    <xf numFmtId="267" fontId="16" fillId="0" borderId="0" applyFont="0" applyFill="0" applyBorder="0" applyAlignment="0" applyProtection="0"/>
    <xf numFmtId="10" fontId="159" fillId="0" borderId="0"/>
    <xf numFmtId="174" fontId="159" fillId="0" borderId="0"/>
    <xf numFmtId="9" fontId="159" fillId="0" borderId="0"/>
    <xf numFmtId="266" fontId="27" fillId="110" borderId="0" applyBorder="0" applyAlignment="0">
      <protection locked="0"/>
    </xf>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265" fontId="159" fillId="0" borderId="0"/>
    <xf numFmtId="169" fontId="16" fillId="0" borderId="0" applyFont="0" applyFill="0" applyBorder="0" applyAlignment="0" applyProtection="0"/>
    <xf numFmtId="10" fontId="16" fillId="0" borderId="0" applyFont="0" applyFill="0" applyBorder="0" applyAlignment="0" applyProtection="0"/>
    <xf numFmtId="10" fontId="87" fillId="0" borderId="0" applyFont="0" applyFill="0" applyBorder="0" applyAlignment="0" applyProtection="0">
      <protection locked="0"/>
    </xf>
    <xf numFmtId="174" fontId="87" fillId="0" borderId="0" applyFont="0" applyFill="0" applyBorder="0" applyAlignment="0" applyProtection="0">
      <protection locked="0"/>
    </xf>
    <xf numFmtId="44" fontId="16" fillId="0" borderId="0" applyFont="0" applyFill="0" applyBorder="0" applyAlignment="0" applyProtection="0"/>
    <xf numFmtId="42" fontId="16" fillId="0" borderId="0" applyFont="0" applyFill="0" applyBorder="0" applyAlignment="0" applyProtection="0"/>
    <xf numFmtId="1" fontId="180" fillId="0" borderId="0" applyProtection="0">
      <alignment horizontal="right" vertical="center"/>
    </xf>
    <xf numFmtId="0" fontId="46" fillId="118" borderId="0" applyNumberFormat="0" applyFont="0" applyBorder="0" applyAlignment="0"/>
    <xf numFmtId="0" fontId="179" fillId="117" borderId="0" applyBorder="0">
      <alignment horizontal="centerContinuous"/>
    </xf>
    <xf numFmtId="0" fontId="178" fillId="7" borderId="0" applyBorder="0">
      <alignment horizontal="centerContinuous"/>
    </xf>
    <xf numFmtId="0" fontId="127" fillId="95" borderId="140"/>
    <xf numFmtId="0" fontId="127" fillId="95" borderId="140"/>
    <xf numFmtId="0" fontId="177" fillId="116" borderId="0">
      <alignment horizontal="center"/>
    </xf>
    <xf numFmtId="0" fontId="16" fillId="115" borderId="0">
      <alignment horizontal="right"/>
    </xf>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xf numFmtId="0" fontId="73" fillId="33" borderId="237" applyNumberFormat="0" applyFont="0" applyAlignment="0" applyProtection="0"/>
    <xf numFmtId="0" fontId="73" fillId="33" borderId="237" applyNumberFormat="0" applyFont="0" applyAlignment="0" applyProtection="0"/>
    <xf numFmtId="0" fontId="73" fillId="94" borderId="254" applyNumberFormat="0" applyFont="0" applyAlignment="0" applyProtection="0"/>
    <xf numFmtId="0" fontId="73" fillId="33" borderId="237" applyNumberFormat="0" applyFont="0" applyAlignment="0" applyProtection="0"/>
    <xf numFmtId="0" fontId="73" fillId="94" borderId="254" applyNumberFormat="0" applyFont="0" applyAlignment="0" applyProtection="0"/>
    <xf numFmtId="0" fontId="73" fillId="33" borderId="237" applyNumberFormat="0" applyFont="0" applyAlignment="0" applyProtection="0"/>
    <xf numFmtId="0" fontId="73" fillId="33" borderId="237" applyNumberFormat="0" applyFont="0" applyAlignment="0" applyProtection="0"/>
    <xf numFmtId="0" fontId="73" fillId="94" borderId="254" applyNumberFormat="0" applyFont="0" applyAlignment="0" applyProtection="0"/>
    <xf numFmtId="0" fontId="73" fillId="94" borderId="254" applyNumberFormat="0" applyFont="0" applyAlignment="0" applyProtection="0"/>
    <xf numFmtId="38" fontId="176" fillId="0" borderId="0"/>
    <xf numFmtId="0" fontId="175" fillId="0" borderId="0"/>
    <xf numFmtId="0" fontId="16" fillId="0" borderId="0"/>
    <xf numFmtId="0" fontId="8" fillId="0" borderId="0" applyFill="0" applyBorder="0">
      <protection locked="0"/>
    </xf>
    <xf numFmtId="232" fontId="157" fillId="0" borderId="272"/>
    <xf numFmtId="0" fontId="91" fillId="0" borderId="0"/>
    <xf numFmtId="0" fontId="2" fillId="0" borderId="0"/>
    <xf numFmtId="0" fontId="2" fillId="0" borderId="0"/>
    <xf numFmtId="0" fontId="50" fillId="0" borderId="0"/>
    <xf numFmtId="0" fontId="50" fillId="0" borderId="0"/>
    <xf numFmtId="0" fontId="120" fillId="0" borderId="0"/>
    <xf numFmtId="0" fontId="91" fillId="0" borderId="0"/>
    <xf numFmtId="166" fontId="16" fillId="0" borderId="0" applyNumberFormat="0" applyFont="0" applyAlignment="0" applyProtection="0"/>
    <xf numFmtId="0" fontId="16" fillId="0" borderId="0"/>
    <xf numFmtId="0" fontId="18" fillId="0" borderId="0"/>
    <xf numFmtId="0" fontId="2" fillId="0" borderId="0"/>
    <xf numFmtId="0" fontId="2" fillId="0" borderId="0"/>
    <xf numFmtId="264" fontId="159" fillId="0" borderId="0"/>
    <xf numFmtId="263" fontId="159" fillId="0" borderId="0"/>
    <xf numFmtId="262" fontId="159" fillId="0" borderId="0"/>
    <xf numFmtId="261" fontId="87" fillId="0" borderId="0"/>
    <xf numFmtId="261" fontId="87" fillId="0" borderId="272"/>
    <xf numFmtId="261" fontId="87" fillId="0" borderId="86"/>
    <xf numFmtId="261" fontId="87" fillId="0" borderId="0"/>
    <xf numFmtId="37" fontId="174" fillId="0" borderId="0"/>
    <xf numFmtId="260" fontId="39" fillId="0" borderId="0" applyFont="0" applyFill="0" applyBorder="0" applyAlignment="0" applyProtection="0">
      <alignment horizontal="right"/>
    </xf>
    <xf numFmtId="259" fontId="46" fillId="0" borderId="0" applyFont="0" applyFill="0" applyBorder="0" applyAlignment="0" applyProtection="0">
      <alignment horizontal="centerContinuous"/>
      <protection locked="0"/>
    </xf>
    <xf numFmtId="258" fontId="46" fillId="0" borderId="0" applyFill="0" applyBorder="0" applyProtection="0">
      <alignment horizontal="center"/>
    </xf>
    <xf numFmtId="0" fontId="16" fillId="0" borderId="0" applyFont="0" applyFill="0" applyBorder="0" applyAlignment="0" applyProtection="0"/>
    <xf numFmtId="257" fontId="16" fillId="0" borderId="0" applyFont="0" applyFill="0" applyBorder="0" applyAlignment="0" applyProtection="0"/>
    <xf numFmtId="0" fontId="173" fillId="0" borderId="258"/>
    <xf numFmtId="256" fontId="16" fillId="0" borderId="0" applyFont="0" applyFill="0" applyBorder="0" applyAlignment="0" applyProtection="0"/>
    <xf numFmtId="255" fontId="16" fillId="0" borderId="0" applyFont="0" applyFill="0" applyBorder="0" applyAlignment="0" applyProtection="0"/>
    <xf numFmtId="176" fontId="16" fillId="0" borderId="0" applyFont="0" applyFill="0" applyBorder="0" applyAlignment="0" applyProtection="0"/>
    <xf numFmtId="37" fontId="9" fillId="0" borderId="0"/>
    <xf numFmtId="40" fontId="172" fillId="0" borderId="0">
      <alignment horizontal="right"/>
    </xf>
    <xf numFmtId="0" fontId="61" fillId="0" borderId="271"/>
    <xf numFmtId="0" fontId="2" fillId="47" borderId="0" applyNumberFormat="0" applyBorder="0" applyAlignment="0" applyProtection="0"/>
    <xf numFmtId="0" fontId="61" fillId="0" borderId="270"/>
    <xf numFmtId="0" fontId="16" fillId="0" borderId="0" applyNumberFormat="0" applyFont="0" applyFill="0" applyBorder="0" applyProtection="0">
      <alignment horizontal="left" vertical="center"/>
    </xf>
    <xf numFmtId="254" fontId="46" fillId="0" borderId="0"/>
    <xf numFmtId="231" fontId="27" fillId="114" borderId="0">
      <protection locked="0"/>
    </xf>
    <xf numFmtId="0" fontId="8" fillId="0" borderId="0" applyNumberFormat="0" applyFill="0" applyBorder="0" applyAlignment="0">
      <protection locked="0"/>
    </xf>
    <xf numFmtId="0" fontId="2" fillId="44" borderId="0" applyNumberFormat="0" applyBorder="0" applyAlignment="0" applyProtection="0"/>
    <xf numFmtId="0" fontId="129" fillId="0" borderId="0">
      <alignment wrapText="1"/>
    </xf>
    <xf numFmtId="0" fontId="171" fillId="0" borderId="0" applyNumberFormat="0" applyFill="0" applyBorder="0" applyAlignment="0" applyProtection="0">
      <alignment vertical="top"/>
      <protection locked="0"/>
    </xf>
    <xf numFmtId="0" fontId="8" fillId="0" borderId="269" applyNumberFormat="0" applyFill="0" applyAlignment="0" applyProtection="0"/>
    <xf numFmtId="173" fontId="170" fillId="0" borderId="0">
      <alignment horizontal="right"/>
    </xf>
    <xf numFmtId="0" fontId="46" fillId="0" borderId="0">
      <protection locked="0"/>
    </xf>
    <xf numFmtId="0" fontId="46" fillId="0" borderId="0">
      <protection locked="0"/>
    </xf>
    <xf numFmtId="0" fontId="208" fillId="58" borderId="0" applyNumberFormat="0" applyBorder="0" applyAlignment="0" applyProtection="0"/>
    <xf numFmtId="0" fontId="169" fillId="0" borderId="0" applyProtection="0">
      <alignment horizontal="right"/>
    </xf>
    <xf numFmtId="0" fontId="164" fillId="0" borderId="0" applyFont="0" applyFill="0" applyBorder="0" applyAlignment="0" applyProtection="0">
      <alignment horizontal="right"/>
    </xf>
    <xf numFmtId="253" fontId="148" fillId="92" borderId="128" applyNumberFormat="0" applyFont="0" applyAlignment="0"/>
    <xf numFmtId="252" fontId="35" fillId="0" borderId="0" applyFont="0" applyFill="0" applyBorder="0" applyAlignment="0" applyProtection="0"/>
    <xf numFmtId="251" fontId="16" fillId="0" borderId="0" applyFont="0" applyFill="0" applyBorder="0" applyAlignment="0" applyProtection="0"/>
    <xf numFmtId="250" fontId="35" fillId="0" borderId="0" applyFont="0" applyFill="0" applyBorder="0" applyAlignment="0" applyProtection="0"/>
    <xf numFmtId="249" fontId="16" fillId="0" borderId="0" applyFont="0" applyFill="0" applyBorder="0" applyAlignment="0" applyProtection="0"/>
    <xf numFmtId="4" fontId="168" fillId="0" borderId="0">
      <protection locked="0"/>
    </xf>
    <xf numFmtId="0" fontId="167" fillId="0" borderId="0" applyFill="0" applyBorder="0" applyProtection="0">
      <alignment horizontal="left"/>
    </xf>
    <xf numFmtId="0" fontId="166" fillId="0" borderId="0"/>
    <xf numFmtId="0" fontId="165" fillId="0" borderId="0">
      <protection locked="0"/>
    </xf>
    <xf numFmtId="43" fontId="16" fillId="0" borderId="0" applyFont="0" applyFill="0" applyBorder="0" applyAlignment="0" applyProtection="0"/>
    <xf numFmtId="41" fontId="16" fillId="0" borderId="0" applyFont="0" applyFill="0" applyBorder="0" applyAlignment="0" applyProtection="0"/>
    <xf numFmtId="248" fontId="16" fillId="0" borderId="0" applyFont="0" applyFill="0" applyBorder="0" applyAlignment="0" applyProtection="0"/>
    <xf numFmtId="247" fontId="16" fillId="0" borderId="0" applyFont="0" applyFill="0" applyBorder="0" applyAlignment="0" applyProtection="0"/>
    <xf numFmtId="246" fontId="16" fillId="0" borderId="0" applyFont="0" applyFill="0" applyBorder="0" applyAlignment="0" applyProtection="0"/>
    <xf numFmtId="245" fontId="16" fillId="0" borderId="0" applyFont="0" applyFill="0" applyBorder="0" applyAlignment="0" applyProtection="0"/>
    <xf numFmtId="195" fontId="16" fillId="0" borderId="0" applyFont="0" applyFill="0" applyBorder="0" applyAlignment="0" applyProtection="0"/>
    <xf numFmtId="0" fontId="16" fillId="0" borderId="0" applyNumberFormat="0" applyAlignment="0">
      <alignment horizontal="left"/>
    </xf>
    <xf numFmtId="0" fontId="139" fillId="113" borderId="0" applyNumberFormat="0" applyBorder="0" applyAlignment="0" applyProtection="0"/>
    <xf numFmtId="0" fontId="139" fillId="112" borderId="0" applyNumberFormat="0" applyBorder="0" applyAlignment="0" applyProtection="0"/>
    <xf numFmtId="0" fontId="139" fillId="111" borderId="0" applyNumberFormat="0" applyBorder="0" applyAlignment="0" applyProtection="0"/>
    <xf numFmtId="219" fontId="159" fillId="0" borderId="0"/>
    <xf numFmtId="0" fontId="164" fillId="0" borderId="268" applyNumberFormat="0" applyFont="0" applyFill="0" applyAlignment="0" applyProtection="0"/>
    <xf numFmtId="8" fontId="46" fillId="0" borderId="0" applyFill="0" applyBorder="0" applyProtection="0">
      <alignment horizontal="center"/>
    </xf>
    <xf numFmtId="6" fontId="46" fillId="0" borderId="0">
      <alignment horizontal="center"/>
    </xf>
    <xf numFmtId="8" fontId="46" fillId="0" borderId="0" applyFill="0" applyBorder="0" applyProtection="0">
      <alignment horizontal="center"/>
    </xf>
    <xf numFmtId="206" fontId="16" fillId="0" borderId="0" applyFont="0" applyFill="0" applyBorder="0" applyAlignment="0" applyProtection="0"/>
    <xf numFmtId="205" fontId="16" fillId="0" borderId="0" applyFont="0" applyFill="0" applyBorder="0" applyAlignment="0" applyProtection="0"/>
    <xf numFmtId="244" fontId="159" fillId="0" borderId="0">
      <alignment horizontal="right"/>
      <protection locked="0"/>
    </xf>
    <xf numFmtId="217" fontId="159" fillId="0" borderId="0"/>
    <xf numFmtId="217" fontId="159" fillId="0" borderId="0">
      <alignment horizontal="right"/>
      <protection locked="0"/>
    </xf>
    <xf numFmtId="220" fontId="159" fillId="0" borderId="0">
      <alignment horizontal="right"/>
    </xf>
    <xf numFmtId="0" fontId="164" fillId="0" borderId="0" applyFont="0" applyFill="0" applyBorder="0" applyAlignment="0" applyProtection="0"/>
    <xf numFmtId="243" fontId="16" fillId="0" borderId="0" applyFont="0" applyFill="0" applyBorder="0" applyAlignment="0" applyProtection="0"/>
    <xf numFmtId="0" fontId="164" fillId="0" borderId="0" applyFont="0" applyFill="0" applyBorder="0" applyAlignment="0" applyProtection="0"/>
    <xf numFmtId="242" fontId="16" fillId="0" borderId="0" applyFill="0" applyBorder="0"/>
    <xf numFmtId="241" fontId="46" fillId="0" borderId="0" applyFont="0" applyFill="0" applyBorder="0" applyAlignment="0" applyProtection="0"/>
    <xf numFmtId="0" fontId="16" fillId="0" borderId="0" applyFont="0" applyFill="0" applyBorder="0" applyAlignment="0" applyProtection="0"/>
    <xf numFmtId="240"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238" fontId="16" fillId="0" borderId="0" applyFont="0" applyFill="0" applyBorder="0" applyAlignment="0" applyProtection="0"/>
    <xf numFmtId="44" fontId="50" fillId="0" borderId="0" applyFont="0" applyFill="0" applyBorder="0" applyAlignment="0" applyProtection="0"/>
    <xf numFmtId="44" fontId="153" fillId="0" borderId="0" applyFont="0" applyFill="0" applyBorder="0" applyAlignment="0" applyProtection="0"/>
    <xf numFmtId="239" fontId="16" fillId="0" borderId="0" applyFont="0" applyFill="0" applyBorder="0" applyAlignment="0" applyProtection="0"/>
    <xf numFmtId="0" fontId="164" fillId="0" borderId="0" applyFont="0" applyFill="0" applyBorder="0" applyAlignment="0" applyProtection="0">
      <alignment horizontal="right"/>
    </xf>
    <xf numFmtId="0" fontId="164" fillId="0" borderId="0" applyFont="0" applyFill="0" applyBorder="0" applyAlignment="0" applyProtection="0">
      <alignment horizontal="right"/>
    </xf>
    <xf numFmtId="0" fontId="208" fillId="63" borderId="0" applyNumberFormat="0" applyBorder="0" applyAlignment="0" applyProtection="0"/>
    <xf numFmtId="42" fontId="16" fillId="0" borderId="0">
      <alignment horizontal="right"/>
    </xf>
    <xf numFmtId="8" fontId="87" fillId="0" borderId="0" applyFont="0" applyFill="0" applyBorder="0" applyAlignment="0" applyProtection="0">
      <protection locked="0"/>
    </xf>
    <xf numFmtId="6" fontId="87" fillId="0" borderId="0" applyFont="0" applyFill="0" applyBorder="0" applyAlignment="0" applyProtection="0">
      <protection locked="0"/>
    </xf>
    <xf numFmtId="39" fontId="93" fillId="110" borderId="0" applyFont="0" applyBorder="0" applyAlignment="0" applyProtection="0"/>
    <xf numFmtId="166" fontId="93" fillId="110" borderId="0" applyFont="0" applyBorder="0" applyAlignment="0" applyProtection="0"/>
    <xf numFmtId="37" fontId="16" fillId="110" borderId="0" applyFont="0" applyBorder="0" applyAlignment="0" applyProtection="0"/>
    <xf numFmtId="0" fontId="16" fillId="0" borderId="0" applyNumberFormat="0" applyAlignment="0">
      <alignment horizontal="left"/>
    </xf>
    <xf numFmtId="238" fontId="16" fillId="0" borderId="0" applyFill="0" applyBorder="0">
      <alignment horizontal="left"/>
    </xf>
    <xf numFmtId="0" fontId="165" fillId="0" borderId="0">
      <protection locked="0"/>
    </xf>
    <xf numFmtId="38" fontId="46" fillId="0" borderId="0" applyFill="0" applyBorder="0" applyProtection="0">
      <alignment horizontal="center"/>
    </xf>
    <xf numFmtId="237" fontId="1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3" fillId="0" borderId="0" applyFont="0" applyFill="0" applyBorder="0" applyAlignment="0" applyProtection="0"/>
    <xf numFmtId="43" fontId="18" fillId="0" borderId="0" applyFont="0" applyFill="0" applyBorder="0" applyAlignment="0" applyProtection="0"/>
    <xf numFmtId="43" fontId="50" fillId="0" borderId="0" applyFont="0" applyFill="0" applyBorder="0" applyAlignment="0" applyProtection="0"/>
    <xf numFmtId="236" fontId="16" fillId="0" borderId="0" applyFont="0" applyFill="0" applyBorder="0" applyAlignment="0" applyProtection="0"/>
    <xf numFmtId="43" fontId="16" fillId="0" borderId="0" applyFont="0" applyFill="0" applyBorder="0" applyAlignment="0" applyProtection="0"/>
    <xf numFmtId="43" fontId="50" fillId="0" borderId="0" applyFont="0" applyFill="0" applyBorder="0" applyAlignment="0" applyProtection="0"/>
    <xf numFmtId="0" fontId="164" fillId="0" borderId="0" applyFont="0" applyFill="0" applyBorder="0" applyAlignment="0" applyProtection="0">
      <alignment horizontal="right"/>
    </xf>
    <xf numFmtId="235" fontId="16" fillId="0" borderId="0" applyFont="0" applyFill="0" applyBorder="0" applyAlignment="0" applyProtection="0"/>
    <xf numFmtId="43" fontId="146" fillId="0" borderId="0" applyFont="0" applyFill="0" applyBorder="0" applyAlignment="0" applyProtection="0"/>
    <xf numFmtId="0" fontId="208" fillId="65" borderId="0" applyNumberFormat="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0" fontId="164" fillId="0" borderId="0" applyFont="0" applyFill="0" applyBorder="0" applyAlignment="0" applyProtection="0">
      <alignment horizontal="right"/>
    </xf>
    <xf numFmtId="234" fontId="164" fillId="0" borderId="0" applyFont="0" applyFill="0" applyBorder="0" applyAlignment="0" applyProtection="0"/>
    <xf numFmtId="0" fontId="164" fillId="0" borderId="0" applyFont="0" applyFill="0" applyBorder="0" applyAlignment="0" applyProtection="0">
      <alignment horizontal="right"/>
    </xf>
    <xf numFmtId="233" fontId="159" fillId="0" borderId="0"/>
    <xf numFmtId="217" fontId="157" fillId="0" borderId="0"/>
    <xf numFmtId="232" fontId="159" fillId="0" borderId="0"/>
    <xf numFmtId="40" fontId="87" fillId="0" borderId="0" applyFont="0" applyFill="0" applyBorder="0" applyAlignment="0" applyProtection="0">
      <protection locked="0"/>
    </xf>
    <xf numFmtId="184" fontId="87" fillId="0" borderId="0" applyFont="0" applyFill="0" applyBorder="0" applyAlignment="0" applyProtection="0">
      <protection locked="0"/>
    </xf>
    <xf numFmtId="38"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7" fontId="27" fillId="0" borderId="0">
      <alignment horizontal="center" vertical="center" wrapText="1"/>
    </xf>
    <xf numFmtId="37" fontId="27" fillId="0" borderId="86">
      <alignment horizontal="center"/>
    </xf>
    <xf numFmtId="38" fontId="16" fillId="0" borderId="0" applyNumberFormat="0" applyFill="0" applyBorder="0" applyAlignment="0" applyProtection="0">
      <protection locked="0"/>
    </xf>
    <xf numFmtId="0" fontId="163" fillId="21" borderId="267"/>
    <xf numFmtId="38" fontId="16" fillId="0" borderId="0" applyNumberFormat="0" applyFill="0" applyBorder="0" applyAlignment="0" applyProtection="0">
      <protection locked="0"/>
    </xf>
    <xf numFmtId="38" fontId="16" fillId="0" borderId="0" applyNumberFormat="0" applyFill="0" applyBorder="0" applyAlignment="0" applyProtection="0">
      <protection locked="0"/>
    </xf>
    <xf numFmtId="0" fontId="16" fillId="0" borderId="0">
      <alignment vertical="center"/>
    </xf>
    <xf numFmtId="231" fontId="16" fillId="91" borderId="0"/>
    <xf numFmtId="0" fontId="16" fillId="0" borderId="0" applyFill="0" applyBorder="0" applyAlignment="0"/>
    <xf numFmtId="0" fontId="162"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0" fontId="161" fillId="0" borderId="0"/>
    <xf numFmtId="230" fontId="46" fillId="0" borderId="0" applyFont="0" applyFill="0" applyBorder="0" applyAlignment="0" applyProtection="0"/>
    <xf numFmtId="0" fontId="157" fillId="0" borderId="0"/>
    <xf numFmtId="0" fontId="150" fillId="0" borderId="86" applyNumberFormat="0" applyFill="0" applyAlignment="0" applyProtection="0"/>
    <xf numFmtId="0" fontId="160" fillId="0" borderId="0" applyNumberFormat="0" applyFill="0" applyBorder="0" applyAlignment="0" applyProtection="0"/>
    <xf numFmtId="229" fontId="11" fillId="102" borderId="0" applyFont="0" applyFill="0" applyBorder="0" applyAlignment="0" applyProtection="0"/>
    <xf numFmtId="166" fontId="16" fillId="0" borderId="0" applyNumberFormat="0" applyFont="0" applyAlignment="0" applyProtection="0"/>
    <xf numFmtId="228" fontId="16" fillId="0" borderId="0" applyFont="0" applyFill="0" applyBorder="0" applyAlignment="0" applyProtection="0"/>
    <xf numFmtId="0" fontId="87" fillId="0" borderId="0" applyFont="0" applyFill="0" applyBorder="0" applyAlignment="0" applyProtection="0"/>
    <xf numFmtId="227" fontId="153" fillId="0" borderId="0" applyFont="0" applyFill="0" applyBorder="0" applyAlignment="0" applyProtection="0"/>
    <xf numFmtId="0" fontId="87" fillId="0" borderId="0" applyFont="0" applyFill="0" applyBorder="0" applyAlignment="0" applyProtection="0"/>
    <xf numFmtId="193" fontId="87" fillId="0" borderId="0" applyFont="0" applyFill="0" applyBorder="0" applyAlignment="0" applyProtection="0"/>
    <xf numFmtId="226" fontId="27" fillId="102" borderId="266">
      <alignment horizontal="center" vertical="center"/>
    </xf>
    <xf numFmtId="0" fontId="74" fillId="109" borderId="0" applyNumberFormat="0" applyBorder="0" applyAlignment="0" applyProtection="0"/>
    <xf numFmtId="0" fontId="73" fillId="14" borderId="0" applyNumberFormat="0" applyBorder="0" applyAlignment="0" applyProtection="0"/>
    <xf numFmtId="0" fontId="73" fillId="108" borderId="0" applyNumberFormat="0" applyBorder="0" applyAlignment="0" applyProtection="0"/>
    <xf numFmtId="0" fontId="74" fillId="104" borderId="0" applyNumberFormat="0" applyBorder="0" applyAlignment="0" applyProtection="0"/>
    <xf numFmtId="0" fontId="73" fillId="104" borderId="0" applyNumberFormat="0" applyBorder="0" applyAlignment="0" applyProtection="0"/>
    <xf numFmtId="0" fontId="73" fillId="103" borderId="0" applyNumberFormat="0" applyBorder="0" applyAlignment="0" applyProtection="0"/>
    <xf numFmtId="0" fontId="74" fillId="10" borderId="0" applyNumberFormat="0" applyBorder="0" applyAlignment="0" applyProtection="0"/>
    <xf numFmtId="0" fontId="73" fillId="10" borderId="0" applyNumberFormat="0" applyBorder="0" applyAlignment="0" applyProtection="0"/>
    <xf numFmtId="0" fontId="73" fillId="107" borderId="0" applyNumberFormat="0" applyBorder="0" applyAlignment="0" applyProtection="0"/>
    <xf numFmtId="0" fontId="74" fillId="10" borderId="0" applyNumberFormat="0" applyBorder="0" applyAlignment="0" applyProtection="0"/>
    <xf numFmtId="0" fontId="73" fillId="107" borderId="0" applyNumberFormat="0" applyBorder="0" applyAlignment="0" applyProtection="0"/>
    <xf numFmtId="0" fontId="73" fillId="106" borderId="0" applyNumberFormat="0" applyBorder="0" applyAlignment="0" applyProtection="0"/>
    <xf numFmtId="0" fontId="74" fillId="8" borderId="0" applyNumberFormat="0" applyBorder="0" applyAlignment="0" applyProtection="0"/>
    <xf numFmtId="0" fontId="73" fillId="14" borderId="0" applyNumberFormat="0" applyBorder="0" applyAlignment="0" applyProtection="0"/>
    <xf numFmtId="0" fontId="73" fillId="17" borderId="0" applyNumberFormat="0" applyBorder="0" applyAlignment="0" applyProtection="0"/>
    <xf numFmtId="0" fontId="74" fillId="105" borderId="0" applyNumberFormat="0" applyBorder="0" applyAlignment="0" applyProtection="0"/>
    <xf numFmtId="0" fontId="73" fillId="104" borderId="0" applyNumberFormat="0" applyBorder="0" applyAlignment="0" applyProtection="0"/>
    <xf numFmtId="0" fontId="73" fillId="103" borderId="0" applyNumberFormat="0" applyBorder="0" applyAlignment="0" applyProtection="0"/>
    <xf numFmtId="0" fontId="69" fillId="57" borderId="0" applyNumberFormat="0" applyBorder="0" applyAlignment="0" applyProtection="0"/>
    <xf numFmtId="0" fontId="69" fillId="49" borderId="0" applyNumberFormat="0" applyBorder="0" applyAlignment="0" applyProtection="0"/>
    <xf numFmtId="0" fontId="69" fillId="45" borderId="0" applyNumberFormat="0" applyBorder="0" applyAlignment="0" applyProtection="0"/>
    <xf numFmtId="0" fontId="2" fillId="44" borderId="0" applyNumberFormat="0" applyBorder="0" applyAlignment="0" applyProtection="0"/>
    <xf numFmtId="225" fontId="157" fillId="0" borderId="0"/>
    <xf numFmtId="224" fontId="158" fillId="0" borderId="0"/>
    <xf numFmtId="223" fontId="157" fillId="0" borderId="0"/>
    <xf numFmtId="0" fontId="2" fillId="47" borderId="0" applyNumberFormat="0" applyBorder="0" applyAlignment="0" applyProtection="0"/>
    <xf numFmtId="0" fontId="2" fillId="43" borderId="0" applyNumberFormat="0" applyBorder="0" applyAlignment="0" applyProtection="0"/>
    <xf numFmtId="0" fontId="2" fillId="39" borderId="0" applyNumberFormat="0" applyBorder="0" applyAlignment="0" applyProtection="0"/>
    <xf numFmtId="0" fontId="2" fillId="35" borderId="0" applyNumberFormat="0" applyBorder="0" applyAlignment="0" applyProtection="0"/>
    <xf numFmtId="0" fontId="158" fillId="0" borderId="0"/>
    <xf numFmtId="222" fontId="159" fillId="0" borderId="0"/>
    <xf numFmtId="221" fontId="87" fillId="0" borderId="0" applyFont="0" applyFill="0" applyBorder="0" applyAlignment="0" applyProtection="0">
      <protection locked="0"/>
    </xf>
    <xf numFmtId="220" fontId="157" fillId="0" borderId="0"/>
    <xf numFmtId="219" fontId="158" fillId="0" borderId="0"/>
    <xf numFmtId="219" fontId="157" fillId="0" borderId="0"/>
    <xf numFmtId="193" fontId="16" fillId="0" borderId="0" applyBorder="0"/>
    <xf numFmtId="0" fontId="16" fillId="0" borderId="0"/>
    <xf numFmtId="218" fontId="46" fillId="0" borderId="0" applyFont="0" applyFill="0" applyBorder="0" applyAlignment="0" applyProtection="0"/>
    <xf numFmtId="217" fontId="157" fillId="0" borderId="0"/>
    <xf numFmtId="216" fontId="46" fillId="0" borderId="0" applyFont="0" applyFill="0" applyBorder="0" applyAlignment="0" applyProtection="0"/>
    <xf numFmtId="0" fontId="16" fillId="0" borderId="0"/>
    <xf numFmtId="0" fontId="16" fillId="0" borderId="0" applyFont="0" applyFill="0" applyBorder="0" applyAlignment="0" applyProtection="0"/>
    <xf numFmtId="0" fontId="16" fillId="0" borderId="0" applyFont="0" applyFill="0" applyBorder="0" applyAlignment="0" applyProtection="0"/>
    <xf numFmtId="0" fontId="156" fillId="0" borderId="0"/>
    <xf numFmtId="215" fontId="16" fillId="0" borderId="0" applyFont="0" applyFill="0" applyBorder="0" applyAlignment="0" applyProtection="0"/>
    <xf numFmtId="214" fontId="16" fillId="0" borderId="0" applyFont="0" applyFill="0" applyBorder="0" applyAlignment="0" applyProtection="0"/>
    <xf numFmtId="215" fontId="16" fillId="0" borderId="0" applyFont="0" applyFill="0" applyBorder="0" applyAlignment="0" applyProtection="0"/>
    <xf numFmtId="0" fontId="155" fillId="0" borderId="0" applyFont="0" applyFill="0" applyBorder="0" applyAlignment="0" applyProtection="0"/>
    <xf numFmtId="214" fontId="16" fillId="0" borderId="0" applyFont="0" applyFill="0" applyBorder="0" applyAlignment="0" applyProtection="0"/>
    <xf numFmtId="213" fontId="16" fillId="0" borderId="0" applyFont="0" applyFill="0" applyBorder="0" applyAlignment="0" applyProtection="0"/>
    <xf numFmtId="212" fontId="16" fillId="0" borderId="0" applyFont="0" applyFill="0" applyBorder="0" applyAlignment="0" applyProtection="0"/>
    <xf numFmtId="213" fontId="16" fillId="0" borderId="0" applyFont="0" applyFill="0" applyBorder="0" applyAlignment="0" applyProtection="0"/>
    <xf numFmtId="0" fontId="155" fillId="0" borderId="0" applyFont="0" applyFill="0" applyBorder="0" applyAlignment="0" applyProtection="0"/>
    <xf numFmtId="212" fontId="16" fillId="0" borderId="0" applyFont="0" applyFill="0" applyBorder="0" applyAlignment="0" applyProtection="0"/>
    <xf numFmtId="0" fontId="156" fillId="0" borderId="0"/>
    <xf numFmtId="211" fontId="16" fillId="0" borderId="0" applyFont="0" applyFill="0" applyBorder="0" applyAlignment="0" applyProtection="0"/>
    <xf numFmtId="210" fontId="16" fillId="0" borderId="0" applyFont="0" applyFill="0" applyBorder="0" applyAlignment="0" applyProtection="0"/>
    <xf numFmtId="211" fontId="16" fillId="0" borderId="0" applyFont="0" applyFill="0" applyBorder="0" applyAlignment="0" applyProtection="0"/>
    <xf numFmtId="0" fontId="155" fillId="0" borderId="0" applyFont="0" applyFill="0" applyBorder="0" applyAlignment="0" applyProtection="0"/>
    <xf numFmtId="210" fontId="16" fillId="0" borderId="0" applyFont="0" applyFill="0" applyBorder="0" applyAlignment="0" applyProtection="0"/>
    <xf numFmtId="176" fontId="16" fillId="0" borderId="0" applyFont="0" applyFill="0" applyBorder="0" applyAlignment="0" applyProtection="0"/>
    <xf numFmtId="209" fontId="16" fillId="0" borderId="0" applyFont="0" applyFill="0" applyBorder="0" applyAlignment="0" applyProtection="0"/>
    <xf numFmtId="176" fontId="16" fillId="0" borderId="0" applyFont="0" applyFill="0" applyBorder="0" applyAlignment="0" applyProtection="0"/>
    <xf numFmtId="0" fontId="155" fillId="0" borderId="0" applyFont="0" applyFill="0" applyBorder="0" applyAlignment="0" applyProtection="0"/>
    <xf numFmtId="209" fontId="16" fillId="0" borderId="0" applyFont="0" applyFill="0" applyBorder="0" applyAlignment="0" applyProtection="0"/>
    <xf numFmtId="39" fontId="16" fillId="0" borderId="0" applyFont="0" applyFill="0" applyBorder="0" applyAlignment="0" applyProtection="0"/>
    <xf numFmtId="0" fontId="155" fillId="0" borderId="0" applyFont="0" applyFill="0" applyBorder="0" applyAlignment="0" applyProtection="0"/>
    <xf numFmtId="39" fontId="16" fillId="0" borderId="0" applyFont="0" applyFill="0" applyBorder="0" applyAlignment="0" applyProtection="0"/>
    <xf numFmtId="208" fontId="16" fillId="0" borderId="0" applyFont="0" applyFill="0" applyBorder="0" applyAlignment="0" applyProtection="0"/>
    <xf numFmtId="207" fontId="16" fillId="0" borderId="0" applyFont="0" applyFill="0" applyBorder="0" applyAlignment="0" applyProtection="0"/>
    <xf numFmtId="208" fontId="16" fillId="0" borderId="0" applyFont="0" applyFill="0" applyBorder="0" applyAlignment="0" applyProtection="0"/>
    <xf numFmtId="0" fontId="155" fillId="0" borderId="0" applyFont="0" applyFill="0" applyBorder="0" applyAlignment="0" applyProtection="0"/>
    <xf numFmtId="207" fontId="16" fillId="0" borderId="0" applyFont="0" applyFill="0" applyBorder="0" applyAlignment="0" applyProtection="0"/>
    <xf numFmtId="166" fontId="16" fillId="0" borderId="0" applyFont="0" applyFill="0" applyBorder="0" applyAlignment="0" applyProtection="0"/>
    <xf numFmtId="0" fontId="155" fillId="0" borderId="0" applyFont="0" applyFill="0" applyBorder="0" applyAlignment="0" applyProtection="0"/>
    <xf numFmtId="166" fontId="16" fillId="0" borderId="0" applyFont="0" applyFill="0" applyBorder="0" applyAlignment="0" applyProtection="0"/>
    <xf numFmtId="206" fontId="16" fillId="0" borderId="0" applyFont="0" applyFill="0" applyBorder="0" applyAlignment="0" applyProtection="0"/>
    <xf numFmtId="0" fontId="46" fillId="0" borderId="0" applyNumberFormat="0" applyFill="0" applyBorder="0" applyAlignment="0" applyProtection="0">
      <alignment vertical="top"/>
      <protection locked="0"/>
    </xf>
    <xf numFmtId="205" fontId="16" fillId="0" borderId="0" applyFont="0" applyFill="0" applyBorder="0" applyAlignment="0" applyProtection="0"/>
    <xf numFmtId="0" fontId="16" fillId="0" borderId="0" applyBorder="0"/>
    <xf numFmtId="0" fontId="16" fillId="0" borderId="0" applyBorder="0"/>
    <xf numFmtId="0" fontId="16" fillId="0" borderId="0" applyBorder="0"/>
    <xf numFmtId="0" fontId="16" fillId="0" borderId="0"/>
    <xf numFmtId="191" fontId="87" fillId="0" borderId="0" applyFont="0" applyFill="0" applyBorder="0" applyAlignment="0" applyProtection="0">
      <protection locked="0"/>
    </xf>
    <xf numFmtId="204" fontId="16" fillId="0" borderId="0"/>
    <xf numFmtId="203" fontId="155" fillId="0" borderId="0"/>
    <xf numFmtId="204" fontId="16" fillId="0" borderId="0"/>
    <xf numFmtId="203" fontId="15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1" fillId="21" borderId="46"/>
    <xf numFmtId="0" fontId="17" fillId="0" borderId="0">
      <protection locked="0"/>
    </xf>
    <xf numFmtId="9" fontId="16" fillId="0" borderId="0" applyNumberFormat="0" applyFill="0" applyBorder="0" applyAlignment="0" applyProtection="0"/>
    <xf numFmtId="9" fontId="16" fillId="0" borderId="0" applyFont="0" applyFill="0" applyBorder="0" applyAlignment="0" applyProtection="0"/>
    <xf numFmtId="0" fontId="10" fillId="0" borderId="0"/>
    <xf numFmtId="0" fontId="73" fillId="0" borderId="0"/>
    <xf numFmtId="0" fontId="89" fillId="0" borderId="0"/>
    <xf numFmtId="0" fontId="70" fillId="0" borderId="0"/>
    <xf numFmtId="43" fontId="16" fillId="0" borderId="0" applyFont="0" applyFill="0" applyBorder="0" applyAlignment="0" applyProtection="0"/>
    <xf numFmtId="0" fontId="209" fillId="38" borderId="0" applyNumberFormat="0" applyBorder="0" applyAlignment="0" applyProtection="0"/>
    <xf numFmtId="44" fontId="50" fillId="0" borderId="0" applyFont="0" applyFill="0" applyBorder="0" applyAlignment="0" applyProtection="0"/>
    <xf numFmtId="0" fontId="208" fillId="74" borderId="0" applyNumberFormat="0" applyBorder="0" applyAlignment="0" applyProtection="0"/>
    <xf numFmtId="0" fontId="208" fillId="61" borderId="0" applyNumberFormat="0" applyBorder="0" applyAlignment="0" applyProtection="0"/>
    <xf numFmtId="0" fontId="73" fillId="61" borderId="0" applyNumberFormat="0" applyBorder="0" applyAlignment="0" applyProtection="0"/>
    <xf numFmtId="0" fontId="211" fillId="82" borderId="0" applyNumberFormat="0" applyBorder="0" applyAlignment="0" applyProtection="0"/>
    <xf numFmtId="0" fontId="210" fillId="83" borderId="0" applyNumberFormat="0" applyBorder="0" applyAlignment="0" applyProtection="0"/>
    <xf numFmtId="0" fontId="73" fillId="74" borderId="0" applyNumberFormat="0" applyBorder="0" applyAlignment="0" applyProtection="0"/>
    <xf numFmtId="0" fontId="18" fillId="61" borderId="0" applyNumberFormat="0" applyBorder="0" applyAlignment="0" applyProtection="0"/>
    <xf numFmtId="0" fontId="73" fillId="61" borderId="0" applyNumberFormat="0" applyBorder="0" applyAlignment="0" applyProtection="0"/>
    <xf numFmtId="0" fontId="74" fillId="82" borderId="0" applyNumberFormat="0" applyBorder="0" applyAlignment="0" applyProtection="0"/>
    <xf numFmtId="0" fontId="2" fillId="0" borderId="0"/>
    <xf numFmtId="0" fontId="2" fillId="0" borderId="0"/>
    <xf numFmtId="0" fontId="2" fillId="0" borderId="0"/>
    <xf numFmtId="0" fontId="2" fillId="0" borderId="0"/>
    <xf numFmtId="0" fontId="16" fillId="0" borderId="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8" fillId="0" borderId="0" applyFont="0" applyFill="0" applyBorder="0" applyAlignment="0" applyProtection="0"/>
    <xf numFmtId="44" fontId="16" fillId="0" borderId="0" applyFont="0" applyFill="0" applyBorder="0" applyAlignment="0" applyProtection="0"/>
    <xf numFmtId="44" fontId="18" fillId="0" borderId="0" applyFont="0" applyFill="0" applyBorder="0" applyAlignment="0" applyProtection="0"/>
    <xf numFmtId="44" fontId="16" fillId="0" borderId="0" applyFont="0" applyFill="0" applyBorder="0" applyAlignment="0" applyProtection="0"/>
    <xf numFmtId="44" fontId="18" fillId="0" borderId="0" applyFont="0" applyFill="0" applyBorder="0" applyAlignment="0" applyProtection="0"/>
    <xf numFmtId="44" fontId="16"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6"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08" fillId="0" borderId="0" applyFont="0" applyFill="0" applyBorder="0" applyAlignment="0" applyProtection="0"/>
    <xf numFmtId="44" fontId="208" fillId="0" borderId="0" applyFont="0" applyFill="0" applyBorder="0" applyAlignment="0" applyProtection="0"/>
    <xf numFmtId="44" fontId="20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93" fillId="0" borderId="278"/>
    <xf numFmtId="4" fontId="223" fillId="127" borderId="278">
      <protection locked="0"/>
    </xf>
    <xf numFmtId="165" fontId="224" fillId="0" borderId="0">
      <alignment vertical="center"/>
      <protection locked="0"/>
    </xf>
    <xf numFmtId="15" fontId="16" fillId="0" borderId="0" applyFont="0" applyFill="0" applyBorder="0" applyAlignment="0" applyProtection="0">
      <alignment horizontal="center" vertical="center"/>
    </xf>
    <xf numFmtId="15" fontId="16" fillId="0" borderId="0" applyFont="0" applyFill="0" applyBorder="0" applyAlignment="0" applyProtection="0">
      <alignment horizontal="center" vertical="center"/>
    </xf>
    <xf numFmtId="15" fontId="16" fillId="0" borderId="0" applyFont="0" applyFill="0" applyBorder="0" applyAlignment="0" applyProtection="0">
      <alignment horizontal="center" vertical="center"/>
    </xf>
    <xf numFmtId="281" fontId="16" fillId="0" borderId="0" applyFont="0" applyFill="0" applyBorder="0" applyAlignment="0" applyProtection="0"/>
    <xf numFmtId="281" fontId="16" fillId="0" borderId="0" applyFont="0" applyFill="0" applyBorder="0" applyAlignment="0" applyProtection="0"/>
    <xf numFmtId="281" fontId="16"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5" fontId="16" fillId="0" borderId="0" applyFont="0" applyFill="0" applyBorder="0" applyAlignment="0" applyProtection="0"/>
    <xf numFmtId="195" fontId="16" fillId="0" borderId="0" applyFont="0" applyFill="0" applyBorder="0" applyAlignment="0" applyProtection="0"/>
    <xf numFmtId="195" fontId="16" fillId="0" borderId="0" applyFont="0" applyFill="0" applyBorder="0" applyAlignment="0" applyProtection="0"/>
    <xf numFmtId="195" fontId="16" fillId="0" borderId="0" applyFont="0" applyFill="0" applyBorder="0" applyAlignment="0" applyProtection="0"/>
    <xf numFmtId="195" fontId="16" fillId="0" borderId="0" applyFont="0" applyFill="0" applyBorder="0" applyAlignment="0" applyProtection="0"/>
    <xf numFmtId="195" fontId="16" fillId="0" borderId="0" applyFont="0" applyFill="0" applyBorder="0" applyAlignment="0" applyProtection="0"/>
    <xf numFmtId="195" fontId="16" fillId="0" borderId="0" applyFont="0" applyFill="0" applyBorder="0" applyAlignment="0" applyProtection="0"/>
    <xf numFmtId="195" fontId="16" fillId="0" borderId="0" applyFont="0" applyFill="0" applyBorder="0" applyAlignment="0" applyProtection="0"/>
    <xf numFmtId="195" fontId="16" fillId="0" borderId="0" applyFont="0" applyFill="0" applyBorder="0" applyAlignment="0" applyProtection="0"/>
    <xf numFmtId="195" fontId="16" fillId="0" borderId="0" applyFont="0" applyFill="0" applyBorder="0" applyAlignment="0" applyProtection="0"/>
    <xf numFmtId="195" fontId="16" fillId="0" borderId="0" applyFont="0" applyFill="0" applyBorder="0" applyAlignment="0" applyProtection="0"/>
    <xf numFmtId="195" fontId="16" fillId="0" borderId="0" applyFont="0" applyFill="0" applyBorder="0" applyAlignment="0" applyProtection="0"/>
    <xf numFmtId="195" fontId="16" fillId="0" borderId="0" applyFont="0" applyFill="0" applyBorder="0" applyAlignment="0" applyProtection="0"/>
    <xf numFmtId="195" fontId="16" fillId="0" borderId="0" applyFont="0" applyFill="0" applyBorder="0" applyAlignment="0" applyProtection="0"/>
    <xf numFmtId="195" fontId="16" fillId="0" borderId="0" applyFon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225" fillId="0" borderId="0" applyNumberFormat="0" applyFill="0" applyBorder="0" applyAlignment="0" applyProtection="0"/>
    <xf numFmtId="0" fontId="226" fillId="0" borderId="0" applyNumberFormat="0" applyFill="0" applyBorder="0" applyAlignment="0" applyProtection="0"/>
    <xf numFmtId="0" fontId="226" fillId="0" borderId="0" applyNumberFormat="0" applyFill="0" applyBorder="0" applyAlignment="0" applyProtection="0"/>
    <xf numFmtId="0" fontId="226" fillId="0" borderId="0" applyNumberFormat="0" applyFill="0" applyBorder="0" applyAlignment="0" applyProtection="0"/>
    <xf numFmtId="0" fontId="225" fillId="0" borderId="0" applyNumberFormat="0" applyFill="0" applyBorder="0" applyAlignment="0" applyProtection="0"/>
    <xf numFmtId="0" fontId="226" fillId="0" borderId="0" applyNumberFormat="0" applyFill="0" applyBorder="0" applyAlignment="0" applyProtection="0"/>
    <xf numFmtId="0" fontId="227" fillId="0" borderId="0" applyNumberFormat="0" applyFill="0" applyBorder="0" applyAlignment="0" applyProtection="0"/>
    <xf numFmtId="0" fontId="226" fillId="0" borderId="0" applyNumberFormat="0" applyFill="0" applyBorder="0" applyAlignment="0" applyProtection="0"/>
    <xf numFmtId="0" fontId="227" fillId="0" borderId="0" applyNumberFormat="0" applyFill="0" applyBorder="0" applyAlignment="0" applyProtection="0"/>
    <xf numFmtId="0" fontId="226" fillId="0" borderId="0" applyNumberFormat="0" applyFill="0" applyBorder="0" applyAlignment="0" applyProtection="0"/>
    <xf numFmtId="0" fontId="226" fillId="0" borderId="0" applyNumberFormat="0" applyFill="0" applyBorder="0" applyAlignment="0" applyProtection="0"/>
    <xf numFmtId="0" fontId="227" fillId="0" borderId="0" applyNumberFormat="0" applyFill="0" applyBorder="0" applyAlignment="0" applyProtection="0"/>
    <xf numFmtId="0" fontId="226" fillId="0" borderId="0" applyNumberFormat="0" applyFill="0" applyBorder="0" applyAlignment="0" applyProtection="0"/>
    <xf numFmtId="1" fontId="16" fillId="0" borderId="0" applyFont="0" applyFill="0" applyBorder="0" applyAlignment="0" applyProtection="0">
      <alignment horizontal="center" vertical="center"/>
    </xf>
    <xf numFmtId="1" fontId="16" fillId="0" borderId="0" applyFont="0" applyFill="0" applyBorder="0" applyAlignment="0" applyProtection="0">
      <alignment horizontal="center" vertical="center"/>
    </xf>
    <xf numFmtId="1" fontId="16" fillId="0" borderId="0" applyFont="0" applyFill="0" applyBorder="0" applyAlignment="0" applyProtection="0">
      <alignment horizontal="center" vertical="center"/>
    </xf>
    <xf numFmtId="192" fontId="16" fillId="0" borderId="0" applyFont="0" applyFill="0" applyBorder="0" applyAlignment="0" applyProtection="0"/>
    <xf numFmtId="192" fontId="16" fillId="0" borderId="0" applyFont="0" applyFill="0" applyBorder="0" applyAlignment="0" applyProtection="0"/>
    <xf numFmtId="192" fontId="16" fillId="0" borderId="0" applyFont="0" applyFill="0" applyBorder="0" applyAlignment="0" applyProtection="0"/>
    <xf numFmtId="0" fontId="101" fillId="61" borderId="0" applyNumberFormat="0" applyBorder="0" applyAlignment="0" applyProtection="0"/>
    <xf numFmtId="0" fontId="101" fillId="61" borderId="0" applyNumberFormat="0" applyBorder="0" applyAlignment="0" applyProtection="0"/>
    <xf numFmtId="0" fontId="228" fillId="27" borderId="0" applyNumberFormat="0" applyBorder="0" applyAlignment="0" applyProtection="0"/>
    <xf numFmtId="0" fontId="229" fillId="61" borderId="0" applyNumberFormat="0" applyBorder="0" applyAlignment="0" applyProtection="0"/>
    <xf numFmtId="0" fontId="229" fillId="61" borderId="0" applyNumberFormat="0" applyBorder="0" applyAlignment="0" applyProtection="0"/>
    <xf numFmtId="0" fontId="229" fillId="61" borderId="0" applyNumberFormat="0" applyBorder="0" applyAlignment="0" applyProtection="0"/>
    <xf numFmtId="0" fontId="228" fillId="27" borderId="0" applyNumberFormat="0" applyBorder="0" applyAlignment="0" applyProtection="0"/>
    <xf numFmtId="0" fontId="229" fillId="61" borderId="0" applyNumberFormat="0" applyBorder="0" applyAlignment="0" applyProtection="0"/>
    <xf numFmtId="0" fontId="230" fillId="61" borderId="0" applyNumberFormat="0" applyBorder="0" applyAlignment="0" applyProtection="0"/>
    <xf numFmtId="0" fontId="229" fillId="61" borderId="0" applyNumberFormat="0" applyBorder="0" applyAlignment="0" applyProtection="0"/>
    <xf numFmtId="0" fontId="230" fillId="61" borderId="0" applyNumberFormat="0" applyBorder="0" applyAlignment="0" applyProtection="0"/>
    <xf numFmtId="0" fontId="229" fillId="61" borderId="0" applyNumberFormat="0" applyBorder="0" applyAlignment="0" applyProtection="0"/>
    <xf numFmtId="0" fontId="229" fillId="61" borderId="0" applyNumberFormat="0" applyBorder="0" applyAlignment="0" applyProtection="0"/>
    <xf numFmtId="0" fontId="230" fillId="61" borderId="0" applyNumberFormat="0" applyBorder="0" applyAlignment="0" applyProtection="0"/>
    <xf numFmtId="0" fontId="229" fillId="61" borderId="0" applyNumberFormat="0" applyBorder="0" applyAlignment="0" applyProtection="0"/>
    <xf numFmtId="0" fontId="208" fillId="63" borderId="0" applyNumberFormat="0" applyBorder="0" applyAlignment="0" applyProtection="0"/>
    <xf numFmtId="4" fontId="223" fillId="128" borderId="278"/>
    <xf numFmtId="38" fontId="39" fillId="91" borderId="0" applyNumberFormat="0" applyBorder="0" applyAlignment="0" applyProtection="0"/>
    <xf numFmtId="38" fontId="39" fillId="91" borderId="0" applyNumberFormat="0" applyBorder="0" applyAlignment="0" applyProtection="0"/>
    <xf numFmtId="43" fontId="34" fillId="0" borderId="279"/>
    <xf numFmtId="282" fontId="34" fillId="0" borderId="279"/>
    <xf numFmtId="282" fontId="34" fillId="0" borderId="89"/>
    <xf numFmtId="37" fontId="231" fillId="91" borderId="245" applyFill="0">
      <alignment vertical="center"/>
    </xf>
    <xf numFmtId="0" fontId="231" fillId="0" borderId="258" applyNumberFormat="0" applyFill="0">
      <alignment horizontal="centerContinuous" vertical="top"/>
    </xf>
    <xf numFmtId="0" fontId="103" fillId="0" borderId="246" applyNumberFormat="0" applyFill="0" applyAlignment="0" applyProtection="0"/>
    <xf numFmtId="0" fontId="103" fillId="0" borderId="246" applyNumberFormat="0" applyFill="0" applyAlignment="0" applyProtection="0"/>
    <xf numFmtId="0" fontId="103" fillId="0" borderId="246" applyNumberFormat="0" applyFill="0" applyAlignment="0" applyProtection="0"/>
    <xf numFmtId="0" fontId="66" fillId="0" borderId="230" applyNumberFormat="0" applyFill="0" applyAlignment="0" applyProtection="0"/>
    <xf numFmtId="0" fontId="103" fillId="0" borderId="246" applyNumberFormat="0" applyFill="0" applyAlignment="0" applyProtection="0"/>
    <xf numFmtId="0" fontId="103" fillId="0" borderId="246" applyNumberFormat="0" applyFill="0" applyAlignment="0" applyProtection="0"/>
    <xf numFmtId="0" fontId="103" fillId="0" borderId="246" applyNumberFormat="0" applyFill="0" applyAlignment="0" applyProtection="0"/>
    <xf numFmtId="0" fontId="66" fillId="0" borderId="230" applyNumberFormat="0" applyFill="0" applyAlignment="0" applyProtection="0"/>
    <xf numFmtId="0" fontId="103" fillId="0" borderId="246" applyNumberFormat="0" applyFill="0" applyAlignment="0" applyProtection="0"/>
    <xf numFmtId="0" fontId="232" fillId="0" borderId="246" applyNumberFormat="0" applyFill="0" applyAlignment="0" applyProtection="0"/>
    <xf numFmtId="0" fontId="103" fillId="0" borderId="246" applyNumberFormat="0" applyFill="0" applyAlignment="0" applyProtection="0"/>
    <xf numFmtId="0" fontId="232" fillId="0" borderId="246" applyNumberFormat="0" applyFill="0" applyAlignment="0" applyProtection="0"/>
    <xf numFmtId="0" fontId="233" fillId="0" borderId="280" applyNumberFormat="0" applyFill="0" applyAlignment="0" applyProtection="0"/>
    <xf numFmtId="0" fontId="103" fillId="0" borderId="246" applyNumberFormat="0" applyFill="0" applyAlignment="0" applyProtection="0"/>
    <xf numFmtId="0" fontId="103" fillId="0" borderId="246" applyNumberFormat="0" applyFill="0" applyAlignment="0" applyProtection="0"/>
    <xf numFmtId="0" fontId="232" fillId="0" borderId="246" applyNumberFormat="0" applyFill="0" applyAlignment="0" applyProtection="0"/>
    <xf numFmtId="0" fontId="233" fillId="0" borderId="280" applyNumberFormat="0" applyFill="0" applyAlignment="0" applyProtection="0"/>
    <xf numFmtId="0" fontId="103" fillId="0" borderId="246" applyNumberFormat="0" applyFill="0" applyAlignment="0" applyProtection="0"/>
    <xf numFmtId="0" fontId="105" fillId="0" borderId="248" applyNumberFormat="0" applyFill="0" applyAlignment="0" applyProtection="0"/>
    <xf numFmtId="0" fontId="105" fillId="0" borderId="248" applyNumberFormat="0" applyFill="0" applyAlignment="0" applyProtection="0"/>
    <xf numFmtId="0" fontId="105" fillId="0" borderId="248" applyNumberFormat="0" applyFill="0" applyAlignment="0" applyProtection="0"/>
    <xf numFmtId="0" fontId="67" fillId="0" borderId="231" applyNumberFormat="0" applyFill="0" applyAlignment="0" applyProtection="0"/>
    <xf numFmtId="0" fontId="105" fillId="0" borderId="248" applyNumberFormat="0" applyFill="0" applyAlignment="0" applyProtection="0"/>
    <xf numFmtId="0" fontId="105" fillId="0" borderId="248" applyNumberFormat="0" applyFill="0" applyAlignment="0" applyProtection="0"/>
    <xf numFmtId="0" fontId="105" fillId="0" borderId="248" applyNumberFormat="0" applyFill="0" applyAlignment="0" applyProtection="0"/>
    <xf numFmtId="0" fontId="67" fillId="0" borderId="231" applyNumberFormat="0" applyFill="0" applyAlignment="0" applyProtection="0"/>
    <xf numFmtId="0" fontId="105" fillId="0" borderId="248" applyNumberFormat="0" applyFill="0" applyAlignment="0" applyProtection="0"/>
    <xf numFmtId="0" fontId="234" fillId="0" borderId="248" applyNumberFormat="0" applyFill="0" applyAlignment="0" applyProtection="0"/>
    <xf numFmtId="0" fontId="105" fillId="0" borderId="248" applyNumberFormat="0" applyFill="0" applyAlignment="0" applyProtection="0"/>
    <xf numFmtId="0" fontId="234" fillId="0" borderId="248" applyNumberFormat="0" applyFill="0" applyAlignment="0" applyProtection="0"/>
    <xf numFmtId="0" fontId="235" fillId="0" borderId="248" applyNumberFormat="0" applyFill="0" applyAlignment="0" applyProtection="0"/>
    <xf numFmtId="0" fontId="105" fillId="0" borderId="248" applyNumberFormat="0" applyFill="0" applyAlignment="0" applyProtection="0"/>
    <xf numFmtId="0" fontId="105" fillId="0" borderId="248" applyNumberFormat="0" applyFill="0" applyAlignment="0" applyProtection="0"/>
    <xf numFmtId="0" fontId="234" fillId="0" borderId="248" applyNumberFormat="0" applyFill="0" applyAlignment="0" applyProtection="0"/>
    <xf numFmtId="0" fontId="234" fillId="0" borderId="248" applyNumberFormat="0" applyFill="0" applyAlignment="0" applyProtection="0"/>
    <xf numFmtId="0" fontId="105" fillId="0" borderId="248" applyNumberFormat="0" applyFill="0" applyAlignment="0" applyProtection="0"/>
    <xf numFmtId="0" fontId="107" fillId="0" borderId="250" applyNumberFormat="0" applyFill="0" applyAlignment="0" applyProtection="0"/>
    <xf numFmtId="0" fontId="107" fillId="0" borderId="250" applyNumberFormat="0" applyFill="0" applyAlignment="0" applyProtection="0"/>
    <xf numFmtId="0" fontId="107" fillId="0" borderId="250" applyNumberFormat="0" applyFill="0" applyAlignment="0" applyProtection="0"/>
    <xf numFmtId="0" fontId="68" fillId="0" borderId="232" applyNumberFormat="0" applyFill="0" applyAlignment="0" applyProtection="0"/>
    <xf numFmtId="0" fontId="107" fillId="0" borderId="250" applyNumberFormat="0" applyFill="0" applyAlignment="0" applyProtection="0"/>
    <xf numFmtId="0" fontId="107" fillId="0" borderId="250" applyNumberFormat="0" applyFill="0" applyAlignment="0" applyProtection="0"/>
    <xf numFmtId="0" fontId="107" fillId="0" borderId="250" applyNumberFormat="0" applyFill="0" applyAlignment="0" applyProtection="0"/>
    <xf numFmtId="0" fontId="68" fillId="0" borderId="232" applyNumberFormat="0" applyFill="0" applyAlignment="0" applyProtection="0"/>
    <xf numFmtId="0" fontId="107" fillId="0" borderId="250" applyNumberFormat="0" applyFill="0" applyAlignment="0" applyProtection="0"/>
    <xf numFmtId="0" fontId="236" fillId="0" borderId="250" applyNumberFormat="0" applyFill="0" applyAlignment="0" applyProtection="0"/>
    <xf numFmtId="0" fontId="107" fillId="0" borderId="250" applyNumberFormat="0" applyFill="0" applyAlignment="0" applyProtection="0"/>
    <xf numFmtId="0" fontId="236" fillId="0" borderId="250" applyNumberFormat="0" applyFill="0" applyAlignment="0" applyProtection="0"/>
    <xf numFmtId="0" fontId="237" fillId="0" borderId="281" applyNumberFormat="0" applyFill="0" applyAlignment="0" applyProtection="0"/>
    <xf numFmtId="0" fontId="107" fillId="0" borderId="250" applyNumberFormat="0" applyFill="0" applyAlignment="0" applyProtection="0"/>
    <xf numFmtId="0" fontId="107" fillId="0" borderId="250" applyNumberFormat="0" applyFill="0" applyAlignment="0" applyProtection="0"/>
    <xf numFmtId="0" fontId="236" fillId="0" borderId="250" applyNumberFormat="0" applyFill="0" applyAlignment="0" applyProtection="0"/>
    <xf numFmtId="0" fontId="237" fillId="0" borderId="281" applyNumberFormat="0" applyFill="0" applyAlignment="0" applyProtection="0"/>
    <xf numFmtId="0" fontId="107" fillId="0" borderId="250" applyNumberFormat="0" applyFill="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68"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68" fillId="0" borderId="0" applyNumberFormat="0" applyFill="0" applyBorder="0" applyAlignment="0" applyProtection="0"/>
    <xf numFmtId="0" fontId="107" fillId="0" borderId="0" applyNumberFormat="0" applyFill="0" applyBorder="0" applyAlignment="0" applyProtection="0"/>
    <xf numFmtId="0" fontId="236" fillId="0" borderId="0" applyNumberFormat="0" applyFill="0" applyBorder="0" applyAlignment="0" applyProtection="0"/>
    <xf numFmtId="0" fontId="107" fillId="0" borderId="0" applyNumberFormat="0" applyFill="0" applyBorder="0" applyAlignment="0" applyProtection="0"/>
    <xf numFmtId="0" fontId="236" fillId="0" borderId="0" applyNumberFormat="0" applyFill="0" applyBorder="0" applyAlignment="0" applyProtection="0"/>
    <xf numFmtId="0" fontId="23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236" fillId="0" borderId="0" applyNumberFormat="0" applyFill="0" applyBorder="0" applyAlignment="0" applyProtection="0"/>
    <xf numFmtId="0" fontId="236" fillId="0" borderId="0" applyNumberFormat="0" applyFill="0" applyBorder="0" applyAlignment="0" applyProtection="0"/>
    <xf numFmtId="0" fontId="107" fillId="0" borderId="0" applyNumberFormat="0" applyFill="0" applyBorder="0" applyAlignment="0" applyProtection="0"/>
    <xf numFmtId="0" fontId="238" fillId="0" borderId="0" applyNumberFormat="0" applyFill="0" applyBorder="0" applyAlignment="0" applyProtection="0">
      <alignment vertical="top"/>
      <protection locked="0"/>
    </xf>
    <xf numFmtId="0" fontId="238" fillId="0" borderId="0" applyNumberFormat="0" applyFill="0" applyBorder="0" applyAlignment="0" applyProtection="0">
      <alignment vertical="top"/>
      <protection locked="0"/>
    </xf>
    <xf numFmtId="0" fontId="238" fillId="0" borderId="0" applyNumberFormat="0" applyFill="0" applyBorder="0" applyAlignment="0" applyProtection="0">
      <alignment vertical="top"/>
      <protection locked="0"/>
    </xf>
    <xf numFmtId="0" fontId="238" fillId="0" borderId="0" applyNumberFormat="0" applyFill="0" applyBorder="0" applyAlignment="0" applyProtection="0">
      <alignment vertical="top"/>
      <protection locked="0"/>
    </xf>
    <xf numFmtId="0" fontId="238" fillId="0" borderId="0" applyNumberFormat="0" applyFill="0" applyBorder="0" applyAlignment="0" applyProtection="0">
      <alignment vertical="top"/>
      <protection locked="0"/>
    </xf>
    <xf numFmtId="0" fontId="238" fillId="0" borderId="0" applyNumberFormat="0" applyFill="0" applyBorder="0" applyAlignment="0" applyProtection="0">
      <alignment vertical="top"/>
      <protection locked="0"/>
    </xf>
    <xf numFmtId="0" fontId="239" fillId="0" borderId="0" applyNumberFormat="0" applyFill="0" applyBorder="0" applyAlignment="0" applyProtection="0">
      <alignment vertical="top"/>
      <protection locked="0"/>
    </xf>
    <xf numFmtId="0" fontId="239" fillId="0" borderId="0" applyNumberFormat="0" applyFill="0" applyBorder="0" applyAlignment="0" applyProtection="0">
      <alignment vertical="top"/>
      <protection locked="0"/>
    </xf>
    <xf numFmtId="0" fontId="239" fillId="0" borderId="0" applyNumberFormat="0" applyFill="0" applyBorder="0" applyAlignment="0" applyProtection="0">
      <alignment vertical="top"/>
      <protection locked="0"/>
    </xf>
    <xf numFmtId="10" fontId="39" fillId="92" borderId="128" applyNumberFormat="0" applyBorder="0" applyAlignment="0" applyProtection="0"/>
    <xf numFmtId="10" fontId="39" fillId="92" borderId="128" applyNumberFormat="0" applyBorder="0" applyAlignment="0" applyProtection="0"/>
    <xf numFmtId="0" fontId="240" fillId="66" borderId="239" applyNumberFormat="0" applyAlignment="0" applyProtection="0"/>
    <xf numFmtId="0" fontId="241" fillId="30" borderId="233" applyNumberFormat="0" applyAlignment="0" applyProtection="0"/>
    <xf numFmtId="0" fontId="240" fillId="66" borderId="239" applyNumberFormat="0" applyAlignment="0" applyProtection="0"/>
    <xf numFmtId="0" fontId="240" fillId="66" borderId="239" applyNumberFormat="0" applyAlignment="0" applyProtection="0"/>
    <xf numFmtId="0" fontId="241" fillId="30" borderId="233" applyNumberFormat="0" applyAlignment="0" applyProtection="0"/>
    <xf numFmtId="0" fontId="240" fillId="66" borderId="239" applyNumberFormat="0" applyAlignment="0" applyProtection="0"/>
    <xf numFmtId="0" fontId="240" fillId="66" borderId="239" applyNumberFormat="0" applyAlignment="0" applyProtection="0"/>
    <xf numFmtId="0" fontId="241" fillId="30" borderId="233" applyNumberFormat="0" applyAlignment="0" applyProtection="0"/>
    <xf numFmtId="0" fontId="240" fillId="66" borderId="239" applyNumberFormat="0" applyAlignment="0" applyProtection="0"/>
    <xf numFmtId="0" fontId="240" fillId="66" borderId="239" applyNumberFormat="0" applyAlignment="0" applyProtection="0"/>
    <xf numFmtId="0" fontId="241" fillId="30" borderId="233" applyNumberFormat="0" applyAlignment="0" applyProtection="0"/>
    <xf numFmtId="0" fontId="240" fillId="66" borderId="239" applyNumberFormat="0" applyAlignment="0" applyProtection="0"/>
    <xf numFmtId="0" fontId="109" fillId="66" borderId="239" applyNumberFormat="0" applyAlignment="0" applyProtection="0"/>
    <xf numFmtId="0" fontId="109" fillId="66" borderId="239" applyNumberFormat="0" applyAlignment="0" applyProtection="0"/>
    <xf numFmtId="0" fontId="240" fillId="66" borderId="239" applyNumberFormat="0" applyAlignment="0" applyProtection="0"/>
    <xf numFmtId="0" fontId="240" fillId="66" borderId="239" applyNumberFormat="0" applyAlignment="0" applyProtection="0"/>
    <xf numFmtId="0" fontId="240" fillId="66" borderId="239" applyNumberFormat="0" applyAlignment="0" applyProtection="0"/>
    <xf numFmtId="0" fontId="240" fillId="66" borderId="239" applyNumberFormat="0" applyAlignment="0" applyProtection="0"/>
    <xf numFmtId="0" fontId="109" fillId="66" borderId="239" applyNumberFormat="0" applyAlignment="0" applyProtection="0"/>
    <xf numFmtId="0" fontId="109" fillId="66" borderId="239" applyNumberFormat="0" applyAlignment="0" applyProtection="0"/>
    <xf numFmtId="0" fontId="241" fillId="30" borderId="233" applyNumberFormat="0" applyAlignment="0" applyProtection="0"/>
    <xf numFmtId="0" fontId="240" fillId="66" borderId="239" applyNumberFormat="0" applyAlignment="0" applyProtection="0"/>
    <xf numFmtId="0" fontId="240" fillId="66" borderId="239" applyNumberFormat="0" applyAlignment="0" applyProtection="0"/>
    <xf numFmtId="0" fontId="109" fillId="66" borderId="239" applyNumberFormat="0" applyAlignment="0" applyProtection="0"/>
    <xf numFmtId="0" fontId="109" fillId="66" borderId="239" applyNumberFormat="0" applyAlignment="0" applyProtection="0"/>
    <xf numFmtId="0" fontId="109" fillId="66" borderId="239" applyNumberFormat="0" applyAlignment="0" applyProtection="0"/>
    <xf numFmtId="0" fontId="109" fillId="66" borderId="239" applyNumberFormat="0" applyAlignment="0" applyProtection="0"/>
    <xf numFmtId="0" fontId="240" fillId="66" borderId="239" applyNumberFormat="0" applyAlignment="0" applyProtection="0"/>
    <xf numFmtId="0" fontId="241" fillId="30" borderId="233" applyNumberFormat="0" applyAlignment="0" applyProtection="0"/>
    <xf numFmtId="0" fontId="240" fillId="66" borderId="239" applyNumberFormat="0" applyAlignment="0" applyProtection="0"/>
    <xf numFmtId="0" fontId="242" fillId="66" borderId="239" applyNumberFormat="0" applyAlignment="0" applyProtection="0"/>
    <xf numFmtId="0" fontId="240" fillId="66" borderId="239" applyNumberFormat="0" applyAlignment="0" applyProtection="0"/>
    <xf numFmtId="0" fontId="240" fillId="66" borderId="239" applyNumberFormat="0" applyAlignment="0" applyProtection="0"/>
    <xf numFmtId="0" fontId="241" fillId="30" borderId="233" applyNumberFormat="0" applyAlignment="0" applyProtection="0"/>
    <xf numFmtId="0" fontId="240" fillId="66" borderId="239" applyNumberFormat="0" applyAlignment="0" applyProtection="0"/>
    <xf numFmtId="0" fontId="240" fillId="66" borderId="239" applyNumberFormat="0" applyAlignment="0" applyProtection="0"/>
    <xf numFmtId="0" fontId="242" fillId="66" borderId="239" applyNumberFormat="0" applyAlignment="0" applyProtection="0"/>
    <xf numFmtId="0" fontId="240" fillId="66" borderId="239" applyNumberFormat="0" applyAlignment="0" applyProtection="0"/>
    <xf numFmtId="0" fontId="241" fillId="30" borderId="233" applyNumberFormat="0" applyAlignment="0" applyProtection="0"/>
    <xf numFmtId="0" fontId="240" fillId="66" borderId="239" applyNumberFormat="0" applyAlignment="0" applyProtection="0"/>
    <xf numFmtId="0" fontId="240" fillId="66" borderId="239" applyNumberFormat="0" applyAlignment="0" applyProtection="0"/>
    <xf numFmtId="0" fontId="240" fillId="66" borderId="239" applyNumberFormat="0" applyAlignment="0" applyProtection="0"/>
    <xf numFmtId="0" fontId="241" fillId="30" borderId="233" applyNumberFormat="0" applyAlignment="0" applyProtection="0"/>
    <xf numFmtId="0" fontId="240" fillId="66" borderId="239" applyNumberFormat="0" applyAlignment="0" applyProtection="0"/>
    <xf numFmtId="0" fontId="240" fillId="66" borderId="239" applyNumberFormat="0" applyAlignment="0" applyProtection="0"/>
    <xf numFmtId="0" fontId="240" fillId="66" borderId="239" applyNumberFormat="0" applyAlignment="0" applyProtection="0"/>
    <xf numFmtId="0" fontId="241" fillId="30" borderId="233" applyNumberFormat="0" applyAlignment="0" applyProtection="0"/>
    <xf numFmtId="0" fontId="240" fillId="66" borderId="239" applyNumberFormat="0" applyAlignment="0" applyProtection="0"/>
    <xf numFmtId="0" fontId="240" fillId="66" borderId="239" applyNumberFormat="0" applyAlignment="0" applyProtection="0"/>
    <xf numFmtId="0" fontId="240" fillId="66" borderId="239" applyNumberFormat="0" applyAlignment="0" applyProtection="0"/>
    <xf numFmtId="0" fontId="241" fillId="30" borderId="233" applyNumberFormat="0" applyAlignment="0" applyProtection="0"/>
    <xf numFmtId="0" fontId="242" fillId="66" borderId="239" applyNumberFormat="0" applyAlignment="0" applyProtection="0"/>
    <xf numFmtId="0" fontId="242" fillId="66" borderId="239" applyNumberFormat="0" applyAlignment="0" applyProtection="0"/>
    <xf numFmtId="37" fontId="16" fillId="0" borderId="0" applyFont="0" applyFill="0" applyBorder="0" applyAlignment="0" applyProtection="0"/>
    <xf numFmtId="37" fontId="16" fillId="0" borderId="0" applyFont="0" applyFill="0" applyBorder="0" applyAlignment="0" applyProtection="0"/>
    <xf numFmtId="37" fontId="16" fillId="0" borderId="0" applyFont="0" applyFill="0" applyBorder="0" applyAlignment="0" applyProtection="0"/>
    <xf numFmtId="37" fontId="16" fillId="0" borderId="0" applyFont="0" applyFill="0" applyBorder="0" applyAlignment="0" applyProtection="0"/>
    <xf numFmtId="37" fontId="16" fillId="0" borderId="0" applyFont="0" applyFill="0" applyBorder="0" applyAlignment="0" applyProtection="0"/>
    <xf numFmtId="37" fontId="16" fillId="0" borderId="0" applyFont="0" applyFill="0" applyBorder="0" applyAlignment="0" applyProtection="0"/>
    <xf numFmtId="37" fontId="16" fillId="0" borderId="0" applyFont="0" applyFill="0" applyBorder="0" applyAlignment="0" applyProtection="0"/>
    <xf numFmtId="37" fontId="16" fillId="0" borderId="0" applyFont="0" applyFill="0" applyBorder="0" applyAlignment="0" applyProtection="0"/>
    <xf numFmtId="37" fontId="16" fillId="0" borderId="0" applyFont="0" applyFill="0" applyBorder="0" applyAlignment="0" applyProtection="0"/>
    <xf numFmtId="37" fontId="16" fillId="0" borderId="0" applyFont="0" applyFill="0" applyBorder="0" applyAlignment="0" applyProtection="0"/>
    <xf numFmtId="37" fontId="16" fillId="0" borderId="0" applyFont="0" applyFill="0" applyBorder="0" applyAlignment="0" applyProtection="0"/>
    <xf numFmtId="37" fontId="16" fillId="0" borderId="0" applyFont="0" applyFill="0" applyBorder="0" applyAlignment="0" applyProtection="0"/>
    <xf numFmtId="37" fontId="16" fillId="0" borderId="0" applyFont="0" applyFill="0" applyBorder="0" applyAlignment="0" applyProtection="0"/>
    <xf numFmtId="43" fontId="34" fillId="0" borderId="89"/>
    <xf numFmtId="0" fontId="2" fillId="43" borderId="0" applyNumberFormat="0" applyBorder="0" applyAlignment="0" applyProtection="0"/>
    <xf numFmtId="0" fontId="111" fillId="0" borderId="252" applyNumberFormat="0" applyFill="0" applyAlignment="0" applyProtection="0"/>
    <xf numFmtId="0" fontId="111" fillId="0" borderId="252" applyNumberFormat="0" applyFill="0" applyAlignment="0" applyProtection="0"/>
    <xf numFmtId="0" fontId="243" fillId="0" borderId="235" applyNumberFormat="0" applyFill="0" applyAlignment="0" applyProtection="0"/>
    <xf numFmtId="0" fontId="244" fillId="0" borderId="252" applyNumberFormat="0" applyFill="0" applyAlignment="0" applyProtection="0"/>
    <xf numFmtId="0" fontId="244" fillId="0" borderId="252" applyNumberFormat="0" applyFill="0" applyAlignment="0" applyProtection="0"/>
    <xf numFmtId="0" fontId="244" fillId="0" borderId="252" applyNumberFormat="0" applyFill="0" applyAlignment="0" applyProtection="0"/>
    <xf numFmtId="0" fontId="243" fillId="0" borderId="235" applyNumberFormat="0" applyFill="0" applyAlignment="0" applyProtection="0"/>
    <xf numFmtId="0" fontId="244" fillId="0" borderId="252" applyNumberFormat="0" applyFill="0" applyAlignment="0" applyProtection="0"/>
    <xf numFmtId="0" fontId="245" fillId="0" borderId="252" applyNumberFormat="0" applyFill="0" applyAlignment="0" applyProtection="0"/>
    <xf numFmtId="0" fontId="244" fillId="0" borderId="252" applyNumberFormat="0" applyFill="0" applyAlignment="0" applyProtection="0"/>
    <xf numFmtId="0" fontId="245" fillId="0" borderId="252" applyNumberFormat="0" applyFill="0" applyAlignment="0" applyProtection="0"/>
    <xf numFmtId="0" fontId="244" fillId="0" borderId="252" applyNumberFormat="0" applyFill="0" applyAlignment="0" applyProtection="0"/>
    <xf numFmtId="0" fontId="244" fillId="0" borderId="252" applyNumberFormat="0" applyFill="0" applyAlignment="0" applyProtection="0"/>
    <xf numFmtId="0" fontId="245" fillId="0" borderId="252" applyNumberFormat="0" applyFill="0" applyAlignment="0" applyProtection="0"/>
    <xf numFmtId="0" fontId="244" fillId="0" borderId="252" applyNumberFormat="0" applyFill="0" applyAlignment="0" applyProtection="0"/>
    <xf numFmtId="0" fontId="2" fillId="39" borderId="0" applyNumberFormat="0" applyBorder="0" applyAlignment="0" applyProtection="0"/>
    <xf numFmtId="0" fontId="2" fillId="35" borderId="0" applyNumberFormat="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44" fontId="34" fillId="0" borderId="263"/>
    <xf numFmtId="0" fontId="116" fillId="93" borderId="0" applyNumberFormat="0" applyBorder="0" applyAlignment="0" applyProtection="0"/>
    <xf numFmtId="0" fontId="116" fillId="93" borderId="0" applyNumberFormat="0" applyBorder="0" applyAlignment="0" applyProtection="0"/>
    <xf numFmtId="0" fontId="246" fillId="29" borderId="0" applyNumberFormat="0" applyBorder="0" applyAlignment="0" applyProtection="0"/>
    <xf numFmtId="0" fontId="247" fillId="93" borderId="0" applyNumberFormat="0" applyBorder="0" applyAlignment="0" applyProtection="0"/>
    <xf numFmtId="0" fontId="247" fillId="93" borderId="0" applyNumberFormat="0" applyBorder="0" applyAlignment="0" applyProtection="0"/>
    <xf numFmtId="0" fontId="247" fillId="93" borderId="0" applyNumberFormat="0" applyBorder="0" applyAlignment="0" applyProtection="0"/>
    <xf numFmtId="0" fontId="246" fillId="29" borderId="0" applyNumberFormat="0" applyBorder="0" applyAlignment="0" applyProtection="0"/>
    <xf numFmtId="0" fontId="247" fillId="93" borderId="0" applyNumberFormat="0" applyBorder="0" applyAlignment="0" applyProtection="0"/>
    <xf numFmtId="0" fontId="248" fillId="93" borderId="0" applyNumberFormat="0" applyBorder="0" applyAlignment="0" applyProtection="0"/>
    <xf numFmtId="0" fontId="247" fillId="93" borderId="0" applyNumberFormat="0" applyBorder="0" applyAlignment="0" applyProtection="0"/>
    <xf numFmtId="0" fontId="248" fillId="93" borderId="0" applyNumberFormat="0" applyBorder="0" applyAlignment="0" applyProtection="0"/>
    <xf numFmtId="0" fontId="247" fillId="93" borderId="0" applyNumberFormat="0" applyBorder="0" applyAlignment="0" applyProtection="0"/>
    <xf numFmtId="0" fontId="247" fillId="93" borderId="0" applyNumberFormat="0" applyBorder="0" applyAlignment="0" applyProtection="0"/>
    <xf numFmtId="0" fontId="248" fillId="93" borderId="0" applyNumberFormat="0" applyBorder="0" applyAlignment="0" applyProtection="0"/>
    <xf numFmtId="0" fontId="247" fillId="93" borderId="0" applyNumberFormat="0" applyBorder="0" applyAlignment="0" applyProtection="0"/>
    <xf numFmtId="0" fontId="249" fillId="91" borderId="0">
      <alignment horizontal="left" wrapText="1" indent="1"/>
    </xf>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0" fontId="85"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22" fillId="0" borderId="0"/>
    <xf numFmtId="0" fontId="22" fillId="0" borderId="0"/>
    <xf numFmtId="0" fontId="207" fillId="0" borderId="0"/>
    <xf numFmtId="0" fontId="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85" fillId="0" borderId="0"/>
    <xf numFmtId="0" fontId="18" fillId="0" borderId="0"/>
    <xf numFmtId="0" fontId="1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85"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85" fillId="0" borderId="0"/>
    <xf numFmtId="0" fontId="73" fillId="0" borderId="0"/>
    <xf numFmtId="0" fontId="73" fillId="0" borderId="0"/>
    <xf numFmtId="0" fontId="85" fillId="0" borderId="0"/>
    <xf numFmtId="0" fontId="73" fillId="0" borderId="0"/>
    <xf numFmtId="0" fontId="73" fillId="0" borderId="0"/>
    <xf numFmtId="0" fontId="85" fillId="0" borderId="0"/>
    <xf numFmtId="0" fontId="85" fillId="0" borderId="0"/>
    <xf numFmtId="0" fontId="73" fillId="0" borderId="0"/>
    <xf numFmtId="0" fontId="73" fillId="0" borderId="0"/>
    <xf numFmtId="0" fontId="85" fillId="0" borderId="0"/>
    <xf numFmtId="0" fontId="85" fillId="0" borderId="0"/>
    <xf numFmtId="0" fontId="73" fillId="0" borderId="0"/>
    <xf numFmtId="0" fontId="73" fillId="0" borderId="0"/>
    <xf numFmtId="0" fontId="85" fillId="0" borderId="0"/>
    <xf numFmtId="0" fontId="85" fillId="0" borderId="0"/>
    <xf numFmtId="0" fontId="73" fillId="0" borderId="0"/>
    <xf numFmtId="0" fontId="85" fillId="0" borderId="0"/>
    <xf numFmtId="0" fontId="85" fillId="0" borderId="0"/>
    <xf numFmtId="0" fontId="85" fillId="0" borderId="0"/>
    <xf numFmtId="0" fontId="85" fillId="0" borderId="0"/>
    <xf numFmtId="0" fontId="153" fillId="0" borderId="0"/>
    <xf numFmtId="0" fontId="16" fillId="0" borderId="0"/>
    <xf numFmtId="0" fontId="85" fillId="0" borderId="0"/>
    <xf numFmtId="0" fontId="85" fillId="0" borderId="0"/>
    <xf numFmtId="0" fontId="153" fillId="0" borderId="0"/>
    <xf numFmtId="0" fontId="16" fillId="0" borderId="0"/>
    <xf numFmtId="0" fontId="18" fillId="0" borderId="0"/>
    <xf numFmtId="0" fontId="10" fillId="0" borderId="0"/>
    <xf numFmtId="0" fontId="85" fillId="0" borderId="0"/>
    <xf numFmtId="0" fontId="18" fillId="0" borderId="0"/>
    <xf numFmtId="0" fontId="16" fillId="0" borderId="0"/>
    <xf numFmtId="0" fontId="16" fillId="0" borderId="0"/>
    <xf numFmtId="0" fontId="16" fillId="0" borderId="0"/>
    <xf numFmtId="0" fontId="16" fillId="0" borderId="0"/>
    <xf numFmtId="0" fontId="16" fillId="0" borderId="0"/>
    <xf numFmtId="0" fontId="208" fillId="0" borderId="0"/>
    <xf numFmtId="0" fontId="208" fillId="0" borderId="0"/>
    <xf numFmtId="0" fontId="208" fillId="0" borderId="0"/>
    <xf numFmtId="0" fontId="208" fillId="0" borderId="0"/>
    <xf numFmtId="0" fontId="207" fillId="0" borderId="0"/>
    <xf numFmtId="0" fontId="208" fillId="0" borderId="0"/>
    <xf numFmtId="0" fontId="71" fillId="0" borderId="0"/>
    <xf numFmtId="0" fontId="20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7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08" fillId="74" borderId="0" applyNumberFormat="0" applyBorder="0" applyAlignment="0" applyProtection="0"/>
    <xf numFmtId="0" fontId="2" fillId="0" borderId="0"/>
    <xf numFmtId="0" fontId="73" fillId="0" borderId="0"/>
    <xf numFmtId="0" fontId="2" fillId="0" borderId="0"/>
    <xf numFmtId="0" fontId="73" fillId="0" borderId="0"/>
    <xf numFmtId="0" fontId="2" fillId="0" borderId="0"/>
    <xf numFmtId="0" fontId="73" fillId="0" borderId="0"/>
    <xf numFmtId="0" fontId="73" fillId="0" borderId="0"/>
    <xf numFmtId="0" fontId="73" fillId="0" borderId="0"/>
    <xf numFmtId="0" fontId="73" fillId="0" borderId="0"/>
    <xf numFmtId="0" fontId="16" fillId="0" borderId="0"/>
    <xf numFmtId="0" fontId="85" fillId="0" borderId="0"/>
    <xf numFmtId="0" fontId="85" fillId="0" borderId="0"/>
    <xf numFmtId="0" fontId="85" fillId="0" borderId="0"/>
    <xf numFmtId="0" fontId="16" fillId="0" borderId="0"/>
    <xf numFmtId="0" fontId="16" fillId="0" borderId="0"/>
    <xf numFmtId="0" fontId="16"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73" fillId="0" borderId="0"/>
    <xf numFmtId="0" fontId="250" fillId="0" borderId="0"/>
    <xf numFmtId="0" fontId="207" fillId="0" borderId="0"/>
    <xf numFmtId="0" fontId="73" fillId="0" borderId="0"/>
    <xf numFmtId="0" fontId="208" fillId="0" borderId="0"/>
    <xf numFmtId="0" fontId="2" fillId="0" borderId="0"/>
    <xf numFmtId="0" fontId="73" fillId="0" borderId="0"/>
    <xf numFmtId="0" fontId="2" fillId="0" borderId="0"/>
    <xf numFmtId="0" fontId="73" fillId="0" borderId="0"/>
    <xf numFmtId="0" fontId="2" fillId="0" borderId="0"/>
    <xf numFmtId="0" fontId="73" fillId="0" borderId="0"/>
    <xf numFmtId="0" fontId="73" fillId="0" borderId="0"/>
    <xf numFmtId="0" fontId="73" fillId="0" borderId="0"/>
    <xf numFmtId="0" fontId="2" fillId="0" borderId="0"/>
    <xf numFmtId="0" fontId="73" fillId="0" borderId="0"/>
    <xf numFmtId="0" fontId="16" fillId="0" borderId="0"/>
    <xf numFmtId="0" fontId="16" fillId="0" borderId="0"/>
    <xf numFmtId="0" fontId="16" fillId="0" borderId="0"/>
    <xf numFmtId="0" fontId="16" fillId="0" borderId="0"/>
    <xf numFmtId="0" fontId="25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73" fillId="0" borderId="0"/>
    <xf numFmtId="0" fontId="73" fillId="0" borderId="0"/>
    <xf numFmtId="0" fontId="2" fillId="0" borderId="0"/>
    <xf numFmtId="0" fontId="73" fillId="0" borderId="0"/>
    <xf numFmtId="0" fontId="2" fillId="0" borderId="0"/>
    <xf numFmtId="0" fontId="73" fillId="0" borderId="0"/>
    <xf numFmtId="0" fontId="2" fillId="0" borderId="0"/>
    <xf numFmtId="0" fontId="73" fillId="0" borderId="0"/>
    <xf numFmtId="0" fontId="73" fillId="0" borderId="0"/>
    <xf numFmtId="0" fontId="73" fillId="0" borderId="0"/>
    <xf numFmtId="0" fontId="73" fillId="0" borderId="0"/>
    <xf numFmtId="0" fontId="250" fillId="0" borderId="0"/>
    <xf numFmtId="0" fontId="2" fillId="0" borderId="0"/>
    <xf numFmtId="0" fontId="73" fillId="0" borderId="0"/>
    <xf numFmtId="0" fontId="2" fillId="0" borderId="0"/>
    <xf numFmtId="0" fontId="73" fillId="0" borderId="0"/>
    <xf numFmtId="0" fontId="2" fillId="0" borderId="0"/>
    <xf numFmtId="0" fontId="73" fillId="0" borderId="0"/>
    <xf numFmtId="0" fontId="250" fillId="0" borderId="0"/>
    <xf numFmtId="0" fontId="73" fillId="0" borderId="0"/>
    <xf numFmtId="0" fontId="250" fillId="0" borderId="0"/>
    <xf numFmtId="0" fontId="73" fillId="0" borderId="0"/>
    <xf numFmtId="0" fontId="250" fillId="0" borderId="0"/>
    <xf numFmtId="0" fontId="250" fillId="0" borderId="0"/>
    <xf numFmtId="0" fontId="250" fillId="0" borderId="0"/>
    <xf numFmtId="0" fontId="250" fillId="0" borderId="0"/>
    <xf numFmtId="0" fontId="250" fillId="0" borderId="0"/>
    <xf numFmtId="0" fontId="250" fillId="0" borderId="0"/>
    <xf numFmtId="0" fontId="250" fillId="0" borderId="0"/>
    <xf numFmtId="0" fontId="250" fillId="0" borderId="0"/>
    <xf numFmtId="0" fontId="85" fillId="0" borderId="0"/>
    <xf numFmtId="0" fontId="2" fillId="0" borderId="0"/>
    <xf numFmtId="0" fontId="73" fillId="0" borderId="0"/>
    <xf numFmtId="0" fontId="2" fillId="0" borderId="0"/>
    <xf numFmtId="0" fontId="73" fillId="0" borderId="0"/>
    <xf numFmtId="0" fontId="2" fillId="0" borderId="0"/>
    <xf numFmtId="0" fontId="73" fillId="0" borderId="0"/>
    <xf numFmtId="0" fontId="73" fillId="0" borderId="0"/>
    <xf numFmtId="0" fontId="73" fillId="0" borderId="0"/>
    <xf numFmtId="0" fontId="73" fillId="0" borderId="0"/>
    <xf numFmtId="0" fontId="85" fillId="0" borderId="0"/>
    <xf numFmtId="0" fontId="10" fillId="0" borderId="0"/>
    <xf numFmtId="0" fontId="250" fillId="0" borderId="0"/>
    <xf numFmtId="0" fontId="25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0" fillId="0" borderId="0"/>
    <xf numFmtId="0" fontId="16" fillId="0" borderId="0"/>
    <xf numFmtId="0" fontId="16" fillId="0" borderId="0"/>
    <xf numFmtId="0" fontId="16" fillId="0" borderId="0"/>
    <xf numFmtId="0" fontId="16" fillId="0" borderId="0"/>
    <xf numFmtId="0" fontId="16" fillId="0" borderId="0"/>
    <xf numFmtId="0" fontId="250" fillId="0" borderId="0"/>
    <xf numFmtId="0" fontId="16" fillId="0" borderId="0"/>
    <xf numFmtId="0" fontId="16" fillId="0" borderId="0"/>
    <xf numFmtId="0" fontId="250" fillId="0" borderId="0"/>
    <xf numFmtId="0" fontId="16" fillId="0" borderId="0"/>
    <xf numFmtId="0" fontId="16" fillId="0" borderId="0"/>
    <xf numFmtId="0" fontId="16" fillId="0" borderId="0"/>
    <xf numFmtId="0" fontId="16" fillId="0" borderId="0"/>
    <xf numFmtId="0" fontId="16" fillId="0" borderId="0"/>
    <xf numFmtId="0" fontId="208" fillId="0" borderId="0"/>
    <xf numFmtId="0" fontId="16" fillId="0" borderId="0"/>
    <xf numFmtId="0" fontId="16" fillId="0" borderId="0"/>
    <xf numFmtId="0" fontId="25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73" fillId="0" borderId="0"/>
    <xf numFmtId="0" fontId="73" fillId="0" borderId="0"/>
    <xf numFmtId="0" fontId="73" fillId="0" borderId="0"/>
    <xf numFmtId="0" fontId="73" fillId="0" borderId="0"/>
    <xf numFmtId="0" fontId="73" fillId="0" borderId="0"/>
    <xf numFmtId="0" fontId="73" fillId="0" borderId="0"/>
    <xf numFmtId="0" fontId="10" fillId="0" borderId="0"/>
    <xf numFmtId="0" fontId="73" fillId="0" borderId="0"/>
    <xf numFmtId="0" fontId="73" fillId="0" borderId="0"/>
    <xf numFmtId="0" fontId="73" fillId="0" borderId="0"/>
    <xf numFmtId="0" fontId="73" fillId="0" borderId="0"/>
    <xf numFmtId="0" fontId="73" fillId="0" borderId="0"/>
    <xf numFmtId="0" fontId="73" fillId="0" borderId="0"/>
    <xf numFmtId="0" fontId="85"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208" fillId="67" borderId="0" applyNumberFormat="0" applyBorder="0" applyAlignment="0" applyProtection="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2" fillId="35" borderId="0" applyNumberFormat="0" applyBorder="0" applyAlignment="0" applyProtection="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251"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0" fillId="0" borderId="0"/>
    <xf numFmtId="0" fontId="10"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0" fillId="0" borderId="0"/>
    <xf numFmtId="0" fontId="16" fillId="0" borderId="0"/>
    <xf numFmtId="0" fontId="16" fillId="0" borderId="0"/>
    <xf numFmtId="0" fontId="16" fillId="0" borderId="0"/>
    <xf numFmtId="0" fontId="16" fillId="0" borderId="0"/>
    <xf numFmtId="0" fontId="16" fillId="0" borderId="0"/>
    <xf numFmtId="0" fontId="250" fillId="0" borderId="0"/>
    <xf numFmtId="0" fontId="16" fillId="0" borderId="0"/>
    <xf numFmtId="0" fontId="16" fillId="0" borderId="0"/>
    <xf numFmtId="0" fontId="16" fillId="0" borderId="0"/>
    <xf numFmtId="0" fontId="250" fillId="0" borderId="0"/>
    <xf numFmtId="0" fontId="16" fillId="0" borderId="0"/>
    <xf numFmtId="0" fontId="16" fillId="0" borderId="0"/>
    <xf numFmtId="0" fontId="16" fillId="0" borderId="0"/>
    <xf numFmtId="0" fontId="85" fillId="0" borderId="0"/>
    <xf numFmtId="0" fontId="16" fillId="0" borderId="0"/>
    <xf numFmtId="0" fontId="16" fillId="0" borderId="0"/>
    <xf numFmtId="0" fontId="2" fillId="0" borderId="0"/>
    <xf numFmtId="0" fontId="73" fillId="0" borderId="0"/>
    <xf numFmtId="0" fontId="2" fillId="0" borderId="0"/>
    <xf numFmtId="0" fontId="73" fillId="0" borderId="0"/>
    <xf numFmtId="0" fontId="2" fillId="0" borderId="0"/>
    <xf numFmtId="0" fontId="73" fillId="0" borderId="0"/>
    <xf numFmtId="0" fontId="73" fillId="0" borderId="0"/>
    <xf numFmtId="0" fontId="73" fillId="0" borderId="0"/>
    <xf numFmtId="0" fontId="73" fillId="0" borderId="0"/>
    <xf numFmtId="0" fontId="85" fillId="0" borderId="0"/>
    <xf numFmtId="0" fontId="16" fillId="0" borderId="0"/>
    <xf numFmtId="0" fontId="16" fillId="0" borderId="0"/>
    <xf numFmtId="0" fontId="22" fillId="0" borderId="0"/>
    <xf numFmtId="0" fontId="22" fillId="0" borderId="0"/>
    <xf numFmtId="0" fontId="16" fillId="0" borderId="0"/>
    <xf numFmtId="0" fontId="250" fillId="0" borderId="0"/>
    <xf numFmtId="0" fontId="16" fillId="0" borderId="0"/>
    <xf numFmtId="0" fontId="85" fillId="0" borderId="0"/>
    <xf numFmtId="0" fontId="16" fillId="0" borderId="0"/>
    <xf numFmtId="0" fontId="250" fillId="0" borderId="0"/>
    <xf numFmtId="0" fontId="16" fillId="0" borderId="0"/>
    <xf numFmtId="0" fontId="85" fillId="0" borderId="0"/>
    <xf numFmtId="0" fontId="16" fillId="0" borderId="0"/>
    <xf numFmtId="0" fontId="250" fillId="0" borderId="0"/>
    <xf numFmtId="0" fontId="22" fillId="0" borderId="0"/>
    <xf numFmtId="0" fontId="16" fillId="0" borderId="0"/>
    <xf numFmtId="0" fontId="16" fillId="0" borderId="0"/>
    <xf numFmtId="0" fontId="22" fillId="0" borderId="0"/>
    <xf numFmtId="0" fontId="250" fillId="0" borderId="0"/>
    <xf numFmtId="0" fontId="16" fillId="0" borderId="0"/>
    <xf numFmtId="0" fontId="16" fillId="0" borderId="0"/>
    <xf numFmtId="0" fontId="250" fillId="0" borderId="0"/>
    <xf numFmtId="0" fontId="208" fillId="0" borderId="0"/>
    <xf numFmtId="0" fontId="207" fillId="0" borderId="0"/>
    <xf numFmtId="0" fontId="22" fillId="0" borderId="0"/>
    <xf numFmtId="0" fontId="22" fillId="0" borderId="0"/>
    <xf numFmtId="0" fontId="208" fillId="0" borderId="0"/>
    <xf numFmtId="0" fontId="208" fillId="0" borderId="0"/>
    <xf numFmtId="0" fontId="207" fillId="0" borderId="0"/>
    <xf numFmtId="0" fontId="22" fillId="0" borderId="0"/>
    <xf numFmtId="0" fontId="16" fillId="0" borderId="0"/>
    <xf numFmtId="0" fontId="16" fillId="0" borderId="0"/>
    <xf numFmtId="0" fontId="16" fillId="0" borderId="0"/>
    <xf numFmtId="0" fontId="16" fillId="0" borderId="0"/>
    <xf numFmtId="0" fontId="153" fillId="0" borderId="0"/>
    <xf numFmtId="0" fontId="85" fillId="0" borderId="0"/>
    <xf numFmtId="0" fontId="85" fillId="0" borderId="0"/>
    <xf numFmtId="0" fontId="119" fillId="0" borderId="0"/>
    <xf numFmtId="0" fontId="16" fillId="0" borderId="0"/>
    <xf numFmtId="0" fontId="16" fillId="0" borderId="0"/>
    <xf numFmtId="0" fontId="16" fillId="0" borderId="0"/>
    <xf numFmtId="0" fontId="85" fillId="0" borderId="0"/>
    <xf numFmtId="0" fontId="85" fillId="0" borderId="0"/>
    <xf numFmtId="0" fontId="119" fillId="0" borderId="0"/>
    <xf numFmtId="0" fontId="16" fillId="0" borderId="0"/>
    <xf numFmtId="0" fontId="16" fillId="0" borderId="0"/>
    <xf numFmtId="0" fontId="16" fillId="0" borderId="0"/>
    <xf numFmtId="0" fontId="85" fillId="0" borderId="0"/>
    <xf numFmtId="0" fontId="85" fillId="0" borderId="0"/>
    <xf numFmtId="0" fontId="16" fillId="0" borderId="0"/>
    <xf numFmtId="0" fontId="85" fillId="0" borderId="0"/>
    <xf numFmtId="0" fontId="2" fillId="0" borderId="0"/>
    <xf numFmtId="0" fontId="73" fillId="0" borderId="0"/>
    <xf numFmtId="0" fontId="2" fillId="0" borderId="0"/>
    <xf numFmtId="0" fontId="73" fillId="0" borderId="0"/>
    <xf numFmtId="0" fontId="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6" fillId="0" borderId="0"/>
    <xf numFmtId="0" fontId="16" fillId="0" borderId="0"/>
    <xf numFmtId="0" fontId="85" fillId="0" borderId="0"/>
    <xf numFmtId="0" fontId="85" fillId="0" borderId="0"/>
    <xf numFmtId="0" fontId="119" fillId="0" borderId="0"/>
    <xf numFmtId="0" fontId="16" fillId="0" borderId="0"/>
    <xf numFmtId="0" fontId="208" fillId="0" borderId="0"/>
    <xf numFmtId="0" fontId="16" fillId="0" borderId="0"/>
    <xf numFmtId="0" fontId="85" fillId="0" borderId="0"/>
    <xf numFmtId="0" fontId="85" fillId="0" borderId="0"/>
    <xf numFmtId="0" fontId="16" fillId="0" borderId="0"/>
    <xf numFmtId="0" fontId="208" fillId="0" borderId="0"/>
    <xf numFmtId="0" fontId="16" fillId="0" borderId="0"/>
    <xf numFmtId="0" fontId="85" fillId="0" borderId="0"/>
    <xf numFmtId="0" fontId="85" fillId="0" borderId="0"/>
    <xf numFmtId="0" fontId="16" fillId="0" borderId="0"/>
    <xf numFmtId="0" fontId="208" fillId="0" borderId="0"/>
    <xf numFmtId="0" fontId="16" fillId="0" borderId="0"/>
    <xf numFmtId="0" fontId="85" fillId="0" borderId="0"/>
    <xf numFmtId="0" fontId="85" fillId="0" borderId="0"/>
    <xf numFmtId="0" fontId="16" fillId="0" borderId="0"/>
    <xf numFmtId="0" fontId="208" fillId="0" borderId="0"/>
    <xf numFmtId="0" fontId="16" fillId="0" borderId="0"/>
    <xf numFmtId="0" fontId="10" fillId="0" borderId="0"/>
    <xf numFmtId="0" fontId="10" fillId="0" borderId="0"/>
    <xf numFmtId="0" fontId="18" fillId="0" borderId="0"/>
    <xf numFmtId="0" fontId="10" fillId="0" borderId="0"/>
    <xf numFmtId="0" fontId="119" fillId="0" borderId="0"/>
    <xf numFmtId="0" fontId="10" fillId="0" borderId="0"/>
    <xf numFmtId="0" fontId="10" fillId="0" borderId="0"/>
    <xf numFmtId="0" fontId="10" fillId="0" borderId="0"/>
    <xf numFmtId="0" fontId="18" fillId="0" borderId="0"/>
    <xf numFmtId="0" fontId="10" fillId="0" borderId="0"/>
    <xf numFmtId="0" fontId="119" fillId="0" borderId="0"/>
    <xf numFmtId="0" fontId="10" fillId="0" borderId="0"/>
    <xf numFmtId="0" fontId="10" fillId="0" borderId="0"/>
    <xf numFmtId="0" fontId="16" fillId="0" borderId="0"/>
    <xf numFmtId="0" fontId="208" fillId="0" borderId="0"/>
    <xf numFmtId="0" fontId="16" fillId="0" borderId="0"/>
    <xf numFmtId="0" fontId="10" fillId="0" borderId="0"/>
    <xf numFmtId="0" fontId="10" fillId="0" borderId="0"/>
    <xf numFmtId="0" fontId="16" fillId="0" borderId="0"/>
    <xf numFmtId="0" fontId="10" fillId="0" borderId="0"/>
    <xf numFmtId="0" fontId="10" fillId="0" borderId="0"/>
    <xf numFmtId="0" fontId="18" fillId="0" borderId="0"/>
    <xf numFmtId="0" fontId="119" fillId="0" borderId="0"/>
    <xf numFmtId="0" fontId="10" fillId="0" borderId="0"/>
    <xf numFmtId="0" fontId="10" fillId="0" borderId="0"/>
    <xf numFmtId="0" fontId="10" fillId="0" borderId="0"/>
    <xf numFmtId="0" fontId="18" fillId="0" borderId="0"/>
    <xf numFmtId="0" fontId="10" fillId="0" borderId="0"/>
    <xf numFmtId="0" fontId="119" fillId="0" borderId="0"/>
    <xf numFmtId="0" fontId="10" fillId="0" borderId="0"/>
    <xf numFmtId="0" fontId="10" fillId="0" borderId="0"/>
    <xf numFmtId="0" fontId="10" fillId="0" borderId="0"/>
    <xf numFmtId="0" fontId="18" fillId="0" borderId="0"/>
    <xf numFmtId="0" fontId="10" fillId="0" borderId="0"/>
    <xf numFmtId="0" fontId="119" fillId="0" borderId="0"/>
    <xf numFmtId="0" fontId="10" fillId="0" borderId="0"/>
    <xf numFmtId="0" fontId="16" fillId="0" borderId="0"/>
    <xf numFmtId="0" fontId="18" fillId="0" borderId="0"/>
    <xf numFmtId="0" fontId="119" fillId="0" borderId="0"/>
    <xf numFmtId="0" fontId="16" fillId="0" borderId="0"/>
    <xf numFmtId="0" fontId="18" fillId="0" borderId="0"/>
    <xf numFmtId="0" fontId="119" fillId="0" borderId="0"/>
    <xf numFmtId="0" fontId="207" fillId="0" borderId="0"/>
    <xf numFmtId="0" fontId="207" fillId="0" borderId="0"/>
    <xf numFmtId="0" fontId="18" fillId="0" borderId="0"/>
    <xf numFmtId="0" fontId="119" fillId="0" borderId="0"/>
    <xf numFmtId="0" fontId="207" fillId="0" borderId="0"/>
    <xf numFmtId="0" fontId="16" fillId="0" borderId="0"/>
    <xf numFmtId="0" fontId="16" fillId="0" borderId="0"/>
    <xf numFmtId="0" fontId="16" fillId="0" borderId="0"/>
    <xf numFmtId="0" fontId="16" fillId="0" borderId="0"/>
    <xf numFmtId="0" fontId="16" fillId="0" borderId="0"/>
    <xf numFmtId="0" fontId="85" fillId="0" borderId="0"/>
    <xf numFmtId="0" fontId="16" fillId="0" borderId="0"/>
    <xf numFmtId="0" fontId="16" fillId="0" borderId="0"/>
    <xf numFmtId="0" fontId="119" fillId="0" borderId="0"/>
    <xf numFmtId="0" fontId="16" fillId="0" borderId="0"/>
    <xf numFmtId="0" fontId="85"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19" fillId="0" borderId="0"/>
    <xf numFmtId="0" fontId="208" fillId="0" borderId="0"/>
    <xf numFmtId="0" fontId="207" fillId="0" borderId="0"/>
    <xf numFmtId="0" fontId="73" fillId="0" borderId="0"/>
    <xf numFmtId="0" fontId="2" fillId="0" borderId="0"/>
    <xf numFmtId="0" fontId="119" fillId="0" borderId="0"/>
    <xf numFmtId="0" fontId="119" fillId="0" borderId="0"/>
    <xf numFmtId="0" fontId="22" fillId="0" borderId="0"/>
    <xf numFmtId="0" fontId="119" fillId="0" borderId="0"/>
    <xf numFmtId="0" fontId="119" fillId="0" borderId="0"/>
    <xf numFmtId="0" fontId="119" fillId="0" borderId="0"/>
    <xf numFmtId="0" fontId="119" fillId="0" borderId="0"/>
    <xf numFmtId="0" fontId="16" fillId="0" borderId="0"/>
    <xf numFmtId="0" fontId="119" fillId="0" borderId="0"/>
    <xf numFmtId="0" fontId="16" fillId="0" borderId="0"/>
    <xf numFmtId="0" fontId="16" fillId="0" borderId="0"/>
    <xf numFmtId="0" fontId="16" fillId="0" borderId="0"/>
    <xf numFmtId="0" fontId="16" fillId="0" borderId="0"/>
    <xf numFmtId="0" fontId="252" fillId="0" borderId="0"/>
    <xf numFmtId="0" fontId="208" fillId="94" borderId="254" applyNumberFormat="0" applyFont="0" applyAlignment="0" applyProtection="0"/>
    <xf numFmtId="0" fontId="73" fillId="94" borderId="254" applyNumberFormat="0" applyFont="0" applyAlignment="0" applyProtection="0"/>
    <xf numFmtId="0" fontId="16" fillId="94" borderId="254" applyNumberFormat="0" applyFont="0" applyAlignment="0" applyProtection="0"/>
    <xf numFmtId="0" fontId="73" fillId="94" borderId="254" applyNumberFormat="0" applyFont="0" applyAlignment="0" applyProtection="0"/>
    <xf numFmtId="0" fontId="2" fillId="33" borderId="237"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53" fillId="94" borderId="254"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33" borderId="237" applyNumberFormat="0" applyFont="0" applyAlignment="0" applyProtection="0"/>
    <xf numFmtId="0" fontId="208" fillId="94" borderId="254" applyNumberFormat="0" applyFont="0" applyAlignment="0" applyProtection="0"/>
    <xf numFmtId="0" fontId="208" fillId="94" borderId="254" applyNumberFormat="0" applyFont="0" applyAlignment="0" applyProtection="0"/>
    <xf numFmtId="0" fontId="73" fillId="94" borderId="254" applyNumberFormat="0" applyFont="0" applyAlignment="0" applyProtection="0"/>
    <xf numFmtId="0" fontId="73" fillId="94" borderId="254" applyNumberFormat="0" applyFont="0" applyAlignment="0" applyProtection="0"/>
    <xf numFmtId="0" fontId="73" fillId="94" borderId="254" applyNumberFormat="0" applyFont="0" applyAlignment="0" applyProtection="0"/>
    <xf numFmtId="0" fontId="73" fillId="94" borderId="254" applyNumberFormat="0" applyFont="0" applyAlignment="0" applyProtection="0"/>
    <xf numFmtId="0" fontId="73" fillId="94" borderId="254" applyNumberFormat="0" applyFont="0" applyAlignment="0" applyProtection="0"/>
    <xf numFmtId="0" fontId="253" fillId="94" borderId="254" applyNumberFormat="0" applyFont="0" applyAlignment="0" applyProtection="0"/>
    <xf numFmtId="0" fontId="153" fillId="94" borderId="254" applyNumberFormat="0" applyFont="0" applyAlignment="0" applyProtection="0"/>
    <xf numFmtId="0" fontId="253" fillId="94" borderId="254" applyNumberFormat="0" applyFont="0" applyAlignment="0" applyProtection="0"/>
    <xf numFmtId="0" fontId="253" fillId="94" borderId="254" applyNumberFormat="0" applyFont="0" applyAlignment="0" applyProtection="0"/>
    <xf numFmtId="0" fontId="123" fillId="2" borderId="256" applyNumberFormat="0" applyAlignment="0" applyProtection="0"/>
    <xf numFmtId="0" fontId="123" fillId="2" borderId="256" applyNumberFormat="0" applyAlignment="0" applyProtection="0"/>
    <xf numFmtId="0" fontId="254" fillId="31" borderId="234" applyNumberFormat="0" applyAlignment="0" applyProtection="0"/>
    <xf numFmtId="0" fontId="255" fillId="2" borderId="256" applyNumberFormat="0" applyAlignment="0" applyProtection="0"/>
    <xf numFmtId="0" fontId="255" fillId="2" borderId="256" applyNumberFormat="0" applyAlignment="0" applyProtection="0"/>
    <xf numFmtId="0" fontId="255" fillId="2" borderId="256" applyNumberFormat="0" applyAlignment="0" applyProtection="0"/>
    <xf numFmtId="0" fontId="254" fillId="31" borderId="234" applyNumberFormat="0" applyAlignment="0" applyProtection="0"/>
    <xf numFmtId="0" fontId="255" fillId="2" borderId="256" applyNumberFormat="0" applyAlignment="0" applyProtection="0"/>
    <xf numFmtId="0" fontId="256" fillId="2" borderId="256" applyNumberFormat="0" applyAlignment="0" applyProtection="0"/>
    <xf numFmtId="0" fontId="255" fillId="2" borderId="256" applyNumberFormat="0" applyAlignment="0" applyProtection="0"/>
    <xf numFmtId="0" fontId="256" fillId="2" borderId="256" applyNumberFormat="0" applyAlignment="0" applyProtection="0"/>
    <xf numFmtId="0" fontId="123" fillId="7" borderId="256" applyNumberFormat="0" applyAlignment="0" applyProtection="0"/>
    <xf numFmtId="0" fontId="255" fillId="2" borderId="256" applyNumberFormat="0" applyAlignment="0" applyProtection="0"/>
    <xf numFmtId="0" fontId="256" fillId="2" borderId="256" applyNumberFormat="0" applyAlignment="0" applyProtection="0"/>
    <xf numFmtId="0" fontId="256" fillId="2" borderId="256" applyNumberFormat="0" applyAlignment="0" applyProtection="0"/>
    <xf numFmtId="0" fontId="255" fillId="2" borderId="256" applyNumberFormat="0" applyAlignment="0" applyProtection="0"/>
    <xf numFmtId="0" fontId="123" fillId="2" borderId="256" applyNumberFormat="0" applyAlignment="0" applyProtection="0"/>
    <xf numFmtId="0" fontId="123" fillId="2" borderId="256" applyNumberFormat="0" applyAlignment="0" applyProtection="0"/>
    <xf numFmtId="166" fontId="16" fillId="0" borderId="0" applyNumberFormat="0" applyFont="0" applyAlignment="0" applyProtection="0"/>
    <xf numFmtId="10" fontId="16" fillId="0" borderId="0" applyFont="0" applyFill="0" applyBorder="0" applyAlignment="0" applyProtection="0">
      <alignment horizontal="center" vertical="center"/>
    </xf>
    <xf numFmtId="10" fontId="16" fillId="0" borderId="0" applyFont="0" applyFill="0" applyBorder="0" applyAlignment="0" applyProtection="0">
      <alignment horizontal="center" vertical="center"/>
    </xf>
    <xf numFmtId="10" fontId="16" fillId="0" borderId="0" applyFont="0" applyFill="0" applyBorder="0" applyAlignment="0" applyProtection="0">
      <alignment horizontal="center" vertical="center"/>
    </xf>
    <xf numFmtId="9" fontId="85" fillId="0" borderId="0"/>
    <xf numFmtId="174" fontId="85" fillId="0" borderId="0"/>
    <xf numFmtId="10"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7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0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283" fontId="39" fillId="10" borderId="282"/>
    <xf numFmtId="284" fontId="39" fillId="0" borderId="282" applyFont="0" applyFill="0" applyBorder="0" applyAlignment="0" applyProtection="0">
      <protection locked="0"/>
    </xf>
    <xf numFmtId="2" fontId="85" fillId="0" borderId="0"/>
    <xf numFmtId="2" fontId="85" fillId="0" borderId="0"/>
    <xf numFmtId="2" fontId="85" fillId="0" borderId="0"/>
    <xf numFmtId="2" fontId="85" fillId="0" borderId="0"/>
    <xf numFmtId="2" fontId="85" fillId="0" borderId="0"/>
    <xf numFmtId="2" fontId="257" fillId="0" borderId="0">
      <protection locked="0"/>
    </xf>
    <xf numFmtId="0" fontId="151" fillId="21" borderId="46"/>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8" fillId="0" borderId="0">
      <alignment vertical="top"/>
    </xf>
    <xf numFmtId="0" fontId="2" fillId="43" borderId="0" applyNumberFormat="0" applyBorder="0" applyAlignment="0" applyProtection="0"/>
    <xf numFmtId="0" fontId="89" fillId="0" borderId="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65"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65"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90"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2" fillId="0" borderId="0"/>
    <xf numFmtId="0" fontId="137" fillId="0" borderId="0" applyNumberFormat="0" applyFill="0" applyBorder="0" applyAlignment="0" applyProtection="0"/>
    <xf numFmtId="0" fontId="258" fillId="0" borderId="0">
      <alignment horizontal="right"/>
    </xf>
    <xf numFmtId="0" fontId="259" fillId="0" borderId="0"/>
    <xf numFmtId="0" fontId="139" fillId="0" borderId="261" applyNumberFormat="0" applyFill="0" applyAlignment="0" applyProtection="0"/>
    <xf numFmtId="0" fontId="139" fillId="0" borderId="261" applyNumberFormat="0" applyFill="0" applyAlignment="0" applyProtection="0"/>
    <xf numFmtId="0" fontId="260" fillId="0" borderId="238" applyNumberFormat="0" applyFill="0" applyAlignment="0" applyProtection="0"/>
    <xf numFmtId="0" fontId="261" fillId="0" borderId="261" applyNumberFormat="0" applyFill="0" applyAlignment="0" applyProtection="0"/>
    <xf numFmtId="0" fontId="261" fillId="0" borderId="261" applyNumberFormat="0" applyFill="0" applyAlignment="0" applyProtection="0"/>
    <xf numFmtId="0" fontId="261" fillId="0" borderId="261" applyNumberFormat="0" applyFill="0" applyAlignment="0" applyProtection="0"/>
    <xf numFmtId="0" fontId="260" fillId="0" borderId="238" applyNumberFormat="0" applyFill="0" applyAlignment="0" applyProtection="0"/>
    <xf numFmtId="0" fontId="261" fillId="0" borderId="261" applyNumberFormat="0" applyFill="0" applyAlignment="0" applyProtection="0"/>
    <xf numFmtId="0" fontId="40" fillId="0" borderId="261" applyNumberFormat="0" applyFill="0" applyAlignment="0" applyProtection="0"/>
    <xf numFmtId="0" fontId="261" fillId="0" borderId="261" applyNumberFormat="0" applyFill="0" applyAlignment="0" applyProtection="0"/>
    <xf numFmtId="0" fontId="40" fillId="0" borderId="261" applyNumberFormat="0" applyFill="0" applyAlignment="0" applyProtection="0"/>
    <xf numFmtId="0" fontId="139" fillId="0" borderId="283" applyNumberFormat="0" applyFill="0" applyAlignment="0" applyProtection="0"/>
    <xf numFmtId="0" fontId="261" fillId="0" borderId="261" applyNumberFormat="0" applyFill="0" applyAlignment="0" applyProtection="0"/>
    <xf numFmtId="0" fontId="40" fillId="0" borderId="261" applyNumberFormat="0" applyFill="0" applyAlignment="0" applyProtection="0"/>
    <xf numFmtId="0" fontId="139" fillId="0" borderId="283" applyNumberFormat="0" applyFill="0" applyAlignment="0" applyProtection="0"/>
    <xf numFmtId="0" fontId="261" fillId="0" borderId="261" applyNumberFormat="0" applyFill="0" applyAlignment="0" applyProtection="0"/>
    <xf numFmtId="0" fontId="139" fillId="0" borderId="261" applyNumberFormat="0" applyFill="0" applyAlignment="0" applyProtection="0"/>
    <xf numFmtId="0" fontId="139" fillId="0" borderId="261" applyNumberFormat="0" applyFill="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262"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262" fillId="0" borderId="0" applyNumberFormat="0" applyFill="0" applyBorder="0" applyAlignment="0" applyProtection="0"/>
    <xf numFmtId="0" fontId="263" fillId="0" borderId="0" applyNumberFormat="0" applyFill="0" applyBorder="0" applyAlignment="0" applyProtection="0"/>
    <xf numFmtId="0" fontId="147" fillId="0" borderId="0" applyNumberFormat="0" applyFill="0" applyBorder="0" applyAlignment="0" applyProtection="0"/>
    <xf numFmtId="0" fontId="263" fillId="0" borderId="0" applyNumberFormat="0" applyFill="0" applyBorder="0" applyAlignment="0" applyProtection="0"/>
    <xf numFmtId="0" fontId="147"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147" fillId="0" borderId="0" applyNumberFormat="0" applyFill="0" applyBorder="0" applyAlignment="0" applyProtection="0"/>
    <xf numFmtId="0" fontId="263" fillId="0" borderId="0" applyNumberFormat="0" applyFill="0" applyBorder="0" applyAlignment="0" applyProtection="0"/>
    <xf numFmtId="43" fontId="16" fillId="0" borderId="0" applyFont="0" applyFill="0" applyBorder="0" applyAlignment="0" applyProtection="0"/>
    <xf numFmtId="0" fontId="16" fillId="0" borderId="0"/>
    <xf numFmtId="0" fontId="165" fillId="0" borderId="0">
      <protection locked="0"/>
    </xf>
    <xf numFmtId="0" fontId="165" fillId="0" borderId="0">
      <protection locked="0"/>
    </xf>
    <xf numFmtId="0" fontId="2" fillId="0" borderId="0"/>
    <xf numFmtId="0" fontId="16" fillId="0" borderId="0"/>
    <xf numFmtId="0" fontId="91" fillId="0" borderId="0"/>
    <xf numFmtId="0" fontId="50" fillId="0" borderId="0"/>
    <xf numFmtId="0" fontId="208" fillId="63" borderId="0" applyNumberFormat="0" applyBorder="0" applyAlignment="0" applyProtection="0"/>
    <xf numFmtId="0" fontId="2" fillId="47" borderId="0" applyNumberFormat="0" applyBorder="0" applyAlignment="0" applyProtection="0"/>
    <xf numFmtId="0" fontId="73" fillId="94" borderId="254" applyNumberFormat="0" applyFont="0" applyAlignment="0" applyProtection="0"/>
    <xf numFmtId="0" fontId="73" fillId="94" borderId="254" applyNumberFormat="0" applyFont="0" applyAlignment="0" applyProtection="0"/>
    <xf numFmtId="0" fontId="73" fillId="94" borderId="254" applyNumberFormat="0" applyFont="0" applyAlignment="0" applyProtection="0"/>
    <xf numFmtId="0" fontId="73" fillId="94" borderId="254" applyNumberFormat="0" applyFont="0" applyAlignment="0" applyProtection="0"/>
    <xf numFmtId="0" fontId="73" fillId="33" borderId="237" applyNumberFormat="0" applyFont="0" applyAlignment="0" applyProtection="0"/>
    <xf numFmtId="0" fontId="165" fillId="0" borderId="0">
      <protection locked="0"/>
    </xf>
    <xf numFmtId="0" fontId="50" fillId="0" borderId="0"/>
    <xf numFmtId="0" fontId="2" fillId="44" borderId="0" applyNumberFormat="0" applyBorder="0" applyAlignment="0" applyProtection="0"/>
    <xf numFmtId="0" fontId="50" fillId="0" borderId="0"/>
    <xf numFmtId="0" fontId="2" fillId="44" borderId="0" applyNumberFormat="0" applyBorder="0" applyAlignment="0" applyProtection="0"/>
    <xf numFmtId="0" fontId="50" fillId="0" borderId="0"/>
    <xf numFmtId="0" fontId="165" fillId="0" borderId="0">
      <protection locked="0"/>
    </xf>
    <xf numFmtId="0" fontId="73" fillId="94" borderId="254" applyNumberFormat="0" applyFont="0" applyAlignment="0" applyProtection="0"/>
    <xf numFmtId="0" fontId="2" fillId="44" borderId="0" applyNumberFormat="0" applyBorder="0" applyAlignment="0" applyProtection="0"/>
    <xf numFmtId="0" fontId="2" fillId="39" borderId="0" applyNumberFormat="0" applyBorder="0" applyAlignment="0" applyProtection="0"/>
    <xf numFmtId="0" fontId="2" fillId="35" borderId="0" applyNumberFormat="0" applyBorder="0" applyAlignment="0" applyProtection="0"/>
    <xf numFmtId="0" fontId="50" fillId="0" borderId="0"/>
    <xf numFmtId="0" fontId="91" fillId="0" borderId="0"/>
    <xf numFmtId="0" fontId="16" fillId="0" borderId="0"/>
    <xf numFmtId="0" fontId="165" fillId="0" borderId="0">
      <protection locked="0"/>
    </xf>
    <xf numFmtId="0" fontId="165" fillId="0" borderId="0">
      <protection locked="0"/>
    </xf>
    <xf numFmtId="44" fontId="10" fillId="0" borderId="0" applyFont="0" applyFill="0" applyBorder="0" applyAlignment="0" applyProtection="0"/>
    <xf numFmtId="0" fontId="208" fillId="67" borderId="0" applyNumberFormat="0" applyBorder="0" applyAlignment="0" applyProtection="0"/>
    <xf numFmtId="0" fontId="208" fillId="65" borderId="0" applyNumberFormat="0" applyBorder="0" applyAlignment="0" applyProtection="0"/>
    <xf numFmtId="0" fontId="208" fillId="69"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3" borderId="0" applyNumberFormat="0" applyBorder="0" applyAlignment="0" applyProtection="0"/>
    <xf numFmtId="0" fontId="2" fillId="39" borderId="0" applyNumberFormat="0" applyBorder="0" applyAlignment="0" applyProtection="0"/>
    <xf numFmtId="0" fontId="2" fillId="35" borderId="0" applyNumberFormat="0" applyBorder="0" applyAlignment="0" applyProtection="0"/>
    <xf numFmtId="43" fontId="16" fillId="0" borderId="0" applyFont="0" applyFill="0" applyBorder="0" applyAlignment="0" applyProtection="0"/>
    <xf numFmtId="0" fontId="16" fillId="0" borderId="0"/>
    <xf numFmtId="0" fontId="165" fillId="0" borderId="0">
      <protection locked="0"/>
    </xf>
    <xf numFmtId="0" fontId="208" fillId="58" borderId="0" applyNumberFormat="0" applyBorder="0" applyAlignment="0" applyProtection="0"/>
    <xf numFmtId="0" fontId="91" fillId="0" borderId="0"/>
    <xf numFmtId="0" fontId="16" fillId="0" borderId="0"/>
    <xf numFmtId="0" fontId="208" fillId="59" borderId="0" applyNumberFormat="0" applyBorder="0" applyAlignment="0" applyProtection="0"/>
    <xf numFmtId="0" fontId="208" fillId="61" borderId="0" applyNumberFormat="0" applyBorder="0" applyAlignment="0" applyProtection="0"/>
    <xf numFmtId="0" fontId="208" fillId="63" borderId="0" applyNumberFormat="0" applyBorder="0" applyAlignment="0" applyProtection="0"/>
    <xf numFmtId="0" fontId="165" fillId="0" borderId="0">
      <protection locked="0"/>
    </xf>
    <xf numFmtId="0" fontId="208" fillId="65" borderId="0" applyNumberFormat="0" applyBorder="0" applyAlignment="0" applyProtection="0"/>
    <xf numFmtId="0" fontId="250" fillId="0" borderId="0"/>
    <xf numFmtId="0" fontId="208" fillId="66" borderId="0" applyNumberFormat="0" applyBorder="0" applyAlignment="0" applyProtection="0"/>
    <xf numFmtId="0" fontId="208" fillId="67" borderId="0" applyNumberFormat="0" applyBorder="0" applyAlignment="0" applyProtection="0"/>
    <xf numFmtId="0" fontId="208" fillId="67" borderId="0" applyNumberFormat="0" applyBorder="0" applyAlignment="0" applyProtection="0"/>
    <xf numFmtId="0" fontId="10" fillId="0" borderId="0"/>
    <xf numFmtId="0" fontId="208" fillId="69" borderId="0" applyNumberFormat="0" applyBorder="0" applyAlignment="0" applyProtection="0"/>
    <xf numFmtId="0" fontId="2" fillId="47" borderId="0" applyNumberFormat="0" applyBorder="0" applyAlignment="0" applyProtection="0"/>
    <xf numFmtId="0" fontId="2" fillId="43" borderId="0" applyNumberFormat="0" applyBorder="0" applyAlignment="0" applyProtection="0"/>
    <xf numFmtId="0" fontId="208" fillId="69" borderId="0" applyNumberFormat="0" applyBorder="0" applyAlignment="0" applyProtection="0"/>
    <xf numFmtId="43" fontId="16" fillId="0" borderId="0" applyFont="0" applyFill="0" applyBorder="0" applyAlignment="0" applyProtection="0"/>
    <xf numFmtId="0" fontId="16" fillId="0" borderId="0"/>
    <xf numFmtId="0" fontId="165" fillId="0" borderId="0">
      <protection locked="0"/>
    </xf>
    <xf numFmtId="0" fontId="208" fillId="71" borderId="0" applyNumberFormat="0" applyBorder="0" applyAlignment="0" applyProtection="0"/>
    <xf numFmtId="0" fontId="208" fillId="58" borderId="0" applyNumberFormat="0" applyBorder="0" applyAlignment="0" applyProtection="0"/>
    <xf numFmtId="0" fontId="91" fillId="0" borderId="0"/>
    <xf numFmtId="0" fontId="16" fillId="0" borderId="0"/>
    <xf numFmtId="0" fontId="208" fillId="63" borderId="0" applyNumberFormat="0" applyBorder="0" applyAlignment="0" applyProtection="0"/>
    <xf numFmtId="0" fontId="208" fillId="59" borderId="0" applyNumberFormat="0" applyBorder="0" applyAlignment="0" applyProtection="0"/>
    <xf numFmtId="0" fontId="208" fillId="67" borderId="0" applyNumberFormat="0" applyBorder="0" applyAlignment="0" applyProtection="0"/>
    <xf numFmtId="0" fontId="208" fillId="61" borderId="0" applyNumberFormat="0" applyBorder="0" applyAlignment="0" applyProtection="0"/>
    <xf numFmtId="0" fontId="208" fillId="74" borderId="0" applyNumberFormat="0" applyBorder="0" applyAlignment="0" applyProtection="0"/>
    <xf numFmtId="0" fontId="208" fillId="63" borderId="0" applyNumberFormat="0" applyBorder="0" applyAlignment="0" applyProtection="0"/>
    <xf numFmtId="0" fontId="165" fillId="0" borderId="0">
      <protection locked="0"/>
    </xf>
    <xf numFmtId="0" fontId="208" fillId="65" borderId="0" applyNumberFormat="0" applyBorder="0" applyAlignment="0" applyProtection="0"/>
    <xf numFmtId="0" fontId="10" fillId="0" borderId="0"/>
    <xf numFmtId="0" fontId="208" fillId="66" borderId="0" applyNumberFormat="0" applyBorder="0" applyAlignment="0" applyProtection="0"/>
    <xf numFmtId="0" fontId="250" fillId="0" borderId="0"/>
    <xf numFmtId="0" fontId="208" fillId="67" borderId="0" applyNumberFormat="0" applyBorder="0" applyAlignment="0" applyProtection="0"/>
    <xf numFmtId="0" fontId="2" fillId="47" borderId="0" applyNumberFormat="0" applyBorder="0" applyAlignment="0" applyProtection="0"/>
    <xf numFmtId="0" fontId="2" fillId="43" borderId="0" applyNumberFormat="0" applyBorder="0" applyAlignment="0" applyProtection="0"/>
    <xf numFmtId="0" fontId="2" fillId="39" borderId="0" applyNumberFormat="0" applyBorder="0" applyAlignment="0" applyProtection="0"/>
    <xf numFmtId="0" fontId="208" fillId="69" borderId="0" applyNumberFormat="0" applyBorder="0" applyAlignment="0" applyProtection="0"/>
    <xf numFmtId="43" fontId="16" fillId="0" borderId="0" applyFont="0" applyFill="0" applyBorder="0" applyAlignment="0" applyProtection="0"/>
    <xf numFmtId="0" fontId="16" fillId="0" borderId="0"/>
    <xf numFmtId="0" fontId="208" fillId="71" borderId="0" applyNumberFormat="0" applyBorder="0" applyAlignment="0" applyProtection="0"/>
    <xf numFmtId="0" fontId="91" fillId="0" borderId="0"/>
    <xf numFmtId="0" fontId="16" fillId="0" borderId="0"/>
    <xf numFmtId="0" fontId="208" fillId="59" borderId="0" applyNumberFormat="0" applyBorder="0" applyAlignment="0" applyProtection="0"/>
    <xf numFmtId="0" fontId="208" fillId="67" borderId="0" applyNumberFormat="0" applyBorder="0" applyAlignment="0" applyProtection="0"/>
    <xf numFmtId="0" fontId="208" fillId="61" borderId="0" applyNumberFormat="0" applyBorder="0" applyAlignment="0" applyProtection="0"/>
    <xf numFmtId="0" fontId="208" fillId="66" borderId="0" applyNumberFormat="0" applyBorder="0" applyAlignment="0" applyProtection="0"/>
    <xf numFmtId="0" fontId="250" fillId="0" borderId="0"/>
    <xf numFmtId="0" fontId="208" fillId="67" borderId="0" applyNumberFormat="0" applyBorder="0" applyAlignment="0" applyProtection="0"/>
    <xf numFmtId="43" fontId="16" fillId="0" borderId="0" applyFont="0" applyFill="0" applyBorder="0" applyAlignment="0" applyProtection="0"/>
    <xf numFmtId="0" fontId="16" fillId="0" borderId="0"/>
    <xf numFmtId="0" fontId="208" fillId="71" borderId="0" applyNumberFormat="0" applyBorder="0" applyAlignment="0" applyProtection="0"/>
    <xf numFmtId="0" fontId="208" fillId="63" borderId="0" applyNumberFormat="0" applyBorder="0" applyAlignment="0" applyProtection="0"/>
    <xf numFmtId="0" fontId="250" fillId="0" borderId="0"/>
    <xf numFmtId="0" fontId="16" fillId="0" borderId="0"/>
    <xf numFmtId="43" fontId="10" fillId="0" borderId="0" applyFont="0" applyFill="0" applyBorder="0" applyAlignment="0" applyProtection="0"/>
    <xf numFmtId="44" fontId="10" fillId="0" borderId="0" applyFont="0" applyFill="0" applyBorder="0" applyAlignment="0" applyProtection="0"/>
    <xf numFmtId="0" fontId="208" fillId="63" borderId="0" applyNumberFormat="0" applyBorder="0" applyAlignment="0" applyProtection="0"/>
    <xf numFmtId="43" fontId="10" fillId="0" borderId="0" applyFont="0" applyFill="0" applyBorder="0" applyAlignment="0" applyProtection="0"/>
    <xf numFmtId="0" fontId="250" fillId="0" borderId="0"/>
    <xf numFmtId="0" fontId="208" fillId="66" borderId="0" applyNumberFormat="0" applyBorder="0" applyAlignment="0" applyProtection="0"/>
    <xf numFmtId="0" fontId="208" fillId="61" borderId="0" applyNumberFormat="0" applyBorder="0" applyAlignment="0" applyProtection="0"/>
    <xf numFmtId="0" fontId="208" fillId="67" borderId="0" applyNumberFormat="0" applyBorder="0" applyAlignment="0" applyProtection="0"/>
    <xf numFmtId="0" fontId="85" fillId="0" borderId="0"/>
    <xf numFmtId="0" fontId="208" fillId="59" borderId="0" applyNumberFormat="0" applyBorder="0" applyAlignment="0" applyProtection="0"/>
    <xf numFmtId="0" fontId="208" fillId="63" borderId="0" applyNumberFormat="0" applyBorder="0" applyAlignment="0" applyProtection="0"/>
    <xf numFmtId="0" fontId="208" fillId="58" borderId="0" applyNumberFormat="0" applyBorder="0" applyAlignment="0" applyProtection="0"/>
    <xf numFmtId="0" fontId="208" fillId="71" borderId="0" applyNumberFormat="0" applyBorder="0" applyAlignment="0" applyProtection="0"/>
    <xf numFmtId="0" fontId="16" fillId="0" borderId="0"/>
    <xf numFmtId="43" fontId="16" fillId="0" borderId="0" applyFont="0" applyFill="0" applyBorder="0" applyAlignment="0" applyProtection="0"/>
    <xf numFmtId="0" fontId="208" fillId="67" borderId="0" applyNumberFormat="0" applyBorder="0" applyAlignment="0" applyProtection="0"/>
    <xf numFmtId="0" fontId="250" fillId="0" borderId="0"/>
    <xf numFmtId="0" fontId="208" fillId="66" borderId="0" applyNumberFormat="0" applyBorder="0" applyAlignment="0" applyProtection="0"/>
    <xf numFmtId="0" fontId="208" fillId="65" borderId="0" applyNumberFormat="0" applyBorder="0" applyAlignment="0" applyProtection="0"/>
    <xf numFmtId="0" fontId="165" fillId="0" borderId="0">
      <protection locked="0"/>
    </xf>
    <xf numFmtId="0" fontId="208" fillId="63" borderId="0" applyNumberFormat="0" applyBorder="0" applyAlignment="0" applyProtection="0"/>
    <xf numFmtId="0" fontId="208" fillId="74" borderId="0" applyNumberFormat="0" applyBorder="0" applyAlignment="0" applyProtection="0"/>
    <xf numFmtId="0" fontId="208" fillId="61" borderId="0" applyNumberFormat="0" applyBorder="0" applyAlignment="0" applyProtection="0"/>
    <xf numFmtId="0" fontId="208" fillId="67" borderId="0" applyNumberFormat="0" applyBorder="0" applyAlignment="0" applyProtection="0"/>
    <xf numFmtId="0" fontId="208" fillId="59" borderId="0" applyNumberFormat="0" applyBorder="0" applyAlignment="0" applyProtection="0"/>
    <xf numFmtId="0" fontId="208" fillId="63" borderId="0" applyNumberFormat="0" applyBorder="0" applyAlignment="0" applyProtection="0"/>
    <xf numFmtId="0" fontId="16" fillId="0" borderId="0"/>
    <xf numFmtId="0" fontId="91" fillId="0" borderId="0"/>
    <xf numFmtId="0" fontId="208" fillId="58" borderId="0" applyNumberFormat="0" applyBorder="0" applyAlignment="0" applyProtection="0"/>
    <xf numFmtId="0" fontId="208" fillId="71" borderId="0" applyNumberFormat="0" applyBorder="0" applyAlignment="0" applyProtection="0"/>
    <xf numFmtId="0" fontId="16" fillId="0" borderId="0"/>
    <xf numFmtId="43" fontId="16" fillId="0" borderId="0" applyFont="0" applyFill="0" applyBorder="0" applyAlignment="0" applyProtection="0"/>
    <xf numFmtId="0" fontId="208" fillId="69"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08" fillId="67" borderId="0" applyNumberFormat="0" applyBorder="0" applyAlignment="0" applyProtection="0"/>
    <xf numFmtId="0" fontId="250" fillId="0" borderId="0"/>
    <xf numFmtId="0" fontId="208" fillId="66" borderId="0" applyNumberFormat="0" applyBorder="0" applyAlignment="0" applyProtection="0"/>
    <xf numFmtId="0" fontId="208" fillId="65" borderId="0" applyNumberFormat="0" applyBorder="0" applyAlignment="0" applyProtection="0"/>
    <xf numFmtId="0" fontId="165" fillId="0" borderId="0">
      <protection locked="0"/>
    </xf>
    <xf numFmtId="0" fontId="208" fillId="61" borderId="0" applyNumberFormat="0" applyBorder="0" applyAlignment="0" applyProtection="0"/>
    <xf numFmtId="0" fontId="208" fillId="59" borderId="0" applyNumberFormat="0" applyBorder="0" applyAlignment="0" applyProtection="0"/>
    <xf numFmtId="0" fontId="16" fillId="0" borderId="0"/>
    <xf numFmtId="0" fontId="91" fillId="0" borderId="0"/>
    <xf numFmtId="0" fontId="208" fillId="58" borderId="0" applyNumberFormat="0" applyBorder="0" applyAlignment="0" applyProtection="0"/>
    <xf numFmtId="0" fontId="165" fillId="0" borderId="0">
      <protection locked="0"/>
    </xf>
    <xf numFmtId="0" fontId="208" fillId="71" borderId="0" applyNumberFormat="0" applyBorder="0" applyAlignment="0" applyProtection="0"/>
    <xf numFmtId="0" fontId="16" fillId="0" borderId="0"/>
    <xf numFmtId="43" fontId="16" fillId="0" borderId="0" applyFont="0" applyFill="0" applyBorder="0" applyAlignment="0" applyProtection="0"/>
    <xf numFmtId="0" fontId="208" fillId="74" borderId="0" applyNumberFormat="0" applyBorder="0" applyAlignment="0" applyProtection="0"/>
    <xf numFmtId="0" fontId="2" fillId="35" borderId="0" applyNumberFormat="0" applyBorder="0" applyAlignment="0" applyProtection="0"/>
    <xf numFmtId="0" fontId="2" fillId="44" borderId="0" applyNumberFormat="0" applyBorder="0" applyAlignment="0" applyProtection="0"/>
    <xf numFmtId="0" fontId="208" fillId="69" borderId="0" applyNumberFormat="0" applyBorder="0" applyAlignment="0" applyProtection="0"/>
    <xf numFmtId="0" fontId="165" fillId="0" borderId="0">
      <protection locked="0"/>
    </xf>
    <xf numFmtId="44" fontId="10" fillId="0" borderId="0" applyFont="0" applyFill="0" applyBorder="0" applyAlignment="0" applyProtection="0"/>
    <xf numFmtId="0" fontId="10" fillId="0" borderId="0"/>
    <xf numFmtId="43" fontId="10" fillId="0" borderId="0" applyFont="0" applyFill="0" applyBorder="0" applyAlignment="0" applyProtection="0"/>
    <xf numFmtId="0" fontId="16" fillId="0" borderId="0"/>
    <xf numFmtId="0" fontId="91" fillId="0" borderId="0"/>
    <xf numFmtId="0" fontId="165" fillId="0" borderId="0">
      <protection locked="0"/>
    </xf>
    <xf numFmtId="0" fontId="208" fillId="63" borderId="0" applyNumberFormat="0" applyBorder="0" applyAlignment="0" applyProtection="0"/>
    <xf numFmtId="0" fontId="208" fillId="74" borderId="0" applyNumberFormat="0" applyBorder="0" applyAlignment="0" applyProtection="0"/>
    <xf numFmtId="166" fontId="16" fillId="0" borderId="0" applyNumberFormat="0" applyFont="0" applyAlignment="0" applyProtection="0"/>
    <xf numFmtId="0" fontId="2" fillId="35" borderId="0" applyNumberFormat="0" applyBorder="0" applyAlignment="0" applyProtection="0"/>
    <xf numFmtId="166" fontId="16" fillId="0" borderId="0" applyNumberFormat="0" applyFont="0" applyAlignment="0" applyProtection="0"/>
    <xf numFmtId="166" fontId="16" fillId="0" borderId="0" applyNumberFormat="0" applyFont="0" applyAlignment="0" applyProtection="0"/>
    <xf numFmtId="9" fontId="16" fillId="0" borderId="0" applyFont="0" applyFill="0" applyBorder="0" applyAlignment="0" applyProtection="0"/>
    <xf numFmtId="0" fontId="89" fillId="0" borderId="0"/>
    <xf numFmtId="0" fontId="2" fillId="0" borderId="0"/>
    <xf numFmtId="9" fontId="16" fillId="0" borderId="0" applyFont="0" applyFill="0" applyBorder="0" applyAlignment="0" applyProtection="0"/>
    <xf numFmtId="0" fontId="89" fillId="0" borderId="0"/>
    <xf numFmtId="0" fontId="2" fillId="0" borderId="0"/>
    <xf numFmtId="9" fontId="16" fillId="0" borderId="0" applyFont="0" applyFill="0" applyBorder="0" applyAlignment="0" applyProtection="0"/>
    <xf numFmtId="0" fontId="2" fillId="0" borderId="0"/>
    <xf numFmtId="9" fontId="16" fillId="0" borderId="0" applyFont="0" applyFill="0" applyBorder="0" applyAlignment="0" applyProtection="0"/>
    <xf numFmtId="0" fontId="2" fillId="0" borderId="0"/>
    <xf numFmtId="9" fontId="16" fillId="0" borderId="0" applyFont="0" applyFill="0" applyBorder="0" applyAlignment="0" applyProtection="0"/>
    <xf numFmtId="0" fontId="2" fillId="0" borderId="0"/>
    <xf numFmtId="9" fontId="16" fillId="0" borderId="0" applyFont="0" applyFill="0" applyBorder="0" applyAlignment="0" applyProtection="0"/>
    <xf numFmtId="0" fontId="2" fillId="0" borderId="0"/>
    <xf numFmtId="9" fontId="16" fillId="0" borderId="0" applyFont="0" applyFill="0" applyBorder="0" applyAlignment="0" applyProtection="0"/>
    <xf numFmtId="0" fontId="2" fillId="0" borderId="0"/>
    <xf numFmtId="0" fontId="10" fillId="0" borderId="0"/>
    <xf numFmtId="44" fontId="10" fillId="0" borderId="0" applyFont="0" applyFill="0" applyBorder="0" applyAlignment="0" applyProtection="0"/>
    <xf numFmtId="43" fontId="10" fillId="0" borderId="0" applyFont="0" applyFill="0" applyBorder="0" applyAlignment="0" applyProtection="0"/>
    <xf numFmtId="0" fontId="10" fillId="0" borderId="0"/>
    <xf numFmtId="44" fontId="10" fillId="0" borderId="0" applyFont="0" applyFill="0" applyBorder="0" applyAlignment="0" applyProtection="0"/>
    <xf numFmtId="43" fontId="10" fillId="0" borderId="0" applyFont="0" applyFill="0" applyBorder="0" applyAlignment="0" applyProtection="0"/>
    <xf numFmtId="0" fontId="10" fillId="0" borderId="0"/>
    <xf numFmtId="0" fontId="16" fillId="0" borderId="0"/>
    <xf numFmtId="0" fontId="74" fillId="83" borderId="0" applyNumberFormat="0" applyBorder="0" applyAlignment="0" applyProtection="0"/>
    <xf numFmtId="0" fontId="74" fillId="79" borderId="0" applyNumberFormat="0" applyBorder="0" applyAlignment="0" applyProtection="0"/>
    <xf numFmtId="0" fontId="2" fillId="0" borderId="0"/>
    <xf numFmtId="0" fontId="74" fillId="84" borderId="0" applyNumberFormat="0" applyBorder="0" applyAlignment="0" applyProtection="0"/>
    <xf numFmtId="0" fontId="74" fillId="78" borderId="0" applyNumberFormat="0" applyBorder="0" applyAlignment="0" applyProtection="0"/>
    <xf numFmtId="0" fontId="109" fillId="66" borderId="239" applyNumberFormat="0" applyAlignment="0" applyProtection="0"/>
    <xf numFmtId="0" fontId="74" fillId="79" borderId="0" applyNumberFormat="0" applyBorder="0" applyAlignment="0" applyProtection="0"/>
    <xf numFmtId="0" fontId="74" fillId="86" borderId="0" applyNumberFormat="0" applyBorder="0" applyAlignment="0" applyProtection="0"/>
    <xf numFmtId="0" fontId="74" fillId="82" borderId="0" applyNumberFormat="0" applyBorder="0" applyAlignment="0" applyProtection="0"/>
    <xf numFmtId="0" fontId="74" fillId="83" borderId="0" applyNumberFormat="0" applyBorder="0" applyAlignment="0" applyProtection="0"/>
    <xf numFmtId="0" fontId="74" fillId="84" borderId="0" applyNumberFormat="0" applyBorder="0" applyAlignment="0" applyProtection="0"/>
    <xf numFmtId="0" fontId="74" fillId="78" borderId="0" applyNumberFormat="0" applyBorder="0" applyAlignment="0" applyProtection="0"/>
    <xf numFmtId="0" fontId="74" fillId="79" borderId="0" applyNumberFormat="0" applyBorder="0" applyAlignment="0" applyProtection="0"/>
    <xf numFmtId="0" fontId="74" fillId="86" borderId="0" applyNumberFormat="0" applyBorder="0" applyAlignment="0" applyProtection="0"/>
    <xf numFmtId="43" fontId="146" fillId="0" borderId="0" applyFont="0" applyFill="0" applyBorder="0" applyAlignment="0" applyProtection="0"/>
    <xf numFmtId="43" fontId="146" fillId="0" borderId="0" applyFont="0" applyFill="0" applyBorder="0" applyAlignment="0" applyProtection="0"/>
    <xf numFmtId="0" fontId="109" fillId="66" borderId="239" applyNumberFormat="0" applyAlignment="0" applyProtection="0"/>
    <xf numFmtId="43" fontId="146" fillId="0" borderId="0" applyFont="0" applyFill="0" applyBorder="0" applyAlignment="0" applyProtection="0"/>
    <xf numFmtId="0" fontId="74" fillId="83" borderId="0" applyNumberFormat="0" applyBorder="0" applyAlignment="0" applyProtection="0"/>
    <xf numFmtId="0" fontId="74" fillId="86" borderId="0" applyNumberFormat="0" applyBorder="0" applyAlignment="0" applyProtection="0"/>
    <xf numFmtId="0" fontId="74" fillId="79" borderId="0" applyNumberFormat="0" applyBorder="0" applyAlignment="0" applyProtection="0"/>
    <xf numFmtId="0" fontId="74" fillId="78" borderId="0" applyNumberFormat="0" applyBorder="0" applyAlignment="0" applyProtection="0"/>
    <xf numFmtId="0" fontId="109" fillId="66" borderId="239" applyNumberFormat="0" applyAlignment="0" applyProtection="0"/>
    <xf numFmtId="0" fontId="74" fillId="84" borderId="0" applyNumberFormat="0" applyBorder="0" applyAlignment="0" applyProtection="0"/>
    <xf numFmtId="0" fontId="74" fillId="83" borderId="0" applyNumberFormat="0" applyBorder="0" applyAlignment="0" applyProtection="0"/>
    <xf numFmtId="0" fontId="2" fillId="0" borderId="0"/>
    <xf numFmtId="0" fontId="74" fillId="78" borderId="0" applyNumberFormat="0" applyBorder="0" applyAlignment="0" applyProtection="0"/>
    <xf numFmtId="0" fontId="120" fillId="7" borderId="0"/>
    <xf numFmtId="0" fontId="120" fillId="94" borderId="254" applyNumberFormat="0" applyFont="0" applyAlignment="0" applyProtection="0"/>
    <xf numFmtId="0" fontId="16" fillId="0" borderId="0"/>
    <xf numFmtId="43" fontId="146" fillId="0" borderId="0" applyFont="0" applyFill="0" applyBorder="0" applyAlignment="0" applyProtection="0"/>
    <xf numFmtId="0" fontId="74" fillId="86" borderId="0" applyNumberFormat="0" applyBorder="0" applyAlignment="0" applyProtection="0"/>
    <xf numFmtId="0" fontId="74" fillId="79" borderId="0" applyNumberFormat="0" applyBorder="0" applyAlignment="0" applyProtection="0"/>
    <xf numFmtId="0" fontId="16" fillId="0" borderId="0"/>
    <xf numFmtId="0" fontId="16" fillId="0" borderId="0"/>
    <xf numFmtId="0" fontId="74" fillId="78" borderId="0" applyNumberFormat="0" applyBorder="0" applyAlignment="0" applyProtection="0"/>
    <xf numFmtId="0" fontId="2" fillId="0" borderId="0"/>
    <xf numFmtId="0" fontId="74" fillId="82" borderId="0" applyNumberFormat="0" applyBorder="0" applyAlignment="0" applyProtection="0"/>
    <xf numFmtId="0" fontId="2" fillId="0" borderId="0"/>
    <xf numFmtId="0" fontId="85" fillId="0" borderId="0"/>
    <xf numFmtId="44" fontId="16" fillId="0" borderId="0" applyFont="0" applyFill="0" applyBorder="0" applyAlignment="0" applyProtection="0"/>
    <xf numFmtId="0" fontId="10" fillId="0" borderId="0"/>
    <xf numFmtId="43" fontId="16" fillId="0" borderId="0" applyFont="0" applyFill="0" applyBorder="0" applyAlignment="0" applyProtection="0"/>
    <xf numFmtId="0" fontId="85" fillId="0" borderId="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43" fontId="146" fillId="0" borderId="0" applyFont="0" applyFill="0" applyBorder="0" applyAlignment="0" applyProtection="0"/>
    <xf numFmtId="0" fontId="74" fillId="82" borderId="0" applyNumberFormat="0" applyBorder="0" applyAlignment="0" applyProtection="0"/>
    <xf numFmtId="0" fontId="109" fillId="66" borderId="239" applyNumberFormat="0" applyAlignment="0" applyProtection="0"/>
    <xf numFmtId="0" fontId="74" fillId="82" borderId="0" applyNumberFormat="0" applyBorder="0" applyAlignment="0" applyProtection="0"/>
    <xf numFmtId="0" fontId="109" fillId="66" borderId="239" applyNumberFormat="0" applyAlignment="0" applyProtection="0"/>
    <xf numFmtId="0" fontId="74" fillId="84" borderId="0" applyNumberFormat="0" applyBorder="0" applyAlignment="0" applyProtection="0"/>
    <xf numFmtId="0" fontId="85" fillId="0" borderId="0"/>
    <xf numFmtId="44" fontId="16" fillId="0" borderId="0" applyFont="0" applyFill="0" applyBorder="0" applyAlignment="0" applyProtection="0"/>
    <xf numFmtId="0" fontId="85" fillId="0" borderId="0"/>
    <xf numFmtId="0" fontId="2" fillId="0" borderId="0"/>
    <xf numFmtId="0" fontId="2" fillId="0" borderId="0"/>
    <xf numFmtId="0" fontId="16" fillId="0" borderId="0"/>
    <xf numFmtId="0" fontId="74" fillId="82" borderId="0" applyNumberFormat="0" applyBorder="0" applyAlignment="0" applyProtection="0"/>
    <xf numFmtId="0" fontId="74" fillId="83" borderId="0" applyNumberFormat="0" applyBorder="0" applyAlignment="0" applyProtection="0"/>
    <xf numFmtId="0" fontId="109" fillId="66" borderId="239" applyNumberFormat="0" applyAlignment="0" applyProtection="0"/>
    <xf numFmtId="0" fontId="74" fillId="79" borderId="0" applyNumberFormat="0" applyBorder="0" applyAlignment="0" applyProtection="0"/>
    <xf numFmtId="0" fontId="74" fillId="84" borderId="0" applyNumberFormat="0" applyBorder="0" applyAlignment="0" applyProtection="0"/>
    <xf numFmtId="0" fontId="74" fillId="83" borderId="0" applyNumberFormat="0" applyBorder="0" applyAlignment="0" applyProtection="0"/>
    <xf numFmtId="0" fontId="85" fillId="0" borderId="0"/>
    <xf numFmtId="44" fontId="16" fillId="0" borderId="0" applyFont="0" applyFill="0" applyBorder="0" applyAlignment="0" applyProtection="0"/>
    <xf numFmtId="0" fontId="74" fillId="86" borderId="0" applyNumberFormat="0" applyBorder="0" applyAlignment="0" applyProtection="0"/>
    <xf numFmtId="0" fontId="74" fillId="78" borderId="0" applyNumberFormat="0" applyBorder="0" applyAlignment="0" applyProtection="0"/>
    <xf numFmtId="43" fontId="146" fillId="0" borderId="0" applyFont="0" applyFill="0" applyBorder="0" applyAlignment="0" applyProtection="0"/>
    <xf numFmtId="0" fontId="85" fillId="0" borderId="0"/>
    <xf numFmtId="44" fontId="16" fillId="0" borderId="0" applyFont="0" applyFill="0" applyBorder="0" applyAlignment="0" applyProtection="0"/>
    <xf numFmtId="0" fontId="74" fillId="86" borderId="0" applyNumberFormat="0" applyBorder="0" applyAlignment="0" applyProtection="0"/>
    <xf numFmtId="0" fontId="85" fillId="0" borderId="0"/>
    <xf numFmtId="44" fontId="16" fillId="0" borderId="0" applyFont="0" applyFill="0" applyBorder="0" applyAlignment="0" applyProtection="0"/>
    <xf numFmtId="0" fontId="74" fillId="84" borderId="0" applyNumberFormat="0" applyBorder="0" applyAlignment="0" applyProtection="0"/>
    <xf numFmtId="0" fontId="74" fillId="82" borderId="0" applyNumberFormat="0" applyBorder="0" applyAlignment="0" applyProtection="0"/>
    <xf numFmtId="44" fontId="16" fillId="0" borderId="0" applyFont="0" applyFill="0" applyBorder="0" applyAlignment="0" applyProtection="0"/>
    <xf numFmtId="0" fontId="70" fillId="0" borderId="0"/>
    <xf numFmtId="0" fontId="10" fillId="0" borderId="0"/>
    <xf numFmtId="0" fontId="10" fillId="0" borderId="0"/>
    <xf numFmtId="0" fontId="1" fillId="0" borderId="0"/>
    <xf numFmtId="43" fontId="70" fillId="0" borderId="0" applyFont="0" applyFill="0" applyBorder="0" applyAlignment="0" applyProtection="0"/>
    <xf numFmtId="44" fontId="70" fillId="0" borderId="0" applyFont="0" applyFill="0" applyBorder="0" applyAlignment="0" applyProtection="0"/>
    <xf numFmtId="285" fontId="16" fillId="0" borderId="0"/>
    <xf numFmtId="44"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0" fontId="1" fillId="0" borderId="0"/>
    <xf numFmtId="0" fontId="16" fillId="0" borderId="0"/>
    <xf numFmtId="0" fontId="1" fillId="0" borderId="0"/>
    <xf numFmtId="0" fontId="73" fillId="0" borderId="0"/>
    <xf numFmtId="0" fontId="1" fillId="0" borderId="0"/>
    <xf numFmtId="0" fontId="16" fillId="0" borderId="0"/>
    <xf numFmtId="0" fontId="16" fillId="0" borderId="0"/>
    <xf numFmtId="0" fontId="1" fillId="0" borderId="0"/>
    <xf numFmtId="0" fontId="1" fillId="0" borderId="0"/>
    <xf numFmtId="0" fontId="1" fillId="0" borderId="0"/>
    <xf numFmtId="201" fontId="118" fillId="0" borderId="0"/>
    <xf numFmtId="43" fontId="118" fillId="0" borderId="0" applyFont="0" applyFill="0" applyBorder="0" applyAlignment="0" applyProtection="0"/>
    <xf numFmtId="201" fontId="16" fillId="0" borderId="0"/>
    <xf numFmtId="201" fontId="156" fillId="0" borderId="0"/>
    <xf numFmtId="201" fontId="16" fillId="0" borderId="0" applyFont="0" applyFill="0" applyBorder="0" applyAlignment="0" applyProtection="0"/>
    <xf numFmtId="201" fontId="16" fillId="0" borderId="0"/>
    <xf numFmtId="201" fontId="155" fillId="0" borderId="0" applyFont="0" applyFill="0" applyBorder="0" applyAlignment="0" applyProtection="0"/>
    <xf numFmtId="201" fontId="155" fillId="0" borderId="0" applyFont="0" applyFill="0" applyBorder="0" applyAlignment="0" applyProtection="0"/>
    <xf numFmtId="201" fontId="155" fillId="0" borderId="0" applyFont="0" applyFill="0" applyBorder="0" applyAlignment="0" applyProtection="0"/>
    <xf numFmtId="201" fontId="16" fillId="0" borderId="0"/>
    <xf numFmtId="201" fontId="16" fillId="0" borderId="0"/>
    <xf numFmtId="201" fontId="16" fillId="0" borderId="0" applyFont="0" applyFill="0" applyBorder="0" applyAlignment="0" applyProtection="0"/>
    <xf numFmtId="201" fontId="156" fillId="0" borderId="0"/>
    <xf numFmtId="201" fontId="156" fillId="0" borderId="0"/>
    <xf numFmtId="201" fontId="16" fillId="0" borderId="0" applyFont="0" applyFill="0" applyBorder="0" applyAlignment="0" applyProtection="0"/>
    <xf numFmtId="201" fontId="155" fillId="0" borderId="0" applyFont="0" applyFill="0" applyBorder="0" applyAlignment="0" applyProtection="0"/>
    <xf numFmtId="201" fontId="155" fillId="0" borderId="0" applyFont="0" applyFill="0" applyBorder="0" applyAlignment="0" applyProtection="0"/>
    <xf numFmtId="201" fontId="156" fillId="0" borderId="0"/>
    <xf numFmtId="201" fontId="16" fillId="0" borderId="0" applyFont="0" applyFill="0" applyBorder="0" applyAlignment="0" applyProtection="0"/>
    <xf numFmtId="201" fontId="156" fillId="0" borderId="0"/>
    <xf numFmtId="201" fontId="156" fillId="0" borderId="0"/>
    <xf numFmtId="201" fontId="265" fillId="0" borderId="0" applyNumberFormat="0" applyFill="0" applyBorder="0" applyAlignment="0" applyProtection="0"/>
    <xf numFmtId="201" fontId="16" fillId="0" borderId="0"/>
    <xf numFmtId="201" fontId="265" fillId="0" borderId="0" applyNumberFormat="0" applyFill="0" applyBorder="0" applyAlignment="0" applyProtection="0"/>
    <xf numFmtId="201" fontId="16" fillId="0" borderId="0"/>
    <xf numFmtId="201" fontId="155" fillId="0" borderId="0" applyFont="0" applyFill="0" applyBorder="0" applyAlignment="0" applyProtection="0"/>
    <xf numFmtId="201" fontId="155" fillId="0" borderId="0" applyFont="0" applyFill="0" applyBorder="0" applyAlignment="0" applyProtection="0"/>
    <xf numFmtId="201" fontId="16" fillId="0" borderId="0"/>
    <xf numFmtId="201" fontId="16" fillId="0" borderId="0" applyFont="0" applyFill="0" applyBorder="0" applyAlignment="0" applyProtection="0"/>
    <xf numFmtId="201" fontId="16" fillId="0" borderId="0" applyFont="0" applyFill="0" applyBorder="0" applyAlignment="0" applyProtection="0"/>
    <xf numFmtId="201" fontId="16" fillId="0" borderId="0"/>
    <xf numFmtId="201" fontId="16" fillId="0" borderId="0" applyFont="0" applyFill="0" applyBorder="0" applyAlignment="0" applyProtection="0"/>
    <xf numFmtId="201" fontId="16" fillId="0" borderId="0"/>
    <xf numFmtId="201" fontId="16" fillId="0" borderId="0" applyFont="0" applyFill="0" applyBorder="0" applyAlignment="0" applyProtection="0"/>
    <xf numFmtId="201" fontId="16" fillId="0" borderId="0"/>
    <xf numFmtId="201" fontId="16" fillId="0" borderId="0"/>
    <xf numFmtId="201" fontId="158" fillId="0" borderId="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207" fillId="58"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1" fillId="35"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1" fillId="35"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8"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207" fillId="5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1" fillId="3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1" fillId="3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59"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207" fillId="61"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1" fillId="43"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1" fillId="43"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1"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207" fillId="63"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1" fillId="47"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1" fillId="47"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207"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1" fillId="51"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1" fillId="51"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5"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207"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1" fillId="55"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1" fillId="55"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6"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207"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1" fillId="36"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1" fillId="36"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207"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1" fillId="40"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1" fillId="40"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69"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207" fillId="71"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1" fillId="44"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1" fillId="44"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71"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207"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1" fillId="48"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1" fillId="48"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3"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207"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1" fillId="52"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1" fillId="52"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67"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207"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1" fillId="56"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1" fillId="56"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3" fillId="74"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209" fillId="37"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76"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209" fillId="41"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69"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209"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1"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209"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209" fillId="53"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209"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74" fillId="80" borderId="0" applyNumberFormat="0" applyBorder="0" applyAlignment="0" applyProtection="0"/>
    <xf numFmtId="201" fontId="61" fillId="0" borderId="0"/>
    <xf numFmtId="201" fontId="73" fillId="103" borderId="0" applyNumberFormat="0" applyBorder="0" applyAlignment="0" applyProtection="0"/>
    <xf numFmtId="201" fontId="73" fillId="104" borderId="0" applyNumberFormat="0" applyBorder="0" applyAlignment="0" applyProtection="0"/>
    <xf numFmtId="201" fontId="74" fillId="105"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209" fillId="34"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4" fillId="82" borderId="0" applyNumberFormat="0" applyBorder="0" applyAlignment="0" applyProtection="0"/>
    <xf numFmtId="201" fontId="73" fillId="17" borderId="0" applyNumberFormat="0" applyBorder="0" applyAlignment="0" applyProtection="0"/>
    <xf numFmtId="201" fontId="73" fillId="14" borderId="0" applyNumberFormat="0" applyBorder="0" applyAlignment="0" applyProtection="0"/>
    <xf numFmtId="201" fontId="74" fillId="8"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209" fillId="38"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4" fillId="83" borderId="0" applyNumberFormat="0" applyBorder="0" applyAlignment="0" applyProtection="0"/>
    <xf numFmtId="201" fontId="73" fillId="106" borderId="0" applyNumberFormat="0" applyBorder="0" applyAlignment="0" applyProtection="0"/>
    <xf numFmtId="201" fontId="73" fillId="107" borderId="0" applyNumberFormat="0" applyBorder="0" applyAlignment="0" applyProtection="0"/>
    <xf numFmtId="201" fontId="74" fillId="10"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209" fillId="42"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4" fillId="84" borderId="0" applyNumberFormat="0" applyBorder="0" applyAlignment="0" applyProtection="0"/>
    <xf numFmtId="201" fontId="73" fillId="107" borderId="0" applyNumberFormat="0" applyBorder="0" applyAlignment="0" applyProtection="0"/>
    <xf numFmtId="201" fontId="73" fillId="10" borderId="0" applyNumberFormat="0" applyBorder="0" applyAlignment="0" applyProtection="0"/>
    <xf numFmtId="201" fontId="74" fillId="10"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209" fillId="46"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4" fillId="78" borderId="0" applyNumberFormat="0" applyBorder="0" applyAlignment="0" applyProtection="0"/>
    <xf numFmtId="201" fontId="73" fillId="103" borderId="0" applyNumberFormat="0" applyBorder="0" applyAlignment="0" applyProtection="0"/>
    <xf numFmtId="201" fontId="73" fillId="104" borderId="0" applyNumberFormat="0" applyBorder="0" applyAlignment="0" applyProtection="0"/>
    <xf numFmtId="201" fontId="74" fillId="104"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209" fillId="50"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4" fillId="79" borderId="0" applyNumberFormat="0" applyBorder="0" applyAlignment="0" applyProtection="0"/>
    <xf numFmtId="201" fontId="73" fillId="108" borderId="0" applyNumberFormat="0" applyBorder="0" applyAlignment="0" applyProtection="0"/>
    <xf numFmtId="201" fontId="73" fillId="14" borderId="0" applyNumberFormat="0" applyBorder="0" applyAlignment="0" applyProtection="0"/>
    <xf numFmtId="201" fontId="74" fillId="109"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209" fillId="54"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74" fillId="86" borderId="0" applyNumberFormat="0" applyBorder="0" applyAlignment="0" applyProtection="0"/>
    <xf numFmtId="201" fontId="39" fillId="0" borderId="0" applyNumberFormat="0" applyAlignment="0"/>
    <xf numFmtId="201" fontId="39" fillId="0" borderId="0" applyNumberFormat="0" applyAlignment="0"/>
    <xf numFmtId="201" fontId="39" fillId="0" borderId="0" applyNumberFormat="0" applyAlignment="0"/>
    <xf numFmtId="201" fontId="39" fillId="0" borderId="0" applyNumberFormat="0" applyAlignment="0"/>
    <xf numFmtId="201" fontId="39" fillId="0" borderId="0" applyNumberFormat="0" applyAlignment="0"/>
    <xf numFmtId="201" fontId="39" fillId="0" borderId="0" applyNumberFormat="0" applyAlignment="0"/>
    <xf numFmtId="201" fontId="39" fillId="0" borderId="0" applyNumberFormat="0" applyAlignment="0"/>
    <xf numFmtId="201" fontId="39" fillId="0" borderId="0" applyNumberFormat="0" applyAlignment="0"/>
    <xf numFmtId="201" fontId="39" fillId="0" borderId="0" applyNumberFormat="0" applyAlignment="0"/>
    <xf numFmtId="201" fontId="39" fillId="0" borderId="0" applyNumberFormat="0" applyAlignment="0"/>
    <xf numFmtId="201" fontId="39" fillId="0" borderId="0" applyNumberFormat="0" applyAlignment="0"/>
    <xf numFmtId="201" fontId="39" fillId="0" borderId="0" applyNumberFormat="0" applyAlignment="0"/>
    <xf numFmtId="201" fontId="39" fillId="0" borderId="0" applyNumberFormat="0" applyAlignment="0"/>
    <xf numFmtId="201" fontId="39" fillId="0" borderId="0" applyNumberFormat="0" applyAlignment="0"/>
    <xf numFmtId="201" fontId="39" fillId="0" borderId="0" applyNumberFormat="0" applyAlignment="0"/>
    <xf numFmtId="201" fontId="39" fillId="0" borderId="0" applyNumberFormat="0" applyAlignment="0"/>
    <xf numFmtId="201" fontId="39" fillId="0" borderId="0" applyNumberFormat="0" applyAlignment="0"/>
    <xf numFmtId="201" fontId="39" fillId="0" borderId="0" applyNumberFormat="0" applyAlignment="0"/>
    <xf numFmtId="201" fontId="39" fillId="0" borderId="0" applyNumberFormat="0" applyAlignment="0"/>
    <xf numFmtId="201" fontId="39" fillId="0" borderId="0" applyNumberFormat="0" applyAlignment="0"/>
    <xf numFmtId="201" fontId="39" fillId="0" borderId="0" applyNumberFormat="0" applyAlignment="0"/>
    <xf numFmtId="201" fontId="8" fillId="0" borderId="0" applyNumberFormat="0" applyFill="0" applyBorder="0" applyAlignment="0">
      <protection locked="0"/>
    </xf>
    <xf numFmtId="201" fontId="8" fillId="0" borderId="0" applyNumberFormat="0" applyFill="0" applyBorder="0" applyAlignment="0">
      <protection locked="0"/>
    </xf>
    <xf numFmtId="201" fontId="8" fillId="0" borderId="0" applyNumberFormat="0" applyFill="0" applyBorder="0" applyAlignment="0">
      <protection locked="0"/>
    </xf>
    <xf numFmtId="201" fontId="8" fillId="0" borderId="0" applyNumberFormat="0" applyFill="0" applyBorder="0" applyAlignment="0">
      <protection locked="0"/>
    </xf>
    <xf numFmtId="201" fontId="8" fillId="0" borderId="0" applyNumberFormat="0" applyFill="0" applyBorder="0" applyAlignment="0">
      <protection locked="0"/>
    </xf>
    <xf numFmtId="201" fontId="8" fillId="0" borderId="0" applyNumberFormat="0" applyFill="0" applyBorder="0" applyAlignment="0">
      <protection locked="0"/>
    </xf>
    <xf numFmtId="201" fontId="8" fillId="0" borderId="0" applyNumberFormat="0" applyFill="0" applyBorder="0" applyAlignment="0">
      <protection locked="0"/>
    </xf>
    <xf numFmtId="201" fontId="8" fillId="0" borderId="0" applyNumberFormat="0" applyFill="0" applyBorder="0" applyAlignment="0">
      <protection locked="0"/>
    </xf>
    <xf numFmtId="201" fontId="8" fillId="0" borderId="0" applyNumberFormat="0" applyFill="0" applyBorder="0" applyAlignment="0">
      <protection locked="0"/>
    </xf>
    <xf numFmtId="201" fontId="8" fillId="0" borderId="0" applyNumberFormat="0" applyFill="0" applyBorder="0" applyAlignment="0">
      <protection locked="0"/>
    </xf>
    <xf numFmtId="201" fontId="8" fillId="0" borderId="0" applyNumberFormat="0" applyFill="0" applyBorder="0" applyAlignment="0">
      <protection locked="0"/>
    </xf>
    <xf numFmtId="201" fontId="8" fillId="0" borderId="0" applyNumberFormat="0" applyFill="0" applyBorder="0" applyAlignment="0">
      <protection locked="0"/>
    </xf>
    <xf numFmtId="201" fontId="8" fillId="0" borderId="0" applyNumberFormat="0" applyFill="0" applyBorder="0" applyAlignment="0">
      <protection locked="0"/>
    </xf>
    <xf numFmtId="201" fontId="8" fillId="0" borderId="0" applyNumberFormat="0" applyFill="0" applyBorder="0" applyAlignment="0">
      <protection locked="0"/>
    </xf>
    <xf numFmtId="201" fontId="8" fillId="0" borderId="0" applyNumberFormat="0" applyFill="0" applyBorder="0" applyAlignment="0">
      <protection locked="0"/>
    </xf>
    <xf numFmtId="201" fontId="39" fillId="0" borderId="278">
      <alignment vertical="center"/>
      <protection locked="0"/>
    </xf>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213" fillId="28"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76" fillId="59" borderId="0" applyNumberFormat="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 fillId="0" borderId="0" applyNumberFormat="0" applyFont="0" applyFill="0" applyBorder="0" applyAlignment="0" applyProtection="0"/>
    <xf numFmtId="201" fontId="160" fillId="0" borderId="0" applyNumberFormat="0" applyFill="0" applyBorder="0" applyAlignment="0" applyProtection="0"/>
    <xf numFmtId="201" fontId="150" fillId="0" borderId="86" applyNumberFormat="0" applyFill="0" applyAlignment="0" applyProtection="0"/>
    <xf numFmtId="201" fontId="157" fillId="0" borderId="0"/>
    <xf numFmtId="201" fontId="161" fillId="0" borderId="0"/>
    <xf numFmtId="201" fontId="161" fillId="0" borderId="0"/>
    <xf numFmtId="201" fontId="161" fillId="0" borderId="0"/>
    <xf numFmtId="201" fontId="161" fillId="0" borderId="0"/>
    <xf numFmtId="201" fontId="161" fillId="0" borderId="0"/>
    <xf numFmtId="201" fontId="161" fillId="0" borderId="0"/>
    <xf numFmtId="201" fontId="161" fillId="0" borderId="0"/>
    <xf numFmtId="201" fontId="161" fillId="0" borderId="0"/>
    <xf numFmtId="201" fontId="161" fillId="0" borderId="0"/>
    <xf numFmtId="201" fontId="161" fillId="0" borderId="0"/>
    <xf numFmtId="201" fontId="161" fillId="0" borderId="0"/>
    <xf numFmtId="201" fontId="161" fillId="0" borderId="0"/>
    <xf numFmtId="201" fontId="161" fillId="0" borderId="0"/>
    <xf numFmtId="201" fontId="161" fillId="0" borderId="0"/>
    <xf numFmtId="201" fontId="161" fillId="0" borderId="0"/>
    <xf numFmtId="201" fontId="16" fillId="0" borderId="0" applyFill="0" applyBorder="0" applyAlignment="0"/>
    <xf numFmtId="201" fontId="16" fillId="0" borderId="0" applyFill="0" applyBorder="0" applyAlignment="0"/>
    <xf numFmtId="201" fontId="16" fillId="0" borderId="0">
      <alignment vertical="center"/>
    </xf>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216" fillId="31" borderId="233"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78" fillId="2" borderId="239"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219" fillId="32" borderId="236"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201" fontId="80" fillId="87" borderId="241" applyNumberFormat="0" applyAlignment="0" applyProtection="0"/>
    <xf numFmtId="41" fontId="16" fillId="129" borderId="0"/>
    <xf numFmtId="201" fontId="82" fillId="70" borderId="0"/>
    <xf numFmtId="201" fontId="82" fillId="70" borderId="0"/>
    <xf numFmtId="201" fontId="82" fillId="70" borderId="0"/>
    <xf numFmtId="201" fontId="82" fillId="70" borderId="0"/>
    <xf numFmtId="201" fontId="82" fillId="70" borderId="0"/>
    <xf numFmtId="201" fontId="82" fillId="70" borderId="0"/>
    <xf numFmtId="201" fontId="82" fillId="70" borderId="0"/>
    <xf numFmtId="201" fontId="82" fillId="70" borderId="0"/>
    <xf numFmtId="201" fontId="82" fillId="70" borderId="0"/>
    <xf numFmtId="201" fontId="82" fillId="70" borderId="0"/>
    <xf numFmtId="201" fontId="82" fillId="70" borderId="0"/>
    <xf numFmtId="201" fontId="82" fillId="70" borderId="0"/>
    <xf numFmtId="201" fontId="82" fillId="70" borderId="0"/>
    <xf numFmtId="201" fontId="82" fillId="70" borderId="0"/>
    <xf numFmtId="201" fontId="82" fillId="70" borderId="0"/>
    <xf numFmtId="201" fontId="82" fillId="7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41" fontId="1" fillId="0" borderId="0" applyFont="0" applyFill="0" applyBorder="0" applyAlignment="0" applyProtection="0"/>
    <xf numFmtId="41" fontId="73"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6" fillId="0" borderId="0" applyFont="0" applyFill="0" applyBorder="0" applyAlignment="0" applyProtection="0"/>
    <xf numFmtId="184" fontId="85" fillId="0" borderId="0"/>
    <xf numFmtId="40" fontId="85" fillId="0" borderId="0"/>
    <xf numFmtId="185" fontId="85" fillId="0" borderId="0"/>
    <xf numFmtId="201" fontId="164" fillId="0" borderId="0" applyFont="0" applyFill="0" applyBorder="0" applyAlignment="0" applyProtection="0">
      <alignment horizontal="right"/>
    </xf>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3"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0" fillId="0" borderId="0" applyFont="0" applyFill="0" applyBorder="0" applyAlignment="0" applyProtection="0"/>
    <xf numFmtId="43" fontId="73" fillId="0" borderId="0" applyFont="0" applyFill="0" applyBorder="0" applyAlignment="0" applyProtection="0"/>
    <xf numFmtId="43" fontId="10"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7"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0" fillId="0" borderId="0" applyFont="0" applyFill="0" applyBorder="0" applyAlignment="0" applyProtection="0"/>
    <xf numFmtId="43" fontId="8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3"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46"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87"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7"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0"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4" fillId="0" borderId="0" applyFont="0" applyFill="0" applyBorder="0" applyAlignment="0" applyProtection="0"/>
    <xf numFmtId="43" fontId="1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46" fillId="0" borderId="0" applyFont="0" applyFill="0" applyBorder="0" applyAlignment="0" applyProtection="0"/>
    <xf numFmtId="43" fontId="14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7" fillId="0" borderId="0" applyFont="0" applyFill="0" applyBorder="0" applyAlignment="0" applyProtection="0"/>
    <xf numFmtId="43" fontId="84" fillId="0" borderId="0" applyFont="0" applyFill="0" applyBorder="0" applyAlignment="0" applyProtection="0"/>
    <xf numFmtId="43" fontId="16" fillId="0" borderId="0" applyFont="0" applyFill="0" applyBorder="0" applyAlignment="0" applyProtection="0"/>
    <xf numFmtId="43" fontId="8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91"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6"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9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19"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6" fillId="0" borderId="0" applyFont="0" applyFill="0" applyBorder="0" applyAlignment="0" applyProtection="0"/>
    <xf numFmtId="43" fontId="84" fillId="0" borderId="0" applyFont="0" applyFill="0" applyBorder="0" applyAlignment="0" applyProtection="0"/>
    <xf numFmtId="43" fontId="16" fillId="0" borderId="0" applyFont="0" applyFill="0" applyBorder="0" applyAlignment="0" applyProtection="0"/>
    <xf numFmtId="43" fontId="90" fillId="0" borderId="0" applyFont="0" applyFill="0" applyBorder="0" applyAlignment="0" applyProtection="0"/>
    <xf numFmtId="43" fontId="1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4" fillId="0" borderId="0" applyFont="0" applyFill="0" applyBorder="0" applyAlignment="0" applyProtection="0"/>
    <xf numFmtId="43" fontId="1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4" fillId="0" borderId="0" applyFont="0" applyFill="0" applyBorder="0" applyAlignment="0" applyProtection="0"/>
    <xf numFmtId="43" fontId="87"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0" fillId="0" borderId="0" applyFont="0" applyFill="0" applyBorder="0" applyAlignment="0" applyProtection="0"/>
    <xf numFmtId="43" fontId="73"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7"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146"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3" fontId="39" fillId="0" borderId="0" applyFont="0" applyFill="0" applyBorder="0" applyAlignment="0" applyProtection="0"/>
    <xf numFmtId="3" fontId="39" fillId="0" borderId="0" applyFont="0" applyFill="0" applyBorder="0" applyAlignment="0" applyProtection="0"/>
    <xf numFmtId="201" fontId="93" fillId="0" borderId="0"/>
    <xf numFmtId="201" fontId="93" fillId="0" borderId="0"/>
    <xf numFmtId="201" fontId="93" fillId="0" borderId="0"/>
    <xf numFmtId="201" fontId="93" fillId="0" borderId="0"/>
    <xf numFmtId="201" fontId="93" fillId="0" borderId="0"/>
    <xf numFmtId="201" fontId="93" fillId="0" borderId="0"/>
    <xf numFmtId="201" fontId="93" fillId="0" borderId="0"/>
    <xf numFmtId="201" fontId="93" fillId="0" borderId="0"/>
    <xf numFmtId="201" fontId="93" fillId="0" borderId="0"/>
    <xf numFmtId="201" fontId="93" fillId="0" borderId="0"/>
    <xf numFmtId="201" fontId="93" fillId="0" borderId="0"/>
    <xf numFmtId="201" fontId="93" fillId="0" borderId="0"/>
    <xf numFmtId="201" fontId="93" fillId="0" borderId="0"/>
    <xf numFmtId="201" fontId="93" fillId="0" borderId="0"/>
    <xf numFmtId="201" fontId="93" fillId="0" borderId="0"/>
    <xf numFmtId="201" fontId="93" fillId="0" borderId="0"/>
    <xf numFmtId="201" fontId="93" fillId="0" borderId="0"/>
    <xf numFmtId="201" fontId="266" fillId="0" borderId="0"/>
    <xf numFmtId="37" fontId="16" fillId="0" borderId="0" applyFill="0" applyBorder="0" applyAlignment="0" applyProtection="0"/>
    <xf numFmtId="37" fontId="16" fillId="0" borderId="0" applyFill="0" applyBorder="0" applyAlignment="0" applyProtection="0"/>
    <xf numFmtId="201" fontId="266" fillId="0" borderId="0"/>
    <xf numFmtId="201" fontId="94" fillId="0" borderId="0"/>
    <xf numFmtId="201" fontId="94" fillId="0" borderId="0"/>
    <xf numFmtId="201" fontId="94" fillId="0" borderId="0"/>
    <xf numFmtId="201" fontId="94" fillId="0" borderId="0"/>
    <xf numFmtId="201" fontId="94" fillId="0" borderId="0"/>
    <xf numFmtId="201" fontId="94" fillId="0" borderId="0"/>
    <xf numFmtId="201" fontId="94" fillId="0" borderId="0"/>
    <xf numFmtId="201" fontId="94" fillId="0" borderId="0"/>
    <xf numFmtId="201" fontId="94" fillId="0" borderId="0"/>
    <xf numFmtId="201" fontId="94" fillId="0" borderId="0"/>
    <xf numFmtId="201" fontId="94" fillId="0" borderId="0"/>
    <xf numFmtId="201" fontId="94" fillId="0" borderId="0"/>
    <xf numFmtId="201" fontId="94" fillId="0" borderId="0"/>
    <xf numFmtId="201" fontId="94" fillId="0" borderId="0"/>
    <xf numFmtId="201" fontId="94" fillId="0" borderId="0"/>
    <xf numFmtId="201" fontId="94" fillId="0" borderId="0"/>
    <xf numFmtId="201" fontId="16" fillId="0" borderId="0" applyNumberFormat="0" applyAlignment="0">
      <alignment horizontal="left"/>
    </xf>
    <xf numFmtId="201" fontId="266" fillId="0" borderId="0"/>
    <xf numFmtId="201" fontId="266"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73" fillId="0" borderId="0" applyFont="0" applyFill="0" applyBorder="0" applyAlignment="0" applyProtection="0"/>
    <xf numFmtId="186" fontId="85" fillId="0" borderId="0"/>
    <xf numFmtId="8" fontId="85" fillId="0" borderId="0"/>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189" fontId="95" fillId="89" borderId="128" applyFont="0" applyFill="0" applyBorder="0" applyAlignment="0" applyProtection="0"/>
    <xf numFmtId="201" fontId="164" fillId="0" borderId="0" applyFont="0" applyFill="0" applyBorder="0" applyAlignment="0" applyProtection="0">
      <alignment horizontal="right"/>
    </xf>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8"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3"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6" fillId="0" borderId="0" applyFont="0" applyFill="0" applyBorder="0" applyAlignment="0" applyProtection="0"/>
    <xf numFmtId="44" fontId="84" fillId="0" borderId="0" applyFont="0" applyFill="0" applyBorder="0" applyAlignment="0" applyProtection="0"/>
    <xf numFmtId="44" fontId="1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0"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5" fontId="16" fillId="0" borderId="0" applyFill="0" applyBorder="0" applyAlignment="0" applyProtection="0"/>
    <xf numFmtId="5" fontId="16"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1" fontId="16"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191" fontId="73" fillId="0" borderId="0" applyFill="0" applyBorder="0" applyAlignment="0" applyProtection="0"/>
    <xf numFmtId="201" fontId="164" fillId="0" borderId="0" applyFont="0" applyFill="0" applyBorder="0" applyAlignment="0" applyProtection="0"/>
    <xf numFmtId="201" fontId="164" fillId="0" borderId="268" applyNumberFormat="0" applyFont="0" applyFill="0" applyAlignment="0" applyProtection="0"/>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3" fontId="97" fillId="0" borderId="89"/>
    <xf numFmtId="194" fontId="16"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201" fontId="139" fillId="111" borderId="0" applyNumberFormat="0" applyBorder="0" applyAlignment="0" applyProtection="0"/>
    <xf numFmtId="201" fontId="139" fillId="112" borderId="0" applyNumberFormat="0" applyBorder="0" applyAlignment="0" applyProtection="0"/>
    <xf numFmtId="201" fontId="139" fillId="113" borderId="0" applyNumberFormat="0" applyBorder="0" applyAlignment="0" applyProtection="0"/>
    <xf numFmtId="201" fontId="16" fillId="0" borderId="0" applyNumberFormat="0" applyAlignment="0">
      <alignment horizontal="left"/>
    </xf>
    <xf numFmtId="201" fontId="98" fillId="0" borderId="0"/>
    <xf numFmtId="201" fontId="98" fillId="0" borderId="0"/>
    <xf numFmtId="201" fontId="98" fillId="0" borderId="0"/>
    <xf numFmtId="201" fontId="98" fillId="0" borderId="0"/>
    <xf numFmtId="201" fontId="98" fillId="0" borderId="0"/>
    <xf numFmtId="201" fontId="98" fillId="0" borderId="0"/>
    <xf numFmtId="201" fontId="98" fillId="0" borderId="0"/>
    <xf numFmtId="201" fontId="98" fillId="0" borderId="0"/>
    <xf numFmtId="201" fontId="98" fillId="0" borderId="0"/>
    <xf numFmtId="201" fontId="98" fillId="0" borderId="0"/>
    <xf numFmtId="201" fontId="98" fillId="0" borderId="0"/>
    <xf numFmtId="201" fontId="98" fillId="0" borderId="0"/>
    <xf numFmtId="201" fontId="98" fillId="0" borderId="0"/>
    <xf numFmtId="201" fontId="98" fillId="0" borderId="0"/>
    <xf numFmtId="201" fontId="98" fillId="0" borderId="0"/>
    <xf numFmtId="201" fontId="98" fillId="0" borderId="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87" fillId="0" borderId="0" applyFon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225"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01" fontId="99" fillId="0" borderId="0" applyNumberFormat="0" applyFill="0" applyBorder="0" applyAlignment="0" applyProtection="0"/>
    <xf numFmtId="2" fontId="16" fillId="0" borderId="0" applyFill="0" applyBorder="0" applyAlignment="0" applyProtection="0"/>
    <xf numFmtId="2" fontId="16" fillId="0" borderId="0" applyFill="0" applyBorder="0" applyAlignment="0" applyProtection="0"/>
    <xf numFmtId="201" fontId="166" fillId="0" borderId="0"/>
    <xf numFmtId="201" fontId="167" fillId="0" borderId="0" applyFill="0" applyBorder="0" applyProtection="0">
      <alignment horizontal="left"/>
    </xf>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228" fillId="27"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201" fontId="101" fillId="61" borderId="0" applyNumberFormat="0" applyBorder="0" applyAlignment="0" applyProtection="0"/>
    <xf numFmtId="38" fontId="39" fillId="91" borderId="0" applyNumberFormat="0" applyBorder="0" applyAlignment="0" applyProtection="0"/>
    <xf numFmtId="201" fontId="164" fillId="0" borderId="0" applyFont="0" applyFill="0" applyBorder="0" applyAlignment="0" applyProtection="0">
      <alignment horizontal="right"/>
    </xf>
    <xf numFmtId="201" fontId="169" fillId="0" borderId="0" applyProtection="0">
      <alignment horizontal="right"/>
    </xf>
    <xf numFmtId="201" fontId="11" fillId="0" borderId="245" applyNumberFormat="0" applyAlignment="0" applyProtection="0">
      <alignment horizontal="left" vertical="center"/>
    </xf>
    <xf numFmtId="201" fontId="11" fillId="0" borderId="245" applyNumberFormat="0" applyAlignment="0" applyProtection="0">
      <alignment horizontal="left" vertical="center"/>
    </xf>
    <xf numFmtId="201" fontId="11" fillId="0" borderId="245" applyNumberFormat="0" applyAlignment="0" applyProtection="0">
      <alignment horizontal="left" vertical="center"/>
    </xf>
    <xf numFmtId="201" fontId="11" fillId="0" borderId="245" applyNumberFormat="0" applyAlignment="0" applyProtection="0">
      <alignment horizontal="left" vertical="center"/>
    </xf>
    <xf numFmtId="201" fontId="11" fillId="0" borderId="245" applyNumberFormat="0" applyAlignment="0" applyProtection="0">
      <alignment horizontal="left" vertical="center"/>
    </xf>
    <xf numFmtId="201" fontId="11" fillId="0" borderId="245" applyNumberFormat="0" applyAlignment="0" applyProtection="0">
      <alignment horizontal="left" vertical="center"/>
    </xf>
    <xf numFmtId="201" fontId="11" fillId="0" borderId="245" applyNumberFormat="0" applyAlignment="0" applyProtection="0">
      <alignment horizontal="left" vertical="center"/>
    </xf>
    <xf numFmtId="201" fontId="11" fillId="0" borderId="245" applyNumberFormat="0" applyAlignment="0" applyProtection="0">
      <alignment horizontal="left" vertical="center"/>
    </xf>
    <xf numFmtId="201" fontId="11" fillId="0" borderId="245" applyNumberFormat="0" applyAlignment="0" applyProtection="0">
      <alignment horizontal="left" vertical="center"/>
    </xf>
    <xf numFmtId="201" fontId="11" fillId="0" borderId="245" applyNumberFormat="0" applyAlignment="0" applyProtection="0">
      <alignment horizontal="left" vertical="center"/>
    </xf>
    <xf numFmtId="201" fontId="11" fillId="0" borderId="245" applyNumberFormat="0" applyAlignment="0" applyProtection="0">
      <alignment horizontal="left" vertical="center"/>
    </xf>
    <xf numFmtId="201" fontId="11" fillId="0" borderId="245" applyNumberFormat="0" applyAlignment="0" applyProtection="0">
      <alignment horizontal="left" vertical="center"/>
    </xf>
    <xf numFmtId="201" fontId="11" fillId="0" borderId="245" applyNumberFormat="0" applyAlignment="0" applyProtection="0">
      <alignment horizontal="left" vertical="center"/>
    </xf>
    <xf numFmtId="201" fontId="11" fillId="0" borderId="245" applyNumberFormat="0" applyAlignment="0" applyProtection="0">
      <alignment horizontal="left" vertical="center"/>
    </xf>
    <xf numFmtId="201" fontId="11" fillId="0" borderId="245" applyNumberFormat="0" applyAlignment="0" applyProtection="0">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1" fillId="0" borderId="152">
      <alignment horizontal="left" vertical="center"/>
    </xf>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3" fillId="0" borderId="246"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5" fillId="0" borderId="248"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250" applyNumberFormat="0" applyFill="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107" fillId="0" borderId="0" applyNumberFormat="0" applyFill="0" applyBorder="0" applyAlignment="0" applyProtection="0"/>
    <xf numFmtId="201" fontId="46" fillId="0" borderId="0">
      <protection locked="0"/>
    </xf>
    <xf numFmtId="201" fontId="46" fillId="0" borderId="0">
      <protection locked="0"/>
    </xf>
    <xf numFmtId="196" fontId="16" fillId="0" borderId="0"/>
    <xf numFmtId="196" fontId="16" fillId="0" borderId="0"/>
    <xf numFmtId="201" fontId="8" fillId="0" borderId="269" applyNumberFormat="0" applyFill="0" applyAlignment="0" applyProtection="0"/>
    <xf numFmtId="201" fontId="239" fillId="0" borderId="0" applyNumberFormat="0" applyFill="0" applyBorder="0" applyAlignment="0" applyProtection="0">
      <alignment vertical="top"/>
      <protection locked="0"/>
    </xf>
    <xf numFmtId="201" fontId="239" fillId="0" borderId="0" applyNumberFormat="0" applyFill="0" applyBorder="0" applyAlignment="0" applyProtection="0">
      <alignment vertical="top"/>
      <protection locked="0"/>
    </xf>
    <xf numFmtId="201" fontId="239" fillId="0" borderId="0" applyNumberFormat="0" applyFill="0" applyBorder="0" applyAlignment="0" applyProtection="0">
      <alignment vertical="top"/>
      <protection locked="0"/>
    </xf>
    <xf numFmtId="201" fontId="239" fillId="0" borderId="0" applyNumberFormat="0" applyFill="0" applyBorder="0" applyAlignment="0" applyProtection="0">
      <alignment vertical="top"/>
      <protection locked="0"/>
    </xf>
    <xf numFmtId="201" fontId="239" fillId="0" borderId="0" applyNumberFormat="0" applyFill="0" applyBorder="0" applyAlignment="0" applyProtection="0">
      <alignment vertical="top"/>
      <protection locked="0"/>
    </xf>
    <xf numFmtId="201" fontId="239" fillId="0" borderId="0" applyNumberFormat="0" applyFill="0" applyBorder="0" applyAlignment="0" applyProtection="0">
      <alignment vertical="top"/>
      <protection locked="0"/>
    </xf>
    <xf numFmtId="201" fontId="238" fillId="0" borderId="0" applyNumberFormat="0" applyFill="0" applyBorder="0" applyAlignment="0" applyProtection="0">
      <alignment vertical="top"/>
      <protection locked="0"/>
    </xf>
    <xf numFmtId="201" fontId="238" fillId="0" borderId="0" applyNumberFormat="0" applyFill="0" applyBorder="0" applyAlignment="0" applyProtection="0">
      <alignment vertical="top"/>
      <protection locked="0"/>
    </xf>
    <xf numFmtId="201" fontId="238" fillId="0" borderId="0" applyNumberFormat="0" applyFill="0" applyBorder="0" applyAlignment="0" applyProtection="0">
      <alignment vertical="top"/>
      <protection locked="0"/>
    </xf>
    <xf numFmtId="201" fontId="238" fillId="0" borderId="0" applyNumberFormat="0" applyFill="0" applyBorder="0" applyAlignment="0" applyProtection="0">
      <alignment vertical="top"/>
      <protection locked="0"/>
    </xf>
    <xf numFmtId="201" fontId="238" fillId="0" borderId="0" applyNumberFormat="0" applyFill="0" applyBorder="0" applyAlignment="0" applyProtection="0">
      <alignment vertical="top"/>
      <protection locked="0"/>
    </xf>
    <xf numFmtId="201" fontId="238" fillId="0" borderId="0" applyNumberFormat="0" applyFill="0" applyBorder="0" applyAlignment="0" applyProtection="0">
      <alignment vertical="top"/>
      <protection locked="0"/>
    </xf>
    <xf numFmtId="201" fontId="129" fillId="0" borderId="0">
      <alignment wrapText="1"/>
    </xf>
    <xf numFmtId="10" fontId="39" fillId="92" borderId="128" applyNumberFormat="0" applyBorder="0" applyAlignment="0" applyProtection="0"/>
    <xf numFmtId="10" fontId="39" fillId="92" borderId="128" applyNumberFormat="0" applyBorder="0" applyAlignment="0" applyProtection="0"/>
    <xf numFmtId="10" fontId="39" fillId="92" borderId="128" applyNumberFormat="0" applyBorder="0" applyAlignment="0" applyProtection="0"/>
    <xf numFmtId="10" fontId="39" fillId="92" borderId="128" applyNumberFormat="0" applyBorder="0" applyAlignment="0" applyProtection="0"/>
    <xf numFmtId="10" fontId="39" fillId="92" borderId="128" applyNumberFormat="0" applyBorder="0" applyAlignment="0" applyProtection="0"/>
    <xf numFmtId="10" fontId="39" fillId="92" borderId="128" applyNumberFormat="0" applyBorder="0" applyAlignment="0" applyProtection="0"/>
    <xf numFmtId="10" fontId="39" fillId="92" borderId="128" applyNumberFormat="0" applyBorder="0" applyAlignment="0" applyProtection="0"/>
    <xf numFmtId="10" fontId="39" fillId="92" borderId="128" applyNumberFormat="0" applyBorder="0" applyAlignment="0" applyProtection="0"/>
    <xf numFmtId="10" fontId="39" fillId="92" borderId="128" applyNumberFormat="0" applyBorder="0" applyAlignment="0" applyProtection="0"/>
    <xf numFmtId="10" fontId="39" fillId="92" borderId="128" applyNumberFormat="0" applyBorder="0" applyAlignment="0" applyProtection="0"/>
    <xf numFmtId="10" fontId="39" fillId="92" borderId="128" applyNumberFormat="0" applyBorder="0" applyAlignment="0" applyProtection="0"/>
    <xf numFmtId="10" fontId="39" fillId="92" borderId="128" applyNumberFormat="0" applyBorder="0" applyAlignment="0" applyProtection="0"/>
    <xf numFmtId="10" fontId="39" fillId="92" borderId="128" applyNumberFormat="0" applyBorder="0" applyAlignment="0" applyProtection="0"/>
    <xf numFmtId="10" fontId="39" fillId="92" borderId="128" applyNumberFormat="0" applyBorder="0" applyAlignment="0" applyProtection="0"/>
    <xf numFmtId="10" fontId="39" fillId="92" borderId="128" applyNumberFormat="0" applyBorder="0" applyAlignment="0" applyProtection="0"/>
    <xf numFmtId="10" fontId="39" fillId="92" borderId="128" applyNumberFormat="0" applyBorder="0" applyAlignment="0" applyProtection="0"/>
    <xf numFmtId="10" fontId="39" fillId="92" borderId="128" applyNumberFormat="0" applyBorder="0" applyAlignment="0" applyProtection="0"/>
    <xf numFmtId="10" fontId="39" fillId="92" borderId="128" applyNumberFormat="0" applyBorder="0" applyAlignment="0" applyProtection="0"/>
    <xf numFmtId="10" fontId="39" fillId="92" borderId="128" applyNumberFormat="0" applyBorder="0" applyAlignment="0" applyProtection="0"/>
    <xf numFmtId="10" fontId="39" fillId="92" borderId="128" applyNumberFormat="0" applyBorder="0" applyAlignment="0" applyProtection="0"/>
    <xf numFmtId="10" fontId="39" fillId="92" borderId="128" applyNumberFormat="0" applyBorder="0" applyAlignment="0" applyProtection="0"/>
    <xf numFmtId="10" fontId="39" fillId="92" borderId="128" applyNumberFormat="0" applyBorder="0" applyAlignment="0" applyProtection="0"/>
    <xf numFmtId="10" fontId="39" fillId="92" borderId="128" applyNumberFormat="0" applyBorder="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241" fillId="30" borderId="233"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201" fontId="109" fillId="66" borderId="239" applyNumberFormat="0" applyAlignment="0" applyProtection="0"/>
    <xf numFmtId="41" fontId="8" fillId="100" borderId="243">
      <alignment horizontal="left"/>
      <protection locked="0"/>
    </xf>
    <xf numFmtId="10" fontId="8" fillId="100" borderId="243">
      <alignment horizontal="right"/>
      <protection locked="0"/>
    </xf>
    <xf numFmtId="41" fontId="248" fillId="101" borderId="243">
      <alignment horizontal="left"/>
      <protection locked="0"/>
    </xf>
    <xf numFmtId="201" fontId="8" fillId="0" borderId="0" applyNumberFormat="0" applyFill="0" applyBorder="0" applyAlignment="0">
      <protection locked="0"/>
    </xf>
    <xf numFmtId="201" fontId="16" fillId="0" borderId="0" applyNumberFormat="0" applyFont="0" applyFill="0" applyBorder="0" applyProtection="0">
      <alignment horizontal="left" vertical="center"/>
    </xf>
    <xf numFmtId="37" fontId="16" fillId="0" borderId="0" applyFont="0" applyFill="0" applyBorder="0" applyAlignment="0" applyProtection="0"/>
    <xf numFmtId="37" fontId="16" fillId="0" borderId="0" applyFont="0" applyFill="0" applyBorder="0" applyAlignment="0" applyProtection="0"/>
    <xf numFmtId="37" fontId="16" fillId="0" borderId="0" applyFont="0" applyFill="0" applyBorder="0" applyAlignment="0" applyProtection="0"/>
    <xf numFmtId="37" fontId="16" fillId="0" borderId="0" applyFont="0" applyFill="0" applyBorder="0" applyAlignment="0" applyProtection="0"/>
    <xf numFmtId="37" fontId="16" fillId="0" borderId="0" applyFont="0" applyFill="0" applyBorder="0" applyAlignment="0" applyProtection="0"/>
    <xf numFmtId="37" fontId="16" fillId="0" borderId="0" applyFont="0" applyFill="0" applyBorder="0" applyAlignment="0" applyProtection="0"/>
    <xf numFmtId="37" fontId="16" fillId="0" borderId="0" applyFont="0" applyFill="0" applyBorder="0" applyAlignment="0" applyProtection="0"/>
    <xf numFmtId="201" fontId="39" fillId="91" borderId="0"/>
    <xf numFmtId="201" fontId="39" fillId="91" borderId="0"/>
    <xf numFmtId="201" fontId="39" fillId="91" borderId="0"/>
    <xf numFmtId="201" fontId="39" fillId="91" borderId="0"/>
    <xf numFmtId="201" fontId="39" fillId="91" borderId="0"/>
    <xf numFmtId="201" fontId="39" fillId="91" borderId="0"/>
    <xf numFmtId="201" fontId="39" fillId="91" borderId="0"/>
    <xf numFmtId="201" fontId="39" fillId="91" borderId="0"/>
    <xf numFmtId="201" fontId="39" fillId="91" borderId="0"/>
    <xf numFmtId="201" fontId="39" fillId="91" borderId="0"/>
    <xf numFmtId="201" fontId="39" fillId="91" borderId="0"/>
    <xf numFmtId="201" fontId="39" fillId="91" borderId="0"/>
    <xf numFmtId="201" fontId="39" fillId="91" borderId="0"/>
    <xf numFmtId="201" fontId="39" fillId="91" borderId="0"/>
    <xf numFmtId="201" fontId="39" fillId="91" borderId="0"/>
    <xf numFmtId="201" fontId="39" fillId="91" borderId="0"/>
    <xf numFmtId="201" fontId="39" fillId="91" borderId="0"/>
    <xf numFmtId="201" fontId="39" fillId="91" borderId="0"/>
    <xf numFmtId="201" fontId="39" fillId="91" borderId="0"/>
    <xf numFmtId="201" fontId="39" fillId="91" borderId="0"/>
    <xf numFmtId="201" fontId="39" fillId="91" borderId="0"/>
    <xf numFmtId="201" fontId="39" fillId="91" borderId="0"/>
    <xf numFmtId="3" fontId="267" fillId="0" borderId="0" applyFill="0" applyBorder="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243" fillId="0" borderId="235"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201" fontId="111" fillId="0" borderId="252" applyNumberFormat="0" applyFill="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198" fontId="16" fillId="0" borderId="86" applyFont="0" applyFill="0" applyBorder="0" applyAlignment="0" applyProtection="0">
      <alignment horizontal="centerContinuous"/>
    </xf>
    <xf numFmtId="201" fontId="113" fillId="17" borderId="0" applyBorder="0"/>
    <xf numFmtId="201" fontId="113" fillId="17" borderId="0" applyBorder="0"/>
    <xf numFmtId="201" fontId="113" fillId="17" borderId="0" applyBorder="0"/>
    <xf numFmtId="201" fontId="113" fillId="17" borderId="0" applyBorder="0"/>
    <xf numFmtId="201" fontId="113" fillId="17" borderId="0" applyBorder="0"/>
    <xf numFmtId="201" fontId="113" fillId="17" borderId="0" applyBorder="0"/>
    <xf numFmtId="201" fontId="113" fillId="17" borderId="0" applyBorder="0"/>
    <xf numFmtId="201" fontId="113" fillId="17" borderId="0" applyBorder="0"/>
    <xf numFmtId="201" fontId="113" fillId="17" borderId="0" applyBorder="0"/>
    <xf numFmtId="201" fontId="113" fillId="17" borderId="0" applyBorder="0"/>
    <xf numFmtId="201" fontId="113" fillId="17" borderId="0" applyBorder="0"/>
    <xf numFmtId="201" fontId="113" fillId="17" borderId="0" applyBorder="0"/>
    <xf numFmtId="201" fontId="113" fillId="17" borderId="0" applyBorder="0"/>
    <xf numFmtId="201" fontId="113" fillId="17" borderId="0" applyBorder="0"/>
    <xf numFmtId="201" fontId="113" fillId="17" borderId="0" applyBorder="0"/>
    <xf numFmtId="201" fontId="113" fillId="17" borderId="0" applyBorder="0"/>
    <xf numFmtId="201" fontId="114" fillId="0" borderId="0">
      <alignment vertical="center"/>
    </xf>
    <xf numFmtId="201" fontId="114" fillId="0" borderId="0">
      <alignment vertical="center"/>
    </xf>
    <xf numFmtId="201" fontId="114" fillId="0" borderId="0">
      <alignment vertical="center"/>
    </xf>
    <xf numFmtId="201" fontId="114" fillId="0" borderId="0">
      <alignment vertical="center"/>
    </xf>
    <xf numFmtId="201" fontId="114" fillId="0" borderId="0">
      <alignment vertical="center"/>
    </xf>
    <xf numFmtId="201" fontId="114" fillId="0" borderId="0">
      <alignment vertical="center"/>
    </xf>
    <xf numFmtId="201" fontId="114" fillId="0" borderId="0">
      <alignment vertical="center"/>
    </xf>
    <xf numFmtId="201" fontId="114" fillId="0" borderId="0">
      <alignment vertical="center"/>
    </xf>
    <xf numFmtId="201" fontId="114" fillId="0" borderId="0">
      <alignment vertical="center"/>
    </xf>
    <xf numFmtId="201" fontId="114" fillId="0" borderId="0">
      <alignment vertical="center"/>
    </xf>
    <xf numFmtId="201" fontId="114" fillId="0" borderId="0">
      <alignment vertical="center"/>
    </xf>
    <xf numFmtId="201" fontId="114" fillId="0" borderId="0">
      <alignment vertical="center"/>
    </xf>
    <xf numFmtId="201" fontId="114" fillId="0" borderId="0">
      <alignment vertical="center"/>
    </xf>
    <xf numFmtId="201" fontId="114" fillId="0" borderId="0">
      <alignment vertical="center"/>
    </xf>
    <xf numFmtId="201" fontId="114" fillId="0" borderId="0">
      <alignment vertical="center"/>
    </xf>
    <xf numFmtId="201" fontId="114" fillId="0" borderId="0">
      <alignment vertical="center"/>
    </xf>
    <xf numFmtId="2" fontId="115" fillId="0" borderId="97">
      <alignment horizontal="center"/>
    </xf>
    <xf numFmtId="2" fontId="115" fillId="0" borderId="97">
      <alignment horizontal="center"/>
    </xf>
    <xf numFmtId="2" fontId="115" fillId="0" borderId="97">
      <alignment horizontal="center"/>
    </xf>
    <xf numFmtId="2" fontId="115" fillId="0" borderId="97">
      <alignment horizontal="center"/>
    </xf>
    <xf numFmtId="201" fontId="16" fillId="0" borderId="0" applyFont="0" applyFill="0" applyAlignment="0" applyProtection="0"/>
    <xf numFmtId="201" fontId="173" fillId="0" borderId="258"/>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246" fillId="29"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201" fontId="116" fillId="93" borderId="0" applyNumberFormat="0" applyBorder="0" applyAlignment="0" applyProtection="0"/>
    <xf numFmtId="173" fontId="16" fillId="0" borderId="0"/>
    <xf numFmtId="201" fontId="16" fillId="0" borderId="0"/>
    <xf numFmtId="200" fontId="16" fillId="0" borderId="0"/>
    <xf numFmtId="200" fontId="16" fillId="0" borderId="0"/>
    <xf numFmtId="200" fontId="16" fillId="0" borderId="0"/>
    <xf numFmtId="200" fontId="16" fillId="0" borderId="0"/>
    <xf numFmtId="173" fontId="16" fillId="0" borderId="0"/>
    <xf numFmtId="200" fontId="16" fillId="0" borderId="0"/>
    <xf numFmtId="200" fontId="16" fillId="0" borderId="0"/>
    <xf numFmtId="173" fontId="16" fillId="0" borderId="0"/>
    <xf numFmtId="173" fontId="16" fillId="0" borderId="0"/>
    <xf numFmtId="173" fontId="16" fillId="0" borderId="0"/>
    <xf numFmtId="173" fontId="16" fillId="0" borderId="0"/>
    <xf numFmtId="201" fontId="1"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0" fontId="16" fillId="0" borderId="0"/>
    <xf numFmtId="201" fontId="16" fillId="0" borderId="0"/>
    <xf numFmtId="201" fontId="85"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5"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85"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5" fillId="0" borderId="0"/>
    <xf numFmtId="201" fontId="87"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 fillId="0" borderId="0"/>
    <xf numFmtId="201" fontId="85" fillId="0" borderId="0"/>
    <xf numFmtId="37" fontId="10" fillId="0" borderId="0"/>
    <xf numFmtId="37" fontId="10"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1" fillId="0" borderId="0"/>
    <xf numFmtId="201" fontId="1" fillId="0" borderId="0"/>
    <xf numFmtId="201" fontId="1"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16"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5" fillId="0" borderId="0"/>
    <xf numFmtId="201" fontId="87"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85"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37" fontId="10" fillId="0" borderId="0"/>
    <xf numFmtId="37" fontId="10" fillId="0" borderId="0"/>
    <xf numFmtId="37" fontId="10" fillId="0" borderId="0"/>
    <xf numFmtId="37" fontId="10" fillId="0" borderId="0"/>
    <xf numFmtId="37" fontId="10" fillId="0" borderId="0"/>
    <xf numFmtId="37" fontId="10" fillId="0" borderId="0"/>
    <xf numFmtId="37" fontId="10" fillId="0" borderId="0"/>
    <xf numFmtId="37" fontId="10" fillId="0" borderId="0"/>
    <xf numFmtId="37" fontId="10" fillId="0" borderId="0"/>
    <xf numFmtId="201" fontId="85" fillId="0" borderId="0"/>
    <xf numFmtId="37" fontId="10"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 fillId="0" borderId="0"/>
    <xf numFmtId="201" fontId="1" fillId="0" borderId="0"/>
    <xf numFmtId="201" fontId="16" fillId="0" borderId="0"/>
    <xf numFmtId="201" fontId="85" fillId="0" borderId="0"/>
    <xf numFmtId="201" fontId="16" fillId="0" borderId="0"/>
    <xf numFmtId="201" fontId="10" fillId="0" borderId="0"/>
    <xf numFmtId="201" fontId="10" fillId="0" borderId="0"/>
    <xf numFmtId="201" fontId="10" fillId="0" borderId="0"/>
    <xf numFmtId="201" fontId="10"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8" fillId="0" borderId="0"/>
    <xf numFmtId="201" fontId="18" fillId="0" borderId="0"/>
    <xf numFmtId="201" fontId="18" fillId="0" borderId="0"/>
    <xf numFmtId="201" fontId="18" fillId="0" borderId="0"/>
    <xf numFmtId="201" fontId="18" fillId="0" borderId="0"/>
    <xf numFmtId="201" fontId="18"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85"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 fillId="0" borderId="0"/>
    <xf numFmtId="201" fontId="1" fillId="0" borderId="0"/>
    <xf numFmtId="0" fontId="1" fillId="0" borderId="0"/>
    <xf numFmtId="201" fontId="1" fillId="0" borderId="0"/>
    <xf numFmtId="201" fontId="16" fillId="0" borderId="0"/>
    <xf numFmtId="201" fontId="16" fillId="0" borderId="0"/>
    <xf numFmtId="201" fontId="70" fillId="0" borderId="0"/>
    <xf numFmtId="201" fontId="16" fillId="0" borderId="0"/>
    <xf numFmtId="201" fontId="16" fillId="0" borderId="0"/>
    <xf numFmtId="199" fontId="70" fillId="0" borderId="0"/>
    <xf numFmtId="201" fontId="1" fillId="0" borderId="0"/>
    <xf numFmtId="201" fontId="1" fillId="0" borderId="0"/>
    <xf numFmtId="201" fontId="1" fillId="0" borderId="0"/>
    <xf numFmtId="0" fontId="1" fillId="0" borderId="0"/>
    <xf numFmtId="201" fontId="1" fillId="0" borderId="0"/>
    <xf numFmtId="201" fontId="1" fillId="0" borderId="0"/>
    <xf numFmtId="0" fontId="1" fillId="0" borderId="0"/>
    <xf numFmtId="201" fontId="16" fillId="0" borderId="0"/>
    <xf numFmtId="201" fontId="1" fillId="0" borderId="0"/>
    <xf numFmtId="0" fontId="1" fillId="0" borderId="0"/>
    <xf numFmtId="0" fontId="1" fillId="0" borderId="0"/>
    <xf numFmtId="0" fontId="1" fillId="0" borderId="0"/>
    <xf numFmtId="0" fontId="1" fillId="0" borderId="0"/>
    <xf numFmtId="201" fontId="16" fillId="0" borderId="0"/>
    <xf numFmtId="201" fontId="16" fillId="0" borderId="0"/>
    <xf numFmtId="201" fontId="16" fillId="0" borderId="0"/>
    <xf numFmtId="201" fontId="16" fillId="0" borderId="0"/>
    <xf numFmtId="201" fontId="16" fillId="0" borderId="0"/>
    <xf numFmtId="201" fontId="10" fillId="0" borderId="0"/>
    <xf numFmtId="201" fontId="1" fillId="0" borderId="0"/>
    <xf numFmtId="0" fontId="16" fillId="0" borderId="0"/>
    <xf numFmtId="201" fontId="16" fillId="0" borderId="0"/>
    <xf numFmtId="273"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85"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 fillId="0" borderId="0"/>
    <xf numFmtId="201" fontId="1" fillId="0" borderId="0"/>
    <xf numFmtId="0" fontId="1"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0" fontId="1"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37" fontId="10"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0" fillId="0" borderId="0"/>
    <xf numFmtId="201" fontId="16" fillId="0" borderId="0"/>
    <xf numFmtId="201" fontId="85" fillId="0" borderId="0"/>
    <xf numFmtId="201" fontId="10" fillId="0" borderId="0"/>
    <xf numFmtId="201" fontId="16" fillId="0" borderId="0"/>
    <xf numFmtId="201" fontId="16" fillId="0" borderId="0"/>
    <xf numFmtId="201" fontId="16" fillId="0" borderId="0"/>
    <xf numFmtId="201" fontId="16" fillId="0" borderId="0"/>
    <xf numFmtId="201" fontId="10" fillId="0" borderId="0"/>
    <xf numFmtId="201" fontId="10" fillId="0" borderId="0"/>
    <xf numFmtId="201" fontId="16" fillId="0" borderId="0"/>
    <xf numFmtId="201" fontId="10"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 fillId="0" borderId="0"/>
    <xf numFmtId="201" fontId="16" fillId="0" borderId="0"/>
    <xf numFmtId="201" fontId="16" fillId="0" borderId="0"/>
    <xf numFmtId="201" fontId="1" fillId="0" borderId="0"/>
    <xf numFmtId="201" fontId="1" fillId="0" borderId="0"/>
    <xf numFmtId="201" fontId="1" fillId="0" borderId="0"/>
    <xf numFmtId="201" fontId="1" fillId="0" borderId="0"/>
    <xf numFmtId="201" fontId="1" fillId="0" borderId="0"/>
    <xf numFmtId="201" fontId="1" fillId="0" borderId="0"/>
    <xf numFmtId="0" fontId="1" fillId="0" borderId="0"/>
    <xf numFmtId="201" fontId="1" fillId="0" borderId="0"/>
    <xf numFmtId="201" fontId="1" fillId="0" borderId="0"/>
    <xf numFmtId="201" fontId="1" fillId="0" borderId="0"/>
    <xf numFmtId="201" fontId="1" fillId="0" borderId="0"/>
    <xf numFmtId="201" fontId="16" fillId="0" borderId="0"/>
    <xf numFmtId="201" fontId="1" fillId="0" borderId="0"/>
    <xf numFmtId="201" fontId="1" fillId="0" borderId="0"/>
    <xf numFmtId="0" fontId="1" fillId="0" borderId="0"/>
    <xf numFmtId="201" fontId="1" fillId="0" borderId="0"/>
    <xf numFmtId="201" fontId="16" fillId="0" borderId="0"/>
    <xf numFmtId="201" fontId="16" fillId="0" borderId="0"/>
    <xf numFmtId="201" fontId="16" fillId="0" borderId="0"/>
    <xf numFmtId="201" fontId="1" fillId="0" borderId="0"/>
    <xf numFmtId="201" fontId="1" fillId="0" borderId="0"/>
    <xf numFmtId="201" fontId="1" fillId="0" borderId="0"/>
    <xf numFmtId="201" fontId="85"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 fillId="0" borderId="0"/>
    <xf numFmtId="201" fontId="16"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6"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70" fillId="0" borderId="0"/>
    <xf numFmtId="201" fontId="1" fillId="0" borderId="0"/>
    <xf numFmtId="201" fontId="1" fillId="0" borderId="0"/>
    <xf numFmtId="201" fontId="10" fillId="0" borderId="0"/>
    <xf numFmtId="201" fontId="1" fillId="0" borderId="0"/>
    <xf numFmtId="201" fontId="85" fillId="0" borderId="0"/>
    <xf numFmtId="201" fontId="10" fillId="0" borderId="0"/>
    <xf numFmtId="201" fontId="1" fillId="0" borderId="0"/>
    <xf numFmtId="201" fontId="16" fillId="0" borderId="0"/>
    <xf numFmtId="201" fontId="16" fillId="0" borderId="0"/>
    <xf numFmtId="201" fontId="16" fillId="0" borderId="0"/>
    <xf numFmtId="201" fontId="16" fillId="0" borderId="0"/>
    <xf numFmtId="201" fontId="16" fillId="0" borderId="0"/>
    <xf numFmtId="201" fontId="1" fillId="0" borderId="0"/>
    <xf numFmtId="201" fontId="16"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73" fillId="0" borderId="0"/>
    <xf numFmtId="201" fontId="1" fillId="0" borderId="0"/>
    <xf numFmtId="201" fontId="10" fillId="0" borderId="0"/>
    <xf numFmtId="201" fontId="1" fillId="0" borderId="0"/>
    <xf numFmtId="201" fontId="16" fillId="0" borderId="0"/>
    <xf numFmtId="201" fontId="1" fillId="0" borderId="0"/>
    <xf numFmtId="201" fontId="1" fillId="0" borderId="0"/>
    <xf numFmtId="201" fontId="1" fillId="0" borderId="0"/>
    <xf numFmtId="201" fontId="1" fillId="0" borderId="0"/>
    <xf numFmtId="201" fontId="1" fillId="0" borderId="0"/>
    <xf numFmtId="201" fontId="16" fillId="0" borderId="0"/>
    <xf numFmtId="201" fontId="89" fillId="0" borderId="0"/>
    <xf numFmtId="201" fontId="89" fillId="0" borderId="0"/>
    <xf numFmtId="201" fontId="89" fillId="0" borderId="0"/>
    <xf numFmtId="201" fontId="1" fillId="0" borderId="0"/>
    <xf numFmtId="201" fontId="1" fillId="0" borderId="0"/>
    <xf numFmtId="201" fontId="1" fillId="0" borderId="0"/>
    <xf numFmtId="201" fontId="1" fillId="0" borderId="0"/>
    <xf numFmtId="201" fontId="89" fillId="0" borderId="0"/>
    <xf numFmtId="201" fontId="89"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0"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0" fillId="0" borderId="0"/>
    <xf numFmtId="201" fontId="10" fillId="0" borderId="0"/>
    <xf numFmtId="201" fontId="16" fillId="0" borderId="0"/>
    <xf numFmtId="201" fontId="16" fillId="0" borderId="0"/>
    <xf numFmtId="201" fontId="16" fillId="0" borderId="0"/>
    <xf numFmtId="201" fontId="10" fillId="0" borderId="0"/>
    <xf numFmtId="201" fontId="85" fillId="0" borderId="0"/>
    <xf numFmtId="201" fontId="16" fillId="0" borderId="0"/>
    <xf numFmtId="201" fontId="16"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89" fillId="0" borderId="0"/>
    <xf numFmtId="201" fontId="89" fillId="0" borderId="0"/>
    <xf numFmtId="201" fontId="1" fillId="0" borderId="0"/>
    <xf numFmtId="201" fontId="1" fillId="0" borderId="0"/>
    <xf numFmtId="201" fontId="1" fillId="0" borderId="0"/>
    <xf numFmtId="201" fontId="1"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85"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0"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87" fillId="0" borderId="0"/>
    <xf numFmtId="201" fontId="85"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85" fillId="0" borderId="0"/>
    <xf numFmtId="201" fontId="1" fillId="0" borderId="0"/>
    <xf numFmtId="201" fontId="16"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0" fontId="1" fillId="0" borderId="0"/>
    <xf numFmtId="0" fontId="1" fillId="0" borderId="0"/>
    <xf numFmtId="0" fontId="1" fillId="0" borderId="0"/>
    <xf numFmtId="0"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89"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89" fillId="0" borderId="0"/>
    <xf numFmtId="201" fontId="85" fillId="0" borderId="0"/>
    <xf numFmtId="201" fontId="1" fillId="0" borderId="0"/>
    <xf numFmtId="201" fontId="119" fillId="0" borderId="0"/>
    <xf numFmtId="201" fontId="119"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70"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85"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37" fontId="10" fillId="0" borderId="0"/>
    <xf numFmtId="37" fontId="10" fillId="0" borderId="0"/>
    <xf numFmtId="37" fontId="10"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37" fontId="10" fillId="0" borderId="0"/>
    <xf numFmtId="37" fontId="10" fillId="0" borderId="0"/>
    <xf numFmtId="37" fontId="10" fillId="0" borderId="0"/>
    <xf numFmtId="201" fontId="85"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37" fontId="10" fillId="0" borderId="0"/>
    <xf numFmtId="37" fontId="10" fillId="0" borderId="0"/>
    <xf numFmtId="37" fontId="10" fillId="0" borderId="0"/>
    <xf numFmtId="37" fontId="10"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37" fontId="10"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39" fontId="120" fillId="0" borderId="0"/>
    <xf numFmtId="201" fontId="1" fillId="0" borderId="0"/>
    <xf numFmtId="201" fontId="1" fillId="0" borderId="0"/>
    <xf numFmtId="201" fontId="16" fillId="0" borderId="0"/>
    <xf numFmtId="201"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39" fontId="120" fillId="0" borderId="0"/>
    <xf numFmtId="201" fontId="16"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73" fontId="1" fillId="0" borderId="0"/>
    <xf numFmtId="201" fontId="1" fillId="0" borderId="0"/>
    <xf numFmtId="201" fontId="1" fillId="0" borderId="0"/>
    <xf numFmtId="273" fontId="1" fillId="0" borderId="0"/>
    <xf numFmtId="273" fontId="1" fillId="0" borderId="0"/>
    <xf numFmtId="39" fontId="120" fillId="0" borderId="0"/>
    <xf numFmtId="201" fontId="16" fillId="0" borderId="0"/>
    <xf numFmtId="201" fontId="250" fillId="0" borderId="0"/>
    <xf numFmtId="201" fontId="250" fillId="0" borderId="0"/>
    <xf numFmtId="201" fontId="1" fillId="0" borderId="0"/>
    <xf numFmtId="201" fontId="16" fillId="0" borderId="0"/>
    <xf numFmtId="201" fontId="16" fillId="0" borderId="0"/>
    <xf numFmtId="201" fontId="89" fillId="0" borderId="0"/>
    <xf numFmtId="201" fontId="89" fillId="0" borderId="0"/>
    <xf numFmtId="201" fontId="89" fillId="0" borderId="0"/>
    <xf numFmtId="201" fontId="89" fillId="0" borderId="0"/>
    <xf numFmtId="201" fontId="89" fillId="0" borderId="0"/>
    <xf numFmtId="201" fontId="89" fillId="0" borderId="0"/>
    <xf numFmtId="201" fontId="89" fillId="0" borderId="0"/>
    <xf numFmtId="201" fontId="16" fillId="0" borderId="0"/>
    <xf numFmtId="201" fontId="10" fillId="0" borderId="0"/>
    <xf numFmtId="39" fontId="120" fillId="0" borderId="0"/>
    <xf numFmtId="201" fontId="16" fillId="0" borderId="0"/>
    <xf numFmtId="201" fontId="73" fillId="0" borderId="0"/>
    <xf numFmtId="201" fontId="16" fillId="0" borderId="0"/>
    <xf numFmtId="201" fontId="16" fillId="0" borderId="0"/>
    <xf numFmtId="201" fontId="118" fillId="0" borderId="0"/>
    <xf numFmtId="201" fontId="1" fillId="0" borderId="0"/>
    <xf numFmtId="201" fontId="1" fillId="0" borderId="0"/>
    <xf numFmtId="0" fontId="1" fillId="0" borderId="0"/>
    <xf numFmtId="201" fontId="91" fillId="0" borderId="0"/>
    <xf numFmtId="0" fontId="118" fillId="0" borderId="0"/>
    <xf numFmtId="0" fontId="1" fillId="0" borderId="0"/>
    <xf numFmtId="0" fontId="1" fillId="0" borderId="0"/>
    <xf numFmtId="0" fontId="1" fillId="0" borderId="0"/>
    <xf numFmtId="201" fontId="118" fillId="0" borderId="0"/>
    <xf numFmtId="201" fontId="118" fillId="0" borderId="0"/>
    <xf numFmtId="201" fontId="87" fillId="0" borderId="0"/>
    <xf numFmtId="201" fontId="87" fillId="0" borderId="0"/>
    <xf numFmtId="201" fontId="121" fillId="0" borderId="0">
      <alignment vertical="top"/>
    </xf>
    <xf numFmtId="201" fontId="16" fillId="0" borderId="0"/>
    <xf numFmtId="201" fontId="16" fillId="0" borderId="0"/>
    <xf numFmtId="201" fontId="16" fillId="0" borderId="0"/>
    <xf numFmtId="201" fontId="16" fillId="0" borderId="0"/>
    <xf numFmtId="201" fontId="16" fillId="0" borderId="0"/>
    <xf numFmtId="201" fontId="16" fillId="0" borderId="0"/>
    <xf numFmtId="201" fontId="250"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250"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250"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250"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250"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37" fontId="10" fillId="0" borderId="0"/>
    <xf numFmtId="37" fontId="10" fillId="0" borderId="0"/>
    <xf numFmtId="201" fontId="85"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37" fontId="10"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0"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 fillId="0" borderId="0"/>
    <xf numFmtId="201" fontId="16" fillId="0" borderId="0"/>
    <xf numFmtId="201" fontId="16" fillId="0" borderId="0"/>
    <xf numFmtId="201" fontId="16" fillId="0" borderId="0"/>
    <xf numFmtId="201" fontId="16" fillId="0" borderId="0"/>
    <xf numFmtId="201" fontId="16" fillId="0" borderId="0"/>
    <xf numFmtId="201" fontId="1"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85"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85"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6" fillId="0" borderId="0"/>
    <xf numFmtId="201" fontId="16" fillId="0" borderId="0"/>
    <xf numFmtId="201" fontId="16" fillId="0" borderId="0"/>
    <xf numFmtId="201" fontId="16" fillId="0" borderId="0"/>
    <xf numFmtId="201" fontId="16" fillId="0" borderId="0"/>
    <xf numFmtId="201" fontId="1" fillId="0" borderId="0"/>
    <xf numFmtId="201" fontId="1" fillId="0" borderId="0"/>
    <xf numFmtId="201" fontId="16" fillId="0" borderId="0"/>
    <xf numFmtId="201" fontId="16" fillId="0" borderId="0"/>
    <xf numFmtId="201" fontId="16" fillId="0" borderId="0"/>
    <xf numFmtId="201" fontId="16" fillId="0" borderId="0"/>
    <xf numFmtId="201" fontId="16" fillId="0" borderId="0"/>
    <xf numFmtId="201" fontId="1" fillId="0" borderId="0"/>
    <xf numFmtId="201" fontId="1" fillId="0" borderId="0"/>
    <xf numFmtId="201" fontId="1" fillId="0" borderId="0"/>
    <xf numFmtId="201" fontId="1" fillId="0" borderId="0"/>
    <xf numFmtId="201" fontId="16" fillId="0" borderId="0"/>
    <xf numFmtId="201" fontId="16" fillId="0" borderId="0"/>
    <xf numFmtId="201" fontId="16" fillId="0" borderId="0"/>
    <xf numFmtId="201" fontId="16" fillId="0" borderId="0"/>
    <xf numFmtId="201" fontId="16" fillId="0" borderId="0"/>
    <xf numFmtId="201" fontId="1"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 fillId="0" borderId="0"/>
    <xf numFmtId="201" fontId="16" fillId="0" borderId="0"/>
    <xf numFmtId="201" fontId="16" fillId="0" borderId="0"/>
    <xf numFmtId="201" fontId="16" fillId="0" borderId="0"/>
    <xf numFmtId="201" fontId="16" fillId="0" borderId="0"/>
    <xf numFmtId="201" fontId="16" fillId="0" borderId="0"/>
    <xf numFmtId="201" fontId="1" fillId="0" borderId="0"/>
    <xf numFmtId="201" fontId="16" fillId="0" borderId="0"/>
    <xf numFmtId="201" fontId="16" fillId="0" borderId="0"/>
    <xf numFmtId="201" fontId="16" fillId="0" borderId="0"/>
    <xf numFmtId="201" fontId="16" fillId="0" borderId="0"/>
    <xf numFmtId="201" fontId="16" fillId="0" borderId="0"/>
    <xf numFmtId="201" fontId="1"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 fillId="0" borderId="0"/>
    <xf numFmtId="201" fontId="16" fillId="0" borderId="0"/>
    <xf numFmtId="201" fontId="16" fillId="0" borderId="0"/>
    <xf numFmtId="201" fontId="16" fillId="0" borderId="0"/>
    <xf numFmtId="201" fontId="16" fillId="0" borderId="0"/>
    <xf numFmtId="201" fontId="16" fillId="0" borderId="0"/>
    <xf numFmtId="201" fontId="1" fillId="0" borderId="0"/>
    <xf numFmtId="201" fontId="1" fillId="0" borderId="0"/>
    <xf numFmtId="201" fontId="1" fillId="0" borderId="0"/>
    <xf numFmtId="201" fontId="1"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 fillId="0" borderId="0"/>
    <xf numFmtId="201" fontId="1" fillId="0" borderId="0"/>
    <xf numFmtId="201" fontId="1"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37" fontId="73" fillId="0" borderId="0"/>
    <xf numFmtId="37"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37" fontId="73" fillId="0" borderId="0"/>
    <xf numFmtId="37"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37" fontId="73" fillId="0" borderId="0"/>
    <xf numFmtId="37"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37" fontId="73" fillId="0" borderId="0"/>
    <xf numFmtId="37"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37" fontId="73" fillId="0" borderId="0"/>
    <xf numFmtId="37"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37" fontId="73" fillId="0" borderId="0"/>
    <xf numFmtId="37"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37" fontId="73" fillId="0" borderId="0"/>
    <xf numFmtId="37"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85"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37" fontId="73" fillId="0" borderId="0"/>
    <xf numFmtId="37" fontId="73" fillId="0" borderId="0"/>
    <xf numFmtId="37" fontId="73" fillId="0" borderId="0"/>
    <xf numFmtId="37" fontId="73" fillId="0" borderId="0"/>
    <xf numFmtId="37" fontId="73" fillId="0" borderId="0"/>
    <xf numFmtId="37" fontId="73" fillId="0" borderId="0"/>
    <xf numFmtId="37" fontId="73" fillId="0" borderId="0"/>
    <xf numFmtId="37" fontId="73" fillId="0" borderId="0"/>
    <xf numFmtId="37" fontId="73" fillId="0" borderId="0"/>
    <xf numFmtId="37"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37" fontId="73" fillId="0" borderId="0"/>
    <xf numFmtId="37" fontId="73" fillId="0" borderId="0"/>
    <xf numFmtId="37" fontId="73" fillId="0" borderId="0"/>
    <xf numFmtId="37" fontId="73" fillId="0" borderId="0"/>
    <xf numFmtId="37" fontId="73" fillId="0" borderId="0"/>
    <xf numFmtId="37" fontId="73" fillId="0" borderId="0"/>
    <xf numFmtId="37" fontId="73" fillId="0" borderId="0"/>
    <xf numFmtId="37" fontId="73"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37" fontId="73" fillId="0" borderId="0"/>
    <xf numFmtId="37" fontId="73" fillId="0" borderId="0"/>
    <xf numFmtId="37"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37" fontId="73" fillId="0" borderId="0"/>
    <xf numFmtId="37" fontId="73"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201" fontId="1" fillId="0" borderId="0"/>
    <xf numFmtId="37" fontId="73" fillId="0" borderId="0"/>
    <xf numFmtId="37"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85" fillId="0" borderId="0"/>
    <xf numFmtId="201" fontId="1" fillId="0" borderId="0"/>
    <xf numFmtId="37" fontId="73" fillId="0" borderId="0"/>
    <xf numFmtId="37" fontId="73" fillId="0" borderId="0"/>
    <xf numFmtId="37" fontId="73" fillId="0" borderId="0"/>
    <xf numFmtId="37" fontId="73" fillId="0" borderId="0"/>
    <xf numFmtId="37" fontId="73" fillId="0" borderId="0"/>
    <xf numFmtId="37" fontId="73" fillId="0" borderId="0"/>
    <xf numFmtId="37" fontId="73" fillId="0" borderId="0"/>
    <xf numFmtId="37" fontId="73" fillId="0" borderId="0"/>
    <xf numFmtId="37" fontId="73" fillId="0" borderId="0"/>
    <xf numFmtId="37" fontId="73" fillId="0" borderId="0"/>
    <xf numFmtId="37" fontId="73" fillId="0" borderId="0"/>
    <xf numFmtId="37" fontId="73" fillId="0" borderId="0"/>
    <xf numFmtId="37" fontId="73" fillId="0" borderId="0"/>
    <xf numFmtId="37"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85" fillId="0" borderId="0"/>
    <xf numFmtId="201" fontId="1"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16"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87"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85"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85"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16"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73" fillId="0" borderId="0"/>
    <xf numFmtId="201" fontId="8" fillId="0" borderId="0" applyFill="0" applyBorder="0">
      <protection locked="0"/>
    </xf>
    <xf numFmtId="201" fontId="175" fillId="0" borderId="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16" fillId="0" borderId="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16" fillId="0" borderId="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16" fillId="0" borderId="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16" fillId="0" borderId="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16" fillId="0" borderId="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16" fillId="0" borderId="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16" fillId="0" borderId="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16" fillId="0" borderId="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1"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0"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73"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0" borderId="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16" fillId="0" borderId="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73" fillId="94" borderId="254" applyNumberFormat="0" applyFont="0" applyAlignment="0" applyProtection="0"/>
    <xf numFmtId="201" fontId="16" fillId="0" borderId="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0" borderId="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0" borderId="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0" borderId="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0" borderId="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208" fillId="33" borderId="237"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0" borderId="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208" fillId="33" borderId="237"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0" borderId="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208" fillId="33" borderId="237"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0" borderId="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208" fillId="33" borderId="237"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0" borderId="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73"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0" borderId="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0" borderId="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0" borderId="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0" borderId="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0"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0" borderId="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0" borderId="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0" borderId="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0" borderId="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0" borderId="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0" borderId="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0" borderId="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0" borderId="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16" fillId="94" borderId="254"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73" fillId="33" borderId="237" applyNumberFormat="0" applyFont="0" applyAlignment="0" applyProtection="0"/>
    <xf numFmtId="201" fontId="16" fillId="0" borderId="0"/>
    <xf numFmtId="286" fontId="16" fillId="0" borderId="0"/>
    <xf numFmtId="201" fontId="16" fillId="115" borderId="0">
      <alignment horizontal="right"/>
    </xf>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254" fillId="31" borderId="234"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6" fillId="0" borderId="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3" fillId="2" borderId="256" applyNumberFormat="0" applyAlignment="0" applyProtection="0"/>
    <xf numFmtId="201" fontId="126" fillId="95" borderId="0">
      <alignment horizontal="right"/>
    </xf>
    <xf numFmtId="201" fontId="126" fillId="95" borderId="0">
      <alignment horizontal="right"/>
    </xf>
    <xf numFmtId="201" fontId="126" fillId="95" borderId="0">
      <alignment horizontal="right"/>
    </xf>
    <xf numFmtId="201" fontId="126" fillId="95" borderId="0">
      <alignment horizontal="right"/>
    </xf>
    <xf numFmtId="201" fontId="126" fillId="95" borderId="0">
      <alignment horizontal="right"/>
    </xf>
    <xf numFmtId="201" fontId="126" fillId="95" borderId="0">
      <alignment horizontal="right"/>
    </xf>
    <xf numFmtId="201" fontId="126" fillId="95" borderId="0">
      <alignment horizontal="right"/>
    </xf>
    <xf numFmtId="201" fontId="126" fillId="95" borderId="0">
      <alignment horizontal="right"/>
    </xf>
    <xf numFmtId="201" fontId="16" fillId="0" borderId="0"/>
    <xf numFmtId="201" fontId="126" fillId="95" borderId="0">
      <alignment horizontal="right"/>
    </xf>
    <xf numFmtId="201" fontId="126" fillId="95" borderId="0">
      <alignment horizontal="right"/>
    </xf>
    <xf numFmtId="201" fontId="126" fillId="95" borderId="0">
      <alignment horizontal="right"/>
    </xf>
    <xf numFmtId="201" fontId="126" fillId="95" borderId="0">
      <alignment horizontal="right"/>
    </xf>
    <xf numFmtId="201" fontId="126" fillId="95" borderId="0">
      <alignment horizontal="right"/>
    </xf>
    <xf numFmtId="201" fontId="126" fillId="95" borderId="0">
      <alignment horizontal="right"/>
    </xf>
    <xf numFmtId="201" fontId="126" fillId="95" borderId="0">
      <alignment horizontal="right"/>
    </xf>
    <xf numFmtId="201" fontId="126" fillId="95" borderId="0">
      <alignment horizontal="right"/>
    </xf>
    <xf numFmtId="201" fontId="126" fillId="95" borderId="0">
      <alignment horizontal="right"/>
    </xf>
    <xf numFmtId="201" fontId="126" fillId="95" borderId="0">
      <alignment horizontal="right"/>
    </xf>
    <xf numFmtId="201" fontId="126" fillId="95" borderId="0">
      <alignment horizontal="right"/>
    </xf>
    <xf numFmtId="201" fontId="127" fillId="95" borderId="140"/>
    <xf numFmtId="201" fontId="127" fillId="95" borderId="140"/>
    <xf numFmtId="201" fontId="127" fillId="95" borderId="140"/>
    <xf numFmtId="201" fontId="127" fillId="95" borderId="140"/>
    <xf numFmtId="201" fontId="127" fillId="95" borderId="140"/>
    <xf numFmtId="201" fontId="127" fillId="95" borderId="140"/>
    <xf numFmtId="201" fontId="127" fillId="95" borderId="140"/>
    <xf numFmtId="201" fontId="127" fillId="95" borderId="140"/>
    <xf numFmtId="201" fontId="16" fillId="0" borderId="0"/>
    <xf numFmtId="201" fontId="127" fillId="95" borderId="140"/>
    <xf numFmtId="201" fontId="127" fillId="95" borderId="140"/>
    <xf numFmtId="201" fontId="127" fillId="95" borderId="140"/>
    <xf numFmtId="201" fontId="127" fillId="95" borderId="140"/>
    <xf numFmtId="201" fontId="127" fillId="95" borderId="140"/>
    <xf numFmtId="201" fontId="127" fillId="95" borderId="140"/>
    <xf numFmtId="201" fontId="127" fillId="95" borderId="140"/>
    <xf numFmtId="201" fontId="127" fillId="95" borderId="140"/>
    <xf numFmtId="201" fontId="127" fillId="95" borderId="140"/>
    <xf numFmtId="201" fontId="127" fillId="95" borderId="140"/>
    <xf numFmtId="201" fontId="127" fillId="0" borderId="0" applyBorder="0">
      <alignment horizontal="centerContinuous"/>
    </xf>
    <xf numFmtId="201" fontId="127" fillId="0" borderId="0" applyBorder="0">
      <alignment horizontal="centerContinuous"/>
    </xf>
    <xf numFmtId="201" fontId="127" fillId="0" borderId="0" applyBorder="0">
      <alignment horizontal="centerContinuous"/>
    </xf>
    <xf numFmtId="201" fontId="127" fillId="0" borderId="0" applyBorder="0">
      <alignment horizontal="centerContinuous"/>
    </xf>
    <xf numFmtId="201" fontId="127" fillId="0" borderId="0" applyBorder="0">
      <alignment horizontal="centerContinuous"/>
    </xf>
    <xf numFmtId="201" fontId="127" fillId="0" borderId="0" applyBorder="0">
      <alignment horizontal="centerContinuous"/>
    </xf>
    <xf numFmtId="201" fontId="127" fillId="0" borderId="0" applyBorder="0">
      <alignment horizontal="centerContinuous"/>
    </xf>
    <xf numFmtId="201" fontId="127" fillId="0" borderId="0" applyBorder="0">
      <alignment horizontal="centerContinuous"/>
    </xf>
    <xf numFmtId="201" fontId="16" fillId="0" borderId="0"/>
    <xf numFmtId="201" fontId="127" fillId="0" borderId="0" applyBorder="0">
      <alignment horizontal="centerContinuous"/>
    </xf>
    <xf numFmtId="201" fontId="127" fillId="0" borderId="0" applyBorder="0">
      <alignment horizontal="centerContinuous"/>
    </xf>
    <xf numFmtId="201" fontId="127" fillId="0" borderId="0" applyBorder="0">
      <alignment horizontal="centerContinuous"/>
    </xf>
    <xf numFmtId="201" fontId="127" fillId="0" borderId="0" applyBorder="0">
      <alignment horizontal="centerContinuous"/>
    </xf>
    <xf numFmtId="201" fontId="127" fillId="0" borderId="0" applyBorder="0">
      <alignment horizontal="centerContinuous"/>
    </xf>
    <xf numFmtId="201" fontId="127" fillId="0" borderId="0" applyBorder="0">
      <alignment horizontal="centerContinuous"/>
    </xf>
    <xf numFmtId="201" fontId="127" fillId="0" borderId="0" applyBorder="0">
      <alignment horizontal="centerContinuous"/>
    </xf>
    <xf numFmtId="201" fontId="127" fillId="0" borderId="0" applyBorder="0">
      <alignment horizontal="centerContinuous"/>
    </xf>
    <xf numFmtId="201" fontId="127" fillId="0" borderId="0" applyBorder="0">
      <alignment horizontal="centerContinuous"/>
    </xf>
    <xf numFmtId="201" fontId="127" fillId="0" borderId="0" applyBorder="0">
      <alignment horizontal="centerContinuous"/>
    </xf>
    <xf numFmtId="201" fontId="127" fillId="0" borderId="0" applyBorder="0">
      <alignment horizontal="centerContinuous"/>
    </xf>
    <xf numFmtId="201" fontId="128" fillId="0" borderId="0" applyBorder="0">
      <alignment horizontal="centerContinuous"/>
    </xf>
    <xf numFmtId="201" fontId="128" fillId="0" borderId="0" applyBorder="0">
      <alignment horizontal="centerContinuous"/>
    </xf>
    <xf numFmtId="201" fontId="128" fillId="0" borderId="0" applyBorder="0">
      <alignment horizontal="centerContinuous"/>
    </xf>
    <xf numFmtId="201" fontId="128" fillId="0" borderId="0" applyBorder="0">
      <alignment horizontal="centerContinuous"/>
    </xf>
    <xf numFmtId="201" fontId="128" fillId="0" borderId="0" applyBorder="0">
      <alignment horizontal="centerContinuous"/>
    </xf>
    <xf numFmtId="201" fontId="128" fillId="0" borderId="0" applyBorder="0">
      <alignment horizontal="centerContinuous"/>
    </xf>
    <xf numFmtId="201" fontId="128" fillId="0" borderId="0" applyBorder="0">
      <alignment horizontal="centerContinuous"/>
    </xf>
    <xf numFmtId="201" fontId="128" fillId="0" borderId="0" applyBorder="0">
      <alignment horizontal="centerContinuous"/>
    </xf>
    <xf numFmtId="201" fontId="16" fillId="0" borderId="0"/>
    <xf numFmtId="201" fontId="128" fillId="0" borderId="0" applyBorder="0">
      <alignment horizontal="centerContinuous"/>
    </xf>
    <xf numFmtId="201" fontId="128" fillId="0" borderId="0" applyBorder="0">
      <alignment horizontal="centerContinuous"/>
    </xf>
    <xf numFmtId="201" fontId="128" fillId="0" borderId="0" applyBorder="0">
      <alignment horizontal="centerContinuous"/>
    </xf>
    <xf numFmtId="201" fontId="128" fillId="0" borderId="0" applyBorder="0">
      <alignment horizontal="centerContinuous"/>
    </xf>
    <xf numFmtId="201" fontId="128" fillId="0" borderId="0" applyBorder="0">
      <alignment horizontal="centerContinuous"/>
    </xf>
    <xf numFmtId="201" fontId="128" fillId="0" borderId="0" applyBorder="0">
      <alignment horizontal="centerContinuous"/>
    </xf>
    <xf numFmtId="201" fontId="128" fillId="0" borderId="0" applyBorder="0">
      <alignment horizontal="centerContinuous"/>
    </xf>
    <xf numFmtId="201" fontId="128" fillId="0" borderId="0" applyBorder="0">
      <alignment horizontal="centerContinuous"/>
    </xf>
    <xf numFmtId="201" fontId="128" fillId="0" borderId="0" applyBorder="0">
      <alignment horizontal="centerContinuous"/>
    </xf>
    <xf numFmtId="201" fontId="128" fillId="0" borderId="0" applyBorder="0">
      <alignment horizontal="centerContinuous"/>
    </xf>
    <xf numFmtId="201" fontId="128" fillId="0" borderId="0" applyBorder="0">
      <alignment horizontal="centerContinuous"/>
    </xf>
    <xf numFmtId="201" fontId="93" fillId="0" borderId="0"/>
    <xf numFmtId="201" fontId="266" fillId="0" borderId="0"/>
    <xf numFmtId="9" fontId="85" fillId="0" borderId="0"/>
    <xf numFmtId="174" fontId="85" fillId="0" borderId="0"/>
    <xf numFmtId="10" fontId="85" fillId="0" borderId="0"/>
    <xf numFmtId="10" fontId="85" fillId="0" borderId="0"/>
    <xf numFmtId="169" fontId="16" fillId="0" borderId="0" applyFont="0" applyFill="0" applyBorder="0" applyAlignment="0" applyProtection="0"/>
    <xf numFmtId="201" fontId="16" fillId="0" borderId="0"/>
    <xf numFmtId="201" fontId="16" fillId="0" borderId="0"/>
    <xf numFmtId="169" fontId="16" fillId="0" borderId="0" applyFont="0" applyFill="0" applyBorder="0" applyAlignment="0" applyProtection="0"/>
    <xf numFmtId="169" fontId="16" fillId="0" borderId="0" applyFont="0" applyFill="0" applyBorder="0" applyAlignment="0" applyProtection="0"/>
    <xf numFmtId="201" fontId="16" fillId="0" borderId="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201" fontId="16" fillId="0" borderId="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16"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16" fillId="0" borderId="0" applyFont="0" applyFill="0" applyBorder="0" applyAlignment="0" applyProtection="0"/>
    <xf numFmtId="201" fontId="16" fillId="0" borderId="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16" fillId="0" borderId="0" applyFont="0" applyFill="0" applyBorder="0" applyAlignment="0" applyProtection="0"/>
    <xf numFmtId="201" fontId="16" fillId="0" borderId="0"/>
    <xf numFmtId="9" fontId="16" fillId="0" borderId="0" applyFont="0" applyFill="0" applyBorder="0" applyAlignment="0" applyProtection="0"/>
    <xf numFmtId="201" fontId="16" fillId="0" borderId="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1" fillId="0" borderId="0" applyFont="0" applyFill="0" applyBorder="0" applyAlignment="0" applyProtection="0"/>
    <xf numFmtId="9" fontId="119" fillId="0" borderId="0" applyFont="0" applyFill="0" applyBorder="0" applyAlignment="0" applyProtection="0"/>
    <xf numFmtId="9" fontId="84" fillId="0" borderId="0" applyFont="0" applyFill="0" applyBorder="0" applyAlignment="0" applyProtection="0"/>
    <xf numFmtId="9" fontId="16" fillId="0" borderId="0" applyFont="0" applyFill="0" applyBorder="0" applyAlignment="0" applyProtection="0"/>
    <xf numFmtId="9" fontId="84" fillId="0" borderId="0" applyFont="0" applyFill="0" applyBorder="0" applyAlignment="0" applyProtection="0"/>
    <xf numFmtId="201" fontId="16" fillId="0" borderId="0"/>
    <xf numFmtId="9" fontId="84" fillId="0" borderId="0" applyFont="0" applyFill="0" applyBorder="0" applyAlignment="0" applyProtection="0"/>
    <xf numFmtId="9" fontId="16" fillId="0" borderId="0" applyFont="0" applyFill="0" applyBorder="0" applyAlignment="0" applyProtection="0"/>
    <xf numFmtId="9" fontId="84" fillId="0" borderId="0" applyFont="0" applyFill="0" applyBorder="0" applyAlignment="0" applyProtection="0"/>
    <xf numFmtId="201" fontId="16" fillId="0" borderId="0"/>
    <xf numFmtId="9" fontId="16" fillId="0" borderId="0" applyFont="0" applyFill="0" applyBorder="0" applyAlignment="0" applyProtection="0"/>
    <xf numFmtId="9" fontId="84"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9" fontId="73" fillId="0" borderId="0" applyFont="0" applyFill="0" applyBorder="0" applyAlignment="0" applyProtection="0"/>
    <xf numFmtId="201" fontId="16" fillId="0" borderId="0"/>
    <xf numFmtId="9" fontId="73" fillId="0" borderId="0" applyFont="0" applyFill="0" applyBorder="0" applyAlignment="0" applyProtection="0"/>
    <xf numFmtId="9" fontId="73" fillId="0" borderId="0" applyFont="0" applyFill="0" applyBorder="0" applyAlignment="0" applyProtection="0"/>
    <xf numFmtId="201" fontId="16" fillId="0" borderId="0"/>
    <xf numFmtId="9" fontId="73" fillId="0" borderId="0" applyFont="0" applyFill="0" applyBorder="0" applyAlignment="0" applyProtection="0"/>
    <xf numFmtId="9" fontId="73" fillId="0" borderId="0" applyFont="0" applyFill="0" applyBorder="0" applyAlignment="0" applyProtection="0"/>
    <xf numFmtId="201" fontId="16" fillId="0" borderId="0"/>
    <xf numFmtId="9" fontId="73" fillId="0" borderId="0" applyFont="0" applyFill="0" applyBorder="0" applyAlignment="0" applyProtection="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16" fillId="0" borderId="0" applyFont="0" applyFill="0" applyBorder="0" applyAlignment="0" applyProtection="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16" fillId="0" borderId="0" applyFont="0" applyFill="0" applyBorder="0" applyAlignment="0" applyProtection="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87"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201" fontId="16" fillId="0" borderId="0"/>
    <xf numFmtId="9" fontId="16" fillId="0" borderId="0" applyFont="0" applyFill="0" applyBorder="0" applyAlignment="0" applyProtection="0"/>
    <xf numFmtId="9" fontId="84" fillId="0" borderId="0" applyFont="0" applyFill="0" applyBorder="0" applyAlignment="0" applyProtection="0"/>
    <xf numFmtId="201" fontId="16" fillId="0" borderId="0"/>
    <xf numFmtId="9" fontId="16" fillId="0" borderId="0" applyFont="0" applyFill="0" applyBorder="0" applyAlignment="0" applyProtection="0"/>
    <xf numFmtId="9" fontId="84" fillId="0" borderId="0" applyFont="0" applyFill="0" applyBorder="0" applyAlignment="0" applyProtection="0"/>
    <xf numFmtId="201" fontId="16" fillId="0" borderId="0"/>
    <xf numFmtId="9" fontId="16" fillId="0" borderId="0" applyFont="0" applyFill="0" applyBorder="0" applyAlignment="0" applyProtection="0"/>
    <xf numFmtId="9" fontId="84" fillId="0" borderId="0" applyFont="0" applyFill="0" applyBorder="0" applyAlignment="0" applyProtection="0"/>
    <xf numFmtId="201" fontId="16" fillId="0" borderId="0"/>
    <xf numFmtId="9" fontId="16" fillId="0" borderId="0" applyFont="0" applyFill="0" applyBorder="0" applyAlignment="0" applyProtection="0"/>
    <xf numFmtId="9" fontId="84" fillId="0" borderId="0" applyFont="0" applyFill="0" applyBorder="0" applyAlignment="0" applyProtection="0"/>
    <xf numFmtId="201" fontId="16" fillId="0" borderId="0"/>
    <xf numFmtId="9" fontId="16" fillId="0" borderId="0" applyFont="0" applyFill="0" applyBorder="0" applyAlignment="0" applyProtection="0"/>
    <xf numFmtId="9" fontId="84" fillId="0" borderId="0" applyFont="0" applyFill="0" applyBorder="0" applyAlignment="0" applyProtection="0"/>
    <xf numFmtId="201" fontId="16" fillId="0" borderId="0"/>
    <xf numFmtId="9" fontId="16" fillId="0" borderId="0" applyFont="0" applyFill="0" applyBorder="0" applyAlignment="0" applyProtection="0"/>
    <xf numFmtId="9" fontId="84" fillId="0" borderId="0" applyFont="0" applyFill="0" applyBorder="0" applyAlignment="0" applyProtection="0"/>
    <xf numFmtId="201" fontId="16" fillId="0" borderId="0"/>
    <xf numFmtId="9" fontId="16" fillId="0" borderId="0" applyFont="0" applyFill="0" applyBorder="0" applyAlignment="0" applyProtection="0"/>
    <xf numFmtId="9" fontId="84" fillId="0" borderId="0" applyFont="0" applyFill="0" applyBorder="0" applyAlignment="0" applyProtection="0"/>
    <xf numFmtId="201" fontId="16" fillId="0" borderId="0"/>
    <xf numFmtId="9" fontId="16" fillId="0" borderId="0" applyFont="0" applyFill="0" applyBorder="0" applyAlignment="0" applyProtection="0"/>
    <xf numFmtId="9" fontId="84" fillId="0" borderId="0" applyFont="0" applyFill="0" applyBorder="0" applyAlignment="0" applyProtection="0"/>
    <xf numFmtId="201" fontId="16" fillId="0" borderId="0"/>
    <xf numFmtId="9" fontId="16" fillId="0" borderId="0" applyFont="0" applyFill="0" applyBorder="0" applyAlignment="0" applyProtection="0"/>
    <xf numFmtId="9" fontId="84" fillId="0" borderId="0" applyFont="0" applyFill="0" applyBorder="0" applyAlignment="0" applyProtection="0"/>
    <xf numFmtId="201" fontId="16" fillId="0" borderId="0"/>
    <xf numFmtId="9" fontId="16" fillId="0" borderId="0" applyFont="0" applyFill="0" applyBorder="0" applyAlignment="0" applyProtection="0"/>
    <xf numFmtId="9" fontId="84"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87" fillId="0" borderId="0" applyFont="0" applyFill="0" applyBorder="0" applyAlignment="0" applyProtection="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87" fillId="0" borderId="0" applyFont="0" applyFill="0" applyBorder="0" applyAlignment="0" applyProtection="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201" fontId="16" fillId="0" borderId="0"/>
    <xf numFmtId="9" fontId="16" fillId="0" borderId="0" applyFont="0" applyFill="0" applyBorder="0" applyAlignment="0" applyProtection="0"/>
    <xf numFmtId="9" fontId="84" fillId="0" borderId="0" applyFont="0" applyFill="0" applyBorder="0" applyAlignment="0" applyProtection="0"/>
    <xf numFmtId="201" fontId="16" fillId="0" borderId="0"/>
    <xf numFmtId="9" fontId="16" fillId="0" borderId="0" applyFont="0" applyFill="0" applyBorder="0" applyAlignment="0" applyProtection="0"/>
    <xf numFmtId="9" fontId="84" fillId="0" borderId="0" applyFont="0" applyFill="0" applyBorder="0" applyAlignment="0" applyProtection="0"/>
    <xf numFmtId="201" fontId="16" fillId="0" borderId="0"/>
    <xf numFmtId="9" fontId="16" fillId="0" borderId="0" applyFont="0" applyFill="0" applyBorder="0" applyAlignment="0" applyProtection="0"/>
    <xf numFmtId="9" fontId="84" fillId="0" borderId="0" applyFont="0" applyFill="0" applyBorder="0" applyAlignment="0" applyProtection="0"/>
    <xf numFmtId="201" fontId="16" fillId="0" borderId="0"/>
    <xf numFmtId="9" fontId="16" fillId="0" borderId="0" applyFont="0" applyFill="0" applyBorder="0" applyAlignment="0" applyProtection="0"/>
    <xf numFmtId="9" fontId="84" fillId="0" borderId="0" applyFont="0" applyFill="0" applyBorder="0" applyAlignment="0" applyProtection="0"/>
    <xf numFmtId="201" fontId="16" fillId="0" borderId="0"/>
    <xf numFmtId="9" fontId="16" fillId="0" borderId="0" applyFont="0" applyFill="0" applyBorder="0" applyAlignment="0" applyProtection="0"/>
    <xf numFmtId="9" fontId="84" fillId="0" borderId="0" applyFont="0" applyFill="0" applyBorder="0" applyAlignment="0" applyProtection="0"/>
    <xf numFmtId="201" fontId="16" fillId="0" borderId="0"/>
    <xf numFmtId="9" fontId="16" fillId="0" borderId="0" applyFont="0" applyFill="0" applyBorder="0" applyAlignment="0" applyProtection="0"/>
    <xf numFmtId="9" fontId="84" fillId="0" borderId="0" applyFont="0" applyFill="0" applyBorder="0" applyAlignment="0" applyProtection="0"/>
    <xf numFmtId="201" fontId="16" fillId="0" borderId="0"/>
    <xf numFmtId="9" fontId="16" fillId="0" borderId="0" applyFont="0" applyFill="0" applyBorder="0" applyAlignment="0" applyProtection="0"/>
    <xf numFmtId="9" fontId="84" fillId="0" borderId="0" applyFont="0" applyFill="0" applyBorder="0" applyAlignment="0" applyProtection="0"/>
    <xf numFmtId="201" fontId="16" fillId="0" borderId="0"/>
    <xf numFmtId="9" fontId="16" fillId="0" borderId="0" applyFont="0" applyFill="0" applyBorder="0" applyAlignment="0" applyProtection="0"/>
    <xf numFmtId="9" fontId="84" fillId="0" borderId="0" applyFont="0" applyFill="0" applyBorder="0" applyAlignment="0" applyProtection="0"/>
    <xf numFmtId="201" fontId="16" fillId="0" borderId="0"/>
    <xf numFmtId="9" fontId="16" fillId="0" borderId="0" applyFont="0" applyFill="0" applyBorder="0" applyAlignment="0" applyProtection="0"/>
    <xf numFmtId="9" fontId="84" fillId="0" borderId="0" applyFont="0" applyFill="0" applyBorder="0" applyAlignment="0" applyProtection="0"/>
    <xf numFmtId="201" fontId="16" fillId="0" borderId="0"/>
    <xf numFmtId="9" fontId="84" fillId="0" borderId="0" applyFont="0" applyFill="0" applyBorder="0" applyAlignment="0" applyProtection="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10"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201" fontId="16" fillId="0" borderId="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201" fontId="16" fillId="0" borderId="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84" fillId="0" borderId="0" applyFont="0" applyFill="0" applyBorder="0" applyAlignment="0" applyProtection="0"/>
    <xf numFmtId="201" fontId="16" fillId="0" borderId="0"/>
    <xf numFmtId="9" fontId="84" fillId="0" borderId="0" applyFont="0" applyFill="0" applyBorder="0" applyAlignment="0" applyProtection="0"/>
    <xf numFmtId="9" fontId="84" fillId="0" borderId="0" applyFont="0" applyFill="0" applyBorder="0" applyAlignment="0" applyProtection="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9" fontId="73" fillId="0" borderId="0" applyFont="0" applyFill="0" applyBorder="0" applyAlignment="0" applyProtection="0"/>
    <xf numFmtId="201" fontId="16" fillId="0" borderId="0"/>
    <xf numFmtId="201" fontId="16" fillId="0" borderId="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10" fillId="0" borderId="0" applyFont="0" applyFill="0" applyBorder="0" applyAlignment="0" applyProtection="0"/>
    <xf numFmtId="201" fontId="16" fillId="0" borderId="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201" fontId="16" fillId="0" borderId="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10" fillId="0" borderId="0" applyFont="0" applyFill="0" applyBorder="0" applyAlignment="0" applyProtection="0"/>
    <xf numFmtId="201" fontId="16" fillId="0" borderId="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201" fontId="16" fillId="0" borderId="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201" fontId="17" fillId="0" borderId="0">
      <protection locked="0"/>
    </xf>
    <xf numFmtId="201" fontId="16" fillId="0" borderId="0">
      <protection locked="0"/>
    </xf>
    <xf numFmtId="41" fontId="16" fillId="102" borderId="243"/>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85" fillId="0" borderId="0" applyNumberFormat="0" applyFont="0" applyFill="0" applyBorder="0" applyAlignment="0" applyProtection="0">
      <alignment horizontal="left"/>
    </xf>
    <xf numFmtId="201" fontId="16" fillId="0" borderId="0"/>
    <xf numFmtId="201" fontId="16" fillId="0" borderId="0"/>
    <xf numFmtId="15" fontId="85" fillId="0" borderId="0" applyFont="0" applyFill="0" applyBorder="0" applyAlignment="0" applyProtection="0"/>
    <xf numFmtId="201" fontId="16" fillId="0" borderId="0"/>
    <xf numFmtId="15" fontId="85" fillId="0" borderId="0" applyFont="0" applyFill="0" applyBorder="0" applyAlignment="0" applyProtection="0"/>
    <xf numFmtId="15" fontId="85" fillId="0" borderId="0" applyFont="0" applyFill="0" applyBorder="0" applyAlignment="0" applyProtection="0"/>
    <xf numFmtId="201" fontId="16" fillId="0" borderId="0"/>
    <xf numFmtId="15" fontId="85" fillId="0" borderId="0" applyFont="0" applyFill="0" applyBorder="0" applyAlignment="0" applyProtection="0"/>
    <xf numFmtId="15" fontId="85" fillId="0" borderId="0" applyFont="0" applyFill="0" applyBorder="0" applyAlignment="0" applyProtection="0"/>
    <xf numFmtId="201" fontId="16" fillId="0" borderId="0"/>
    <xf numFmtId="15" fontId="85" fillId="0" borderId="0" applyFont="0" applyFill="0" applyBorder="0" applyAlignment="0" applyProtection="0"/>
    <xf numFmtId="15" fontId="85" fillId="0" borderId="0" applyFont="0" applyFill="0" applyBorder="0" applyAlignment="0" applyProtection="0"/>
    <xf numFmtId="201" fontId="16" fillId="0" borderId="0"/>
    <xf numFmtId="201" fontId="16" fillId="0" borderId="0"/>
    <xf numFmtId="4" fontId="85" fillId="0" borderId="0" applyFont="0" applyFill="0" applyBorder="0" applyAlignment="0" applyProtection="0"/>
    <xf numFmtId="201" fontId="16" fillId="0" borderId="0"/>
    <xf numFmtId="4" fontId="85" fillId="0" borderId="0" applyFont="0" applyFill="0" applyBorder="0" applyAlignment="0" applyProtection="0"/>
    <xf numFmtId="4" fontId="85" fillId="0" borderId="0" applyFont="0" applyFill="0" applyBorder="0" applyAlignment="0" applyProtection="0"/>
    <xf numFmtId="201" fontId="16" fillId="0" borderId="0"/>
    <xf numFmtId="4" fontId="85" fillId="0" borderId="0" applyFont="0" applyFill="0" applyBorder="0" applyAlignment="0" applyProtection="0"/>
    <xf numFmtId="4" fontId="85" fillId="0" borderId="0" applyFont="0" applyFill="0" applyBorder="0" applyAlignment="0" applyProtection="0"/>
    <xf numFmtId="201" fontId="16" fillId="0" borderId="0"/>
    <xf numFmtId="4" fontId="85" fillId="0" borderId="0" applyFont="0" applyFill="0" applyBorder="0" applyAlignment="0" applyProtection="0"/>
    <xf numFmtId="4" fontId="85" fillId="0" borderId="0" applyFont="0" applyFill="0" applyBorder="0" applyAlignment="0" applyProtection="0"/>
    <xf numFmtId="201" fontId="16" fillId="0" borderId="0"/>
    <xf numFmtId="201" fontId="16" fillId="0" borderId="0"/>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6" fillId="0" borderId="0"/>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6" fillId="0" borderId="0"/>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6" fillId="0" borderId="0"/>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6" fillId="0" borderId="0"/>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6" fillId="0" borderId="0"/>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6" fillId="0" borderId="0"/>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6" fillId="0" borderId="0"/>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6" fillId="0" borderId="0"/>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6" fillId="0" borderId="0"/>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6" fillId="0" borderId="0"/>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201" fontId="16" fillId="0" borderId="0"/>
    <xf numFmtId="201" fontId="131" fillId="0" borderId="258">
      <alignment horizontal="center"/>
    </xf>
    <xf numFmtId="201" fontId="131" fillId="0" borderId="258">
      <alignment horizontal="center"/>
    </xf>
    <xf numFmtId="201" fontId="131" fillId="0" borderId="258">
      <alignment horizontal="center"/>
    </xf>
    <xf numFmtId="201" fontId="131" fillId="0" borderId="258">
      <alignment horizontal="center"/>
    </xf>
    <xf numFmtId="3" fontId="85" fillId="0" borderId="0" applyFont="0" applyFill="0" applyBorder="0" applyAlignment="0" applyProtection="0"/>
    <xf numFmtId="201" fontId="16" fillId="0" borderId="0"/>
    <xf numFmtId="3" fontId="85" fillId="0" borderId="0" applyFont="0" applyFill="0" applyBorder="0" applyAlignment="0" applyProtection="0"/>
    <xf numFmtId="3" fontId="85" fillId="0" borderId="0" applyFont="0" applyFill="0" applyBorder="0" applyAlignment="0" applyProtection="0"/>
    <xf numFmtId="201" fontId="16" fillId="0" borderId="0"/>
    <xf numFmtId="3" fontId="85" fillId="0" borderId="0" applyFont="0" applyFill="0" applyBorder="0" applyAlignment="0" applyProtection="0"/>
    <xf numFmtId="3" fontId="85" fillId="0" borderId="0" applyFont="0" applyFill="0" applyBorder="0" applyAlignment="0" applyProtection="0"/>
    <xf numFmtId="201" fontId="16" fillId="0" borderId="0"/>
    <xf numFmtId="3" fontId="85" fillId="0" borderId="0" applyFont="0" applyFill="0" applyBorder="0" applyAlignment="0" applyProtection="0"/>
    <xf numFmtId="3" fontId="85" fillId="0" borderId="0" applyFont="0" applyFill="0" applyBorder="0" applyAlignment="0" applyProtection="0"/>
    <xf numFmtId="201" fontId="16" fillId="0" borderId="0"/>
    <xf numFmtId="201" fontId="16" fillId="0" borderId="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16" fillId="0" borderId="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16" fillId="0" borderId="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16" fillId="0" borderId="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16" fillId="0" borderId="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16" fillId="0" borderId="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85" fillId="96" borderId="0" applyNumberFormat="0" applyFont="0" applyBorder="0" applyAlignment="0" applyProtection="0"/>
    <xf numFmtId="201" fontId="16" fillId="0" borderId="0"/>
    <xf numFmtId="201" fontId="266" fillId="0" borderId="0"/>
    <xf numFmtId="201" fontId="159" fillId="0" borderId="0">
      <alignment wrapText="1"/>
    </xf>
    <xf numFmtId="201" fontId="182" fillId="0" borderId="0">
      <alignment horizontal="left" indent="7"/>
    </xf>
    <xf numFmtId="201" fontId="181" fillId="0" borderId="0" applyFill="0">
      <alignment horizontal="left" indent="7"/>
    </xf>
    <xf numFmtId="270" fontId="27" fillId="0" borderId="284">
      <alignment horizontal="right"/>
    </xf>
    <xf numFmtId="201" fontId="27" fillId="0" borderId="128" applyNumberFormat="0" applyFont="0" applyBorder="0">
      <alignment horizontal="right"/>
    </xf>
    <xf numFmtId="201" fontId="17" fillId="0" borderId="0" applyFill="0"/>
    <xf numFmtId="201" fontId="27" fillId="0" borderId="0" applyFill="0"/>
    <xf numFmtId="270" fontId="183" fillId="0" borderId="284" applyFill="0"/>
    <xf numFmtId="201" fontId="16" fillId="0" borderId="0" applyNumberFormat="0" applyFont="0" applyBorder="0" applyAlignment="0"/>
    <xf numFmtId="201" fontId="184" fillId="0" borderId="0" applyFill="0">
      <alignment horizontal="left" indent="1"/>
    </xf>
    <xf numFmtId="201" fontId="183" fillId="0" borderId="0">
      <alignment horizontal="left" indent="1"/>
    </xf>
    <xf numFmtId="270" fontId="27" fillId="0" borderId="284" applyFill="0"/>
    <xf numFmtId="201" fontId="16" fillId="0" borderId="0" applyNumberFormat="0" applyFont="0" applyFill="0" applyBorder="0" applyAlignment="0"/>
    <xf numFmtId="201" fontId="17" fillId="0" borderId="0" applyFill="0">
      <alignment horizontal="left" indent="2"/>
    </xf>
    <xf numFmtId="201" fontId="27" fillId="0" borderId="0" applyFill="0">
      <alignment horizontal="left" indent="2"/>
    </xf>
    <xf numFmtId="270" fontId="183" fillId="0" borderId="284" applyFill="0"/>
    <xf numFmtId="201" fontId="16" fillId="0" borderId="0" applyNumberFormat="0" applyFont="0" applyBorder="0" applyAlignment="0"/>
    <xf numFmtId="201" fontId="184" fillId="0" borderId="0">
      <alignment horizontal="left" indent="3"/>
    </xf>
    <xf numFmtId="201" fontId="183" fillId="0" borderId="0" applyFill="0">
      <alignment horizontal="left" indent="3"/>
    </xf>
    <xf numFmtId="270" fontId="27" fillId="0" borderId="284" applyFill="0"/>
    <xf numFmtId="201" fontId="16" fillId="0" borderId="0" applyNumberFormat="0" applyFont="0" applyBorder="0" applyAlignment="0"/>
    <xf numFmtId="201" fontId="17" fillId="0" borderId="0">
      <alignment horizontal="left" indent="4"/>
    </xf>
    <xf numFmtId="201" fontId="27" fillId="0" borderId="0" applyFill="0">
      <alignment horizontal="left" indent="4"/>
    </xf>
    <xf numFmtId="270" fontId="183" fillId="0" borderId="284" applyFill="0"/>
    <xf numFmtId="201" fontId="16" fillId="0" borderId="0" applyNumberFormat="0" applyFont="0" applyBorder="0" applyAlignment="0"/>
    <xf numFmtId="201" fontId="184" fillId="0" borderId="0">
      <alignment horizontal="left" indent="5"/>
    </xf>
    <xf numFmtId="201" fontId="183" fillId="0" borderId="0" applyFill="0">
      <alignment horizontal="left" indent="5"/>
    </xf>
    <xf numFmtId="270" fontId="27" fillId="0" borderId="284" applyFill="0"/>
    <xf numFmtId="201" fontId="16" fillId="0" borderId="0" applyNumberFormat="0" applyFont="0" applyFill="0" applyBorder="0" applyAlignment="0"/>
    <xf numFmtId="201" fontId="27" fillId="0" borderId="0" applyFill="0">
      <alignment horizontal="left" indent="6"/>
    </xf>
    <xf numFmtId="201" fontId="132" fillId="0" borderId="259"/>
    <xf numFmtId="201" fontId="132" fillId="0" borderId="259"/>
    <xf numFmtId="201" fontId="132" fillId="0" borderId="259"/>
    <xf numFmtId="201" fontId="132" fillId="0" borderId="259"/>
    <xf numFmtId="201" fontId="132" fillId="0" borderId="259"/>
    <xf numFmtId="201" fontId="132" fillId="0" borderId="259"/>
    <xf numFmtId="201" fontId="132" fillId="0" borderId="259"/>
    <xf numFmtId="201" fontId="132" fillId="0" borderId="259"/>
    <xf numFmtId="201" fontId="16" fillId="0" borderId="0"/>
    <xf numFmtId="201" fontId="132" fillId="0" borderId="259"/>
    <xf numFmtId="201" fontId="132" fillId="0" borderId="259"/>
    <xf numFmtId="201" fontId="132" fillId="0" borderId="259"/>
    <xf numFmtId="201" fontId="132" fillId="0" borderId="259"/>
    <xf numFmtId="201" fontId="132" fillId="0" borderId="259"/>
    <xf numFmtId="201" fontId="132" fillId="0" borderId="259"/>
    <xf numFmtId="201" fontId="132" fillId="0" borderId="259"/>
    <xf numFmtId="201" fontId="132" fillId="0" borderId="259"/>
    <xf numFmtId="201" fontId="132" fillId="0" borderId="259"/>
    <xf numFmtId="201" fontId="132" fillId="0" borderId="259"/>
    <xf numFmtId="201" fontId="132" fillId="0" borderId="259"/>
    <xf numFmtId="3" fontId="268" fillId="0" borderId="0" applyFill="0" applyBorder="0" applyAlignment="0" applyProtection="0"/>
    <xf numFmtId="201" fontId="269" fillId="0" borderId="0"/>
    <xf numFmtId="42" fontId="16" fillId="95" borderId="0"/>
    <xf numFmtId="42" fontId="146" fillId="101" borderId="284">
      <alignment vertical="center"/>
    </xf>
    <xf numFmtId="201" fontId="27" fillId="95" borderId="86" applyNumberFormat="0">
      <alignment horizontal="center" vertical="center" wrapText="1"/>
    </xf>
    <xf numFmtId="10" fontId="16" fillId="95" borderId="0"/>
    <xf numFmtId="287" fontId="16" fillId="95" borderId="0"/>
    <xf numFmtId="42" fontId="270" fillId="95" borderId="89">
      <alignment horizontal="left"/>
    </xf>
    <xf numFmtId="287" fontId="270" fillId="95" borderId="89">
      <alignment horizontal="left"/>
    </xf>
    <xf numFmtId="37" fontId="16" fillId="0" borderId="0">
      <alignment horizontal="right"/>
    </xf>
    <xf numFmtId="37" fontId="16" fillId="0" borderId="0">
      <alignment horizontal="right"/>
    </xf>
    <xf numFmtId="201" fontId="185" fillId="0" borderId="10">
      <alignment horizontal="centerContinuous"/>
    </xf>
    <xf numFmtId="201" fontId="185" fillId="0" borderId="10">
      <protection locked="0"/>
    </xf>
    <xf numFmtId="201" fontId="185" fillId="0" borderId="10">
      <alignment horizontal="centerContinuous"/>
    </xf>
    <xf numFmtId="201" fontId="185" fillId="0" borderId="10">
      <protection locked="0"/>
    </xf>
    <xf numFmtId="201" fontId="185" fillId="0" borderId="10">
      <alignment horizontal="centerContinuous"/>
    </xf>
    <xf numFmtId="201" fontId="185" fillId="0" borderId="10">
      <alignment horizontal="centerContinuous"/>
    </xf>
    <xf numFmtId="201" fontId="185" fillId="0" borderId="10">
      <protection locked="0"/>
    </xf>
    <xf numFmtId="201" fontId="185" fillId="0" borderId="10">
      <protection locked="0"/>
    </xf>
    <xf numFmtId="201" fontId="185" fillId="0" borderId="10">
      <alignment horizontal="centerContinuous"/>
    </xf>
    <xf numFmtId="201" fontId="185" fillId="0" borderId="10">
      <protection locked="0"/>
    </xf>
    <xf numFmtId="201" fontId="185" fillId="0" borderId="10">
      <alignment horizontal="centerContinuous"/>
    </xf>
    <xf numFmtId="201" fontId="185" fillId="0" borderId="10">
      <alignment horizontal="centerContinuous"/>
    </xf>
    <xf numFmtId="201" fontId="185" fillId="0" borderId="10">
      <alignment horizontal="centerContinuous"/>
    </xf>
    <xf numFmtId="201" fontId="185" fillId="0" borderId="10">
      <protection locked="0"/>
    </xf>
    <xf numFmtId="201" fontId="185" fillId="0" borderId="0"/>
    <xf numFmtId="201" fontId="185" fillId="0" borderId="10">
      <alignment horizontal="centerContinuous"/>
    </xf>
    <xf numFmtId="201" fontId="185" fillId="0" borderId="10">
      <protection locked="0"/>
    </xf>
    <xf numFmtId="201" fontId="185" fillId="0" borderId="10">
      <alignment horizontal="centerContinuous"/>
    </xf>
    <xf numFmtId="201" fontId="185" fillId="0" borderId="10">
      <protection locked="0"/>
    </xf>
    <xf numFmtId="201" fontId="185" fillId="0" borderId="10">
      <alignment horizontal="centerContinuous"/>
    </xf>
    <xf numFmtId="201" fontId="185" fillId="0" borderId="10">
      <protection locked="0"/>
    </xf>
    <xf numFmtId="201" fontId="185" fillId="0" borderId="10">
      <protection locked="0"/>
    </xf>
    <xf numFmtId="201" fontId="185" fillId="0" borderId="10">
      <protection locked="0"/>
    </xf>
    <xf numFmtId="201" fontId="185" fillId="0" borderId="10">
      <alignment horizontal="centerContinuous"/>
    </xf>
    <xf numFmtId="201" fontId="185" fillId="0" borderId="10">
      <alignment horizontal="centerContinuous"/>
    </xf>
    <xf numFmtId="201" fontId="185" fillId="0" borderId="10">
      <protection locked="0"/>
    </xf>
    <xf numFmtId="201" fontId="185" fillId="0" borderId="10">
      <alignment horizontal="centerContinuous"/>
    </xf>
    <xf numFmtId="201" fontId="185" fillId="0" borderId="10">
      <alignment horizontal="centerContinuous"/>
    </xf>
    <xf numFmtId="201" fontId="185" fillId="0" borderId="10">
      <alignment horizontal="centerContinuous"/>
    </xf>
    <xf numFmtId="201" fontId="185" fillId="0" borderId="10">
      <alignment horizontal="centerContinuous"/>
    </xf>
    <xf numFmtId="201" fontId="185" fillId="0" borderId="10">
      <protection locked="0"/>
    </xf>
    <xf numFmtId="201" fontId="185" fillId="0" borderId="10">
      <alignment horizontal="centerContinuous"/>
    </xf>
    <xf numFmtId="201" fontId="186" fillId="0" borderId="273">
      <alignment vertical="center"/>
    </xf>
    <xf numFmtId="4" fontId="19" fillId="101" borderId="274" applyNumberFormat="0" applyProtection="0">
      <alignment vertical="center"/>
    </xf>
    <xf numFmtId="201" fontId="40" fillId="93" borderId="274" applyNumberFormat="0" applyProtection="0">
      <alignment horizontal="left" vertical="top" indent="1"/>
    </xf>
    <xf numFmtId="4" fontId="6" fillId="130" borderId="0" applyNumberFormat="0" applyProtection="0">
      <alignment horizontal="left" vertical="center" indent="1"/>
    </xf>
    <xf numFmtId="4" fontId="6" fillId="102" borderId="274" applyNumberFormat="0" applyProtection="0">
      <alignment horizontal="right" vertical="center"/>
    </xf>
    <xf numFmtId="201" fontId="16" fillId="121" borderId="274" applyNumberFormat="0" applyProtection="0">
      <alignment horizontal="left" vertical="center" indent="1"/>
    </xf>
    <xf numFmtId="201" fontId="16" fillId="121" borderId="274" applyNumberFormat="0" applyProtection="0">
      <alignment horizontal="left" vertical="top" indent="1"/>
    </xf>
    <xf numFmtId="201" fontId="16" fillId="75" borderId="274" applyNumberFormat="0" applyProtection="0">
      <alignment horizontal="left" vertical="center" indent="1"/>
    </xf>
    <xf numFmtId="201" fontId="16" fillId="75" borderId="274" applyNumberFormat="0" applyProtection="0">
      <alignment horizontal="left" vertical="top" indent="1"/>
    </xf>
    <xf numFmtId="201" fontId="16" fillId="67" borderId="274" applyNumberFormat="0" applyProtection="0">
      <alignment horizontal="left" vertical="center" indent="1"/>
    </xf>
    <xf numFmtId="201" fontId="16" fillId="67" borderId="274" applyNumberFormat="0" applyProtection="0">
      <alignment horizontal="left" vertical="top" indent="1"/>
    </xf>
    <xf numFmtId="201" fontId="16" fillId="60" borderId="274" applyNumberFormat="0" applyProtection="0">
      <alignment horizontal="left" vertical="center" indent="1"/>
    </xf>
    <xf numFmtId="201" fontId="16" fillId="60" borderId="274" applyNumberFormat="0" applyProtection="0">
      <alignment horizontal="left" vertical="top" indent="1"/>
    </xf>
    <xf numFmtId="201" fontId="16" fillId="7" borderId="128" applyNumberFormat="0">
      <protection locked="0"/>
    </xf>
    <xf numFmtId="201" fontId="148" fillId="121" borderId="276" applyBorder="0"/>
    <xf numFmtId="201" fontId="18" fillId="94" borderId="274" applyNumberFormat="0" applyProtection="0">
      <alignment horizontal="left" vertical="top" indent="1"/>
    </xf>
    <xf numFmtId="4" fontId="6" fillId="131" borderId="274" applyNumberFormat="0" applyProtection="0">
      <alignment horizontal="right" vertical="center"/>
    </xf>
    <xf numFmtId="4" fontId="19" fillId="102" borderId="274" applyNumberFormat="0" applyProtection="0">
      <alignment horizontal="left" vertical="center" indent="1"/>
    </xf>
    <xf numFmtId="201" fontId="18" fillId="75" borderId="274" applyNumberFormat="0" applyProtection="0">
      <alignment horizontal="left" vertical="top" indent="1"/>
    </xf>
    <xf numFmtId="201" fontId="39" fillId="72" borderId="128"/>
    <xf numFmtId="201" fontId="11" fillId="0" borderId="0"/>
    <xf numFmtId="201" fontId="42" fillId="0" borderId="0"/>
    <xf numFmtId="201" fontId="190" fillId="0" borderId="0" applyNumberFormat="0" applyFill="0" applyBorder="0" applyAlignment="0" applyProtection="0"/>
    <xf numFmtId="201" fontId="85" fillId="0" borderId="0">
      <alignment textRotation="90"/>
    </xf>
    <xf numFmtId="4" fontId="39" fillId="0" borderId="0"/>
    <xf numFmtId="4" fontId="39" fillId="0" borderId="0"/>
    <xf numFmtId="201" fontId="16" fillId="0" borderId="0"/>
    <xf numFmtId="288" fontId="271" fillId="0" borderId="97" applyNumberFormat="0" applyAlignment="0">
      <alignment horizontal="left"/>
    </xf>
    <xf numFmtId="201" fontId="156" fillId="0" borderId="0"/>
    <xf numFmtId="201" fontId="16" fillId="0" borderId="0">
      <alignment vertical="top"/>
    </xf>
    <xf numFmtId="2" fontId="16" fillId="0" borderId="0" applyFont="0" applyFill="0" applyBorder="0" applyProtection="0">
      <alignment horizontal="right"/>
    </xf>
    <xf numFmtId="2" fontId="16" fillId="0" borderId="0" applyFont="0" applyFill="0" applyBorder="0" applyProtection="0">
      <alignment horizontal="right"/>
    </xf>
    <xf numFmtId="2" fontId="16" fillId="0" borderId="0" applyFont="0" applyFill="0" applyBorder="0" applyProtection="0">
      <alignment horizontal="right"/>
    </xf>
    <xf numFmtId="201" fontId="16" fillId="0" borderId="0"/>
    <xf numFmtId="2" fontId="16" fillId="0" borderId="0" applyFont="0" applyFill="0" applyBorder="0" applyProtection="0">
      <alignment horizontal="right"/>
    </xf>
    <xf numFmtId="2" fontId="16" fillId="0" borderId="0" applyFont="0" applyFill="0" applyBorder="0" applyProtection="0">
      <alignment horizontal="right"/>
    </xf>
    <xf numFmtId="201" fontId="16" fillId="0" borderId="0"/>
    <xf numFmtId="2" fontId="16" fillId="0" borderId="0" applyFont="0" applyFill="0" applyBorder="0" applyProtection="0">
      <alignment horizontal="right"/>
    </xf>
    <xf numFmtId="2" fontId="16" fillId="0" borderId="0" applyFont="0" applyFill="0" applyBorder="0" applyProtection="0">
      <alignment horizontal="right"/>
    </xf>
    <xf numFmtId="201" fontId="16" fillId="0" borderId="0"/>
    <xf numFmtId="2" fontId="16" fillId="0" borderId="0" applyFont="0" applyFill="0" applyBorder="0" applyProtection="0">
      <alignment horizontal="right"/>
    </xf>
    <xf numFmtId="2" fontId="16" fillId="0" borderId="0" applyFont="0" applyFill="0" applyBorder="0" applyProtection="0">
      <alignment horizontal="right"/>
    </xf>
    <xf numFmtId="2" fontId="16" fillId="0" borderId="0" applyFont="0" applyFill="0" applyBorder="0" applyProtection="0">
      <alignment horizontal="right"/>
    </xf>
    <xf numFmtId="2" fontId="16" fillId="0" borderId="0" applyFont="0" applyFill="0" applyBorder="0" applyProtection="0">
      <alignment horizontal="right"/>
    </xf>
    <xf numFmtId="201" fontId="16" fillId="0" borderId="0"/>
    <xf numFmtId="2" fontId="16" fillId="0" borderId="0" applyFont="0" applyFill="0" applyBorder="0" applyProtection="0">
      <alignment horizontal="right"/>
    </xf>
    <xf numFmtId="2" fontId="16" fillId="0" borderId="0" applyFont="0" applyFill="0" applyBorder="0" applyProtection="0">
      <alignment horizontal="right"/>
    </xf>
    <xf numFmtId="2" fontId="16" fillId="0" borderId="0" applyFont="0" applyFill="0" applyBorder="0" applyProtection="0">
      <alignment horizontal="right"/>
    </xf>
    <xf numFmtId="201" fontId="16" fillId="0" borderId="0"/>
    <xf numFmtId="2" fontId="16" fillId="0" borderId="0" applyFont="0" applyFill="0" applyBorder="0" applyProtection="0">
      <alignment horizontal="right"/>
    </xf>
    <xf numFmtId="2" fontId="16" fillId="0" borderId="0" applyFont="0" applyFill="0" applyBorder="0" applyProtection="0">
      <alignment horizontal="right"/>
    </xf>
    <xf numFmtId="201" fontId="16" fillId="0" borderId="0"/>
    <xf numFmtId="2" fontId="16" fillId="0" borderId="0" applyFont="0" applyFill="0" applyBorder="0" applyProtection="0">
      <alignment horizontal="right"/>
    </xf>
    <xf numFmtId="2" fontId="16" fillId="0" borderId="0" applyFont="0" applyFill="0" applyBorder="0" applyProtection="0">
      <alignment horizontal="right"/>
    </xf>
    <xf numFmtId="201" fontId="16" fillId="0" borderId="0"/>
    <xf numFmtId="2" fontId="16" fillId="0" borderId="0" applyFont="0" applyFill="0" applyBorder="0" applyProtection="0">
      <alignment horizontal="right"/>
    </xf>
    <xf numFmtId="2" fontId="16" fillId="0" borderId="0" applyFont="0" applyFill="0" applyBorder="0" applyProtection="0">
      <alignment horizontal="right"/>
    </xf>
    <xf numFmtId="2" fontId="16" fillId="0" borderId="0" applyFont="0" applyFill="0" applyBorder="0" applyProtection="0">
      <alignment horizontal="right"/>
    </xf>
    <xf numFmtId="2" fontId="16" fillId="0" borderId="0" applyFont="0" applyFill="0" applyBorder="0" applyProtection="0">
      <alignment horizontal="right"/>
    </xf>
    <xf numFmtId="201" fontId="16" fillId="0" borderId="0"/>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16" fillId="0" borderId="0"/>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16" fillId="0" borderId="0"/>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16" fillId="0" borderId="0"/>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16" fillId="0" borderId="0"/>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16" fillId="0" borderId="0"/>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16" fillId="0" borderId="0"/>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16" fillId="0" borderId="0"/>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16" fillId="0" borderId="0"/>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16" fillId="0" borderId="0"/>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16" fillId="0" borderId="0"/>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16" fillId="0" borderId="0"/>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16" fillId="0" borderId="0"/>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16" fillId="0" borderId="0"/>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16" fillId="0" borderId="0"/>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27" fillId="0" borderId="0" applyNumberFormat="0" applyFill="0" applyBorder="0" applyProtection="0">
      <alignment horizontal="right"/>
    </xf>
    <xf numFmtId="201" fontId="16" fillId="0" borderId="0">
      <alignment vertical="top"/>
    </xf>
    <xf numFmtId="201" fontId="93" fillId="0" borderId="0" applyNumberFormat="0" applyBorder="0" applyAlignment="0"/>
    <xf numFmtId="201" fontId="93" fillId="0" borderId="0" applyNumberFormat="0" applyBorder="0" applyAlignment="0"/>
    <xf numFmtId="201" fontId="93" fillId="0" borderId="0" applyNumberFormat="0" applyBorder="0" applyAlignment="0"/>
    <xf numFmtId="201" fontId="93" fillId="0" borderId="0" applyNumberFormat="0" applyBorder="0" applyAlignment="0"/>
    <xf numFmtId="201" fontId="93" fillId="0" borderId="0" applyNumberFormat="0" applyBorder="0" applyAlignment="0"/>
    <xf numFmtId="201" fontId="93" fillId="0" borderId="0" applyNumberFormat="0" applyBorder="0" applyAlignment="0"/>
    <xf numFmtId="201" fontId="93" fillId="0" borderId="0" applyNumberFormat="0" applyBorder="0" applyAlignment="0"/>
    <xf numFmtId="201" fontId="93" fillId="0" borderId="0" applyNumberFormat="0" applyBorder="0" applyAlignment="0"/>
    <xf numFmtId="201" fontId="16" fillId="0" borderId="0"/>
    <xf numFmtId="201" fontId="93" fillId="0" borderId="0" applyNumberFormat="0" applyBorder="0" applyAlignment="0"/>
    <xf numFmtId="201" fontId="93" fillId="0" borderId="0" applyNumberFormat="0" applyBorder="0" applyAlignment="0"/>
    <xf numFmtId="201" fontId="93" fillId="0" borderId="0" applyNumberFormat="0" applyBorder="0" applyAlignment="0"/>
    <xf numFmtId="201" fontId="93" fillId="0" borderId="0" applyNumberFormat="0" applyBorder="0" applyAlignment="0"/>
    <xf numFmtId="201" fontId="93" fillId="0" borderId="0" applyNumberFormat="0" applyBorder="0" applyAlignment="0"/>
    <xf numFmtId="201" fontId="93" fillId="0" borderId="0" applyNumberFormat="0" applyBorder="0" applyAlignment="0"/>
    <xf numFmtId="201" fontId="93" fillId="0" borderId="0" applyNumberFormat="0" applyBorder="0" applyAlignment="0"/>
    <xf numFmtId="201" fontId="93" fillId="0" borderId="0" applyNumberFormat="0" applyBorder="0" applyAlignment="0"/>
    <xf numFmtId="201" fontId="93" fillId="0" borderId="0" applyNumberFormat="0" applyBorder="0" applyAlignment="0"/>
    <xf numFmtId="201" fontId="93" fillId="0" borderId="0" applyNumberFormat="0" applyBorder="0" applyAlignment="0"/>
    <xf numFmtId="201" fontId="185" fillId="0" borderId="0" applyNumberFormat="0" applyBorder="0" applyAlignment="0"/>
    <xf numFmtId="201" fontId="191" fillId="102" borderId="0"/>
    <xf numFmtId="201" fontId="135" fillId="0" borderId="260"/>
    <xf numFmtId="201" fontId="135" fillId="0" borderId="260"/>
    <xf numFmtId="201" fontId="135" fillId="0" borderId="260"/>
    <xf numFmtId="201" fontId="135" fillId="0" borderId="260"/>
    <xf numFmtId="201" fontId="135" fillId="0" borderId="260"/>
    <xf numFmtId="201" fontId="135" fillId="0" borderId="260"/>
    <xf numFmtId="201" fontId="135" fillId="0" borderId="260"/>
    <xf numFmtId="201" fontId="135" fillId="0" borderId="260"/>
    <xf numFmtId="201" fontId="16" fillId="0" borderId="0"/>
    <xf numFmtId="201" fontId="135" fillId="0" borderId="260"/>
    <xf numFmtId="201" fontId="135" fillId="0" borderId="260"/>
    <xf numFmtId="201" fontId="135" fillId="0" borderId="260"/>
    <xf numFmtId="201" fontId="135" fillId="0" borderId="260"/>
    <xf numFmtId="201" fontId="135" fillId="0" borderId="260"/>
    <xf numFmtId="201" fontId="135" fillId="0" borderId="260"/>
    <xf numFmtId="201" fontId="135" fillId="0" borderId="260"/>
    <xf numFmtId="201" fontId="135" fillId="0" borderId="260"/>
    <xf numFmtId="201" fontId="135" fillId="0" borderId="260"/>
    <xf numFmtId="201" fontId="135" fillId="0" borderId="260"/>
    <xf numFmtId="201" fontId="135" fillId="0" borderId="260"/>
    <xf numFmtId="201" fontId="11" fillId="0" borderId="0">
      <alignment horizontal="center"/>
    </xf>
    <xf numFmtId="41" fontId="146" fillId="95" borderId="0">
      <alignment horizontal="left"/>
    </xf>
    <xf numFmtId="201" fontId="11" fillId="0" borderId="0">
      <alignment horizontal="center"/>
    </xf>
    <xf numFmtId="201" fontId="11" fillId="0" borderId="0">
      <alignment horizontal="center"/>
    </xf>
    <xf numFmtId="201" fontId="11" fillId="0" borderId="0">
      <alignment horizontal="center"/>
    </xf>
    <xf numFmtId="201" fontId="11" fillId="0" borderId="0">
      <alignment horizontal="center"/>
    </xf>
    <xf numFmtId="201" fontId="11" fillId="0" borderId="0">
      <alignment horizontal="center"/>
    </xf>
    <xf numFmtId="201" fontId="11" fillId="0" borderId="0">
      <alignment horizontal="center"/>
    </xf>
    <xf numFmtId="201" fontId="11" fillId="0" borderId="0">
      <alignment horizontal="center"/>
    </xf>
    <xf numFmtId="201" fontId="16" fillId="0" borderId="0"/>
    <xf numFmtId="201" fontId="11" fillId="0" borderId="0">
      <alignment horizontal="center"/>
    </xf>
    <xf numFmtId="201" fontId="11" fillId="0" borderId="0">
      <alignment horizontal="center"/>
    </xf>
    <xf numFmtId="201" fontId="11" fillId="0" borderId="0">
      <alignment horizontal="center"/>
    </xf>
    <xf numFmtId="201" fontId="11" fillId="0" borderId="0">
      <alignment horizontal="center"/>
    </xf>
    <xf numFmtId="201" fontId="11" fillId="0" borderId="0">
      <alignment horizontal="center"/>
    </xf>
    <xf numFmtId="201" fontId="11" fillId="0" borderId="0">
      <alignment horizontal="center"/>
    </xf>
    <xf numFmtId="201" fontId="11" fillId="0" borderId="0">
      <alignment horizontal="center"/>
    </xf>
    <xf numFmtId="201" fontId="11" fillId="0" borderId="0">
      <alignment horizontal="center"/>
    </xf>
    <xf numFmtId="201" fontId="11" fillId="0" borderId="0">
      <alignment horizontal="center"/>
    </xf>
    <xf numFmtId="201" fontId="11" fillId="0" borderId="0">
      <alignment horizontal="center"/>
    </xf>
    <xf numFmtId="37" fontId="27" fillId="0" borderId="89" applyNumberFormat="0"/>
    <xf numFmtId="201" fontId="193" fillId="0" borderId="277" applyNumberFormat="0" applyAlignment="0" applyProtection="0"/>
    <xf numFmtId="201" fontId="194" fillId="0" borderId="0" applyBorder="0" applyProtection="0">
      <alignment vertical="center"/>
    </xf>
    <xf numFmtId="201" fontId="194" fillId="0" borderId="86" applyBorder="0" applyProtection="0">
      <alignment horizontal="right" vertical="center"/>
    </xf>
    <xf numFmtId="201" fontId="195" fillId="124" borderId="0" applyBorder="0" applyProtection="0">
      <alignment horizontal="centerContinuous" vertical="center"/>
    </xf>
    <xf numFmtId="201" fontId="195" fillId="99" borderId="86" applyBorder="0" applyProtection="0">
      <alignment horizontal="centerContinuous" vertical="center"/>
    </xf>
    <xf numFmtId="201" fontId="175" fillId="0" borderId="0"/>
    <xf numFmtId="201" fontId="136" fillId="0" borderId="0">
      <alignment vertical="center"/>
    </xf>
    <xf numFmtId="201" fontId="136" fillId="0" borderId="0">
      <alignment vertical="center"/>
    </xf>
    <xf numFmtId="201" fontId="136" fillId="0" borderId="0">
      <alignment vertical="center"/>
    </xf>
    <xf numFmtId="201" fontId="136" fillId="0" borderId="0">
      <alignment vertical="center"/>
    </xf>
    <xf numFmtId="201" fontId="136" fillId="0" borderId="0">
      <alignment vertical="center"/>
    </xf>
    <xf numFmtId="201" fontId="136" fillId="0" borderId="0">
      <alignment vertical="center"/>
    </xf>
    <xf numFmtId="201" fontId="136" fillId="0" borderId="0">
      <alignment vertical="center"/>
    </xf>
    <xf numFmtId="201" fontId="136" fillId="0" borderId="0">
      <alignment vertical="center"/>
    </xf>
    <xf numFmtId="201" fontId="16" fillId="0" borderId="0"/>
    <xf numFmtId="201" fontId="136" fillId="0" borderId="0">
      <alignment vertical="center"/>
    </xf>
    <xf numFmtId="201" fontId="136" fillId="0" borderId="0">
      <alignment vertical="center"/>
    </xf>
    <xf numFmtId="201" fontId="136" fillId="0" borderId="0">
      <alignment vertical="center"/>
    </xf>
    <xf numFmtId="201" fontId="136" fillId="0" borderId="0">
      <alignment vertical="center"/>
    </xf>
    <xf numFmtId="201" fontId="136" fillId="0" borderId="0">
      <alignment vertical="center"/>
    </xf>
    <xf numFmtId="201" fontId="136" fillId="0" borderId="0">
      <alignment vertical="center"/>
    </xf>
    <xf numFmtId="201" fontId="136" fillId="0" borderId="0">
      <alignment vertical="center"/>
    </xf>
    <xf numFmtId="201" fontId="136" fillId="0" borderId="0">
      <alignment vertical="center"/>
    </xf>
    <xf numFmtId="201" fontId="136" fillId="0" borderId="0">
      <alignment vertical="center"/>
    </xf>
    <xf numFmtId="201" fontId="136" fillId="0" borderId="0">
      <alignment vertical="center"/>
    </xf>
    <xf numFmtId="201" fontId="136" fillId="0" borderId="0">
      <alignment vertical="center"/>
    </xf>
    <xf numFmtId="201" fontId="167" fillId="0" borderId="95" applyFill="0" applyBorder="0" applyProtection="0">
      <alignment horizontal="left" vertical="top"/>
    </xf>
    <xf numFmtId="201" fontId="198" fillId="0" borderId="0"/>
    <xf numFmtId="201" fontId="199" fillId="0" borderId="0"/>
    <xf numFmtId="49" fontId="16" fillId="0" borderId="0"/>
    <xf numFmtId="49" fontId="16" fillId="0" borderId="0"/>
    <xf numFmtId="49" fontId="16" fillId="0" borderId="0"/>
    <xf numFmtId="49" fontId="16" fillId="0" borderId="0"/>
    <xf numFmtId="49" fontId="16" fillId="0" borderId="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6" fillId="0" borderId="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6" fillId="0" borderId="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6" fillId="0" borderId="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6" fillId="0" borderId="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6" fillId="0" borderId="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6" fillId="0" borderId="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6" fillId="0" borderId="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6" fillId="0" borderId="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6" fillId="0" borderId="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6" fillId="0" borderId="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6" fillId="0" borderId="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6" fillId="0" borderId="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6" fillId="0" borderId="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6" fillId="0" borderId="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6" fillId="0" borderId="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6" fillId="0" borderId="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6" fillId="0" borderId="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37" fillId="0" borderId="0" applyNumberFormat="0" applyFill="0" applyBorder="0" applyAlignment="0" applyProtection="0"/>
    <xf numFmtId="201" fontId="16" fillId="0" borderId="0"/>
    <xf numFmtId="201" fontId="12" fillId="92" borderId="0">
      <alignment horizontal="right"/>
    </xf>
    <xf numFmtId="192" fontId="272" fillId="95" borderId="0">
      <alignment horizontal="left" vertical="center"/>
    </xf>
    <xf numFmtId="201" fontId="27" fillId="95" borderId="0">
      <alignment horizontal="left" wrapText="1"/>
    </xf>
    <xf numFmtId="201" fontId="273" fillId="0" borderId="0">
      <alignment horizontal="left" vertical="center"/>
    </xf>
    <xf numFmtId="193" fontId="27" fillId="0" borderId="284" applyFill="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260" fillId="0" borderId="238"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6" fillId="0" borderId="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1" fontId="139" fillId="0" borderId="261" applyNumberFormat="0" applyFill="0" applyAlignment="0" applyProtection="0"/>
    <xf numFmtId="202" fontId="140" fillId="0" borderId="263" applyFill="0" applyAlignment="0" applyProtection="0"/>
    <xf numFmtId="202" fontId="140" fillId="0" borderId="263" applyFill="0" applyAlignment="0" applyProtection="0"/>
    <xf numFmtId="202" fontId="140" fillId="0" borderId="263" applyFill="0" applyAlignment="0" applyProtection="0"/>
    <xf numFmtId="202" fontId="140" fillId="0" borderId="263" applyFill="0" applyAlignment="0" applyProtection="0"/>
    <xf numFmtId="202" fontId="140" fillId="0" borderId="263" applyFill="0" applyAlignment="0" applyProtection="0"/>
    <xf numFmtId="202" fontId="140" fillId="0" borderId="263" applyFill="0" applyAlignment="0" applyProtection="0"/>
    <xf numFmtId="202" fontId="140" fillId="0" borderId="263" applyFill="0" applyAlignment="0" applyProtection="0"/>
    <xf numFmtId="202" fontId="140" fillId="0" borderId="263" applyFill="0" applyAlignment="0" applyProtection="0"/>
    <xf numFmtId="201" fontId="16" fillId="0" borderId="0"/>
    <xf numFmtId="202" fontId="140" fillId="0" borderId="263" applyFill="0" applyAlignment="0" applyProtection="0"/>
    <xf numFmtId="202" fontId="140" fillId="0" borderId="263" applyFill="0" applyAlignment="0" applyProtection="0"/>
    <xf numFmtId="201" fontId="16" fillId="0" borderId="0"/>
    <xf numFmtId="202" fontId="140" fillId="0" borderId="263" applyFill="0" applyAlignment="0" applyProtection="0"/>
    <xf numFmtId="202" fontId="140" fillId="0" borderId="263" applyFill="0" applyAlignment="0" applyProtection="0"/>
    <xf numFmtId="202" fontId="140" fillId="0" borderId="263" applyFill="0" applyAlignment="0" applyProtection="0"/>
    <xf numFmtId="202" fontId="140" fillId="0" borderId="263" applyFill="0" applyAlignment="0" applyProtection="0"/>
    <xf numFmtId="202" fontId="140" fillId="0" borderId="263" applyFill="0" applyAlignment="0" applyProtection="0"/>
    <xf numFmtId="201" fontId="16" fillId="0" borderId="0"/>
    <xf numFmtId="202" fontId="140" fillId="0" borderId="263" applyFill="0" applyAlignment="0" applyProtection="0"/>
    <xf numFmtId="202" fontId="140" fillId="0" borderId="263" applyFill="0" applyAlignment="0" applyProtection="0"/>
    <xf numFmtId="202" fontId="140" fillId="0" borderId="263" applyFill="0" applyAlignment="0" applyProtection="0"/>
    <xf numFmtId="202" fontId="140" fillId="0" borderId="263" applyFill="0" applyAlignment="0" applyProtection="0"/>
    <xf numFmtId="202" fontId="140" fillId="0" borderId="263" applyFill="0" applyAlignment="0" applyProtection="0"/>
    <xf numFmtId="201" fontId="16" fillId="0" borderId="0"/>
    <xf numFmtId="202" fontId="140" fillId="0" borderId="263" applyFill="0" applyAlignment="0" applyProtection="0"/>
    <xf numFmtId="202" fontId="140" fillId="0" borderId="263" applyFill="0" applyAlignment="0" applyProtection="0"/>
    <xf numFmtId="202" fontId="140" fillId="0" borderId="263" applyFill="0" applyAlignment="0" applyProtection="0"/>
    <xf numFmtId="201" fontId="266" fillId="0" borderId="285"/>
    <xf numFmtId="201" fontId="16" fillId="0" borderId="0">
      <alignment vertical="top"/>
    </xf>
    <xf numFmtId="201" fontId="205" fillId="0" borderId="0" applyFont="0" applyFill="0" applyBorder="0" applyAlignment="0" applyProtection="0"/>
    <xf numFmtId="201" fontId="22" fillId="99" borderId="264"/>
    <xf numFmtId="201" fontId="22" fillId="99" borderId="264"/>
    <xf numFmtId="201" fontId="22" fillId="99" borderId="264"/>
    <xf numFmtId="201" fontId="22" fillId="99" borderId="264"/>
    <xf numFmtId="201" fontId="22" fillId="99" borderId="264"/>
    <xf numFmtId="201" fontId="22" fillId="99" borderId="264"/>
    <xf numFmtId="201" fontId="22" fillId="99" borderId="264"/>
    <xf numFmtId="201" fontId="22" fillId="99" borderId="264"/>
    <xf numFmtId="201" fontId="22" fillId="99" borderId="264"/>
    <xf numFmtId="201" fontId="22" fillId="99" borderId="264"/>
    <xf numFmtId="201" fontId="16" fillId="0" borderId="0"/>
    <xf numFmtId="201" fontId="22" fillId="99" borderId="264"/>
    <xf numFmtId="201" fontId="22" fillId="99" borderId="264"/>
    <xf numFmtId="201" fontId="22" fillId="99" borderId="264"/>
    <xf numFmtId="201" fontId="22" fillId="99" borderId="264"/>
    <xf numFmtId="201" fontId="22" fillId="99" borderId="264"/>
    <xf numFmtId="201" fontId="22" fillId="99" borderId="264"/>
    <xf numFmtId="201" fontId="22" fillId="99" borderId="264"/>
    <xf numFmtId="201" fontId="22" fillId="99" borderId="264"/>
    <xf numFmtId="201" fontId="22" fillId="99" borderId="264"/>
    <xf numFmtId="201" fontId="16" fillId="0" borderId="0"/>
    <xf numFmtId="201" fontId="22" fillId="99" borderId="264"/>
    <xf numFmtId="201" fontId="22" fillId="99" borderId="264"/>
    <xf numFmtId="201" fontId="22" fillId="99" borderId="264"/>
    <xf numFmtId="201" fontId="22" fillId="99" borderId="264"/>
    <xf numFmtId="201" fontId="22" fillId="99" borderId="264"/>
    <xf numFmtId="201" fontId="22" fillId="99" borderId="264"/>
    <xf numFmtId="201" fontId="16" fillId="0" borderId="0"/>
    <xf numFmtId="201" fontId="22" fillId="99" borderId="264"/>
    <xf numFmtId="201" fontId="22" fillId="99" borderId="264"/>
    <xf numFmtId="201" fontId="22" fillId="99" borderId="264"/>
    <xf numFmtId="201" fontId="22" fillId="99" borderId="264"/>
    <xf numFmtId="201" fontId="22" fillId="99" borderId="264"/>
    <xf numFmtId="201" fontId="22" fillId="99" borderId="264"/>
    <xf numFmtId="201" fontId="22" fillId="99" borderId="264"/>
    <xf numFmtId="201" fontId="22" fillId="99" borderId="264"/>
    <xf numFmtId="201" fontId="22" fillId="99" borderId="264"/>
    <xf numFmtId="201" fontId="22" fillId="99" borderId="264"/>
    <xf numFmtId="201" fontId="16" fillId="0" borderId="0" applyFont="0" applyFill="0" applyBorder="0">
      <alignment horizontal="right" vertical="center" wrapText="1"/>
    </xf>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6" fillId="0" borderId="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6" fillId="0" borderId="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6" fillId="0" borderId="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6" fillId="0" borderId="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6" fillId="0" borderId="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6" fillId="0" borderId="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262"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6" fillId="0" borderId="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6" fillId="0" borderId="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6" fillId="0" borderId="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6" fillId="0" borderId="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6" fillId="0" borderId="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6" fillId="0" borderId="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6" fillId="0" borderId="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6" fillId="0" borderId="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6" fillId="0" borderId="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6" fillId="0" borderId="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6" fillId="0" borderId="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41" fillId="0" borderId="0" applyNumberFormat="0" applyFill="0" applyBorder="0" applyAlignment="0" applyProtection="0"/>
    <xf numFmtId="201" fontId="16" fillId="0" borderId="0"/>
    <xf numFmtId="201" fontId="16" fillId="0" borderId="0" applyNumberFormat="0" applyFont="0" applyFill="0" applyBorder="0" applyProtection="0">
      <alignment horizontal="center" vertical="center" wrapText="1"/>
    </xf>
    <xf numFmtId="9" fontId="118" fillId="0" borderId="0" applyFont="0" applyFill="0" applyBorder="0" applyAlignment="0" applyProtection="0"/>
    <xf numFmtId="273" fontId="16" fillId="0" borderId="0"/>
    <xf numFmtId="0" fontId="1" fillId="0" borderId="0"/>
    <xf numFmtId="273" fontId="1" fillId="0" borderId="0"/>
    <xf numFmtId="199" fontId="70" fillId="0" borderId="0"/>
    <xf numFmtId="273" fontId="70" fillId="0" borderId="0"/>
    <xf numFmtId="273" fontId="1" fillId="0" borderId="0"/>
    <xf numFmtId="273" fontId="16" fillId="0" borderId="0"/>
    <xf numFmtId="0" fontId="16" fillId="0" borderId="0"/>
    <xf numFmtId="0" fontId="16" fillId="0" borderId="0"/>
    <xf numFmtId="201" fontId="1" fillId="0" borderId="0"/>
    <xf numFmtId="0" fontId="1" fillId="0" borderId="0"/>
    <xf numFmtId="0" fontId="1" fillId="0" borderId="0"/>
    <xf numFmtId="273" fontId="1" fillId="0" borderId="0"/>
    <xf numFmtId="0" fontId="1" fillId="0" borderId="0"/>
    <xf numFmtId="0" fontId="1" fillId="0" borderId="0"/>
    <xf numFmtId="273" fontId="1" fillId="0" borderId="0"/>
    <xf numFmtId="0" fontId="119" fillId="0" borderId="0"/>
    <xf numFmtId="273" fontId="1" fillId="0" borderId="0"/>
    <xf numFmtId="273" fontId="1" fillId="0" borderId="0"/>
    <xf numFmtId="0" fontId="1" fillId="0" borderId="0"/>
    <xf numFmtId="273" fontId="1" fillId="0" borderId="0"/>
    <xf numFmtId="273" fontId="118"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9" fontId="275" fillId="0" borderId="0" applyFont="0" applyFill="0" applyBorder="0" applyAlignment="0" applyProtection="0"/>
  </cellStyleXfs>
  <cellXfs count="3932">
    <xf numFmtId="0" fontId="0" fillId="0" borderId="0" xfId="0"/>
    <xf numFmtId="0" fontId="3" fillId="0" borderId="0" xfId="0" applyFont="1" applyAlignment="1" applyProtection="1">
      <alignment horizontal="centerContinuous"/>
      <protection locked="0"/>
    </xf>
    <xf numFmtId="0" fontId="4" fillId="0" borderId="0" xfId="0" applyFont="1" applyAlignment="1" applyProtection="1">
      <alignment horizontal="centerContinuous"/>
      <protection locked="0"/>
    </xf>
    <xf numFmtId="0" fontId="5" fillId="0" borderId="0" xfId="0" applyFont="1" applyAlignment="1" applyProtection="1">
      <alignment horizontal="centerContinuous"/>
      <protection locked="0"/>
    </xf>
    <xf numFmtId="0" fontId="4" fillId="0" borderId="0" xfId="0" applyFont="1" applyProtection="1">
      <protection locked="0"/>
    </xf>
    <xf numFmtId="0" fontId="8" fillId="0" borderId="0" xfId="0" applyFont="1" applyProtection="1">
      <protection locked="0"/>
    </xf>
    <xf numFmtId="0" fontId="9" fillId="0" borderId="0" xfId="0" applyFont="1" applyAlignment="1">
      <alignment horizontal="centerContinuous"/>
    </xf>
    <xf numFmtId="0" fontId="10" fillId="0" borderId="0" xfId="0" applyFont="1" applyAlignment="1">
      <alignment horizontal="centerContinuous" wrapText="1"/>
    </xf>
    <xf numFmtId="0" fontId="11" fillId="0" borderId="0" xfId="0" applyFont="1" applyAlignment="1">
      <alignment horizontal="centerContinuous" wrapText="1"/>
    </xf>
    <xf numFmtId="0" fontId="10" fillId="0" borderId="0" xfId="0" applyFont="1"/>
    <xf numFmtId="0" fontId="13" fillId="0" borderId="0" xfId="0" applyFont="1" applyAlignment="1">
      <alignment horizontal="left"/>
    </xf>
    <xf numFmtId="0" fontId="13" fillId="0" borderId="0" xfId="0" applyFont="1" applyAlignment="1">
      <alignment horizontal="centerContinuous"/>
    </xf>
    <xf numFmtId="0" fontId="10" fillId="0" borderId="0" xfId="0" applyFont="1" applyAlignment="1">
      <alignment horizontal="centerContinuous"/>
    </xf>
    <xf numFmtId="0" fontId="10" fillId="0" borderId="0" xfId="0" applyFont="1" applyAlignment="1">
      <alignment horizontal="left"/>
    </xf>
    <xf numFmtId="0" fontId="14" fillId="3" borderId="0" xfId="0" applyFont="1" applyFill="1" applyAlignment="1" applyProtection="1">
      <alignment horizontal="centerContinuous"/>
    </xf>
    <xf numFmtId="0" fontId="15" fillId="3" borderId="1" xfId="0" applyFont="1" applyFill="1" applyBorder="1" applyAlignment="1" applyProtection="1">
      <alignment horizontal="centerContinuous"/>
    </xf>
    <xf numFmtId="0" fontId="10" fillId="0" borderId="0" xfId="0" applyFont="1" applyAlignment="1" applyProtection="1">
      <alignment horizontal="centerContinuous" wrapText="1"/>
    </xf>
    <xf numFmtId="0" fontId="10" fillId="0" borderId="0" xfId="0" applyFont="1" applyProtection="1"/>
    <xf numFmtId="0" fontId="16" fillId="0" borderId="0" xfId="0" applyFont="1" applyAlignment="1" applyProtection="1">
      <alignment horizontal="centerContinuous"/>
    </xf>
    <xf numFmtId="0" fontId="16" fillId="0" borderId="0" xfId="0" applyFont="1" applyProtection="1"/>
    <xf numFmtId="0" fontId="16" fillId="0" borderId="2" xfId="0" applyFont="1" applyBorder="1" applyProtection="1"/>
    <xf numFmtId="0" fontId="16" fillId="0" borderId="3" xfId="0" applyFont="1" applyBorder="1" applyProtection="1"/>
    <xf numFmtId="0" fontId="16" fillId="0" borderId="4" xfId="0" applyFont="1" applyBorder="1" applyProtection="1"/>
    <xf numFmtId="0" fontId="16" fillId="0" borderId="5" xfId="0" applyFont="1" applyBorder="1" applyProtection="1"/>
    <xf numFmtId="0" fontId="17" fillId="0" borderId="4" xfId="0" applyFont="1" applyBorder="1" applyAlignment="1" applyProtection="1">
      <alignment horizontal="centerContinuous"/>
    </xf>
    <xf numFmtId="0" fontId="16" fillId="0" borderId="5" xfId="0" applyFont="1" applyBorder="1" applyAlignment="1" applyProtection="1">
      <alignment horizontal="centerContinuous"/>
    </xf>
    <xf numFmtId="0" fontId="16" fillId="0" borderId="6" xfId="0" applyFont="1" applyBorder="1" applyProtection="1"/>
    <xf numFmtId="0" fontId="16" fillId="0" borderId="1" xfId="0" applyFont="1" applyBorder="1" applyProtection="1"/>
    <xf numFmtId="0" fontId="16" fillId="0" borderId="7" xfId="0" applyFont="1" applyBorder="1" applyProtection="1"/>
    <xf numFmtId="0" fontId="10" fillId="0" borderId="8" xfId="0" applyFont="1" applyBorder="1" applyProtection="1"/>
    <xf numFmtId="0" fontId="6" fillId="0" borderId="0" xfId="0" applyFont="1" applyProtection="1"/>
    <xf numFmtId="0" fontId="6" fillId="0" borderId="9" xfId="0" applyFont="1" applyBorder="1" applyAlignment="1" applyProtection="1">
      <alignment horizontal="centerContinuous"/>
    </xf>
    <xf numFmtId="0" fontId="6" fillId="0" borderId="10" xfId="0" applyFont="1" applyBorder="1" applyAlignment="1" applyProtection="1">
      <alignment horizontal="centerContinuous"/>
    </xf>
    <xf numFmtId="0" fontId="6" fillId="0" borderId="11" xfId="0" applyFont="1" applyBorder="1" applyAlignment="1" applyProtection="1">
      <alignment horizontal="centerContinuous"/>
    </xf>
    <xf numFmtId="0" fontId="6" fillId="0" borderId="4" xfId="0" applyFont="1" applyBorder="1" applyProtection="1"/>
    <xf numFmtId="0" fontId="6" fillId="0" borderId="0" xfId="0" applyFont="1" applyAlignment="1" applyProtection="1">
      <alignment horizontal="centerContinuous"/>
    </xf>
    <xf numFmtId="0" fontId="6" fillId="0" borderId="5" xfId="0" applyFont="1" applyBorder="1" applyAlignment="1" applyProtection="1">
      <alignment horizontal="centerContinuous"/>
    </xf>
    <xf numFmtId="0" fontId="6" fillId="0" borderId="9" xfId="0" applyFont="1" applyBorder="1" applyProtection="1"/>
    <xf numFmtId="0" fontId="6" fillId="0" borderId="10" xfId="0" applyFont="1" applyBorder="1" applyProtection="1"/>
    <xf numFmtId="0" fontId="6" fillId="0" borderId="5" xfId="0" applyFont="1" applyBorder="1" applyProtection="1"/>
    <xf numFmtId="0" fontId="6" fillId="0" borderId="6" xfId="0" applyFont="1" applyBorder="1" applyProtection="1"/>
    <xf numFmtId="0" fontId="6" fillId="0" borderId="1" xfId="0" applyFont="1" applyBorder="1" applyProtection="1"/>
    <xf numFmtId="0" fontId="6" fillId="0" borderId="1" xfId="0" applyFont="1" applyBorder="1" applyAlignment="1" applyProtection="1">
      <alignment horizontal="centerContinuous"/>
    </xf>
    <xf numFmtId="0" fontId="6" fillId="0" borderId="8" xfId="0" applyFont="1" applyBorder="1" applyProtection="1"/>
    <xf numFmtId="0" fontId="6" fillId="0" borderId="12" xfId="0" applyFont="1" applyBorder="1" applyProtection="1"/>
    <xf numFmtId="0" fontId="6" fillId="0" borderId="13" xfId="0" applyFont="1" applyBorder="1" applyProtection="1"/>
    <xf numFmtId="0" fontId="6" fillId="0" borderId="2" xfId="0" applyFont="1" applyBorder="1" applyProtection="1"/>
    <xf numFmtId="0" fontId="6" fillId="0" borderId="14" xfId="0" applyFont="1" applyBorder="1" applyProtection="1"/>
    <xf numFmtId="0" fontId="6" fillId="0" borderId="15" xfId="0" applyFont="1" applyBorder="1" applyProtection="1"/>
    <xf numFmtId="0" fontId="6" fillId="0" borderId="16" xfId="0" applyFont="1" applyBorder="1" applyProtection="1"/>
    <xf numFmtId="0" fontId="6" fillId="0" borderId="17" xfId="0" applyFont="1" applyBorder="1" applyProtection="1"/>
    <xf numFmtId="0" fontId="6" fillId="0" borderId="18" xfId="0" applyFont="1" applyBorder="1" applyProtection="1"/>
    <xf numFmtId="0" fontId="6" fillId="0" borderId="19" xfId="0" applyFont="1" applyBorder="1" applyAlignment="1" applyProtection="1">
      <alignment horizontal="centerContinuous"/>
    </xf>
    <xf numFmtId="0" fontId="6" fillId="0" borderId="16" xfId="0" applyFont="1" applyBorder="1" applyAlignment="1" applyProtection="1">
      <alignment horizontal="centerContinuous"/>
    </xf>
    <xf numFmtId="0" fontId="6" fillId="0" borderId="20" xfId="0" applyFont="1" applyBorder="1" applyProtection="1"/>
    <xf numFmtId="0" fontId="6" fillId="0" borderId="21" xfId="0" applyFont="1" applyBorder="1" applyAlignment="1" applyProtection="1">
      <alignment horizontal="centerContinuous"/>
    </xf>
    <xf numFmtId="0" fontId="6" fillId="0" borderId="22" xfId="0" applyFont="1" applyBorder="1" applyAlignment="1" applyProtection="1">
      <alignment horizontal="centerContinuous"/>
    </xf>
    <xf numFmtId="0" fontId="6" fillId="0" borderId="19" xfId="0" applyFont="1" applyBorder="1" applyProtection="1"/>
    <xf numFmtId="0" fontId="6" fillId="0" borderId="23" xfId="0" applyFont="1" applyBorder="1" applyProtection="1"/>
    <xf numFmtId="0" fontId="6" fillId="0" borderId="24" xfId="0" applyFont="1" applyBorder="1" applyProtection="1"/>
    <xf numFmtId="0" fontId="6" fillId="0" borderId="3" xfId="0" applyFont="1" applyBorder="1" applyProtection="1"/>
    <xf numFmtId="0" fontId="6" fillId="0" borderId="15" xfId="0" applyFont="1" applyBorder="1" applyAlignment="1" applyProtection="1">
      <alignment horizontal="centerContinuous"/>
    </xf>
    <xf numFmtId="0" fontId="6" fillId="0" borderId="25" xfId="0" applyFont="1" applyBorder="1" applyAlignment="1" applyProtection="1">
      <alignment horizontal="centerContinuous"/>
    </xf>
    <xf numFmtId="0" fontId="6" fillId="0" borderId="17" xfId="0" applyFont="1" applyBorder="1" applyAlignment="1" applyProtection="1">
      <alignment horizontal="centerContinuous"/>
    </xf>
    <xf numFmtId="0" fontId="6" fillId="0" borderId="26" xfId="0" applyFont="1" applyBorder="1" applyAlignment="1" applyProtection="1">
      <alignment horizontal="centerContinuous"/>
    </xf>
    <xf numFmtId="0" fontId="6" fillId="0" borderId="25" xfId="0" applyFont="1" applyBorder="1" applyProtection="1"/>
    <xf numFmtId="0" fontId="10" fillId="0" borderId="2" xfId="0" applyFont="1" applyBorder="1" applyProtection="1"/>
    <xf numFmtId="0" fontId="10" fillId="0" borderId="3" xfId="0" applyFont="1" applyBorder="1" applyProtection="1"/>
    <xf numFmtId="0" fontId="11" fillId="0" borderId="4" xfId="0" applyFont="1" applyBorder="1" applyAlignment="1" applyProtection="1">
      <alignment horizontal="centerContinuous"/>
    </xf>
    <xf numFmtId="0" fontId="10" fillId="0" borderId="0" xfId="0" applyFont="1" applyAlignment="1" applyProtection="1">
      <alignment horizontal="centerContinuous"/>
    </xf>
    <xf numFmtId="0" fontId="10" fillId="0" borderId="5" xfId="0" applyFont="1" applyBorder="1" applyAlignment="1" applyProtection="1">
      <alignment horizontal="centerContinuous"/>
    </xf>
    <xf numFmtId="0" fontId="11" fillId="0" borderId="0" xfId="0" applyFont="1" applyAlignment="1" applyProtection="1">
      <alignment horizontal="centerContinuous"/>
    </xf>
    <xf numFmtId="0" fontId="10" fillId="0" borderId="4" xfId="0" applyFont="1" applyBorder="1" applyProtection="1"/>
    <xf numFmtId="0" fontId="10" fillId="0" borderId="5" xfId="0" applyFont="1" applyBorder="1" applyProtection="1"/>
    <xf numFmtId="0" fontId="10" fillId="0" borderId="9" xfId="0" applyFont="1" applyBorder="1" applyProtection="1"/>
    <xf numFmtId="0" fontId="10" fillId="0" borderId="10" xfId="0" applyFont="1" applyBorder="1" applyAlignment="1" applyProtection="1">
      <alignment horizontal="centerContinuous"/>
    </xf>
    <xf numFmtId="0" fontId="10" fillId="0" borderId="11" xfId="0" applyFont="1" applyBorder="1" applyProtection="1"/>
    <xf numFmtId="0" fontId="10" fillId="0" borderId="10" xfId="0" applyFont="1" applyBorder="1" applyProtection="1"/>
    <xf numFmtId="0" fontId="10" fillId="0" borderId="15" xfId="0" applyFont="1" applyBorder="1" applyProtection="1"/>
    <xf numFmtId="0" fontId="10" fillId="0" borderId="19" xfId="0" applyFont="1" applyBorder="1" applyAlignment="1" applyProtection="1">
      <alignment horizontal="centerContinuous"/>
    </xf>
    <xf numFmtId="0" fontId="10" fillId="0" borderId="18" xfId="0" applyFont="1" applyBorder="1" applyProtection="1"/>
    <xf numFmtId="0" fontId="10" fillId="0" borderId="25" xfId="0" applyFont="1" applyBorder="1" applyProtection="1"/>
    <xf numFmtId="0" fontId="10" fillId="0" borderId="27" xfId="0" applyFont="1" applyBorder="1" applyProtection="1"/>
    <xf numFmtId="0" fontId="10" fillId="0" borderId="16" xfId="0" applyFont="1" applyBorder="1" applyProtection="1"/>
    <xf numFmtId="0" fontId="10" fillId="0" borderId="28" xfId="0" applyFont="1" applyBorder="1" applyProtection="1"/>
    <xf numFmtId="0" fontId="10" fillId="0" borderId="29" xfId="0" applyFont="1" applyBorder="1" applyProtection="1"/>
    <xf numFmtId="0" fontId="10" fillId="0" borderId="17" xfId="0" applyFont="1" applyBorder="1" applyProtection="1"/>
    <xf numFmtId="0" fontId="10" fillId="0" borderId="30" xfId="0" applyFont="1" applyBorder="1" applyProtection="1"/>
    <xf numFmtId="0" fontId="10" fillId="0" borderId="31" xfId="0" applyFont="1" applyBorder="1" applyProtection="1"/>
    <xf numFmtId="0" fontId="10" fillId="0" borderId="32" xfId="0" applyFont="1" applyBorder="1" applyProtection="1"/>
    <xf numFmtId="0" fontId="10" fillId="0" borderId="34" xfId="0" applyFont="1" applyBorder="1" applyProtection="1"/>
    <xf numFmtId="0" fontId="10" fillId="0" borderId="19" xfId="0" applyFont="1" applyBorder="1" applyProtection="1"/>
    <xf numFmtId="37" fontId="10" fillId="4" borderId="0" xfId="0" applyNumberFormat="1" applyFont="1" applyFill="1" applyProtection="1"/>
    <xf numFmtId="0" fontId="10" fillId="0" borderId="21" xfId="0" applyFont="1" applyBorder="1" applyProtection="1"/>
    <xf numFmtId="37" fontId="10" fillId="0" borderId="20" xfId="0" applyNumberFormat="1" applyFont="1" applyBorder="1" applyProtection="1"/>
    <xf numFmtId="0" fontId="10" fillId="0" borderId="22" xfId="0" applyFont="1" applyBorder="1" applyProtection="1"/>
    <xf numFmtId="0" fontId="10" fillId="0" borderId="6" xfId="0" applyFont="1" applyBorder="1" applyProtection="1"/>
    <xf numFmtId="0" fontId="10" fillId="0" borderId="1" xfId="0" applyFont="1" applyBorder="1" applyProtection="1"/>
    <xf numFmtId="0" fontId="10" fillId="0" borderId="7" xfId="0" applyFont="1" applyBorder="1" applyProtection="1"/>
    <xf numFmtId="0" fontId="11" fillId="0" borderId="0" xfId="0" applyFont="1" applyProtection="1"/>
    <xf numFmtId="0" fontId="6" fillId="0" borderId="26" xfId="0" applyFont="1" applyBorder="1" applyProtection="1"/>
    <xf numFmtId="0" fontId="6" fillId="0" borderId="21" xfId="0" applyFont="1" applyBorder="1" applyProtection="1"/>
    <xf numFmtId="0" fontId="10" fillId="0" borderId="26" xfId="0" applyFont="1" applyBorder="1" applyProtection="1"/>
    <xf numFmtId="0" fontId="6" fillId="0" borderId="4" xfId="0" applyFont="1" applyBorder="1" applyAlignment="1" applyProtection="1">
      <alignment horizontal="centerContinuous"/>
    </xf>
    <xf numFmtId="0" fontId="18" fillId="0" borderId="0" xfId="0" applyFont="1" applyAlignment="1" applyProtection="1">
      <alignment horizontal="left"/>
    </xf>
    <xf numFmtId="0" fontId="18" fillId="0" borderId="0" xfId="0" applyFont="1" applyAlignment="1" applyProtection="1">
      <alignment horizontal="centerContinuous"/>
    </xf>
    <xf numFmtId="0" fontId="18" fillId="0" borderId="5" xfId="0" applyFont="1" applyBorder="1" applyAlignment="1" applyProtection="1">
      <alignment horizontal="centerContinuous"/>
    </xf>
    <xf numFmtId="0" fontId="18" fillId="0" borderId="0" xfId="0" applyFont="1" applyProtection="1"/>
    <xf numFmtId="0" fontId="18" fillId="0" borderId="10" xfId="0" applyFont="1" applyBorder="1" applyAlignment="1" applyProtection="1">
      <alignment horizontal="left"/>
    </xf>
    <xf numFmtId="0" fontId="18" fillId="0" borderId="10" xfId="0" applyFont="1" applyBorder="1" applyProtection="1"/>
    <xf numFmtId="0" fontId="18" fillId="0" borderId="10" xfId="0" applyFont="1" applyBorder="1" applyAlignment="1" applyProtection="1">
      <alignment horizontal="centerContinuous"/>
    </xf>
    <xf numFmtId="0" fontId="18" fillId="0" borderId="11" xfId="0" applyFont="1" applyBorder="1" applyAlignment="1" applyProtection="1">
      <alignment horizontal="centerContinuous"/>
    </xf>
    <xf numFmtId="0" fontId="18" fillId="0" borderId="25" xfId="0" applyFont="1" applyBorder="1" applyProtection="1"/>
    <xf numFmtId="0" fontId="18" fillId="0" borderId="25" xfId="0" applyFont="1" applyBorder="1" applyAlignment="1" applyProtection="1">
      <alignment horizontal="centerContinuous"/>
    </xf>
    <xf numFmtId="0" fontId="18" fillId="0" borderId="5" xfId="0" applyFont="1" applyBorder="1" applyProtection="1"/>
    <xf numFmtId="0" fontId="18" fillId="0" borderId="26" xfId="0" applyFont="1" applyBorder="1" applyProtection="1"/>
    <xf numFmtId="0" fontId="18" fillId="0" borderId="11" xfId="0" applyFont="1" applyBorder="1" applyProtection="1"/>
    <xf numFmtId="0" fontId="6" fillId="0" borderId="11" xfId="0" applyFont="1" applyBorder="1" applyProtection="1"/>
    <xf numFmtId="0" fontId="6" fillId="0" borderId="22" xfId="0" applyFont="1" applyBorder="1" applyProtection="1"/>
    <xf numFmtId="0" fontId="10" fillId="0" borderId="20" xfId="0" applyFont="1" applyBorder="1" applyProtection="1"/>
    <xf numFmtId="0" fontId="6" fillId="0" borderId="0" xfId="0" applyFont="1" applyAlignment="1" applyProtection="1">
      <alignment horizontal="left"/>
    </xf>
    <xf numFmtId="0" fontId="6" fillId="0" borderId="1" xfId="0" applyFont="1" applyBorder="1" applyAlignment="1" applyProtection="1">
      <alignment horizontal="left"/>
    </xf>
    <xf numFmtId="0" fontId="19" fillId="0" borderId="0" xfId="0" applyFont="1" applyAlignment="1" applyProtection="1">
      <alignment horizontal="centerContinuous"/>
    </xf>
    <xf numFmtId="0" fontId="19" fillId="0" borderId="4" xfId="0" applyFont="1" applyBorder="1" applyAlignment="1" applyProtection="1">
      <alignment horizontal="centerContinuous"/>
    </xf>
    <xf numFmtId="0" fontId="19" fillId="0" borderId="5" xfId="0" applyFont="1" applyBorder="1" applyAlignment="1" applyProtection="1">
      <alignment horizontal="centerContinuous"/>
    </xf>
    <xf numFmtId="37" fontId="6" fillId="0" borderId="0" xfId="0" applyNumberFormat="1" applyFont="1" applyProtection="1"/>
    <xf numFmtId="37" fontId="6" fillId="0" borderId="5" xfId="0" applyNumberFormat="1" applyFont="1" applyBorder="1" applyProtection="1"/>
    <xf numFmtId="37" fontId="6" fillId="0" borderId="1" xfId="0" applyNumberFormat="1" applyFont="1" applyBorder="1" applyProtection="1"/>
    <xf numFmtId="37" fontId="6" fillId="0" borderId="7" xfId="0" applyNumberFormat="1" applyFont="1" applyBorder="1" applyProtection="1"/>
    <xf numFmtId="37" fontId="6" fillId="0" borderId="0" xfId="0" applyNumberFormat="1" applyFont="1" applyAlignment="1" applyProtection="1">
      <alignment horizontal="centerContinuous"/>
    </xf>
    <xf numFmtId="0" fontId="10" fillId="0" borderId="9" xfId="0" applyFont="1" applyBorder="1" applyAlignment="1" applyProtection="1">
      <alignment horizontal="centerContinuous"/>
    </xf>
    <xf numFmtId="0" fontId="19" fillId="0" borderId="0" xfId="0" applyFont="1" applyProtection="1"/>
    <xf numFmtId="0" fontId="6" fillId="0" borderId="18" xfId="0" applyFont="1" applyBorder="1" applyAlignment="1" applyProtection="1">
      <alignment horizontal="center"/>
    </xf>
    <xf numFmtId="0" fontId="6" fillId="0" borderId="20" xfId="0" applyFont="1" applyBorder="1" applyAlignment="1" applyProtection="1">
      <alignment horizontal="center"/>
    </xf>
    <xf numFmtId="37" fontId="6" fillId="0" borderId="17" xfId="0" applyNumberFormat="1" applyFont="1" applyBorder="1" applyProtection="1"/>
    <xf numFmtId="37" fontId="6" fillId="0" borderId="22" xfId="0" applyNumberFormat="1" applyFont="1" applyBorder="1" applyProtection="1"/>
    <xf numFmtId="0" fontId="6" fillId="0" borderId="38" xfId="0" applyFont="1" applyBorder="1" applyAlignment="1" applyProtection="1">
      <alignment horizontal="centerContinuous" wrapText="1"/>
    </xf>
    <xf numFmtId="0" fontId="6" fillId="0" borderId="21" xfId="0" applyFont="1" applyBorder="1" applyAlignment="1" applyProtection="1">
      <alignment horizontal="center"/>
    </xf>
    <xf numFmtId="37" fontId="6" fillId="0" borderId="16" xfId="0" applyNumberFormat="1" applyFont="1" applyBorder="1" applyProtection="1"/>
    <xf numFmtId="0" fontId="6" fillId="0" borderId="38" xfId="0" applyFont="1" applyBorder="1" applyProtection="1"/>
    <xf numFmtId="37" fontId="6" fillId="0" borderId="5" xfId="0" applyNumberFormat="1" applyFont="1" applyBorder="1" applyAlignment="1" applyProtection="1">
      <alignment horizontal="centerContinuous"/>
    </xf>
    <xf numFmtId="37" fontId="6" fillId="0" borderId="1" xfId="0" applyNumberFormat="1" applyFont="1" applyBorder="1" applyAlignment="1" applyProtection="1">
      <alignment horizontal="centerContinuous"/>
    </xf>
    <xf numFmtId="37" fontId="6" fillId="0" borderId="7" xfId="0" applyNumberFormat="1" applyFont="1" applyBorder="1" applyAlignment="1" applyProtection="1">
      <alignment horizontal="centerContinuous"/>
    </xf>
    <xf numFmtId="0" fontId="6" fillId="0" borderId="29" xfId="0" applyFont="1" applyBorder="1" applyProtection="1"/>
    <xf numFmtId="0" fontId="6" fillId="0" borderId="0" xfId="0" applyFont="1" applyAlignment="1" applyProtection="1">
      <alignment horizontal="center"/>
    </xf>
    <xf numFmtId="0" fontId="6" fillId="0" borderId="7" xfId="0" applyFont="1" applyBorder="1" applyProtection="1"/>
    <xf numFmtId="0" fontId="6" fillId="0" borderId="3" xfId="0" applyFont="1" applyBorder="1" applyAlignment="1" applyProtection="1">
      <alignment horizontal="center"/>
    </xf>
    <xf numFmtId="0" fontId="6" fillId="6" borderId="21" xfId="0" applyFont="1" applyFill="1" applyBorder="1" applyProtection="1"/>
    <xf numFmtId="37" fontId="6" fillId="6" borderId="22" xfId="0" applyNumberFormat="1" applyFont="1" applyFill="1" applyBorder="1" applyProtection="1"/>
    <xf numFmtId="5" fontId="6" fillId="7" borderId="22" xfId="0" applyNumberFormat="1" applyFont="1" applyFill="1" applyBorder="1" applyProtection="1"/>
    <xf numFmtId="0" fontId="6" fillId="8" borderId="21" xfId="0" applyFont="1" applyFill="1" applyBorder="1" applyProtection="1"/>
    <xf numFmtId="37" fontId="6" fillId="8" borderId="22" xfId="0" applyNumberFormat="1" applyFont="1" applyFill="1" applyBorder="1" applyProtection="1"/>
    <xf numFmtId="0" fontId="6" fillId="0" borderId="0" xfId="0" applyFont="1" applyAlignment="1" applyProtection="1">
      <alignment horizontal="right"/>
    </xf>
    <xf numFmtId="0" fontId="6" fillId="0" borderId="10" xfId="0" applyFont="1" applyBorder="1" applyAlignment="1" applyProtection="1">
      <alignment horizontal="right"/>
    </xf>
    <xf numFmtId="0" fontId="6" fillId="0" borderId="19" xfId="0" applyFont="1" applyBorder="1" applyAlignment="1" applyProtection="1">
      <alignment horizontal="center"/>
    </xf>
    <xf numFmtId="0" fontId="6" fillId="0" borderId="16" xfId="0" applyFont="1" applyBorder="1" applyAlignment="1" applyProtection="1">
      <alignment horizontal="center"/>
    </xf>
    <xf numFmtId="0" fontId="6" fillId="0" borderId="22" xfId="0" applyFont="1" applyBorder="1" applyAlignment="1" applyProtection="1">
      <alignment horizontal="center"/>
    </xf>
    <xf numFmtId="0" fontId="6" fillId="9" borderId="19" xfId="0" applyFont="1" applyFill="1" applyBorder="1" applyProtection="1"/>
    <xf numFmtId="39" fontId="6" fillId="9" borderId="5" xfId="0" applyNumberFormat="1" applyFont="1" applyFill="1" applyBorder="1" applyAlignment="1" applyProtection="1">
      <alignment horizontal="centerContinuous"/>
    </xf>
    <xf numFmtId="0" fontId="6" fillId="9" borderId="4" xfId="0" applyFont="1" applyFill="1" applyBorder="1" applyProtection="1"/>
    <xf numFmtId="39" fontId="6" fillId="9" borderId="0" xfId="0" applyNumberFormat="1" applyFont="1" applyFill="1" applyAlignment="1" applyProtection="1">
      <alignment horizontal="centerContinuous"/>
    </xf>
    <xf numFmtId="39" fontId="6" fillId="9" borderId="25" xfId="0" applyNumberFormat="1" applyFont="1" applyFill="1" applyBorder="1" applyAlignment="1" applyProtection="1">
      <alignment horizontal="centerContinuous"/>
    </xf>
    <xf numFmtId="0" fontId="6" fillId="9" borderId="21" xfId="0" applyFont="1" applyFill="1" applyBorder="1" applyAlignment="1" applyProtection="1">
      <alignment horizontal="centerContinuous"/>
    </xf>
    <xf numFmtId="0" fontId="6" fillId="9" borderId="11" xfId="0" applyFont="1" applyFill="1" applyBorder="1" applyAlignment="1" applyProtection="1">
      <alignment horizontal="centerContinuous"/>
    </xf>
    <xf numFmtId="0" fontId="6" fillId="9" borderId="9" xfId="0" applyFont="1" applyFill="1" applyBorder="1" applyAlignment="1" applyProtection="1">
      <alignment horizontal="centerContinuous"/>
    </xf>
    <xf numFmtId="0" fontId="6" fillId="9" borderId="10" xfId="0" applyFont="1" applyFill="1" applyBorder="1" applyAlignment="1" applyProtection="1">
      <alignment horizontal="centerContinuous"/>
    </xf>
    <xf numFmtId="0" fontId="6" fillId="9" borderId="26" xfId="0" applyFont="1" applyFill="1" applyBorder="1" applyAlignment="1" applyProtection="1">
      <alignment horizontal="centerContinuous"/>
    </xf>
    <xf numFmtId="37" fontId="6" fillId="0" borderId="17" xfId="0" applyNumberFormat="1" applyFont="1" applyBorder="1" applyAlignment="1" applyProtection="1">
      <alignment horizontal="centerContinuous"/>
    </xf>
    <xf numFmtId="37" fontId="6" fillId="9" borderId="19" xfId="0" applyNumberFormat="1" applyFont="1" applyFill="1" applyBorder="1" applyProtection="1"/>
    <xf numFmtId="37" fontId="6" fillId="9" borderId="5" xfId="0" applyNumberFormat="1" applyFont="1" applyFill="1" applyBorder="1" applyAlignment="1" applyProtection="1">
      <alignment horizontal="centerContinuous"/>
    </xf>
    <xf numFmtId="37" fontId="6" fillId="9" borderId="4" xfId="0" applyNumberFormat="1" applyFont="1" applyFill="1" applyBorder="1" applyProtection="1"/>
    <xf numFmtId="37" fontId="6" fillId="9" borderId="0" xfId="0" applyNumberFormat="1" applyFont="1" applyFill="1" applyAlignment="1" applyProtection="1">
      <alignment horizontal="centerContinuous"/>
    </xf>
    <xf numFmtId="37" fontId="6" fillId="9" borderId="25" xfId="0" applyNumberFormat="1" applyFont="1" applyFill="1" applyBorder="1" applyAlignment="1" applyProtection="1">
      <alignment horizontal="centerContinuous"/>
    </xf>
    <xf numFmtId="37" fontId="6" fillId="9" borderId="21" xfId="0" applyNumberFormat="1" applyFont="1" applyFill="1" applyBorder="1" applyAlignment="1" applyProtection="1">
      <alignment horizontal="centerContinuous"/>
    </xf>
    <xf numFmtId="37" fontId="6" fillId="9" borderId="11" xfId="0" applyNumberFormat="1" applyFont="1" applyFill="1" applyBorder="1" applyAlignment="1" applyProtection="1">
      <alignment horizontal="centerContinuous"/>
    </xf>
    <xf numFmtId="37" fontId="6" fillId="9" borderId="9" xfId="0" applyNumberFormat="1" applyFont="1" applyFill="1" applyBorder="1" applyAlignment="1" applyProtection="1">
      <alignment horizontal="centerContinuous"/>
    </xf>
    <xf numFmtId="37" fontId="6" fillId="9" borderId="10" xfId="0" applyNumberFormat="1" applyFont="1" applyFill="1" applyBorder="1" applyAlignment="1" applyProtection="1">
      <alignment horizontal="centerContinuous"/>
    </xf>
    <xf numFmtId="37" fontId="6" fillId="9" borderId="26" xfId="0" applyNumberFormat="1" applyFont="1" applyFill="1" applyBorder="1" applyAlignment="1" applyProtection="1">
      <alignment horizontal="centerContinuous"/>
    </xf>
    <xf numFmtId="0" fontId="6" fillId="0" borderId="10" xfId="0" applyFont="1" applyBorder="1" applyAlignment="1" applyProtection="1">
      <alignment horizontal="center"/>
    </xf>
    <xf numFmtId="0" fontId="6" fillId="0" borderId="40" xfId="0" applyFont="1" applyBorder="1" applyProtection="1"/>
    <xf numFmtId="0" fontId="6" fillId="0" borderId="15" xfId="0" applyFont="1" applyBorder="1" applyProtection="1">
      <protection locked="0"/>
    </xf>
    <xf numFmtId="0" fontId="6" fillId="0" borderId="5" xfId="0" applyFont="1" applyBorder="1" applyProtection="1">
      <protection locked="0"/>
    </xf>
    <xf numFmtId="0" fontId="6" fillId="0" borderId="16" xfId="0" applyFont="1" applyBorder="1" applyAlignment="1" applyProtection="1">
      <alignment horizontal="right"/>
    </xf>
    <xf numFmtId="0" fontId="6" fillId="0" borderId="10" xfId="0" applyFont="1" applyBorder="1" applyProtection="1">
      <protection locked="0"/>
    </xf>
    <xf numFmtId="0" fontId="6" fillId="0" borderId="17" xfId="0" applyFont="1" applyBorder="1" applyProtection="1">
      <protection locked="0"/>
    </xf>
    <xf numFmtId="0" fontId="18" fillId="0" borderId="4" xfId="0" applyFont="1" applyBorder="1" applyProtection="1"/>
    <xf numFmtId="0" fontId="18" fillId="0" borderId="9" xfId="0" applyFont="1" applyBorder="1" applyProtection="1"/>
    <xf numFmtId="39" fontId="18" fillId="0" borderId="10" xfId="0" applyNumberFormat="1" applyFont="1" applyBorder="1" applyAlignment="1" applyProtection="1">
      <alignment horizontal="centerContinuous"/>
    </xf>
    <xf numFmtId="39" fontId="6" fillId="0" borderId="10" xfId="0" applyNumberFormat="1" applyFont="1" applyBorder="1" applyAlignment="1" applyProtection="1">
      <alignment horizontal="centerContinuous"/>
    </xf>
    <xf numFmtId="0" fontId="21" fillId="0" borderId="25" xfId="0" applyFont="1" applyBorder="1" applyProtection="1"/>
    <xf numFmtId="0" fontId="6" fillId="0" borderId="34" xfId="0" applyFont="1" applyBorder="1" applyProtection="1"/>
    <xf numFmtId="37" fontId="6" fillId="0" borderId="15" xfId="0" applyNumberFormat="1" applyFont="1" applyBorder="1" applyAlignment="1" applyProtection="1">
      <alignment horizontal="centerContinuous"/>
    </xf>
    <xf numFmtId="5" fontId="6" fillId="0" borderId="17" xfId="0" applyNumberFormat="1" applyFont="1" applyBorder="1" applyAlignment="1" applyProtection="1">
      <alignment horizontal="centerContinuous"/>
      <protection locked="0"/>
    </xf>
    <xf numFmtId="5" fontId="6" fillId="0" borderId="11" xfId="0" applyNumberFormat="1" applyFont="1" applyBorder="1" applyProtection="1">
      <protection locked="0"/>
    </xf>
    <xf numFmtId="5" fontId="6" fillId="9" borderId="4" xfId="0" applyNumberFormat="1" applyFont="1" applyFill="1" applyBorder="1" applyProtection="1"/>
    <xf numFmtId="37" fontId="6" fillId="0" borderId="17" xfId="0" applyNumberFormat="1" applyFont="1" applyBorder="1" applyProtection="1">
      <protection locked="0"/>
    </xf>
    <xf numFmtId="0" fontId="6" fillId="9" borderId="4" xfId="0" applyFont="1" applyFill="1" applyBorder="1" applyAlignment="1" applyProtection="1">
      <alignment horizontal="centerContinuous"/>
    </xf>
    <xf numFmtId="0" fontId="6" fillId="9" borderId="16" xfId="0" applyFont="1" applyFill="1" applyBorder="1" applyProtection="1"/>
    <xf numFmtId="37" fontId="6" fillId="9" borderId="25" xfId="0" applyNumberFormat="1" applyFont="1" applyFill="1" applyBorder="1" applyProtection="1"/>
    <xf numFmtId="37" fontId="6" fillId="9" borderId="21" xfId="0" applyNumberFormat="1" applyFont="1" applyFill="1" applyBorder="1" applyProtection="1"/>
    <xf numFmtId="0" fontId="6" fillId="9" borderId="11" xfId="0" applyFont="1" applyFill="1" applyBorder="1" applyProtection="1"/>
    <xf numFmtId="37" fontId="6" fillId="9" borderId="10" xfId="0" applyNumberFormat="1" applyFont="1" applyFill="1" applyBorder="1" applyProtection="1"/>
    <xf numFmtId="0" fontId="6" fillId="9" borderId="9" xfId="0" applyFont="1" applyFill="1" applyBorder="1" applyProtection="1"/>
    <xf numFmtId="37" fontId="6" fillId="9" borderId="26" xfId="0" applyNumberFormat="1" applyFont="1" applyFill="1" applyBorder="1" applyProtection="1"/>
    <xf numFmtId="37" fontId="6" fillId="0" borderId="11" xfId="0" applyNumberFormat="1" applyFont="1" applyBorder="1" applyProtection="1">
      <protection locked="0"/>
    </xf>
    <xf numFmtId="5" fontId="6" fillId="0" borderId="15" xfId="0" applyNumberFormat="1" applyFont="1" applyBorder="1" applyProtection="1"/>
    <xf numFmtId="5" fontId="6" fillId="9" borderId="4" xfId="0" applyNumberFormat="1" applyFont="1" applyFill="1" applyBorder="1" applyAlignment="1" applyProtection="1">
      <alignment horizontal="centerContinuous"/>
    </xf>
    <xf numFmtId="5" fontId="6" fillId="9" borderId="25" xfId="0" applyNumberFormat="1" applyFont="1" applyFill="1" applyBorder="1" applyProtection="1"/>
    <xf numFmtId="0" fontId="10" fillId="0" borderId="12" xfId="0" applyFont="1" applyBorder="1" applyProtection="1"/>
    <xf numFmtId="0" fontId="10" fillId="0" borderId="13" xfId="0" applyFont="1" applyBorder="1" applyProtection="1"/>
    <xf numFmtId="0" fontId="10" fillId="0" borderId="24" xfId="0" applyFont="1" applyBorder="1" applyProtection="1"/>
    <xf numFmtId="0" fontId="10" fillId="0" borderId="41" xfId="0" applyFont="1" applyBorder="1" applyAlignment="1" applyProtection="1">
      <alignment horizontal="centerContinuous"/>
    </xf>
    <xf numFmtId="0" fontId="10" fillId="0" borderId="42" xfId="0" applyFont="1" applyBorder="1" applyAlignment="1" applyProtection="1">
      <alignment horizontal="centerContinuous"/>
    </xf>
    <xf numFmtId="0" fontId="10" fillId="0" borderId="39" xfId="0" applyFont="1" applyBorder="1" applyAlignment="1" applyProtection="1">
      <alignment horizontal="centerContinuous"/>
    </xf>
    <xf numFmtId="0" fontId="22" fillId="0" borderId="4" xfId="0" applyFont="1" applyBorder="1" applyProtection="1"/>
    <xf numFmtId="0" fontId="22" fillId="0" borderId="0" xfId="0" applyFont="1" applyProtection="1"/>
    <xf numFmtId="0" fontId="22" fillId="0" borderId="5" xfId="0" applyFont="1" applyBorder="1" applyProtection="1"/>
    <xf numFmtId="0" fontId="10" fillId="0" borderId="30" xfId="0" applyFont="1" applyBorder="1" applyAlignment="1" applyProtection="1">
      <alignment horizontal="center"/>
    </xf>
    <xf numFmtId="0" fontId="10" fillId="0" borderId="16" xfId="0" applyFont="1" applyBorder="1" applyAlignment="1" applyProtection="1">
      <alignment horizontal="center"/>
    </xf>
    <xf numFmtId="0" fontId="10" fillId="0" borderId="4" xfId="0" applyFont="1" applyBorder="1" applyAlignment="1" applyProtection="1">
      <alignment horizontal="center"/>
    </xf>
    <xf numFmtId="0" fontId="10" fillId="0" borderId="9" xfId="0" applyFont="1" applyBorder="1" applyAlignment="1" applyProtection="1">
      <alignment horizontal="center"/>
    </xf>
    <xf numFmtId="0" fontId="10" fillId="0" borderId="22" xfId="0" applyFont="1" applyBorder="1" applyAlignment="1" applyProtection="1">
      <alignment horizontal="center"/>
    </xf>
    <xf numFmtId="0" fontId="10" fillId="0" borderId="43" xfId="0" applyFont="1" applyBorder="1" applyAlignment="1" applyProtection="1">
      <alignment horizontal="center"/>
    </xf>
    <xf numFmtId="0" fontId="10" fillId="0" borderId="44" xfId="0" applyFont="1" applyBorder="1" applyProtection="1"/>
    <xf numFmtId="0" fontId="10" fillId="9" borderId="44" xfId="0" applyFont="1" applyFill="1" applyBorder="1" applyProtection="1"/>
    <xf numFmtId="0" fontId="10" fillId="9" borderId="39" xfId="0" applyFont="1" applyFill="1" applyBorder="1" applyProtection="1"/>
    <xf numFmtId="0" fontId="10" fillId="9" borderId="42" xfId="0" applyFont="1" applyFill="1" applyBorder="1" applyProtection="1"/>
    <xf numFmtId="5" fontId="10" fillId="0" borderId="46" xfId="0" applyNumberFormat="1" applyFont="1" applyBorder="1" applyProtection="1"/>
    <xf numFmtId="5" fontId="10" fillId="0" borderId="39" xfId="0" applyNumberFormat="1" applyFont="1" applyBorder="1" applyProtection="1"/>
    <xf numFmtId="5" fontId="10" fillId="0" borderId="43" xfId="0" applyNumberFormat="1" applyFont="1" applyBorder="1" applyProtection="1"/>
    <xf numFmtId="5" fontId="10" fillId="0" borderId="45" xfId="0" applyNumberFormat="1" applyFont="1" applyBorder="1" applyProtection="1"/>
    <xf numFmtId="37" fontId="10" fillId="0" borderId="43" xfId="0" applyNumberFormat="1" applyFont="1" applyBorder="1" applyProtection="1"/>
    <xf numFmtId="37" fontId="10" fillId="0" borderId="45" xfId="0" applyNumberFormat="1" applyFont="1" applyBorder="1" applyProtection="1"/>
    <xf numFmtId="37" fontId="10" fillId="0" borderId="46" xfId="0" applyNumberFormat="1" applyFont="1" applyBorder="1" applyProtection="1"/>
    <xf numFmtId="37" fontId="10" fillId="9" borderId="39" xfId="0" applyNumberFormat="1" applyFont="1" applyFill="1" applyBorder="1" applyProtection="1"/>
    <xf numFmtId="0" fontId="10" fillId="0" borderId="48" xfId="0" applyFont="1" applyBorder="1" applyProtection="1"/>
    <xf numFmtId="0" fontId="10" fillId="0" borderId="49" xfId="0" applyFont="1" applyBorder="1" applyProtection="1"/>
    <xf numFmtId="5" fontId="10" fillId="0" borderId="50" xfId="0" applyNumberFormat="1" applyFont="1" applyBorder="1" applyProtection="1"/>
    <xf numFmtId="0" fontId="10" fillId="0" borderId="37" xfId="0" applyFont="1" applyBorder="1" applyAlignment="1" applyProtection="1">
      <alignment horizontal="center"/>
    </xf>
    <xf numFmtId="37" fontId="10" fillId="0" borderId="31" xfId="0" applyNumberFormat="1" applyFont="1" applyBorder="1" applyProtection="1"/>
    <xf numFmtId="0" fontId="10" fillId="0" borderId="14" xfId="0" applyFont="1" applyBorder="1" applyProtection="1"/>
    <xf numFmtId="0" fontId="10" fillId="0" borderId="41" xfId="0" applyFont="1" applyBorder="1" applyProtection="1"/>
    <xf numFmtId="0" fontId="10" fillId="0" borderId="42" xfId="0" applyFont="1" applyBorder="1" applyProtection="1"/>
    <xf numFmtId="0" fontId="10" fillId="0" borderId="39" xfId="0" applyFont="1" applyBorder="1" applyProtection="1"/>
    <xf numFmtId="5" fontId="10" fillId="0" borderId="51" xfId="0" applyNumberFormat="1" applyFont="1" applyBorder="1" applyProtection="1"/>
    <xf numFmtId="5" fontId="10" fillId="0" borderId="44" xfId="0" applyNumberFormat="1" applyFont="1" applyBorder="1" applyProtection="1"/>
    <xf numFmtId="0" fontId="10" fillId="0" borderId="51" xfId="0" applyFont="1" applyBorder="1" applyAlignment="1" applyProtection="1">
      <alignment horizontal="center"/>
    </xf>
    <xf numFmtId="37" fontId="10" fillId="0" borderId="51" xfId="0" applyNumberFormat="1" applyFont="1" applyBorder="1" applyProtection="1"/>
    <xf numFmtId="37" fontId="10" fillId="0" borderId="44" xfId="0" applyNumberFormat="1" applyFont="1" applyBorder="1" applyProtection="1"/>
    <xf numFmtId="37" fontId="10" fillId="0" borderId="42" xfId="0" applyNumberFormat="1" applyFont="1" applyBorder="1" applyProtection="1"/>
    <xf numFmtId="0" fontId="10" fillId="0" borderId="46" xfId="0" applyFont="1" applyBorder="1" applyProtection="1"/>
    <xf numFmtId="37" fontId="10" fillId="9" borderId="51" xfId="0" applyNumberFormat="1" applyFont="1" applyFill="1" applyBorder="1" applyProtection="1"/>
    <xf numFmtId="5" fontId="10" fillId="0" borderId="52" xfId="0" applyNumberFormat="1" applyFont="1" applyBorder="1" applyProtection="1"/>
    <xf numFmtId="5" fontId="10" fillId="0" borderId="53" xfId="0" applyNumberFormat="1" applyFont="1" applyBorder="1" applyProtection="1"/>
    <xf numFmtId="5" fontId="10" fillId="0" borderId="48" xfId="0" applyNumberFormat="1" applyFont="1" applyBorder="1" applyProtection="1"/>
    <xf numFmtId="0" fontId="10" fillId="0" borderId="53" xfId="0" applyFont="1" applyBorder="1" applyProtection="1"/>
    <xf numFmtId="0" fontId="10" fillId="0" borderId="52" xfId="0" applyFont="1" applyBorder="1" applyAlignment="1" applyProtection="1">
      <alignment horizontal="center"/>
    </xf>
    <xf numFmtId="0" fontId="10" fillId="0" borderId="0" xfId="0" applyFont="1" applyAlignment="1" applyProtection="1">
      <alignment horizontal="right"/>
    </xf>
    <xf numFmtId="0" fontId="10" fillId="0" borderId="18" xfId="0" applyFont="1" applyBorder="1" applyAlignment="1" applyProtection="1">
      <alignment horizontal="center"/>
    </xf>
    <xf numFmtId="0" fontId="10" fillId="0" borderId="20" xfId="0" applyFont="1" applyBorder="1" applyAlignment="1" applyProtection="1">
      <alignment horizontal="center"/>
    </xf>
    <xf numFmtId="0" fontId="10" fillId="9" borderId="21" xfId="0" applyFont="1" applyFill="1" applyBorder="1" applyProtection="1"/>
    <xf numFmtId="0" fontId="10" fillId="9" borderId="10" xfId="0" applyFont="1" applyFill="1" applyBorder="1" applyProtection="1"/>
    <xf numFmtId="0" fontId="10" fillId="9" borderId="11" xfId="0" applyFont="1" applyFill="1" applyBorder="1" applyProtection="1"/>
    <xf numFmtId="5" fontId="10" fillId="0" borderId="16" xfId="0" applyNumberFormat="1" applyFont="1" applyBorder="1" applyProtection="1"/>
    <xf numFmtId="37" fontId="10" fillId="0" borderId="16" xfId="0" applyNumberFormat="1" applyFont="1" applyBorder="1" applyProtection="1"/>
    <xf numFmtId="37" fontId="10" fillId="0" borderId="22" xfId="0" applyNumberFormat="1" applyFont="1" applyBorder="1" applyProtection="1"/>
    <xf numFmtId="0" fontId="10" fillId="0" borderId="23" xfId="0" applyFont="1" applyBorder="1" applyAlignment="1" applyProtection="1">
      <alignment horizontal="center"/>
    </xf>
    <xf numFmtId="0" fontId="10" fillId="0" borderId="1" xfId="0" applyFont="1" applyBorder="1" applyAlignment="1" applyProtection="1">
      <alignment horizontal="center"/>
    </xf>
    <xf numFmtId="0" fontId="10" fillId="9" borderId="38" xfId="0" applyFont="1" applyFill="1" applyBorder="1" applyProtection="1"/>
    <xf numFmtId="0" fontId="10" fillId="9" borderId="1" xfId="0" applyFont="1" applyFill="1" applyBorder="1" applyProtection="1"/>
    <xf numFmtId="5" fontId="10" fillId="0" borderId="37" xfId="0" applyNumberFormat="1" applyFont="1" applyBorder="1" applyProtection="1"/>
    <xf numFmtId="0" fontId="10" fillId="0" borderId="19" xfId="0" applyFont="1" applyBorder="1" applyAlignment="1" applyProtection="1">
      <alignment horizontal="center"/>
    </xf>
    <xf numFmtId="0" fontId="10" fillId="0" borderId="0" xfId="0" applyFont="1" applyAlignment="1" applyProtection="1">
      <alignment horizontal="center"/>
    </xf>
    <xf numFmtId="0" fontId="10" fillId="0" borderId="25" xfId="0" applyFont="1" applyBorder="1" applyAlignment="1" applyProtection="1">
      <alignment horizontal="center"/>
    </xf>
    <xf numFmtId="0" fontId="13" fillId="0" borderId="0" xfId="0" applyFont="1" applyProtection="1"/>
    <xf numFmtId="0" fontId="6" fillId="4" borderId="1" xfId="0" applyFont="1" applyFill="1" applyBorder="1" applyProtection="1"/>
    <xf numFmtId="37" fontId="10" fillId="0" borderId="37" xfId="0" applyNumberFormat="1" applyFont="1" applyBorder="1" applyProtection="1"/>
    <xf numFmtId="0" fontId="13" fillId="0" borderId="19" xfId="0" applyFont="1" applyBorder="1" applyProtection="1"/>
    <xf numFmtId="0" fontId="10" fillId="0" borderId="54" xfId="0" applyFont="1" applyBorder="1" applyProtection="1"/>
    <xf numFmtId="0" fontId="22" fillId="0" borderId="10" xfId="0" applyFont="1" applyBorder="1" applyProtection="1"/>
    <xf numFmtId="0" fontId="6" fillId="4" borderId="4" xfId="0" applyFont="1" applyFill="1" applyBorder="1" applyProtection="1"/>
    <xf numFmtId="0" fontId="10" fillId="9" borderId="34" xfId="0" applyFont="1" applyFill="1" applyBorder="1" applyProtection="1"/>
    <xf numFmtId="0" fontId="10" fillId="9" borderId="22" xfId="0" applyFont="1" applyFill="1" applyBorder="1" applyProtection="1"/>
    <xf numFmtId="0" fontId="10" fillId="9" borderId="51" xfId="0" applyFont="1" applyFill="1" applyBorder="1" applyProtection="1"/>
    <xf numFmtId="37" fontId="10" fillId="0" borderId="32" xfId="0" applyNumberFormat="1" applyFont="1" applyBorder="1" applyProtection="1"/>
    <xf numFmtId="37" fontId="10" fillId="0" borderId="21" xfId="0" applyNumberFormat="1" applyFont="1" applyBorder="1" applyProtection="1"/>
    <xf numFmtId="5" fontId="10" fillId="0" borderId="34" xfId="0" applyNumberFormat="1" applyFont="1" applyBorder="1" applyProtection="1"/>
    <xf numFmtId="37" fontId="10" fillId="0" borderId="0" xfId="0" applyNumberFormat="1" applyFont="1" applyProtection="1"/>
    <xf numFmtId="37" fontId="10" fillId="0" borderId="19" xfId="0" applyNumberFormat="1" applyFont="1" applyBorder="1" applyProtection="1"/>
    <xf numFmtId="5" fontId="10" fillId="0" borderId="38" xfId="0" applyNumberFormat="1" applyFont="1" applyBorder="1" applyProtection="1"/>
    <xf numFmtId="0" fontId="10" fillId="0" borderId="4" xfId="0" applyFont="1" applyBorder="1" applyAlignment="1" applyProtection="1">
      <alignment horizontal="centerContinuous"/>
    </xf>
    <xf numFmtId="0" fontId="11" fillId="0" borderId="5" xfId="0" applyFont="1" applyBorder="1" applyAlignment="1" applyProtection="1">
      <alignment horizontal="centerContinuous"/>
    </xf>
    <xf numFmtId="37" fontId="10" fillId="0" borderId="5" xfId="0" applyNumberFormat="1" applyFont="1" applyBorder="1" applyProtection="1"/>
    <xf numFmtId="5" fontId="10" fillId="0" borderId="19" xfId="0" applyNumberFormat="1" applyFont="1" applyBorder="1" applyProtection="1"/>
    <xf numFmtId="0" fontId="10" fillId="0" borderId="21" xfId="0" applyFont="1" applyBorder="1" applyAlignment="1" applyProtection="1">
      <alignment horizontal="centerContinuous"/>
    </xf>
    <xf numFmtId="0" fontId="10" fillId="0" borderId="26" xfId="0" applyFont="1" applyBorder="1" applyAlignment="1" applyProtection="1">
      <alignment horizontal="centerContinuous"/>
    </xf>
    <xf numFmtId="5" fontId="10" fillId="0" borderId="15" xfId="0" applyNumberFormat="1" applyFont="1" applyBorder="1" applyProtection="1"/>
    <xf numFmtId="5" fontId="10" fillId="0" borderId="5" xfId="0" applyNumberFormat="1" applyFont="1" applyBorder="1" applyProtection="1"/>
    <xf numFmtId="37" fontId="10" fillId="0" borderId="15" xfId="0" applyNumberFormat="1" applyFont="1" applyBorder="1" applyProtection="1"/>
    <xf numFmtId="37" fontId="10" fillId="0" borderId="17" xfId="0" applyNumberFormat="1" applyFont="1" applyBorder="1" applyProtection="1"/>
    <xf numFmtId="37" fontId="10" fillId="0" borderId="11" xfId="0" applyNumberFormat="1" applyFont="1" applyBorder="1" applyProtection="1"/>
    <xf numFmtId="5" fontId="10" fillId="0" borderId="21" xfId="0" applyNumberFormat="1" applyFont="1" applyBorder="1" applyProtection="1"/>
    <xf numFmtId="0" fontId="10" fillId="9" borderId="17" xfId="0" applyFont="1" applyFill="1" applyBorder="1" applyProtection="1"/>
    <xf numFmtId="5" fontId="10" fillId="0" borderId="26" xfId="0" applyNumberFormat="1" applyFont="1" applyBorder="1" applyProtection="1"/>
    <xf numFmtId="5" fontId="10" fillId="0" borderId="11" xfId="0" applyNumberFormat="1" applyFont="1" applyBorder="1" applyProtection="1"/>
    <xf numFmtId="0" fontId="10" fillId="0" borderId="38" xfId="0" applyFont="1" applyBorder="1" applyProtection="1"/>
    <xf numFmtId="5" fontId="10" fillId="0" borderId="7" xfId="0" applyNumberFormat="1" applyFont="1" applyBorder="1" applyProtection="1"/>
    <xf numFmtId="0" fontId="10" fillId="0" borderId="21" xfId="0" applyFont="1" applyBorder="1" applyAlignment="1" applyProtection="1">
      <alignment horizontal="center"/>
    </xf>
    <xf numFmtId="0" fontId="10" fillId="0" borderId="54" xfId="0" applyFont="1" applyBorder="1" applyAlignment="1" applyProtection="1">
      <alignment horizontal="center"/>
    </xf>
    <xf numFmtId="0" fontId="10" fillId="0" borderId="44" xfId="0" applyFont="1" applyBorder="1" applyAlignment="1" applyProtection="1">
      <alignment horizontal="centerContinuous"/>
    </xf>
    <xf numFmtId="0" fontId="10" fillId="0" borderId="34" xfId="0" applyFont="1" applyBorder="1" applyAlignment="1" applyProtection="1">
      <alignment horizontal="center"/>
    </xf>
    <xf numFmtId="0" fontId="10" fillId="9" borderId="46" xfId="0" applyFont="1" applyFill="1" applyBorder="1" applyProtection="1"/>
    <xf numFmtId="0" fontId="10" fillId="0" borderId="6" xfId="0" applyFont="1" applyBorder="1" applyAlignment="1" applyProtection="1">
      <alignment horizontal="center"/>
    </xf>
    <xf numFmtId="0" fontId="10" fillId="9" borderId="53" xfId="0" applyFont="1" applyFill="1" applyBorder="1" applyProtection="1"/>
    <xf numFmtId="37" fontId="10" fillId="0" borderId="0" xfId="0" applyNumberFormat="1" applyFont="1" applyAlignment="1" applyProtection="1">
      <alignment horizontal="center"/>
    </xf>
    <xf numFmtId="0" fontId="10" fillId="0" borderId="33" xfId="0" applyFont="1" applyBorder="1" applyAlignment="1" applyProtection="1">
      <alignment horizontal="center"/>
    </xf>
    <xf numFmtId="0" fontId="10" fillId="0" borderId="30" xfId="0" applyFont="1" applyBorder="1" applyAlignment="1" applyProtection="1">
      <alignment horizontal="centerContinuous"/>
    </xf>
    <xf numFmtId="0" fontId="10" fillId="0" borderId="31" xfId="0" applyFont="1" applyBorder="1" applyAlignment="1" applyProtection="1">
      <alignment horizontal="centerContinuous"/>
    </xf>
    <xf numFmtId="0" fontId="10" fillId="0" borderId="29" xfId="0" applyFont="1" applyBorder="1" applyAlignment="1" applyProtection="1">
      <alignment horizontal="centerContinuous"/>
    </xf>
    <xf numFmtId="37" fontId="10" fillId="0" borderId="35" xfId="0" applyNumberFormat="1" applyFont="1" applyBorder="1" applyProtection="1"/>
    <xf numFmtId="37" fontId="10" fillId="0" borderId="7" xfId="0" applyNumberFormat="1" applyFont="1" applyBorder="1" applyProtection="1"/>
    <xf numFmtId="37" fontId="10" fillId="10" borderId="19" xfId="0" applyNumberFormat="1" applyFont="1" applyFill="1" applyBorder="1" applyProtection="1"/>
    <xf numFmtId="37" fontId="10" fillId="10" borderId="15" xfId="0" applyNumberFormat="1" applyFont="1" applyFill="1" applyBorder="1" applyProtection="1"/>
    <xf numFmtId="37" fontId="10" fillId="10" borderId="5" xfId="0" applyNumberFormat="1" applyFont="1" applyFill="1" applyBorder="1" applyProtection="1"/>
    <xf numFmtId="37" fontId="10" fillId="10" borderId="4" xfId="0" applyNumberFormat="1" applyFont="1" applyFill="1" applyBorder="1" applyProtection="1"/>
    <xf numFmtId="37" fontId="10" fillId="10" borderId="0" xfId="0" applyNumberFormat="1" applyFont="1" applyFill="1" applyProtection="1"/>
    <xf numFmtId="5" fontId="10" fillId="10" borderId="19" xfId="0" applyNumberFormat="1" applyFont="1" applyFill="1" applyBorder="1" applyProtection="1"/>
    <xf numFmtId="37" fontId="10" fillId="0" borderId="16" xfId="0" applyNumberFormat="1" applyFont="1" applyBorder="1" applyAlignment="1" applyProtection="1">
      <alignment horizontal="center"/>
    </xf>
    <xf numFmtId="7" fontId="10" fillId="0" borderId="15" xfId="0" applyNumberFormat="1" applyFont="1" applyBorder="1" applyProtection="1"/>
    <xf numFmtId="7" fontId="10" fillId="0" borderId="5" xfId="0" applyNumberFormat="1" applyFont="1" applyBorder="1" applyProtection="1"/>
    <xf numFmtId="37" fontId="10" fillId="0" borderId="4" xfId="0" applyNumberFormat="1" applyFont="1" applyBorder="1" applyProtection="1"/>
    <xf numFmtId="39" fontId="10" fillId="0" borderId="15" xfId="0" applyNumberFormat="1" applyFont="1" applyBorder="1" applyProtection="1"/>
    <xf numFmtId="39" fontId="10" fillId="0" borderId="5" xfId="0" applyNumberFormat="1" applyFont="1" applyBorder="1" applyProtection="1"/>
    <xf numFmtId="37" fontId="10" fillId="0" borderId="25" xfId="0" applyNumberFormat="1" applyFont="1" applyBorder="1" applyProtection="1"/>
    <xf numFmtId="37" fontId="10" fillId="0" borderId="41" xfId="0" applyNumberFormat="1" applyFont="1" applyBorder="1" applyProtection="1"/>
    <xf numFmtId="0" fontId="10" fillId="9" borderId="19" xfId="0" applyFont="1" applyFill="1" applyBorder="1" applyProtection="1"/>
    <xf numFmtId="37" fontId="10" fillId="9" borderId="19" xfId="0" applyNumberFormat="1" applyFont="1" applyFill="1" applyBorder="1" applyProtection="1"/>
    <xf numFmtId="37" fontId="10" fillId="9" borderId="15" xfId="0" applyNumberFormat="1" applyFont="1" applyFill="1" applyBorder="1" applyProtection="1"/>
    <xf numFmtId="39" fontId="10" fillId="9" borderId="5" xfId="0" applyNumberFormat="1" applyFont="1" applyFill="1" applyBorder="1" applyProtection="1"/>
    <xf numFmtId="37" fontId="10" fillId="9" borderId="4" xfId="0" applyNumberFormat="1" applyFont="1" applyFill="1" applyBorder="1" applyProtection="1"/>
    <xf numFmtId="37" fontId="10" fillId="9" borderId="0" xfId="0" applyNumberFormat="1" applyFont="1" applyFill="1" applyProtection="1"/>
    <xf numFmtId="39" fontId="10" fillId="10" borderId="5" xfId="0" applyNumberFormat="1" applyFont="1" applyFill="1" applyBorder="1" applyProtection="1"/>
    <xf numFmtId="39" fontId="10" fillId="9" borderId="35" xfId="0" applyNumberFormat="1" applyFont="1" applyFill="1" applyBorder="1" applyProtection="1"/>
    <xf numFmtId="39" fontId="10" fillId="9" borderId="7" xfId="0" applyNumberFormat="1" applyFont="1" applyFill="1" applyBorder="1" applyProtection="1"/>
    <xf numFmtId="0" fontId="10" fillId="9" borderId="6" xfId="0" applyFont="1" applyFill="1" applyBorder="1" applyProtection="1"/>
    <xf numFmtId="0" fontId="10" fillId="0" borderId="33" xfId="0" applyFont="1" applyBorder="1" applyProtection="1"/>
    <xf numFmtId="0" fontId="10" fillId="0" borderId="23" xfId="0" applyFont="1" applyBorder="1" applyProtection="1"/>
    <xf numFmtId="5" fontId="10" fillId="0" borderId="0" xfId="0" applyNumberFormat="1" applyFont="1" applyAlignment="1" applyProtection="1">
      <alignment horizontal="centerContinuous"/>
    </xf>
    <xf numFmtId="0" fontId="10" fillId="0" borderId="27" xfId="0" applyFont="1" applyBorder="1" applyAlignment="1" applyProtection="1">
      <alignment horizontal="centerContinuous"/>
    </xf>
    <xf numFmtId="0" fontId="13" fillId="0" borderId="31" xfId="0" applyFont="1" applyBorder="1" applyProtection="1"/>
    <xf numFmtId="5" fontId="10" fillId="0" borderId="25" xfId="0" applyNumberFormat="1" applyFont="1" applyBorder="1" applyProtection="1"/>
    <xf numFmtId="0" fontId="10" fillId="9" borderId="54" xfId="0" applyFont="1" applyFill="1" applyBorder="1" applyProtection="1"/>
    <xf numFmtId="5" fontId="10" fillId="9" borderId="53" xfId="0" applyNumberFormat="1" applyFont="1" applyFill="1" applyBorder="1" applyProtection="1"/>
    <xf numFmtId="0" fontId="10" fillId="0" borderId="37" xfId="0" applyFont="1" applyBorder="1" applyProtection="1"/>
    <xf numFmtId="0" fontId="10" fillId="0" borderId="8" xfId="0" applyFont="1" applyBorder="1" applyAlignment="1" applyProtection="1">
      <alignment horizontal="centerContinuous"/>
    </xf>
    <xf numFmtId="0" fontId="10" fillId="0" borderId="2" xfId="0" applyFont="1" applyBorder="1" applyAlignment="1" applyProtection="1">
      <alignment horizontal="centerContinuous"/>
    </xf>
    <xf numFmtId="0" fontId="10" fillId="0" borderId="3" xfId="0" applyFont="1" applyBorder="1" applyAlignment="1" applyProtection="1">
      <alignment horizontal="centerContinuous"/>
    </xf>
    <xf numFmtId="0" fontId="23" fillId="0" borderId="5" xfId="0" applyFont="1" applyBorder="1" applyProtection="1"/>
    <xf numFmtId="0" fontId="10" fillId="0" borderId="55" xfId="0" applyFont="1" applyBorder="1" applyAlignment="1" applyProtection="1">
      <alignment horizontal="center"/>
    </xf>
    <xf numFmtId="0" fontId="10" fillId="0" borderId="56" xfId="0" applyFont="1" applyBorder="1" applyAlignment="1" applyProtection="1">
      <alignment horizontal="center"/>
    </xf>
    <xf numFmtId="0" fontId="10" fillId="10" borderId="27" xfId="0" applyFont="1" applyFill="1" applyBorder="1" applyProtection="1"/>
    <xf numFmtId="0" fontId="10" fillId="10" borderId="29" xfId="0" applyFont="1" applyFill="1" applyBorder="1" applyProtection="1"/>
    <xf numFmtId="0" fontId="10" fillId="10" borderId="33" xfId="0" applyFont="1" applyFill="1" applyBorder="1" applyProtection="1"/>
    <xf numFmtId="0" fontId="10" fillId="10" borderId="31" xfId="0" applyFont="1" applyFill="1" applyBorder="1" applyProtection="1"/>
    <xf numFmtId="0" fontId="10" fillId="10" borderId="28" xfId="0" applyFont="1" applyFill="1" applyBorder="1" applyProtection="1"/>
    <xf numFmtId="0" fontId="10" fillId="10" borderId="25" xfId="0" applyFont="1" applyFill="1" applyBorder="1" applyProtection="1"/>
    <xf numFmtId="0" fontId="10" fillId="10" borderId="5" xfId="0" applyFont="1" applyFill="1" applyBorder="1" applyProtection="1"/>
    <xf numFmtId="0" fontId="10" fillId="10" borderId="18" xfId="0" applyFont="1" applyFill="1" applyBorder="1" applyProtection="1"/>
    <xf numFmtId="0" fontId="10" fillId="10" borderId="15" xfId="0" applyFont="1" applyFill="1" applyBorder="1" applyProtection="1"/>
    <xf numFmtId="0" fontId="10" fillId="0" borderId="16" xfId="0" applyFont="1" applyBorder="1" applyAlignment="1" applyProtection="1">
      <alignment horizontal="centerContinuous"/>
    </xf>
    <xf numFmtId="5" fontId="10" fillId="0" borderId="22" xfId="0" applyNumberFormat="1" applyFont="1" applyBorder="1" applyProtection="1"/>
    <xf numFmtId="5" fontId="10" fillId="9" borderId="16" xfId="0" applyNumberFormat="1" applyFont="1" applyFill="1" applyBorder="1" applyProtection="1"/>
    <xf numFmtId="0" fontId="10" fillId="11" borderId="16" xfId="0" applyFont="1" applyFill="1" applyBorder="1" applyProtection="1"/>
    <xf numFmtId="0" fontId="10" fillId="11" borderId="22" xfId="0" applyFont="1" applyFill="1" applyBorder="1" applyProtection="1"/>
    <xf numFmtId="37" fontId="10" fillId="4" borderId="22" xfId="0" applyNumberFormat="1" applyFont="1" applyFill="1" applyBorder="1" applyProtection="1"/>
    <xf numFmtId="0" fontId="10" fillId="0" borderId="10" xfId="0" applyFont="1" applyBorder="1" applyAlignment="1" applyProtection="1">
      <alignment horizontal="left"/>
    </xf>
    <xf numFmtId="37" fontId="10" fillId="9" borderId="22" xfId="0" applyNumberFormat="1" applyFont="1" applyFill="1" applyBorder="1" applyProtection="1"/>
    <xf numFmtId="0" fontId="10" fillId="0" borderId="0" xfId="0" applyFont="1" applyAlignment="1" applyProtection="1">
      <alignment horizontal="left"/>
    </xf>
    <xf numFmtId="0" fontId="10" fillId="0" borderId="1" xfId="0" applyFont="1" applyBorder="1" applyAlignment="1" applyProtection="1">
      <alignment horizontal="left"/>
    </xf>
    <xf numFmtId="0" fontId="10" fillId="0" borderId="8" xfId="0" applyFont="1" applyBorder="1" applyAlignment="1" applyProtection="1">
      <alignment horizontal="center"/>
    </xf>
    <xf numFmtId="0" fontId="10" fillId="0" borderId="22" xfId="0" applyFont="1" applyBorder="1" applyAlignment="1" applyProtection="1">
      <alignment horizontal="centerContinuous"/>
    </xf>
    <xf numFmtId="0" fontId="23" fillId="0" borderId="4" xfId="0" applyFont="1" applyBorder="1" applyProtection="1"/>
    <xf numFmtId="5" fontId="10" fillId="0" borderId="4" xfId="0" applyNumberFormat="1" applyFont="1" applyBorder="1" applyProtection="1"/>
    <xf numFmtId="5" fontId="13" fillId="0" borderId="16" xfId="0" applyNumberFormat="1" applyFont="1" applyBorder="1" applyProtection="1"/>
    <xf numFmtId="0" fontId="9" fillId="0" borderId="0" xfId="0" applyFont="1" applyAlignment="1" applyProtection="1">
      <alignment horizontal="left"/>
    </xf>
    <xf numFmtId="0" fontId="9" fillId="0" borderId="0" xfId="0" applyFont="1" applyAlignment="1" applyProtection="1">
      <alignment horizontal="centerContinuous"/>
    </xf>
    <xf numFmtId="0" fontId="10" fillId="0" borderId="5" xfId="0" applyFont="1" applyBorder="1" applyAlignment="1" applyProtection="1">
      <alignment horizontal="center"/>
    </xf>
    <xf numFmtId="5" fontId="10" fillId="0" borderId="0" xfId="0" applyNumberFormat="1" applyFont="1" applyProtection="1"/>
    <xf numFmtId="37" fontId="14" fillId="0" borderId="4" xfId="0" applyNumberFormat="1" applyFont="1" applyBorder="1" applyAlignment="1" applyProtection="1">
      <alignment horizontal="centerContinuous"/>
    </xf>
    <xf numFmtId="37" fontId="10" fillId="0" borderId="0" xfId="0" applyNumberFormat="1" applyFont="1" applyAlignment="1" applyProtection="1">
      <alignment horizontal="centerContinuous"/>
    </xf>
    <xf numFmtId="5" fontId="10" fillId="0" borderId="6" xfId="0" applyNumberFormat="1" applyFont="1" applyBorder="1" applyProtection="1"/>
    <xf numFmtId="5" fontId="10" fillId="0" borderId="1" xfId="0" applyNumberFormat="1" applyFont="1" applyBorder="1" applyProtection="1"/>
    <xf numFmtId="0" fontId="10" fillId="0" borderId="7" xfId="0" applyFont="1" applyBorder="1" applyAlignment="1" applyProtection="1">
      <alignment horizontal="center"/>
    </xf>
    <xf numFmtId="0" fontId="10" fillId="0" borderId="14" xfId="0" applyFont="1" applyBorder="1" applyAlignment="1" applyProtection="1">
      <alignment horizontal="center"/>
    </xf>
    <xf numFmtId="0" fontId="16" fillId="0" borderId="41" xfId="0" applyFont="1" applyBorder="1" applyAlignment="1" applyProtection="1">
      <alignment horizontal="centerContinuous"/>
    </xf>
    <xf numFmtId="0" fontId="10" fillId="0" borderId="25" xfId="0" applyFont="1" applyBorder="1" applyAlignment="1" applyProtection="1">
      <alignment horizontal="centerContinuous"/>
    </xf>
    <xf numFmtId="0" fontId="10" fillId="0" borderId="15" xfId="0" applyFont="1" applyBorder="1" applyAlignment="1" applyProtection="1">
      <alignment horizontal="centerContinuous"/>
    </xf>
    <xf numFmtId="0" fontId="10" fillId="0" borderId="26" xfId="0" applyFont="1" applyBorder="1" applyAlignment="1" applyProtection="1">
      <alignment horizontal="center"/>
    </xf>
    <xf numFmtId="37" fontId="10" fillId="11" borderId="10" xfId="0" applyNumberFormat="1" applyFont="1" applyFill="1" applyBorder="1" applyProtection="1"/>
    <xf numFmtId="0" fontId="10" fillId="11" borderId="10" xfId="0" applyFont="1" applyFill="1" applyBorder="1" applyProtection="1"/>
    <xf numFmtId="37" fontId="10" fillId="11" borderId="11" xfId="0" applyNumberFormat="1" applyFont="1" applyFill="1" applyBorder="1" applyProtection="1"/>
    <xf numFmtId="37" fontId="10" fillId="11" borderId="9" xfId="0" applyNumberFormat="1" applyFont="1" applyFill="1" applyBorder="1" applyProtection="1"/>
    <xf numFmtId="0" fontId="10" fillId="11" borderId="21" xfId="0" applyFont="1" applyFill="1" applyBorder="1" applyProtection="1"/>
    <xf numFmtId="0" fontId="10" fillId="4" borderId="19" xfId="0" applyFont="1" applyFill="1" applyBorder="1" applyProtection="1"/>
    <xf numFmtId="0" fontId="10" fillId="4" borderId="0" xfId="0" applyFont="1" applyFill="1" applyProtection="1"/>
    <xf numFmtId="37" fontId="6" fillId="4" borderId="5" xfId="0" applyNumberFormat="1" applyFont="1" applyFill="1" applyBorder="1" applyProtection="1"/>
    <xf numFmtId="0" fontId="10" fillId="0" borderId="25" xfId="0" applyFont="1" applyBorder="1" applyAlignment="1" applyProtection="1">
      <alignment horizontal="left"/>
    </xf>
    <xf numFmtId="5" fontId="10" fillId="0" borderId="41" xfId="0" applyNumberFormat="1" applyFont="1" applyBorder="1" applyProtection="1"/>
    <xf numFmtId="0" fontId="10" fillId="0" borderId="44" xfId="0" applyFont="1" applyBorder="1"/>
    <xf numFmtId="37" fontId="10" fillId="11" borderId="0" xfId="0" applyNumberFormat="1" applyFont="1" applyFill="1" applyProtection="1"/>
    <xf numFmtId="0" fontId="10" fillId="11" borderId="0" xfId="0" applyFont="1" applyFill="1" applyProtection="1"/>
    <xf numFmtId="37" fontId="10" fillId="11" borderId="5" xfId="0" applyNumberFormat="1" applyFont="1" applyFill="1" applyBorder="1" applyProtection="1"/>
    <xf numFmtId="37" fontId="10" fillId="11" borderId="4" xfId="0" applyNumberFormat="1" applyFont="1" applyFill="1" applyBorder="1" applyProtection="1"/>
    <xf numFmtId="0" fontId="10" fillId="11" borderId="19" xfId="0" applyFont="1" applyFill="1" applyBorder="1" applyProtection="1"/>
    <xf numFmtId="0" fontId="10" fillId="0" borderId="19" xfId="0" applyFont="1" applyBorder="1"/>
    <xf numFmtId="5" fontId="6" fillId="4" borderId="5" xfId="0" applyNumberFormat="1" applyFont="1" applyFill="1" applyBorder="1" applyProtection="1"/>
    <xf numFmtId="5" fontId="10" fillId="0" borderId="36" xfId="0" applyNumberFormat="1" applyFont="1" applyBorder="1" applyProtection="1"/>
    <xf numFmtId="0" fontId="10" fillId="0" borderId="35" xfId="0" applyFont="1" applyBorder="1" applyProtection="1"/>
    <xf numFmtId="5" fontId="10" fillId="0" borderId="54" xfId="0" applyNumberFormat="1" applyFont="1" applyBorder="1" applyProtection="1"/>
    <xf numFmtId="37" fontId="10" fillId="11" borderId="21" xfId="0" applyNumberFormat="1" applyFont="1" applyFill="1" applyBorder="1" applyProtection="1"/>
    <xf numFmtId="37" fontId="10" fillId="11" borderId="26" xfId="0" applyNumberFormat="1" applyFont="1" applyFill="1" applyBorder="1" applyProtection="1"/>
    <xf numFmtId="37" fontId="10" fillId="11" borderId="44" xfId="0" applyNumberFormat="1" applyFont="1" applyFill="1" applyBorder="1" applyProtection="1"/>
    <xf numFmtId="37" fontId="10" fillId="11" borderId="42" xfId="0" applyNumberFormat="1" applyFont="1" applyFill="1" applyBorder="1" applyProtection="1"/>
    <xf numFmtId="37" fontId="10" fillId="11" borderId="39" xfId="0" applyNumberFormat="1" applyFont="1" applyFill="1" applyBorder="1" applyProtection="1"/>
    <xf numFmtId="37" fontId="10" fillId="11" borderId="41" xfId="0" applyNumberFormat="1" applyFont="1" applyFill="1" applyBorder="1" applyProtection="1"/>
    <xf numFmtId="0" fontId="10" fillId="11" borderId="42" xfId="0" applyFont="1" applyFill="1" applyBorder="1"/>
    <xf numFmtId="37" fontId="10" fillId="11" borderId="32" xfId="0" applyNumberFormat="1" applyFont="1" applyFill="1" applyBorder="1" applyProtection="1"/>
    <xf numFmtId="37" fontId="10" fillId="11" borderId="31" xfId="0" applyNumberFormat="1" applyFont="1" applyFill="1" applyBorder="1" applyProtection="1"/>
    <xf numFmtId="37" fontId="10" fillId="11" borderId="29" xfId="0" applyNumberFormat="1" applyFont="1" applyFill="1" applyBorder="1" applyProtection="1"/>
    <xf numFmtId="37" fontId="10" fillId="11" borderId="30" xfId="0" applyNumberFormat="1" applyFont="1" applyFill="1" applyBorder="1" applyProtection="1"/>
    <xf numFmtId="0" fontId="10" fillId="11" borderId="31" xfId="0" applyFont="1" applyFill="1" applyBorder="1"/>
    <xf numFmtId="37" fontId="10" fillId="11" borderId="27" xfId="0" applyNumberFormat="1" applyFont="1" applyFill="1" applyBorder="1" applyProtection="1"/>
    <xf numFmtId="0" fontId="10" fillId="11" borderId="10" xfId="0" applyFont="1" applyFill="1" applyBorder="1"/>
    <xf numFmtId="0" fontId="10" fillId="0" borderId="11" xfId="0" applyFont="1" applyBorder="1" applyAlignment="1" applyProtection="1">
      <alignment horizontal="centerContinuous"/>
    </xf>
    <xf numFmtId="37" fontId="10" fillId="4" borderId="4" xfId="0" applyNumberFormat="1" applyFont="1" applyFill="1" applyBorder="1" applyAlignment="1" applyProtection="1">
      <alignment horizontal="center"/>
    </xf>
    <xf numFmtId="37" fontId="10" fillId="4" borderId="0" xfId="0" applyNumberFormat="1" applyFont="1" applyFill="1" applyAlignment="1" applyProtection="1">
      <alignment horizontal="centerContinuous"/>
    </xf>
    <xf numFmtId="37" fontId="10" fillId="4" borderId="5" xfId="0" applyNumberFormat="1" applyFont="1" applyFill="1" applyBorder="1" applyAlignment="1" applyProtection="1">
      <alignment horizontal="centerContinuous"/>
    </xf>
    <xf numFmtId="37" fontId="10" fillId="4" borderId="4" xfId="0" applyNumberFormat="1" applyFont="1" applyFill="1" applyBorder="1" applyAlignment="1" applyProtection="1">
      <alignment horizontal="centerContinuous"/>
    </xf>
    <xf numFmtId="37" fontId="10" fillId="4" borderId="5" xfId="0" applyNumberFormat="1" applyFont="1" applyFill="1" applyBorder="1" applyAlignment="1" applyProtection="1">
      <alignment horizontal="center"/>
    </xf>
    <xf numFmtId="37" fontId="10" fillId="4" borderId="5" xfId="0" applyNumberFormat="1" applyFont="1" applyFill="1" applyBorder="1" applyProtection="1"/>
    <xf numFmtId="37" fontId="10" fillId="4" borderId="4" xfId="0" applyNumberFormat="1" applyFont="1" applyFill="1" applyBorder="1" applyProtection="1"/>
    <xf numFmtId="37" fontId="10" fillId="4" borderId="0" xfId="0" applyNumberFormat="1" applyFont="1" applyFill="1" applyAlignment="1" applyProtection="1">
      <alignment horizontal="center"/>
    </xf>
    <xf numFmtId="37" fontId="10" fillId="4" borderId="6" xfId="0" applyNumberFormat="1" applyFont="1" applyFill="1" applyBorder="1" applyProtection="1"/>
    <xf numFmtId="37" fontId="10" fillId="4" borderId="1" xfId="0" applyNumberFormat="1" applyFont="1" applyFill="1" applyBorder="1" applyProtection="1"/>
    <xf numFmtId="37" fontId="10" fillId="4" borderId="7" xfId="0" applyNumberFormat="1" applyFont="1" applyFill="1" applyBorder="1" applyProtection="1"/>
    <xf numFmtId="5" fontId="10" fillId="0" borderId="20" xfId="0" applyNumberFormat="1" applyFont="1" applyBorder="1" applyProtection="1"/>
    <xf numFmtId="0" fontId="10" fillId="0" borderId="10" xfId="0" applyFont="1" applyBorder="1"/>
    <xf numFmtId="0" fontId="10" fillId="0" borderId="17" xfId="0" applyFont="1" applyBorder="1"/>
    <xf numFmtId="5" fontId="10" fillId="0" borderId="10" xfId="0" applyNumberFormat="1" applyFont="1" applyBorder="1" applyProtection="1"/>
    <xf numFmtId="5" fontId="10" fillId="0" borderId="17" xfId="0" applyNumberFormat="1" applyFont="1" applyBorder="1" applyProtection="1"/>
    <xf numFmtId="37" fontId="10" fillId="0" borderId="26" xfId="0" applyNumberFormat="1" applyFont="1" applyBorder="1" applyProtection="1"/>
    <xf numFmtId="37" fontId="10" fillId="0" borderId="10" xfId="0" applyNumberFormat="1" applyFont="1" applyBorder="1" applyProtection="1"/>
    <xf numFmtId="5" fontId="10" fillId="11" borderId="32" xfId="0" applyNumberFormat="1" applyFont="1" applyFill="1" applyBorder="1" applyProtection="1"/>
    <xf numFmtId="5" fontId="10" fillId="11" borderId="31" xfId="0" applyNumberFormat="1" applyFont="1" applyFill="1" applyBorder="1" applyProtection="1"/>
    <xf numFmtId="5" fontId="10" fillId="11" borderId="29" xfId="0" applyNumberFormat="1" applyFont="1" applyFill="1" applyBorder="1" applyProtection="1"/>
    <xf numFmtId="5" fontId="10" fillId="11" borderId="30" xfId="0" applyNumberFormat="1" applyFont="1" applyFill="1" applyBorder="1" applyProtection="1"/>
    <xf numFmtId="5" fontId="10" fillId="11" borderId="27" xfId="0" applyNumberFormat="1" applyFont="1" applyFill="1" applyBorder="1" applyProtection="1"/>
    <xf numFmtId="37" fontId="10" fillId="0" borderId="5" xfId="0" applyNumberFormat="1" applyFont="1" applyBorder="1" applyAlignment="1" applyProtection="1">
      <alignment horizontal="centerContinuous"/>
    </xf>
    <xf numFmtId="37" fontId="10" fillId="0" borderId="4" xfId="0" applyNumberFormat="1" applyFont="1" applyBorder="1" applyAlignment="1" applyProtection="1">
      <alignment horizontal="centerContinuous"/>
    </xf>
    <xf numFmtId="37" fontId="10" fillId="0" borderId="6" xfId="0" applyNumberFormat="1" applyFont="1" applyBorder="1" applyProtection="1"/>
    <xf numFmtId="37" fontId="10" fillId="0" borderId="1" xfId="0" applyNumberFormat="1" applyFont="1" applyBorder="1" applyProtection="1"/>
    <xf numFmtId="5" fontId="10" fillId="0" borderId="9" xfId="0" applyNumberFormat="1" applyFont="1" applyBorder="1" applyProtection="1"/>
    <xf numFmtId="37" fontId="10" fillId="0" borderId="9" xfId="0" applyNumberFormat="1" applyFont="1" applyBorder="1" applyProtection="1"/>
    <xf numFmtId="5" fontId="10" fillId="11" borderId="45" xfId="0" applyNumberFormat="1" applyFont="1" applyFill="1" applyBorder="1" applyProtection="1"/>
    <xf numFmtId="0" fontId="10" fillId="0" borderId="21" xfId="0" applyFont="1" applyBorder="1"/>
    <xf numFmtId="0" fontId="24" fillId="0" borderId="0" xfId="0" applyFont="1" applyProtection="1"/>
    <xf numFmtId="0" fontId="10" fillId="0" borderId="48" xfId="0" applyFont="1" applyBorder="1"/>
    <xf numFmtId="37" fontId="10" fillId="0" borderId="48" xfId="0" applyNumberFormat="1" applyFont="1" applyBorder="1" applyProtection="1"/>
    <xf numFmtId="37" fontId="10" fillId="0" borderId="52" xfId="0" applyNumberFormat="1" applyFont="1" applyBorder="1" applyProtection="1"/>
    <xf numFmtId="37" fontId="10" fillId="0" borderId="54" xfId="0" applyNumberFormat="1" applyFont="1" applyBorder="1" applyProtection="1"/>
    <xf numFmtId="37" fontId="10" fillId="0" borderId="50" xfId="0" applyNumberFormat="1" applyFont="1" applyBorder="1" applyProtection="1"/>
    <xf numFmtId="0" fontId="6" fillId="0" borderId="14" xfId="0" applyFont="1" applyBorder="1" applyAlignment="1" applyProtection="1">
      <alignment horizontal="center"/>
    </xf>
    <xf numFmtId="0" fontId="6" fillId="0" borderId="24" xfId="0" applyFont="1" applyBorder="1" applyAlignment="1" applyProtection="1">
      <alignment horizontal="left"/>
    </xf>
    <xf numFmtId="0" fontId="6" fillId="0" borderId="41" xfId="0" applyFont="1" applyBorder="1" applyAlignment="1" applyProtection="1">
      <alignment horizontal="centerContinuous"/>
    </xf>
    <xf numFmtId="0" fontId="6" fillId="0" borderId="42" xfId="0" applyFont="1" applyBorder="1" applyAlignment="1" applyProtection="1">
      <alignment horizontal="centerContinuous"/>
    </xf>
    <xf numFmtId="0" fontId="6" fillId="0" borderId="39" xfId="0" applyFont="1" applyBorder="1" applyAlignment="1" applyProtection="1">
      <alignment horizontal="centerContinuous"/>
    </xf>
    <xf numFmtId="0" fontId="6" fillId="0" borderId="30" xfId="0" applyFont="1" applyBorder="1" applyProtection="1"/>
    <xf numFmtId="0" fontId="6" fillId="0" borderId="31" xfId="0" applyFont="1" applyBorder="1" applyProtection="1"/>
    <xf numFmtId="0" fontId="25" fillId="0" borderId="0" xfId="0" applyFont="1" applyProtection="1"/>
    <xf numFmtId="0" fontId="25" fillId="0" borderId="4" xfId="0" applyFont="1" applyBorder="1" applyProtection="1"/>
    <xf numFmtId="0" fontId="6" fillId="0" borderId="44" xfId="0" applyFont="1" applyBorder="1" applyAlignment="1" applyProtection="1">
      <alignment horizontal="centerContinuous"/>
    </xf>
    <xf numFmtId="0" fontId="6" fillId="0" borderId="41" xfId="0" applyFont="1" applyBorder="1" applyProtection="1"/>
    <xf numFmtId="0" fontId="6" fillId="0" borderId="44" xfId="0" applyFont="1" applyBorder="1" applyProtection="1"/>
    <xf numFmtId="0" fontId="6" fillId="0" borderId="45" xfId="0" applyFont="1" applyBorder="1" applyProtection="1"/>
    <xf numFmtId="5" fontId="6" fillId="12" borderId="44" xfId="0" applyNumberFormat="1" applyFont="1" applyFill="1" applyBorder="1" applyProtection="1"/>
    <xf numFmtId="5" fontId="6" fillId="12" borderId="51" xfId="0" applyNumberFormat="1" applyFont="1" applyFill="1" applyBorder="1" applyProtection="1"/>
    <xf numFmtId="37" fontId="6" fillId="12" borderId="41" xfId="0" applyNumberFormat="1" applyFont="1" applyFill="1" applyBorder="1" applyProtection="1"/>
    <xf numFmtId="37" fontId="6" fillId="12" borderId="44" xfId="0" applyNumberFormat="1" applyFont="1" applyFill="1" applyBorder="1" applyProtection="1"/>
    <xf numFmtId="5" fontId="6" fillId="0" borderId="44" xfId="0" applyNumberFormat="1" applyFont="1" applyBorder="1" applyProtection="1"/>
    <xf numFmtId="37" fontId="6" fillId="0" borderId="44" xfId="0" applyNumberFormat="1" applyFont="1" applyBorder="1" applyProtection="1"/>
    <xf numFmtId="37" fontId="6" fillId="12" borderId="51" xfId="0" applyNumberFormat="1" applyFont="1" applyFill="1" applyBorder="1" applyProtection="1"/>
    <xf numFmtId="37" fontId="6" fillId="0" borderId="51" xfId="0" applyNumberFormat="1" applyFont="1" applyBorder="1" applyProtection="1"/>
    <xf numFmtId="0" fontId="6" fillId="4" borderId="0" xfId="0" applyFont="1" applyFill="1" applyProtection="1"/>
    <xf numFmtId="0" fontId="9" fillId="0" borderId="0" xfId="0" applyFont="1" applyProtection="1"/>
    <xf numFmtId="0" fontId="15" fillId="0" borderId="0" xfId="0" applyFont="1" applyProtection="1"/>
    <xf numFmtId="0" fontId="15" fillId="0" borderId="0" xfId="0" applyFont="1" applyAlignment="1" applyProtection="1">
      <alignment horizontal="right"/>
    </xf>
    <xf numFmtId="0" fontId="15" fillId="0" borderId="0" xfId="0" applyFont="1" applyAlignment="1" applyProtection="1">
      <alignment horizontal="centerContinuous"/>
    </xf>
    <xf numFmtId="0" fontId="16" fillId="0" borderId="10" xfId="0" applyFont="1" applyBorder="1" applyProtection="1"/>
    <xf numFmtId="0" fontId="10" fillId="0" borderId="32" xfId="0" applyFont="1" applyBorder="1" applyAlignment="1" applyProtection="1">
      <alignment horizontal="centerContinuous"/>
    </xf>
    <xf numFmtId="0" fontId="10" fillId="0" borderId="38" xfId="0" applyFont="1" applyBorder="1" applyAlignment="1" applyProtection="1">
      <alignment horizontal="centerContinuous"/>
    </xf>
    <xf numFmtId="0" fontId="10" fillId="0" borderId="36" xfId="0" applyFont="1" applyBorder="1" applyAlignment="1" applyProtection="1">
      <alignment horizontal="centerContinuous"/>
    </xf>
    <xf numFmtId="0" fontId="10" fillId="10" borderId="36" xfId="0" applyFont="1" applyFill="1" applyBorder="1" applyProtection="1"/>
    <xf numFmtId="0" fontId="10" fillId="10" borderId="1" xfId="0" applyFont="1" applyFill="1" applyBorder="1" applyProtection="1"/>
    <xf numFmtId="0" fontId="10" fillId="10" borderId="38" xfId="0" applyFont="1" applyFill="1" applyBorder="1" applyProtection="1"/>
    <xf numFmtId="0" fontId="10" fillId="10" borderId="37" xfId="0" applyFont="1" applyFill="1" applyBorder="1" applyProtection="1"/>
    <xf numFmtId="0" fontId="7" fillId="0" borderId="0" xfId="0" applyFont="1" applyProtection="1">
      <protection locked="0"/>
    </xf>
    <xf numFmtId="0" fontId="7" fillId="0" borderId="16" xfId="0" applyFont="1" applyBorder="1" applyProtection="1">
      <protection locked="0"/>
    </xf>
    <xf numFmtId="0" fontId="10" fillId="0" borderId="11" xfId="0" applyFont="1" applyBorder="1" applyAlignment="1" applyProtection="1">
      <alignment horizontal="center"/>
    </xf>
    <xf numFmtId="37" fontId="10" fillId="0" borderId="36" xfId="0" applyNumberFormat="1" applyFont="1" applyBorder="1" applyProtection="1"/>
    <xf numFmtId="0" fontId="16" fillId="0" borderId="4" xfId="0" applyFont="1" applyBorder="1" applyAlignment="1" applyProtection="1">
      <alignment horizontal="center"/>
    </xf>
    <xf numFmtId="0" fontId="10" fillId="0" borderId="1" xfId="0" applyFont="1" applyBorder="1" applyAlignment="1" applyProtection="1">
      <alignment horizontal="centerContinuous"/>
    </xf>
    <xf numFmtId="0" fontId="10" fillId="0" borderId="7" xfId="0" applyFont="1" applyBorder="1" applyAlignment="1" applyProtection="1">
      <alignment horizontal="centerContinuous"/>
    </xf>
    <xf numFmtId="0" fontId="10" fillId="0" borderId="27" xfId="0" applyFont="1" applyBorder="1" applyAlignment="1" applyProtection="1">
      <alignment horizontal="center"/>
    </xf>
    <xf numFmtId="37" fontId="6" fillId="4" borderId="16" xfId="0" applyNumberFormat="1" applyFont="1" applyFill="1" applyBorder="1" applyProtection="1"/>
    <xf numFmtId="0" fontId="10" fillId="0" borderId="53" xfId="0" applyFont="1" applyBorder="1" applyAlignment="1" applyProtection="1">
      <alignment horizontal="center"/>
    </xf>
    <xf numFmtId="0" fontId="11" fillId="0" borderId="41" xfId="0" applyFont="1" applyBorder="1" applyAlignment="1" applyProtection="1">
      <alignment horizontal="centerContinuous"/>
    </xf>
    <xf numFmtId="0" fontId="11" fillId="0" borderId="42" xfId="0" applyFont="1" applyBorder="1" applyAlignment="1" applyProtection="1">
      <alignment horizontal="centerContinuous"/>
    </xf>
    <xf numFmtId="0" fontId="6" fillId="4" borderId="2" xfId="0" applyFont="1" applyFill="1" applyBorder="1" applyProtection="1"/>
    <xf numFmtId="0" fontId="19" fillId="4" borderId="41" xfId="0" applyFont="1" applyFill="1" applyBorder="1" applyAlignment="1" applyProtection="1">
      <alignment horizontal="centerContinuous"/>
    </xf>
    <xf numFmtId="0" fontId="6" fillId="4" borderId="51" xfId="0" applyFont="1" applyFill="1" applyBorder="1" applyAlignment="1" applyProtection="1">
      <alignment horizontal="centerContinuous"/>
    </xf>
    <xf numFmtId="0" fontId="19" fillId="4" borderId="4" xfId="0" applyFont="1" applyFill="1" applyBorder="1" applyAlignment="1" applyProtection="1">
      <alignment horizontal="centerContinuous"/>
    </xf>
    <xf numFmtId="0" fontId="6" fillId="4" borderId="30" xfId="0" applyFont="1" applyFill="1" applyBorder="1" applyAlignment="1" applyProtection="1">
      <alignment horizontal="center"/>
    </xf>
    <xf numFmtId="0" fontId="6" fillId="4" borderId="4" xfId="0" applyFont="1" applyFill="1" applyBorder="1" applyAlignment="1" applyProtection="1">
      <alignment horizontal="center"/>
    </xf>
    <xf numFmtId="0" fontId="23" fillId="0" borderId="15" xfId="0" applyFont="1" applyBorder="1" applyAlignment="1" applyProtection="1">
      <alignment horizontal="center"/>
    </xf>
    <xf numFmtId="0" fontId="6" fillId="4" borderId="16" xfId="0" applyFont="1" applyFill="1" applyBorder="1" applyAlignment="1" applyProtection="1">
      <alignment horizontal="center"/>
    </xf>
    <xf numFmtId="0" fontId="23" fillId="0" borderId="26" xfId="0" applyFont="1" applyBorder="1" applyAlignment="1" applyProtection="1">
      <alignment horizontal="centerContinuous"/>
    </xf>
    <xf numFmtId="0" fontId="6" fillId="4" borderId="28" xfId="0" applyFont="1" applyFill="1" applyBorder="1" applyAlignment="1" applyProtection="1">
      <alignment horizontal="center"/>
    </xf>
    <xf numFmtId="0" fontId="6" fillId="4" borderId="15" xfId="0" applyFont="1" applyFill="1" applyBorder="1" applyAlignment="1" applyProtection="1">
      <alignment horizontal="center"/>
    </xf>
    <xf numFmtId="0" fontId="6" fillId="4" borderId="33" xfId="0" applyFont="1" applyFill="1" applyBorder="1" applyAlignment="1" applyProtection="1">
      <alignment horizontal="center"/>
    </xf>
    <xf numFmtId="0" fontId="6" fillId="4" borderId="18" xfId="0" applyFont="1" applyFill="1" applyBorder="1" applyAlignment="1" applyProtection="1">
      <alignment horizontal="center"/>
    </xf>
    <xf numFmtId="0" fontId="6" fillId="4" borderId="19" xfId="0" applyFont="1" applyFill="1" applyBorder="1" applyProtection="1"/>
    <xf numFmtId="37" fontId="6" fillId="4" borderId="19" xfId="0" applyNumberFormat="1" applyFont="1" applyFill="1" applyBorder="1" applyProtection="1"/>
    <xf numFmtId="0" fontId="6" fillId="4" borderId="21" xfId="0" applyFont="1" applyFill="1" applyBorder="1" applyProtection="1"/>
    <xf numFmtId="37" fontId="6" fillId="4" borderId="21" xfId="0" applyNumberFormat="1" applyFont="1" applyFill="1" applyBorder="1" applyProtection="1"/>
    <xf numFmtId="0" fontId="6" fillId="4" borderId="54" xfId="0" applyFont="1" applyFill="1" applyBorder="1" applyAlignment="1" applyProtection="1">
      <alignment horizontal="center"/>
    </xf>
    <xf numFmtId="0" fontId="6" fillId="4" borderId="48" xfId="0" applyFont="1" applyFill="1" applyBorder="1" applyAlignment="1" applyProtection="1">
      <alignment horizontal="center"/>
    </xf>
    <xf numFmtId="5" fontId="6" fillId="4" borderId="48" xfId="0" applyNumberFormat="1" applyFont="1" applyFill="1" applyBorder="1" applyProtection="1"/>
    <xf numFmtId="5" fontId="6" fillId="4" borderId="52" xfId="0" applyNumberFormat="1" applyFont="1" applyFill="1" applyBorder="1" applyProtection="1"/>
    <xf numFmtId="0" fontId="6" fillId="11" borderId="54" xfId="0" applyFont="1" applyFill="1" applyBorder="1" applyProtection="1"/>
    <xf numFmtId="0" fontId="6" fillId="11" borderId="48" xfId="0" applyFont="1" applyFill="1" applyBorder="1" applyProtection="1"/>
    <xf numFmtId="0" fontId="11" fillId="0" borderId="6" xfId="0" applyFont="1" applyBorder="1" applyAlignment="1" applyProtection="1">
      <alignment horizontal="centerContinuous"/>
    </xf>
    <xf numFmtId="0" fontId="11" fillId="0" borderId="1" xfId="0" applyFont="1" applyBorder="1" applyAlignment="1" applyProtection="1">
      <alignment horizontal="centerContinuous"/>
    </xf>
    <xf numFmtId="0" fontId="23" fillId="0" borderId="0" xfId="0" applyFont="1" applyAlignment="1" applyProtection="1">
      <alignment horizontal="center"/>
    </xf>
    <xf numFmtId="0" fontId="10" fillId="0" borderId="24" xfId="0" applyFont="1" applyBorder="1" applyAlignment="1" applyProtection="1">
      <alignment horizontal="left"/>
    </xf>
    <xf numFmtId="0" fontId="10" fillId="0" borderId="2" xfId="0" applyFont="1" applyBorder="1" applyAlignment="1" applyProtection="1">
      <alignment horizontal="left"/>
    </xf>
    <xf numFmtId="0" fontId="10" fillId="0" borderId="2" xfId="0" applyFont="1" applyBorder="1" applyAlignment="1" applyProtection="1">
      <alignment horizontal="center"/>
    </xf>
    <xf numFmtId="0" fontId="10" fillId="0" borderId="24" xfId="0" applyFont="1" applyBorder="1" applyAlignment="1" applyProtection="1">
      <alignment horizontal="center"/>
    </xf>
    <xf numFmtId="0" fontId="7" fillId="0" borderId="4" xfId="0" applyFont="1" applyBorder="1" applyProtection="1">
      <protection locked="0"/>
    </xf>
    <xf numFmtId="0" fontId="27" fillId="0" borderId="4" xfId="0" applyFont="1" applyBorder="1" applyAlignment="1" applyProtection="1">
      <alignment horizontal="centerContinuous"/>
    </xf>
    <xf numFmtId="0" fontId="16" fillId="0" borderId="30" xfId="0" applyFont="1" applyBorder="1" applyAlignment="1" applyProtection="1">
      <alignment horizontal="center"/>
    </xf>
    <xf numFmtId="0" fontId="16" fillId="0" borderId="32" xfId="0" applyFont="1" applyBorder="1" applyAlignment="1" applyProtection="1">
      <alignment horizontal="centerContinuous"/>
    </xf>
    <xf numFmtId="0" fontId="16" fillId="0" borderId="31" xfId="0" applyFont="1" applyBorder="1" applyAlignment="1" applyProtection="1">
      <alignment horizontal="centerContinuous"/>
    </xf>
    <xf numFmtId="0" fontId="16" fillId="0" borderId="32" xfId="0" applyFont="1" applyBorder="1" applyAlignment="1" applyProtection="1">
      <alignment horizontal="center"/>
    </xf>
    <xf numFmtId="0" fontId="16" fillId="0" borderId="31" xfId="0" applyFont="1" applyBorder="1" applyAlignment="1" applyProtection="1">
      <alignment horizontal="center"/>
    </xf>
    <xf numFmtId="0" fontId="16" fillId="0" borderId="34" xfId="0" applyFont="1" applyBorder="1" applyAlignment="1" applyProtection="1">
      <alignment horizontal="center"/>
    </xf>
    <xf numFmtId="0" fontId="16" fillId="0" borderId="9" xfId="0" applyFont="1" applyBorder="1" applyAlignment="1" applyProtection="1">
      <alignment horizontal="center"/>
    </xf>
    <xf numFmtId="0" fontId="16" fillId="0" borderId="21" xfId="0" applyFont="1" applyBorder="1" applyAlignment="1" applyProtection="1">
      <alignment horizontal="centerContinuous"/>
    </xf>
    <xf numFmtId="0" fontId="16" fillId="0" borderId="10" xfId="0" applyFont="1" applyBorder="1" applyAlignment="1" applyProtection="1">
      <alignment horizontal="centerContinuous"/>
    </xf>
    <xf numFmtId="0" fontId="16" fillId="0" borderId="21" xfId="0" applyFont="1" applyBorder="1" applyAlignment="1" applyProtection="1">
      <alignment horizontal="center"/>
    </xf>
    <xf numFmtId="0" fontId="16" fillId="0" borderId="10" xfId="0" applyFont="1" applyBorder="1" applyAlignment="1" applyProtection="1">
      <alignment horizontal="center"/>
    </xf>
    <xf numFmtId="0" fontId="16" fillId="0" borderId="22" xfId="0" applyFont="1" applyBorder="1" applyAlignment="1" applyProtection="1">
      <alignment horizontal="center"/>
    </xf>
    <xf numFmtId="0" fontId="16" fillId="9" borderId="19" xfId="0" applyFont="1" applyFill="1" applyBorder="1" applyProtection="1"/>
    <xf numFmtId="37" fontId="16" fillId="9" borderId="22" xfId="0" applyNumberFormat="1" applyFont="1" applyFill="1" applyBorder="1" applyProtection="1"/>
    <xf numFmtId="0" fontId="16" fillId="0" borderId="21" xfId="0" applyFont="1" applyBorder="1" applyProtection="1"/>
    <xf numFmtId="0" fontId="16" fillId="9" borderId="21" xfId="0" applyFont="1" applyFill="1" applyBorder="1" applyProtection="1"/>
    <xf numFmtId="0" fontId="16" fillId="0" borderId="19" xfId="0" applyFont="1" applyBorder="1" applyAlignment="1" applyProtection="1">
      <alignment horizontal="center"/>
    </xf>
    <xf numFmtId="0" fontId="16" fillId="0" borderId="19" xfId="0" applyFont="1" applyBorder="1" applyProtection="1"/>
    <xf numFmtId="37" fontId="8" fillId="0" borderId="21" xfId="0" applyNumberFormat="1" applyFont="1" applyBorder="1" applyProtection="1">
      <protection locked="0"/>
    </xf>
    <xf numFmtId="37" fontId="16" fillId="0" borderId="22" xfId="0" applyNumberFormat="1" applyFont="1" applyBorder="1" applyProtection="1"/>
    <xf numFmtId="37" fontId="16" fillId="0" borderId="19" xfId="0" applyNumberFormat="1" applyFont="1" applyBorder="1" applyAlignment="1" applyProtection="1">
      <alignment horizontal="center"/>
    </xf>
    <xf numFmtId="0" fontId="16" fillId="0" borderId="0" xfId="0" applyFont="1" applyAlignment="1" applyProtection="1">
      <alignment horizontal="center"/>
    </xf>
    <xf numFmtId="37" fontId="16" fillId="0" borderId="21" xfId="0" applyNumberFormat="1" applyFont="1" applyBorder="1" applyProtection="1"/>
    <xf numFmtId="37" fontId="16" fillId="9" borderId="21" xfId="0" applyNumberFormat="1" applyFont="1" applyFill="1" applyBorder="1" applyProtection="1"/>
    <xf numFmtId="0" fontId="16" fillId="0" borderId="19" xfId="0" applyFont="1" applyBorder="1" applyAlignment="1" applyProtection="1">
      <alignment horizontal="centerContinuous"/>
    </xf>
    <xf numFmtId="37" fontId="16" fillId="0" borderId="16" xfId="0" applyNumberFormat="1" applyFont="1" applyBorder="1" applyProtection="1"/>
    <xf numFmtId="0" fontId="16" fillId="9" borderId="0" xfId="0" applyFont="1" applyFill="1" applyProtection="1"/>
    <xf numFmtId="0" fontId="16" fillId="9" borderId="5" xfId="0" applyFont="1" applyFill="1" applyBorder="1" applyProtection="1"/>
    <xf numFmtId="37" fontId="16" fillId="0" borderId="19" xfId="0" applyNumberFormat="1" applyFont="1" applyBorder="1" applyProtection="1"/>
    <xf numFmtId="0" fontId="27" fillId="0" borderId="41" xfId="0" applyFont="1" applyBorder="1" applyAlignment="1" applyProtection="1">
      <alignment horizontal="centerContinuous"/>
    </xf>
    <xf numFmtId="0" fontId="16" fillId="0" borderId="42" xfId="0" applyFont="1" applyBorder="1" applyAlignment="1" applyProtection="1">
      <alignment horizontal="centerContinuous"/>
    </xf>
    <xf numFmtId="0" fontId="16" fillId="0" borderId="39" xfId="0" applyFont="1" applyBorder="1" applyAlignment="1" applyProtection="1">
      <alignment horizontal="centerContinuous"/>
    </xf>
    <xf numFmtId="0" fontId="16" fillId="0" borderId="41" xfId="0" applyFont="1" applyBorder="1" applyProtection="1"/>
    <xf numFmtId="0" fontId="16" fillId="0" borderId="42" xfId="0" applyFont="1" applyBorder="1" applyProtection="1"/>
    <xf numFmtId="0" fontId="16" fillId="0" borderId="39" xfId="0" applyFont="1" applyBorder="1" applyProtection="1"/>
    <xf numFmtId="0" fontId="16" fillId="0" borderId="11" xfId="0" applyFont="1" applyBorder="1" applyAlignment="1" applyProtection="1">
      <alignment horizontal="centerContinuous"/>
    </xf>
    <xf numFmtId="0" fontId="16" fillId="0" borderId="16" xfId="0" applyFont="1" applyBorder="1" applyAlignment="1" applyProtection="1">
      <alignment horizontal="center"/>
    </xf>
    <xf numFmtId="0" fontId="16" fillId="0" borderId="9" xfId="0" applyFont="1" applyBorder="1" applyProtection="1"/>
    <xf numFmtId="37" fontId="16" fillId="0" borderId="10" xfId="0" applyNumberFormat="1" applyFont="1" applyBorder="1" applyProtection="1"/>
    <xf numFmtId="0" fontId="16" fillId="0" borderId="38" xfId="0" applyFont="1" applyBorder="1" applyAlignment="1" applyProtection="1">
      <alignment horizontal="center"/>
    </xf>
    <xf numFmtId="37" fontId="16" fillId="0" borderId="38" xfId="0" applyNumberFormat="1" applyFont="1" applyBorder="1" applyProtection="1"/>
    <xf numFmtId="37" fontId="16" fillId="0" borderId="1" xfId="0" applyNumberFormat="1" applyFont="1" applyBorder="1" applyProtection="1"/>
    <xf numFmtId="37" fontId="16" fillId="9" borderId="38" xfId="0" applyNumberFormat="1" applyFont="1" applyFill="1" applyBorder="1" applyProtection="1"/>
    <xf numFmtId="0" fontId="16" fillId="9" borderId="1" xfId="0" applyFont="1" applyFill="1" applyBorder="1" applyProtection="1"/>
    <xf numFmtId="0" fontId="16" fillId="9" borderId="7" xfId="0" applyFont="1" applyFill="1" applyBorder="1" applyProtection="1"/>
    <xf numFmtId="0" fontId="11" fillId="0" borderId="0" xfId="0" applyFont="1" applyAlignment="1" applyProtection="1">
      <alignment horizontal="center"/>
    </xf>
    <xf numFmtId="0" fontId="16" fillId="0" borderId="0" xfId="0" applyFont="1" applyAlignment="1" applyProtection="1">
      <alignment horizontal="right"/>
    </xf>
    <xf numFmtId="0" fontId="6" fillId="0" borderId="23" xfId="0" applyFont="1" applyBorder="1" applyAlignment="1" applyProtection="1">
      <alignment horizontal="center"/>
    </xf>
    <xf numFmtId="0" fontId="10" fillId="0" borderId="28" xfId="0" applyFont="1" applyBorder="1" applyAlignment="1" applyProtection="1">
      <alignment horizontal="center"/>
    </xf>
    <xf numFmtId="0" fontId="10" fillId="0" borderId="15" xfId="0" applyFont="1" applyBorder="1" applyAlignment="1" applyProtection="1">
      <alignment horizontal="center"/>
    </xf>
    <xf numFmtId="0" fontId="6" fillId="0" borderId="15" xfId="0" applyFont="1" applyBorder="1" applyAlignment="1" applyProtection="1">
      <alignment horizontal="center"/>
    </xf>
    <xf numFmtId="0" fontId="6" fillId="0" borderId="25" xfId="0" applyFont="1" applyBorder="1" applyAlignment="1" applyProtection="1">
      <alignment horizontal="center"/>
    </xf>
    <xf numFmtId="37" fontId="6" fillId="0" borderId="19" xfId="0" applyNumberFormat="1" applyFont="1" applyBorder="1" applyAlignment="1" applyProtection="1">
      <alignment horizontal="center"/>
    </xf>
    <xf numFmtId="37" fontId="6" fillId="0" borderId="21" xfId="0" applyNumberFormat="1" applyFont="1" applyBorder="1" applyAlignment="1" applyProtection="1">
      <alignment horizontal="center"/>
    </xf>
    <xf numFmtId="37" fontId="6" fillId="0" borderId="22" xfId="0" applyNumberFormat="1" applyFont="1" applyBorder="1" applyAlignment="1" applyProtection="1">
      <alignment horizontal="center"/>
    </xf>
    <xf numFmtId="0" fontId="6" fillId="0" borderId="26" xfId="0" applyFont="1" applyBorder="1" applyAlignment="1" applyProtection="1">
      <alignment horizontal="center"/>
    </xf>
    <xf numFmtId="0" fontId="6" fillId="0" borderId="13" xfId="0" applyFont="1" applyBorder="1" applyAlignment="1" applyProtection="1">
      <alignment horizontal="center"/>
    </xf>
    <xf numFmtId="37" fontId="6" fillId="0" borderId="16" xfId="0" applyNumberFormat="1" applyFont="1" applyBorder="1" applyAlignment="1" applyProtection="1">
      <alignment horizontal="center"/>
    </xf>
    <xf numFmtId="0" fontId="6" fillId="0" borderId="11" xfId="0" applyFont="1" applyBorder="1" applyAlignment="1" applyProtection="1">
      <alignment horizontal="center"/>
    </xf>
    <xf numFmtId="0" fontId="6" fillId="0" borderId="4" xfId="0" applyFont="1" applyBorder="1" applyAlignment="1" applyProtection="1">
      <alignment horizontal="center"/>
    </xf>
    <xf numFmtId="0" fontId="6" fillId="0" borderId="5" xfId="0" applyFont="1" applyBorder="1" applyAlignment="1" applyProtection="1">
      <alignment horizontal="center"/>
    </xf>
    <xf numFmtId="0" fontId="10" fillId="0" borderId="17" xfId="0" applyFont="1" applyBorder="1" applyAlignment="1" applyProtection="1">
      <alignment horizontal="center"/>
    </xf>
    <xf numFmtId="0" fontId="10" fillId="0" borderId="10" xfId="0" applyFont="1" applyBorder="1" applyAlignment="1" applyProtection="1">
      <alignment horizontal="center"/>
    </xf>
    <xf numFmtId="0" fontId="10" fillId="0" borderId="31" xfId="0" applyFont="1" applyBorder="1" applyAlignment="1" applyProtection="1">
      <alignment horizontal="center"/>
    </xf>
    <xf numFmtId="0" fontId="6" fillId="4" borderId="22" xfId="0" applyFont="1" applyFill="1" applyBorder="1" applyAlignment="1" applyProtection="1">
      <alignment horizontal="center"/>
    </xf>
    <xf numFmtId="0" fontId="10" fillId="0" borderId="32" xfId="0" applyFont="1" applyBorder="1" applyAlignment="1" applyProtection="1">
      <alignment horizontal="center"/>
    </xf>
    <xf numFmtId="0" fontId="10" fillId="0" borderId="62" xfId="0" applyFont="1" applyBorder="1" applyAlignment="1" applyProtection="1">
      <alignment horizontal="center"/>
    </xf>
    <xf numFmtId="0" fontId="10" fillId="0" borderId="45" xfId="0" applyFont="1" applyBorder="1" applyAlignment="1" applyProtection="1">
      <alignment horizontal="right"/>
    </xf>
    <xf numFmtId="0" fontId="10" fillId="0" borderId="49" xfId="0" applyFont="1" applyBorder="1" applyAlignment="1" applyProtection="1">
      <alignment horizontal="right"/>
    </xf>
    <xf numFmtId="0" fontId="6" fillId="0" borderId="9" xfId="0" applyFont="1" applyBorder="1" applyAlignment="1" applyProtection="1">
      <alignment horizontal="center"/>
    </xf>
    <xf numFmtId="0" fontId="6" fillId="0" borderId="44" xfId="0" applyFont="1" applyBorder="1" applyAlignment="1" applyProtection="1">
      <alignment horizontal="center"/>
    </xf>
    <xf numFmtId="0" fontId="8" fillId="0" borderId="0" xfId="0" applyFont="1" applyAlignment="1" applyProtection="1">
      <alignment horizontal="centerContinuous"/>
      <protection locked="0"/>
    </xf>
    <xf numFmtId="0" fontId="28" fillId="0" borderId="0" xfId="0" applyFont="1" applyAlignment="1" applyProtection="1">
      <alignment horizontal="centerContinuous"/>
      <protection locked="0"/>
    </xf>
    <xf numFmtId="0" fontId="29" fillId="0" borderId="0" xfId="0" applyFont="1" applyAlignment="1" applyProtection="1">
      <alignment horizontal="centerContinuous"/>
      <protection locked="0"/>
    </xf>
    <xf numFmtId="0" fontId="7" fillId="0" borderId="0" xfId="0" applyFont="1" applyAlignment="1" applyProtection="1">
      <alignment horizontal="centerContinuous" wrapText="1"/>
      <protection locked="0"/>
    </xf>
    <xf numFmtId="0" fontId="30" fillId="13" borderId="0" xfId="0" applyFont="1" applyFill="1" applyAlignment="1" applyProtection="1">
      <alignment horizontal="center"/>
      <protection locked="0"/>
    </xf>
    <xf numFmtId="0" fontId="15" fillId="0" borderId="0" xfId="0" applyFont="1"/>
    <xf numFmtId="0" fontId="28" fillId="0" borderId="0" xfId="0" applyFont="1" applyProtection="1">
      <protection locked="0"/>
    </xf>
    <xf numFmtId="0" fontId="14" fillId="0" borderId="0" xfId="0" applyFont="1"/>
    <xf numFmtId="0" fontId="10" fillId="14" borderId="0" xfId="0" applyFont="1" applyFill="1"/>
    <xf numFmtId="0" fontId="32" fillId="0" borderId="0" xfId="0" applyFont="1" applyAlignment="1" applyProtection="1">
      <alignment horizontal="centerContinuous"/>
    </xf>
    <xf numFmtId="5" fontId="11" fillId="0" borderId="0" xfId="0" applyNumberFormat="1" applyFont="1" applyProtection="1"/>
    <xf numFmtId="5" fontId="9" fillId="0" borderId="0" xfId="0" applyNumberFormat="1" applyFont="1" applyProtection="1"/>
    <xf numFmtId="5" fontId="9" fillId="0" borderId="1" xfId="0" applyNumberFormat="1" applyFont="1" applyBorder="1" applyProtection="1"/>
    <xf numFmtId="7" fontId="10" fillId="0" borderId="0" xfId="0" applyNumberFormat="1" applyFont="1" applyProtection="1"/>
    <xf numFmtId="39" fontId="10" fillId="0" borderId="0" xfId="0" applyNumberFormat="1" applyFont="1" applyProtection="1"/>
    <xf numFmtId="172" fontId="10" fillId="0" borderId="0" xfId="0" applyNumberFormat="1" applyFont="1" applyProtection="1"/>
    <xf numFmtId="173" fontId="10" fillId="0" borderId="0" xfId="0" applyNumberFormat="1" applyFont="1" applyProtection="1"/>
    <xf numFmtId="0" fontId="12" fillId="0" borderId="0" xfId="0" applyFont="1" applyProtection="1"/>
    <xf numFmtId="168" fontId="10" fillId="0" borderId="0" xfId="0" applyNumberFormat="1" applyFont="1" applyProtection="1"/>
    <xf numFmtId="174" fontId="10" fillId="0" borderId="0" xfId="0" applyNumberFormat="1" applyFont="1" applyProtection="1"/>
    <xf numFmtId="10" fontId="10" fillId="0" borderId="0" xfId="0" applyNumberFormat="1" applyFont="1" applyProtection="1"/>
    <xf numFmtId="164" fontId="10" fillId="0" borderId="10" xfId="0" applyNumberFormat="1" applyFont="1" applyBorder="1" applyAlignment="1" applyProtection="1">
      <alignment horizontal="center"/>
    </xf>
    <xf numFmtId="0" fontId="10" fillId="0" borderId="4" xfId="0" applyFont="1" applyBorder="1" applyAlignment="1" applyProtection="1">
      <alignment horizontal="left"/>
    </xf>
    <xf numFmtId="164" fontId="10" fillId="0" borderId="0" xfId="0" applyNumberFormat="1" applyFont="1" applyAlignment="1" applyProtection="1">
      <alignment horizontal="center"/>
    </xf>
    <xf numFmtId="164" fontId="10" fillId="0" borderId="21" xfId="0" applyNumberFormat="1" applyFont="1" applyBorder="1" applyAlignment="1" applyProtection="1">
      <alignment horizontal="center"/>
    </xf>
    <xf numFmtId="0" fontId="8" fillId="0" borderId="5" xfId="0" applyFont="1" applyBorder="1" applyProtection="1">
      <protection locked="0"/>
    </xf>
    <xf numFmtId="0" fontId="8" fillId="0" borderId="1" xfId="0" applyFont="1" applyBorder="1" applyProtection="1">
      <protection locked="0"/>
    </xf>
    <xf numFmtId="0" fontId="8" fillId="0" borderId="7" xfId="0" applyFont="1" applyBorder="1" applyProtection="1">
      <protection locked="0"/>
    </xf>
    <xf numFmtId="0" fontId="8" fillId="0" borderId="55" xfId="0" applyFont="1" applyBorder="1" applyProtection="1">
      <protection locked="0"/>
    </xf>
    <xf numFmtId="0" fontId="10" fillId="0" borderId="19" xfId="0" applyFont="1" applyBorder="1" applyAlignment="1" applyProtection="1">
      <alignment horizontal="left"/>
    </xf>
    <xf numFmtId="164" fontId="10" fillId="0" borderId="17" xfId="0" applyNumberFormat="1" applyFont="1" applyBorder="1" applyAlignment="1" applyProtection="1">
      <alignment horizontal="center"/>
    </xf>
    <xf numFmtId="164" fontId="10" fillId="0" borderId="26" xfId="0" applyNumberFormat="1" applyFont="1" applyBorder="1" applyAlignment="1" applyProtection="1">
      <alignment horizontal="center"/>
    </xf>
    <xf numFmtId="37" fontId="10" fillId="0" borderId="28" xfId="0" applyNumberFormat="1" applyFont="1" applyBorder="1" applyProtection="1"/>
    <xf numFmtId="37" fontId="10" fillId="0" borderId="27" xfId="0" applyNumberFormat="1" applyFont="1" applyBorder="1" applyProtection="1"/>
    <xf numFmtId="7" fontId="10" fillId="0" borderId="38" xfId="0" applyNumberFormat="1" applyFont="1" applyBorder="1" applyProtection="1"/>
    <xf numFmtId="0" fontId="10" fillId="0" borderId="46" xfId="0" applyFont="1" applyBorder="1" applyAlignment="1" applyProtection="1">
      <alignment horizontal="center"/>
    </xf>
    <xf numFmtId="10" fontId="8" fillId="0" borderId="51" xfId="0" applyNumberFormat="1" applyFont="1" applyBorder="1" applyProtection="1">
      <protection locked="0"/>
    </xf>
    <xf numFmtId="10" fontId="10" fillId="0" borderId="46" xfId="0" applyNumberFormat="1" applyFont="1" applyBorder="1" applyProtection="1"/>
    <xf numFmtId="0" fontId="10" fillId="9" borderId="28" xfId="0" applyFont="1" applyFill="1" applyBorder="1" applyProtection="1"/>
    <xf numFmtId="10" fontId="10" fillId="0" borderId="1" xfId="0" applyNumberFormat="1" applyFont="1" applyBorder="1" applyProtection="1"/>
    <xf numFmtId="0" fontId="10" fillId="0" borderId="5" xfId="0" applyFont="1" applyBorder="1" applyAlignment="1" applyProtection="1">
      <alignment horizontal="left"/>
    </xf>
    <xf numFmtId="0" fontId="8" fillId="0" borderId="63" xfId="0" applyFont="1" applyBorder="1" applyProtection="1">
      <protection locked="0"/>
    </xf>
    <xf numFmtId="0" fontId="8" fillId="0" borderId="56" xfId="0" applyFont="1" applyBorder="1" applyProtection="1">
      <protection locked="0"/>
    </xf>
    <xf numFmtId="0" fontId="8" fillId="0" borderId="64" xfId="0" applyFont="1" applyBorder="1" applyProtection="1">
      <protection locked="0"/>
    </xf>
    <xf numFmtId="0" fontId="10" fillId="3" borderId="8" xfId="0" applyFont="1" applyFill="1" applyBorder="1" applyProtection="1"/>
    <xf numFmtId="0" fontId="10" fillId="3" borderId="2" xfId="0" applyFont="1" applyFill="1" applyBorder="1" applyProtection="1"/>
    <xf numFmtId="0" fontId="34" fillId="3" borderId="2" xfId="0" applyFont="1" applyFill="1" applyBorder="1" applyAlignment="1" applyProtection="1">
      <alignment horizontal="left"/>
    </xf>
    <xf numFmtId="0" fontId="35" fillId="3" borderId="2" xfId="0" applyFont="1" applyFill="1" applyBorder="1" applyProtection="1"/>
    <xf numFmtId="0" fontId="10" fillId="3" borderId="3" xfId="0" applyFont="1" applyFill="1" applyBorder="1" applyProtection="1"/>
    <xf numFmtId="0" fontId="10" fillId="3" borderId="4" xfId="0" applyFont="1" applyFill="1" applyBorder="1" applyProtection="1"/>
    <xf numFmtId="0" fontId="10" fillId="3" borderId="0" xfId="0" applyFont="1" applyFill="1" applyProtection="1"/>
    <xf numFmtId="0" fontId="10" fillId="3" borderId="5" xfId="0" applyFont="1" applyFill="1" applyBorder="1" applyProtection="1"/>
    <xf numFmtId="0" fontId="36" fillId="3" borderId="4" xfId="0" applyFont="1" applyFill="1" applyBorder="1" applyAlignment="1" applyProtection="1">
      <alignment horizontal="centerContinuous" vertical="center"/>
    </xf>
    <xf numFmtId="0" fontId="10" fillId="3" borderId="0" xfId="0" applyFont="1" applyFill="1" applyAlignment="1" applyProtection="1">
      <alignment horizontal="centerContinuous"/>
    </xf>
    <xf numFmtId="0" fontId="10" fillId="3" borderId="5" xfId="0" applyFont="1" applyFill="1" applyBorder="1" applyAlignment="1" applyProtection="1">
      <alignment horizontal="centerContinuous"/>
    </xf>
    <xf numFmtId="0" fontId="37" fillId="3" borderId="4" xfId="0" applyFont="1" applyFill="1" applyBorder="1" applyAlignment="1" applyProtection="1">
      <alignment horizontal="centerContinuous" vertical="center"/>
    </xf>
    <xf numFmtId="0" fontId="38" fillId="3" borderId="4" xfId="0" applyFont="1" applyFill="1" applyBorder="1" applyAlignment="1" applyProtection="1">
      <alignment horizontal="centerContinuous" vertical="center"/>
    </xf>
    <xf numFmtId="0" fontId="36" fillId="3" borderId="0" xfId="0" applyFont="1" applyFill="1" applyAlignment="1" applyProtection="1">
      <alignment horizontal="centerContinuous"/>
    </xf>
    <xf numFmtId="0" fontId="36" fillId="3" borderId="5" xfId="0" applyFont="1" applyFill="1" applyBorder="1" applyAlignment="1" applyProtection="1">
      <alignment horizontal="centerContinuous"/>
    </xf>
    <xf numFmtId="0" fontId="9" fillId="3" borderId="4" xfId="0" applyFont="1" applyFill="1" applyBorder="1" applyAlignment="1" applyProtection="1">
      <alignment horizontal="centerContinuous"/>
    </xf>
    <xf numFmtId="0" fontId="16" fillId="3" borderId="4" xfId="0" applyFont="1" applyFill="1" applyBorder="1" applyProtection="1"/>
    <xf numFmtId="0" fontId="27" fillId="3" borderId="2" xfId="0" applyFont="1" applyFill="1" applyBorder="1" applyAlignment="1" applyProtection="1">
      <alignment horizontal="centerContinuous"/>
    </xf>
    <xf numFmtId="0" fontId="19" fillId="3" borderId="2" xfId="0" applyFont="1" applyFill="1" applyBorder="1" applyAlignment="1" applyProtection="1">
      <alignment horizontal="centerContinuous"/>
    </xf>
    <xf numFmtId="0" fontId="27" fillId="3" borderId="4" xfId="0" applyFont="1" applyFill="1" applyBorder="1" applyAlignment="1" applyProtection="1">
      <alignment horizontal="centerContinuous"/>
    </xf>
    <xf numFmtId="0" fontId="39" fillId="3" borderId="0" xfId="0" applyFont="1" applyFill="1" applyAlignment="1" applyProtection="1">
      <alignment horizontal="centerContinuous"/>
    </xf>
    <xf numFmtId="0" fontId="39" fillId="3" borderId="5" xfId="0" applyFont="1" applyFill="1" applyBorder="1" applyAlignment="1" applyProtection="1">
      <alignment horizontal="centerContinuous"/>
    </xf>
    <xf numFmtId="0" fontId="10" fillId="3" borderId="1" xfId="0" applyFont="1" applyFill="1" applyBorder="1" applyAlignment="1" applyProtection="1">
      <alignment horizontal="centerContinuous"/>
    </xf>
    <xf numFmtId="0" fontId="18" fillId="3" borderId="4" xfId="0" applyFont="1" applyFill="1" applyBorder="1" applyProtection="1"/>
    <xf numFmtId="0" fontId="40" fillId="3" borderId="0" xfId="0" applyFont="1" applyFill="1" applyAlignment="1" applyProtection="1">
      <alignment horizontal="centerContinuous"/>
    </xf>
    <xf numFmtId="0" fontId="10" fillId="3" borderId="0" xfId="0" applyFont="1" applyFill="1" applyAlignment="1" applyProtection="1">
      <alignment horizontal="right"/>
    </xf>
    <xf numFmtId="0" fontId="9" fillId="3" borderId="0" xfId="0" applyFont="1" applyFill="1" applyAlignment="1" applyProtection="1">
      <alignment horizontal="centerContinuous"/>
    </xf>
    <xf numFmtId="0" fontId="41" fillId="3" borderId="4" xfId="0" applyFont="1" applyFill="1" applyBorder="1" applyProtection="1"/>
    <xf numFmtId="0" fontId="41" fillId="3" borderId="0" xfId="0" applyFont="1" applyFill="1" applyAlignment="1" applyProtection="1">
      <alignment horizontal="centerContinuous"/>
    </xf>
    <xf numFmtId="0" fontId="42" fillId="3" borderId="0" xfId="0" applyFont="1" applyFill="1" applyAlignment="1" applyProtection="1">
      <alignment horizontal="centerContinuous"/>
    </xf>
    <xf numFmtId="0" fontId="13" fillId="3" borderId="0" xfId="0" applyFont="1" applyFill="1" applyAlignment="1" applyProtection="1">
      <alignment horizontal="centerContinuous"/>
    </xf>
    <xf numFmtId="0" fontId="27" fillId="3" borderId="65" xfId="0" applyFont="1" applyFill="1" applyBorder="1" applyAlignment="1" applyProtection="1">
      <alignment horizontal="centerContinuous"/>
    </xf>
    <xf numFmtId="0" fontId="10" fillId="3" borderId="65" xfId="0" applyFont="1" applyFill="1" applyBorder="1" applyAlignment="1" applyProtection="1">
      <alignment horizontal="centerContinuous"/>
    </xf>
    <xf numFmtId="0" fontId="10" fillId="3" borderId="6" xfId="0" applyFont="1" applyFill="1" applyBorder="1" applyProtection="1"/>
    <xf numFmtId="0" fontId="10" fillId="3" borderId="1" xfId="0" applyFont="1" applyFill="1" applyBorder="1" applyProtection="1"/>
    <xf numFmtId="0" fontId="10" fillId="3" borderId="7" xfId="0" applyFont="1" applyFill="1" applyBorder="1" applyProtection="1"/>
    <xf numFmtId="0" fontId="16" fillId="4" borderId="0" xfId="0" applyFont="1" applyFill="1" applyAlignment="1" applyProtection="1">
      <alignment horizontal="right"/>
    </xf>
    <xf numFmtId="0" fontId="8" fillId="0" borderId="0" xfId="0" applyFont="1" applyAlignment="1" applyProtection="1">
      <alignment horizontal="left"/>
      <protection locked="0"/>
    </xf>
    <xf numFmtId="0" fontId="7" fillId="0" borderId="0" xfId="0" applyFont="1" applyAlignment="1" applyProtection="1">
      <alignment horizontal="left" wrapText="1"/>
      <protection locked="0"/>
    </xf>
    <xf numFmtId="0" fontId="31" fillId="0" borderId="0" xfId="0" applyFont="1" applyFill="1" applyAlignment="1">
      <alignment horizontal="centerContinuous"/>
    </xf>
    <xf numFmtId="0" fontId="43" fillId="13" borderId="0" xfId="0" applyFont="1" applyFill="1" applyAlignment="1" applyProtection="1">
      <alignment horizontal="left"/>
      <protection locked="0"/>
    </xf>
    <xf numFmtId="0" fontId="43" fillId="15" borderId="0" xfId="0" applyFont="1" applyFill="1" applyAlignment="1" applyProtection="1">
      <alignment horizontal="left"/>
      <protection locked="0"/>
    </xf>
    <xf numFmtId="0" fontId="44" fillId="0" borderId="0" xfId="0" applyFont="1" applyAlignment="1" applyProtection="1">
      <alignment horizontal="centerContinuous"/>
      <protection locked="0"/>
    </xf>
    <xf numFmtId="0" fontId="43" fillId="0" borderId="0" xfId="0" applyFont="1" applyFill="1" applyAlignment="1" applyProtection="1">
      <alignment horizontal="left"/>
      <protection locked="0"/>
    </xf>
    <xf numFmtId="0" fontId="25" fillId="0" borderId="0" xfId="0" applyFont="1" applyProtection="1">
      <protection locked="0"/>
    </xf>
    <xf numFmtId="0" fontId="4" fillId="16" borderId="46" xfId="0" applyFont="1" applyFill="1" applyBorder="1" applyProtection="1">
      <protection locked="0"/>
    </xf>
    <xf numFmtId="0" fontId="25" fillId="17" borderId="46" xfId="0" applyFont="1" applyFill="1" applyBorder="1" applyProtection="1">
      <protection locked="0"/>
    </xf>
    <xf numFmtId="0" fontId="4" fillId="17" borderId="46" xfId="0" applyFont="1" applyFill="1" applyBorder="1" applyProtection="1">
      <protection locked="0"/>
    </xf>
    <xf numFmtId="0" fontId="4" fillId="0" borderId="46" xfId="0" applyFont="1" applyBorder="1" applyProtection="1">
      <protection locked="0"/>
    </xf>
    <xf numFmtId="0" fontId="6" fillId="17" borderId="46" xfId="0" applyFont="1" applyFill="1" applyBorder="1" applyProtection="1">
      <protection locked="0"/>
    </xf>
    <xf numFmtId="0" fontId="25" fillId="16" borderId="46" xfId="0" applyFont="1" applyFill="1" applyBorder="1" applyProtection="1">
      <protection locked="0"/>
    </xf>
    <xf numFmtId="0" fontId="6" fillId="16" borderId="46" xfId="0" applyFont="1" applyFill="1" applyBorder="1" applyProtection="1">
      <protection locked="0"/>
    </xf>
    <xf numFmtId="0" fontId="7" fillId="16" borderId="46" xfId="0" applyFont="1" applyFill="1" applyBorder="1" applyProtection="1">
      <protection locked="0"/>
    </xf>
    <xf numFmtId="0" fontId="28" fillId="16" borderId="46" xfId="0" applyFont="1" applyFill="1" applyBorder="1" applyProtection="1">
      <protection locked="0"/>
    </xf>
    <xf numFmtId="0" fontId="8" fillId="16" borderId="46" xfId="0" applyFont="1" applyFill="1" applyBorder="1" applyProtection="1">
      <protection locked="0"/>
    </xf>
    <xf numFmtId="0" fontId="18" fillId="16" borderId="46" xfId="0" applyFont="1" applyFill="1" applyBorder="1" applyProtection="1">
      <protection locked="0"/>
    </xf>
    <xf numFmtId="0" fontId="18" fillId="17" borderId="46" xfId="0" applyFont="1" applyFill="1" applyBorder="1" applyProtection="1">
      <protection locked="0"/>
    </xf>
    <xf numFmtId="0" fontId="8" fillId="17" borderId="46" xfId="0" applyFont="1" applyFill="1" applyBorder="1" applyProtection="1">
      <protection locked="0"/>
    </xf>
    <xf numFmtId="0" fontId="8" fillId="4" borderId="46" xfId="0" applyFont="1" applyFill="1" applyBorder="1" applyProtection="1">
      <protection locked="0"/>
    </xf>
    <xf numFmtId="0" fontId="4" fillId="0" borderId="0" xfId="0" applyFont="1"/>
    <xf numFmtId="0" fontId="4" fillId="0" borderId="0" xfId="0" applyFont="1" applyAlignment="1" applyProtection="1">
      <alignment horizontal="left"/>
      <protection locked="0"/>
    </xf>
    <xf numFmtId="0" fontId="4" fillId="0" borderId="0" xfId="0" applyFont="1" applyAlignment="1" applyProtection="1">
      <alignment horizontal="left" wrapText="1"/>
      <protection locked="0"/>
    </xf>
    <xf numFmtId="0" fontId="10"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center"/>
    </xf>
    <xf numFmtId="0" fontId="11" fillId="0" borderId="0" xfId="0" applyFont="1" applyAlignment="1">
      <alignment horizontal="left"/>
    </xf>
    <xf numFmtId="0" fontId="12" fillId="0" borderId="0" xfId="0" applyFont="1" applyAlignment="1">
      <alignment horizontal="left"/>
    </xf>
    <xf numFmtId="0" fontId="10" fillId="0" borderId="0" xfId="0" applyFont="1" applyAlignment="1">
      <alignment wrapText="1"/>
    </xf>
    <xf numFmtId="0" fontId="15" fillId="0" borderId="8" xfId="0" applyFont="1" applyBorder="1" applyProtection="1"/>
    <xf numFmtId="0" fontId="15" fillId="0" borderId="2" xfId="0" applyFont="1" applyBorder="1" applyProtection="1"/>
    <xf numFmtId="0" fontId="15" fillId="0" borderId="3" xfId="0" applyFont="1" applyBorder="1" applyProtection="1"/>
    <xf numFmtId="0" fontId="15" fillId="0" borderId="4" xfId="0" applyFont="1" applyBorder="1" applyProtection="1"/>
    <xf numFmtId="0" fontId="15" fillId="0" borderId="5" xfId="0" applyFont="1" applyBorder="1" applyProtection="1"/>
    <xf numFmtId="0" fontId="15" fillId="0" borderId="66" xfId="0" applyFont="1" applyBorder="1" applyProtection="1"/>
    <xf numFmtId="0" fontId="15" fillId="0" borderId="55" xfId="0" applyFont="1" applyBorder="1" applyAlignment="1" applyProtection="1">
      <alignment horizontal="center"/>
    </xf>
    <xf numFmtId="0" fontId="45" fillId="0" borderId="0" xfId="0" applyFont="1" applyAlignment="1" applyProtection="1">
      <alignment horizontal="centerContinuous"/>
    </xf>
    <xf numFmtId="0" fontId="15" fillId="0" borderId="5" xfId="0" applyFont="1" applyBorder="1" applyAlignment="1" applyProtection="1">
      <alignment horizontal="center"/>
    </xf>
    <xf numFmtId="0" fontId="45" fillId="0" borderId="55" xfId="0" applyFont="1" applyBorder="1" applyAlignment="1" applyProtection="1">
      <alignment horizontal="center"/>
    </xf>
    <xf numFmtId="0" fontId="45" fillId="0" borderId="5" xfId="0" applyFont="1" applyBorder="1" applyAlignment="1" applyProtection="1">
      <alignment horizontal="center"/>
    </xf>
    <xf numFmtId="0" fontId="15" fillId="0" borderId="56" xfId="0" applyFont="1" applyBorder="1" applyProtection="1"/>
    <xf numFmtId="0" fontId="15" fillId="0" borderId="1" xfId="0" applyFont="1" applyBorder="1" applyProtection="1"/>
    <xf numFmtId="0" fontId="15" fillId="0" borderId="7" xfId="0" applyFont="1" applyBorder="1" applyProtection="1"/>
    <xf numFmtId="0" fontId="16" fillId="0" borderId="0" xfId="0" applyFont="1" applyAlignment="1" applyProtection="1">
      <alignment horizontal="left"/>
    </xf>
    <xf numFmtId="0" fontId="16" fillId="0" borderId="4" xfId="0" quotePrefix="1" applyFont="1" applyBorder="1" applyProtection="1"/>
    <xf numFmtId="0" fontId="16" fillId="0" borderId="8" xfId="0" applyFont="1" applyBorder="1" applyAlignment="1" applyProtection="1">
      <alignment horizontal="left"/>
    </xf>
    <xf numFmtId="0" fontId="0" fillId="0" borderId="5" xfId="0" applyBorder="1"/>
    <xf numFmtId="0" fontId="6" fillId="0" borderId="10" xfId="0" applyFont="1" applyBorder="1" applyAlignment="1" applyProtection="1">
      <alignment horizontal="left"/>
    </xf>
    <xf numFmtId="0" fontId="6" fillId="0" borderId="21" xfId="0" applyFont="1" applyBorder="1" applyAlignment="1" applyProtection="1">
      <alignment horizontal="left"/>
    </xf>
    <xf numFmtId="5" fontId="6" fillId="0" borderId="21" xfId="0" applyNumberFormat="1" applyFont="1" applyBorder="1" applyAlignment="1" applyProtection="1">
      <alignment horizontal="right"/>
    </xf>
    <xf numFmtId="37" fontId="6" fillId="0" borderId="21" xfId="0" applyNumberFormat="1" applyFont="1" applyBorder="1" applyAlignment="1" applyProtection="1">
      <alignment horizontal="right"/>
    </xf>
    <xf numFmtId="37" fontId="6" fillId="0" borderId="17" xfId="0" applyNumberFormat="1" applyFont="1" applyBorder="1" applyAlignment="1" applyProtection="1">
      <alignment horizontal="right"/>
    </xf>
    <xf numFmtId="5" fontId="6" fillId="0" borderId="17" xfId="0" applyNumberFormat="1" applyFont="1" applyBorder="1" applyAlignment="1" applyProtection="1">
      <alignment horizontal="right"/>
    </xf>
    <xf numFmtId="5" fontId="6" fillId="0" borderId="22" xfId="0" applyNumberFormat="1" applyFont="1" applyBorder="1" applyAlignment="1" applyProtection="1">
      <alignment horizontal="right"/>
      <protection locked="0"/>
    </xf>
    <xf numFmtId="5" fontId="6" fillId="0" borderId="20" xfId="0" applyNumberFormat="1" applyFont="1" applyBorder="1" applyAlignment="1" applyProtection="1">
      <alignment horizontal="right"/>
      <protection locked="0"/>
    </xf>
    <xf numFmtId="5" fontId="6" fillId="0" borderId="26" xfId="0" applyNumberFormat="1" applyFont="1" applyBorder="1" applyAlignment="1" applyProtection="1">
      <alignment horizontal="right"/>
      <protection locked="0"/>
    </xf>
    <xf numFmtId="37" fontId="6" fillId="0" borderId="22" xfId="0" applyNumberFormat="1" applyFont="1" applyBorder="1" applyAlignment="1" applyProtection="1">
      <alignment horizontal="right"/>
      <protection locked="0"/>
    </xf>
    <xf numFmtId="37" fontId="6" fillId="0" borderId="20" xfId="0" applyNumberFormat="1" applyFont="1" applyBorder="1" applyAlignment="1" applyProtection="1">
      <alignment horizontal="right"/>
      <protection locked="0"/>
    </xf>
    <xf numFmtId="37" fontId="6" fillId="0" borderId="26" xfId="0" applyNumberFormat="1" applyFont="1" applyBorder="1" applyAlignment="1" applyProtection="1">
      <alignment horizontal="right"/>
      <protection locked="0"/>
    </xf>
    <xf numFmtId="37" fontId="6" fillId="0" borderId="22" xfId="0" applyNumberFormat="1" applyFont="1" applyBorder="1" applyAlignment="1" applyProtection="1">
      <alignment horizontal="right"/>
    </xf>
    <xf numFmtId="37" fontId="6" fillId="0" borderId="20" xfId="0" applyNumberFormat="1" applyFont="1" applyBorder="1" applyAlignment="1" applyProtection="1">
      <alignment horizontal="right"/>
    </xf>
    <xf numFmtId="37" fontId="6" fillId="0" borderId="26" xfId="0" applyNumberFormat="1" applyFont="1" applyBorder="1" applyAlignment="1" applyProtection="1">
      <alignment horizontal="right"/>
    </xf>
    <xf numFmtId="5" fontId="6" fillId="0" borderId="22" xfId="0" applyNumberFormat="1" applyFont="1" applyBorder="1" applyAlignment="1" applyProtection="1">
      <alignment horizontal="right"/>
    </xf>
    <xf numFmtId="5" fontId="6" fillId="0" borderId="20" xfId="0" applyNumberFormat="1" applyFont="1" applyBorder="1" applyAlignment="1" applyProtection="1">
      <alignment horizontal="right"/>
    </xf>
    <xf numFmtId="5" fontId="6" fillId="0" borderId="26" xfId="0" applyNumberFormat="1" applyFont="1" applyBorder="1" applyAlignment="1" applyProtection="1">
      <alignment horizontal="right"/>
    </xf>
    <xf numFmtId="0" fontId="6" fillId="0" borderId="0" xfId="0" applyFont="1" applyBorder="1" applyAlignment="1" applyProtection="1">
      <alignment horizontal="centerContinuous"/>
    </xf>
    <xf numFmtId="0" fontId="18" fillId="0" borderId="0" xfId="0" applyFont="1" applyAlignment="1" applyProtection="1"/>
    <xf numFmtId="0" fontId="0" fillId="0" borderId="0" xfId="0" applyAlignment="1">
      <alignment horizontal="center"/>
    </xf>
    <xf numFmtId="0" fontId="10" fillId="0" borderId="0" xfId="0" applyFont="1" applyBorder="1" applyProtection="1"/>
    <xf numFmtId="0" fontId="0" fillId="0" borderId="0" xfId="0" applyBorder="1"/>
    <xf numFmtId="0" fontId="10" fillId="0" borderId="0" xfId="0" applyFont="1" applyBorder="1"/>
    <xf numFmtId="0" fontId="0" fillId="0" borderId="4" xfId="0" applyBorder="1"/>
    <xf numFmtId="0" fontId="11" fillId="0" borderId="0" xfId="0" applyFont="1" applyBorder="1" applyAlignment="1" applyProtection="1">
      <alignment horizontal="centerContinuous"/>
    </xf>
    <xf numFmtId="0" fontId="10" fillId="0" borderId="0" xfId="0" applyFont="1" applyBorder="1" applyAlignment="1" applyProtection="1">
      <alignment horizontal="left"/>
    </xf>
    <xf numFmtId="0" fontId="10" fillId="0" borderId="0" xfId="0" applyFont="1" applyBorder="1" applyAlignment="1" applyProtection="1">
      <alignment horizontal="center"/>
    </xf>
    <xf numFmtId="0" fontId="10" fillId="0" borderId="8" xfId="0" applyFont="1" applyBorder="1"/>
    <xf numFmtId="0" fontId="10" fillId="0" borderId="12" xfId="0" applyFont="1" applyBorder="1"/>
    <xf numFmtId="0" fontId="10" fillId="0" borderId="24" xfId="0" applyFont="1" applyBorder="1"/>
    <xf numFmtId="0" fontId="10" fillId="0" borderId="2" xfId="0" applyFont="1" applyBorder="1"/>
    <xf numFmtId="0" fontId="10" fillId="0" borderId="14" xfId="0" applyFont="1" applyBorder="1"/>
    <xf numFmtId="0" fontId="10" fillId="0" borderId="4" xfId="0" applyFont="1" applyBorder="1"/>
    <xf numFmtId="0" fontId="10" fillId="0" borderId="25" xfId="0" applyFont="1" applyBorder="1"/>
    <xf numFmtId="0" fontId="6" fillId="0" borderId="0" xfId="0" applyFont="1"/>
    <xf numFmtId="0" fontId="10" fillId="0" borderId="16" xfId="0" applyFont="1" applyBorder="1"/>
    <xf numFmtId="0" fontId="10" fillId="0" borderId="9" xfId="0" applyFont="1" applyBorder="1"/>
    <xf numFmtId="0" fontId="10" fillId="0" borderId="26" xfId="0" applyFont="1" applyBorder="1"/>
    <xf numFmtId="0" fontId="10" fillId="0" borderId="9" xfId="0" applyFont="1" applyBorder="1" applyAlignment="1">
      <alignment horizontal="centerContinuous"/>
    </xf>
    <xf numFmtId="0" fontId="10" fillId="0" borderId="10" xfId="0" applyFont="1" applyBorder="1" applyAlignment="1">
      <alignment horizontal="centerContinuous"/>
    </xf>
    <xf numFmtId="0" fontId="10" fillId="0" borderId="11" xfId="0" applyFont="1" applyBorder="1" applyAlignment="1">
      <alignment horizontal="centerContinuous"/>
    </xf>
    <xf numFmtId="0" fontId="0" fillId="0" borderId="0" xfId="0" applyAlignment="1">
      <alignment wrapText="1"/>
    </xf>
    <xf numFmtId="0" fontId="0" fillId="0" borderId="5" xfId="0" applyBorder="1" applyAlignment="1">
      <alignment wrapText="1"/>
    </xf>
    <xf numFmtId="0" fontId="0" fillId="0" borderId="0" xfId="0" applyAlignment="1">
      <alignment horizontal="left" vertical="top" wrapText="1"/>
    </xf>
    <xf numFmtId="0" fontId="10" fillId="0" borderId="5" xfId="0" applyFont="1" applyBorder="1" applyAlignment="1">
      <alignment horizontal="centerContinuous"/>
    </xf>
    <xf numFmtId="0" fontId="0" fillId="0" borderId="0" xfId="0" applyAlignment="1"/>
    <xf numFmtId="0" fontId="0" fillId="0" borderId="5" xfId="0" applyBorder="1" applyAlignment="1"/>
    <xf numFmtId="0" fontId="10" fillId="0" borderId="0" xfId="0" applyFont="1" applyAlignment="1">
      <alignment horizontal="left" vertical="top" wrapText="1"/>
    </xf>
    <xf numFmtId="0" fontId="10" fillId="0" borderId="6" xfId="0" applyFont="1" applyBorder="1"/>
    <xf numFmtId="0" fontId="10" fillId="0" borderId="1" xfId="0" applyFont="1" applyBorder="1"/>
    <xf numFmtId="0" fontId="10" fillId="0" borderId="1" xfId="0" applyFont="1" applyBorder="1" applyAlignment="1">
      <alignment horizontal="centerContinuous"/>
    </xf>
    <xf numFmtId="0" fontId="10" fillId="0" borderId="7" xfId="0" applyFont="1" applyBorder="1" applyAlignment="1">
      <alignment horizontal="centerContinuous"/>
    </xf>
    <xf numFmtId="0" fontId="6" fillId="0" borderId="9" xfId="0" applyFont="1" applyBorder="1" applyAlignment="1">
      <alignment horizontal="centerContinuous"/>
    </xf>
    <xf numFmtId="0" fontId="6" fillId="0" borderId="10" xfId="0" applyFont="1" applyBorder="1" applyAlignment="1">
      <alignment horizontal="centerContinuous"/>
    </xf>
    <xf numFmtId="0" fontId="6" fillId="0" borderId="11" xfId="0" applyFont="1" applyBorder="1" applyAlignment="1">
      <alignment horizontal="centerContinuous"/>
    </xf>
    <xf numFmtId="0" fontId="6" fillId="0" borderId="4" xfId="0" applyFont="1" applyBorder="1"/>
    <xf numFmtId="0" fontId="6" fillId="0" borderId="0" xfId="0" applyFont="1" applyAlignment="1">
      <alignment horizontal="centerContinuous"/>
    </xf>
    <xf numFmtId="0" fontId="6" fillId="0" borderId="5" xfId="0" applyFont="1" applyBorder="1" applyAlignment="1">
      <alignment horizontal="centerContinuous"/>
    </xf>
    <xf numFmtId="0" fontId="6" fillId="0" borderId="0" xfId="0" applyFont="1" applyAlignment="1">
      <alignment horizontal="left" vertical="top" wrapText="1"/>
    </xf>
    <xf numFmtId="0" fontId="6" fillId="0" borderId="9" xfId="0" applyFont="1" applyBorder="1"/>
    <xf numFmtId="0" fontId="6" fillId="0" borderId="10" xfId="0" applyFont="1" applyBorder="1"/>
    <xf numFmtId="0" fontId="6" fillId="0" borderId="5" xfId="0" applyFont="1" applyBorder="1"/>
    <xf numFmtId="0" fontId="6" fillId="0" borderId="6" xfId="0" applyFont="1" applyBorder="1"/>
    <xf numFmtId="0" fontId="6" fillId="0" borderId="1" xfId="0" applyFont="1" applyBorder="1"/>
    <xf numFmtId="0" fontId="6" fillId="0" borderId="1" xfId="0" applyFont="1" applyBorder="1" applyAlignment="1">
      <alignment horizontal="centerContinuous"/>
    </xf>
    <xf numFmtId="0" fontId="6" fillId="0" borderId="7" xfId="0" applyFont="1" applyBorder="1" applyAlignment="1">
      <alignment horizontal="centerContinuous"/>
    </xf>
    <xf numFmtId="0" fontId="6" fillId="0" borderId="0" xfId="0" applyFont="1" applyAlignment="1">
      <alignment horizontal="left"/>
    </xf>
    <xf numFmtId="0" fontId="6" fillId="0" borderId="14" xfId="0" applyFont="1" applyBorder="1" applyAlignment="1" applyProtection="1">
      <alignment horizontal="centerContinuous"/>
    </xf>
    <xf numFmtId="0" fontId="16" fillId="0" borderId="22" xfId="0" applyFont="1" applyBorder="1" applyAlignment="1" applyProtection="1">
      <alignment horizontal="centerContinuous"/>
    </xf>
    <xf numFmtId="0" fontId="6" fillId="0" borderId="0" xfId="0" applyFont="1" applyAlignment="1" applyProtection="1">
      <alignment vertical="top" wrapText="1"/>
    </xf>
    <xf numFmtId="0" fontId="0" fillId="0" borderId="0" xfId="0" applyAlignment="1">
      <alignment vertical="top" wrapText="1"/>
    </xf>
    <xf numFmtId="0" fontId="6" fillId="0" borderId="31" xfId="0" applyFont="1" applyBorder="1" applyAlignment="1" applyProtection="1">
      <alignment horizontal="left" wrapText="1"/>
    </xf>
    <xf numFmtId="0" fontId="0" fillId="0" borderId="29" xfId="0" applyBorder="1" applyAlignment="1">
      <alignment horizontal="left" vertical="top" wrapText="1"/>
    </xf>
    <xf numFmtId="0" fontId="0" fillId="0" borderId="5" xfId="0" applyBorder="1" applyAlignment="1">
      <alignment horizontal="left" vertical="top" wrapText="1"/>
    </xf>
    <xf numFmtId="0" fontId="6" fillId="0" borderId="0" xfId="0" applyFont="1" applyAlignment="1" applyProtection="1">
      <alignment horizontal="left" wrapText="1"/>
    </xf>
    <xf numFmtId="0" fontId="0" fillId="0" borderId="0" xfId="0" applyAlignment="1">
      <alignment horizontal="left"/>
    </xf>
    <xf numFmtId="0" fontId="6" fillId="0" borderId="32" xfId="0" applyFont="1" applyBorder="1" applyAlignment="1" applyProtection="1">
      <alignment horizontal="centerContinuous"/>
    </xf>
    <xf numFmtId="0" fontId="6" fillId="0" borderId="19" xfId="0" applyFont="1" applyBorder="1" applyAlignment="1" applyProtection="1">
      <alignment horizontal="left"/>
    </xf>
    <xf numFmtId="0" fontId="6" fillId="0" borderId="19" xfId="0" applyFont="1" applyBorder="1" applyAlignment="1" applyProtection="1">
      <alignment horizontal="right"/>
    </xf>
    <xf numFmtId="0" fontId="6" fillId="0" borderId="32" xfId="0" applyFont="1" applyBorder="1" applyAlignment="1" applyProtection="1">
      <alignment horizontal="centerContinuous" wrapText="1"/>
    </xf>
    <xf numFmtId="0" fontId="6" fillId="0" borderId="5" xfId="0" applyFont="1" applyBorder="1" applyAlignment="1" applyProtection="1">
      <alignment horizontal="centerContinuous" wrapText="1"/>
    </xf>
    <xf numFmtId="0" fontId="6" fillId="0" borderId="19" xfId="0" applyFont="1" applyBorder="1" applyAlignment="1" applyProtection="1">
      <alignment horizontal="centerContinuous" wrapText="1"/>
    </xf>
    <xf numFmtId="0" fontId="6" fillId="0" borderId="38" xfId="0" applyFont="1" applyBorder="1" applyAlignment="1" applyProtection="1">
      <alignment horizontal="left"/>
    </xf>
    <xf numFmtId="0" fontId="6" fillId="0" borderId="38" xfId="0" applyFont="1" applyBorder="1" applyAlignment="1" applyProtection="1">
      <alignment horizontal="right"/>
    </xf>
    <xf numFmtId="0" fontId="6" fillId="0" borderId="7" xfId="0" applyFont="1" applyBorder="1" applyAlignment="1" applyProtection="1">
      <alignment horizontal="centerContinuous" wrapText="1"/>
    </xf>
    <xf numFmtId="0" fontId="6" fillId="0" borderId="0" xfId="0" applyFont="1" applyAlignment="1" applyProtection="1">
      <alignment horizontal="centerContinuous" wrapText="1"/>
    </xf>
    <xf numFmtId="0" fontId="6" fillId="0" borderId="2" xfId="0" applyFont="1" applyBorder="1" applyAlignment="1" applyProtection="1">
      <alignment horizontal="center"/>
    </xf>
    <xf numFmtId="0" fontId="6" fillId="0" borderId="12" xfId="0" applyFont="1" applyBorder="1" applyAlignment="1" applyProtection="1">
      <alignment horizontal="left"/>
    </xf>
    <xf numFmtId="0" fontId="6" fillId="0" borderId="3" xfId="0" applyFont="1" applyBorder="1" applyAlignment="1" applyProtection="1">
      <alignment horizontal="centerContinuous" wrapText="1"/>
    </xf>
    <xf numFmtId="0" fontId="6" fillId="0" borderId="25" xfId="0" applyFont="1" applyBorder="1" applyAlignment="1" applyProtection="1">
      <alignment horizontal="left"/>
    </xf>
    <xf numFmtId="0" fontId="6" fillId="0" borderId="26" xfId="0" applyFont="1" applyBorder="1" applyAlignment="1" applyProtection="1">
      <alignment horizontal="left"/>
    </xf>
    <xf numFmtId="0" fontId="16" fillId="0" borderId="22" xfId="0" applyFont="1" applyBorder="1" applyAlignment="1" applyProtection="1">
      <alignment horizontal="centerContinuous" wrapText="1"/>
    </xf>
    <xf numFmtId="0" fontId="6" fillId="0" borderId="10" xfId="0" applyFont="1" applyBorder="1" applyAlignment="1" applyProtection="1">
      <alignment horizontal="centerContinuous" wrapText="1"/>
    </xf>
    <xf numFmtId="0" fontId="6" fillId="0" borderId="11" xfId="0" applyFont="1" applyBorder="1" applyAlignment="1" applyProtection="1">
      <alignment horizontal="centerContinuous" wrapText="1"/>
    </xf>
    <xf numFmtId="0" fontId="6" fillId="0" borderId="15" xfId="0" applyFont="1" applyBorder="1" applyAlignment="1" applyProtection="1">
      <alignment horizontal="left"/>
    </xf>
    <xf numFmtId="0" fontId="6" fillId="0" borderId="17" xfId="0" applyFont="1" applyBorder="1" applyAlignment="1" applyProtection="1">
      <alignment horizontal="center"/>
    </xf>
    <xf numFmtId="0" fontId="6" fillId="0" borderId="25" xfId="0" applyFont="1" applyBorder="1" applyAlignment="1" applyProtection="1">
      <alignment horizontal="right"/>
    </xf>
    <xf numFmtId="0" fontId="6" fillId="0" borderId="0" xfId="0" applyFont="1" applyBorder="1" applyAlignment="1" applyProtection="1">
      <alignment horizontal="centerContinuous" wrapText="1"/>
    </xf>
    <xf numFmtId="0" fontId="10" fillId="0" borderId="15" xfId="0" applyFont="1" applyBorder="1" applyAlignment="1" applyProtection="1">
      <alignment horizontal="left"/>
    </xf>
    <xf numFmtId="0" fontId="10" fillId="0" borderId="25" xfId="0" applyFont="1" applyBorder="1" applyAlignment="1" applyProtection="1">
      <alignment horizontal="right"/>
    </xf>
    <xf numFmtId="0" fontId="10" fillId="0" borderId="0" xfId="0" applyFont="1" applyBorder="1" applyAlignment="1" applyProtection="1">
      <alignment horizontal="centerContinuous" wrapText="1"/>
    </xf>
    <xf numFmtId="0" fontId="10" fillId="0" borderId="5" xfId="0" applyFont="1" applyBorder="1" applyAlignment="1" applyProtection="1">
      <alignment horizontal="centerContinuous" wrapText="1"/>
    </xf>
    <xf numFmtId="0" fontId="10" fillId="0" borderId="38" xfId="0" applyFont="1" applyBorder="1" applyAlignment="1" applyProtection="1">
      <alignment horizontal="left"/>
    </xf>
    <xf numFmtId="0" fontId="10" fillId="0" borderId="35" xfId="0" applyFont="1" applyBorder="1" applyAlignment="1" applyProtection="1">
      <alignment horizontal="left"/>
    </xf>
    <xf numFmtId="0" fontId="10" fillId="0" borderId="36" xfId="0" applyFont="1" applyBorder="1" applyAlignment="1" applyProtection="1">
      <alignment horizontal="right"/>
    </xf>
    <xf numFmtId="0" fontId="10" fillId="0" borderId="1" xfId="0" applyFont="1" applyBorder="1" applyAlignment="1" applyProtection="1">
      <alignment horizontal="centerContinuous" wrapText="1"/>
    </xf>
    <xf numFmtId="0" fontId="10" fillId="0" borderId="7" xfId="0" applyFont="1" applyBorder="1" applyAlignment="1" applyProtection="1">
      <alignment horizontal="centerContinuous" wrapText="1"/>
    </xf>
    <xf numFmtId="0" fontId="0" fillId="0" borderId="19" xfId="0" applyBorder="1" applyProtection="1"/>
    <xf numFmtId="164" fontId="0" fillId="0" borderId="17" xfId="0" applyNumberFormat="1" applyBorder="1" applyAlignment="1" applyProtection="1">
      <alignment horizontal="center"/>
    </xf>
    <xf numFmtId="0" fontId="0" fillId="0" borderId="21" xfId="0" applyBorder="1" applyProtection="1"/>
    <xf numFmtId="0" fontId="0" fillId="0" borderId="0" xfId="0" applyProtection="1"/>
    <xf numFmtId="0" fontId="0" fillId="0" borderId="0" xfId="0" applyAlignment="1" applyProtection="1">
      <alignment horizontal="centerContinuous"/>
    </xf>
    <xf numFmtId="0" fontId="0" fillId="0" borderId="8" xfId="0" applyBorder="1" applyProtection="1"/>
    <xf numFmtId="0" fontId="0" fillId="0" borderId="2" xfId="0" applyBorder="1" applyProtection="1"/>
    <xf numFmtId="0" fontId="0" fillId="0" borderId="12" xfId="0" applyBorder="1" applyProtection="1"/>
    <xf numFmtId="0" fontId="0" fillId="0" borderId="24" xfId="0" applyBorder="1" applyAlignment="1" applyProtection="1">
      <alignment horizontal="left"/>
    </xf>
    <xf numFmtId="0" fontId="0" fillId="0" borderId="12" xfId="0" applyBorder="1" applyAlignment="1" applyProtection="1">
      <alignment horizontal="centerContinuous"/>
    </xf>
    <xf numFmtId="0" fontId="0" fillId="0" borderId="12" xfId="0" applyBorder="1" applyAlignment="1" applyProtection="1">
      <alignment horizontal="left"/>
    </xf>
    <xf numFmtId="0" fontId="0" fillId="0" borderId="3" xfId="0" applyBorder="1" applyAlignment="1" applyProtection="1">
      <alignment horizontal="left"/>
    </xf>
    <xf numFmtId="0" fontId="0" fillId="0" borderId="25" xfId="0" applyBorder="1" applyProtection="1"/>
    <xf numFmtId="0" fontId="0" fillId="0" borderId="19" xfId="0" applyBorder="1" applyAlignment="1" applyProtection="1">
      <alignment horizontal="left"/>
    </xf>
    <xf numFmtId="0" fontId="0" fillId="0" borderId="25" xfId="0" applyBorder="1" applyAlignment="1" applyProtection="1">
      <alignment horizontal="centerContinuous"/>
    </xf>
    <xf numFmtId="0" fontId="0" fillId="0" borderId="25" xfId="0" applyBorder="1" applyAlignment="1" applyProtection="1">
      <alignment horizontal="left"/>
    </xf>
    <xf numFmtId="0" fontId="0" fillId="0" borderId="5" xfId="0" applyBorder="1" applyAlignment="1" applyProtection="1">
      <alignment horizontal="center"/>
    </xf>
    <xf numFmtId="0" fontId="0" fillId="0" borderId="9" xfId="0" applyBorder="1" applyProtection="1"/>
    <xf numFmtId="0" fontId="0" fillId="0" borderId="10" xfId="0" applyBorder="1" applyProtection="1"/>
    <xf numFmtId="0" fontId="0" fillId="0" borderId="26" xfId="0" applyBorder="1" applyProtection="1"/>
    <xf numFmtId="0" fontId="0" fillId="0" borderId="21" xfId="0" applyBorder="1" applyAlignment="1" applyProtection="1">
      <alignment horizontal="left"/>
    </xf>
    <xf numFmtId="0" fontId="0" fillId="0" borderId="26" xfId="0" applyBorder="1" applyAlignment="1" applyProtection="1">
      <alignment horizontal="centerContinuous"/>
    </xf>
    <xf numFmtId="164" fontId="0" fillId="0" borderId="26" xfId="0" applyNumberFormat="1" applyBorder="1" applyAlignment="1" applyProtection="1">
      <alignment horizontal="center"/>
    </xf>
    <xf numFmtId="0" fontId="0" fillId="0" borderId="22" xfId="0" applyBorder="1" applyProtection="1"/>
    <xf numFmtId="0" fontId="0" fillId="0" borderId="42" xfId="0" applyBorder="1" applyAlignment="1" applyProtection="1">
      <alignment horizontal="centerContinuous"/>
    </xf>
    <xf numFmtId="0" fontId="0" fillId="0" borderId="39" xfId="0" applyBorder="1" applyAlignment="1" applyProtection="1">
      <alignment horizontal="centerContinuous"/>
    </xf>
    <xf numFmtId="0" fontId="0" fillId="0" borderId="33" xfId="0" applyBorder="1" applyAlignment="1" applyProtection="1">
      <alignment horizontal="center"/>
    </xf>
    <xf numFmtId="0" fontId="0" fillId="0" borderId="32" xfId="0" applyBorder="1" applyProtection="1"/>
    <xf numFmtId="0" fontId="0" fillId="0" borderId="28" xfId="0" applyBorder="1" applyProtection="1"/>
    <xf numFmtId="0" fontId="0" fillId="0" borderId="31" xfId="0" applyBorder="1" applyProtection="1"/>
    <xf numFmtId="0" fontId="0" fillId="0" borderId="32" xfId="0" applyBorder="1" applyAlignment="1" applyProtection="1">
      <alignment horizontal="centerContinuous"/>
    </xf>
    <xf numFmtId="0" fontId="0" fillId="0" borderId="34" xfId="0" applyBorder="1" applyAlignment="1" applyProtection="1">
      <alignment horizontal="centerContinuous"/>
    </xf>
    <xf numFmtId="0" fontId="0" fillId="0" borderId="18" xfId="0" applyBorder="1" applyAlignment="1" applyProtection="1">
      <alignment horizontal="center"/>
    </xf>
    <xf numFmtId="0" fontId="0" fillId="0" borderId="19" xfId="0" applyBorder="1" applyAlignment="1" applyProtection="1">
      <alignment horizontal="center"/>
    </xf>
    <xf numFmtId="0" fontId="0" fillId="0" borderId="15" xfId="0" applyBorder="1" applyAlignment="1" applyProtection="1">
      <alignment horizontal="center"/>
    </xf>
    <xf numFmtId="0" fontId="0" fillId="0" borderId="19" xfId="0" applyBorder="1" applyAlignment="1" applyProtection="1">
      <alignment horizontal="centerContinuous"/>
    </xf>
    <xf numFmtId="0" fontId="0" fillId="0" borderId="16" xfId="0" applyBorder="1" applyAlignment="1" applyProtection="1">
      <alignment horizontal="centerContinuous"/>
    </xf>
    <xf numFmtId="0" fontId="0" fillId="0" borderId="20" xfId="0" applyBorder="1" applyAlignment="1" applyProtection="1">
      <alignment horizontal="center"/>
    </xf>
    <xf numFmtId="0" fontId="0" fillId="0" borderId="21" xfId="0" applyBorder="1" applyAlignment="1" applyProtection="1">
      <alignment horizontal="centerContinuous"/>
    </xf>
    <xf numFmtId="0" fontId="0" fillId="0" borderId="17" xfId="0" applyBorder="1" applyAlignment="1" applyProtection="1">
      <alignment horizontal="center"/>
    </xf>
    <xf numFmtId="0" fontId="0" fillId="0" borderId="22" xfId="0" applyBorder="1" applyAlignment="1" applyProtection="1">
      <alignment horizontal="centerContinuous"/>
    </xf>
    <xf numFmtId="37" fontId="0" fillId="0" borderId="28" xfId="0" applyNumberFormat="1" applyBorder="1" applyProtection="1"/>
    <xf numFmtId="5" fontId="0" fillId="0" borderId="28" xfId="0" applyNumberFormat="1" applyBorder="1" applyProtection="1"/>
    <xf numFmtId="37" fontId="0" fillId="0" borderId="25" xfId="0" applyNumberFormat="1" applyBorder="1" applyProtection="1"/>
    <xf numFmtId="167" fontId="0" fillId="0" borderId="5" xfId="0" applyNumberFormat="1" applyBorder="1" applyProtection="1"/>
    <xf numFmtId="37" fontId="0" fillId="0" borderId="15" xfId="0" applyNumberFormat="1" applyBorder="1" applyProtection="1"/>
    <xf numFmtId="168" fontId="0" fillId="0" borderId="5" xfId="0" applyNumberFormat="1" applyBorder="1" applyProtection="1"/>
    <xf numFmtId="0" fontId="47" fillId="0" borderId="0" xfId="0" applyFont="1" applyProtection="1"/>
    <xf numFmtId="0" fontId="0" fillId="0" borderId="0" xfId="0" applyAlignment="1" applyProtection="1">
      <alignment horizontal="center"/>
    </xf>
    <xf numFmtId="37" fontId="0" fillId="0" borderId="17" xfId="0" applyNumberFormat="1" applyBorder="1" applyProtection="1"/>
    <xf numFmtId="0" fontId="0" fillId="0" borderId="44" xfId="0" applyBorder="1" applyProtection="1"/>
    <xf numFmtId="37" fontId="0" fillId="0" borderId="46" xfId="0" applyNumberFormat="1" applyBorder="1" applyProtection="1"/>
    <xf numFmtId="37" fontId="0" fillId="0" borderId="45" xfId="0" applyNumberFormat="1" applyBorder="1" applyProtection="1"/>
    <xf numFmtId="168" fontId="0" fillId="0" borderId="39" xfId="0" applyNumberFormat="1" applyBorder="1" applyProtection="1"/>
    <xf numFmtId="0" fontId="0" fillId="0" borderId="47" xfId="0" applyBorder="1" applyAlignment="1" applyProtection="1">
      <alignment horizontal="center"/>
    </xf>
    <xf numFmtId="0" fontId="0" fillId="0" borderId="1" xfId="0" applyBorder="1" applyProtection="1"/>
    <xf numFmtId="37" fontId="0" fillId="0" borderId="35" xfId="0" applyNumberFormat="1" applyBorder="1" applyProtection="1"/>
    <xf numFmtId="5" fontId="0" fillId="0" borderId="35" xfId="0" applyNumberFormat="1" applyBorder="1" applyProtection="1"/>
    <xf numFmtId="37" fontId="0" fillId="0" borderId="49" xfId="0" applyNumberFormat="1" applyBorder="1" applyProtection="1"/>
    <xf numFmtId="168" fontId="0" fillId="0" borderId="67" xfId="0" applyNumberFormat="1" applyBorder="1" applyProtection="1"/>
    <xf numFmtId="0" fontId="0" fillId="0" borderId="0" xfId="0" applyAlignment="1" applyProtection="1">
      <alignment horizontal="right"/>
    </xf>
    <xf numFmtId="164" fontId="0" fillId="0" borderId="10" xfId="0" applyNumberFormat="1" applyBorder="1" applyAlignment="1" applyProtection="1">
      <alignment horizontal="center"/>
    </xf>
    <xf numFmtId="0" fontId="0" fillId="0" borderId="3" xfId="0" applyBorder="1" applyProtection="1"/>
    <xf numFmtId="0" fontId="0" fillId="0" borderId="4" xfId="0" applyBorder="1" applyAlignment="1" applyProtection="1">
      <alignment horizontal="centerContinuous"/>
    </xf>
    <xf numFmtId="0" fontId="0" fillId="0" borderId="5" xfId="0" applyBorder="1" applyAlignment="1" applyProtection="1">
      <alignment horizontal="centerContinuous"/>
    </xf>
    <xf numFmtId="0" fontId="0" fillId="0" borderId="4" xfId="0" applyBorder="1" applyProtection="1"/>
    <xf numFmtId="0" fontId="0" fillId="0" borderId="5" xfId="0" applyBorder="1" applyProtection="1"/>
    <xf numFmtId="0" fontId="0" fillId="0" borderId="23" xfId="0" applyBorder="1" applyAlignment="1" applyProtection="1">
      <alignment horizontal="center"/>
    </xf>
    <xf numFmtId="0" fontId="0" fillId="0" borderId="48" xfId="0" applyBorder="1" applyProtection="1"/>
    <xf numFmtId="37" fontId="0" fillId="0" borderId="50" xfId="0" applyNumberFormat="1" applyBorder="1" applyProtection="1"/>
    <xf numFmtId="5" fontId="0" fillId="0" borderId="49" xfId="0" applyNumberFormat="1" applyBorder="1" applyProtection="1"/>
    <xf numFmtId="0" fontId="46" fillId="0" borderId="0" xfId="0" applyFont="1" applyProtection="1"/>
    <xf numFmtId="0" fontId="10" fillId="0" borderId="0" xfId="0" applyFont="1" applyBorder="1" applyAlignment="1" applyProtection="1">
      <alignment horizontal="centerContinuous"/>
    </xf>
    <xf numFmtId="37" fontId="10" fillId="0" borderId="0" xfId="0" applyNumberFormat="1" applyFont="1" applyBorder="1" applyProtection="1"/>
    <xf numFmtId="5" fontId="10" fillId="0" borderId="0" xfId="0" applyNumberFormat="1" applyFont="1" applyBorder="1" applyProtection="1"/>
    <xf numFmtId="0" fontId="0" fillId="0" borderId="11" xfId="0" applyBorder="1" applyAlignment="1" applyProtection="1">
      <alignment horizontal="centerContinuous"/>
    </xf>
    <xf numFmtId="37" fontId="0" fillId="0" borderId="0" xfId="0" applyNumberFormat="1" applyProtection="1"/>
    <xf numFmtId="0" fontId="0" fillId="0" borderId="11" xfId="0" applyBorder="1" applyProtection="1"/>
    <xf numFmtId="0" fontId="0" fillId="0" borderId="16" xfId="0" applyBorder="1" applyProtection="1"/>
    <xf numFmtId="164" fontId="0" fillId="0" borderId="21" xfId="0" applyNumberFormat="1" applyBorder="1" applyAlignment="1" applyProtection="1">
      <alignment horizontal="center"/>
    </xf>
    <xf numFmtId="0" fontId="0" fillId="0" borderId="10" xfId="0" applyBorder="1" applyAlignment="1" applyProtection="1">
      <alignment horizontal="centerContinuous"/>
    </xf>
    <xf numFmtId="0" fontId="0" fillId="0" borderId="6" xfId="0" applyBorder="1" applyProtection="1"/>
    <xf numFmtId="0" fontId="0" fillId="0" borderId="7" xfId="0" applyBorder="1" applyProtection="1"/>
    <xf numFmtId="0" fontId="0" fillId="0" borderId="24" xfId="0" applyBorder="1" applyProtection="1"/>
    <xf numFmtId="0" fontId="0" fillId="0" borderId="14" xfId="0" applyBorder="1" applyProtection="1"/>
    <xf numFmtId="0" fontId="0" fillId="0" borderId="31" xfId="0" applyBorder="1" applyAlignment="1" applyProtection="1">
      <alignment horizontal="centerContinuous"/>
    </xf>
    <xf numFmtId="0" fontId="0" fillId="0" borderId="24" xfId="0" applyBorder="1" applyAlignment="1" applyProtection="1">
      <alignment horizontal="center"/>
    </xf>
    <xf numFmtId="0" fontId="0" fillId="0" borderId="14" xfId="0" applyBorder="1" applyAlignment="1" applyProtection="1">
      <alignment horizontal="center"/>
    </xf>
    <xf numFmtId="0" fontId="0" fillId="0" borderId="34" xfId="0" applyBorder="1" applyAlignment="1" applyProtection="1">
      <alignment horizontal="center"/>
    </xf>
    <xf numFmtId="0" fontId="0" fillId="0" borderId="22" xfId="0" applyBorder="1" applyAlignment="1" applyProtection="1">
      <alignment horizontal="center"/>
    </xf>
    <xf numFmtId="37" fontId="0" fillId="0" borderId="16" xfId="0" applyNumberFormat="1" applyBorder="1" applyProtection="1"/>
    <xf numFmtId="5" fontId="0" fillId="0" borderId="58" xfId="0" applyNumberFormat="1" applyBorder="1" applyProtection="1"/>
    <xf numFmtId="5" fontId="0" fillId="0" borderId="16" xfId="0" applyNumberFormat="1" applyBorder="1" applyProtection="1"/>
    <xf numFmtId="0" fontId="0" fillId="0" borderId="1" xfId="0" applyBorder="1" applyAlignment="1" applyProtection="1">
      <alignment horizontal="center"/>
    </xf>
    <xf numFmtId="5" fontId="0" fillId="0" borderId="52" xfId="0" applyNumberFormat="1" applyBorder="1" applyProtection="1"/>
    <xf numFmtId="37" fontId="0" fillId="0" borderId="37" xfId="0" applyNumberFormat="1" applyBorder="1" applyProtection="1"/>
    <xf numFmtId="0" fontId="0" fillId="0" borderId="3" xfId="0" applyBorder="1" applyAlignment="1" applyProtection="1">
      <alignment horizontal="centerContinuous"/>
    </xf>
    <xf numFmtId="0" fontId="0" fillId="0" borderId="39" xfId="0" applyBorder="1" applyProtection="1"/>
    <xf numFmtId="0" fontId="0" fillId="0" borderId="28" xfId="0" applyBorder="1" applyAlignment="1" applyProtection="1">
      <alignment horizontal="center"/>
    </xf>
    <xf numFmtId="0" fontId="0" fillId="0" borderId="45" xfId="0" applyBorder="1" applyAlignment="1" applyProtection="1">
      <alignment horizontal="centerContinuous"/>
    </xf>
    <xf numFmtId="0" fontId="0" fillId="0" borderId="44" xfId="0" applyBorder="1" applyAlignment="1" applyProtection="1">
      <alignment horizontal="centerContinuous"/>
    </xf>
    <xf numFmtId="0" fontId="0" fillId="0" borderId="39" xfId="0" applyBorder="1" applyAlignment="1" applyProtection="1">
      <alignment horizontal="center"/>
    </xf>
    <xf numFmtId="0" fontId="0" fillId="0" borderId="15" xfId="0" applyBorder="1" applyProtection="1"/>
    <xf numFmtId="0" fontId="0" fillId="0" borderId="11" xfId="0" applyBorder="1" applyAlignment="1" applyProtection="1">
      <alignment horizontal="center"/>
    </xf>
    <xf numFmtId="37" fontId="0" fillId="0" borderId="19" xfId="0" applyNumberFormat="1" applyBorder="1" applyProtection="1"/>
    <xf numFmtId="0" fontId="0" fillId="0" borderId="19" xfId="0" applyBorder="1" applyAlignment="1" applyProtection="1">
      <alignment horizontal="right"/>
    </xf>
    <xf numFmtId="0" fontId="0" fillId="0" borderId="16" xfId="0" applyBorder="1" applyAlignment="1" applyProtection="1">
      <alignment horizontal="center"/>
    </xf>
    <xf numFmtId="0" fontId="0" fillId="0" borderId="52" xfId="0" applyBorder="1" applyAlignment="1" applyProtection="1">
      <alignment horizontal="center"/>
    </xf>
    <xf numFmtId="0" fontId="0" fillId="0" borderId="8" xfId="0" applyBorder="1" applyAlignment="1" applyProtection="1">
      <alignment horizontal="left"/>
    </xf>
    <xf numFmtId="0" fontId="0" fillId="0" borderId="8" xfId="0" applyBorder="1" applyAlignment="1" applyProtection="1">
      <alignment horizontal="center"/>
    </xf>
    <xf numFmtId="0" fontId="0" fillId="0" borderId="66" xfId="0" applyBorder="1" applyAlignment="1" applyProtection="1">
      <alignment horizontal="center"/>
    </xf>
    <xf numFmtId="0" fontId="0" fillId="0" borderId="2" xfId="0" applyBorder="1" applyAlignment="1" applyProtection="1">
      <alignment horizontal="left"/>
    </xf>
    <xf numFmtId="0" fontId="0" fillId="0" borderId="8" xfId="0" applyBorder="1" applyAlignment="1" applyProtection="1">
      <alignment horizontal="centerContinuous"/>
    </xf>
    <xf numFmtId="0" fontId="0" fillId="0" borderId="4" xfId="0" applyBorder="1" applyAlignment="1" applyProtection="1">
      <alignment horizontal="center"/>
    </xf>
    <xf numFmtId="0" fontId="0" fillId="0" borderId="55" xfId="0" applyBorder="1" applyProtection="1"/>
    <xf numFmtId="164" fontId="0" fillId="0" borderId="56" xfId="0" applyNumberFormat="1" applyBorder="1" applyAlignment="1" applyProtection="1">
      <alignment horizontal="center"/>
    </xf>
    <xf numFmtId="0" fontId="0" fillId="0" borderId="1" xfId="0" applyBorder="1" applyAlignment="1" applyProtection="1">
      <alignment horizontal="centerContinuous"/>
    </xf>
    <xf numFmtId="0" fontId="0" fillId="0" borderId="60" xfId="0" applyBorder="1" applyAlignment="1" applyProtection="1">
      <alignment horizontal="centerContinuous"/>
    </xf>
    <xf numFmtId="0" fontId="0" fillId="0" borderId="59" xfId="0" applyBorder="1" applyAlignment="1" applyProtection="1">
      <alignment horizontal="centerContinuous"/>
    </xf>
    <xf numFmtId="0" fontId="0" fillId="0" borderId="60" xfId="0" applyBorder="1" applyProtection="1"/>
    <xf numFmtId="0" fontId="0" fillId="0" borderId="3" xfId="0" applyBorder="1" applyAlignment="1" applyProtection="1">
      <alignment horizontal="center"/>
    </xf>
    <xf numFmtId="0" fontId="0" fillId="0" borderId="2" xfId="0" applyBorder="1" applyAlignment="1" applyProtection="1">
      <alignment horizontal="centerContinuous"/>
    </xf>
    <xf numFmtId="0" fontId="0" fillId="0" borderId="66" xfId="0" applyBorder="1" applyAlignment="1" applyProtection="1">
      <alignment horizontal="centerContinuous"/>
    </xf>
    <xf numFmtId="0" fontId="0" fillId="0" borderId="55" xfId="0" applyBorder="1" applyAlignment="1" applyProtection="1">
      <alignment horizontal="center"/>
    </xf>
    <xf numFmtId="0" fontId="0" fillId="0" borderId="55" xfId="0" applyBorder="1" applyAlignment="1" applyProtection="1">
      <alignment horizontal="centerContinuous"/>
    </xf>
    <xf numFmtId="0" fontId="0" fillId="0" borderId="56" xfId="0" applyBorder="1" applyAlignment="1" applyProtection="1">
      <alignment horizontal="center"/>
    </xf>
    <xf numFmtId="0" fontId="0" fillId="0" borderId="7" xfId="0" applyBorder="1" applyAlignment="1" applyProtection="1">
      <alignment horizontal="center"/>
    </xf>
    <xf numFmtId="0" fontId="0" fillId="0" borderId="7" xfId="0" applyBorder="1" applyAlignment="1" applyProtection="1">
      <alignment horizontal="centerContinuous"/>
    </xf>
    <xf numFmtId="0" fontId="0" fillId="0" borderId="6" xfId="0" applyBorder="1" applyAlignment="1" applyProtection="1">
      <alignment horizontal="centerContinuous"/>
    </xf>
    <xf numFmtId="0" fontId="0" fillId="0" borderId="55" xfId="0" applyBorder="1" applyAlignment="1" applyProtection="1">
      <alignment horizontal="right"/>
    </xf>
    <xf numFmtId="0" fontId="0" fillId="0" borderId="4" xfId="0" applyBorder="1" applyAlignment="1" applyProtection="1">
      <alignment horizontal="right"/>
    </xf>
    <xf numFmtId="37" fontId="0" fillId="0" borderId="5" xfId="0" applyNumberFormat="1" applyBorder="1" applyAlignment="1" applyProtection="1">
      <alignment horizontal="right"/>
    </xf>
    <xf numFmtId="37" fontId="0" fillId="0" borderId="5" xfId="0" applyNumberFormat="1" applyBorder="1" applyProtection="1"/>
    <xf numFmtId="0" fontId="0" fillId="0" borderId="56" xfId="0" applyBorder="1" applyProtection="1"/>
    <xf numFmtId="164" fontId="0" fillId="0" borderId="0" xfId="0" applyNumberFormat="1" applyAlignment="1" applyProtection="1">
      <alignment horizontal="center"/>
    </xf>
    <xf numFmtId="0" fontId="0" fillId="0" borderId="2" xfId="0" applyBorder="1" applyAlignment="1" applyProtection="1">
      <alignment horizontal="center"/>
    </xf>
    <xf numFmtId="0" fontId="0" fillId="0" borderId="10" xfId="0" applyBorder="1" applyAlignment="1" applyProtection="1">
      <alignment horizontal="center"/>
    </xf>
    <xf numFmtId="37" fontId="0" fillId="0" borderId="10" xfId="0" applyNumberFormat="1" applyBorder="1" applyProtection="1"/>
    <xf numFmtId="0" fontId="0" fillId="0" borderId="2" xfId="0" applyBorder="1" applyAlignment="1" applyProtection="1">
      <alignment horizontal="right"/>
    </xf>
    <xf numFmtId="0" fontId="0" fillId="0" borderId="8" xfId="0" applyBorder="1" applyAlignment="1" applyProtection="1">
      <alignment horizontal="right"/>
    </xf>
    <xf numFmtId="0" fontId="0" fillId="0" borderId="66" xfId="0" applyBorder="1" applyProtection="1"/>
    <xf numFmtId="0" fontId="0" fillId="0" borderId="6" xfId="0" applyBorder="1" applyAlignment="1" applyProtection="1">
      <alignment horizontal="center"/>
    </xf>
    <xf numFmtId="0" fontId="0" fillId="0" borderId="68" xfId="0" applyBorder="1" applyProtection="1"/>
    <xf numFmtId="165" fontId="0" fillId="0" borderId="10" xfId="0" applyNumberFormat="1" applyBorder="1" applyProtection="1"/>
    <xf numFmtId="165" fontId="0" fillId="0" borderId="11" xfId="0" applyNumberFormat="1" applyBorder="1" applyAlignment="1" applyProtection="1">
      <alignment horizontal="center"/>
    </xf>
    <xf numFmtId="165" fontId="0" fillId="0" borderId="10" xfId="0" applyNumberFormat="1" applyBorder="1" applyAlignment="1" applyProtection="1">
      <alignment horizontal="center"/>
    </xf>
    <xf numFmtId="165" fontId="0" fillId="0" borderId="11" xfId="0" applyNumberFormat="1" applyBorder="1" applyProtection="1"/>
    <xf numFmtId="165" fontId="0" fillId="0" borderId="9" xfId="0" applyNumberFormat="1" applyBorder="1" applyProtection="1"/>
    <xf numFmtId="0" fontId="0" fillId="0" borderId="68" xfId="0" applyBorder="1" applyAlignment="1" applyProtection="1">
      <alignment horizontal="right"/>
    </xf>
    <xf numFmtId="165" fontId="0" fillId="0" borderId="9" xfId="0" applyNumberFormat="1" applyBorder="1" applyAlignment="1" applyProtection="1">
      <alignment horizontal="right"/>
    </xf>
    <xf numFmtId="165" fontId="0" fillId="0" borderId="0" xfId="0" applyNumberFormat="1" applyProtection="1"/>
    <xf numFmtId="165" fontId="0" fillId="0" borderId="5" xfId="0" applyNumberFormat="1" applyBorder="1" applyProtection="1"/>
    <xf numFmtId="165" fontId="0" fillId="0" borderId="4" xfId="0" applyNumberFormat="1" applyBorder="1" applyAlignment="1" applyProtection="1">
      <alignment horizontal="right"/>
    </xf>
    <xf numFmtId="0" fontId="0" fillId="0" borderId="9" xfId="0" applyBorder="1" applyAlignment="1" applyProtection="1">
      <alignment horizontal="right"/>
    </xf>
    <xf numFmtId="37" fontId="0" fillId="0" borderId="11" xfId="0" applyNumberFormat="1" applyBorder="1" applyProtection="1"/>
    <xf numFmtId="37" fontId="0" fillId="0" borderId="9" xfId="0" applyNumberFormat="1" applyBorder="1" applyAlignment="1" applyProtection="1">
      <alignment horizontal="right"/>
    </xf>
    <xf numFmtId="5" fontId="0" fillId="0" borderId="10" xfId="0" applyNumberFormat="1" applyBorder="1" applyProtection="1"/>
    <xf numFmtId="5" fontId="0" fillId="0" borderId="11" xfId="0" applyNumberFormat="1" applyBorder="1" applyProtection="1"/>
    <xf numFmtId="5" fontId="0" fillId="0" borderId="9" xfId="0" applyNumberFormat="1" applyBorder="1" applyAlignment="1" applyProtection="1">
      <alignment horizontal="right"/>
    </xf>
    <xf numFmtId="37" fontId="0" fillId="0" borderId="9" xfId="0" applyNumberFormat="1" applyBorder="1" applyProtection="1"/>
    <xf numFmtId="5" fontId="0" fillId="0" borderId="9" xfId="0" applyNumberFormat="1" applyBorder="1" applyProtection="1"/>
    <xf numFmtId="168" fontId="0" fillId="0" borderId="10" xfId="0" applyNumberFormat="1" applyBorder="1" applyProtection="1"/>
    <xf numFmtId="168" fontId="0" fillId="0" borderId="11" xfId="0" applyNumberFormat="1" applyBorder="1" applyProtection="1"/>
    <xf numFmtId="168" fontId="0" fillId="0" borderId="9" xfId="0" applyNumberFormat="1" applyBorder="1" applyProtection="1"/>
    <xf numFmtId="170" fontId="0" fillId="0" borderId="0" xfId="0" applyNumberFormat="1" applyProtection="1"/>
    <xf numFmtId="170" fontId="0" fillId="0" borderId="5" xfId="0" applyNumberFormat="1" applyBorder="1" applyProtection="1"/>
    <xf numFmtId="170" fontId="0" fillId="0" borderId="4" xfId="0" applyNumberFormat="1" applyBorder="1" applyProtection="1"/>
    <xf numFmtId="0" fontId="0" fillId="0" borderId="61" xfId="0" applyBorder="1" applyProtection="1"/>
    <xf numFmtId="0" fontId="0" fillId="0" borderId="59" xfId="0" applyBorder="1" applyProtection="1"/>
    <xf numFmtId="37" fontId="0" fillId="0" borderId="68" xfId="0" applyNumberFormat="1" applyBorder="1" applyProtection="1"/>
    <xf numFmtId="37" fontId="0" fillId="0" borderId="55" xfId="0" applyNumberFormat="1" applyBorder="1" applyProtection="1"/>
    <xf numFmtId="171" fontId="0" fillId="0" borderId="5" xfId="0" applyNumberFormat="1" applyBorder="1" applyProtection="1"/>
    <xf numFmtId="171" fontId="0" fillId="0" borderId="55" xfId="0" applyNumberFormat="1" applyBorder="1" applyProtection="1"/>
    <xf numFmtId="171" fontId="0" fillId="0" borderId="0" xfId="0" applyNumberFormat="1" applyProtection="1"/>
    <xf numFmtId="171" fontId="0" fillId="0" borderId="11" xfId="0" applyNumberFormat="1" applyBorder="1" applyProtection="1"/>
    <xf numFmtId="171" fontId="0" fillId="0" borderId="68" xfId="0" applyNumberFormat="1" applyBorder="1" applyProtection="1"/>
    <xf numFmtId="171" fontId="0" fillId="0" borderId="10" xfId="0" applyNumberFormat="1" applyBorder="1" applyProtection="1"/>
    <xf numFmtId="37" fontId="0" fillId="0" borderId="7" xfId="0" applyNumberFormat="1" applyBorder="1" applyProtection="1"/>
    <xf numFmtId="37" fontId="0" fillId="0" borderId="56" xfId="0" applyNumberFormat="1" applyBorder="1" applyProtection="1"/>
    <xf numFmtId="37" fontId="0" fillId="0" borderId="1" xfId="0" applyNumberFormat="1" applyBorder="1" applyProtection="1"/>
    <xf numFmtId="164" fontId="0" fillId="0" borderId="7" xfId="0" applyNumberFormat="1" applyBorder="1" applyAlignment="1" applyProtection="1">
      <alignment horizontal="center"/>
    </xf>
    <xf numFmtId="0" fontId="0" fillId="0" borderId="11" xfId="0" applyBorder="1" applyAlignment="1" applyProtection="1">
      <alignment horizontal="right"/>
    </xf>
    <xf numFmtId="0" fontId="0" fillId="0" borderId="5" xfId="0" applyBorder="1" applyAlignment="1" applyProtection="1">
      <alignment horizontal="right"/>
    </xf>
    <xf numFmtId="37" fontId="0" fillId="0" borderId="11" xfId="0" applyNumberFormat="1" applyBorder="1" applyAlignment="1" applyProtection="1">
      <alignment horizontal="right"/>
    </xf>
    <xf numFmtId="5" fontId="0" fillId="0" borderId="0" xfId="0" applyNumberFormat="1" applyProtection="1"/>
    <xf numFmtId="167" fontId="0" fillId="0" borderId="10" xfId="0" applyNumberFormat="1" applyBorder="1" applyProtection="1"/>
    <xf numFmtId="167" fontId="0" fillId="0" borderId="11" xfId="0" applyNumberFormat="1" applyBorder="1" applyProtection="1"/>
    <xf numFmtId="167" fontId="0" fillId="0" borderId="0" xfId="0" applyNumberFormat="1" applyProtection="1"/>
    <xf numFmtId="167" fontId="0" fillId="0" borderId="9" xfId="0" applyNumberFormat="1" applyBorder="1" applyProtection="1"/>
    <xf numFmtId="0" fontId="0" fillId="0" borderId="0" xfId="0" applyBorder="1" applyProtection="1"/>
    <xf numFmtId="0" fontId="0" fillId="0" borderId="0" xfId="0" applyAlignment="1" applyProtection="1">
      <alignment horizontal="left"/>
    </xf>
    <xf numFmtId="164" fontId="0" fillId="0" borderId="68" xfId="0" applyNumberFormat="1" applyBorder="1" applyAlignment="1" applyProtection="1">
      <alignment horizontal="center"/>
    </xf>
    <xf numFmtId="0" fontId="0" fillId="0" borderId="37" xfId="0" applyBorder="1" applyProtection="1"/>
    <xf numFmtId="0" fontId="0" fillId="0" borderId="0" xfId="0" applyBorder="1" applyAlignment="1" applyProtection="1">
      <alignment horizontal="center"/>
    </xf>
    <xf numFmtId="164" fontId="0" fillId="0" borderId="11" xfId="0" applyNumberFormat="1" applyBorder="1" applyAlignment="1" applyProtection="1">
      <alignment horizontal="center"/>
    </xf>
    <xf numFmtId="37" fontId="0" fillId="0" borderId="0" xfId="0" applyNumberFormat="1" applyAlignment="1" applyProtection="1">
      <alignment horizontal="centerContinuous"/>
    </xf>
    <xf numFmtId="5" fontId="0" fillId="0" borderId="5" xfId="0" applyNumberFormat="1" applyBorder="1" applyAlignment="1" applyProtection="1">
      <alignment horizontal="right"/>
    </xf>
    <xf numFmtId="5" fontId="0" fillId="0" borderId="0" xfId="0" applyNumberFormat="1" applyAlignment="1" applyProtection="1">
      <alignment horizontal="right"/>
    </xf>
    <xf numFmtId="37" fontId="0" fillId="0" borderId="0" xfId="0" applyNumberFormat="1" applyAlignment="1" applyProtection="1">
      <alignment horizontal="center"/>
    </xf>
    <xf numFmtId="37" fontId="0" fillId="0" borderId="0" xfId="0" applyNumberFormat="1" applyAlignment="1" applyProtection="1">
      <alignment horizontal="right"/>
    </xf>
    <xf numFmtId="37" fontId="0" fillId="0" borderId="0" xfId="0" applyNumberFormat="1" applyBorder="1" applyProtection="1"/>
    <xf numFmtId="5" fontId="0" fillId="0" borderId="0" xfId="0" applyNumberFormat="1" applyBorder="1" applyProtection="1"/>
    <xf numFmtId="37" fontId="0" fillId="0" borderId="7" xfId="0" applyNumberFormat="1" applyBorder="1" applyAlignment="1" applyProtection="1">
      <alignment horizontal="right"/>
    </xf>
    <xf numFmtId="37" fontId="0" fillId="0" borderId="1" xfId="0" applyNumberFormat="1" applyBorder="1" applyAlignment="1" applyProtection="1">
      <alignment horizontal="right"/>
    </xf>
    <xf numFmtId="5" fontId="0" fillId="0" borderId="7" xfId="0" applyNumberFormat="1" applyBorder="1" applyProtection="1"/>
    <xf numFmtId="0" fontId="22" fillId="0" borderId="0" xfId="0" applyFont="1"/>
    <xf numFmtId="0" fontId="0" fillId="0" borderId="0" xfId="0" applyAlignment="1">
      <alignment horizontal="left" vertical="justify" wrapText="1"/>
    </xf>
    <xf numFmtId="0" fontId="0" fillId="0" borderId="10" xfId="0" applyBorder="1" applyAlignment="1">
      <alignment wrapText="1"/>
    </xf>
    <xf numFmtId="0" fontId="18" fillId="0" borderId="0" xfId="0" applyFont="1" applyAlignment="1" applyProtection="1">
      <alignment horizontal="left" vertical="justify" wrapText="1"/>
    </xf>
    <xf numFmtId="164" fontId="10" fillId="0" borderId="1" xfId="0" applyNumberFormat="1" applyFont="1" applyBorder="1" applyAlignment="1" applyProtection="1">
      <alignment horizontal="center"/>
    </xf>
    <xf numFmtId="0" fontId="10" fillId="0" borderId="0" xfId="0" applyFont="1" applyAlignment="1">
      <alignment horizontal="right"/>
    </xf>
    <xf numFmtId="0" fontId="10" fillId="0" borderId="3" xfId="0" applyFont="1" applyBorder="1"/>
    <xf numFmtId="0" fontId="11" fillId="0" borderId="0" xfId="0" applyFont="1" applyAlignment="1">
      <alignment horizontal="centerContinuous"/>
    </xf>
    <xf numFmtId="0" fontId="10" fillId="0" borderId="5" xfId="0" applyFont="1" applyBorder="1"/>
    <xf numFmtId="0" fontId="10" fillId="0" borderId="4" xfId="0" applyFont="1" applyBorder="1" applyAlignment="1">
      <alignment horizontal="center"/>
    </xf>
    <xf numFmtId="0" fontId="10" fillId="0" borderId="11" xfId="0" applyFont="1" applyBorder="1"/>
    <xf numFmtId="0" fontId="10" fillId="0" borderId="15" xfId="0" applyFont="1" applyBorder="1"/>
    <xf numFmtId="0" fontId="10" fillId="0" borderId="19" xfId="0" applyFont="1" applyBorder="1" applyAlignment="1">
      <alignment horizontal="centerContinuous"/>
    </xf>
    <xf numFmtId="0" fontId="10" fillId="0" borderId="18" xfId="0" applyFont="1" applyBorder="1"/>
    <xf numFmtId="0" fontId="10" fillId="0" borderId="27" xfId="0" applyFont="1" applyBorder="1"/>
    <xf numFmtId="0" fontId="10" fillId="0" borderId="29" xfId="0" applyFont="1" applyBorder="1" applyAlignment="1">
      <alignment horizontal="center"/>
    </xf>
    <xf numFmtId="0" fontId="10" fillId="0" borderId="18" xfId="0" applyFont="1" applyBorder="1" applyAlignment="1">
      <alignment horizontal="center"/>
    </xf>
    <xf numFmtId="0" fontId="10" fillId="0" borderId="25" xfId="0" applyFont="1" applyBorder="1" applyAlignment="1">
      <alignment horizontal="center"/>
    </xf>
    <xf numFmtId="0" fontId="10" fillId="0" borderId="0" xfId="0" applyFont="1" applyAlignment="1">
      <alignment horizontal="center"/>
    </xf>
    <xf numFmtId="0" fontId="10" fillId="0" borderId="16" xfId="0" applyFont="1" applyBorder="1" applyAlignment="1">
      <alignment horizontal="center"/>
    </xf>
    <xf numFmtId="0" fontId="10" fillId="0" borderId="15" xfId="0" applyFont="1" applyBorder="1" applyAlignment="1">
      <alignment horizontal="center"/>
    </xf>
    <xf numFmtId="0" fontId="10" fillId="0" borderId="5" xfId="0" applyFont="1" applyBorder="1" applyAlignment="1">
      <alignment horizontal="center"/>
    </xf>
    <xf numFmtId="0" fontId="10" fillId="0" borderId="30" xfId="0" applyFont="1" applyBorder="1" applyAlignment="1">
      <alignment horizontal="center"/>
    </xf>
    <xf numFmtId="0" fontId="10" fillId="0" borderId="31" xfId="0" applyFont="1" applyBorder="1"/>
    <xf numFmtId="0" fontId="10" fillId="0" borderId="32" xfId="0" applyFont="1" applyBorder="1"/>
    <xf numFmtId="0" fontId="10" fillId="0" borderId="34" xfId="0" applyFont="1" applyBorder="1" applyAlignment="1">
      <alignment horizontal="center"/>
    </xf>
    <xf numFmtId="0" fontId="10" fillId="0" borderId="9" xfId="0" applyFont="1" applyBorder="1" applyAlignment="1">
      <alignment horizontal="center"/>
    </xf>
    <xf numFmtId="0" fontId="10" fillId="0" borderId="22" xfId="0" applyFont="1" applyBorder="1" applyAlignment="1">
      <alignment horizontal="center"/>
    </xf>
    <xf numFmtId="0" fontId="10" fillId="0" borderId="7" xfId="0" applyFont="1" applyBorder="1"/>
    <xf numFmtId="0" fontId="11" fillId="0" borderId="0" xfId="0" applyFont="1"/>
    <xf numFmtId="0" fontId="16" fillId="0" borderId="0" xfId="0" applyFont="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16" fillId="0" borderId="0" xfId="0" applyFont="1" applyBorder="1" applyAlignment="1">
      <alignment horizontal="left" vertical="top" wrapText="1"/>
    </xf>
    <xf numFmtId="0" fontId="0" fillId="0" borderId="0" xfId="0" applyAlignment="1">
      <alignment horizontal="left" vertical="justify"/>
    </xf>
    <xf numFmtId="0" fontId="18" fillId="0" borderId="0" xfId="0" applyFont="1" applyAlignment="1" applyProtection="1">
      <alignment horizontal="left" vertical="top"/>
    </xf>
    <xf numFmtId="0" fontId="0" fillId="0" borderId="4" xfId="0" applyBorder="1" applyAlignment="1">
      <alignment wrapText="1"/>
    </xf>
    <xf numFmtId="0" fontId="0" fillId="0" borderId="9" xfId="0" applyBorder="1" applyAlignment="1">
      <alignment wrapText="1"/>
    </xf>
    <xf numFmtId="0" fontId="0" fillId="0" borderId="11" xfId="0" applyBorder="1" applyAlignment="1">
      <alignment wrapText="1"/>
    </xf>
    <xf numFmtId="0" fontId="19" fillId="0" borderId="10" xfId="0" applyFont="1" applyBorder="1" applyAlignment="1" applyProtection="1">
      <alignment horizontal="centerContinuous"/>
    </xf>
    <xf numFmtId="0" fontId="6" fillId="0" borderId="0" xfId="0" applyFont="1" applyBorder="1" applyProtection="1"/>
    <xf numFmtId="0" fontId="6" fillId="0" borderId="0" xfId="0" applyFont="1" applyBorder="1" applyAlignment="1" applyProtection="1">
      <alignment horizontal="left"/>
    </xf>
    <xf numFmtId="37" fontId="6" fillId="0" borderId="0" xfId="0" applyNumberFormat="1" applyFont="1" applyBorder="1" applyProtection="1"/>
    <xf numFmtId="0" fontId="6" fillId="0" borderId="10" xfId="0" applyFont="1" applyBorder="1" applyAlignment="1" applyProtection="1"/>
    <xf numFmtId="0" fontId="10" fillId="0" borderId="55" xfId="0" applyFont="1" applyBorder="1"/>
    <xf numFmtId="0" fontId="10" fillId="0" borderId="13" xfId="0" applyFont="1" applyBorder="1"/>
    <xf numFmtId="0" fontId="10" fillId="0" borderId="41" xfId="0" applyFont="1" applyBorder="1" applyAlignment="1">
      <alignment horizontal="centerContinuous"/>
    </xf>
    <xf numFmtId="0" fontId="10" fillId="0" borderId="42" xfId="0" applyFont="1" applyBorder="1" applyAlignment="1">
      <alignment horizontal="centerContinuous"/>
    </xf>
    <xf numFmtId="0" fontId="10" fillId="0" borderId="39" xfId="0" applyFont="1" applyBorder="1" applyAlignment="1">
      <alignment horizontal="centerContinuous"/>
    </xf>
    <xf numFmtId="0" fontId="10" fillId="0" borderId="30" xfId="0" applyFont="1" applyBorder="1"/>
    <xf numFmtId="0" fontId="10" fillId="0" borderId="33" xfId="0" applyFont="1" applyBorder="1"/>
    <xf numFmtId="0" fontId="10" fillId="0" borderId="28" xfId="0" applyFont="1" applyBorder="1"/>
    <xf numFmtId="0" fontId="10" fillId="0" borderId="31" xfId="0" applyFont="1" applyBorder="1" applyAlignment="1">
      <alignment horizontal="center"/>
    </xf>
    <xf numFmtId="0" fontId="10" fillId="0" borderId="55" xfId="0" applyFont="1" applyBorder="1" applyAlignment="1">
      <alignment horizontal="center"/>
    </xf>
    <xf numFmtId="0" fontId="10" fillId="0" borderId="32" xfId="0" applyFont="1" applyBorder="1" applyAlignment="1">
      <alignment horizontal="center"/>
    </xf>
    <xf numFmtId="0" fontId="10" fillId="0" borderId="34" xfId="0" applyFont="1" applyBorder="1"/>
    <xf numFmtId="0" fontId="10" fillId="0" borderId="0" xfId="0" applyFont="1" applyBorder="1" applyAlignment="1">
      <alignment horizontal="center"/>
    </xf>
    <xf numFmtId="0" fontId="10" fillId="0" borderId="19" xfId="0" applyFont="1" applyBorder="1" applyAlignment="1">
      <alignment horizontal="center"/>
    </xf>
    <xf numFmtId="0" fontId="10" fillId="0" borderId="25" xfId="0" applyFont="1" applyBorder="1" applyAlignment="1">
      <alignment horizontal="centerContinuous"/>
    </xf>
    <xf numFmtId="0" fontId="10" fillId="0" borderId="20" xfId="0" applyFont="1" applyBorder="1"/>
    <xf numFmtId="0" fontId="10" fillId="0" borderId="21" xfId="0" applyFont="1" applyBorder="1" applyAlignment="1">
      <alignment horizontal="centerContinuous"/>
    </xf>
    <xf numFmtId="0" fontId="10" fillId="0" borderId="26" xfId="0" applyFont="1" applyBorder="1" applyAlignment="1">
      <alignment horizontal="centerContinuous"/>
    </xf>
    <xf numFmtId="0" fontId="10" fillId="0" borderId="10" xfId="0" applyFont="1" applyBorder="1" applyAlignment="1">
      <alignment horizontal="center"/>
    </xf>
    <xf numFmtId="0" fontId="10" fillId="0" borderId="17" xfId="0" applyFont="1" applyBorder="1" applyAlignment="1">
      <alignment horizontal="center"/>
    </xf>
    <xf numFmtId="0" fontId="10" fillId="0" borderId="21" xfId="0" applyFont="1" applyBorder="1" applyAlignment="1">
      <alignment horizontal="center"/>
    </xf>
    <xf numFmtId="0" fontId="10" fillId="0" borderId="22" xfId="0" applyFont="1" applyBorder="1"/>
    <xf numFmtId="0" fontId="10" fillId="0" borderId="38" xfId="0" applyFont="1" applyBorder="1"/>
    <xf numFmtId="0" fontId="10" fillId="0" borderId="1" xfId="0" applyFont="1" applyBorder="1" applyAlignment="1">
      <alignment horizontal="center"/>
    </xf>
    <xf numFmtId="0" fontId="10" fillId="0" borderId="37" xfId="0" applyFont="1" applyBorder="1"/>
    <xf numFmtId="0" fontId="10" fillId="0" borderId="0" xfId="0" applyFont="1" applyBorder="1" applyAlignment="1">
      <alignment horizontal="centerContinuous"/>
    </xf>
    <xf numFmtId="0" fontId="10" fillId="0" borderId="4" xfId="0" applyFont="1" applyBorder="1" applyAlignment="1">
      <alignment horizontal="centerContinuous"/>
    </xf>
    <xf numFmtId="0" fontId="10" fillId="0" borderId="27" xfId="0" applyFont="1" applyBorder="1" applyAlignment="1">
      <alignment horizontal="center"/>
    </xf>
    <xf numFmtId="0" fontId="10" fillId="0" borderId="26" xfId="0" applyFont="1" applyBorder="1" applyAlignment="1">
      <alignment horizontal="center"/>
    </xf>
    <xf numFmtId="0" fontId="10" fillId="0" borderId="23" xfId="0" applyFont="1" applyBorder="1"/>
    <xf numFmtId="0" fontId="10" fillId="0" borderId="35" xfId="0" applyFont="1" applyBorder="1"/>
    <xf numFmtId="37" fontId="10" fillId="0" borderId="38" xfId="0" applyNumberFormat="1" applyFont="1" applyBorder="1" applyProtection="1"/>
    <xf numFmtId="0" fontId="10" fillId="0" borderId="41" xfId="0" applyFont="1" applyBorder="1"/>
    <xf numFmtId="0" fontId="10" fillId="0" borderId="29" xfId="0" applyFont="1" applyBorder="1"/>
    <xf numFmtId="0" fontId="10" fillId="0" borderId="44" xfId="0" applyFont="1" applyBorder="1" applyAlignment="1">
      <alignment horizontal="centerContinuous"/>
    </xf>
    <xf numFmtId="0" fontId="10" fillId="0" borderId="33" xfId="0" applyFont="1" applyBorder="1" applyAlignment="1">
      <alignment horizontal="center"/>
    </xf>
    <xf numFmtId="0" fontId="10" fillId="0" borderId="20" xfId="0" applyFont="1" applyBorder="1" applyAlignment="1">
      <alignment horizontal="center"/>
    </xf>
    <xf numFmtId="0" fontId="10" fillId="0" borderId="11" xfId="0" applyFont="1" applyBorder="1" applyAlignment="1">
      <alignment horizontal="center"/>
    </xf>
    <xf numFmtId="0" fontId="10" fillId="0" borderId="8" xfId="0" applyFont="1" applyBorder="1" applyAlignment="1">
      <alignment horizontal="centerContinuous"/>
    </xf>
    <xf numFmtId="0" fontId="10" fillId="0" borderId="2" xfId="0" applyFont="1" applyBorder="1" applyAlignment="1">
      <alignment horizontal="centerContinuous"/>
    </xf>
    <xf numFmtId="0" fontId="10" fillId="0" borderId="3" xfId="0" applyFont="1" applyBorder="1" applyAlignment="1">
      <alignment horizontal="centerContinuous"/>
    </xf>
    <xf numFmtId="0" fontId="10" fillId="19" borderId="32" xfId="0" applyFont="1" applyFill="1" applyBorder="1"/>
    <xf numFmtId="0" fontId="10" fillId="19" borderId="31" xfId="0" applyFont="1" applyFill="1" applyBorder="1"/>
    <xf numFmtId="0" fontId="10" fillId="19" borderId="29" xfId="0" applyFont="1" applyFill="1" applyBorder="1"/>
    <xf numFmtId="0" fontId="10" fillId="19" borderId="30" xfId="0" applyFont="1" applyFill="1" applyBorder="1"/>
    <xf numFmtId="0" fontId="10" fillId="19" borderId="27" xfId="0" applyFont="1" applyFill="1" applyBorder="1"/>
    <xf numFmtId="37" fontId="10" fillId="19" borderId="21" xfId="0" applyNumberFormat="1" applyFont="1" applyFill="1" applyBorder="1" applyProtection="1"/>
    <xf numFmtId="37" fontId="10" fillId="19" borderId="10" xfId="0" applyNumberFormat="1" applyFont="1" applyFill="1" applyBorder="1" applyProtection="1"/>
    <xf numFmtId="37" fontId="10" fillId="19" borderId="11" xfId="0" applyNumberFormat="1" applyFont="1" applyFill="1" applyBorder="1" applyProtection="1"/>
    <xf numFmtId="37" fontId="10" fillId="19" borderId="9" xfId="0" applyNumberFormat="1" applyFont="1" applyFill="1" applyBorder="1" applyProtection="1"/>
    <xf numFmtId="0" fontId="10" fillId="19" borderId="10" xfId="0" applyFont="1" applyFill="1" applyBorder="1"/>
    <xf numFmtId="37" fontId="10" fillId="19" borderId="26" xfId="0" applyNumberFormat="1" applyFont="1" applyFill="1" applyBorder="1" applyProtection="1"/>
    <xf numFmtId="37" fontId="10" fillId="19" borderId="44" xfId="0" applyNumberFormat="1" applyFont="1" applyFill="1" applyBorder="1" applyProtection="1"/>
    <xf numFmtId="37" fontId="10" fillId="19" borderId="42" xfId="0" applyNumberFormat="1" applyFont="1" applyFill="1" applyBorder="1" applyProtection="1"/>
    <xf numFmtId="37" fontId="10" fillId="19" borderId="39" xfId="0" applyNumberFormat="1" applyFont="1" applyFill="1" applyBorder="1" applyProtection="1"/>
    <xf numFmtId="37" fontId="10" fillId="19" borderId="41" xfId="0" applyNumberFormat="1" applyFont="1" applyFill="1" applyBorder="1" applyProtection="1"/>
    <xf numFmtId="0" fontId="10" fillId="19" borderId="42" xfId="0" applyFont="1" applyFill="1" applyBorder="1" applyProtection="1"/>
    <xf numFmtId="37" fontId="10" fillId="19" borderId="45" xfId="0" applyNumberFormat="1" applyFont="1" applyFill="1" applyBorder="1" applyProtection="1"/>
    <xf numFmtId="37" fontId="10" fillId="19" borderId="32" xfId="0" applyNumberFormat="1" applyFont="1" applyFill="1" applyBorder="1" applyProtection="1"/>
    <xf numFmtId="37" fontId="10" fillId="19" borderId="31" xfId="0" applyNumberFormat="1" applyFont="1" applyFill="1" applyBorder="1" applyProtection="1"/>
    <xf numFmtId="37" fontId="10" fillId="19" borderId="29" xfId="0" applyNumberFormat="1" applyFont="1" applyFill="1" applyBorder="1" applyProtection="1"/>
    <xf numFmtId="37" fontId="10" fillId="19" borderId="30" xfId="0" applyNumberFormat="1" applyFont="1" applyFill="1" applyBorder="1" applyProtection="1"/>
    <xf numFmtId="0" fontId="10" fillId="19" borderId="31" xfId="0" applyFont="1" applyFill="1" applyBorder="1" applyProtection="1"/>
    <xf numFmtId="37" fontId="10" fillId="19" borderId="27" xfId="0" applyNumberFormat="1" applyFont="1" applyFill="1" applyBorder="1" applyProtection="1"/>
    <xf numFmtId="0" fontId="10" fillId="19" borderId="10" xfId="0" applyFont="1" applyFill="1" applyBorder="1" applyProtection="1"/>
    <xf numFmtId="0" fontId="10" fillId="0" borderId="0" xfId="0" applyFont="1" applyAlignment="1"/>
    <xf numFmtId="0" fontId="22" fillId="0" borderId="4" xfId="0" applyFont="1" applyBorder="1"/>
    <xf numFmtId="0" fontId="22" fillId="0" borderId="5" xfId="0" applyFont="1" applyBorder="1"/>
    <xf numFmtId="0" fontId="10" fillId="0" borderId="15" xfId="0" applyFont="1" applyBorder="1" applyAlignment="1">
      <alignment horizontal="centerContinuous"/>
    </xf>
    <xf numFmtId="0" fontId="10" fillId="11" borderId="45" xfId="0" applyFont="1" applyFill="1" applyBorder="1"/>
    <xf numFmtId="0" fontId="10" fillId="11" borderId="27" xfId="0" applyFont="1" applyFill="1" applyBorder="1"/>
    <xf numFmtId="0" fontId="10" fillId="11" borderId="21" xfId="0" applyFont="1" applyFill="1" applyBorder="1"/>
    <xf numFmtId="0" fontId="10" fillId="11" borderId="11" xfId="0" applyFont="1" applyFill="1" applyBorder="1"/>
    <xf numFmtId="0" fontId="10" fillId="11" borderId="26" xfId="0" applyFont="1" applyFill="1" applyBorder="1"/>
    <xf numFmtId="0" fontId="24" fillId="0" borderId="4" xfId="0" applyFont="1" applyBorder="1"/>
    <xf numFmtId="0" fontId="24" fillId="0" borderId="0" xfId="0" applyFont="1"/>
    <xf numFmtId="0" fontId="24" fillId="0" borderId="5" xfId="0" applyFont="1" applyBorder="1"/>
    <xf numFmtId="0" fontId="24" fillId="0" borderId="6" xfId="0" applyFont="1" applyBorder="1"/>
    <xf numFmtId="0" fontId="24" fillId="0" borderId="1" xfId="0" applyFont="1" applyBorder="1"/>
    <xf numFmtId="0" fontId="24" fillId="0" borderId="7" xfId="0" applyFont="1" applyBorder="1"/>
    <xf numFmtId="0" fontId="24" fillId="0" borderId="0" xfId="0" applyFont="1" applyAlignment="1">
      <alignment horizontal="centerContinuous"/>
    </xf>
    <xf numFmtId="0" fontId="10" fillId="0" borderId="6" xfId="0" applyFont="1" applyBorder="1" applyAlignment="1">
      <alignment horizontal="center"/>
    </xf>
    <xf numFmtId="0" fontId="10" fillId="0" borderId="37" xfId="0" applyFont="1" applyBorder="1" applyAlignment="1">
      <alignment horizontal="center"/>
    </xf>
    <xf numFmtId="0" fontId="10" fillId="0" borderId="8" xfId="0" applyFont="1" applyBorder="1" applyAlignment="1">
      <alignment horizontal="left"/>
    </xf>
    <xf numFmtId="0" fontId="10" fillId="0" borderId="66" xfId="0" applyFont="1" applyBorder="1" applyAlignment="1">
      <alignment horizontal="center"/>
    </xf>
    <xf numFmtId="0" fontId="10" fillId="0" borderId="3" xfId="0" applyFont="1" applyBorder="1" applyAlignment="1">
      <alignment horizontal="center"/>
    </xf>
    <xf numFmtId="164" fontId="10" fillId="0" borderId="23" xfId="0" applyNumberFormat="1" applyFont="1" applyBorder="1" applyAlignment="1" applyProtection="1">
      <alignment horizontal="center"/>
    </xf>
    <xf numFmtId="0" fontId="11" fillId="0" borderId="6" xfId="0" applyFont="1" applyBorder="1" applyAlignment="1">
      <alignment horizontal="centerContinuous"/>
    </xf>
    <xf numFmtId="0" fontId="11" fillId="0" borderId="1" xfId="0" applyFont="1" applyBorder="1" applyAlignment="1">
      <alignment horizontal="centerContinuous"/>
    </xf>
    <xf numFmtId="0" fontId="10" fillId="0" borderId="60" xfId="0" applyFont="1" applyBorder="1" applyAlignment="1">
      <alignment horizontal="centerContinuous"/>
    </xf>
    <xf numFmtId="0" fontId="10" fillId="0" borderId="56" xfId="0" applyFont="1" applyBorder="1" applyAlignment="1">
      <alignment horizontal="center"/>
    </xf>
    <xf numFmtId="0" fontId="10" fillId="0" borderId="7" xfId="0" applyFont="1" applyBorder="1" applyAlignment="1">
      <alignment horizontal="center"/>
    </xf>
    <xf numFmtId="0" fontId="10" fillId="0" borderId="6" xfId="0" applyFont="1" applyBorder="1" applyAlignment="1">
      <alignment horizontal="centerContinuous"/>
    </xf>
    <xf numFmtId="0" fontId="23" fillId="0" borderId="5" xfId="0" applyFont="1" applyBorder="1" applyAlignment="1">
      <alignment horizontal="center"/>
    </xf>
    <xf numFmtId="0" fontId="23" fillId="0" borderId="0" xfId="0" applyFont="1" applyAlignment="1">
      <alignment horizontal="center"/>
    </xf>
    <xf numFmtId="0" fontId="10" fillId="0" borderId="55" xfId="0" applyFont="1" applyBorder="1" applyAlignment="1">
      <alignment horizontal="right"/>
    </xf>
    <xf numFmtId="0" fontId="10" fillId="0" borderId="56" xfId="0" applyFont="1" applyBorder="1"/>
    <xf numFmtId="0" fontId="11" fillId="0" borderId="61" xfId="0" applyFont="1" applyBorder="1" applyAlignment="1">
      <alignment horizontal="centerContinuous"/>
    </xf>
    <xf numFmtId="0" fontId="11" fillId="0" borderId="59" xfId="0" applyFont="1" applyBorder="1" applyAlignment="1">
      <alignment horizontal="centerContinuous"/>
    </xf>
    <xf numFmtId="0" fontId="10" fillId="0" borderId="59" xfId="0" applyFont="1" applyBorder="1" applyAlignment="1">
      <alignment horizontal="centerContinuous"/>
    </xf>
    <xf numFmtId="0" fontId="19" fillId="0" borderId="0" xfId="0" applyFont="1" applyAlignment="1" applyProtection="1"/>
    <xf numFmtId="0" fontId="18" fillId="0" borderId="10" xfId="0" applyFont="1" applyBorder="1" applyAlignment="1" applyProtection="1"/>
    <xf numFmtId="0" fontId="4" fillId="0" borderId="0" xfId="0" applyFont="1" applyAlignment="1" applyProtection="1">
      <protection locked="0"/>
    </xf>
    <xf numFmtId="49" fontId="11" fillId="0" borderId="0" xfId="0" applyNumberFormat="1" applyFont="1" applyAlignment="1" applyProtection="1">
      <alignment horizontal="center"/>
    </xf>
    <xf numFmtId="49" fontId="4" fillId="0" borderId="46" xfId="0" applyNumberFormat="1" applyFont="1" applyBorder="1" applyProtection="1">
      <protection locked="0"/>
    </xf>
    <xf numFmtId="49" fontId="10" fillId="0" borderId="22" xfId="0" applyNumberFormat="1" applyFont="1" applyBorder="1" applyAlignment="1">
      <alignment horizontal="center"/>
    </xf>
    <xf numFmtId="49" fontId="10" fillId="0" borderId="22" xfId="0" applyNumberFormat="1" applyFont="1" applyBorder="1"/>
    <xf numFmtId="49" fontId="10" fillId="0" borderId="22" xfId="0" applyNumberFormat="1" applyFont="1" applyBorder="1" applyAlignment="1" applyProtection="1">
      <alignment horizontal="centerContinuous"/>
    </xf>
    <xf numFmtId="49" fontId="10" fillId="0" borderId="22" xfId="0" applyNumberFormat="1" applyFont="1" applyBorder="1" applyAlignment="1" applyProtection="1">
      <alignment horizontal="center"/>
    </xf>
    <xf numFmtId="49" fontId="10" fillId="0" borderId="1" xfId="0" applyNumberFormat="1" applyFont="1" applyBorder="1"/>
    <xf numFmtId="49" fontId="10" fillId="0" borderId="21" xfId="0" applyNumberFormat="1" applyFont="1" applyBorder="1"/>
    <xf numFmtId="49" fontId="10" fillId="0" borderId="21" xfId="0" applyNumberFormat="1" applyFont="1" applyBorder="1" applyAlignment="1">
      <alignment horizontal="center"/>
    </xf>
    <xf numFmtId="164" fontId="10" fillId="0" borderId="26" xfId="0" applyNumberFormat="1" applyFont="1" applyBorder="1" applyAlignment="1" applyProtection="1">
      <alignment horizontal="centerContinuous"/>
    </xf>
    <xf numFmtId="164" fontId="10" fillId="0" borderId="10" xfId="0" applyNumberFormat="1" applyFont="1" applyBorder="1" applyAlignment="1" applyProtection="1">
      <alignment horizontal="left"/>
    </xf>
    <xf numFmtId="164" fontId="0" fillId="0" borderId="10" xfId="0" applyNumberFormat="1" applyBorder="1" applyAlignment="1" applyProtection="1">
      <alignment horizontal="left"/>
    </xf>
    <xf numFmtId="164" fontId="0" fillId="0" borderId="6" xfId="0" applyNumberFormat="1" applyBorder="1" applyAlignment="1" applyProtection="1">
      <alignment horizontal="centerContinuous"/>
    </xf>
    <xf numFmtId="49" fontId="6" fillId="0" borderId="11" xfId="0" applyNumberFormat="1" applyFont="1" applyBorder="1" applyProtection="1"/>
    <xf numFmtId="0" fontId="0" fillId="0" borderId="37" xfId="0" applyBorder="1" applyAlignment="1" applyProtection="1">
      <alignment horizontal="center"/>
    </xf>
    <xf numFmtId="49" fontId="10" fillId="0" borderId="37" xfId="0" applyNumberFormat="1" applyFont="1" applyBorder="1" applyAlignment="1">
      <alignment horizontal="center"/>
    </xf>
    <xf numFmtId="5" fontId="6" fillId="0" borderId="20" xfId="0" applyNumberFormat="1" applyFont="1" applyBorder="1" applyAlignment="1" applyProtection="1">
      <protection locked="0"/>
    </xf>
    <xf numFmtId="5" fontId="6" fillId="0" borderId="26" xfId="0" applyNumberFormat="1" applyFont="1" applyBorder="1" applyAlignment="1" applyProtection="1">
      <protection locked="0"/>
    </xf>
    <xf numFmtId="37" fontId="6" fillId="9" borderId="16" xfId="0" applyNumberFormat="1" applyFont="1" applyFill="1" applyBorder="1" applyAlignment="1" applyProtection="1"/>
    <xf numFmtId="37" fontId="6" fillId="0" borderId="20" xfId="0" applyNumberFormat="1" applyFont="1" applyBorder="1" applyAlignment="1" applyProtection="1">
      <protection locked="0"/>
    </xf>
    <xf numFmtId="37" fontId="6" fillId="9" borderId="0" xfId="0" applyNumberFormat="1" applyFont="1" applyFill="1" applyAlignment="1" applyProtection="1"/>
    <xf numFmtId="37" fontId="6" fillId="9" borderId="25" xfId="0" applyNumberFormat="1" applyFont="1" applyFill="1" applyBorder="1" applyAlignment="1" applyProtection="1"/>
    <xf numFmtId="37" fontId="6" fillId="9" borderId="22" xfId="0" applyNumberFormat="1" applyFont="1" applyFill="1" applyBorder="1" applyAlignment="1" applyProtection="1"/>
    <xf numFmtId="37" fontId="6" fillId="9" borderId="10" xfId="0" applyNumberFormat="1" applyFont="1" applyFill="1" applyBorder="1" applyAlignment="1" applyProtection="1"/>
    <xf numFmtId="37" fontId="6" fillId="9" borderId="26" xfId="0" applyNumberFormat="1" applyFont="1" applyFill="1" applyBorder="1" applyAlignment="1" applyProtection="1"/>
    <xf numFmtId="37" fontId="6" fillId="0" borderId="22" xfId="0" applyNumberFormat="1" applyFont="1" applyBorder="1" applyAlignment="1" applyProtection="1">
      <protection locked="0"/>
    </xf>
    <xf numFmtId="0" fontId="0" fillId="0" borderId="46" xfId="0" applyBorder="1" applyAlignment="1"/>
    <xf numFmtId="37" fontId="6" fillId="0" borderId="26" xfId="0" applyNumberFormat="1" applyFont="1" applyBorder="1" applyAlignment="1" applyProtection="1">
      <protection locked="0"/>
    </xf>
    <xf numFmtId="0" fontId="0" fillId="0" borderId="45" xfId="0" applyBorder="1"/>
    <xf numFmtId="0" fontId="6" fillId="0" borderId="71" xfId="0" applyFont="1" applyBorder="1" applyAlignment="1" applyProtection="1">
      <alignment horizontal="centerContinuous"/>
    </xf>
    <xf numFmtId="0" fontId="6" fillId="0" borderId="19" xfId="0" applyFont="1" applyBorder="1" applyAlignment="1" applyProtection="1"/>
    <xf numFmtId="0" fontId="6" fillId="0" borderId="21" xfId="0" applyFont="1" applyBorder="1" applyAlignment="1" applyProtection="1"/>
    <xf numFmtId="0" fontId="6" fillId="0" borderId="0" xfId="0" applyFont="1" applyAlignment="1" applyProtection="1"/>
    <xf numFmtId="5" fontId="6" fillId="0" borderId="17" xfId="0" applyNumberFormat="1" applyFont="1" applyBorder="1" applyAlignment="1" applyProtection="1">
      <protection locked="0"/>
    </xf>
    <xf numFmtId="5" fontId="6" fillId="0" borderId="11" xfId="0" applyNumberFormat="1" applyFont="1" applyBorder="1" applyAlignment="1" applyProtection="1">
      <protection locked="0"/>
    </xf>
    <xf numFmtId="37" fontId="6" fillId="0" borderId="22" xfId="0" applyNumberFormat="1" applyFont="1" applyBorder="1" applyProtection="1">
      <protection locked="0"/>
    </xf>
    <xf numFmtId="37" fontId="6" fillId="9" borderId="22" xfId="0" applyNumberFormat="1" applyFont="1" applyFill="1" applyBorder="1" applyProtection="1"/>
    <xf numFmtId="37" fontId="6" fillId="9" borderId="5" xfId="0" applyNumberFormat="1" applyFont="1" applyFill="1" applyBorder="1" applyProtection="1"/>
    <xf numFmtId="37" fontId="6" fillId="9" borderId="11" xfId="0" applyNumberFormat="1" applyFont="1" applyFill="1" applyBorder="1" applyProtection="1"/>
    <xf numFmtId="37" fontId="6" fillId="0" borderId="15" xfId="0" applyNumberFormat="1" applyFont="1" applyBorder="1" applyAlignment="1" applyProtection="1"/>
    <xf numFmtId="37" fontId="6" fillId="0" borderId="17" xfId="0" applyNumberFormat="1" applyFont="1" applyBorder="1" applyAlignment="1" applyProtection="1">
      <protection locked="0"/>
    </xf>
    <xf numFmtId="0" fontId="6" fillId="0" borderId="9" xfId="0" applyFont="1" applyBorder="1" applyAlignment="1" applyProtection="1">
      <protection locked="0"/>
    </xf>
    <xf numFmtId="37" fontId="6" fillId="0" borderId="9" xfId="0" applyNumberFormat="1" applyFont="1" applyBorder="1" applyAlignment="1" applyProtection="1">
      <protection locked="0"/>
    </xf>
    <xf numFmtId="37" fontId="6" fillId="0" borderId="15" xfId="0" applyNumberFormat="1" applyFont="1" applyBorder="1" applyAlignment="1" applyProtection="1">
      <alignment horizontal="right"/>
    </xf>
    <xf numFmtId="37" fontId="6" fillId="0" borderId="17" xfId="0" applyNumberFormat="1" applyFont="1" applyBorder="1" applyAlignment="1" applyProtection="1"/>
    <xf numFmtId="5" fontId="6" fillId="0" borderId="15" xfId="0" applyNumberFormat="1" applyFont="1" applyBorder="1" applyAlignment="1" applyProtection="1"/>
    <xf numFmtId="37" fontId="0" fillId="0" borderId="55" xfId="0" applyNumberFormat="1" applyBorder="1" applyAlignment="1" applyProtection="1">
      <alignment horizontal="right"/>
    </xf>
    <xf numFmtId="37" fontId="0" fillId="0" borderId="7" xfId="0" applyNumberFormat="1" applyBorder="1" applyAlignment="1" applyProtection="1">
      <alignment horizontal="center"/>
    </xf>
    <xf numFmtId="49" fontId="10" fillId="0" borderId="0" xfId="0" applyNumberFormat="1" applyFont="1"/>
    <xf numFmtId="49" fontId="10" fillId="0" borderId="22" xfId="0" applyNumberFormat="1" applyFont="1" applyBorder="1" applyAlignment="1" applyProtection="1">
      <alignment horizontal="centerContinuous" wrapText="1"/>
    </xf>
    <xf numFmtId="49" fontId="22" fillId="0" borderId="22" xfId="0" applyNumberFormat="1" applyFont="1" applyBorder="1" applyProtection="1"/>
    <xf numFmtId="49" fontId="10" fillId="0" borderId="22" xfId="0" applyNumberFormat="1" applyFont="1" applyBorder="1" applyProtection="1"/>
    <xf numFmtId="0" fontId="46" fillId="0" borderId="1" xfId="0" applyFont="1" applyBorder="1" applyProtection="1"/>
    <xf numFmtId="0" fontId="10" fillId="0" borderId="72" xfId="0" applyFont="1" applyBorder="1" applyProtection="1"/>
    <xf numFmtId="0" fontId="10" fillId="0" borderId="73" xfId="0" applyFont="1" applyBorder="1" applyProtection="1"/>
    <xf numFmtId="0" fontId="10" fillId="0" borderId="74" xfId="0" applyFont="1" applyBorder="1" applyProtection="1"/>
    <xf numFmtId="0" fontId="10" fillId="0" borderId="75" xfId="0" applyFont="1" applyBorder="1" applyProtection="1"/>
    <xf numFmtId="0" fontId="10" fillId="0" borderId="76" xfId="0" applyFont="1" applyBorder="1" applyProtection="1"/>
    <xf numFmtId="0" fontId="10" fillId="0" borderId="77" xfId="0" applyFont="1" applyBorder="1" applyProtection="1"/>
    <xf numFmtId="0" fontId="10" fillId="0" borderId="78" xfId="0" applyFont="1" applyBorder="1" applyProtection="1"/>
    <xf numFmtId="0" fontId="10" fillId="0" borderId="79" xfId="0" applyFont="1" applyBorder="1" applyProtection="1"/>
    <xf numFmtId="0" fontId="10" fillId="0" borderId="80" xfId="0" applyFont="1" applyBorder="1" applyProtection="1"/>
    <xf numFmtId="0" fontId="10" fillId="0" borderId="81" xfId="0" applyFont="1" applyBorder="1" applyProtection="1"/>
    <xf numFmtId="0" fontId="10" fillId="0" borderId="82" xfId="0" applyFont="1" applyBorder="1" applyAlignment="1" applyProtection="1">
      <alignment horizontal="centerContinuous" wrapText="1"/>
    </xf>
    <xf numFmtId="0" fontId="10" fillId="0" borderId="83" xfId="0" applyFont="1" applyBorder="1" applyAlignment="1" applyProtection="1">
      <alignment horizontal="centerContinuous"/>
    </xf>
    <xf numFmtId="0" fontId="22" fillId="0" borderId="85" xfId="0" applyFont="1" applyBorder="1" applyProtection="1"/>
    <xf numFmtId="0" fontId="22" fillId="0" borderId="86" xfId="0" applyFont="1" applyBorder="1" applyProtection="1"/>
    <xf numFmtId="0" fontId="22" fillId="0" borderId="88" xfId="0" applyFont="1" applyBorder="1" applyProtection="1"/>
    <xf numFmtId="0" fontId="22" fillId="0" borderId="78" xfId="0" applyFont="1" applyBorder="1" applyProtection="1"/>
    <xf numFmtId="0" fontId="22" fillId="0" borderId="0" xfId="0" applyFont="1" applyBorder="1" applyProtection="1"/>
    <xf numFmtId="0" fontId="22" fillId="0" borderId="79" xfId="0" applyFont="1" applyBorder="1" applyProtection="1"/>
    <xf numFmtId="0" fontId="10" fillId="0" borderId="91" xfId="0" applyFont="1" applyBorder="1" applyAlignment="1" applyProtection="1">
      <alignment horizontal="center"/>
    </xf>
    <xf numFmtId="0" fontId="10" fillId="0" borderId="92" xfId="0" applyFont="1" applyBorder="1" applyAlignment="1" applyProtection="1">
      <alignment horizontal="center"/>
    </xf>
    <xf numFmtId="0" fontId="10" fillId="0" borderId="78" xfId="0" applyFont="1" applyBorder="1" applyAlignment="1" applyProtection="1">
      <alignment horizontal="center"/>
    </xf>
    <xf numFmtId="0" fontId="10" fillId="0" borderId="94" xfId="0" applyFont="1" applyBorder="1" applyAlignment="1" applyProtection="1">
      <alignment horizontal="center"/>
    </xf>
    <xf numFmtId="0" fontId="10" fillId="0" borderId="96" xfId="0" applyFont="1" applyBorder="1" applyAlignment="1" applyProtection="1">
      <alignment horizontal="center"/>
    </xf>
    <xf numFmtId="0" fontId="10" fillId="0" borderId="79" xfId="0" applyFont="1" applyBorder="1" applyAlignment="1" applyProtection="1">
      <alignment horizontal="center"/>
    </xf>
    <xf numFmtId="0" fontId="58" fillId="0" borderId="98" xfId="0" applyFont="1" applyBorder="1" applyAlignment="1">
      <alignment horizontal="center"/>
    </xf>
    <xf numFmtId="0" fontId="10" fillId="0" borderId="100" xfId="0" applyFont="1" applyBorder="1" applyAlignment="1" applyProtection="1">
      <alignment horizontal="right"/>
    </xf>
    <xf numFmtId="0" fontId="10" fillId="0" borderId="101" xfId="0" applyFont="1" applyBorder="1" applyProtection="1"/>
    <xf numFmtId="0" fontId="10" fillId="0" borderId="102" xfId="0" applyFont="1" applyBorder="1" applyProtection="1"/>
    <xf numFmtId="0" fontId="10" fillId="0" borderId="83" xfId="0" applyFont="1" applyFill="1" applyBorder="1" applyProtection="1"/>
    <xf numFmtId="5" fontId="10" fillId="0" borderId="102" xfId="0" applyNumberFormat="1" applyFont="1" applyBorder="1" applyProtection="1"/>
    <xf numFmtId="5" fontId="10" fillId="0" borderId="83" xfId="0" applyNumberFormat="1" applyFont="1" applyBorder="1" applyProtection="1"/>
    <xf numFmtId="37" fontId="10" fillId="0" borderId="102" xfId="0" applyNumberFormat="1" applyFont="1" applyBorder="1" applyProtection="1"/>
    <xf numFmtId="37" fontId="10" fillId="0" borderId="83" xfId="0" applyNumberFormat="1" applyFont="1" applyBorder="1" applyProtection="1"/>
    <xf numFmtId="0" fontId="10" fillId="0" borderId="97" xfId="0" applyFont="1" applyBorder="1" applyAlignment="1" applyProtection="1">
      <alignment horizontal="center"/>
    </xf>
    <xf numFmtId="0" fontId="10" fillId="0" borderId="102" xfId="0" applyFont="1" applyFill="1" applyBorder="1" applyProtection="1"/>
    <xf numFmtId="37" fontId="10" fillId="0" borderId="105" xfId="0" applyNumberFormat="1" applyFont="1" applyFill="1" applyBorder="1" applyProtection="1"/>
    <xf numFmtId="37" fontId="10" fillId="0" borderId="106" xfId="0" applyNumberFormat="1" applyFont="1" applyFill="1" applyBorder="1" applyProtection="1"/>
    <xf numFmtId="37" fontId="10" fillId="0" borderId="10" xfId="0" applyNumberFormat="1" applyFont="1" applyFill="1" applyBorder="1" applyProtection="1"/>
    <xf numFmtId="37" fontId="10" fillId="0" borderId="99" xfId="0" applyNumberFormat="1" applyFont="1" applyFill="1" applyBorder="1" applyProtection="1"/>
    <xf numFmtId="37" fontId="10" fillId="0" borderId="81" xfId="0" applyNumberFormat="1" applyFont="1" applyFill="1" applyBorder="1" applyProtection="1"/>
    <xf numFmtId="37" fontId="10" fillId="0" borderId="42" xfId="0" applyNumberFormat="1" applyFont="1" applyFill="1" applyBorder="1" applyProtection="1"/>
    <xf numFmtId="37" fontId="10" fillId="0" borderId="102" xfId="0" applyNumberFormat="1" applyFont="1" applyFill="1" applyBorder="1" applyProtection="1"/>
    <xf numFmtId="37" fontId="10" fillId="0" borderId="83" xfId="0" applyNumberFormat="1" applyFont="1" applyFill="1" applyBorder="1" applyProtection="1"/>
    <xf numFmtId="0" fontId="10" fillId="0" borderId="107" xfId="0" applyFont="1" applyBorder="1" applyAlignment="1" applyProtection="1">
      <alignment horizontal="right"/>
    </xf>
    <xf numFmtId="0" fontId="10" fillId="0" borderId="92" xfId="0" applyFont="1" applyBorder="1" applyProtection="1"/>
    <xf numFmtId="0" fontId="10" fillId="0" borderId="108" xfId="0" applyFont="1" applyBorder="1" applyProtection="1"/>
    <xf numFmtId="37" fontId="10" fillId="0" borderId="108" xfId="0" applyNumberFormat="1" applyFont="1" applyBorder="1" applyProtection="1"/>
    <xf numFmtId="0" fontId="10" fillId="0" borderId="111" xfId="0" applyFont="1" applyBorder="1" applyAlignment="1" applyProtection="1">
      <alignment horizontal="right"/>
    </xf>
    <xf numFmtId="0" fontId="10" fillId="0" borderId="112" xfId="0" applyFont="1" applyBorder="1" applyProtection="1"/>
    <xf numFmtId="0" fontId="10" fillId="0" borderId="114" xfId="0" applyFont="1" applyBorder="1" applyProtection="1"/>
    <xf numFmtId="37" fontId="10" fillId="0" borderId="114" xfId="0" applyNumberFormat="1" applyFont="1" applyBorder="1" applyProtection="1"/>
    <xf numFmtId="0" fontId="0" fillId="0" borderId="0" xfId="0" applyFill="1"/>
    <xf numFmtId="0" fontId="0" fillId="0" borderId="115" xfId="0" applyBorder="1"/>
    <xf numFmtId="0" fontId="10" fillId="0" borderId="115" xfId="0" applyFont="1" applyBorder="1"/>
    <xf numFmtId="0" fontId="10" fillId="0" borderId="82" xfId="0" applyFont="1" applyBorder="1" applyAlignment="1" applyProtection="1">
      <alignment horizontal="centerContinuous"/>
    </xf>
    <xf numFmtId="0" fontId="10" fillId="0" borderId="86" xfId="0" applyFont="1" applyBorder="1" applyProtection="1"/>
    <xf numFmtId="0" fontId="10" fillId="0" borderId="88" xfId="0" applyFont="1" applyBorder="1" applyProtection="1"/>
    <xf numFmtId="0" fontId="10" fillId="0" borderId="118" xfId="0" applyFont="1" applyBorder="1" applyAlignment="1" applyProtection="1">
      <alignment horizontal="center"/>
    </xf>
    <xf numFmtId="0" fontId="58" fillId="0" borderId="93" xfId="0" applyFont="1" applyBorder="1" applyAlignment="1">
      <alignment horizontal="center"/>
    </xf>
    <xf numFmtId="0" fontId="10" fillId="0" borderId="119" xfId="0" applyFont="1" applyBorder="1" applyProtection="1"/>
    <xf numFmtId="0" fontId="10" fillId="0" borderId="120" xfId="0" applyFont="1" applyBorder="1" applyAlignment="1" applyProtection="1">
      <alignment horizontal="center"/>
    </xf>
    <xf numFmtId="0" fontId="58" fillId="0" borderId="97" xfId="0" applyFont="1" applyBorder="1" applyAlignment="1">
      <alignment horizontal="center"/>
    </xf>
    <xf numFmtId="0" fontId="10" fillId="0" borderId="121" xfId="0" applyFont="1" applyBorder="1" applyAlignment="1" applyProtection="1">
      <alignment horizontal="center"/>
    </xf>
    <xf numFmtId="0" fontId="10" fillId="0" borderId="120" xfId="0" applyFont="1" applyBorder="1" applyProtection="1"/>
    <xf numFmtId="0" fontId="10" fillId="0" borderId="99" xfId="0" applyFont="1" applyBorder="1" applyAlignment="1" applyProtection="1">
      <alignment horizontal="center"/>
    </xf>
    <xf numFmtId="0" fontId="10" fillId="0" borderId="122" xfId="0" applyFont="1" applyBorder="1" applyAlignment="1" applyProtection="1">
      <alignment horizontal="center"/>
    </xf>
    <xf numFmtId="0" fontId="10" fillId="0" borderId="123" xfId="0" applyFont="1" applyBorder="1" applyAlignment="1" applyProtection="1">
      <alignment horizontal="center"/>
    </xf>
    <xf numFmtId="0" fontId="58" fillId="0" borderId="124" xfId="0" applyFont="1" applyBorder="1" applyAlignment="1">
      <alignment horizontal="center"/>
    </xf>
    <xf numFmtId="0" fontId="10" fillId="0" borderId="125" xfId="0" applyFont="1" applyBorder="1" applyProtection="1"/>
    <xf numFmtId="0" fontId="10" fillId="0" borderId="100" xfId="0" applyFont="1" applyBorder="1" applyAlignment="1" applyProtection="1">
      <alignment horizontal="center"/>
    </xf>
    <xf numFmtId="0" fontId="10" fillId="0" borderId="127" xfId="0" applyFont="1" applyFill="1" applyBorder="1" applyProtection="1"/>
    <xf numFmtId="0" fontId="10" fillId="0" borderId="128" xfId="0" applyFont="1" applyFill="1" applyBorder="1" applyProtection="1"/>
    <xf numFmtId="0" fontId="10" fillId="0" borderId="129" xfId="0" applyFont="1" applyFill="1" applyBorder="1" applyProtection="1"/>
    <xf numFmtId="0" fontId="10" fillId="0" borderId="130" xfId="0" applyFont="1" applyFill="1" applyBorder="1" applyProtection="1"/>
    <xf numFmtId="176" fontId="10" fillId="0" borderId="131" xfId="0" applyNumberFormat="1" applyFont="1" applyBorder="1" applyProtection="1"/>
    <xf numFmtId="0" fontId="10" fillId="0" borderId="132" xfId="0" applyFont="1" applyBorder="1" applyAlignment="1" applyProtection="1">
      <alignment horizontal="center"/>
    </xf>
    <xf numFmtId="5" fontId="10" fillId="0" borderId="98" xfId="0" applyNumberFormat="1" applyFont="1" applyBorder="1" applyProtection="1"/>
    <xf numFmtId="5" fontId="10" fillId="0" borderId="131" xfId="0" applyNumberFormat="1" applyFont="1" applyBorder="1" applyProtection="1"/>
    <xf numFmtId="0" fontId="10" fillId="0" borderId="131" xfId="0" applyFont="1" applyBorder="1" applyProtection="1"/>
    <xf numFmtId="0" fontId="10" fillId="0" borderId="83" xfId="0" applyFont="1" applyBorder="1" applyAlignment="1" applyProtection="1">
      <alignment horizontal="center"/>
    </xf>
    <xf numFmtId="37" fontId="10" fillId="0" borderId="100" xfId="0" applyNumberFormat="1" applyFont="1" applyBorder="1" applyProtection="1"/>
    <xf numFmtId="37" fontId="10" fillId="0" borderId="131" xfId="0" applyNumberFormat="1" applyFont="1" applyBorder="1" applyProtection="1"/>
    <xf numFmtId="37" fontId="10" fillId="0" borderId="84" xfId="0" applyNumberFormat="1" applyFont="1" applyBorder="1" applyProtection="1"/>
    <xf numFmtId="37" fontId="10" fillId="0" borderId="133" xfId="0" applyNumberFormat="1" applyFont="1" applyFill="1" applyBorder="1" applyProtection="1"/>
    <xf numFmtId="37" fontId="10" fillId="0" borderId="128" xfId="0" applyNumberFormat="1" applyFont="1" applyFill="1" applyBorder="1" applyProtection="1"/>
    <xf numFmtId="37" fontId="10" fillId="0" borderId="129" xfId="0" applyNumberFormat="1" applyFont="1" applyFill="1" applyBorder="1" applyProtection="1"/>
    <xf numFmtId="37" fontId="10" fillId="0" borderId="80" xfId="0" applyNumberFormat="1" applyFont="1" applyFill="1" applyBorder="1" applyProtection="1"/>
    <xf numFmtId="37" fontId="10" fillId="0" borderId="124" xfId="0" applyNumberFormat="1" applyFont="1" applyFill="1" applyBorder="1" applyProtection="1"/>
    <xf numFmtId="37" fontId="10" fillId="0" borderId="87" xfId="0" applyNumberFormat="1" applyFont="1" applyFill="1" applyBorder="1" applyProtection="1"/>
    <xf numFmtId="37" fontId="10" fillId="0" borderId="134" xfId="0" applyNumberFormat="1" applyFont="1" applyBorder="1" applyProtection="1"/>
    <xf numFmtId="5" fontId="10" fillId="0" borderId="100" xfId="0" applyNumberFormat="1" applyFont="1" applyBorder="1" applyProtection="1"/>
    <xf numFmtId="37" fontId="10" fillId="0" borderId="82" xfId="0" applyNumberFormat="1" applyFont="1" applyFill="1" applyBorder="1" applyProtection="1"/>
    <xf numFmtId="37" fontId="10" fillId="0" borderId="131" xfId="0" applyNumberFormat="1" applyFont="1" applyFill="1" applyBorder="1" applyProtection="1"/>
    <xf numFmtId="37" fontId="10" fillId="0" borderId="100" xfId="0" applyNumberFormat="1" applyFont="1" applyFill="1" applyBorder="1" applyProtection="1"/>
    <xf numFmtId="37" fontId="10" fillId="0" borderId="26" xfId="0" applyNumberFormat="1" applyFont="1" applyFill="1" applyBorder="1" applyProtection="1"/>
    <xf numFmtId="37" fontId="10" fillId="0" borderId="135" xfId="0" applyNumberFormat="1" applyFont="1" applyFill="1" applyBorder="1" applyProtection="1"/>
    <xf numFmtId="0" fontId="10" fillId="0" borderId="111" xfId="0" applyFont="1" applyBorder="1" applyAlignment="1" applyProtection="1">
      <alignment horizontal="center"/>
    </xf>
    <xf numFmtId="0" fontId="10" fillId="0" borderId="113" xfId="0" applyFont="1" applyBorder="1" applyAlignment="1" applyProtection="1">
      <alignment horizontal="center"/>
    </xf>
    <xf numFmtId="0" fontId="10" fillId="0" borderId="0" xfId="0" applyFont="1" applyBorder="1" applyAlignment="1" applyProtection="1">
      <alignment horizontal="right"/>
    </xf>
    <xf numFmtId="0" fontId="10" fillId="0" borderId="0" xfId="0" applyFont="1" applyFill="1"/>
    <xf numFmtId="0" fontId="58" fillId="0" borderId="93" xfId="0" applyFont="1" applyBorder="1"/>
    <xf numFmtId="0" fontId="58" fillId="0" borderId="90" xfId="0" applyFont="1" applyBorder="1"/>
    <xf numFmtId="0" fontId="58" fillId="0" borderId="0" xfId="0" applyFont="1"/>
    <xf numFmtId="0" fontId="58" fillId="0" borderId="0" xfId="0" applyFont="1" applyAlignment="1">
      <alignment horizontal="center"/>
    </xf>
    <xf numFmtId="0" fontId="11" fillId="0" borderId="101" xfId="0" applyFont="1" applyBorder="1" applyProtection="1"/>
    <xf numFmtId="0" fontId="10" fillId="22" borderId="102" xfId="0" applyFont="1" applyFill="1" applyBorder="1" applyProtection="1"/>
    <xf numFmtId="37" fontId="10" fillId="22" borderId="102" xfId="0" applyNumberFormat="1" applyFont="1" applyFill="1" applyBorder="1" applyProtection="1"/>
    <xf numFmtId="0" fontId="11" fillId="0" borderId="101" xfId="0" applyFont="1" applyFill="1" applyBorder="1" applyProtection="1"/>
    <xf numFmtId="0" fontId="10" fillId="0" borderId="101" xfId="0" applyFont="1" applyFill="1" applyBorder="1" applyProtection="1"/>
    <xf numFmtId="5" fontId="10" fillId="0" borderId="102" xfId="0" applyNumberFormat="1" applyFont="1" applyFill="1" applyBorder="1" applyProtection="1"/>
    <xf numFmtId="5" fontId="10" fillId="0" borderId="83" xfId="0" applyNumberFormat="1" applyFont="1" applyFill="1" applyBorder="1" applyProtection="1"/>
    <xf numFmtId="0" fontId="10" fillId="0" borderId="138" xfId="0" applyFont="1" applyBorder="1" applyProtection="1"/>
    <xf numFmtId="0" fontId="58" fillId="0" borderId="90" xfId="0" applyFont="1" applyBorder="1" applyAlignment="1">
      <alignment horizontal="center"/>
    </xf>
    <xf numFmtId="0" fontId="10" fillId="0" borderId="31" xfId="0" applyFont="1" applyBorder="1" applyAlignment="1" applyProtection="1"/>
    <xf numFmtId="0" fontId="10" fillId="0" borderId="10" xfId="0" applyFont="1" applyBorder="1" applyAlignment="1" applyProtection="1"/>
    <xf numFmtId="0" fontId="10" fillId="0" borderId="76" xfId="0" applyFont="1" applyBorder="1" applyAlignment="1" applyProtection="1">
      <alignment horizontal="left"/>
    </xf>
    <xf numFmtId="0" fontId="10" fillId="0" borderId="42" xfId="0" applyFont="1" applyBorder="1" applyAlignment="1" applyProtection="1">
      <alignment horizontal="centerContinuous" wrapText="1"/>
    </xf>
    <xf numFmtId="0" fontId="10" fillId="0" borderId="118" xfId="0" applyFont="1" applyBorder="1" applyAlignment="1" applyProtection="1">
      <alignment horizontal="left"/>
    </xf>
    <xf numFmtId="0" fontId="10" fillId="0" borderId="79" xfId="0" applyFont="1" applyBorder="1" applyAlignment="1" applyProtection="1">
      <alignment horizontal="centerContinuous"/>
    </xf>
    <xf numFmtId="0" fontId="10" fillId="0" borderId="78" xfId="0" applyFont="1" applyBorder="1" applyAlignment="1" applyProtection="1">
      <alignment horizontal="left"/>
    </xf>
    <xf numFmtId="0" fontId="10" fillId="0" borderId="78" xfId="0" applyFont="1" applyBorder="1" applyAlignment="1" applyProtection="1">
      <alignment horizontal="centerContinuous"/>
    </xf>
    <xf numFmtId="0" fontId="22" fillId="0" borderId="121" xfId="0" applyFont="1" applyBorder="1" applyProtection="1"/>
    <xf numFmtId="0" fontId="22" fillId="0" borderId="93" xfId="0" applyFont="1" applyBorder="1" applyProtection="1"/>
    <xf numFmtId="0" fontId="22" fillId="0" borderId="139" xfId="0" applyFont="1" applyBorder="1" applyProtection="1"/>
    <xf numFmtId="0" fontId="22" fillId="0" borderId="99" xfId="0" applyFont="1" applyBorder="1" applyProtection="1"/>
    <xf numFmtId="0" fontId="10" fillId="0" borderId="84" xfId="0" applyFont="1" applyBorder="1" applyAlignment="1" applyProtection="1">
      <alignment horizontal="center"/>
    </xf>
    <xf numFmtId="0" fontId="10" fillId="0" borderId="140" xfId="0" applyFont="1" applyBorder="1" applyAlignment="1" applyProtection="1">
      <alignment horizontal="center"/>
    </xf>
    <xf numFmtId="0" fontId="10" fillId="0" borderId="42" xfId="0" applyFont="1" applyBorder="1" applyAlignment="1" applyProtection="1"/>
    <xf numFmtId="0" fontId="10" fillId="0" borderId="46" xfId="0" applyFont="1" applyBorder="1" applyAlignment="1" applyProtection="1">
      <alignment horizontal="right"/>
    </xf>
    <xf numFmtId="0" fontId="10" fillId="0" borderId="42" xfId="0" applyFont="1" applyBorder="1" applyAlignment="1" applyProtection="1">
      <alignment horizontal="right"/>
    </xf>
    <xf numFmtId="0" fontId="10" fillId="0" borderId="118" xfId="0" applyFont="1" applyBorder="1" applyAlignment="1" applyProtection="1">
      <alignment horizontal="right"/>
    </xf>
    <xf numFmtId="0" fontId="10" fillId="0" borderId="31" xfId="0" applyFont="1" applyBorder="1" applyAlignment="1" applyProtection="1">
      <alignment horizontal="right"/>
    </xf>
    <xf numFmtId="0" fontId="10" fillId="0" borderId="31" xfId="0" applyFont="1" applyFill="1" applyBorder="1" applyProtection="1"/>
    <xf numFmtId="0" fontId="10" fillId="0" borderId="78" xfId="0" applyFont="1" applyBorder="1" applyAlignment="1" applyProtection="1">
      <alignment horizontal="right"/>
    </xf>
    <xf numFmtId="0" fontId="10" fillId="0" borderId="0" xfId="0" applyFont="1" applyBorder="1" applyAlignment="1" applyProtection="1"/>
    <xf numFmtId="0" fontId="10" fillId="0" borderId="0" xfId="0" applyFont="1" applyFill="1" applyBorder="1" applyAlignment="1" applyProtection="1">
      <alignment horizontal="right"/>
    </xf>
    <xf numFmtId="0" fontId="10" fillId="0" borderId="0" xfId="0" applyFont="1" applyFill="1" applyBorder="1" applyProtection="1"/>
    <xf numFmtId="0" fontId="10" fillId="0" borderId="141" xfId="0" applyFont="1" applyBorder="1" applyAlignment="1" applyProtection="1">
      <alignment horizontal="right"/>
    </xf>
    <xf numFmtId="0" fontId="10" fillId="0" borderId="115" xfId="0" applyFont="1" applyBorder="1" applyAlignment="1" applyProtection="1">
      <alignment horizontal="right"/>
    </xf>
    <xf numFmtId="0" fontId="10" fillId="0" borderId="115" xfId="0" applyFont="1" applyBorder="1" applyProtection="1"/>
    <xf numFmtId="0" fontId="22" fillId="0" borderId="142" xfId="0" applyFont="1" applyBorder="1" applyProtection="1"/>
    <xf numFmtId="0" fontId="22" fillId="0" borderId="89" xfId="0" applyFont="1" applyBorder="1" applyProtection="1"/>
    <xf numFmtId="0" fontId="22" fillId="0" borderId="90" xfId="0" applyFont="1" applyBorder="1" applyProtection="1"/>
    <xf numFmtId="0" fontId="10" fillId="23" borderId="42" xfId="0" applyFont="1" applyFill="1" applyBorder="1" applyAlignment="1" applyProtection="1">
      <alignment horizontal="right"/>
    </xf>
    <xf numFmtId="0" fontId="10" fillId="23" borderId="101" xfId="0" applyFont="1" applyFill="1" applyBorder="1" applyProtection="1"/>
    <xf numFmtId="0" fontId="10" fillId="0" borderId="28" xfId="0" applyFont="1" applyBorder="1" applyAlignment="1" applyProtection="1">
      <alignment horizontal="right"/>
    </xf>
    <xf numFmtId="37" fontId="10" fillId="0" borderId="109" xfId="0" applyNumberFormat="1" applyFont="1" applyFill="1" applyBorder="1" applyProtection="1"/>
    <xf numFmtId="0" fontId="10" fillId="0" borderId="98" xfId="0" applyFont="1" applyBorder="1" applyAlignment="1" applyProtection="1">
      <alignment horizontal="right"/>
    </xf>
    <xf numFmtId="0" fontId="10" fillId="0" borderId="17" xfId="0" applyFont="1" applyBorder="1" applyAlignment="1" applyProtection="1">
      <alignment horizontal="right"/>
    </xf>
    <xf numFmtId="0" fontId="10" fillId="23" borderId="10" xfId="0" applyFont="1" applyFill="1" applyBorder="1" applyAlignment="1" applyProtection="1">
      <alignment horizontal="right"/>
    </xf>
    <xf numFmtId="0" fontId="10" fillId="23" borderId="117" xfId="0" applyFont="1" applyFill="1" applyBorder="1" applyProtection="1"/>
    <xf numFmtId="0" fontId="10" fillId="23" borderId="31" xfId="0" applyFont="1" applyFill="1" applyBorder="1" applyAlignment="1" applyProtection="1">
      <alignment horizontal="right"/>
    </xf>
    <xf numFmtId="0" fontId="10" fillId="23" borderId="92" xfId="0" applyFont="1" applyFill="1" applyBorder="1" applyProtection="1"/>
    <xf numFmtId="37" fontId="10" fillId="0" borderId="108" xfId="0" applyNumberFormat="1" applyFont="1" applyFill="1" applyBorder="1" applyProtection="1"/>
    <xf numFmtId="0" fontId="10" fillId="0" borderId="96" xfId="0" applyFont="1" applyBorder="1" applyAlignment="1" applyProtection="1">
      <alignment horizontal="right"/>
    </xf>
    <xf numFmtId="0" fontId="10" fillId="0" borderId="15" xfId="0" applyFont="1" applyBorder="1" applyAlignment="1" applyProtection="1">
      <alignment horizontal="right"/>
    </xf>
    <xf numFmtId="0" fontId="10" fillId="0" borderId="94" xfId="0" applyFont="1" applyFill="1" applyBorder="1" applyProtection="1"/>
    <xf numFmtId="0" fontId="10" fillId="0" borderId="97" xfId="0" applyFont="1" applyBorder="1" applyProtection="1"/>
    <xf numFmtId="37" fontId="10" fillId="0" borderId="97" xfId="0" applyNumberFormat="1" applyFont="1" applyFill="1" applyBorder="1" applyProtection="1"/>
    <xf numFmtId="37" fontId="10" fillId="0" borderId="79" xfId="0" applyNumberFormat="1" applyFont="1" applyFill="1" applyBorder="1" applyProtection="1"/>
    <xf numFmtId="0" fontId="10" fillId="0" borderId="143" xfId="0" applyFont="1" applyBorder="1" applyAlignment="1" applyProtection="1">
      <alignment horizontal="right"/>
    </xf>
    <xf numFmtId="0" fontId="10" fillId="0" borderId="144" xfId="0" applyFont="1" applyBorder="1" applyAlignment="1" applyProtection="1">
      <alignment horizontal="right"/>
    </xf>
    <xf numFmtId="0" fontId="10" fillId="0" borderId="145" xfId="0" applyFont="1" applyBorder="1" applyProtection="1"/>
    <xf numFmtId="0" fontId="10" fillId="0" borderId="146" xfId="0" applyFont="1" applyBorder="1" applyProtection="1"/>
    <xf numFmtId="37" fontId="10" fillId="0" borderId="147" xfId="0" applyNumberFormat="1" applyFont="1" applyBorder="1" applyProtection="1"/>
    <xf numFmtId="0" fontId="10" fillId="0" borderId="148" xfId="0" applyFont="1" applyBorder="1" applyProtection="1"/>
    <xf numFmtId="0" fontId="10" fillId="0" borderId="149" xfId="0" applyFont="1" applyBorder="1" applyProtection="1"/>
    <xf numFmtId="0" fontId="10" fillId="0" borderId="109" xfId="0" applyFont="1" applyBorder="1" applyProtection="1"/>
    <xf numFmtId="0" fontId="58" fillId="0" borderId="119" xfId="0" applyFont="1" applyBorder="1" applyAlignment="1">
      <alignment horizontal="center"/>
    </xf>
    <xf numFmtId="0" fontId="10" fillId="22" borderId="126" xfId="0" applyFont="1" applyFill="1" applyBorder="1" applyProtection="1"/>
    <xf numFmtId="37" fontId="10" fillId="0" borderId="126" xfId="0" applyNumberFormat="1" applyFont="1" applyBorder="1" applyProtection="1"/>
    <xf numFmtId="37" fontId="10" fillId="0" borderId="150" xfId="0" applyNumberFormat="1" applyFont="1" applyFill="1" applyBorder="1" applyProtection="1"/>
    <xf numFmtId="37" fontId="10" fillId="0" borderId="122" xfId="0" applyNumberFormat="1" applyFont="1" applyFill="1" applyBorder="1" applyProtection="1"/>
    <xf numFmtId="37" fontId="10" fillId="0" borderId="126" xfId="0" applyNumberFormat="1" applyFont="1" applyFill="1" applyBorder="1" applyProtection="1"/>
    <xf numFmtId="37" fontId="10" fillId="22" borderId="126" xfId="0" applyNumberFormat="1" applyFont="1" applyFill="1" applyBorder="1" applyProtection="1"/>
    <xf numFmtId="37" fontId="10" fillId="0" borderId="151" xfId="0" applyNumberFormat="1" applyFont="1" applyBorder="1" applyProtection="1"/>
    <xf numFmtId="37" fontId="10" fillId="0" borderId="138" xfId="0" applyNumberFormat="1" applyFont="1" applyBorder="1" applyProtection="1"/>
    <xf numFmtId="0" fontId="52" fillId="0" borderId="0" xfId="0" applyFont="1"/>
    <xf numFmtId="0" fontId="10" fillId="0" borderId="0" xfId="0" applyFont="1" applyFill="1" applyProtection="1"/>
    <xf numFmtId="0" fontId="10" fillId="0" borderId="4" xfId="0" applyFont="1" applyFill="1" applyBorder="1" applyProtection="1"/>
    <xf numFmtId="0" fontId="10" fillId="0" borderId="66" xfId="0" applyFont="1" applyBorder="1" applyAlignment="1" applyProtection="1">
      <alignment horizontal="center"/>
    </xf>
    <xf numFmtId="0" fontId="0" fillId="0" borderId="201" xfId="0" applyBorder="1" applyProtection="1"/>
    <xf numFmtId="0" fontId="0" fillId="0" borderId="202" xfId="0" applyBorder="1" applyProtection="1"/>
    <xf numFmtId="0" fontId="0" fillId="0" borderId="199" xfId="0" applyBorder="1" applyProtection="1"/>
    <xf numFmtId="0" fontId="0" fillId="0" borderId="203" xfId="0" applyBorder="1" applyProtection="1"/>
    <xf numFmtId="0" fontId="22" fillId="0" borderId="10" xfId="0" applyFont="1" applyFill="1" applyBorder="1" applyProtection="1"/>
    <xf numFmtId="164" fontId="10" fillId="0" borderId="134" xfId="0" applyNumberFormat="1" applyFont="1" applyBorder="1" applyAlignment="1" applyProtection="1">
      <alignment horizontal="center"/>
    </xf>
    <xf numFmtId="49" fontId="10" fillId="0" borderId="10" xfId="0" applyNumberFormat="1" applyFont="1" applyBorder="1" applyAlignment="1" applyProtection="1">
      <alignment horizontal="center"/>
    </xf>
    <xf numFmtId="0" fontId="10" fillId="0" borderId="78" xfId="0" applyNumberFormat="1" applyFont="1" applyBorder="1" applyProtection="1"/>
    <xf numFmtId="0" fontId="10" fillId="0" borderId="133" xfId="0" applyFont="1" applyBorder="1" applyAlignment="1" applyProtection="1">
      <alignment horizontal="center"/>
    </xf>
    <xf numFmtId="0" fontId="10" fillId="0" borderId="104" xfId="0" applyFont="1" applyBorder="1" applyAlignment="1" applyProtection="1">
      <alignment horizontal="center"/>
    </xf>
    <xf numFmtId="0" fontId="58" fillId="0" borderId="152" xfId="0" applyFont="1" applyBorder="1" applyAlignment="1">
      <alignment horizontal="center"/>
    </xf>
    <xf numFmtId="0" fontId="10" fillId="0" borderId="153" xfId="0" applyFont="1" applyBorder="1" applyAlignment="1" applyProtection="1">
      <alignment horizontal="center"/>
    </xf>
    <xf numFmtId="0" fontId="10" fillId="0" borderId="93" xfId="0" applyFont="1" applyBorder="1" applyAlignment="1" applyProtection="1">
      <alignment horizontal="center"/>
    </xf>
    <xf numFmtId="0" fontId="10" fillId="0" borderId="154" xfId="0" applyFont="1" applyBorder="1" applyAlignment="1" applyProtection="1">
      <alignment horizontal="center"/>
    </xf>
    <xf numFmtId="0" fontId="58" fillId="0" borderId="87" xfId="0" applyFont="1" applyBorder="1" applyAlignment="1">
      <alignment horizontal="center"/>
    </xf>
    <xf numFmtId="0" fontId="10" fillId="0" borderId="155" xfId="0" applyFont="1" applyFill="1" applyBorder="1" applyProtection="1"/>
    <xf numFmtId="0" fontId="10" fillId="0" borderId="134" xfId="0" applyFont="1" applyFill="1" applyBorder="1" applyProtection="1"/>
    <xf numFmtId="5" fontId="10" fillId="0" borderId="103" xfId="0" applyNumberFormat="1" applyFont="1" applyBorder="1" applyProtection="1"/>
    <xf numFmtId="37" fontId="10" fillId="0" borderId="152" xfId="0" applyNumberFormat="1" applyFont="1" applyFill="1" applyBorder="1" applyProtection="1"/>
    <xf numFmtId="37" fontId="10" fillId="0" borderId="86" xfId="0" applyNumberFormat="1" applyFont="1" applyFill="1" applyBorder="1" applyProtection="1"/>
    <xf numFmtId="37" fontId="10" fillId="0" borderId="99" xfId="0" applyNumberFormat="1" applyFont="1" applyBorder="1" applyProtection="1"/>
    <xf numFmtId="37" fontId="10" fillId="0" borderId="156" xfId="0" applyNumberFormat="1" applyFont="1" applyFill="1" applyBorder="1" applyProtection="1"/>
    <xf numFmtId="37" fontId="10" fillId="0" borderId="105" xfId="0" applyNumberFormat="1" applyFont="1" applyBorder="1" applyProtection="1"/>
    <xf numFmtId="0" fontId="10" fillId="0" borderId="157" xfId="0" applyFont="1" applyBorder="1" applyProtection="1"/>
    <xf numFmtId="0" fontId="10" fillId="0" borderId="159" xfId="0" applyFont="1" applyBorder="1" applyAlignment="1" applyProtection="1">
      <alignment horizontal="center"/>
    </xf>
    <xf numFmtId="0" fontId="10" fillId="0" borderId="108" xfId="0" applyFont="1" applyBorder="1" applyAlignment="1" applyProtection="1">
      <alignment horizontal="center"/>
    </xf>
    <xf numFmtId="0" fontId="58" fillId="0" borderId="155" xfId="0" applyFont="1" applyBorder="1" applyAlignment="1"/>
    <xf numFmtId="0" fontId="10" fillId="0" borderId="160" xfId="0" applyFont="1" applyBorder="1" applyAlignment="1" applyProtection="1">
      <alignment horizontal="center"/>
    </xf>
    <xf numFmtId="0" fontId="58" fillId="0" borderId="140" xfId="0" applyFont="1" applyBorder="1" applyAlignment="1">
      <alignment horizontal="center"/>
    </xf>
    <xf numFmtId="0" fontId="59" fillId="0" borderId="78" xfId="0" applyFont="1" applyBorder="1" applyAlignment="1">
      <alignment horizontal="center"/>
    </xf>
    <xf numFmtId="0" fontId="10" fillId="0" borderId="162" xfId="0" applyFont="1" applyBorder="1" applyAlignment="1" applyProtection="1">
      <alignment horizontal="center"/>
    </xf>
    <xf numFmtId="0" fontId="0" fillId="0" borderId="210" xfId="0" applyBorder="1" applyProtection="1"/>
    <xf numFmtId="0" fontId="10" fillId="0" borderId="8" xfId="1" applyFont="1" applyBorder="1" applyProtection="1"/>
    <xf numFmtId="0" fontId="10" fillId="0" borderId="12" xfId="1" applyFont="1" applyBorder="1" applyProtection="1"/>
    <xf numFmtId="0" fontId="10" fillId="0" borderId="3" xfId="1" applyFont="1" applyBorder="1" applyAlignment="1" applyProtection="1">
      <alignment horizontal="center"/>
    </xf>
    <xf numFmtId="0" fontId="10" fillId="0" borderId="0" xfId="1" applyFont="1"/>
    <xf numFmtId="0" fontId="10" fillId="0" borderId="4" xfId="1" applyFont="1" applyBorder="1" applyProtection="1"/>
    <xf numFmtId="0" fontId="10" fillId="0" borderId="25" xfId="1" applyFont="1" applyBorder="1" applyProtection="1"/>
    <xf numFmtId="0" fontId="10" fillId="0" borderId="5" xfId="1" applyFont="1" applyBorder="1" applyProtection="1"/>
    <xf numFmtId="0" fontId="10" fillId="0" borderId="9" xfId="1" applyFont="1" applyBorder="1" applyProtection="1"/>
    <xf numFmtId="0" fontId="10" fillId="0" borderId="26" xfId="1" applyFont="1" applyBorder="1" applyProtection="1"/>
    <xf numFmtId="0" fontId="10" fillId="0" borderId="11" xfId="1" applyFont="1" applyBorder="1" applyAlignment="1" applyProtection="1">
      <alignment horizontal="center"/>
    </xf>
    <xf numFmtId="0" fontId="11" fillId="0" borderId="10" xfId="1" applyFont="1" applyBorder="1" applyAlignment="1" applyProtection="1">
      <alignment horizontal="centerContinuous"/>
    </xf>
    <xf numFmtId="0" fontId="11" fillId="0" borderId="11" xfId="1" applyFont="1" applyBorder="1" applyAlignment="1" applyProtection="1">
      <alignment horizontal="centerContinuous"/>
    </xf>
    <xf numFmtId="0" fontId="10" fillId="0" borderId="4" xfId="1" applyFont="1" applyBorder="1" applyAlignment="1" applyProtection="1">
      <alignment horizontal="left"/>
    </xf>
    <xf numFmtId="0" fontId="10" fillId="0" borderId="0" xfId="1" applyFont="1" applyAlignment="1" applyProtection="1">
      <alignment horizontal="left"/>
    </xf>
    <xf numFmtId="0" fontId="10" fillId="0" borderId="5" xfId="1" applyFont="1" applyBorder="1" applyAlignment="1" applyProtection="1">
      <alignment horizontal="left"/>
    </xf>
    <xf numFmtId="0" fontId="10" fillId="0" borderId="30" xfId="1" applyFont="1" applyBorder="1" applyProtection="1"/>
    <xf numFmtId="0" fontId="10" fillId="0" borderId="27" xfId="1" applyFont="1" applyBorder="1" applyAlignment="1" applyProtection="1">
      <alignment horizontal="center"/>
    </xf>
    <xf numFmtId="0" fontId="10" fillId="0" borderId="31" xfId="1" applyFont="1" applyBorder="1" applyAlignment="1" applyProtection="1">
      <alignment horizontal="center"/>
    </xf>
    <xf numFmtId="0" fontId="10" fillId="0" borderId="28" xfId="1" applyFont="1" applyBorder="1" applyAlignment="1" applyProtection="1">
      <alignment horizontal="center"/>
    </xf>
    <xf numFmtId="0" fontId="10" fillId="0" borderId="29" xfId="1" applyFont="1" applyBorder="1" applyAlignment="1" applyProtection="1">
      <alignment horizontal="center"/>
    </xf>
    <xf numFmtId="0" fontId="10" fillId="0" borderId="0" xfId="1" applyFont="1" applyAlignment="1" applyProtection="1">
      <alignment horizontal="center"/>
    </xf>
    <xf numFmtId="0" fontId="10" fillId="0" borderId="15" xfId="1" applyFont="1" applyBorder="1" applyAlignment="1" applyProtection="1">
      <alignment horizontal="center"/>
    </xf>
    <xf numFmtId="0" fontId="10" fillId="0" borderId="26" xfId="1" applyFont="1" applyBorder="1" applyAlignment="1" applyProtection="1">
      <alignment horizontal="center"/>
    </xf>
    <xf numFmtId="0" fontId="10" fillId="0" borderId="10" xfId="1" applyFont="1" applyBorder="1" applyAlignment="1" applyProtection="1">
      <alignment horizontal="center"/>
    </xf>
    <xf numFmtId="0" fontId="10" fillId="0" borderId="17" xfId="1" applyFont="1" applyBorder="1" applyAlignment="1" applyProtection="1">
      <alignment horizontal="center"/>
    </xf>
    <xf numFmtId="0" fontId="11" fillId="0" borderId="25" xfId="1" applyFont="1" applyBorder="1" applyAlignment="1" applyProtection="1">
      <alignment horizontal="center"/>
    </xf>
    <xf numFmtId="0" fontId="10" fillId="0" borderId="0" xfId="1" applyFont="1" applyProtection="1"/>
    <xf numFmtId="165" fontId="10" fillId="0" borderId="15" xfId="1" applyNumberFormat="1" applyFont="1" applyBorder="1" applyAlignment="1" applyProtection="1">
      <alignment horizontal="center"/>
    </xf>
    <xf numFmtId="165" fontId="10" fillId="0" borderId="0" xfId="1" applyNumberFormat="1" applyFont="1" applyProtection="1"/>
    <xf numFmtId="165" fontId="10" fillId="0" borderId="0" xfId="1" applyNumberFormat="1" applyFont="1" applyAlignment="1" applyProtection="1">
      <alignment horizontal="center"/>
    </xf>
    <xf numFmtId="0" fontId="10" fillId="0" borderId="5" xfId="1" applyFont="1" applyBorder="1" applyAlignment="1" applyProtection="1">
      <alignment horizontal="center"/>
    </xf>
    <xf numFmtId="0" fontId="12" fillId="0" borderId="5" xfId="1" applyFont="1" applyBorder="1" applyProtection="1"/>
    <xf numFmtId="0" fontId="10" fillId="0" borderId="4" xfId="1" applyFont="1" applyBorder="1" applyAlignment="1" applyProtection="1">
      <alignment horizontal="center"/>
    </xf>
    <xf numFmtId="0" fontId="10" fillId="0" borderId="25" xfId="1" applyFont="1" applyBorder="1" applyAlignment="1" applyProtection="1">
      <alignment horizontal="left"/>
    </xf>
    <xf numFmtId="0" fontId="10" fillId="0" borderId="15" xfId="1" applyFont="1" applyBorder="1" applyProtection="1"/>
    <xf numFmtId="0" fontId="51" fillId="0" borderId="5" xfId="1" applyFont="1" applyBorder="1" applyProtection="1"/>
    <xf numFmtId="0" fontId="10" fillId="0" borderId="36" xfId="1" applyFont="1" applyBorder="1" applyProtection="1"/>
    <xf numFmtId="0" fontId="10" fillId="0" borderId="1" xfId="1" applyFont="1" applyBorder="1" applyProtection="1"/>
    <xf numFmtId="0" fontId="10" fillId="0" borderId="35" xfId="1" applyFont="1" applyBorder="1" applyProtection="1"/>
    <xf numFmtId="0" fontId="12" fillId="0" borderId="7" xfId="1" applyFont="1" applyBorder="1" applyProtection="1"/>
    <xf numFmtId="0" fontId="12" fillId="0" borderId="0" xfId="1" applyFont="1" applyProtection="1"/>
    <xf numFmtId="0" fontId="10" fillId="0" borderId="0" xfId="1" applyFont="1" applyAlignment="1" applyProtection="1">
      <alignment horizontal="centerContinuous"/>
    </xf>
    <xf numFmtId="0" fontId="10" fillId="0" borderId="31" xfId="1" applyFont="1" applyBorder="1" applyProtection="1"/>
    <xf numFmtId="0" fontId="10" fillId="0" borderId="29" xfId="1" applyFont="1" applyBorder="1" applyProtection="1"/>
    <xf numFmtId="0" fontId="11" fillId="0" borderId="4" xfId="1" applyFont="1" applyBorder="1" applyAlignment="1" applyProtection="1">
      <alignment horizontal="centerContinuous"/>
    </xf>
    <xf numFmtId="0" fontId="11" fillId="0" borderId="0" xfId="1" applyFont="1" applyAlignment="1" applyProtection="1">
      <alignment horizontal="centerContinuous"/>
    </xf>
    <xf numFmtId="0" fontId="11" fillId="0" borderId="5" xfId="1" applyFont="1" applyBorder="1" applyAlignment="1" applyProtection="1">
      <alignment horizontal="centerContinuous"/>
    </xf>
    <xf numFmtId="0" fontId="11" fillId="0" borderId="25" xfId="1" applyFont="1" applyBorder="1" applyProtection="1"/>
    <xf numFmtId="0" fontId="10" fillId="0" borderId="0" xfId="1"/>
    <xf numFmtId="0" fontId="20" fillId="0" borderId="8" xfId="1" applyFont="1" applyBorder="1"/>
    <xf numFmtId="0" fontId="6" fillId="0" borderId="12" xfId="1" applyFont="1" applyBorder="1"/>
    <xf numFmtId="0" fontId="6" fillId="0" borderId="24" xfId="1" applyFont="1" applyBorder="1"/>
    <xf numFmtId="0" fontId="6" fillId="0" borderId="2" xfId="1" applyFont="1" applyBorder="1"/>
    <xf numFmtId="0" fontId="6" fillId="0" borderId="13" xfId="1" applyFont="1" applyBorder="1"/>
    <xf numFmtId="0" fontId="10" fillId="0" borderId="3" xfId="1" applyFont="1" applyBorder="1"/>
    <xf numFmtId="0" fontId="6" fillId="0" borderId="4" xfId="1" applyFont="1" applyBorder="1"/>
    <xf numFmtId="0" fontId="10" fillId="0" borderId="25" xfId="1" applyFont="1" applyBorder="1"/>
    <xf numFmtId="0" fontId="6" fillId="0" borderId="19" xfId="1" applyFont="1" applyBorder="1" applyAlignment="1">
      <alignment horizontal="center"/>
    </xf>
    <xf numFmtId="0" fontId="6" fillId="0" borderId="0" xfId="1" applyFont="1"/>
    <xf numFmtId="0" fontId="6" fillId="0" borderId="15" xfId="1" applyFont="1" applyBorder="1"/>
    <xf numFmtId="0" fontId="6" fillId="0" borderId="9" xfId="1" applyFont="1" applyBorder="1"/>
    <xf numFmtId="0" fontId="6" fillId="0" borderId="10" xfId="1" applyFont="1" applyBorder="1"/>
    <xf numFmtId="0" fontId="6" fillId="0" borderId="21" xfId="1" applyFont="1" applyBorder="1" applyAlignment="1">
      <alignment horizontal="center"/>
    </xf>
    <xf numFmtId="0" fontId="10" fillId="0" borderId="10" xfId="1" applyFont="1" applyBorder="1"/>
    <xf numFmtId="164" fontId="10" fillId="0" borderId="17" xfId="1" applyNumberFormat="1" applyFont="1" applyBorder="1" applyAlignment="1" applyProtection="1">
      <alignment horizontal="center"/>
    </xf>
    <xf numFmtId="49" fontId="10" fillId="0" borderId="22" xfId="1" applyNumberFormat="1" applyFont="1" applyBorder="1"/>
    <xf numFmtId="0" fontId="19" fillId="0" borderId="9" xfId="1" applyFont="1" applyBorder="1" applyAlignment="1">
      <alignment horizontal="centerContinuous"/>
    </xf>
    <xf numFmtId="0" fontId="6" fillId="0" borderId="10" xfId="1" applyFont="1" applyBorder="1" applyAlignment="1">
      <alignment horizontal="centerContinuous"/>
    </xf>
    <xf numFmtId="0" fontId="6" fillId="0" borderId="18" xfId="1" applyFont="1" applyBorder="1" applyAlignment="1">
      <alignment horizontal="center"/>
    </xf>
    <xf numFmtId="0" fontId="6" fillId="0" borderId="0" xfId="1" applyFont="1" applyAlignment="1">
      <alignment horizontal="centerContinuous"/>
    </xf>
    <xf numFmtId="0" fontId="6" fillId="0" borderId="19" xfId="1" applyFont="1" applyBorder="1" applyAlignment="1">
      <alignment horizontal="centerContinuous"/>
    </xf>
    <xf numFmtId="0" fontId="6" fillId="0" borderId="20" xfId="1" applyFont="1" applyBorder="1" applyAlignment="1">
      <alignment horizontal="center"/>
    </xf>
    <xf numFmtId="0" fontId="6" fillId="0" borderId="21" xfId="1" applyFont="1" applyBorder="1" applyAlignment="1">
      <alignment horizontal="centerContinuous"/>
    </xf>
    <xf numFmtId="0" fontId="6" fillId="0" borderId="20" xfId="1" applyFont="1" applyBorder="1"/>
    <xf numFmtId="0" fontId="19" fillId="0" borderId="10" xfId="1" applyFont="1" applyBorder="1" applyAlignment="1">
      <alignment horizontal="center"/>
    </xf>
    <xf numFmtId="0" fontId="6" fillId="20" borderId="21" xfId="1" applyFont="1" applyFill="1" applyBorder="1" applyAlignment="1">
      <alignment horizontal="centerContinuous"/>
    </xf>
    <xf numFmtId="0" fontId="6" fillId="0" borderId="10" xfId="1" applyFont="1" applyBorder="1" applyAlignment="1">
      <alignment horizontal="left"/>
    </xf>
    <xf numFmtId="0" fontId="6" fillId="0" borderId="21" xfId="1" applyFont="1" applyBorder="1" applyAlignment="1">
      <alignment horizontal="center" wrapText="1"/>
    </xf>
    <xf numFmtId="5" fontId="6" fillId="0" borderId="17" xfId="1" applyNumberFormat="1" applyFont="1" applyBorder="1" applyProtection="1"/>
    <xf numFmtId="5" fontId="6" fillId="0" borderId="22" xfId="1" applyNumberFormat="1" applyFont="1" applyBorder="1" applyProtection="1"/>
    <xf numFmtId="37" fontId="6" fillId="0" borderId="17" xfId="1" applyNumberFormat="1" applyFont="1" applyBorder="1" applyProtection="1"/>
    <xf numFmtId="37" fontId="6" fillId="0" borderId="22" xfId="1" applyNumberFormat="1" applyFont="1" applyBorder="1" applyProtection="1"/>
    <xf numFmtId="37" fontId="6" fillId="0" borderId="21" xfId="1" applyNumberFormat="1" applyFont="1" applyBorder="1" applyProtection="1"/>
    <xf numFmtId="0" fontId="6" fillId="0" borderId="20" xfId="1" applyFont="1" applyFill="1" applyBorder="1"/>
    <xf numFmtId="0" fontId="6" fillId="0" borderId="10" xfId="1" applyFont="1" applyFill="1" applyBorder="1" applyAlignment="1">
      <alignment horizontal="left"/>
    </xf>
    <xf numFmtId="0" fontId="6" fillId="0" borderId="10" xfId="1" applyFont="1" applyFill="1" applyBorder="1" applyAlignment="1">
      <alignment horizontal="centerContinuous"/>
    </xf>
    <xf numFmtId="0" fontId="19" fillId="0" borderId="10" xfId="1" applyFont="1" applyFill="1" applyBorder="1" applyAlignment="1">
      <alignment horizontal="center"/>
    </xf>
    <xf numFmtId="0" fontId="6" fillId="0" borderId="1" xfId="1" applyFont="1" applyFill="1" applyBorder="1" applyAlignment="1">
      <alignment horizontal="left"/>
    </xf>
    <xf numFmtId="0" fontId="6" fillId="0" borderId="1" xfId="1" applyFont="1" applyFill="1" applyBorder="1" applyAlignment="1">
      <alignment horizontal="centerContinuous"/>
    </xf>
    <xf numFmtId="0" fontId="6" fillId="0" borderId="38" xfId="1" applyFont="1" applyBorder="1" applyAlignment="1">
      <alignment horizontal="centerContinuous" wrapText="1"/>
    </xf>
    <xf numFmtId="5" fontId="6" fillId="0" borderId="38" xfId="1" applyNumberFormat="1" applyFont="1" applyBorder="1" applyAlignment="1" applyProtection="1">
      <alignment horizontal="right"/>
    </xf>
    <xf numFmtId="0" fontId="6" fillId="0" borderId="0" xfId="1" applyFont="1" applyBorder="1"/>
    <xf numFmtId="0" fontId="6" fillId="0" borderId="0" xfId="1" applyFont="1" applyBorder="1" applyAlignment="1">
      <alignment horizontal="left"/>
    </xf>
    <xf numFmtId="0" fontId="6" fillId="0" borderId="0" xfId="1" applyFont="1" applyBorder="1" applyAlignment="1">
      <alignment horizontal="centerContinuous"/>
    </xf>
    <xf numFmtId="0" fontId="6" fillId="0" borderId="0" xfId="1" applyFont="1" applyBorder="1" applyAlignment="1">
      <alignment horizontal="centerContinuous" wrapText="1"/>
    </xf>
    <xf numFmtId="5" fontId="6" fillId="0" borderId="0" xfId="1" applyNumberFormat="1" applyFont="1" applyBorder="1" applyAlignment="1" applyProtection="1">
      <alignment horizontal="right"/>
    </xf>
    <xf numFmtId="0" fontId="6" fillId="0" borderId="0" xfId="1" applyFont="1" applyAlignment="1">
      <alignment horizontal="left"/>
    </xf>
    <xf numFmtId="37" fontId="6" fillId="0" borderId="0" xfId="1" applyNumberFormat="1" applyFont="1" applyAlignment="1" applyProtection="1">
      <alignment horizontal="centerContinuous"/>
    </xf>
    <xf numFmtId="0" fontId="10" fillId="0" borderId="0" xfId="1" applyFont="1" applyAlignment="1">
      <alignment horizontal="centerContinuous"/>
    </xf>
    <xf numFmtId="37" fontId="6" fillId="0" borderId="0" xfId="1" applyNumberFormat="1" applyFont="1" applyProtection="1"/>
    <xf numFmtId="0" fontId="6" fillId="0" borderId="8" xfId="1" applyFont="1" applyBorder="1"/>
    <xf numFmtId="0" fontId="6" fillId="0" borderId="25" xfId="1" applyFont="1" applyBorder="1"/>
    <xf numFmtId="0" fontId="6" fillId="0" borderId="26" xfId="1" applyFont="1" applyBorder="1"/>
    <xf numFmtId="164" fontId="10" fillId="0" borderId="26" xfId="1" applyNumberFormat="1" applyFont="1" applyBorder="1" applyAlignment="1" applyProtection="1">
      <alignment horizontal="center"/>
    </xf>
    <xf numFmtId="49" fontId="10" fillId="0" borderId="22" xfId="1" applyNumberFormat="1" applyFont="1" applyBorder="1" applyAlignment="1" applyProtection="1">
      <alignment horizontal="center"/>
    </xf>
    <xf numFmtId="0" fontId="19" fillId="0" borderId="10" xfId="1" applyFont="1" applyBorder="1" applyAlignment="1">
      <alignment horizontal="centerContinuous"/>
    </xf>
    <xf numFmtId="0" fontId="6" fillId="0" borderId="18" xfId="1" applyFont="1" applyBorder="1"/>
    <xf numFmtId="0" fontId="6" fillId="0" borderId="21" xfId="1" applyFont="1" applyFill="1" applyBorder="1"/>
    <xf numFmtId="0" fontId="6" fillId="0" borderId="21" xfId="1" applyFont="1" applyFill="1" applyBorder="1" applyAlignment="1">
      <alignment horizontal="centerContinuous"/>
    </xf>
    <xf numFmtId="0" fontId="6" fillId="0" borderId="21" xfId="1" applyFont="1" applyFill="1" applyBorder="1" applyAlignment="1">
      <alignment horizontal="center"/>
    </xf>
    <xf numFmtId="5" fontId="6" fillId="0" borderId="21" xfId="1" applyNumberFormat="1" applyFont="1" applyFill="1" applyBorder="1" applyProtection="1"/>
    <xf numFmtId="37" fontId="6" fillId="0" borderId="21" xfId="1" applyNumberFormat="1" applyFont="1" applyFill="1" applyBorder="1" applyProtection="1"/>
    <xf numFmtId="37" fontId="6" fillId="0" borderId="22" xfId="1" applyNumberFormat="1" applyFont="1" applyFill="1" applyBorder="1" applyProtection="1"/>
    <xf numFmtId="0" fontId="6" fillId="0" borderId="0" xfId="1" applyFont="1" applyFill="1" applyAlignment="1">
      <alignment horizontal="left"/>
    </xf>
    <xf numFmtId="0" fontId="6" fillId="0" borderId="0" xfId="1" applyFont="1" applyFill="1" applyAlignment="1">
      <alignment horizontal="centerContinuous"/>
    </xf>
    <xf numFmtId="0" fontId="6" fillId="0" borderId="19" xfId="1" applyFont="1" applyFill="1" applyBorder="1"/>
    <xf numFmtId="37" fontId="6" fillId="0" borderId="19" xfId="1" applyNumberFormat="1" applyFont="1" applyFill="1" applyBorder="1" applyProtection="1"/>
    <xf numFmtId="37" fontId="6" fillId="0" borderId="16" xfId="1" applyNumberFormat="1" applyFont="1" applyFill="1" applyBorder="1" applyProtection="1"/>
    <xf numFmtId="37" fontId="6" fillId="0" borderId="5" xfId="1" applyNumberFormat="1" applyFont="1" applyBorder="1" applyProtection="1"/>
    <xf numFmtId="0" fontId="6" fillId="0" borderId="6" xfId="1" applyFont="1" applyBorder="1"/>
    <xf numFmtId="0" fontId="6" fillId="0" borderId="1" xfId="1" applyFont="1" applyBorder="1"/>
    <xf numFmtId="0" fontId="6" fillId="0" borderId="1" xfId="1" applyFont="1" applyBorder="1" applyAlignment="1">
      <alignment horizontal="centerContinuous"/>
    </xf>
    <xf numFmtId="37" fontId="6" fillId="0" borderId="1" xfId="1" applyNumberFormat="1" applyFont="1" applyBorder="1" applyProtection="1"/>
    <xf numFmtId="37" fontId="6" fillId="0" borderId="7" xfId="1" applyNumberFormat="1" applyFont="1" applyBorder="1" applyProtection="1"/>
    <xf numFmtId="0" fontId="6" fillId="0" borderId="21" xfId="1" applyFont="1" applyBorder="1"/>
    <xf numFmtId="5" fontId="6" fillId="0" borderId="21" xfId="1" applyNumberFormat="1" applyFont="1" applyBorder="1" applyProtection="1"/>
    <xf numFmtId="5" fontId="6" fillId="0" borderId="37" xfId="1" applyNumberFormat="1" applyFont="1" applyBorder="1" applyProtection="1"/>
    <xf numFmtId="0" fontId="10" fillId="0" borderId="0" xfId="1" applyFill="1"/>
    <xf numFmtId="0" fontId="6" fillId="0" borderId="0" xfId="1" applyFont="1" applyFill="1"/>
    <xf numFmtId="0" fontId="6" fillId="0" borderId="8" xfId="1" applyFont="1" applyFill="1" applyBorder="1"/>
    <xf numFmtId="0" fontId="6" fillId="0" borderId="4" xfId="1" applyFont="1" applyFill="1" applyBorder="1"/>
    <xf numFmtId="0" fontId="6" fillId="0" borderId="9" xfId="1" applyFont="1" applyFill="1" applyBorder="1"/>
    <xf numFmtId="0" fontId="19" fillId="0" borderId="9" xfId="1" applyFont="1" applyFill="1" applyBorder="1" applyAlignment="1">
      <alignment horizontal="centerContinuous"/>
    </xf>
    <xf numFmtId="0" fontId="6" fillId="0" borderId="18" xfId="1" applyFont="1" applyFill="1" applyBorder="1"/>
    <xf numFmtId="0" fontId="6" fillId="0" borderId="0" xfId="1" applyFont="1" applyFill="1" applyAlignment="1"/>
    <xf numFmtId="37" fontId="6" fillId="0" borderId="19" xfId="1" applyNumberFormat="1" applyFont="1" applyBorder="1" applyAlignment="1" applyProtection="1">
      <alignment horizontal="centerContinuous"/>
    </xf>
    <xf numFmtId="0" fontId="6" fillId="0" borderId="10" xfId="1" applyFont="1" applyFill="1" applyBorder="1" applyAlignment="1"/>
    <xf numFmtId="37" fontId="6" fillId="0" borderId="5" xfId="1" applyNumberFormat="1" applyFont="1" applyBorder="1" applyAlignment="1" applyProtection="1">
      <alignment horizontal="centerContinuous"/>
    </xf>
    <xf numFmtId="0" fontId="19" fillId="0" borderId="0" xfId="1" applyFont="1" applyAlignment="1">
      <alignment horizontal="left"/>
    </xf>
    <xf numFmtId="37" fontId="6" fillId="0" borderId="1" xfId="1" applyNumberFormat="1" applyFont="1" applyBorder="1" applyAlignment="1" applyProtection="1">
      <alignment horizontal="centerContinuous"/>
    </xf>
    <xf numFmtId="0" fontId="6" fillId="0" borderId="8" xfId="1" applyFont="1" applyBorder="1" applyProtection="1"/>
    <xf numFmtId="0" fontId="6" fillId="0" borderId="12" xfId="1" applyFont="1" applyBorder="1" applyProtection="1"/>
    <xf numFmtId="0" fontId="6" fillId="0" borderId="24" xfId="1" applyFont="1" applyBorder="1" applyProtection="1"/>
    <xf numFmtId="0" fontId="6" fillId="0" borderId="2" xfId="1" applyFont="1" applyBorder="1" applyProtection="1"/>
    <xf numFmtId="0" fontId="6" fillId="0" borderId="3" xfId="1" applyFont="1" applyBorder="1" applyProtection="1"/>
    <xf numFmtId="0" fontId="10" fillId="0" borderId="2" xfId="1" applyFont="1" applyBorder="1" applyProtection="1"/>
    <xf numFmtId="0" fontId="6" fillId="0" borderId="14" xfId="1" applyFont="1" applyBorder="1" applyProtection="1"/>
    <xf numFmtId="0" fontId="6" fillId="0" borderId="3" xfId="1" applyFont="1" applyBorder="1" applyAlignment="1" applyProtection="1">
      <alignment horizontal="center"/>
    </xf>
    <xf numFmtId="0" fontId="6" fillId="0" borderId="4" xfId="1" applyFont="1" applyBorder="1" applyProtection="1"/>
    <xf numFmtId="0" fontId="6" fillId="0" borderId="19" xfId="1" applyFont="1" applyBorder="1" applyAlignment="1" applyProtection="1">
      <alignment horizontal="center"/>
    </xf>
    <xf numFmtId="0" fontId="6" fillId="0" borderId="0" xfId="1" applyFont="1" applyProtection="1"/>
    <xf numFmtId="0" fontId="6" fillId="0" borderId="25" xfId="1" applyFont="1" applyBorder="1" applyProtection="1"/>
    <xf numFmtId="0" fontId="6" fillId="0" borderId="5" xfId="1" applyFont="1" applyBorder="1" applyProtection="1"/>
    <xf numFmtId="0" fontId="6" fillId="0" borderId="19" xfId="1" applyFont="1" applyBorder="1" applyProtection="1"/>
    <xf numFmtId="0" fontId="6" fillId="0" borderId="16" xfId="1" applyFont="1" applyBorder="1" applyProtection="1"/>
    <xf numFmtId="0" fontId="6" fillId="0" borderId="9" xfId="1" applyFont="1" applyBorder="1" applyProtection="1"/>
    <xf numFmtId="0" fontId="6" fillId="0" borderId="10" xfId="1" applyFont="1" applyBorder="1" applyProtection="1"/>
    <xf numFmtId="0" fontId="6" fillId="0" borderId="21" xfId="1" applyFont="1" applyBorder="1" applyAlignment="1" applyProtection="1">
      <alignment horizontal="center"/>
    </xf>
    <xf numFmtId="0" fontId="6" fillId="0" borderId="26" xfId="1" applyFont="1" applyBorder="1" applyProtection="1"/>
    <xf numFmtId="0" fontId="10" fillId="0" borderId="10" xfId="1" applyFont="1" applyBorder="1" applyProtection="1"/>
    <xf numFmtId="0" fontId="6" fillId="0" borderId="21" xfId="1" applyFont="1" applyBorder="1" applyProtection="1"/>
    <xf numFmtId="49" fontId="10" fillId="0" borderId="21" xfId="1" applyNumberFormat="1" applyFont="1" applyBorder="1" applyAlignment="1" applyProtection="1">
      <alignment horizontal="center"/>
    </xf>
    <xf numFmtId="0" fontId="6" fillId="0" borderId="11" xfId="1" applyFont="1" applyBorder="1" applyProtection="1"/>
    <xf numFmtId="0" fontId="6" fillId="0" borderId="9" xfId="1" applyFont="1" applyBorder="1" applyAlignment="1" applyProtection="1">
      <alignment horizontal="centerContinuous"/>
    </xf>
    <xf numFmtId="0" fontId="6" fillId="0" borderId="10" xfId="1" applyFont="1" applyBorder="1" applyAlignment="1" applyProtection="1">
      <alignment horizontal="centerContinuous"/>
    </xf>
    <xf numFmtId="0" fontId="6" fillId="0" borderId="11" xfId="1" applyFont="1" applyBorder="1" applyAlignment="1" applyProtection="1">
      <alignment horizontal="centerContinuous"/>
    </xf>
    <xf numFmtId="0" fontId="6" fillId="0" borderId="0" xfId="1" applyFont="1" applyAlignment="1" applyProtection="1">
      <alignment horizontal="centerContinuous"/>
    </xf>
    <xf numFmtId="0" fontId="6" fillId="0" borderId="4" xfId="1" applyFont="1" applyBorder="1" applyAlignment="1" applyProtection="1">
      <alignment horizontal="centerContinuous"/>
    </xf>
    <xf numFmtId="0" fontId="6" fillId="0" borderId="18" xfId="1" applyFont="1" applyBorder="1" applyProtection="1"/>
    <xf numFmtId="0" fontId="6" fillId="0" borderId="0" xfId="1" applyFont="1" applyAlignment="1" applyProtection="1">
      <alignment horizontal="center"/>
    </xf>
    <xf numFmtId="0" fontId="6" fillId="0" borderId="16" xfId="1" applyFont="1" applyBorder="1" applyAlignment="1" applyProtection="1">
      <alignment horizontal="center"/>
    </xf>
    <xf numFmtId="0" fontId="6" fillId="0" borderId="20" xfId="1" applyFont="1" applyBorder="1" applyProtection="1"/>
    <xf numFmtId="0" fontId="6" fillId="0" borderId="21" xfId="1" applyFont="1" applyBorder="1" applyAlignment="1" applyProtection="1">
      <alignment horizontal="centerContinuous"/>
    </xf>
    <xf numFmtId="0" fontId="6" fillId="0" borderId="22" xfId="1" applyFont="1" applyBorder="1" applyAlignment="1" applyProtection="1">
      <alignment horizontal="centerContinuous"/>
    </xf>
    <xf numFmtId="39" fontId="6" fillId="0" borderId="0" xfId="1" applyNumberFormat="1" applyFont="1" applyAlignment="1" applyProtection="1">
      <alignment horizontal="centerContinuous"/>
    </xf>
    <xf numFmtId="49" fontId="6" fillId="0" borderId="20" xfId="1" applyNumberFormat="1" applyFont="1" applyBorder="1" applyAlignment="1" applyProtection="1">
      <alignment horizontal="center"/>
    </xf>
    <xf numFmtId="0" fontId="6" fillId="0" borderId="10" xfId="1" applyFont="1" applyBorder="1" applyAlignment="1" applyProtection="1">
      <alignment horizontal="left"/>
    </xf>
    <xf numFmtId="5" fontId="6" fillId="0" borderId="21" xfId="1" applyNumberFormat="1" applyFont="1" applyBorder="1" applyAlignment="1" applyProtection="1"/>
    <xf numFmtId="5" fontId="6" fillId="0" borderId="22" xfId="1" applyNumberFormat="1" applyFont="1" applyBorder="1" applyAlignment="1" applyProtection="1"/>
    <xf numFmtId="0" fontId="19" fillId="0" borderId="10" xfId="1" applyFont="1" applyBorder="1" applyAlignment="1" applyProtection="1">
      <alignment horizontal="center"/>
    </xf>
    <xf numFmtId="0" fontId="6" fillId="5" borderId="21" xfId="1" applyFont="1" applyFill="1" applyBorder="1" applyProtection="1"/>
    <xf numFmtId="0" fontId="6" fillId="5" borderId="22" xfId="1" applyFont="1" applyFill="1" applyBorder="1" applyProtection="1"/>
    <xf numFmtId="37" fontId="6" fillId="5" borderId="21" xfId="1" applyNumberFormat="1" applyFont="1" applyFill="1" applyBorder="1" applyProtection="1"/>
    <xf numFmtId="37" fontId="6" fillId="5" borderId="22" xfId="1" applyNumberFormat="1" applyFont="1" applyFill="1" applyBorder="1" applyProtection="1"/>
    <xf numFmtId="0" fontId="10" fillId="0" borderId="0" xfId="1" applyAlignment="1">
      <alignment wrapText="1"/>
    </xf>
    <xf numFmtId="37" fontId="6" fillId="0" borderId="21" xfId="1" applyNumberFormat="1" applyFont="1" applyBorder="1" applyAlignment="1" applyProtection="1">
      <alignment horizontal="centerContinuous"/>
    </xf>
    <xf numFmtId="37" fontId="6" fillId="0" borderId="11" xfId="1" applyNumberFormat="1" applyFont="1" applyBorder="1" applyAlignment="1" applyProtection="1">
      <alignment horizontal="centerContinuous"/>
    </xf>
    <xf numFmtId="37" fontId="6" fillId="0" borderId="26" xfId="1" applyNumberFormat="1" applyFont="1" applyBorder="1" applyAlignment="1" applyProtection="1">
      <alignment horizontal="centerContinuous"/>
    </xf>
    <xf numFmtId="0" fontId="6" fillId="0" borderId="29" xfId="1" applyFont="1" applyBorder="1" applyProtection="1"/>
    <xf numFmtId="0" fontId="6" fillId="0" borderId="33" xfId="1" applyFont="1" applyBorder="1" applyProtection="1"/>
    <xf numFmtId="37" fontId="6" fillId="0" borderId="39" xfId="1" applyNumberFormat="1" applyFont="1" applyBorder="1" applyAlignment="1" applyProtection="1">
      <alignment horizontal="centerContinuous"/>
    </xf>
    <xf numFmtId="0" fontId="6" fillId="0" borderId="18" xfId="1" applyFont="1" applyBorder="1" applyAlignment="1" applyProtection="1">
      <alignment horizontal="center"/>
    </xf>
    <xf numFmtId="37" fontId="6" fillId="0" borderId="19" xfId="1" applyNumberFormat="1" applyFont="1" applyBorder="1" applyAlignment="1" applyProtection="1">
      <alignment horizontal="center"/>
    </xf>
    <xf numFmtId="0" fontId="6" fillId="0" borderId="15" xfId="1" applyFont="1" applyBorder="1" applyAlignment="1" applyProtection="1">
      <alignment horizontal="center"/>
    </xf>
    <xf numFmtId="0" fontId="6" fillId="0" borderId="25" xfId="1" applyFont="1" applyBorder="1" applyAlignment="1" applyProtection="1">
      <alignment horizontal="center"/>
    </xf>
    <xf numFmtId="37" fontId="6" fillId="0" borderId="19" xfId="1" applyNumberFormat="1" applyFont="1" applyBorder="1" applyProtection="1"/>
    <xf numFmtId="37" fontId="6" fillId="0" borderId="16" xfId="1" applyNumberFormat="1" applyFont="1" applyBorder="1" applyProtection="1"/>
    <xf numFmtId="37" fontId="6" fillId="0" borderId="15" xfId="1" applyNumberFormat="1" applyFont="1" applyBorder="1" applyProtection="1"/>
    <xf numFmtId="0" fontId="6" fillId="0" borderId="10" xfId="1" applyFont="1" applyBorder="1" applyAlignment="1" applyProtection="1">
      <alignment horizontal="center"/>
    </xf>
    <xf numFmtId="37" fontId="6" fillId="0" borderId="21" xfId="1" applyNumberFormat="1" applyFont="1" applyBorder="1" applyAlignment="1" applyProtection="1">
      <alignment horizontal="center"/>
    </xf>
    <xf numFmtId="37" fontId="6" fillId="0" borderId="22" xfId="1" applyNumberFormat="1" applyFont="1" applyBorder="1" applyAlignment="1" applyProtection="1">
      <alignment horizontal="center"/>
    </xf>
    <xf numFmtId="0" fontId="6" fillId="0" borderId="20" xfId="1" applyFont="1" applyBorder="1" applyAlignment="1" applyProtection="1">
      <alignment horizontal="center"/>
    </xf>
    <xf numFmtId="0" fontId="6" fillId="0" borderId="26" xfId="1" applyFont="1" applyBorder="1" applyAlignment="1" applyProtection="1">
      <alignment horizontal="center"/>
    </xf>
    <xf numFmtId="37" fontId="6" fillId="0" borderId="17" xfId="1" applyNumberFormat="1" applyFont="1" applyBorder="1" applyAlignment="1" applyProtection="1">
      <alignment horizontal="center"/>
    </xf>
    <xf numFmtId="0" fontId="6" fillId="5" borderId="20" xfId="1" applyFont="1" applyFill="1" applyBorder="1" applyAlignment="1" applyProtection="1">
      <alignment horizontal="centerContinuous"/>
    </xf>
    <xf numFmtId="0" fontId="6" fillId="5" borderId="26" xfId="1" applyFont="1" applyFill="1" applyBorder="1" applyAlignment="1" applyProtection="1">
      <alignment horizontal="centerContinuous"/>
    </xf>
    <xf numFmtId="0" fontId="6" fillId="5" borderId="10" xfId="1" applyFont="1" applyFill="1" applyBorder="1" applyAlignment="1" applyProtection="1">
      <alignment horizontal="centerContinuous"/>
    </xf>
    <xf numFmtId="37" fontId="6" fillId="5" borderId="17" xfId="1" applyNumberFormat="1" applyFont="1" applyFill="1" applyBorder="1" applyProtection="1"/>
    <xf numFmtId="0" fontId="6" fillId="0" borderId="22" xfId="1" applyFont="1" applyBorder="1" applyProtection="1"/>
    <xf numFmtId="5" fontId="6" fillId="0" borderId="20" xfId="1" applyNumberFormat="1" applyFont="1" applyBorder="1" applyAlignment="1" applyProtection="1"/>
    <xf numFmtId="5" fontId="6" fillId="0" borderId="26" xfId="1" applyNumberFormat="1" applyFont="1" applyBorder="1" applyAlignment="1" applyProtection="1"/>
    <xf numFmtId="5" fontId="6" fillId="0" borderId="10" xfId="1" applyNumberFormat="1" applyFont="1" applyBorder="1" applyAlignment="1" applyProtection="1"/>
    <xf numFmtId="0" fontId="6" fillId="0" borderId="0" xfId="1" applyFont="1" applyAlignment="1" applyProtection="1">
      <alignment horizontal="left"/>
    </xf>
    <xf numFmtId="37" fontId="6" fillId="0" borderId="9" xfId="1" applyNumberFormat="1" applyFont="1" applyBorder="1" applyProtection="1"/>
    <xf numFmtId="0" fontId="6" fillId="0" borderId="18" xfId="1" applyFont="1" applyBorder="1" applyAlignment="1" applyProtection="1">
      <alignment horizontal="centerContinuous"/>
    </xf>
    <xf numFmtId="0" fontId="6" fillId="0" borderId="25" xfId="1" applyFont="1" applyBorder="1" applyAlignment="1" applyProtection="1">
      <alignment horizontal="centerContinuous"/>
    </xf>
    <xf numFmtId="5" fontId="6" fillId="0" borderId="9" xfId="1" applyNumberFormat="1" applyFont="1" applyBorder="1" applyProtection="1"/>
    <xf numFmtId="5" fontId="6" fillId="0" borderId="20" xfId="1" applyNumberFormat="1" applyFont="1" applyBorder="1" applyProtection="1"/>
    <xf numFmtId="175" fontId="6" fillId="0" borderId="0" xfId="1" applyNumberFormat="1" applyFont="1" applyProtection="1"/>
    <xf numFmtId="0" fontId="6" fillId="0" borderId="6" xfId="1" applyFont="1" applyBorder="1" applyProtection="1"/>
    <xf numFmtId="0" fontId="6" fillId="0" borderId="1" xfId="1" applyFont="1" applyBorder="1" applyProtection="1"/>
    <xf numFmtId="0" fontId="6" fillId="0" borderId="1" xfId="1" applyFont="1" applyBorder="1" applyAlignment="1" applyProtection="1">
      <alignment horizontal="centerContinuous"/>
    </xf>
    <xf numFmtId="0" fontId="6" fillId="0" borderId="7" xfId="1" applyFont="1" applyBorder="1" applyProtection="1"/>
    <xf numFmtId="0" fontId="10" fillId="0" borderId="6" xfId="1" applyFont="1" applyBorder="1" applyProtection="1"/>
    <xf numFmtId="0" fontId="6" fillId="0" borderId="13" xfId="1" applyFont="1" applyBorder="1" applyProtection="1"/>
    <xf numFmtId="0" fontId="10" fillId="0" borderId="5" xfId="1" applyBorder="1" applyAlignment="1">
      <alignment wrapText="1"/>
    </xf>
    <xf numFmtId="0" fontId="10" fillId="0" borderId="0" xfId="1" applyAlignment="1"/>
    <xf numFmtId="0" fontId="6" fillId="0" borderId="16" xfId="1" applyFont="1" applyBorder="1" applyAlignment="1" applyProtection="1">
      <alignment horizontal="centerContinuous"/>
    </xf>
    <xf numFmtId="0" fontId="6" fillId="0" borderId="22" xfId="1" applyFont="1" applyBorder="1" applyAlignment="1" applyProtection="1">
      <alignment horizontal="center"/>
    </xf>
    <xf numFmtId="37" fontId="6" fillId="0" borderId="10" xfId="1" applyNumberFormat="1" applyFont="1" applyBorder="1" applyProtection="1"/>
    <xf numFmtId="37" fontId="6" fillId="2" borderId="22" xfId="1" applyNumberFormat="1" applyFont="1" applyFill="1" applyBorder="1" applyProtection="1"/>
    <xf numFmtId="0" fontId="6" fillId="0" borderId="10" xfId="1" applyFont="1" applyFill="1" applyBorder="1" applyAlignment="1" applyProtection="1">
      <alignment horizontal="left"/>
    </xf>
    <xf numFmtId="0" fontId="6" fillId="0" borderId="10" xfId="1" applyFont="1" applyFill="1" applyBorder="1" applyAlignment="1" applyProtection="1">
      <alignment horizontal="centerContinuous"/>
    </xf>
    <xf numFmtId="0" fontId="6" fillId="0" borderId="10" xfId="1" applyFont="1" applyFill="1" applyBorder="1" applyProtection="1"/>
    <xf numFmtId="0" fontId="6" fillId="0" borderId="23" xfId="1" applyFont="1" applyBorder="1" applyProtection="1"/>
    <xf numFmtId="0" fontId="6" fillId="0" borderId="1" xfId="1" applyFont="1" applyBorder="1" applyAlignment="1" applyProtection="1">
      <alignment horizontal="left"/>
    </xf>
    <xf numFmtId="0" fontId="6" fillId="0" borderId="4" xfId="1" quotePrefix="1" applyFont="1" applyBorder="1" applyAlignment="1" applyProtection="1">
      <alignment horizontal="right"/>
    </xf>
    <xf numFmtId="0" fontId="6" fillId="0" borderId="4" xfId="1" applyFont="1" applyBorder="1" applyAlignment="1" applyProtection="1">
      <alignment horizontal="right"/>
    </xf>
    <xf numFmtId="0" fontId="6" fillId="0" borderId="0" xfId="1" applyFont="1" applyAlignment="1" applyProtection="1">
      <alignment vertical="top" wrapText="1"/>
    </xf>
    <xf numFmtId="0" fontId="6" fillId="0" borderId="5" xfId="1" applyFont="1" applyBorder="1" applyAlignment="1" applyProtection="1">
      <alignment vertical="top" wrapText="1"/>
    </xf>
    <xf numFmtId="0" fontId="10" fillId="0" borderId="5" xfId="1" applyBorder="1" applyAlignment="1"/>
    <xf numFmtId="0" fontId="10" fillId="0" borderId="10" xfId="1" applyBorder="1" applyAlignment="1"/>
    <xf numFmtId="0" fontId="10" fillId="0" borderId="11" xfId="1" applyBorder="1" applyAlignment="1"/>
    <xf numFmtId="0" fontId="6" fillId="0" borderId="5" xfId="1" applyFont="1" applyBorder="1" applyAlignment="1" applyProtection="1">
      <alignment horizontal="centerContinuous"/>
    </xf>
    <xf numFmtId="37" fontId="6" fillId="0" borderId="0" xfId="1" applyNumberFormat="1" applyFont="1" applyAlignment="1" applyProtection="1">
      <alignment horizontal="right"/>
    </xf>
    <xf numFmtId="5" fontId="10" fillId="0" borderId="0" xfId="1" applyNumberFormat="1" applyFont="1" applyProtection="1"/>
    <xf numFmtId="0" fontId="10" fillId="0" borderId="115" xfId="1" applyBorder="1"/>
    <xf numFmtId="0" fontId="10" fillId="0" borderId="115" xfId="1" applyFont="1" applyBorder="1"/>
    <xf numFmtId="0" fontId="10" fillId="0" borderId="72" xfId="1" applyFont="1" applyBorder="1" applyProtection="1"/>
    <xf numFmtId="0" fontId="10" fillId="0" borderId="73" xfId="1" applyFont="1" applyBorder="1" applyProtection="1"/>
    <xf numFmtId="0" fontId="10" fillId="0" borderId="74" xfId="1" applyFont="1" applyBorder="1" applyProtection="1"/>
    <xf numFmtId="0" fontId="10" fillId="0" borderId="75" xfId="1" applyFont="1" applyBorder="1" applyProtection="1"/>
    <xf numFmtId="0" fontId="10" fillId="0" borderId="116" xfId="1" applyFont="1" applyBorder="1" applyProtection="1"/>
    <xf numFmtId="0" fontId="10" fillId="0" borderId="77" xfId="1" applyFont="1" applyBorder="1" applyProtection="1"/>
    <xf numFmtId="0" fontId="10" fillId="0" borderId="76" xfId="1" applyFont="1" applyBorder="1" applyProtection="1"/>
    <xf numFmtId="0" fontId="10" fillId="0" borderId="78" xfId="1" applyFont="1" applyBorder="1" applyProtection="1"/>
    <xf numFmtId="0" fontId="10" fillId="0" borderId="0" xfId="1" applyFont="1" applyBorder="1" applyProtection="1"/>
    <xf numFmtId="0" fontId="10" fillId="0" borderId="94" xfId="1" applyFont="1" applyBorder="1" applyProtection="1"/>
    <xf numFmtId="0" fontId="10" fillId="0" borderId="79" xfId="1" applyFont="1" applyBorder="1" applyProtection="1"/>
    <xf numFmtId="0" fontId="10" fillId="0" borderId="19" xfId="1" applyFont="1" applyBorder="1" applyProtection="1"/>
    <xf numFmtId="0" fontId="10" fillId="0" borderId="80" xfId="1" applyFont="1" applyBorder="1" applyProtection="1"/>
    <xf numFmtId="0" fontId="10" fillId="0" borderId="117" xfId="1" applyFont="1" applyBorder="1" applyProtection="1"/>
    <xf numFmtId="0" fontId="10" fillId="0" borderId="81" xfId="1" applyFont="1" applyBorder="1" applyProtection="1"/>
    <xf numFmtId="0" fontId="10" fillId="0" borderId="82" xfId="1" applyFont="1" applyBorder="1" applyAlignment="1" applyProtection="1">
      <alignment horizontal="centerContinuous"/>
    </xf>
    <xf numFmtId="0" fontId="10" fillId="0" borderId="42" xfId="1" applyFont="1" applyBorder="1" applyAlignment="1" applyProtection="1">
      <alignment horizontal="centerContinuous"/>
    </xf>
    <xf numFmtId="0" fontId="10" fillId="0" borderId="39" xfId="1" applyFont="1" applyBorder="1" applyAlignment="1" applyProtection="1">
      <alignment horizontal="centerContinuous"/>
    </xf>
    <xf numFmtId="0" fontId="10" fillId="0" borderId="83" xfId="1" applyFont="1" applyBorder="1" applyAlignment="1" applyProtection="1">
      <alignment horizontal="centerContinuous"/>
    </xf>
    <xf numFmtId="0" fontId="22" fillId="0" borderId="78" xfId="1" applyFont="1" applyBorder="1" applyProtection="1"/>
    <xf numFmtId="0" fontId="22" fillId="0" borderId="0" xfId="1" applyFont="1" applyBorder="1" applyProtection="1"/>
    <xf numFmtId="0" fontId="22" fillId="0" borderId="79" xfId="1" applyFont="1" applyBorder="1" applyProtection="1"/>
    <xf numFmtId="0" fontId="10" fillId="0" borderId="86" xfId="1" applyFont="1" applyBorder="1" applyProtection="1"/>
    <xf numFmtId="0" fontId="10" fillId="0" borderId="88" xfId="1" applyFont="1" applyBorder="1" applyProtection="1"/>
    <xf numFmtId="0" fontId="10" fillId="0" borderId="118" xfId="1" applyFont="1" applyBorder="1" applyAlignment="1" applyProtection="1">
      <alignment horizontal="center"/>
    </xf>
    <xf numFmtId="0" fontId="10" fillId="0" borderId="92" xfId="1" applyFont="1" applyBorder="1" applyAlignment="1" applyProtection="1">
      <alignment horizontal="center"/>
    </xf>
    <xf numFmtId="0" fontId="10" fillId="0" borderId="93" xfId="1" applyBorder="1"/>
    <xf numFmtId="0" fontId="10" fillId="0" borderId="119" xfId="1" applyBorder="1"/>
    <xf numFmtId="0" fontId="10" fillId="0" borderId="96" xfId="1" applyFont="1" applyBorder="1" applyAlignment="1" applyProtection="1">
      <alignment horizontal="center"/>
    </xf>
    <xf numFmtId="0" fontId="10" fillId="0" borderId="0" xfId="1" applyFont="1" applyBorder="1" applyAlignment="1" applyProtection="1">
      <alignment horizontal="center"/>
    </xf>
    <xf numFmtId="0" fontId="10" fillId="0" borderId="19" xfId="1" applyFont="1" applyBorder="1" applyAlignment="1" applyProtection="1">
      <alignment horizontal="center"/>
    </xf>
    <xf numFmtId="0" fontId="58" fillId="0" borderId="93" xfId="1" applyFont="1" applyBorder="1" applyAlignment="1">
      <alignment horizontal="center"/>
    </xf>
    <xf numFmtId="0" fontId="10" fillId="0" borderId="119" xfId="1" applyFont="1" applyBorder="1" applyProtection="1"/>
    <xf numFmtId="0" fontId="10" fillId="0" borderId="78" xfId="1" applyFont="1" applyBorder="1" applyAlignment="1" applyProtection="1">
      <alignment horizontal="center"/>
    </xf>
    <xf numFmtId="0" fontId="10" fillId="0" borderId="94" xfId="1" applyFont="1" applyBorder="1" applyAlignment="1" applyProtection="1">
      <alignment horizontal="center"/>
    </xf>
    <xf numFmtId="0" fontId="10" fillId="0" borderId="97" xfId="1" applyFont="1" applyBorder="1" applyAlignment="1" applyProtection="1">
      <alignment horizontal="center"/>
    </xf>
    <xf numFmtId="0" fontId="10" fillId="0" borderId="120" xfId="1" applyFont="1" applyBorder="1" applyAlignment="1" applyProtection="1">
      <alignment horizontal="center"/>
    </xf>
    <xf numFmtId="0" fontId="58" fillId="0" borderId="97" xfId="1" applyFont="1" applyBorder="1" applyAlignment="1">
      <alignment horizontal="center"/>
    </xf>
    <xf numFmtId="0" fontId="10" fillId="0" borderId="121" xfId="1" applyFont="1" applyBorder="1" applyAlignment="1" applyProtection="1">
      <alignment horizontal="center"/>
    </xf>
    <xf numFmtId="0" fontId="10" fillId="0" borderId="120" xfId="1" applyFont="1" applyBorder="1" applyProtection="1"/>
    <xf numFmtId="0" fontId="10" fillId="0" borderId="78" xfId="1" applyBorder="1"/>
    <xf numFmtId="0" fontId="10" fillId="0" borderId="117" xfId="1" applyFont="1" applyBorder="1" applyAlignment="1" applyProtection="1">
      <alignment horizontal="center"/>
    </xf>
    <xf numFmtId="0" fontId="10" fillId="0" borderId="99" xfId="1" applyFont="1" applyBorder="1" applyAlignment="1" applyProtection="1">
      <alignment horizontal="center"/>
    </xf>
    <xf numFmtId="0" fontId="10" fillId="0" borderId="122" xfId="1" applyFont="1" applyBorder="1" applyAlignment="1" applyProtection="1">
      <alignment horizontal="center"/>
    </xf>
    <xf numFmtId="0" fontId="58" fillId="0" borderId="124" xfId="1" applyFont="1" applyBorder="1" applyAlignment="1">
      <alignment horizontal="center"/>
    </xf>
    <xf numFmtId="0" fontId="10" fillId="0" borderId="125" xfId="1" applyFont="1" applyBorder="1" applyProtection="1"/>
    <xf numFmtId="0" fontId="10" fillId="0" borderId="100" xfId="1" applyFont="1" applyBorder="1" applyAlignment="1" applyProtection="1">
      <alignment horizontal="center"/>
    </xf>
    <xf numFmtId="0" fontId="10" fillId="0" borderId="101" xfId="1" applyFont="1" applyBorder="1" applyProtection="1"/>
    <xf numFmtId="0" fontId="10" fillId="0" borderId="102" xfId="1" applyFont="1" applyBorder="1" applyProtection="1"/>
    <xf numFmtId="0" fontId="10" fillId="0" borderId="102" xfId="1" applyFont="1" applyFill="1" applyBorder="1" applyProtection="1"/>
    <xf numFmtId="0" fontId="10" fillId="0" borderId="126" xfId="1" applyFont="1" applyFill="1" applyBorder="1" applyProtection="1"/>
    <xf numFmtId="0" fontId="10" fillId="0" borderId="127" xfId="1" applyFont="1" applyFill="1" applyBorder="1" applyProtection="1"/>
    <xf numFmtId="0" fontId="10" fillId="0" borderId="128" xfId="1" applyFont="1" applyFill="1" applyBorder="1" applyProtection="1"/>
    <xf numFmtId="0" fontId="10" fillId="0" borderId="132" xfId="1" applyFont="1" applyBorder="1" applyAlignment="1" applyProtection="1">
      <alignment horizontal="center"/>
    </xf>
    <xf numFmtId="5" fontId="10" fillId="0" borderId="102" xfId="1" applyNumberFormat="1" applyFont="1" applyBorder="1" applyProtection="1"/>
    <xf numFmtId="5" fontId="10" fillId="0" borderId="83" xfId="1" applyNumberFormat="1" applyFont="1" applyBorder="1" applyProtection="1"/>
    <xf numFmtId="5" fontId="10" fillId="0" borderId="98" xfId="1" applyNumberFormat="1" applyFont="1" applyBorder="1" applyProtection="1"/>
    <xf numFmtId="5" fontId="10" fillId="0" borderId="26" xfId="1" applyNumberFormat="1" applyFont="1" applyBorder="1" applyProtection="1"/>
    <xf numFmtId="0" fontId="10" fillId="0" borderId="131" xfId="1" applyFont="1" applyBorder="1" applyProtection="1"/>
    <xf numFmtId="0" fontId="10" fillId="0" borderId="83" xfId="1" applyFont="1" applyBorder="1" applyAlignment="1" applyProtection="1">
      <alignment horizontal="center"/>
    </xf>
    <xf numFmtId="37" fontId="10" fillId="0" borderId="102" xfId="1" applyNumberFormat="1" applyFont="1" applyBorder="1" applyProtection="1"/>
    <xf numFmtId="37" fontId="10" fillId="0" borderId="83" xfId="1" applyNumberFormat="1" applyFont="1" applyBorder="1" applyProtection="1"/>
    <xf numFmtId="37" fontId="10" fillId="0" borderId="100" xfId="1" applyNumberFormat="1" applyFont="1" applyBorder="1" applyProtection="1"/>
    <xf numFmtId="37" fontId="10" fillId="0" borderId="45" xfId="1" applyNumberFormat="1" applyFont="1" applyBorder="1" applyProtection="1"/>
    <xf numFmtId="37" fontId="10" fillId="0" borderId="131" xfId="1" applyNumberFormat="1" applyFont="1" applyBorder="1" applyProtection="1"/>
    <xf numFmtId="37" fontId="10" fillId="0" borderId="27" xfId="1" applyNumberFormat="1" applyFont="1" applyBorder="1" applyProtection="1"/>
    <xf numFmtId="37" fontId="10" fillId="0" borderId="105" xfId="1" applyNumberFormat="1" applyFont="1" applyFill="1" applyBorder="1" applyProtection="1"/>
    <xf numFmtId="37" fontId="10" fillId="0" borderId="106" xfId="1" applyNumberFormat="1" applyFont="1" applyFill="1" applyBorder="1" applyProtection="1"/>
    <xf numFmtId="37" fontId="10" fillId="0" borderId="133" xfId="1" applyNumberFormat="1" applyFont="1" applyFill="1" applyBorder="1" applyProtection="1"/>
    <xf numFmtId="37" fontId="10" fillId="0" borderId="128" xfId="1" applyNumberFormat="1" applyFont="1" applyFill="1" applyBorder="1" applyProtection="1"/>
    <xf numFmtId="37" fontId="10" fillId="0" borderId="99" xfId="1" applyNumberFormat="1" applyFont="1" applyFill="1" applyBorder="1" applyProtection="1"/>
    <xf numFmtId="37" fontId="10" fillId="0" borderId="81" xfId="1" applyNumberFormat="1" applyFont="1" applyFill="1" applyBorder="1" applyProtection="1"/>
    <xf numFmtId="37" fontId="10" fillId="0" borderId="80" xfId="1" applyNumberFormat="1" applyFont="1" applyFill="1" applyBorder="1" applyProtection="1"/>
    <xf numFmtId="37" fontId="10" fillId="0" borderId="124" xfId="1" applyNumberFormat="1" applyFont="1" applyFill="1" applyBorder="1" applyProtection="1"/>
    <xf numFmtId="37" fontId="10" fillId="0" borderId="26" xfId="1" applyNumberFormat="1" applyFont="1" applyBorder="1" applyProtection="1"/>
    <xf numFmtId="5" fontId="10" fillId="0" borderId="100" xfId="1" applyNumberFormat="1" applyFont="1" applyBorder="1" applyProtection="1"/>
    <xf numFmtId="37" fontId="10" fillId="0" borderId="102" xfId="1" applyNumberFormat="1" applyFont="1" applyFill="1" applyBorder="1" applyProtection="1"/>
    <xf numFmtId="37" fontId="10" fillId="0" borderId="83" xfId="1" applyNumberFormat="1" applyFont="1" applyFill="1" applyBorder="1" applyProtection="1"/>
    <xf numFmtId="37" fontId="10" fillId="0" borderId="82" xfId="1" applyNumberFormat="1" applyFont="1" applyFill="1" applyBorder="1" applyProtection="1"/>
    <xf numFmtId="37" fontId="10" fillId="0" borderId="131" xfId="1" applyNumberFormat="1" applyFont="1" applyFill="1" applyBorder="1" applyProtection="1"/>
    <xf numFmtId="37" fontId="10" fillId="0" borderId="100" xfId="1" applyNumberFormat="1" applyFont="1" applyFill="1" applyBorder="1" applyProtection="1"/>
    <xf numFmtId="37" fontId="10" fillId="0" borderId="26" xfId="1" applyNumberFormat="1" applyFont="1" applyFill="1" applyBorder="1" applyProtection="1"/>
    <xf numFmtId="37" fontId="10" fillId="0" borderId="135" xfId="1" applyNumberFormat="1" applyFont="1" applyFill="1" applyBorder="1" applyProtection="1"/>
    <xf numFmtId="0" fontId="10" fillId="0" borderId="111" xfId="1" applyFont="1" applyBorder="1" applyAlignment="1" applyProtection="1">
      <alignment horizontal="center"/>
    </xf>
    <xf numFmtId="0" fontId="10" fillId="0" borderId="112" xfId="1" applyFont="1" applyBorder="1" applyProtection="1"/>
    <xf numFmtId="0" fontId="10" fillId="0" borderId="114" xfId="1" applyFont="1" applyBorder="1" applyProtection="1"/>
    <xf numFmtId="37" fontId="10" fillId="0" borderId="114" xfId="1" applyNumberFormat="1" applyFont="1" applyBorder="1" applyProtection="1"/>
    <xf numFmtId="37" fontId="10" fillId="0" borderId="113" xfId="1" applyNumberFormat="1" applyFont="1" applyBorder="1" applyProtection="1"/>
    <xf numFmtId="37" fontId="10" fillId="0" borderId="111" xfId="1" applyNumberFormat="1" applyFont="1" applyBorder="1" applyProtection="1"/>
    <xf numFmtId="37" fontId="10" fillId="0" borderId="136" xfId="1" applyNumberFormat="1" applyFont="1" applyBorder="1" applyProtection="1"/>
    <xf numFmtId="37" fontId="10" fillId="0" borderId="137" xfId="1" applyNumberFormat="1" applyFont="1" applyBorder="1" applyProtection="1"/>
    <xf numFmtId="0" fontId="10" fillId="0" borderId="113" xfId="1" applyFont="1" applyBorder="1" applyAlignment="1" applyProtection="1">
      <alignment horizontal="center"/>
    </xf>
    <xf numFmtId="37" fontId="10" fillId="0" borderId="0" xfId="1" applyNumberFormat="1" applyFont="1" applyBorder="1" applyProtection="1"/>
    <xf numFmtId="0" fontId="10" fillId="0" borderId="0" xfId="1" applyBorder="1"/>
    <xf numFmtId="0" fontId="10" fillId="0" borderId="0" xfId="1" applyFont="1" applyBorder="1" applyAlignment="1" applyProtection="1">
      <alignment horizontal="right"/>
    </xf>
    <xf numFmtId="0" fontId="10" fillId="0" borderId="0" xfId="1" applyFont="1" applyBorder="1" applyAlignment="1" applyProtection="1">
      <alignment horizontal="centerContinuous"/>
    </xf>
    <xf numFmtId="0" fontId="10" fillId="0" borderId="0" xfId="1" applyFont="1" applyBorder="1"/>
    <xf numFmtId="0" fontId="10" fillId="0" borderId="13" xfId="1" applyFont="1" applyBorder="1" applyProtection="1"/>
    <xf numFmtId="0" fontId="10" fillId="0" borderId="3" xfId="1" applyFont="1" applyBorder="1" applyProtection="1"/>
    <xf numFmtId="0" fontId="10" fillId="0" borderId="24" xfId="1" applyFont="1" applyBorder="1" applyProtection="1"/>
    <xf numFmtId="0" fontId="10" fillId="0" borderId="22" xfId="1" applyFont="1" applyBorder="1" applyProtection="1"/>
    <xf numFmtId="0" fontId="10" fillId="0" borderId="21" xfId="1" applyFont="1" applyBorder="1" applyProtection="1"/>
    <xf numFmtId="0" fontId="10" fillId="0" borderId="11" xfId="1" applyFont="1" applyBorder="1" applyProtection="1"/>
    <xf numFmtId="0" fontId="10" fillId="0" borderId="41" xfId="1" applyFont="1" applyBorder="1" applyAlignment="1" applyProtection="1">
      <alignment horizontal="centerContinuous"/>
    </xf>
    <xf numFmtId="0" fontId="22" fillId="0" borderId="4" xfId="1" applyFont="1" applyBorder="1" applyProtection="1"/>
    <xf numFmtId="0" fontId="22" fillId="0" borderId="0" xfId="1" applyFont="1" applyProtection="1"/>
    <xf numFmtId="0" fontId="22" fillId="0" borderId="5" xfId="1" applyFont="1" applyBorder="1" applyProtection="1"/>
    <xf numFmtId="0" fontId="10" fillId="0" borderId="30" xfId="1" applyFont="1" applyBorder="1" applyAlignment="1" applyProtection="1">
      <alignment horizontal="center"/>
    </xf>
    <xf numFmtId="0" fontId="10" fillId="0" borderId="32" xfId="1" applyFont="1" applyBorder="1" applyProtection="1"/>
    <xf numFmtId="0" fontId="10" fillId="0" borderId="27" xfId="1" applyFont="1" applyBorder="1" applyProtection="1"/>
    <xf numFmtId="0" fontId="10" fillId="0" borderId="16" xfId="1" applyFont="1" applyBorder="1" applyAlignment="1" applyProtection="1">
      <alignment horizontal="center"/>
    </xf>
    <xf numFmtId="0" fontId="10" fillId="0" borderId="9" xfId="1" applyFont="1" applyBorder="1" applyAlignment="1" applyProtection="1">
      <alignment horizontal="center"/>
    </xf>
    <xf numFmtId="0" fontId="10" fillId="0" borderId="21" xfId="1" applyFont="1" applyBorder="1" applyAlignment="1" applyProtection="1">
      <alignment horizontal="center"/>
    </xf>
    <xf numFmtId="0" fontId="10" fillId="0" borderId="22" xfId="1" applyFont="1" applyBorder="1" applyAlignment="1" applyProtection="1">
      <alignment horizontal="center"/>
    </xf>
    <xf numFmtId="0" fontId="10" fillId="0" borderId="43" xfId="1" applyFont="1" applyBorder="1" applyAlignment="1" applyProtection="1">
      <alignment horizontal="center"/>
    </xf>
    <xf numFmtId="0" fontId="10" fillId="0" borderId="44" xfId="1" applyFont="1" applyBorder="1" applyProtection="1"/>
    <xf numFmtId="0" fontId="10" fillId="0" borderId="45" xfId="1" applyFont="1" applyBorder="1" applyProtection="1"/>
    <xf numFmtId="0" fontId="10" fillId="9" borderId="44" xfId="1" applyFont="1" applyFill="1" applyBorder="1" applyProtection="1"/>
    <xf numFmtId="0" fontId="10" fillId="9" borderId="39" xfId="1" applyFont="1" applyFill="1" applyBorder="1" applyProtection="1"/>
    <xf numFmtId="0" fontId="10" fillId="9" borderId="41" xfId="1" applyFont="1" applyFill="1" applyBorder="1" applyProtection="1"/>
    <xf numFmtId="0" fontId="10" fillId="9" borderId="42" xfId="1" applyFont="1" applyFill="1" applyBorder="1" applyProtection="1"/>
    <xf numFmtId="0" fontId="10" fillId="9" borderId="45" xfId="1" applyFont="1" applyFill="1" applyBorder="1" applyProtection="1"/>
    <xf numFmtId="0" fontId="10" fillId="0" borderId="169" xfId="1" applyFont="1" applyBorder="1" applyProtection="1"/>
    <xf numFmtId="0" fontId="10" fillId="0" borderId="172" xfId="1" applyFont="1" applyBorder="1" applyAlignment="1" applyProtection="1">
      <alignment horizontal="center"/>
    </xf>
    <xf numFmtId="5" fontId="10" fillId="0" borderId="46" xfId="1" applyNumberFormat="1" applyFont="1" applyBorder="1" applyProtection="1"/>
    <xf numFmtId="5" fontId="10" fillId="0" borderId="39" xfId="1" applyNumberFormat="1" applyFont="1" applyBorder="1" applyProtection="1"/>
    <xf numFmtId="5" fontId="10" fillId="0" borderId="43" xfId="1" applyNumberFormat="1" applyFont="1" applyBorder="1" applyProtection="1"/>
    <xf numFmtId="5" fontId="10" fillId="0" borderId="45" xfId="1" applyNumberFormat="1" applyFont="1" applyBorder="1" applyProtection="1"/>
    <xf numFmtId="0" fontId="10" fillId="0" borderId="170" xfId="1" applyFont="1" applyBorder="1" applyAlignment="1" applyProtection="1">
      <alignment horizontal="center"/>
    </xf>
    <xf numFmtId="37" fontId="10" fillId="0" borderId="39" xfId="1" applyNumberFormat="1" applyFont="1" applyBorder="1" applyProtection="1"/>
    <xf numFmtId="37" fontId="10" fillId="0" borderId="43" xfId="1" applyNumberFormat="1" applyFont="1" applyBorder="1" applyProtection="1"/>
    <xf numFmtId="37" fontId="10" fillId="0" borderId="46" xfId="1" applyNumberFormat="1" applyFont="1" applyBorder="1" applyProtection="1"/>
    <xf numFmtId="0" fontId="10" fillId="0" borderId="170" xfId="1" applyFont="1" applyBorder="1" applyProtection="1"/>
    <xf numFmtId="37" fontId="10" fillId="9" borderId="32" xfId="1" applyNumberFormat="1" applyFont="1" applyFill="1" applyBorder="1" applyProtection="1"/>
    <xf numFmtId="37" fontId="10" fillId="9" borderId="29" xfId="1" applyNumberFormat="1" applyFont="1" applyFill="1" applyBorder="1" applyProtection="1"/>
    <xf numFmtId="37" fontId="10" fillId="9" borderId="30" xfId="1" applyNumberFormat="1" applyFont="1" applyFill="1" applyBorder="1" applyProtection="1"/>
    <xf numFmtId="37" fontId="10" fillId="9" borderId="31" xfId="1" applyNumberFormat="1" applyFont="1" applyFill="1" applyBorder="1" applyProtection="1"/>
    <xf numFmtId="37" fontId="10" fillId="9" borderId="27" xfId="1" applyNumberFormat="1" applyFont="1" applyFill="1" applyBorder="1" applyProtection="1"/>
    <xf numFmtId="37" fontId="10" fillId="9" borderId="21" xfId="1" applyNumberFormat="1" applyFont="1" applyFill="1" applyBorder="1" applyProtection="1"/>
    <xf numFmtId="37" fontId="10" fillId="9" borderId="11" xfId="1" applyNumberFormat="1" applyFont="1" applyFill="1" applyBorder="1" applyProtection="1"/>
    <xf numFmtId="37" fontId="10" fillId="9" borderId="9" xfId="1" applyNumberFormat="1" applyFont="1" applyFill="1" applyBorder="1" applyProtection="1"/>
    <xf numFmtId="37" fontId="10" fillId="9" borderId="10" xfId="1" applyNumberFormat="1" applyFont="1" applyFill="1" applyBorder="1" applyProtection="1"/>
    <xf numFmtId="37" fontId="10" fillId="9" borderId="26" xfId="1" applyNumberFormat="1" applyFont="1" applyFill="1" applyBorder="1" applyProtection="1"/>
    <xf numFmtId="0" fontId="10" fillId="0" borderId="0" xfId="1" applyFont="1" applyFill="1"/>
    <xf numFmtId="0" fontId="52" fillId="0" borderId="0" xfId="1" applyFont="1" applyFill="1"/>
    <xf numFmtId="37" fontId="10" fillId="9" borderId="44" xfId="1" applyNumberFormat="1" applyFont="1" applyFill="1" applyBorder="1" applyProtection="1"/>
    <xf numFmtId="37" fontId="10" fillId="9" borderId="39" xfId="1" applyNumberFormat="1" applyFont="1" applyFill="1" applyBorder="1" applyProtection="1"/>
    <xf numFmtId="37" fontId="10" fillId="9" borderId="41" xfId="1" applyNumberFormat="1" applyFont="1" applyFill="1" applyBorder="1" applyProtection="1"/>
    <xf numFmtId="37" fontId="10" fillId="9" borderId="42" xfId="1" applyNumberFormat="1" applyFont="1" applyFill="1" applyBorder="1" applyProtection="1"/>
    <xf numFmtId="37" fontId="10" fillId="9" borderId="45" xfId="1" applyNumberFormat="1" applyFont="1" applyFill="1" applyBorder="1" applyProtection="1"/>
    <xf numFmtId="0" fontId="10" fillId="0" borderId="47" xfId="1" applyFont="1" applyBorder="1" applyAlignment="1" applyProtection="1">
      <alignment horizontal="center"/>
    </xf>
    <xf numFmtId="0" fontId="10" fillId="0" borderId="48" xfId="1" applyFont="1" applyBorder="1" applyProtection="1"/>
    <xf numFmtId="0" fontId="10" fillId="0" borderId="49" xfId="1" applyFont="1" applyBorder="1" applyProtection="1"/>
    <xf numFmtId="37" fontId="10" fillId="0" borderId="50" xfId="1" applyNumberFormat="1" applyFont="1" applyBorder="1" applyProtection="1"/>
    <xf numFmtId="37" fontId="10" fillId="0" borderId="67" xfId="1" applyNumberFormat="1" applyFont="1" applyBorder="1" applyProtection="1"/>
    <xf numFmtId="37" fontId="10" fillId="0" borderId="47" xfId="1" applyNumberFormat="1" applyFont="1" applyBorder="1" applyProtection="1"/>
    <xf numFmtId="37" fontId="10" fillId="0" borderId="49" xfId="1" applyNumberFormat="1" applyFont="1" applyBorder="1" applyProtection="1"/>
    <xf numFmtId="0" fontId="10" fillId="0" borderId="171" xfId="1" applyFont="1" applyBorder="1" applyAlignment="1" applyProtection="1">
      <alignment horizontal="center"/>
    </xf>
    <xf numFmtId="0" fontId="10" fillId="0" borderId="173" xfId="1" applyFont="1" applyBorder="1" applyAlignment="1" applyProtection="1">
      <alignment horizontal="center"/>
    </xf>
    <xf numFmtId="37" fontId="10" fillId="0" borderId="31" xfId="1" applyNumberFormat="1" applyFont="1" applyBorder="1" applyProtection="1"/>
    <xf numFmtId="0" fontId="10" fillId="0" borderId="14" xfId="1" applyFont="1" applyBorder="1" applyProtection="1"/>
    <xf numFmtId="0" fontId="10" fillId="0" borderId="16" xfId="1" applyFont="1" applyBorder="1" applyProtection="1"/>
    <xf numFmtId="0" fontId="10" fillId="0" borderId="17" xfId="1" applyFont="1" applyBorder="1" applyProtection="1"/>
    <xf numFmtId="0" fontId="10" fillId="0" borderId="41" xfId="1" applyFont="1" applyBorder="1" applyProtection="1"/>
    <xf numFmtId="0" fontId="10" fillId="0" borderId="42" xfId="1" applyFont="1" applyBorder="1" applyProtection="1"/>
    <xf numFmtId="0" fontId="10" fillId="0" borderId="39" xfId="1" applyFont="1" applyBorder="1" applyProtection="1"/>
    <xf numFmtId="0" fontId="10" fillId="0" borderId="34" xfId="1" applyFont="1" applyBorder="1" applyProtection="1"/>
    <xf numFmtId="5" fontId="10" fillId="0" borderId="51" xfId="1" applyNumberFormat="1" applyFont="1" applyBorder="1" applyProtection="1"/>
    <xf numFmtId="5" fontId="10" fillId="0" borderId="44" xfId="1" applyNumberFormat="1" applyFont="1" applyBorder="1" applyProtection="1"/>
    <xf numFmtId="0" fontId="10" fillId="0" borderId="42" xfId="1" applyFont="1" applyBorder="1" applyAlignment="1" applyProtection="1">
      <alignment horizontal="center"/>
    </xf>
    <xf numFmtId="0" fontId="10" fillId="0" borderId="51" xfId="1" applyFont="1" applyBorder="1" applyAlignment="1" applyProtection="1">
      <alignment horizontal="center"/>
    </xf>
    <xf numFmtId="37" fontId="10" fillId="0" borderId="51" xfId="1" applyNumberFormat="1" applyFont="1" applyBorder="1" applyProtection="1"/>
    <xf numFmtId="37" fontId="10" fillId="0" borderId="44" xfId="1" applyNumberFormat="1" applyFont="1" applyBorder="1" applyProtection="1"/>
    <xf numFmtId="37" fontId="10" fillId="0" borderId="42" xfId="1" applyNumberFormat="1" applyFont="1" applyBorder="1" applyProtection="1"/>
    <xf numFmtId="0" fontId="10" fillId="0" borderId="46" xfId="1" applyFont="1" applyBorder="1" applyProtection="1"/>
    <xf numFmtId="0" fontId="10" fillId="0" borderId="0" xfId="1" applyFont="1" applyFill="1" applyBorder="1"/>
    <xf numFmtId="5" fontId="10" fillId="0" borderId="50" xfId="1" applyNumberFormat="1" applyFont="1" applyBorder="1" applyProtection="1"/>
    <xf numFmtId="5" fontId="10" fillId="0" borderId="52" xfId="1" applyNumberFormat="1" applyFont="1" applyBorder="1" applyProtection="1"/>
    <xf numFmtId="5" fontId="10" fillId="0" borderId="47" xfId="1" applyNumberFormat="1" applyFont="1" applyBorder="1" applyProtection="1"/>
    <xf numFmtId="5" fontId="10" fillId="0" borderId="53" xfId="1" applyNumberFormat="1" applyFont="1" applyBorder="1" applyProtection="1"/>
    <xf numFmtId="5" fontId="10" fillId="0" borderId="48" xfId="1" applyNumberFormat="1" applyFont="1" applyBorder="1" applyProtection="1"/>
    <xf numFmtId="0" fontId="10" fillId="0" borderId="53" xfId="1" applyFont="1" applyBorder="1" applyProtection="1"/>
    <xf numFmtId="0" fontId="10" fillId="0" borderId="52" xfId="1" applyFont="1" applyBorder="1" applyAlignment="1" applyProtection="1">
      <alignment horizontal="center"/>
    </xf>
    <xf numFmtId="0" fontId="10" fillId="0" borderId="0" xfId="1" applyFont="1" applyAlignment="1" applyProtection="1">
      <alignment horizontal="right"/>
    </xf>
    <xf numFmtId="0" fontId="10" fillId="0" borderId="25" xfId="1" applyFont="1" applyBorder="1" applyAlignment="1" applyProtection="1">
      <alignment horizontal="center"/>
    </xf>
    <xf numFmtId="0" fontId="13" fillId="0" borderId="0" xfId="1" applyFont="1" applyProtection="1"/>
    <xf numFmtId="5" fontId="10" fillId="0" borderId="16" xfId="1" applyNumberFormat="1" applyFont="1" applyBorder="1" applyProtection="1"/>
    <xf numFmtId="37" fontId="10" fillId="0" borderId="16" xfId="1" applyNumberFormat="1" applyFont="1" applyBorder="1" applyProtection="1"/>
    <xf numFmtId="0" fontId="6" fillId="4" borderId="38" xfId="1" applyFont="1" applyFill="1" applyBorder="1" applyProtection="1"/>
    <xf numFmtId="0" fontId="6" fillId="4" borderId="1" xfId="1" applyFont="1" applyFill="1" applyBorder="1" applyProtection="1"/>
    <xf numFmtId="5" fontId="10" fillId="0" borderId="37" xfId="1" applyNumberFormat="1" applyFont="1" applyBorder="1" applyProtection="1"/>
    <xf numFmtId="0" fontId="11" fillId="0" borderId="0" xfId="1" applyFont="1" applyProtection="1"/>
    <xf numFmtId="164" fontId="10" fillId="0" borderId="10" xfId="1" applyNumberFormat="1" applyFont="1" applyBorder="1" applyAlignment="1" applyProtection="1">
      <alignment horizontal="center"/>
    </xf>
    <xf numFmtId="0" fontId="11" fillId="0" borderId="4" xfId="1" applyFont="1" applyBorder="1" applyProtection="1"/>
    <xf numFmtId="0" fontId="10" fillId="0" borderId="5" xfId="1" applyFont="1" applyBorder="1" applyAlignment="1" applyProtection="1">
      <alignment horizontal="centerContinuous"/>
    </xf>
    <xf numFmtId="37" fontId="10" fillId="0" borderId="34" xfId="1" applyNumberFormat="1" applyFont="1" applyBorder="1" applyProtection="1"/>
    <xf numFmtId="37" fontId="10" fillId="0" borderId="37" xfId="1" applyNumberFormat="1" applyFont="1" applyBorder="1" applyProtection="1"/>
    <xf numFmtId="0" fontId="7" fillId="0" borderId="25" xfId="1" applyFont="1" applyBorder="1" applyProtection="1">
      <protection locked="0"/>
    </xf>
    <xf numFmtId="0" fontId="7" fillId="0" borderId="19" xfId="1" applyFont="1" applyBorder="1" applyProtection="1">
      <protection locked="0"/>
    </xf>
    <xf numFmtId="0" fontId="7" fillId="0" borderId="26" xfId="1" applyFont="1" applyBorder="1" applyProtection="1">
      <protection locked="0"/>
    </xf>
    <xf numFmtId="164" fontId="10" fillId="0" borderId="21" xfId="1" applyNumberFormat="1" applyFont="1" applyBorder="1" applyAlignment="1" applyProtection="1">
      <alignment horizontal="center"/>
    </xf>
    <xf numFmtId="0" fontId="10" fillId="0" borderId="10" xfId="1" applyFont="1" applyBorder="1" applyAlignment="1" applyProtection="1">
      <alignment horizontal="centerContinuous"/>
    </xf>
    <xf numFmtId="0" fontId="10" fillId="9" borderId="34" xfId="1" applyFont="1" applyFill="1" applyBorder="1" applyProtection="1"/>
    <xf numFmtId="0" fontId="10" fillId="9" borderId="21" xfId="1" applyFont="1" applyFill="1" applyBorder="1" applyProtection="1"/>
    <xf numFmtId="0" fontId="10" fillId="9" borderId="10" xfId="1" applyFont="1" applyFill="1" applyBorder="1" applyProtection="1"/>
    <xf numFmtId="0" fontId="10" fillId="9" borderId="16" xfId="1" applyFont="1" applyFill="1" applyBorder="1" applyProtection="1"/>
    <xf numFmtId="0" fontId="10" fillId="9" borderId="22" xfId="1" applyFont="1" applyFill="1" applyBorder="1" applyProtection="1"/>
    <xf numFmtId="0" fontId="7" fillId="0" borderId="51" xfId="1" applyFont="1" applyBorder="1" applyProtection="1">
      <protection locked="0"/>
    </xf>
    <xf numFmtId="0" fontId="10" fillId="9" borderId="51" xfId="1" applyFont="1" applyFill="1" applyBorder="1" applyProtection="1"/>
    <xf numFmtId="37" fontId="10" fillId="0" borderId="32" xfId="1" applyNumberFormat="1" applyFont="1" applyBorder="1" applyProtection="1"/>
    <xf numFmtId="37" fontId="10" fillId="0" borderId="21" xfId="1" applyNumberFormat="1" applyFont="1" applyBorder="1" applyProtection="1"/>
    <xf numFmtId="5" fontId="10" fillId="0" borderId="32" xfId="1" applyNumberFormat="1" applyFont="1" applyBorder="1" applyProtection="1"/>
    <xf numFmtId="5" fontId="10" fillId="0" borderId="34" xfId="1" applyNumberFormat="1" applyFont="1" applyBorder="1" applyProtection="1"/>
    <xf numFmtId="37" fontId="10" fillId="0" borderId="0" xfId="1" applyNumberFormat="1" applyFont="1" applyProtection="1"/>
    <xf numFmtId="37" fontId="10" fillId="0" borderId="19" xfId="1" applyNumberFormat="1" applyFont="1" applyBorder="1" applyProtection="1"/>
    <xf numFmtId="5" fontId="10" fillId="0" borderId="38" xfId="1" applyNumberFormat="1" applyFont="1" applyBorder="1" applyProtection="1"/>
    <xf numFmtId="0" fontId="10" fillId="0" borderId="4" xfId="1" applyFont="1" applyBorder="1" applyAlignment="1" applyProtection="1">
      <alignment horizontal="centerContinuous"/>
    </xf>
    <xf numFmtId="37" fontId="10" fillId="0" borderId="5" xfId="1" applyNumberFormat="1" applyFont="1" applyBorder="1" applyProtection="1"/>
    <xf numFmtId="0" fontId="10" fillId="0" borderId="7" xfId="1" applyFont="1" applyBorder="1" applyProtection="1"/>
    <xf numFmtId="0" fontId="10" fillId="0" borderId="8" xfId="1" applyFont="1" applyBorder="1"/>
    <xf numFmtId="0" fontId="10" fillId="0" borderId="2" xfId="1" applyFont="1" applyBorder="1"/>
    <xf numFmtId="0" fontId="10" fillId="0" borderId="13" xfId="1" applyFont="1" applyBorder="1"/>
    <xf numFmtId="0" fontId="10" fillId="0" borderId="12" xfId="1" applyFont="1" applyBorder="1"/>
    <xf numFmtId="0" fontId="22" fillId="0" borderId="15" xfId="1" applyFont="1" applyBorder="1"/>
    <xf numFmtId="0" fontId="10" fillId="0" borderId="5" xfId="1" applyFont="1" applyBorder="1"/>
    <xf numFmtId="0" fontId="10" fillId="0" borderId="9" xfId="1" applyFont="1" applyBorder="1"/>
    <xf numFmtId="0" fontId="22" fillId="0" borderId="17" xfId="1" applyFont="1" applyBorder="1"/>
    <xf numFmtId="0" fontId="10" fillId="0" borderId="26" xfId="1" applyFont="1" applyBorder="1"/>
    <xf numFmtId="49" fontId="10" fillId="0" borderId="22" xfId="1" applyNumberFormat="1" applyFont="1" applyBorder="1" applyAlignment="1">
      <alignment horizontal="center"/>
    </xf>
    <xf numFmtId="0" fontId="10" fillId="0" borderId="41" xfId="1" applyFont="1" applyBorder="1" applyAlignment="1">
      <alignment horizontal="centerContinuous"/>
    </xf>
    <xf numFmtId="0" fontId="10" fillId="0" borderId="10" xfId="1" applyFont="1" applyBorder="1" applyAlignment="1">
      <alignment horizontal="centerContinuous"/>
    </xf>
    <xf numFmtId="0" fontId="10" fillId="0" borderId="42" xfId="1" applyFont="1" applyBorder="1" applyAlignment="1">
      <alignment horizontal="centerContinuous"/>
    </xf>
    <xf numFmtId="0" fontId="10" fillId="0" borderId="39" xfId="1" applyFont="1" applyBorder="1" applyAlignment="1">
      <alignment horizontal="centerContinuous"/>
    </xf>
    <xf numFmtId="0" fontId="10" fillId="0" borderId="4" xfId="1" applyFont="1" applyBorder="1" applyAlignment="1"/>
    <xf numFmtId="0" fontId="10" fillId="0" borderId="4" xfId="1" applyFont="1" applyBorder="1"/>
    <xf numFmtId="0" fontId="10" fillId="0" borderId="33" xfId="1" applyFont="1" applyBorder="1"/>
    <xf numFmtId="0" fontId="10" fillId="0" borderId="32" xfId="1" applyFont="1" applyBorder="1"/>
    <xf numFmtId="0" fontId="10" fillId="0" borderId="28" xfId="1" applyFont="1" applyBorder="1" applyAlignment="1">
      <alignment horizontal="center"/>
    </xf>
    <xf numFmtId="0" fontId="10" fillId="0" borderId="31" xfId="1" applyFont="1" applyBorder="1"/>
    <xf numFmtId="0" fontId="10" fillId="0" borderId="34" xfId="1" applyFont="1" applyBorder="1" applyAlignment="1">
      <alignment horizontal="center"/>
    </xf>
    <xf numFmtId="0" fontId="10" fillId="0" borderId="18" xfId="1" applyFont="1" applyBorder="1" applyAlignment="1">
      <alignment horizontal="center"/>
    </xf>
    <xf numFmtId="0" fontId="10" fillId="0" borderId="19" xfId="1" applyFont="1" applyBorder="1" applyAlignment="1">
      <alignment horizontal="center"/>
    </xf>
    <xf numFmtId="0" fontId="10" fillId="0" borderId="15" xfId="1" applyFont="1" applyBorder="1" applyAlignment="1">
      <alignment horizontal="center"/>
    </xf>
    <xf numFmtId="0" fontId="10" fillId="0" borderId="0" xfId="1" applyFont="1" applyAlignment="1">
      <alignment horizontal="center"/>
    </xf>
    <xf numFmtId="0" fontId="10" fillId="0" borderId="16" xfId="1" applyFont="1" applyBorder="1" applyAlignment="1">
      <alignment horizontal="center"/>
    </xf>
    <xf numFmtId="0" fontId="10" fillId="0" borderId="19" xfId="1" applyFont="1" applyBorder="1"/>
    <xf numFmtId="0" fontId="10" fillId="0" borderId="20" xfId="1" applyFont="1" applyBorder="1"/>
    <xf numFmtId="0" fontId="10" fillId="0" borderId="17" xfId="1" applyFont="1" applyBorder="1" applyAlignment="1">
      <alignment horizontal="center"/>
    </xf>
    <xf numFmtId="0" fontId="10" fillId="0" borderId="22" xfId="1" applyFont="1" applyBorder="1" applyAlignment="1">
      <alignment horizontal="center"/>
    </xf>
    <xf numFmtId="0" fontId="10" fillId="0" borderId="43" xfId="1" applyFont="1" applyBorder="1"/>
    <xf numFmtId="0" fontId="10" fillId="0" borderId="46" xfId="1" applyFont="1" applyBorder="1"/>
    <xf numFmtId="5" fontId="7" fillId="0" borderId="46" xfId="1" applyNumberFormat="1" applyFont="1" applyBorder="1" applyProtection="1">
      <protection locked="0"/>
    </xf>
    <xf numFmtId="0" fontId="7" fillId="0" borderId="46" xfId="1" applyFont="1" applyBorder="1" applyProtection="1">
      <protection locked="0"/>
    </xf>
    <xf numFmtId="37" fontId="7" fillId="0" borderId="46" xfId="1" applyNumberFormat="1" applyFont="1" applyBorder="1" applyProtection="1">
      <protection locked="0"/>
    </xf>
    <xf numFmtId="0" fontId="10" fillId="0" borderId="17" xfId="1" applyFont="1" applyBorder="1"/>
    <xf numFmtId="37" fontId="7" fillId="0" borderId="17" xfId="1" applyNumberFormat="1" applyFont="1" applyBorder="1" applyProtection="1">
      <protection locked="0"/>
    </xf>
    <xf numFmtId="0" fontId="7" fillId="0" borderId="17" xfId="1" applyFont="1" applyBorder="1" applyProtection="1">
      <protection locked="0"/>
    </xf>
    <xf numFmtId="0" fontId="7" fillId="0" borderId="22" xfId="1" applyFont="1" applyBorder="1" applyProtection="1">
      <protection locked="0"/>
    </xf>
    <xf numFmtId="0" fontId="10" fillId="0" borderId="28" xfId="1" applyFont="1" applyBorder="1"/>
    <xf numFmtId="37" fontId="10" fillId="0" borderId="17" xfId="1" applyNumberFormat="1" applyFont="1" applyBorder="1" applyProtection="1"/>
    <xf numFmtId="0" fontId="10" fillId="0" borderId="6" xfId="1" applyFont="1" applyBorder="1"/>
    <xf numFmtId="0" fontId="10" fillId="0" borderId="1" xfId="1" applyFont="1" applyBorder="1"/>
    <xf numFmtId="0" fontId="10" fillId="0" borderId="7" xfId="1" applyFont="1" applyBorder="1"/>
    <xf numFmtId="0" fontId="10" fillId="0" borderId="24" xfId="1" applyFont="1" applyBorder="1"/>
    <xf numFmtId="0" fontId="10" fillId="0" borderId="15" xfId="1" applyFont="1" applyBorder="1"/>
    <xf numFmtId="0" fontId="10" fillId="0" borderId="21" xfId="1" applyFont="1" applyBorder="1"/>
    <xf numFmtId="49" fontId="10" fillId="0" borderId="21" xfId="1" applyNumberFormat="1" applyFont="1" applyBorder="1"/>
    <xf numFmtId="0" fontId="10" fillId="0" borderId="11" xfId="1" applyFont="1" applyBorder="1"/>
    <xf numFmtId="0" fontId="10" fillId="0" borderId="41" xfId="1" applyFont="1" applyBorder="1"/>
    <xf numFmtId="0" fontId="10" fillId="0" borderId="30" xfId="1" applyFont="1" applyBorder="1"/>
    <xf numFmtId="0" fontId="10" fillId="0" borderId="29" xfId="1" applyFont="1" applyBorder="1"/>
    <xf numFmtId="0" fontId="10" fillId="0" borderId="44" xfId="1" applyFont="1" applyBorder="1" applyAlignment="1">
      <alignment horizontal="centerContinuous"/>
    </xf>
    <xf numFmtId="0" fontId="10" fillId="0" borderId="45" xfId="1" applyFont="1" applyBorder="1" applyAlignment="1">
      <alignment horizontal="centerContinuous"/>
    </xf>
    <xf numFmtId="0" fontId="10" fillId="0" borderId="34" xfId="1" applyFont="1" applyBorder="1"/>
    <xf numFmtId="0" fontId="10" fillId="0" borderId="18" xfId="1" applyFont="1" applyBorder="1"/>
    <xf numFmtId="0" fontId="10" fillId="0" borderId="27" xfId="1" applyFont="1" applyBorder="1" applyAlignment="1">
      <alignment horizontal="center"/>
    </xf>
    <xf numFmtId="0" fontId="10" fillId="0" borderId="33" xfId="1" applyFont="1" applyBorder="1" applyAlignment="1">
      <alignment horizontal="center"/>
    </xf>
    <xf numFmtId="0" fontId="10" fillId="0" borderId="16" xfId="1" applyFont="1" applyBorder="1"/>
    <xf numFmtId="0" fontId="10" fillId="0" borderId="26" xfId="1" applyFont="1" applyBorder="1" applyAlignment="1">
      <alignment horizontal="center"/>
    </xf>
    <xf numFmtId="0" fontId="10" fillId="0" borderId="20" xfId="1" applyFont="1" applyBorder="1" applyAlignment="1">
      <alignment horizontal="center"/>
    </xf>
    <xf numFmtId="0" fontId="10" fillId="0" borderId="22" xfId="1" applyFont="1" applyBorder="1"/>
    <xf numFmtId="0" fontId="10" fillId="0" borderId="43" xfId="1" applyFont="1" applyBorder="1" applyAlignment="1">
      <alignment horizontal="center"/>
    </xf>
    <xf numFmtId="0" fontId="10" fillId="0" borderId="51" xfId="1" applyFont="1" applyBorder="1" applyAlignment="1">
      <alignment horizontal="center"/>
    </xf>
    <xf numFmtId="37" fontId="10" fillId="0" borderId="15" xfId="1" applyNumberFormat="1" applyFont="1" applyBorder="1"/>
    <xf numFmtId="37" fontId="10" fillId="0" borderId="25" xfId="1" applyNumberFormat="1" applyFont="1" applyBorder="1"/>
    <xf numFmtId="37" fontId="10" fillId="0" borderId="16" xfId="1" applyNumberFormat="1" applyFont="1" applyBorder="1"/>
    <xf numFmtId="37" fontId="10" fillId="0" borderId="18" xfId="1" applyNumberFormat="1" applyFont="1" applyBorder="1"/>
    <xf numFmtId="37" fontId="10" fillId="0" borderId="45" xfId="1" applyNumberFormat="1" applyFont="1" applyBorder="1"/>
    <xf numFmtId="37" fontId="10" fillId="0" borderId="51" xfId="1" applyNumberFormat="1" applyFont="1" applyBorder="1"/>
    <xf numFmtId="37" fontId="10" fillId="0" borderId="43" xfId="1" applyNumberFormat="1" applyFont="1" applyBorder="1"/>
    <xf numFmtId="37" fontId="10" fillId="0" borderId="46" xfId="1" applyNumberFormat="1" applyFont="1" applyBorder="1"/>
    <xf numFmtId="37" fontId="10" fillId="0" borderId="28" xfId="1" applyNumberFormat="1" applyFont="1" applyBorder="1"/>
    <xf numFmtId="37" fontId="10" fillId="0" borderId="27" xfId="1" applyNumberFormat="1" applyFont="1" applyBorder="1"/>
    <xf numFmtId="37" fontId="10" fillId="0" borderId="34" xfId="1" applyNumberFormat="1" applyFont="1" applyBorder="1"/>
    <xf numFmtId="37" fontId="10" fillId="0" borderId="33" xfId="1" applyNumberFormat="1" applyFont="1" applyBorder="1"/>
    <xf numFmtId="37" fontId="10" fillId="0" borderId="17" xfId="1" applyNumberFormat="1" applyFont="1" applyBorder="1"/>
    <xf numFmtId="37" fontId="10" fillId="0" borderId="26" xfId="1" applyNumberFormat="1" applyFont="1" applyBorder="1"/>
    <xf numFmtId="37" fontId="10" fillId="0" borderId="22" xfId="1" applyNumberFormat="1" applyFont="1" applyBorder="1"/>
    <xf numFmtId="37" fontId="10" fillId="0" borderId="20" xfId="1" applyNumberFormat="1" applyFont="1" applyBorder="1"/>
    <xf numFmtId="37" fontId="10" fillId="0" borderId="15" xfId="1" applyNumberFormat="1" applyFont="1" applyBorder="1" applyProtection="1"/>
    <xf numFmtId="37" fontId="10" fillId="0" borderId="25" xfId="1" applyNumberFormat="1" applyFont="1" applyBorder="1" applyProtection="1"/>
    <xf numFmtId="37" fontId="10" fillId="0" borderId="18" xfId="1" applyNumberFormat="1" applyFont="1" applyBorder="1" applyProtection="1"/>
    <xf numFmtId="37" fontId="10" fillId="21" borderId="32" xfId="1" applyNumberFormat="1" applyFont="1" applyFill="1" applyBorder="1"/>
    <xf numFmtId="37" fontId="10" fillId="21" borderId="31" xfId="1" applyNumberFormat="1" applyFont="1" applyFill="1" applyBorder="1"/>
    <xf numFmtId="37" fontId="10" fillId="21" borderId="29" xfId="1" applyNumberFormat="1" applyFont="1" applyFill="1" applyBorder="1"/>
    <xf numFmtId="37" fontId="10" fillId="21" borderId="30" xfId="1" applyNumberFormat="1" applyFont="1" applyFill="1" applyBorder="1"/>
    <xf numFmtId="37" fontId="10" fillId="21" borderId="27" xfId="1" applyNumberFormat="1" applyFont="1" applyFill="1" applyBorder="1"/>
    <xf numFmtId="0" fontId="10" fillId="0" borderId="47" xfId="1" applyFont="1" applyBorder="1" applyAlignment="1">
      <alignment horizontal="center"/>
    </xf>
    <xf numFmtId="0" fontId="10" fillId="0" borderId="50" xfId="1" applyFont="1" applyBorder="1"/>
    <xf numFmtId="37" fontId="10" fillId="0" borderId="52" xfId="1" applyNumberFormat="1" applyFont="1" applyBorder="1" applyProtection="1"/>
    <xf numFmtId="0" fontId="10" fillId="0" borderId="52" xfId="1" applyFont="1" applyBorder="1" applyAlignment="1">
      <alignment horizontal="center"/>
    </xf>
    <xf numFmtId="0" fontId="10" fillId="0" borderId="14" xfId="1" applyFont="1" applyBorder="1"/>
    <xf numFmtId="0" fontId="10" fillId="0" borderId="21" xfId="1" applyFont="1" applyBorder="1" applyAlignment="1">
      <alignment horizontal="centerContinuous"/>
    </xf>
    <xf numFmtId="0" fontId="10" fillId="0" borderId="26" xfId="1" applyFont="1" applyBorder="1" applyAlignment="1">
      <alignment horizontal="centerContinuous"/>
    </xf>
    <xf numFmtId="0" fontId="10" fillId="0" borderId="5" xfId="1" applyFont="1" applyBorder="1" applyAlignment="1">
      <alignment horizontal="center"/>
    </xf>
    <xf numFmtId="0" fontId="10" fillId="0" borderId="4" xfId="1" applyFont="1" applyBorder="1" applyAlignment="1">
      <alignment horizontal="center"/>
    </xf>
    <xf numFmtId="0" fontId="10" fillId="0" borderId="9" xfId="1" applyFont="1" applyBorder="1" applyAlignment="1">
      <alignment horizontal="center"/>
    </xf>
    <xf numFmtId="0" fontId="22" fillId="0" borderId="21" xfId="1" applyFont="1" applyBorder="1" applyAlignment="1">
      <alignment horizontal="center"/>
    </xf>
    <xf numFmtId="0" fontId="10" fillId="0" borderId="21" xfId="1" applyFont="1" applyBorder="1" applyAlignment="1">
      <alignment horizontal="center"/>
    </xf>
    <xf numFmtId="0" fontId="10" fillId="0" borderId="11" xfId="1" applyFont="1" applyBorder="1" applyAlignment="1">
      <alignment horizontal="center"/>
    </xf>
    <xf numFmtId="5" fontId="10" fillId="0" borderId="19" xfId="1" applyNumberFormat="1" applyFont="1" applyBorder="1" applyProtection="1"/>
    <xf numFmtId="5" fontId="10" fillId="0" borderId="15" xfId="1" applyNumberFormat="1" applyFont="1" applyBorder="1" applyProtection="1"/>
    <xf numFmtId="5" fontId="10" fillId="0" borderId="5" xfId="1" applyNumberFormat="1" applyFont="1" applyBorder="1" applyProtection="1"/>
    <xf numFmtId="37" fontId="10" fillId="0" borderId="11" xfId="1" applyNumberFormat="1" applyFont="1" applyBorder="1" applyProtection="1"/>
    <xf numFmtId="5" fontId="10" fillId="0" borderId="21" xfId="1" applyNumberFormat="1" applyFont="1" applyBorder="1" applyProtection="1"/>
    <xf numFmtId="0" fontId="10" fillId="5" borderId="17" xfId="1" applyFont="1" applyFill="1" applyBorder="1"/>
    <xf numFmtId="5" fontId="10" fillId="0" borderId="11" xfId="1" applyNumberFormat="1" applyFont="1" applyBorder="1" applyProtection="1"/>
    <xf numFmtId="0" fontId="22" fillId="0" borderId="19" xfId="1" applyFont="1" applyBorder="1" applyAlignment="1">
      <alignment horizontal="center"/>
    </xf>
    <xf numFmtId="0" fontId="10" fillId="0" borderId="38" xfId="1" applyFont="1" applyBorder="1" applyAlignment="1">
      <alignment horizontal="center"/>
    </xf>
    <xf numFmtId="0" fontId="10" fillId="5" borderId="38" xfId="1" applyFont="1" applyFill="1" applyBorder="1"/>
    <xf numFmtId="5" fontId="10" fillId="0" borderId="35" xfId="1" applyNumberFormat="1" applyFont="1" applyBorder="1" applyProtection="1"/>
    <xf numFmtId="5" fontId="10" fillId="0" borderId="7" xfId="1" applyNumberFormat="1" applyFont="1" applyBorder="1" applyProtection="1"/>
    <xf numFmtId="0" fontId="10" fillId="0" borderId="0" xfId="1" applyFont="1" applyAlignment="1">
      <alignment horizontal="right"/>
    </xf>
    <xf numFmtId="0" fontId="10" fillId="0" borderId="82" xfId="1" applyFont="1" applyBorder="1" applyAlignment="1" applyProtection="1">
      <alignment horizontal="centerContinuous" wrapText="1"/>
    </xf>
    <xf numFmtId="0" fontId="10" fillId="0" borderId="91" xfId="1" applyFont="1" applyBorder="1" applyAlignment="1" applyProtection="1">
      <alignment horizontal="center"/>
    </xf>
    <xf numFmtId="0" fontId="58" fillId="0" borderId="93" xfId="1" applyFont="1" applyBorder="1"/>
    <xf numFmtId="0" fontId="58" fillId="0" borderId="90" xfId="1" applyFont="1" applyBorder="1"/>
    <xf numFmtId="0" fontId="58" fillId="0" borderId="0" xfId="1" applyFont="1"/>
    <xf numFmtId="0" fontId="10" fillId="0" borderId="79" xfId="1" applyFont="1" applyBorder="1" applyAlignment="1" applyProtection="1">
      <alignment horizontal="center"/>
    </xf>
    <xf numFmtId="0" fontId="58" fillId="0" borderId="0" xfId="1" applyFont="1" applyAlignment="1">
      <alignment horizontal="center"/>
    </xf>
    <xf numFmtId="0" fontId="58" fillId="0" borderId="98" xfId="1" applyFont="1" applyBorder="1" applyAlignment="1">
      <alignment horizontal="center"/>
    </xf>
    <xf numFmtId="0" fontId="10" fillId="0" borderId="100" xfId="1" applyFont="1" applyBorder="1" applyAlignment="1" applyProtection="1">
      <alignment horizontal="right"/>
    </xf>
    <xf numFmtId="0" fontId="11" fillId="0" borderId="101" xfId="1" applyFont="1" applyBorder="1" applyProtection="1"/>
    <xf numFmtId="0" fontId="10" fillId="22" borderId="102" xfId="1" applyFont="1" applyFill="1" applyBorder="1" applyProtection="1"/>
    <xf numFmtId="0" fontId="10" fillId="22" borderId="83" xfId="1" applyFont="1" applyFill="1" applyBorder="1" applyProtection="1"/>
    <xf numFmtId="37" fontId="10" fillId="22" borderId="102" xfId="1" applyNumberFormat="1" applyFont="1" applyFill="1" applyBorder="1" applyProtection="1"/>
    <xf numFmtId="37" fontId="10" fillId="22" borderId="83" xfId="1" applyNumberFormat="1" applyFont="1" applyFill="1" applyBorder="1" applyProtection="1"/>
    <xf numFmtId="0" fontId="10" fillId="0" borderId="111" xfId="1" applyFont="1" applyBorder="1" applyAlignment="1" applyProtection="1">
      <alignment horizontal="right"/>
    </xf>
    <xf numFmtId="0" fontId="10" fillId="0" borderId="21" xfId="1" applyFont="1" applyBorder="1" applyAlignment="1" applyProtection="1">
      <alignment horizontal="centerContinuous"/>
    </xf>
    <xf numFmtId="0" fontId="10" fillId="0" borderId="54" xfId="1" applyFont="1" applyBorder="1" applyAlignment="1" applyProtection="1">
      <alignment horizontal="center"/>
    </xf>
    <xf numFmtId="5" fontId="10" fillId="9" borderId="48" xfId="1" applyNumberFormat="1" applyFont="1" applyFill="1" applyBorder="1" applyProtection="1"/>
    <xf numFmtId="164" fontId="10" fillId="0" borderId="2" xfId="1" applyNumberFormat="1" applyFont="1" applyBorder="1" applyAlignment="1" applyProtection="1">
      <alignment horizontal="center"/>
    </xf>
    <xf numFmtId="0" fontId="10" fillId="0" borderId="44" xfId="1" applyFont="1" applyBorder="1" applyAlignment="1" applyProtection="1">
      <alignment horizontal="centerContinuous"/>
    </xf>
    <xf numFmtId="0" fontId="10" fillId="0" borderId="34" xfId="1" applyFont="1" applyBorder="1" applyAlignment="1" applyProtection="1">
      <alignment horizontal="center"/>
    </xf>
    <xf numFmtId="5" fontId="7" fillId="0" borderId="19" xfId="1" applyNumberFormat="1" applyFont="1" applyBorder="1" applyProtection="1">
      <protection locked="0"/>
    </xf>
    <xf numFmtId="37" fontId="7" fillId="0" borderId="19" xfId="1" applyNumberFormat="1" applyFont="1" applyBorder="1" applyProtection="1">
      <protection locked="0"/>
    </xf>
    <xf numFmtId="0" fontId="7" fillId="0" borderId="15" xfId="1" applyFont="1" applyBorder="1" applyProtection="1">
      <protection locked="0"/>
    </xf>
    <xf numFmtId="0" fontId="10" fillId="9" borderId="46" xfId="1" applyFont="1" applyFill="1" applyBorder="1" applyProtection="1"/>
    <xf numFmtId="37" fontId="7" fillId="0" borderId="32" xfId="1" applyNumberFormat="1" applyFont="1" applyBorder="1" applyProtection="1">
      <protection locked="0"/>
    </xf>
    <xf numFmtId="0" fontId="10" fillId="0" borderId="28" xfId="1" applyFont="1" applyBorder="1" applyProtection="1"/>
    <xf numFmtId="0" fontId="10" fillId="0" borderId="6" xfId="1" applyFont="1" applyBorder="1" applyAlignment="1" applyProtection="1">
      <alignment horizontal="center"/>
    </xf>
    <xf numFmtId="0" fontId="10" fillId="0" borderId="50" xfId="1" applyFont="1" applyBorder="1" applyProtection="1"/>
    <xf numFmtId="0" fontId="10" fillId="9" borderId="53" xfId="1" applyFont="1" applyFill="1" applyBorder="1" applyProtection="1"/>
    <xf numFmtId="37" fontId="10" fillId="0" borderId="0" xfId="1" applyNumberFormat="1" applyFont="1" applyAlignment="1" applyProtection="1">
      <alignment horizontal="center"/>
    </xf>
    <xf numFmtId="37" fontId="10" fillId="0" borderId="15" xfId="1" applyNumberFormat="1" applyFont="1" applyBorder="1" applyAlignment="1" applyProtection="1">
      <alignment horizontal="center"/>
    </xf>
    <xf numFmtId="0" fontId="10" fillId="0" borderId="23" xfId="1" applyFont="1" applyBorder="1" applyAlignment="1" applyProtection="1">
      <alignment horizontal="center"/>
    </xf>
    <xf numFmtId="0" fontId="10" fillId="0" borderId="33" xfId="1" applyFont="1" applyBorder="1" applyAlignment="1" applyProtection="1">
      <alignment horizontal="center"/>
    </xf>
    <xf numFmtId="0" fontId="10" fillId="0" borderId="18" xfId="1" applyFont="1" applyBorder="1" applyAlignment="1" applyProtection="1">
      <alignment horizontal="center"/>
    </xf>
    <xf numFmtId="37" fontId="10" fillId="0" borderId="22" xfId="1" applyNumberFormat="1" applyFont="1" applyBorder="1" applyProtection="1"/>
    <xf numFmtId="0" fontId="10" fillId="0" borderId="20" xfId="1" applyFont="1" applyBorder="1" applyAlignment="1" applyProtection="1">
      <alignment horizontal="center"/>
    </xf>
    <xf numFmtId="0" fontId="10" fillId="0" borderId="16" xfId="1" applyFont="1" applyBorder="1" applyAlignment="1">
      <alignment horizontal="centerContinuous"/>
    </xf>
    <xf numFmtId="0" fontId="10" fillId="0" borderId="19" xfId="1" applyFont="1" applyBorder="1" applyAlignment="1">
      <alignment horizontal="centerContinuous"/>
    </xf>
    <xf numFmtId="5" fontId="10" fillId="4" borderId="19" xfId="1" applyNumberFormat="1" applyFont="1" applyFill="1" applyBorder="1" applyProtection="1"/>
    <xf numFmtId="5" fontId="10" fillId="4" borderId="16" xfId="1" applyNumberFormat="1" applyFont="1" applyFill="1" applyBorder="1" applyProtection="1"/>
    <xf numFmtId="37" fontId="10" fillId="4" borderId="19" xfId="1" applyNumberFormat="1" applyFont="1" applyFill="1" applyBorder="1" applyProtection="1"/>
    <xf numFmtId="37" fontId="10" fillId="4" borderId="16" xfId="1" applyNumberFormat="1" applyFont="1" applyFill="1" applyBorder="1" applyProtection="1"/>
    <xf numFmtId="0" fontId="10" fillId="0" borderId="54" xfId="1" applyFont="1" applyBorder="1" applyAlignment="1">
      <alignment horizontal="center"/>
    </xf>
    <xf numFmtId="0" fontId="10" fillId="0" borderId="48" xfId="1" applyFont="1" applyBorder="1"/>
    <xf numFmtId="0" fontId="10" fillId="19" borderId="48" xfId="1" applyFont="1" applyFill="1" applyBorder="1"/>
    <xf numFmtId="0" fontId="11" fillId="0" borderId="0" xfId="1" applyFont="1" applyAlignment="1">
      <alignment horizontal="centerContinuous"/>
    </xf>
    <xf numFmtId="164" fontId="10" fillId="0" borderId="1" xfId="1" applyNumberFormat="1" applyFont="1" applyBorder="1" applyAlignment="1" applyProtection="1">
      <alignment horizontal="center"/>
    </xf>
    <xf numFmtId="0" fontId="10" fillId="0" borderId="8" xfId="1" applyFont="1" applyBorder="1" applyAlignment="1">
      <alignment horizontal="centerContinuous"/>
    </xf>
    <xf numFmtId="0" fontId="10" fillId="0" borderId="2" xfId="1" applyFont="1" applyBorder="1" applyAlignment="1">
      <alignment horizontal="centerContinuous"/>
    </xf>
    <xf numFmtId="0" fontId="10" fillId="0" borderId="3" xfId="1" applyFont="1" applyBorder="1" applyAlignment="1">
      <alignment horizontal="centerContinuous"/>
    </xf>
    <xf numFmtId="0" fontId="10" fillId="0" borderId="4" xfId="1" applyFont="1" applyBorder="1" applyAlignment="1">
      <alignment horizontal="centerContinuous"/>
    </xf>
    <xf numFmtId="0" fontId="10" fillId="0" borderId="5" xfId="1" applyFont="1" applyBorder="1" applyAlignment="1">
      <alignment horizontal="centerContinuous"/>
    </xf>
    <xf numFmtId="0" fontId="10" fillId="0" borderId="30" xfId="1" applyFont="1" applyBorder="1" applyAlignment="1">
      <alignment horizontal="center"/>
    </xf>
    <xf numFmtId="0" fontId="10" fillId="0" borderId="32" xfId="1" applyFont="1" applyBorder="1" applyAlignment="1">
      <alignment horizontal="center"/>
    </xf>
    <xf numFmtId="0" fontId="10" fillId="0" borderId="34" xfId="1" applyFont="1" applyBorder="1" applyAlignment="1">
      <alignment horizontal="centerContinuous"/>
    </xf>
    <xf numFmtId="0" fontId="10" fillId="4" borderId="19" xfId="1" applyFont="1" applyFill="1" applyBorder="1"/>
    <xf numFmtId="0" fontId="10" fillId="0" borderId="30" xfId="1" applyFont="1" applyBorder="1" applyAlignment="1">
      <alignment horizontal="centerContinuous"/>
    </xf>
    <xf numFmtId="0" fontId="10" fillId="0" borderId="31" xfId="1" applyFont="1" applyBorder="1" applyAlignment="1">
      <alignment horizontal="centerContinuous"/>
    </xf>
    <xf numFmtId="0" fontId="10" fillId="0" borderId="29" xfId="1" applyFont="1" applyBorder="1" applyAlignment="1">
      <alignment horizontal="centerContinuous"/>
    </xf>
    <xf numFmtId="166" fontId="10" fillId="0" borderId="19" xfId="1" applyNumberFormat="1" applyFont="1" applyBorder="1" applyProtection="1"/>
    <xf numFmtId="0" fontId="10" fillId="0" borderId="48" xfId="1" applyFont="1" applyBorder="1" applyAlignment="1">
      <alignment horizontal="left"/>
    </xf>
    <xf numFmtId="0" fontId="10" fillId="11" borderId="48" xfId="1" applyFont="1" applyFill="1" applyBorder="1"/>
    <xf numFmtId="0" fontId="10" fillId="0" borderId="0" xfId="1" applyFont="1" applyAlignment="1"/>
    <xf numFmtId="37" fontId="6" fillId="22" borderId="44" xfId="0" applyNumberFormat="1" applyFont="1" applyFill="1" applyBorder="1" applyProtection="1"/>
    <xf numFmtId="0" fontId="22" fillId="0" borderId="0" xfId="0" applyFont="1" applyFill="1" applyAlignment="1" applyProtection="1">
      <alignment wrapText="1"/>
    </xf>
    <xf numFmtId="0" fontId="56" fillId="0" borderId="0" xfId="0" applyFont="1" applyFill="1" applyAlignment="1" applyProtection="1">
      <alignment wrapText="1"/>
    </xf>
    <xf numFmtId="0" fontId="10" fillId="0" borderId="22" xfId="1" applyBorder="1" applyProtection="1"/>
    <xf numFmtId="164" fontId="10" fillId="0" borderId="17" xfId="1" applyNumberFormat="1" applyBorder="1" applyAlignment="1" applyProtection="1">
      <alignment horizontal="center"/>
    </xf>
    <xf numFmtId="0" fontId="10" fillId="0" borderId="9" xfId="1" applyFont="1" applyBorder="1" applyAlignment="1" applyProtection="1">
      <alignment horizontal="centerContinuous"/>
    </xf>
    <xf numFmtId="0" fontId="10" fillId="0" borderId="11" xfId="1" applyFont="1" applyBorder="1" applyAlignment="1" applyProtection="1">
      <alignment horizontal="centerContinuous"/>
    </xf>
    <xf numFmtId="0" fontId="10" fillId="0" borderId="18" xfId="1" applyFont="1" applyBorder="1" applyProtection="1"/>
    <xf numFmtId="0" fontId="10" fillId="0" borderId="25" xfId="1" applyFont="1" applyBorder="1" applyAlignment="1" applyProtection="1">
      <alignment horizontal="centerContinuous"/>
    </xf>
    <xf numFmtId="0" fontId="10" fillId="0" borderId="26" xfId="1" applyFont="1" applyBorder="1" applyAlignment="1" applyProtection="1">
      <alignment horizontal="centerContinuous"/>
    </xf>
    <xf numFmtId="0" fontId="10" fillId="11" borderId="32" xfId="1" applyFont="1" applyFill="1" applyBorder="1" applyProtection="1"/>
    <xf numFmtId="0" fontId="10" fillId="11" borderId="29" xfId="1" applyFont="1" applyFill="1" applyBorder="1" applyProtection="1"/>
    <xf numFmtId="0" fontId="10" fillId="11" borderId="44" xfId="1" applyFont="1" applyFill="1" applyBorder="1" applyProtection="1"/>
    <xf numFmtId="0" fontId="10" fillId="11" borderId="39" xfId="1" applyFont="1" applyFill="1" applyBorder="1" applyProtection="1"/>
    <xf numFmtId="0" fontId="10" fillId="11" borderId="21" xfId="1" applyFont="1" applyFill="1" applyBorder="1" applyProtection="1"/>
    <xf numFmtId="0" fontId="10" fillId="11" borderId="11" xfId="1" applyFont="1" applyFill="1" applyBorder="1" applyProtection="1"/>
    <xf numFmtId="0" fontId="10" fillId="11" borderId="19" xfId="1" applyFont="1" applyFill="1" applyBorder="1" applyProtection="1"/>
    <xf numFmtId="0" fontId="10" fillId="11" borderId="5" xfId="1" applyFont="1" applyFill="1" applyBorder="1" applyProtection="1"/>
    <xf numFmtId="0" fontId="10" fillId="0" borderId="21" xfId="1" applyBorder="1" applyProtection="1"/>
    <xf numFmtId="37" fontId="10" fillId="11" borderId="32" xfId="1" applyNumberFormat="1" applyFont="1" applyFill="1" applyBorder="1" applyProtection="1"/>
    <xf numFmtId="37" fontId="10" fillId="11" borderId="29" xfId="1" applyNumberFormat="1" applyFont="1" applyFill="1" applyBorder="1" applyProtection="1"/>
    <xf numFmtId="37" fontId="10" fillId="11" borderId="21" xfId="1" applyNumberFormat="1" applyFont="1" applyFill="1" applyBorder="1" applyProtection="1"/>
    <xf numFmtId="37" fontId="10" fillId="11" borderId="11" xfId="1" applyNumberFormat="1" applyFont="1" applyFill="1" applyBorder="1" applyProtection="1"/>
    <xf numFmtId="37" fontId="10" fillId="11" borderId="44" xfId="1" applyNumberFormat="1" applyFont="1" applyFill="1" applyBorder="1" applyProtection="1"/>
    <xf numFmtId="37" fontId="10" fillId="11" borderId="39" xfId="1" applyNumberFormat="1" applyFont="1" applyFill="1" applyBorder="1" applyProtection="1"/>
    <xf numFmtId="5" fontId="10" fillId="0" borderId="22" xfId="1" applyNumberFormat="1" applyFont="1" applyBorder="1" applyProtection="1"/>
    <xf numFmtId="0" fontId="10" fillId="0" borderId="10" xfId="1" applyFont="1" applyBorder="1" applyAlignment="1" applyProtection="1">
      <alignment horizontal="left"/>
    </xf>
    <xf numFmtId="0" fontId="10" fillId="0" borderId="178" xfId="1" applyFont="1" applyBorder="1" applyAlignment="1" applyProtection="1">
      <alignment horizontal="centerContinuous"/>
    </xf>
    <xf numFmtId="37" fontId="10" fillId="0" borderId="0" xfId="1" applyNumberFormat="1" applyFont="1" applyFill="1" applyBorder="1" applyProtection="1"/>
    <xf numFmtId="37" fontId="10" fillId="0" borderId="181" xfId="1" applyNumberFormat="1" applyFont="1" applyFill="1" applyBorder="1" applyProtection="1"/>
    <xf numFmtId="37" fontId="10" fillId="11" borderId="19" xfId="1" applyNumberFormat="1" applyFont="1" applyFill="1" applyBorder="1" applyProtection="1"/>
    <xf numFmtId="37" fontId="10" fillId="11" borderId="5" xfId="1" applyNumberFormat="1" applyFont="1" applyFill="1" applyBorder="1" applyProtection="1"/>
    <xf numFmtId="0" fontId="51" fillId="0" borderId="0" xfId="1" applyFont="1" applyFill="1" applyProtection="1"/>
    <xf numFmtId="0" fontId="10" fillId="0" borderId="0" xfId="1" applyProtection="1"/>
    <xf numFmtId="0" fontId="10" fillId="0" borderId="0" xfId="1" applyAlignment="1" applyProtection="1">
      <alignment horizontal="centerContinuous"/>
    </xf>
    <xf numFmtId="0" fontId="10" fillId="0" borderId="174" xfId="1" applyFont="1" applyBorder="1" applyAlignment="1" applyProtection="1">
      <alignment horizontal="center"/>
    </xf>
    <xf numFmtId="37" fontId="10" fillId="0" borderId="175" xfId="1" applyNumberFormat="1" applyFont="1" applyBorder="1" applyProtection="1"/>
    <xf numFmtId="37" fontId="10" fillId="0" borderId="176" xfId="1" applyNumberFormat="1" applyFont="1" applyBorder="1" applyProtection="1"/>
    <xf numFmtId="0" fontId="10" fillId="0" borderId="177" xfId="1" applyFont="1" applyBorder="1" applyProtection="1"/>
    <xf numFmtId="0" fontId="10" fillId="0" borderId="12" xfId="1" applyBorder="1" applyProtection="1"/>
    <xf numFmtId="0" fontId="10" fillId="0" borderId="25" xfId="1" applyBorder="1" applyProtection="1"/>
    <xf numFmtId="0" fontId="10" fillId="0" borderId="26" xfId="1" applyBorder="1" applyProtection="1"/>
    <xf numFmtId="164" fontId="10" fillId="0" borderId="10" xfId="1" applyNumberFormat="1" applyBorder="1" applyAlignment="1" applyProtection="1">
      <alignment horizontal="left"/>
    </xf>
    <xf numFmtId="0" fontId="10" fillId="0" borderId="10" xfId="1" applyBorder="1" applyProtection="1"/>
    <xf numFmtId="0" fontId="10" fillId="0" borderId="30" xfId="1" applyFont="1" applyBorder="1" applyAlignment="1" applyProtection="1">
      <alignment horizontal="centerContinuous"/>
    </xf>
    <xf numFmtId="0" fontId="10" fillId="0" borderId="31" xfId="1" applyFont="1" applyBorder="1" applyAlignment="1" applyProtection="1">
      <alignment horizontal="centerContinuous"/>
    </xf>
    <xf numFmtId="0" fontId="10" fillId="0" borderId="31" xfId="1" applyBorder="1" applyAlignment="1" applyProtection="1">
      <alignment horizontal="centerContinuous"/>
    </xf>
    <xf numFmtId="0" fontId="10" fillId="0" borderId="0" xfId="1" applyBorder="1" applyAlignment="1" applyProtection="1">
      <alignment horizontal="centerContinuous"/>
    </xf>
    <xf numFmtId="0" fontId="10" fillId="0" borderId="10" xfId="1" applyBorder="1" applyAlignment="1" applyProtection="1">
      <alignment horizontal="centerContinuous"/>
    </xf>
    <xf numFmtId="0" fontId="10" fillId="0" borderId="4" xfId="1" applyBorder="1" applyProtection="1"/>
    <xf numFmtId="0" fontId="48" fillId="0" borderId="0" xfId="1" applyFont="1" applyProtection="1"/>
    <xf numFmtId="0" fontId="48" fillId="0" borderId="0" xfId="1" applyFont="1" applyAlignment="1" applyProtection="1">
      <alignment horizontal="left"/>
    </xf>
    <xf numFmtId="0" fontId="10" fillId="0" borderId="196" xfId="1" applyFont="1" applyBorder="1" applyProtection="1"/>
    <xf numFmtId="0" fontId="10" fillId="0" borderId="45" xfId="1" applyFont="1" applyBorder="1" applyAlignment="1" applyProtection="1">
      <alignment horizontal="centerContinuous"/>
    </xf>
    <xf numFmtId="0" fontId="10" fillId="0" borderId="194" xfId="1" applyFont="1" applyBorder="1" applyAlignment="1" applyProtection="1">
      <alignment horizontal="center"/>
    </xf>
    <xf numFmtId="0" fontId="10" fillId="0" borderId="193" xfId="1" applyFont="1" applyBorder="1" applyAlignment="1" applyProtection="1">
      <alignment horizontal="center"/>
    </xf>
    <xf numFmtId="0" fontId="10" fillId="0" borderId="182" xfId="1" applyFont="1" applyBorder="1" applyAlignment="1" applyProtection="1">
      <alignment horizontal="center"/>
    </xf>
    <xf numFmtId="0" fontId="10" fillId="0" borderId="182" xfId="1" applyFont="1" applyBorder="1" applyProtection="1"/>
    <xf numFmtId="5" fontId="10" fillId="0" borderId="10" xfId="1" applyNumberFormat="1" applyFont="1" applyBorder="1" applyProtection="1"/>
    <xf numFmtId="37" fontId="10" fillId="0" borderId="10" xfId="1" applyNumberFormat="1" applyFont="1" applyBorder="1" applyProtection="1"/>
    <xf numFmtId="0" fontId="10" fillId="0" borderId="36" xfId="1" applyFont="1" applyBorder="1" applyAlignment="1" applyProtection="1">
      <alignment horizontal="center"/>
    </xf>
    <xf numFmtId="0" fontId="10" fillId="2" borderId="36" xfId="1" applyFont="1" applyFill="1" applyBorder="1" applyProtection="1"/>
    <xf numFmtId="0" fontId="10" fillId="2" borderId="195" xfId="1" applyFont="1" applyFill="1" applyBorder="1" applyProtection="1"/>
    <xf numFmtId="37" fontId="10" fillId="0" borderId="36" xfId="1" applyNumberFormat="1" applyFont="1" applyBorder="1" applyProtection="1"/>
    <xf numFmtId="5" fontId="10" fillId="0" borderId="36" xfId="1" applyNumberFormat="1" applyFont="1" applyBorder="1" applyProtection="1"/>
    <xf numFmtId="0" fontId="10" fillId="0" borderId="37" xfId="1" applyFont="1" applyBorder="1" applyAlignment="1" applyProtection="1">
      <alignment horizontal="center"/>
    </xf>
    <xf numFmtId="0" fontId="9" fillId="0" borderId="0" xfId="1" applyFont="1" applyAlignment="1" applyProtection="1">
      <alignment horizontal="centerContinuous"/>
    </xf>
    <xf numFmtId="0" fontId="46" fillId="0" borderId="0" xfId="1" applyFont="1" applyProtection="1"/>
    <xf numFmtId="164" fontId="10" fillId="0" borderId="10" xfId="1" applyNumberFormat="1" applyBorder="1" applyAlignment="1" applyProtection="1">
      <alignment horizontal="center"/>
    </xf>
    <xf numFmtId="0" fontId="10" fillId="0" borderId="0" xfId="1" applyBorder="1" applyProtection="1"/>
    <xf numFmtId="0" fontId="10" fillId="0" borderId="8" xfId="1" applyBorder="1" applyProtection="1"/>
    <xf numFmtId="0" fontId="10" fillId="0" borderId="2" xfId="1" applyBorder="1" applyProtection="1"/>
    <xf numFmtId="0" fontId="10" fillId="0" borderId="3" xfId="1" applyBorder="1" applyProtection="1"/>
    <xf numFmtId="0" fontId="10" fillId="0" borderId="9" xfId="1" applyBorder="1" applyProtection="1"/>
    <xf numFmtId="0" fontId="10" fillId="0" borderId="11" xfId="1" applyBorder="1" applyProtection="1"/>
    <xf numFmtId="0" fontId="10" fillId="10" borderId="36" xfId="1" applyFont="1" applyFill="1" applyBorder="1" applyProtection="1"/>
    <xf numFmtId="0" fontId="10" fillId="10" borderId="195" xfId="1" applyFont="1" applyFill="1" applyBorder="1" applyProtection="1"/>
    <xf numFmtId="0" fontId="10" fillId="10" borderId="1" xfId="1" applyFont="1" applyFill="1" applyBorder="1" applyProtection="1"/>
    <xf numFmtId="0" fontId="10" fillId="18" borderId="0" xfId="1" applyFont="1" applyFill="1" applyBorder="1" applyProtection="1"/>
    <xf numFmtId="5" fontId="10" fillId="0" borderId="0" xfId="1" applyNumberFormat="1" applyFont="1" applyBorder="1" applyProtection="1"/>
    <xf numFmtId="0" fontId="10" fillId="0" borderId="24" xfId="1" applyFont="1" applyBorder="1" applyAlignment="1" applyProtection="1">
      <alignment horizontal="center"/>
    </xf>
    <xf numFmtId="0" fontId="10" fillId="0" borderId="211" xfId="1" applyFont="1" applyBorder="1" applyProtection="1"/>
    <xf numFmtId="0" fontId="10" fillId="0" borderId="210" xfId="1" applyFont="1" applyBorder="1" applyProtection="1"/>
    <xf numFmtId="0" fontId="10" fillId="0" borderId="212" xfId="1" applyBorder="1" applyProtection="1"/>
    <xf numFmtId="0" fontId="10" fillId="0" borderId="191" xfId="1" applyBorder="1" applyProtection="1"/>
    <xf numFmtId="0" fontId="10" fillId="0" borderId="19" xfId="1" applyBorder="1" applyProtection="1"/>
    <xf numFmtId="164" fontId="10" fillId="0" borderId="21" xfId="1" applyNumberFormat="1" applyBorder="1" applyAlignment="1" applyProtection="1">
      <alignment horizontal="center"/>
    </xf>
    <xf numFmtId="0" fontId="10" fillId="0" borderId="205" xfId="1" applyBorder="1" applyProtection="1"/>
    <xf numFmtId="0" fontId="10" fillId="0" borderId="213" xfId="1" applyFont="1" applyBorder="1" applyProtection="1"/>
    <xf numFmtId="0" fontId="16" fillId="0" borderId="4" xfId="1" applyFont="1" applyBorder="1" applyAlignment="1" applyProtection="1">
      <alignment horizontal="center"/>
    </xf>
    <xf numFmtId="0" fontId="16" fillId="0" borderId="0" xfId="1" applyFont="1" applyProtection="1"/>
    <xf numFmtId="0" fontId="16" fillId="0" borderId="191" xfId="1" applyFont="1" applyBorder="1" applyProtection="1"/>
    <xf numFmtId="0" fontId="16" fillId="0" borderId="5" xfId="1" applyFont="1" applyBorder="1" applyProtection="1"/>
    <xf numFmtId="0" fontId="16" fillId="0" borderId="4" xfId="1" applyFont="1" applyBorder="1" applyProtection="1"/>
    <xf numFmtId="0" fontId="10" fillId="0" borderId="191" xfId="1" applyFont="1" applyBorder="1"/>
    <xf numFmtId="0" fontId="16" fillId="0" borderId="11" xfId="1" applyFont="1" applyBorder="1" applyProtection="1"/>
    <xf numFmtId="0" fontId="22" fillId="0" borderId="33" xfId="1" applyFont="1" applyBorder="1" applyProtection="1"/>
    <xf numFmtId="0" fontId="22" fillId="0" borderId="27" xfId="1" applyFont="1" applyBorder="1" applyAlignment="1" applyProtection="1">
      <alignment horizontal="center"/>
    </xf>
    <xf numFmtId="0" fontId="22" fillId="0" borderId="27" xfId="1" applyFont="1" applyBorder="1" applyAlignment="1" applyProtection="1">
      <alignment horizontal="centerContinuous"/>
    </xf>
    <xf numFmtId="0" fontId="22" fillId="0" borderId="214" xfId="1" applyFont="1" applyBorder="1" applyProtection="1"/>
    <xf numFmtId="0" fontId="22" fillId="0" borderId="31" xfId="1" applyFont="1" applyBorder="1" applyAlignment="1" applyProtection="1">
      <alignment horizontal="centerContinuous"/>
    </xf>
    <xf numFmtId="0" fontId="22" fillId="0" borderId="25" xfId="1" applyFont="1" applyBorder="1" applyAlignment="1" applyProtection="1">
      <alignment horizontal="centerContinuous"/>
    </xf>
    <xf numFmtId="0" fontId="22" fillId="0" borderId="18" xfId="1" applyFont="1" applyBorder="1" applyProtection="1"/>
    <xf numFmtId="0" fontId="22" fillId="0" borderId="25" xfId="1" applyFont="1" applyBorder="1" applyAlignment="1" applyProtection="1">
      <alignment horizontal="center"/>
    </xf>
    <xf numFmtId="0" fontId="22" fillId="0" borderId="191" xfId="1" applyFont="1" applyBorder="1" applyAlignment="1" applyProtection="1">
      <alignment horizontal="center"/>
    </xf>
    <xf numFmtId="0" fontId="22" fillId="0" borderId="5" xfId="1" applyFont="1" applyBorder="1" applyAlignment="1" applyProtection="1">
      <alignment horizontal="center"/>
    </xf>
    <xf numFmtId="0" fontId="22" fillId="0" borderId="18" xfId="1" applyFont="1" applyBorder="1" applyAlignment="1" applyProtection="1">
      <alignment horizontal="center"/>
    </xf>
    <xf numFmtId="0" fontId="22" fillId="0" borderId="20" xfId="1" applyFont="1" applyBorder="1" applyAlignment="1" applyProtection="1">
      <alignment horizontal="center"/>
    </xf>
    <xf numFmtId="0" fontId="22" fillId="0" borderId="26" xfId="1" applyFont="1" applyBorder="1" applyAlignment="1" applyProtection="1">
      <alignment horizontal="center"/>
    </xf>
    <xf numFmtId="0" fontId="22" fillId="0" borderId="213" xfId="1" applyFont="1" applyBorder="1" applyAlignment="1" applyProtection="1">
      <alignment horizontal="center"/>
    </xf>
    <xf numFmtId="0" fontId="22" fillId="0" borderId="11" xfId="1" applyFont="1" applyBorder="1" applyAlignment="1" applyProtection="1">
      <alignment horizontal="center"/>
    </xf>
    <xf numFmtId="0" fontId="10" fillId="0" borderId="213" xfId="1" applyFont="1" applyBorder="1" applyAlignment="1" applyProtection="1">
      <alignment horizontal="center"/>
    </xf>
    <xf numFmtId="0" fontId="10" fillId="10" borderId="26" xfId="1" applyFont="1" applyFill="1" applyBorder="1" applyProtection="1"/>
    <xf numFmtId="0" fontId="10" fillId="10" borderId="213" xfId="1" applyFont="1" applyFill="1" applyBorder="1" applyProtection="1"/>
    <xf numFmtId="0" fontId="10" fillId="0" borderId="214" xfId="1" applyFont="1" applyBorder="1" applyAlignment="1" applyProtection="1">
      <alignment horizontal="centerContinuous"/>
    </xf>
    <xf numFmtId="0" fontId="10" fillId="0" borderId="29" xfId="1" applyFont="1" applyBorder="1" applyAlignment="1" applyProtection="1">
      <alignment horizontal="centerContinuous"/>
    </xf>
    <xf numFmtId="0" fontId="10" fillId="0" borderId="191" xfId="1" applyFont="1" applyBorder="1" applyAlignment="1" applyProtection="1">
      <alignment horizontal="centerContinuous"/>
    </xf>
    <xf numFmtId="0" fontId="10" fillId="0" borderId="6" xfId="1" applyFont="1" applyBorder="1" applyAlignment="1" applyProtection="1">
      <alignment horizontal="centerContinuous"/>
    </xf>
    <xf numFmtId="0" fontId="10" fillId="0" borderId="1" xfId="1" applyFont="1" applyBorder="1" applyAlignment="1" applyProtection="1">
      <alignment horizontal="centerContinuous"/>
    </xf>
    <xf numFmtId="0" fontId="10" fillId="0" borderId="215" xfId="1" applyFont="1" applyBorder="1" applyAlignment="1" applyProtection="1">
      <alignment horizontal="centerContinuous"/>
    </xf>
    <xf numFmtId="0" fontId="10" fillId="0" borderId="7" xfId="1" applyFont="1" applyBorder="1" applyAlignment="1" applyProtection="1">
      <alignment horizontal="centerContinuous"/>
    </xf>
    <xf numFmtId="37" fontId="10" fillId="0" borderId="0" xfId="1" applyNumberFormat="1" applyFont="1" applyAlignment="1" applyProtection="1">
      <alignment horizontal="centerContinuous"/>
    </xf>
    <xf numFmtId="0" fontId="15" fillId="0" borderId="0" xfId="1" applyFont="1" applyAlignment="1" applyProtection="1">
      <alignment horizontal="centerContinuous"/>
    </xf>
    <xf numFmtId="0" fontId="15" fillId="0" borderId="0" xfId="1" applyFont="1" applyProtection="1"/>
    <xf numFmtId="0" fontId="9" fillId="0" borderId="0" xfId="1" applyFont="1" applyProtection="1"/>
    <xf numFmtId="37" fontId="10" fillId="0" borderId="2" xfId="1" applyNumberFormat="1" applyFont="1" applyBorder="1" applyProtection="1"/>
    <xf numFmtId="37" fontId="10" fillId="0" borderId="8" xfId="1" applyNumberFormat="1" applyFont="1" applyBorder="1" applyProtection="1"/>
    <xf numFmtId="0" fontId="10" fillId="0" borderId="5" xfId="1" applyBorder="1" applyAlignment="1" applyProtection="1">
      <alignment horizontal="centerContinuous"/>
    </xf>
    <xf numFmtId="0" fontId="10" fillId="0" borderId="33" xfId="1" applyFont="1" applyBorder="1" applyProtection="1"/>
    <xf numFmtId="0" fontId="10" fillId="0" borderId="27" xfId="1" applyFont="1" applyBorder="1" applyAlignment="1" applyProtection="1">
      <alignment horizontal="centerContinuous"/>
    </xf>
    <xf numFmtId="0" fontId="10" fillId="10" borderId="7" xfId="1" applyFont="1" applyFill="1" applyBorder="1" applyProtection="1"/>
    <xf numFmtId="0" fontId="10" fillId="10" borderId="6" xfId="1" applyFont="1" applyFill="1" applyBorder="1" applyProtection="1"/>
    <xf numFmtId="0" fontId="58" fillId="0" borderId="90" xfId="1" applyFont="1" applyBorder="1" applyAlignment="1">
      <alignment horizontal="center"/>
    </xf>
    <xf numFmtId="0" fontId="10" fillId="23" borderId="114" xfId="1" applyFont="1" applyFill="1" applyBorder="1" applyProtection="1"/>
    <xf numFmtId="0" fontId="22" fillId="0" borderId="4" xfId="1" applyFont="1" applyBorder="1" applyAlignment="1" applyProtection="1">
      <alignment horizontal="center"/>
    </xf>
    <xf numFmtId="0" fontId="22" fillId="0" borderId="0" xfId="1" applyFont="1" applyAlignment="1" applyProtection="1">
      <alignment horizontal="left"/>
    </xf>
    <xf numFmtId="49" fontId="22" fillId="0" borderId="4" xfId="1" applyNumberFormat="1" applyFont="1" applyBorder="1" applyAlignment="1" applyProtection="1">
      <alignment horizontal="center"/>
    </xf>
    <xf numFmtId="0" fontId="22" fillId="0" borderId="27" xfId="1" applyFont="1" applyBorder="1" applyProtection="1"/>
    <xf numFmtId="0" fontId="22" fillId="0" borderId="31" xfId="1" applyFont="1" applyBorder="1" applyProtection="1"/>
    <xf numFmtId="0" fontId="22" fillId="0" borderId="29" xfId="1" applyFont="1" applyBorder="1" applyProtection="1"/>
    <xf numFmtId="0" fontId="22" fillId="0" borderId="25" xfId="1" applyFont="1" applyBorder="1" applyProtection="1"/>
    <xf numFmtId="0" fontId="22" fillId="0" borderId="0" xfId="1" applyFont="1" applyAlignment="1" applyProtection="1">
      <alignment horizontal="centerContinuous"/>
    </xf>
    <xf numFmtId="0" fontId="22" fillId="0" borderId="5" xfId="1" applyFont="1" applyBorder="1" applyAlignment="1" applyProtection="1">
      <alignment horizontal="centerContinuous"/>
    </xf>
    <xf numFmtId="0" fontId="22" fillId="0" borderId="10" xfId="1" applyFont="1" applyBorder="1" applyProtection="1"/>
    <xf numFmtId="0" fontId="22" fillId="0" borderId="26" xfId="1" applyFont="1" applyBorder="1" applyProtection="1"/>
    <xf numFmtId="0" fontId="22" fillId="0" borderId="11" xfId="1" applyFont="1" applyBorder="1" applyProtection="1"/>
    <xf numFmtId="0" fontId="22" fillId="0" borderId="0" xfId="1" applyFont="1" applyAlignment="1" applyProtection="1">
      <alignment horizontal="center"/>
    </xf>
    <xf numFmtId="0" fontId="22" fillId="0" borderId="16" xfId="1" applyFont="1" applyBorder="1" applyAlignment="1" applyProtection="1">
      <alignment horizontal="center"/>
    </xf>
    <xf numFmtId="0" fontId="22" fillId="0" borderId="16" xfId="1" applyFont="1" applyBorder="1" applyAlignment="1" applyProtection="1">
      <alignment horizontal="centerContinuous"/>
    </xf>
    <xf numFmtId="0" fontId="22" fillId="0" borderId="10" xfId="1" applyFont="1" applyBorder="1" applyAlignment="1" applyProtection="1">
      <alignment horizontal="center"/>
    </xf>
    <xf numFmtId="0" fontId="22" fillId="0" borderId="170" xfId="1" applyFont="1" applyBorder="1" applyAlignment="1" applyProtection="1">
      <alignment horizontal="center"/>
    </xf>
    <xf numFmtId="0" fontId="13" fillId="0" borderId="26" xfId="1" applyFont="1" applyBorder="1" applyProtection="1"/>
    <xf numFmtId="0" fontId="10" fillId="0" borderId="30" xfId="1" applyBorder="1" applyProtection="1"/>
    <xf numFmtId="0" fontId="10" fillId="0" borderId="31" xfId="1" applyBorder="1" applyProtection="1"/>
    <xf numFmtId="0" fontId="10" fillId="0" borderId="29" xfId="1" applyBorder="1" applyProtection="1"/>
    <xf numFmtId="0" fontId="10" fillId="0" borderId="5" xfId="1" applyBorder="1" applyProtection="1"/>
    <xf numFmtId="0" fontId="10" fillId="0" borderId="6" xfId="1" applyBorder="1" applyProtection="1"/>
    <xf numFmtId="0" fontId="10" fillId="0" borderId="1" xfId="1" applyBorder="1" applyProtection="1"/>
    <xf numFmtId="0" fontId="10" fillId="0" borderId="7" xfId="1" applyBorder="1" applyProtection="1"/>
    <xf numFmtId="0" fontId="10" fillId="0" borderId="16" xfId="1" applyFont="1" applyBorder="1" applyAlignment="1" applyProtection="1">
      <alignment horizontal="centerContinuous"/>
    </xf>
    <xf numFmtId="0" fontId="10" fillId="0" borderId="41" xfId="1" applyFont="1" applyBorder="1" applyAlignment="1" applyProtection="1">
      <alignment horizontal="center"/>
    </xf>
    <xf numFmtId="5" fontId="10" fillId="0" borderId="57" xfId="1" applyNumberFormat="1" applyFont="1" applyBorder="1" applyProtection="1"/>
    <xf numFmtId="5" fontId="10" fillId="0" borderId="58" xfId="1" applyNumberFormat="1" applyFont="1" applyBorder="1" applyProtection="1"/>
    <xf numFmtId="0" fontId="10" fillId="0" borderId="8" xfId="1" applyBorder="1" applyAlignment="1" applyProtection="1">
      <alignment horizontal="left"/>
    </xf>
    <xf numFmtId="0" fontId="10" fillId="0" borderId="8" xfId="1" applyBorder="1" applyAlignment="1" applyProtection="1">
      <alignment horizontal="center"/>
    </xf>
    <xf numFmtId="0" fontId="10" fillId="0" borderId="66" xfId="1" applyBorder="1" applyAlignment="1" applyProtection="1">
      <alignment horizontal="center"/>
    </xf>
    <xf numFmtId="0" fontId="10" fillId="0" borderId="2" xfId="1" applyBorder="1" applyAlignment="1" applyProtection="1">
      <alignment horizontal="left"/>
    </xf>
    <xf numFmtId="0" fontId="10" fillId="0" borderId="8" xfId="1" applyBorder="1" applyAlignment="1" applyProtection="1">
      <alignment horizontal="centerContinuous"/>
    </xf>
    <xf numFmtId="0" fontId="10" fillId="0" borderId="3" xfId="1" applyBorder="1" applyAlignment="1" applyProtection="1">
      <alignment horizontal="centerContinuous"/>
    </xf>
    <xf numFmtId="0" fontId="10" fillId="0" borderId="4" xfId="1" applyBorder="1" applyAlignment="1" applyProtection="1">
      <alignment horizontal="center"/>
    </xf>
    <xf numFmtId="0" fontId="10" fillId="0" borderId="55" xfId="1" applyBorder="1" applyProtection="1"/>
    <xf numFmtId="164" fontId="10" fillId="0" borderId="56" xfId="1" applyNumberFormat="1" applyBorder="1" applyAlignment="1" applyProtection="1">
      <alignment horizontal="center"/>
    </xf>
    <xf numFmtId="0" fontId="10" fillId="0" borderId="22" xfId="1" applyBorder="1" applyAlignment="1" applyProtection="1">
      <alignment horizontal="center"/>
    </xf>
    <xf numFmtId="0" fontId="10" fillId="0" borderId="21" xfId="1" applyBorder="1" applyAlignment="1" applyProtection="1">
      <alignment horizontal="centerContinuous"/>
    </xf>
    <xf numFmtId="0" fontId="11" fillId="0" borderId="6" xfId="1" applyFont="1" applyBorder="1" applyAlignment="1" applyProtection="1">
      <alignment horizontal="centerContinuous"/>
    </xf>
    <xf numFmtId="0" fontId="11" fillId="0" borderId="1" xfId="1" applyFont="1" applyBorder="1" applyAlignment="1" applyProtection="1">
      <alignment horizontal="centerContinuous"/>
    </xf>
    <xf numFmtId="0" fontId="10" fillId="0" borderId="1" xfId="1" applyBorder="1" applyAlignment="1" applyProtection="1">
      <alignment horizontal="centerContinuous"/>
    </xf>
    <xf numFmtId="0" fontId="10" fillId="0" borderId="60" xfId="1" applyBorder="1" applyAlignment="1" applyProtection="1">
      <alignment horizontal="centerContinuous"/>
    </xf>
    <xf numFmtId="0" fontId="10" fillId="0" borderId="59" xfId="1" applyBorder="1" applyAlignment="1" applyProtection="1">
      <alignment horizontal="centerContinuous"/>
    </xf>
    <xf numFmtId="0" fontId="10" fillId="0" borderId="60" xfId="1" applyBorder="1" applyProtection="1"/>
    <xf numFmtId="0" fontId="10" fillId="0" borderId="3" xfId="1" applyBorder="1" applyAlignment="1" applyProtection="1">
      <alignment horizontal="center"/>
    </xf>
    <xf numFmtId="0" fontId="10" fillId="0" borderId="2" xfId="1" applyBorder="1" applyAlignment="1" applyProtection="1">
      <alignment horizontal="centerContinuous"/>
    </xf>
    <xf numFmtId="0" fontId="10" fillId="0" borderId="66" xfId="1" applyBorder="1" applyAlignment="1" applyProtection="1">
      <alignment horizontal="centerContinuous"/>
    </xf>
    <xf numFmtId="0" fontId="16" fillId="0" borderId="59" xfId="1" applyFont="1" applyBorder="1" applyAlignment="1" applyProtection="1">
      <alignment horizontal="centerContinuous"/>
    </xf>
    <xf numFmtId="0" fontId="10" fillId="0" borderId="55" xfId="1" applyBorder="1" applyAlignment="1" applyProtection="1">
      <alignment horizontal="center"/>
    </xf>
    <xf numFmtId="0" fontId="10" fillId="0" borderId="5" xfId="1" applyBorder="1" applyAlignment="1" applyProtection="1">
      <alignment horizontal="center"/>
    </xf>
    <xf numFmtId="0" fontId="10" fillId="0" borderId="4" xfId="1" applyBorder="1" applyAlignment="1" applyProtection="1">
      <alignment horizontal="centerContinuous"/>
    </xf>
    <xf numFmtId="0" fontId="10" fillId="0" borderId="55" xfId="1" applyBorder="1" applyAlignment="1" applyProtection="1">
      <alignment horizontal="centerContinuous"/>
    </xf>
    <xf numFmtId="0" fontId="10" fillId="0" borderId="56" xfId="1" applyBorder="1" applyAlignment="1" applyProtection="1">
      <alignment horizontal="center"/>
    </xf>
    <xf numFmtId="0" fontId="10" fillId="0" borderId="7" xfId="1" applyBorder="1" applyAlignment="1" applyProtection="1">
      <alignment horizontal="center"/>
    </xf>
    <xf numFmtId="0" fontId="10" fillId="0" borderId="7" xfId="1" applyBorder="1" applyAlignment="1" applyProtection="1">
      <alignment horizontal="centerContinuous"/>
    </xf>
    <xf numFmtId="0" fontId="10" fillId="0" borderId="6" xfId="1" applyBorder="1" applyAlignment="1" applyProtection="1">
      <alignment horizontal="centerContinuous"/>
    </xf>
    <xf numFmtId="0" fontId="10" fillId="0" borderId="55" xfId="1" applyBorder="1" applyAlignment="1" applyProtection="1">
      <alignment horizontal="right"/>
    </xf>
    <xf numFmtId="0" fontId="10" fillId="0" borderId="4" xfId="1" applyBorder="1" applyAlignment="1" applyProtection="1">
      <alignment horizontal="right"/>
    </xf>
    <xf numFmtId="37" fontId="10" fillId="0" borderId="5" xfId="1" applyNumberFormat="1" applyBorder="1" applyAlignment="1" applyProtection="1">
      <alignment horizontal="right"/>
    </xf>
    <xf numFmtId="37" fontId="10" fillId="0" borderId="5" xfId="1" applyNumberFormat="1" applyBorder="1" applyProtection="1"/>
    <xf numFmtId="0" fontId="10" fillId="0" borderId="56" xfId="1" applyBorder="1" applyProtection="1"/>
    <xf numFmtId="0" fontId="10" fillId="0" borderId="54" xfId="1" applyBorder="1" applyProtection="1"/>
    <xf numFmtId="5" fontId="10" fillId="0" borderId="67" xfId="1" applyNumberFormat="1" applyBorder="1" applyProtection="1"/>
    <xf numFmtId="164" fontId="10" fillId="0" borderId="0" xfId="1" applyNumberFormat="1" applyAlignment="1" applyProtection="1">
      <alignment horizontal="center"/>
    </xf>
    <xf numFmtId="0" fontId="11" fillId="0" borderId="2" xfId="1" applyFont="1" applyBorder="1" applyAlignment="1" applyProtection="1">
      <alignment horizontal="centerContinuous"/>
    </xf>
    <xf numFmtId="164" fontId="10" fillId="0" borderId="1" xfId="1" applyNumberFormat="1" applyBorder="1" applyAlignment="1" applyProtection="1">
      <alignment horizontal="center"/>
    </xf>
    <xf numFmtId="0" fontId="16" fillId="0" borderId="60" xfId="1" applyFont="1" applyBorder="1" applyAlignment="1" applyProtection="1">
      <alignment horizontal="centerContinuous"/>
    </xf>
    <xf numFmtId="0" fontId="49" fillId="0" borderId="0" xfId="1" applyFont="1" applyProtection="1">
      <protection locked="0"/>
    </xf>
    <xf numFmtId="0" fontId="49" fillId="0" borderId="55" xfId="1" applyFont="1" applyBorder="1" applyProtection="1">
      <protection locked="0"/>
    </xf>
    <xf numFmtId="0" fontId="49" fillId="0" borderId="6" xfId="1" applyFont="1" applyBorder="1" applyProtection="1">
      <protection locked="0"/>
    </xf>
    <xf numFmtId="0" fontId="49" fillId="0" borderId="1" xfId="1" applyFont="1" applyBorder="1" applyProtection="1">
      <protection locked="0"/>
    </xf>
    <xf numFmtId="0" fontId="19" fillId="0" borderId="6" xfId="1" applyFont="1" applyBorder="1" applyAlignment="1" applyProtection="1">
      <alignment horizontal="centerContinuous"/>
    </xf>
    <xf numFmtId="0" fontId="19" fillId="0" borderId="1" xfId="1" applyFont="1" applyBorder="1" applyAlignment="1" applyProtection="1">
      <alignment horizontal="centerContinuous"/>
    </xf>
    <xf numFmtId="0" fontId="19" fillId="0" borderId="4" xfId="1" applyFont="1" applyBorder="1" applyAlignment="1" applyProtection="1">
      <alignment horizontal="centerContinuous"/>
    </xf>
    <xf numFmtId="0" fontId="19" fillId="0" borderId="0" xfId="1" applyFont="1" applyAlignment="1" applyProtection="1">
      <alignment horizontal="centerContinuous"/>
    </xf>
    <xf numFmtId="0" fontId="10" fillId="0" borderId="2" xfId="1" applyBorder="1" applyAlignment="1" applyProtection="1">
      <alignment horizontal="center"/>
    </xf>
    <xf numFmtId="0" fontId="26" fillId="0" borderId="0" xfId="1" applyFont="1" applyAlignment="1" applyProtection="1">
      <alignment horizontal="center"/>
    </xf>
    <xf numFmtId="0" fontId="10" fillId="0" borderId="68" xfId="1" applyBorder="1" applyAlignment="1" applyProtection="1">
      <alignment horizontal="center"/>
    </xf>
    <xf numFmtId="0" fontId="10" fillId="0" borderId="10" xfId="1" applyBorder="1" applyAlignment="1" applyProtection="1">
      <alignment horizontal="center"/>
    </xf>
    <xf numFmtId="0" fontId="10" fillId="9" borderId="4" xfId="1" applyFill="1" applyBorder="1" applyProtection="1"/>
    <xf numFmtId="0" fontId="10" fillId="9" borderId="2" xfId="1" applyFill="1" applyBorder="1" applyProtection="1"/>
    <xf numFmtId="0" fontId="10" fillId="9" borderId="3" xfId="1" applyFill="1" applyBorder="1" applyProtection="1"/>
    <xf numFmtId="0" fontId="10" fillId="9" borderId="6" xfId="1" applyFill="1" applyBorder="1" applyProtection="1"/>
    <xf numFmtId="0" fontId="10" fillId="9" borderId="0" xfId="1" applyFill="1" applyProtection="1"/>
    <xf numFmtId="0" fontId="10" fillId="9" borderId="5" xfId="1" applyFill="1" applyBorder="1" applyProtection="1"/>
    <xf numFmtId="37" fontId="49" fillId="0" borderId="11" xfId="1" applyNumberFormat="1" applyFont="1" applyBorder="1" applyProtection="1">
      <protection locked="0"/>
    </xf>
    <xf numFmtId="37" fontId="10" fillId="0" borderId="11" xfId="1" applyNumberFormat="1" applyBorder="1" applyProtection="1"/>
    <xf numFmtId="0" fontId="10" fillId="9" borderId="59" xfId="1" applyFill="1" applyBorder="1" applyProtection="1"/>
    <xf numFmtId="0" fontId="10" fillId="9" borderId="7" xfId="1" applyFill="1" applyBorder="1" applyProtection="1"/>
    <xf numFmtId="37" fontId="10" fillId="9" borderId="2" xfId="1" applyNumberFormat="1" applyFill="1" applyBorder="1" applyProtection="1"/>
    <xf numFmtId="37" fontId="10" fillId="9" borderId="3" xfId="1" applyNumberFormat="1" applyFill="1" applyBorder="1" applyProtection="1"/>
    <xf numFmtId="0" fontId="10" fillId="9" borderId="1" xfId="1" applyFill="1" applyBorder="1" applyProtection="1"/>
    <xf numFmtId="37" fontId="10" fillId="0" borderId="7" xfId="1" applyNumberFormat="1" applyBorder="1" applyProtection="1"/>
    <xf numFmtId="0" fontId="23" fillId="0" borderId="0" xfId="1" applyFont="1" applyAlignment="1" applyProtection="1">
      <alignment horizontal="center"/>
    </xf>
    <xf numFmtId="0" fontId="10" fillId="9" borderId="8" xfId="1" applyFill="1" applyBorder="1" applyProtection="1"/>
    <xf numFmtId="37" fontId="10" fillId="9" borderId="61" xfId="1" applyNumberFormat="1" applyFill="1" applyBorder="1" applyProtection="1"/>
    <xf numFmtId="0" fontId="10" fillId="9" borderId="60" xfId="1" applyFill="1" applyBorder="1" applyProtection="1"/>
    <xf numFmtId="0" fontId="49" fillId="0" borderId="5" xfId="1" applyFont="1" applyBorder="1" applyProtection="1">
      <protection locked="0"/>
    </xf>
    <xf numFmtId="37" fontId="49" fillId="0" borderId="5" xfId="1" applyNumberFormat="1" applyFont="1" applyBorder="1" applyProtection="1">
      <protection locked="0"/>
    </xf>
    <xf numFmtId="0" fontId="49" fillId="0" borderId="7" xfId="1" applyFont="1" applyBorder="1" applyProtection="1">
      <protection locked="0"/>
    </xf>
    <xf numFmtId="37" fontId="49" fillId="0" borderId="7" xfId="1" applyNumberFormat="1" applyFont="1" applyBorder="1" applyProtection="1">
      <protection locked="0"/>
    </xf>
    <xf numFmtId="0" fontId="0" fillId="0" borderId="0" xfId="0"/>
    <xf numFmtId="0" fontId="6" fillId="0" borderId="19" xfId="0" applyFont="1" applyBorder="1" applyAlignment="1" applyProtection="1">
      <alignment horizontal="center"/>
    </xf>
    <xf numFmtId="0" fontId="22" fillId="0" borderId="0" xfId="0" applyFont="1" applyFill="1" applyAlignment="1" applyProtection="1"/>
    <xf numFmtId="0" fontId="10" fillId="0" borderId="0" xfId="1" applyFont="1" applyAlignment="1" applyProtection="1">
      <alignment horizontal="center"/>
    </xf>
    <xf numFmtId="0" fontId="0" fillId="0" borderId="0" xfId="0"/>
    <xf numFmtId="168" fontId="0" fillId="0" borderId="0" xfId="0" applyNumberFormat="1" applyBorder="1" applyProtection="1"/>
    <xf numFmtId="0" fontId="22" fillId="0" borderId="10" xfId="0" applyFont="1" applyBorder="1" applyAlignment="1" applyProtection="1">
      <alignment horizontal="left"/>
    </xf>
    <xf numFmtId="0" fontId="10" fillId="0" borderId="0" xfId="0" applyFont="1" applyAlignment="1" applyProtection="1">
      <alignment horizontal="center"/>
    </xf>
    <xf numFmtId="0" fontId="10" fillId="0" borderId="216" xfId="1" applyFont="1" applyBorder="1" applyAlignment="1" applyProtection="1">
      <alignment horizontal="centerContinuous"/>
    </xf>
    <xf numFmtId="0" fontId="6" fillId="0" borderId="4" xfId="0" applyFont="1" applyFill="1" applyBorder="1" applyProtection="1"/>
    <xf numFmtId="0" fontId="10" fillId="0" borderId="30" xfId="0" applyFont="1" applyFill="1" applyBorder="1" applyProtection="1"/>
    <xf numFmtId="0" fontId="10" fillId="0" borderId="5" xfId="1" applyBorder="1" applyAlignment="1"/>
    <xf numFmtId="0" fontId="10" fillId="0" borderId="0" xfId="1" applyAlignment="1"/>
    <xf numFmtId="0" fontId="10" fillId="0" borderId="0" xfId="0" applyFont="1" applyAlignment="1">
      <alignment horizontal="left"/>
    </xf>
    <xf numFmtId="0" fontId="10" fillId="0" borderId="4" xfId="1" applyFont="1" applyBorder="1" applyAlignment="1" applyProtection="1">
      <alignment horizontal="left"/>
    </xf>
    <xf numFmtId="0" fontId="10" fillId="0" borderId="41" xfId="0" applyFont="1" applyBorder="1" applyAlignment="1" applyProtection="1">
      <alignment horizontal="center"/>
    </xf>
    <xf numFmtId="0" fontId="10" fillId="0" borderId="5" xfId="1" applyBorder="1" applyAlignment="1"/>
    <xf numFmtId="0" fontId="10" fillId="0" borderId="0" xfId="1" applyAlignment="1"/>
    <xf numFmtId="0" fontId="10" fillId="0" borderId="0" xfId="1" applyFont="1" applyAlignment="1" applyProtection="1">
      <alignment horizontal="center"/>
    </xf>
    <xf numFmtId="0" fontId="10" fillId="0" borderId="0" xfId="1" applyFont="1" applyAlignment="1">
      <alignment vertical="top"/>
    </xf>
    <xf numFmtId="0" fontId="10" fillId="0" borderId="0" xfId="1" applyAlignment="1">
      <alignment vertical="top"/>
    </xf>
    <xf numFmtId="0" fontId="10" fillId="0" borderId="5" xfId="1" applyBorder="1" applyAlignment="1">
      <alignment vertical="top"/>
    </xf>
    <xf numFmtId="0" fontId="10" fillId="0" borderId="0" xfId="1" applyBorder="1" applyAlignment="1">
      <alignment vertical="top"/>
    </xf>
    <xf numFmtId="0" fontId="10" fillId="0" borderId="0" xfId="1" applyFont="1" applyBorder="1" applyAlignment="1">
      <alignment vertical="top"/>
    </xf>
    <xf numFmtId="0" fontId="10" fillId="0" borderId="5" xfId="1" applyFont="1" applyBorder="1" applyAlignment="1">
      <alignment vertical="top"/>
    </xf>
    <xf numFmtId="0" fontId="10" fillId="0" borderId="8" xfId="1" applyFont="1" applyFill="1" applyBorder="1" applyProtection="1"/>
    <xf numFmtId="0" fontId="10" fillId="0" borderId="2" xfId="1" applyFont="1" applyFill="1" applyBorder="1" applyProtection="1"/>
    <xf numFmtId="0" fontId="10" fillId="0" borderId="24" xfId="1" applyFont="1" applyFill="1" applyBorder="1" applyProtection="1"/>
    <xf numFmtId="0" fontId="10" fillId="0" borderId="13" xfId="1" applyFont="1" applyFill="1" applyBorder="1" applyProtection="1"/>
    <xf numFmtId="0" fontId="10" fillId="0" borderId="14" xfId="1" applyFont="1" applyFill="1" applyBorder="1" applyProtection="1"/>
    <xf numFmtId="0" fontId="10" fillId="0" borderId="4" xfId="1" applyFont="1" applyFill="1" applyBorder="1" applyProtection="1"/>
    <xf numFmtId="0" fontId="10" fillId="0" borderId="0" xfId="1" applyFont="1" applyFill="1" applyProtection="1"/>
    <xf numFmtId="0" fontId="10" fillId="0" borderId="19" xfId="1" applyFont="1" applyFill="1" applyBorder="1" applyProtection="1"/>
    <xf numFmtId="0" fontId="10" fillId="0" borderId="15" xfId="1" applyFont="1" applyFill="1" applyBorder="1" applyProtection="1"/>
    <xf numFmtId="0" fontId="10" fillId="0" borderId="16" xfId="1" applyFont="1" applyFill="1" applyBorder="1" applyProtection="1"/>
    <xf numFmtId="0" fontId="10" fillId="0" borderId="9" xfId="1" applyFont="1" applyFill="1" applyBorder="1" applyProtection="1"/>
    <xf numFmtId="0" fontId="10" fillId="0" borderId="10" xfId="1" applyFont="1" applyFill="1" applyBorder="1" applyProtection="1"/>
    <xf numFmtId="0" fontId="10" fillId="0" borderId="21" xfId="1" applyFont="1" applyFill="1" applyBorder="1" applyProtection="1"/>
    <xf numFmtId="164" fontId="10" fillId="0" borderId="17" xfId="1" applyNumberFormat="1" applyFont="1" applyFill="1" applyBorder="1" applyAlignment="1" applyProtection="1">
      <alignment horizontal="center"/>
    </xf>
    <xf numFmtId="0" fontId="10" fillId="0" borderId="22" xfId="1" applyFont="1" applyFill="1" applyBorder="1" applyProtection="1"/>
    <xf numFmtId="0" fontId="10" fillId="24" borderId="26" xfId="0" applyFont="1" applyFill="1" applyBorder="1" applyProtection="1"/>
    <xf numFmtId="0" fontId="10" fillId="24" borderId="10" xfId="0" applyFont="1" applyFill="1" applyBorder="1" applyProtection="1"/>
    <xf numFmtId="0" fontId="10" fillId="24" borderId="21" xfId="0" applyFont="1" applyFill="1" applyBorder="1" applyProtection="1"/>
    <xf numFmtId="0" fontId="10" fillId="24" borderId="22" xfId="0" applyFont="1" applyFill="1" applyBorder="1" applyProtection="1"/>
    <xf numFmtId="0" fontId="10" fillId="0" borderId="39" xfId="1" applyFont="1" applyBorder="1" applyAlignment="1" applyProtection="1">
      <alignment horizontal="center"/>
    </xf>
    <xf numFmtId="0" fontId="10" fillId="24" borderId="37" xfId="1" applyFont="1" applyFill="1" applyBorder="1" applyAlignment="1" applyProtection="1">
      <alignment horizontal="center"/>
    </xf>
    <xf numFmtId="0" fontId="10" fillId="0" borderId="217" xfId="1" applyFont="1" applyBorder="1" applyAlignment="1" applyProtection="1">
      <alignment horizontal="centerContinuous"/>
    </xf>
    <xf numFmtId="0" fontId="0" fillId="0" borderId="0" xfId="0" applyFill="1" applyProtection="1"/>
    <xf numFmtId="0" fontId="10" fillId="0" borderId="125" xfId="0" applyFont="1" applyBorder="1" applyAlignment="1" applyProtection="1">
      <alignment horizontal="center"/>
    </xf>
    <xf numFmtId="0" fontId="10" fillId="0" borderId="221" xfId="0" applyFont="1" applyBorder="1" applyProtection="1"/>
    <xf numFmtId="0" fontId="10" fillId="0" borderId="113" xfId="0" applyFont="1" applyBorder="1" applyAlignment="1" applyProtection="1"/>
    <xf numFmtId="0" fontId="10" fillId="0" borderId="5" xfId="1" applyBorder="1" applyAlignment="1"/>
    <xf numFmtId="0" fontId="10" fillId="0" borderId="41" xfId="1" applyFont="1" applyFill="1" applyBorder="1" applyAlignment="1" applyProtection="1">
      <alignment horizontal="centerContinuous"/>
    </xf>
    <xf numFmtId="0" fontId="10" fillId="0" borderId="42" xfId="1" applyFont="1" applyFill="1" applyBorder="1" applyAlignment="1" applyProtection="1">
      <alignment horizontal="centerContinuous"/>
    </xf>
    <xf numFmtId="0" fontId="10" fillId="0" borderId="39" xfId="1" applyFont="1" applyFill="1" applyBorder="1" applyAlignment="1" applyProtection="1">
      <alignment horizontal="centerContinuous"/>
    </xf>
    <xf numFmtId="0" fontId="10" fillId="0" borderId="5" xfId="1" applyFont="1" applyFill="1" applyBorder="1" applyProtection="1"/>
    <xf numFmtId="0" fontId="10" fillId="0" borderId="11" xfId="1" applyFont="1" applyFill="1" applyBorder="1" applyProtection="1"/>
    <xf numFmtId="0" fontId="10" fillId="0" borderId="6" xfId="1" applyFont="1" applyFill="1" applyBorder="1" applyProtection="1"/>
    <xf numFmtId="0" fontId="10" fillId="0" borderId="1" xfId="1" applyFont="1" applyFill="1" applyBorder="1" applyProtection="1"/>
    <xf numFmtId="0" fontId="10" fillId="0" borderId="7" xfId="1" applyFont="1" applyFill="1" applyBorder="1" applyProtection="1"/>
    <xf numFmtId="0" fontId="53" fillId="0" borderId="0" xfId="1" applyFont="1" applyFill="1" applyAlignment="1" applyProtection="1"/>
    <xf numFmtId="0" fontId="53" fillId="0" borderId="5" xfId="1" applyFont="1" applyFill="1" applyBorder="1" applyAlignment="1" applyProtection="1"/>
    <xf numFmtId="39" fontId="10" fillId="0" borderId="5" xfId="1" applyNumberFormat="1" applyFont="1" applyBorder="1" applyAlignment="1" applyProtection="1">
      <alignment horizontal="centerContinuous"/>
    </xf>
    <xf numFmtId="0" fontId="6" fillId="0" borderId="0" xfId="1" applyFont="1" applyFill="1" applyAlignment="1" applyProtection="1">
      <alignment horizontal="centerContinuous"/>
    </xf>
    <xf numFmtId="0" fontId="6" fillId="0" borderId="0" xfId="1" applyFont="1" applyBorder="1" applyAlignment="1" applyProtection="1">
      <alignment vertical="top"/>
    </xf>
    <xf numFmtId="0" fontId="6" fillId="0" borderId="5" xfId="1" applyFont="1" applyBorder="1" applyAlignment="1" applyProtection="1">
      <alignment vertical="top"/>
    </xf>
    <xf numFmtId="0" fontId="10" fillId="0" borderId="0" xfId="1" applyFont="1" applyAlignment="1" applyProtection="1"/>
    <xf numFmtId="0" fontId="10" fillId="0" borderId="5" xfId="1" applyFont="1" applyBorder="1" applyAlignment="1" applyProtection="1"/>
    <xf numFmtId="49" fontId="10" fillId="0" borderId="15" xfId="1" applyNumberFormat="1" applyFont="1" applyFill="1" applyBorder="1" applyAlignment="1" applyProtection="1">
      <alignment horizontal="center"/>
    </xf>
    <xf numFmtId="0" fontId="0" fillId="0" borderId="0" xfId="0"/>
    <xf numFmtId="0" fontId="57" fillId="0" borderId="21" xfId="1" applyFont="1" applyBorder="1" applyAlignment="1">
      <alignment horizontal="center" wrapText="1"/>
    </xf>
    <xf numFmtId="0" fontId="6" fillId="0" borderId="4" xfId="1" applyFont="1" applyBorder="1" applyAlignment="1" applyProtection="1"/>
    <xf numFmtId="0" fontId="10" fillId="0" borderId="4" xfId="1" applyBorder="1" applyAlignment="1"/>
    <xf numFmtId="0" fontId="10" fillId="0" borderId="9" xfId="1" applyBorder="1" applyAlignment="1"/>
    <xf numFmtId="0" fontId="6" fillId="0" borderId="0" xfId="1" applyFont="1" applyBorder="1" applyAlignment="1" applyProtection="1"/>
    <xf numFmtId="0" fontId="10" fillId="0" borderId="159" xfId="1" applyFont="1" applyBorder="1" applyAlignment="1" applyProtection="1">
      <alignment horizontal="center"/>
    </xf>
    <xf numFmtId="0" fontId="22" fillId="0" borderId="4" xfId="1" applyFont="1" applyFill="1" applyBorder="1" applyProtection="1"/>
    <xf numFmtId="0" fontId="16" fillId="0" borderId="19" xfId="0" applyFont="1" applyBorder="1" applyAlignment="1" applyProtection="1">
      <alignment horizontal="left"/>
    </xf>
    <xf numFmtId="37" fontId="0" fillId="0" borderId="41" xfId="0" applyNumberFormat="1" applyBorder="1" applyProtection="1"/>
    <xf numFmtId="37" fontId="10" fillId="0" borderId="0" xfId="0" applyNumberFormat="1" applyFont="1"/>
    <xf numFmtId="5" fontId="10" fillId="0" borderId="0" xfId="0" applyNumberFormat="1" applyFont="1"/>
    <xf numFmtId="0" fontId="10" fillId="0" borderId="0" xfId="0" applyFont="1" applyAlignment="1" applyProtection="1">
      <alignment horizontal="left"/>
    </xf>
    <xf numFmtId="0" fontId="10" fillId="0" borderId="0" xfId="1" applyFont="1" applyAlignment="1" applyProtection="1">
      <alignment horizontal="center"/>
    </xf>
    <xf numFmtId="0" fontId="11" fillId="0" borderId="0" xfId="0" applyFont="1" applyAlignment="1" applyProtection="1">
      <alignment horizontal="center"/>
    </xf>
    <xf numFmtId="0" fontId="6" fillId="0" borderId="0" xfId="1" applyFont="1" applyFill="1" applyBorder="1" applyAlignment="1">
      <alignment horizontal="left"/>
    </xf>
    <xf numFmtId="37" fontId="10" fillId="0" borderId="0" xfId="0" applyNumberFormat="1" applyFont="1" applyFill="1" applyProtection="1"/>
    <xf numFmtId="0" fontId="11" fillId="0" borderId="0" xfId="0" applyFont="1" applyFill="1" applyProtection="1"/>
    <xf numFmtId="0" fontId="6" fillId="0" borderId="0" xfId="1" applyFont="1" applyFill="1" applyBorder="1" applyAlignment="1" applyProtection="1">
      <alignment horizontal="left"/>
    </xf>
    <xf numFmtId="37" fontId="10" fillId="0" borderId="0" xfId="0" applyNumberFormat="1" applyFont="1" applyFill="1"/>
    <xf numFmtId="165" fontId="10" fillId="0" borderId="15" xfId="1" applyNumberFormat="1" applyFont="1" applyFill="1" applyBorder="1" applyAlignment="1" applyProtection="1">
      <alignment horizontal="center"/>
    </xf>
    <xf numFmtId="165" fontId="10" fillId="0" borderId="4" xfId="1" applyNumberFormat="1" applyFont="1" applyFill="1" applyBorder="1" applyAlignment="1" applyProtection="1">
      <alignment horizontal="center"/>
    </xf>
    <xf numFmtId="0" fontId="10" fillId="0" borderId="25" xfId="1" applyFont="1" applyFill="1" applyBorder="1" applyProtection="1"/>
    <xf numFmtId="0" fontId="10" fillId="0" borderId="0" xfId="1" applyFont="1" applyFill="1" applyAlignment="1" applyProtection="1">
      <alignment horizontal="center"/>
    </xf>
    <xf numFmtId="0" fontId="10" fillId="0" borderId="4" xfId="1" applyFont="1" applyFill="1" applyBorder="1" applyAlignment="1" applyProtection="1">
      <alignment horizontal="left"/>
    </xf>
    <xf numFmtId="0" fontId="10" fillId="0" borderId="30" xfId="1" applyFont="1" applyFill="1" applyBorder="1" applyProtection="1"/>
    <xf numFmtId="0" fontId="10" fillId="0" borderId="4" xfId="1" applyFont="1" applyFill="1" applyBorder="1" applyAlignment="1" applyProtection="1">
      <alignment horizontal="center"/>
    </xf>
    <xf numFmtId="165" fontId="10" fillId="0" borderId="6" xfId="1" applyNumberFormat="1" applyFont="1" applyFill="1" applyBorder="1" applyAlignment="1" applyProtection="1">
      <alignment horizontal="center"/>
    </xf>
    <xf numFmtId="0" fontId="10" fillId="0" borderId="0" xfId="1" applyFont="1" applyFill="1" applyAlignment="1" applyProtection="1">
      <alignment horizontal="centerContinuous"/>
    </xf>
    <xf numFmtId="165" fontId="51" fillId="0" borderId="4" xfId="1" applyNumberFormat="1" applyFont="1" applyFill="1" applyBorder="1" applyAlignment="1" applyProtection="1">
      <alignment horizontal="center"/>
    </xf>
    <xf numFmtId="165" fontId="10" fillId="0" borderId="0" xfId="1" applyNumberFormat="1" applyFont="1" applyFill="1" applyAlignment="1" applyProtection="1">
      <alignment horizontal="center"/>
    </xf>
    <xf numFmtId="0" fontId="13" fillId="0" borderId="5" xfId="1" applyFont="1" applyFill="1" applyBorder="1" applyProtection="1"/>
    <xf numFmtId="0" fontId="10" fillId="0" borderId="5" xfId="1" applyFont="1" applyFill="1" applyBorder="1" applyAlignment="1" applyProtection="1">
      <alignment horizontal="center"/>
    </xf>
    <xf numFmtId="0" fontId="10" fillId="0" borderId="9" xfId="1" applyFont="1" applyFill="1" applyBorder="1" applyAlignment="1" applyProtection="1">
      <alignment horizontal="centerContinuous"/>
    </xf>
    <xf numFmtId="0" fontId="10" fillId="0" borderId="4" xfId="1" applyFont="1" applyFill="1" applyBorder="1" applyAlignment="1" applyProtection="1">
      <alignment horizontal="centerContinuous"/>
    </xf>
    <xf numFmtId="17" fontId="10" fillId="0" borderId="0" xfId="1" applyNumberFormat="1" applyFont="1" applyAlignment="1" applyProtection="1">
      <alignment horizontal="center"/>
    </xf>
    <xf numFmtId="0" fontId="6" fillId="0" borderId="21" xfId="1" applyFont="1" applyFill="1" applyBorder="1" applyAlignment="1">
      <alignment horizontal="center" wrapText="1"/>
    </xf>
    <xf numFmtId="0" fontId="6" fillId="0" borderId="38" xfId="1" applyFont="1" applyFill="1" applyBorder="1"/>
    <xf numFmtId="5" fontId="6" fillId="0" borderId="38" xfId="1" applyNumberFormat="1" applyFont="1" applyFill="1" applyBorder="1" applyProtection="1"/>
    <xf numFmtId="0" fontId="6" fillId="0" borderId="20" xfId="1" applyFont="1" applyFill="1" applyBorder="1" applyProtection="1"/>
    <xf numFmtId="0" fontId="6" fillId="0" borderId="21" xfId="1" applyFont="1" applyFill="1" applyBorder="1" applyAlignment="1" applyProtection="1">
      <alignment horizontal="center"/>
    </xf>
    <xf numFmtId="37" fontId="6" fillId="0" borderId="17" xfId="1" applyNumberFormat="1" applyFont="1" applyFill="1" applyBorder="1" applyProtection="1"/>
    <xf numFmtId="0" fontId="6" fillId="0" borderId="22" xfId="1" applyFont="1" applyFill="1" applyBorder="1" applyProtection="1"/>
    <xf numFmtId="49" fontId="6" fillId="0" borderId="20" xfId="1" applyNumberFormat="1" applyFont="1" applyFill="1" applyBorder="1" applyAlignment="1" applyProtection="1">
      <alignment horizontal="center"/>
    </xf>
    <xf numFmtId="0" fontId="6" fillId="0" borderId="21" xfId="1" applyFont="1" applyFill="1" applyBorder="1" applyProtection="1"/>
    <xf numFmtId="0" fontId="50" fillId="0" borderId="10" xfId="1" applyFont="1" applyFill="1" applyBorder="1" applyAlignment="1" applyProtection="1">
      <alignment horizontal="left"/>
    </xf>
    <xf numFmtId="0" fontId="26" fillId="0" borderId="0" xfId="1" applyFont="1" applyFill="1" applyAlignment="1" applyProtection="1">
      <alignment horizontal="left"/>
    </xf>
    <xf numFmtId="0" fontId="26" fillId="0" borderId="0" xfId="1" applyFont="1" applyFill="1" applyAlignment="1" applyProtection="1">
      <alignment horizontal="centerContinuous"/>
    </xf>
    <xf numFmtId="0" fontId="26" fillId="0" borderId="10" xfId="1" applyFont="1" applyFill="1" applyBorder="1" applyAlignment="1" applyProtection="1">
      <alignment horizontal="left"/>
    </xf>
    <xf numFmtId="0" fontId="26" fillId="0" borderId="10" xfId="1" applyFont="1" applyFill="1" applyBorder="1" applyAlignment="1" applyProtection="1">
      <alignment horizontal="centerContinuous"/>
    </xf>
    <xf numFmtId="0" fontId="6" fillId="0" borderId="0" xfId="1" applyFont="1" applyFill="1" applyProtection="1"/>
    <xf numFmtId="37" fontId="6" fillId="0" borderId="10" xfId="1" applyNumberFormat="1" applyFont="1" applyFill="1" applyBorder="1" applyProtection="1"/>
    <xf numFmtId="0" fontId="22" fillId="0" borderId="0" xfId="1" applyFont="1" applyFill="1" applyProtection="1"/>
    <xf numFmtId="0" fontId="22" fillId="0" borderId="5" xfId="1" applyFont="1" applyFill="1" applyBorder="1" applyProtection="1"/>
    <xf numFmtId="0" fontId="10" fillId="0" borderId="43" xfId="1" applyFont="1" applyFill="1" applyBorder="1" applyAlignment="1" applyProtection="1">
      <alignment horizontal="center"/>
    </xf>
    <xf numFmtId="0" fontId="10" fillId="0" borderId="44" xfId="1" applyFont="1" applyFill="1" applyBorder="1" applyProtection="1"/>
    <xf numFmtId="0" fontId="10" fillId="0" borderId="45" xfId="1" applyFont="1" applyFill="1" applyBorder="1" applyProtection="1"/>
    <xf numFmtId="37" fontId="10" fillId="0" borderId="46" xfId="1" applyNumberFormat="1" applyFont="1" applyFill="1" applyBorder="1" applyProtection="1"/>
    <xf numFmtId="37" fontId="10" fillId="0" borderId="39" xfId="1" applyNumberFormat="1" applyFont="1" applyFill="1" applyBorder="1" applyProtection="1"/>
    <xf numFmtId="37" fontId="10" fillId="0" borderId="43" xfId="1" applyNumberFormat="1" applyFont="1" applyFill="1" applyBorder="1" applyProtection="1"/>
    <xf numFmtId="37" fontId="10" fillId="0" borderId="45" xfId="1" applyNumberFormat="1" applyFont="1" applyFill="1" applyBorder="1" applyProtection="1"/>
    <xf numFmtId="177" fontId="10" fillId="0" borderId="170" xfId="1" applyNumberFormat="1" applyFont="1" applyFill="1" applyBorder="1" applyAlignment="1" applyProtection="1">
      <alignment horizontal="center"/>
    </xf>
    <xf numFmtId="0" fontId="10" fillId="0" borderId="172" xfId="1" applyFont="1" applyFill="1" applyBorder="1" applyAlignment="1" applyProtection="1">
      <alignment horizontal="center"/>
    </xf>
    <xf numFmtId="0" fontId="10" fillId="0" borderId="170" xfId="1" applyFont="1" applyFill="1" applyBorder="1" applyProtection="1"/>
    <xf numFmtId="37" fontId="10" fillId="0" borderId="44" xfId="1" applyNumberFormat="1" applyFont="1" applyFill="1" applyBorder="1" applyProtection="1"/>
    <xf numFmtId="37" fontId="10" fillId="0" borderId="42" xfId="1" applyNumberFormat="1" applyFont="1" applyFill="1" applyBorder="1" applyProtection="1"/>
    <xf numFmtId="37" fontId="10" fillId="0" borderId="206" xfId="1" applyNumberFormat="1" applyFont="1" applyFill="1" applyBorder="1" applyProtection="1"/>
    <xf numFmtId="37" fontId="10" fillId="0" borderId="178" xfId="1" applyNumberFormat="1" applyFont="1" applyFill="1" applyBorder="1" applyProtection="1"/>
    <xf numFmtId="0" fontId="10" fillId="0" borderId="48" xfId="1" applyFont="1" applyFill="1" applyBorder="1" applyProtection="1"/>
    <xf numFmtId="0" fontId="10" fillId="0" borderId="31" xfId="1" applyFont="1" applyFill="1" applyBorder="1" applyProtection="1"/>
    <xf numFmtId="0" fontId="10" fillId="0" borderId="36" xfId="1" applyFont="1" applyFill="1" applyBorder="1" applyProtection="1"/>
    <xf numFmtId="177" fontId="10" fillId="0" borderId="26" xfId="1" applyNumberFormat="1" applyFont="1" applyFill="1" applyBorder="1" applyAlignment="1" applyProtection="1">
      <alignment horizontal="center"/>
    </xf>
    <xf numFmtId="0" fontId="10" fillId="0" borderId="26" xfId="1" applyFont="1" applyFill="1" applyBorder="1" applyProtection="1"/>
    <xf numFmtId="37" fontId="10" fillId="0" borderId="51" xfId="1" applyNumberFormat="1" applyFont="1" applyFill="1" applyBorder="1" applyProtection="1"/>
    <xf numFmtId="0" fontId="10" fillId="0" borderId="42" xfId="1" applyFont="1" applyFill="1" applyBorder="1" applyProtection="1"/>
    <xf numFmtId="0" fontId="10" fillId="0" borderId="51" xfId="1" applyFont="1" applyFill="1" applyBorder="1" applyAlignment="1" applyProtection="1">
      <alignment horizontal="center"/>
    </xf>
    <xf numFmtId="49" fontId="10" fillId="0" borderId="26" xfId="1" applyNumberFormat="1" applyFont="1" applyFill="1" applyBorder="1" applyAlignment="1" applyProtection="1">
      <alignment horizontal="center"/>
    </xf>
    <xf numFmtId="37" fontId="10" fillId="0" borderId="169" xfId="1" applyNumberFormat="1" applyFont="1" applyFill="1" applyBorder="1" applyProtection="1"/>
    <xf numFmtId="37" fontId="10" fillId="0" borderId="207" xfId="1" applyNumberFormat="1" applyFont="1" applyFill="1" applyBorder="1" applyProtection="1"/>
    <xf numFmtId="0" fontId="10" fillId="0" borderId="42" xfId="1" applyFont="1" applyFill="1" applyBorder="1" applyAlignment="1" applyProtection="1">
      <alignment horizontal="center"/>
    </xf>
    <xf numFmtId="49" fontId="10" fillId="0" borderId="42" xfId="1" applyNumberFormat="1" applyFont="1" applyFill="1" applyBorder="1" applyAlignment="1" applyProtection="1">
      <alignment horizontal="center"/>
    </xf>
    <xf numFmtId="177" fontId="10" fillId="0" borderId="169" xfId="1" applyNumberFormat="1" applyFont="1" applyFill="1" applyBorder="1" applyAlignment="1" applyProtection="1">
      <alignment horizontal="center"/>
    </xf>
    <xf numFmtId="0" fontId="11" fillId="0" borderId="0" xfId="1" applyFont="1" applyFill="1" applyProtection="1"/>
    <xf numFmtId="0" fontId="11" fillId="0" borderId="0" xfId="1" applyFont="1" applyFill="1" applyAlignment="1" applyProtection="1">
      <alignment horizontal="right"/>
    </xf>
    <xf numFmtId="0" fontId="10" fillId="0" borderId="42" xfId="1" applyFont="1" applyFill="1" applyBorder="1" applyAlignment="1" applyProtection="1">
      <alignment vertical="top"/>
    </xf>
    <xf numFmtId="0" fontId="10" fillId="0" borderId="42" xfId="1" applyFont="1" applyFill="1" applyBorder="1" applyAlignment="1" applyProtection="1">
      <alignment wrapText="1"/>
    </xf>
    <xf numFmtId="37" fontId="10" fillId="9" borderId="19" xfId="1" applyNumberFormat="1" applyFont="1" applyFill="1" applyBorder="1" applyProtection="1"/>
    <xf numFmtId="0" fontId="10" fillId="9" borderId="223" xfId="1" applyFont="1" applyFill="1" applyBorder="1" applyProtection="1"/>
    <xf numFmtId="37" fontId="10" fillId="9" borderId="179" xfId="1" applyNumberFormat="1" applyFont="1" applyFill="1" applyBorder="1" applyProtection="1"/>
    <xf numFmtId="0" fontId="10" fillId="0" borderId="32" xfId="1" applyFont="1" applyFill="1" applyBorder="1" applyProtection="1"/>
    <xf numFmtId="37" fontId="10" fillId="0" borderId="32" xfId="1" applyNumberFormat="1" applyFont="1" applyFill="1" applyBorder="1" applyProtection="1"/>
    <xf numFmtId="0" fontId="10" fillId="0" borderId="53" xfId="1" applyFont="1" applyFill="1" applyBorder="1" applyProtection="1"/>
    <xf numFmtId="0" fontId="10" fillId="0" borderId="20" xfId="1" applyFont="1" applyFill="1" applyBorder="1" applyAlignment="1">
      <alignment vertical="top"/>
    </xf>
    <xf numFmtId="0" fontId="10" fillId="0" borderId="17" xfId="1" applyFont="1" applyFill="1" applyBorder="1" applyAlignment="1">
      <alignment wrapText="1"/>
    </xf>
    <xf numFmtId="0" fontId="10" fillId="0" borderId="46" xfId="1" applyFont="1" applyFill="1" applyBorder="1"/>
    <xf numFmtId="0" fontId="10" fillId="0" borderId="28" xfId="1" applyFont="1" applyFill="1" applyBorder="1" applyAlignment="1">
      <alignment horizontal="center"/>
    </xf>
    <xf numFmtId="0" fontId="10" fillId="0" borderId="15" xfId="1" applyFont="1" applyFill="1" applyBorder="1" applyAlignment="1">
      <alignment horizontal="center"/>
    </xf>
    <xf numFmtId="0" fontId="10" fillId="0" borderId="17" xfId="1" applyFont="1" applyFill="1" applyBorder="1" applyAlignment="1">
      <alignment horizontal="center"/>
    </xf>
    <xf numFmtId="0" fontId="10" fillId="0" borderId="0" xfId="1" applyFont="1" applyFill="1" applyAlignment="1">
      <alignment horizontal="centerContinuous"/>
    </xf>
    <xf numFmtId="0" fontId="10" fillId="0" borderId="0" xfId="1" applyFont="1" applyFill="1" applyBorder="1" applyProtection="1"/>
    <xf numFmtId="0" fontId="10" fillId="0" borderId="0" xfId="1" applyFont="1" applyFill="1" applyAlignment="1" applyProtection="1">
      <alignment horizontal="left"/>
    </xf>
    <xf numFmtId="0" fontId="10" fillId="0" borderId="4" xfId="1" applyFont="1" applyFill="1" applyBorder="1"/>
    <xf numFmtId="0" fontId="10" fillId="0" borderId="9" xfId="1" applyFont="1" applyFill="1" applyBorder="1"/>
    <xf numFmtId="0" fontId="10" fillId="0" borderId="0" xfId="1" applyFont="1" applyFill="1" applyAlignment="1">
      <alignment horizontal="left"/>
    </xf>
    <xf numFmtId="0" fontId="10" fillId="0" borderId="5" xfId="1" applyFont="1" applyFill="1" applyBorder="1"/>
    <xf numFmtId="0" fontId="10" fillId="0" borderId="32" xfId="1" applyFont="1" applyFill="1" applyBorder="1" applyAlignment="1">
      <alignment horizontal="center"/>
    </xf>
    <xf numFmtId="0" fontId="10" fillId="0" borderId="19" xfId="1" applyFont="1" applyFill="1" applyBorder="1" applyAlignment="1">
      <alignment horizontal="center"/>
    </xf>
    <xf numFmtId="0" fontId="10" fillId="0" borderId="21" xfId="1" applyFont="1" applyFill="1" applyBorder="1" applyAlignment="1">
      <alignment horizontal="centerContinuous"/>
    </xf>
    <xf numFmtId="0" fontId="10" fillId="0" borderId="25" xfId="1" applyFont="1" applyFill="1" applyBorder="1"/>
    <xf numFmtId="0" fontId="10" fillId="0" borderId="0" xfId="1" applyFont="1" applyFill="1" applyAlignment="1"/>
    <xf numFmtId="0" fontId="13" fillId="0" borderId="0" xfId="1" applyFont="1" applyBorder="1"/>
    <xf numFmtId="0" fontId="10" fillId="0" borderId="0" xfId="1" applyFont="1" applyBorder="1" applyAlignment="1">
      <alignment horizontal="left"/>
    </xf>
    <xf numFmtId="0" fontId="25" fillId="0" borderId="4" xfId="0" applyFont="1" applyFill="1" applyBorder="1" applyProtection="1"/>
    <xf numFmtId="0" fontId="25" fillId="0" borderId="0" xfId="0" applyFont="1" applyFill="1" applyProtection="1"/>
    <xf numFmtId="0" fontId="6" fillId="0" borderId="45" xfId="0" applyFont="1" applyFill="1" applyBorder="1" applyProtection="1"/>
    <xf numFmtId="0" fontId="6" fillId="0" borderId="44" xfId="0" applyFont="1" applyFill="1" applyBorder="1" applyProtection="1"/>
    <xf numFmtId="5" fontId="6" fillId="0" borderId="44" xfId="0" applyNumberFormat="1" applyFont="1" applyFill="1" applyBorder="1" applyProtection="1"/>
    <xf numFmtId="37" fontId="6" fillId="0" borderId="44" xfId="0" applyNumberFormat="1" applyFont="1" applyFill="1" applyBorder="1" applyProtection="1"/>
    <xf numFmtId="37" fontId="6" fillId="0" borderId="51" xfId="0" applyNumberFormat="1" applyFont="1" applyFill="1" applyBorder="1" applyProtection="1"/>
    <xf numFmtId="0" fontId="15" fillId="0" borderId="0" xfId="0" applyFont="1" applyFill="1" applyProtection="1"/>
    <xf numFmtId="0" fontId="6" fillId="0" borderId="224" xfId="0" applyFont="1" applyBorder="1" applyProtection="1"/>
    <xf numFmtId="37" fontId="6" fillId="0" borderId="204" xfId="0" applyNumberFormat="1" applyFont="1" applyBorder="1" applyProtection="1"/>
    <xf numFmtId="0" fontId="10" fillId="0" borderId="41" xfId="0" applyFont="1" applyFill="1" applyBorder="1" applyAlignment="1" applyProtection="1">
      <alignment horizontal="centerContinuous"/>
    </xf>
    <xf numFmtId="0" fontId="10" fillId="0" borderId="42" xfId="0" applyFont="1" applyFill="1" applyBorder="1" applyAlignment="1" applyProtection="1">
      <alignment horizontal="centerContinuous"/>
    </xf>
    <xf numFmtId="0" fontId="10" fillId="0" borderId="39" xfId="0" applyFont="1" applyFill="1" applyBorder="1" applyAlignment="1" applyProtection="1">
      <alignment horizontal="centerContinuous"/>
    </xf>
    <xf numFmtId="0" fontId="22" fillId="0" borderId="31" xfId="0" applyFont="1" applyFill="1" applyBorder="1" applyAlignment="1" applyProtection="1"/>
    <xf numFmtId="0" fontId="22" fillId="0" borderId="31" xfId="0" applyFont="1" applyFill="1" applyBorder="1" applyAlignment="1" applyProtection="1">
      <alignment wrapText="1"/>
    </xf>
    <xf numFmtId="0" fontId="22" fillId="0" borderId="0" xfId="0" applyFont="1" applyFill="1" applyBorder="1" applyAlignment="1" applyProtection="1">
      <alignment horizontal="left"/>
    </xf>
    <xf numFmtId="0" fontId="22" fillId="0" borderId="0" xfId="0" applyFont="1" applyFill="1" applyBorder="1" applyAlignment="1" applyProtection="1">
      <alignment horizontal="left" wrapText="1"/>
    </xf>
    <xf numFmtId="0" fontId="10" fillId="0" borderId="5" xfId="0" applyFont="1" applyFill="1" applyBorder="1" applyProtection="1"/>
    <xf numFmtId="0" fontId="22" fillId="0" borderId="0" xfId="0" applyFont="1" applyFill="1" applyBorder="1" applyProtection="1"/>
    <xf numFmtId="0" fontId="16" fillId="0" borderId="5" xfId="0" applyFont="1" applyFill="1" applyBorder="1" applyProtection="1"/>
    <xf numFmtId="0" fontId="22" fillId="0" borderId="0" xfId="0" applyFont="1" applyFill="1" applyProtection="1"/>
    <xf numFmtId="0" fontId="22" fillId="0" borderId="0" xfId="0" applyFont="1" applyFill="1" applyAlignment="1"/>
    <xf numFmtId="0" fontId="10" fillId="0" borderId="4" xfId="0" applyFont="1" applyFill="1" applyBorder="1" applyAlignment="1" applyProtection="1">
      <alignment horizontal="centerContinuous"/>
    </xf>
    <xf numFmtId="0" fontId="10" fillId="0" borderId="0" xfId="0" applyFont="1" applyFill="1" applyBorder="1" applyAlignment="1" applyProtection="1">
      <alignment horizontal="centerContinuous"/>
    </xf>
    <xf numFmtId="0" fontId="10" fillId="0" borderId="5" xfId="0" applyFont="1" applyFill="1" applyBorder="1" applyAlignment="1" applyProtection="1">
      <alignment horizontal="centerContinuous"/>
    </xf>
    <xf numFmtId="0" fontId="10" fillId="0" borderId="0" xfId="1" applyFont="1" applyFill="1" applyAlignment="1" applyProtection="1"/>
    <xf numFmtId="0" fontId="10" fillId="0" borderId="10" xfId="1" applyFont="1" applyFill="1" applyBorder="1" applyAlignment="1" applyProtection="1">
      <alignment horizontal="left"/>
    </xf>
    <xf numFmtId="0" fontId="10" fillId="0" borderId="20" xfId="1" applyFont="1" applyFill="1" applyBorder="1" applyAlignment="1" applyProtection="1">
      <alignment horizontal="center"/>
    </xf>
    <xf numFmtId="49" fontId="10" fillId="0" borderId="10" xfId="1" applyNumberFormat="1" applyFont="1" applyFill="1" applyBorder="1" applyProtection="1"/>
    <xf numFmtId="0" fontId="10" fillId="0" borderId="10" xfId="1" applyFont="1" applyFill="1" applyBorder="1" applyAlignment="1" applyProtection="1">
      <alignment horizontal="centerContinuous"/>
    </xf>
    <xf numFmtId="0" fontId="52" fillId="0" borderId="10" xfId="1" applyFont="1" applyFill="1" applyBorder="1" applyProtection="1"/>
    <xf numFmtId="0" fontId="10" fillId="0" borderId="208" xfId="1" applyFont="1" applyFill="1" applyBorder="1" applyProtection="1"/>
    <xf numFmtId="0" fontId="10" fillId="0" borderId="209" xfId="1" applyFont="1" applyFill="1" applyBorder="1" applyProtection="1"/>
    <xf numFmtId="0" fontId="10" fillId="0" borderId="178" xfId="1" applyFont="1" applyFill="1" applyBorder="1" applyAlignment="1" applyProtection="1">
      <alignment horizontal="centerContinuous"/>
    </xf>
    <xf numFmtId="0" fontId="10" fillId="0" borderId="182" xfId="1" applyFont="1" applyFill="1" applyBorder="1" applyAlignment="1" applyProtection="1">
      <alignment horizontal="centerContinuous"/>
    </xf>
    <xf numFmtId="0" fontId="10" fillId="0" borderId="183" xfId="1" applyFont="1" applyFill="1" applyBorder="1" applyAlignment="1" applyProtection="1">
      <alignment horizontal="center"/>
    </xf>
    <xf numFmtId="0" fontId="10" fillId="0" borderId="181" xfId="1" applyFont="1" applyFill="1" applyBorder="1" applyAlignment="1" applyProtection="1">
      <alignment horizontal="center"/>
    </xf>
    <xf numFmtId="0" fontId="10" fillId="0" borderId="184" xfId="1" applyFont="1" applyFill="1" applyBorder="1" applyAlignment="1" applyProtection="1">
      <alignment horizontal="center"/>
    </xf>
    <xf numFmtId="0" fontId="10" fillId="0" borderId="185" xfId="1" applyFont="1" applyFill="1" applyBorder="1" applyAlignment="1" applyProtection="1">
      <alignment horizontal="center"/>
    </xf>
    <xf numFmtId="1" fontId="10" fillId="0" borderId="184" xfId="1" applyNumberFormat="1" applyFont="1" applyFill="1" applyBorder="1" applyAlignment="1" applyProtection="1">
      <alignment horizontal="right"/>
    </xf>
    <xf numFmtId="37" fontId="10" fillId="0" borderId="11" xfId="1" applyNumberFormat="1" applyFont="1" applyFill="1" applyBorder="1" applyProtection="1"/>
    <xf numFmtId="0" fontId="10" fillId="0" borderId="186" xfId="1" applyFont="1" applyFill="1" applyBorder="1" applyAlignment="1" applyProtection="1">
      <alignment horizontal="center"/>
    </xf>
    <xf numFmtId="0" fontId="10" fillId="0" borderId="187" xfId="1" applyFont="1" applyFill="1" applyBorder="1" applyAlignment="1" applyProtection="1">
      <alignment horizontal="center"/>
    </xf>
    <xf numFmtId="0" fontId="10" fillId="0" borderId="188" xfId="1" applyFont="1" applyFill="1" applyBorder="1" applyAlignment="1" applyProtection="1">
      <alignment horizontal="center"/>
    </xf>
    <xf numFmtId="0" fontId="10" fillId="0" borderId="189" xfId="1" applyFont="1" applyFill="1" applyBorder="1" applyAlignment="1" applyProtection="1">
      <alignment horizontal="center"/>
    </xf>
    <xf numFmtId="0" fontId="10" fillId="0" borderId="190" xfId="1" applyFont="1" applyFill="1" applyBorder="1" applyAlignment="1" applyProtection="1">
      <alignment horizontal="center"/>
    </xf>
    <xf numFmtId="0" fontId="10" fillId="0" borderId="16" xfId="1" applyFont="1" applyFill="1" applyBorder="1" applyAlignment="1" applyProtection="1">
      <alignment horizontal="center"/>
    </xf>
    <xf numFmtId="0" fontId="10" fillId="0" borderId="22" xfId="1" applyFont="1" applyFill="1" applyBorder="1" applyAlignment="1" applyProtection="1">
      <alignment horizontal="center"/>
    </xf>
    <xf numFmtId="0" fontId="10" fillId="0" borderId="0" xfId="1" applyFill="1" applyProtection="1"/>
    <xf numFmtId="0" fontId="10" fillId="0" borderId="196" xfId="1" applyFont="1" applyFill="1" applyBorder="1" applyProtection="1"/>
    <xf numFmtId="0" fontId="10" fillId="0" borderId="9" xfId="1" applyFont="1" applyFill="1" applyBorder="1" applyAlignment="1" applyProtection="1">
      <alignment horizontal="center"/>
    </xf>
    <xf numFmtId="37" fontId="10" fillId="0" borderId="9" xfId="1" applyNumberFormat="1" applyFont="1" applyFill="1" applyBorder="1" applyProtection="1"/>
    <xf numFmtId="37" fontId="10" fillId="0" borderId="6" xfId="1" applyNumberFormat="1" applyFont="1" applyFill="1" applyBorder="1" applyProtection="1"/>
    <xf numFmtId="0" fontId="16" fillId="0" borderId="4" xfId="1" applyFont="1" applyFill="1" applyBorder="1" applyAlignment="1" applyProtection="1">
      <alignment horizontal="center"/>
    </xf>
    <xf numFmtId="0" fontId="16" fillId="0" borderId="5" xfId="1" applyFont="1" applyFill="1" applyBorder="1" applyProtection="1"/>
    <xf numFmtId="0" fontId="10" fillId="0" borderId="191" xfId="1" applyFont="1" applyFill="1" applyBorder="1"/>
    <xf numFmtId="0" fontId="16" fillId="0" borderId="4" xfId="1" applyFont="1" applyFill="1" applyBorder="1" applyProtection="1"/>
    <xf numFmtId="0" fontId="16" fillId="0" borderId="0" xfId="1" applyFont="1" applyFill="1" applyBorder="1" applyProtection="1"/>
    <xf numFmtId="0" fontId="16" fillId="0" borderId="191" xfId="1" applyFont="1" applyFill="1" applyBorder="1" applyProtection="1"/>
    <xf numFmtId="0" fontId="16" fillId="0" borderId="0" xfId="1" applyFont="1" applyFill="1" applyProtection="1"/>
    <xf numFmtId="0" fontId="16" fillId="0" borderId="10" xfId="1" applyFont="1" applyFill="1" applyBorder="1" applyProtection="1"/>
    <xf numFmtId="0" fontId="16" fillId="0" borderId="0" xfId="1" applyFont="1" applyFill="1"/>
    <xf numFmtId="0" fontId="22" fillId="0" borderId="0" xfId="1" applyFont="1" applyFill="1" applyAlignment="1" applyProtection="1">
      <alignment horizontal="left"/>
    </xf>
    <xf numFmtId="0" fontId="22" fillId="0" borderId="4" xfId="1" applyFont="1" applyFill="1" applyBorder="1" applyAlignment="1" applyProtection="1">
      <alignment horizontal="center"/>
    </xf>
    <xf numFmtId="0" fontId="22" fillId="0" borderId="192" xfId="1" applyFont="1" applyFill="1" applyBorder="1" applyProtection="1"/>
    <xf numFmtId="0" fontId="22" fillId="0" borderId="193" xfId="1" applyFont="1" applyFill="1" applyBorder="1" applyProtection="1"/>
    <xf numFmtId="0" fontId="22" fillId="0" borderId="193" xfId="1" applyFont="1" applyFill="1" applyBorder="1" applyAlignment="1" applyProtection="1">
      <alignment horizontal="center"/>
    </xf>
    <xf numFmtId="0" fontId="22" fillId="0" borderId="25" xfId="1" applyFont="1" applyFill="1" applyBorder="1" applyAlignment="1" applyProtection="1">
      <alignment horizontal="center"/>
    </xf>
    <xf numFmtId="0" fontId="22" fillId="0" borderId="26" xfId="1" applyFont="1" applyFill="1" applyBorder="1" applyAlignment="1" applyProtection="1">
      <alignment horizontal="center"/>
    </xf>
    <xf numFmtId="0" fontId="13" fillId="0" borderId="26" xfId="1" applyFont="1" applyFill="1" applyBorder="1" applyProtection="1"/>
    <xf numFmtId="0" fontId="10" fillId="0" borderId="26" xfId="1" applyFont="1" applyFill="1" applyBorder="1" applyAlignment="1" applyProtection="1">
      <alignment horizontal="center"/>
    </xf>
    <xf numFmtId="0" fontId="10" fillId="0" borderId="36" xfId="1" applyFont="1" applyFill="1" applyBorder="1" applyAlignment="1" applyProtection="1">
      <alignment horizontal="center"/>
    </xf>
    <xf numFmtId="5" fontId="10" fillId="0" borderId="22" xfId="1" applyNumberFormat="1" applyFont="1" applyBorder="1" applyAlignment="1" applyProtection="1"/>
    <xf numFmtId="37" fontId="10" fillId="0" borderId="22" xfId="1" applyNumberFormat="1" applyFont="1" applyBorder="1" applyAlignment="1" applyProtection="1"/>
    <xf numFmtId="37" fontId="10" fillId="0" borderId="7" xfId="1" applyNumberFormat="1" applyFont="1" applyBorder="1" applyAlignment="1" applyProtection="1"/>
    <xf numFmtId="0" fontId="10" fillId="0" borderId="19" xfId="1" applyFont="1" applyFill="1" applyBorder="1" applyAlignment="1" applyProtection="1">
      <alignment horizontal="center"/>
    </xf>
    <xf numFmtId="0" fontId="10" fillId="0" borderId="21" xfId="1" applyFont="1" applyFill="1" applyBorder="1" applyAlignment="1" applyProtection="1">
      <alignment horizontal="center"/>
    </xf>
    <xf numFmtId="0" fontId="10" fillId="0" borderId="41" xfId="1" applyFont="1" applyFill="1" applyBorder="1" applyAlignment="1" applyProtection="1">
      <alignment horizontal="center"/>
    </xf>
    <xf numFmtId="0" fontId="48" fillId="0" borderId="0" xfId="1" applyFont="1" applyFill="1" applyProtection="1"/>
    <xf numFmtId="0" fontId="10" fillId="0" borderId="5" xfId="1" applyFill="1" applyBorder="1" applyProtection="1"/>
    <xf numFmtId="0" fontId="10" fillId="0" borderId="4" xfId="1" applyFill="1" applyBorder="1" applyProtection="1"/>
    <xf numFmtId="0" fontId="10" fillId="0" borderId="68" xfId="1" applyFont="1" applyFill="1" applyBorder="1" applyAlignment="1" applyProtection="1">
      <alignment horizontal="center"/>
    </xf>
    <xf numFmtId="0" fontId="16" fillId="0" borderId="9" xfId="0" applyFont="1" applyFill="1" applyBorder="1" applyAlignment="1" applyProtection="1">
      <alignment horizontal="center"/>
    </xf>
    <xf numFmtId="0" fontId="16" fillId="0" borderId="21" xfId="0" applyFont="1" applyFill="1" applyBorder="1" applyProtection="1"/>
    <xf numFmtId="0" fontId="16" fillId="0" borderId="10" xfId="0" applyFont="1" applyFill="1" applyBorder="1" applyProtection="1"/>
    <xf numFmtId="0" fontId="16" fillId="0" borderId="198" xfId="0" applyFont="1" applyFill="1" applyBorder="1" applyAlignment="1" applyProtection="1">
      <alignment horizontal="center"/>
    </xf>
    <xf numFmtId="0" fontId="16" fillId="0" borderId="198" xfId="0" applyFont="1" applyFill="1" applyBorder="1" applyProtection="1"/>
    <xf numFmtId="0" fontId="16" fillId="0" borderId="199" xfId="0" applyFont="1" applyFill="1" applyBorder="1" applyProtection="1"/>
    <xf numFmtId="37" fontId="8" fillId="0" borderId="200" xfId="0" applyNumberFormat="1" applyFont="1" applyFill="1" applyBorder="1" applyProtection="1">
      <protection locked="0"/>
    </xf>
    <xf numFmtId="0" fontId="16" fillId="0" borderId="4" xfId="0" applyFont="1" applyFill="1" applyBorder="1" applyProtection="1"/>
    <xf numFmtId="0" fontId="16" fillId="0" borderId="0" xfId="0" applyFont="1" applyFill="1" applyProtection="1"/>
    <xf numFmtId="0" fontId="10" fillId="0" borderId="68" xfId="0" applyFont="1" applyFill="1" applyBorder="1" applyProtection="1"/>
    <xf numFmtId="0" fontId="10" fillId="0" borderId="11" xfId="0" applyFont="1" applyFill="1" applyBorder="1" applyProtection="1"/>
    <xf numFmtId="37" fontId="10" fillId="0" borderId="11" xfId="0" applyNumberFormat="1" applyFont="1" applyFill="1" applyBorder="1" applyProtection="1"/>
    <xf numFmtId="37" fontId="10" fillId="0" borderId="9" xfId="0" applyNumberFormat="1" applyFont="1" applyFill="1" applyBorder="1" applyProtection="1"/>
    <xf numFmtId="0" fontId="10" fillId="0" borderId="10" xfId="0" applyFont="1" applyFill="1" applyBorder="1" applyProtection="1"/>
    <xf numFmtId="0" fontId="10" fillId="0" borderId="9" xfId="0" applyFont="1" applyFill="1" applyBorder="1" applyProtection="1"/>
    <xf numFmtId="0" fontId="10" fillId="0" borderId="6" xfId="0" applyFont="1" applyFill="1" applyBorder="1" applyProtection="1"/>
    <xf numFmtId="0" fontId="10" fillId="0" borderId="7" xfId="0" applyFont="1" applyFill="1" applyBorder="1" applyProtection="1"/>
    <xf numFmtId="0" fontId="10" fillId="0" borderId="1" xfId="0" applyFont="1" applyFill="1" applyBorder="1" applyProtection="1"/>
    <xf numFmtId="0" fontId="10" fillId="0" borderId="225" xfId="0" applyFont="1" applyFill="1" applyBorder="1" applyProtection="1"/>
    <xf numFmtId="0" fontId="22" fillId="0" borderId="226" xfId="0" applyFont="1" applyFill="1" applyBorder="1" applyProtection="1"/>
    <xf numFmtId="0" fontId="10" fillId="0" borderId="227" xfId="0" applyFont="1" applyFill="1" applyBorder="1" applyProtection="1"/>
    <xf numFmtId="0" fontId="10" fillId="0" borderId="228" xfId="0" applyFont="1" applyFill="1" applyBorder="1" applyProtection="1"/>
    <xf numFmtId="0" fontId="10" fillId="0" borderId="229" xfId="0" applyFont="1" applyFill="1" applyBorder="1" applyProtection="1"/>
    <xf numFmtId="0" fontId="10" fillId="0" borderId="55" xfId="0" applyFont="1" applyFill="1" applyBorder="1" applyAlignment="1" applyProtection="1">
      <alignment horizontal="center"/>
    </xf>
    <xf numFmtId="0" fontId="10" fillId="0" borderId="5" xfId="0" applyFont="1" applyFill="1" applyBorder="1" applyAlignment="1" applyProtection="1">
      <alignment horizontal="center"/>
    </xf>
    <xf numFmtId="0" fontId="10" fillId="0" borderId="7" xfId="0" applyFont="1" applyFill="1" applyBorder="1" applyAlignment="1" applyProtection="1">
      <alignment horizontal="center"/>
    </xf>
    <xf numFmtId="5" fontId="10" fillId="0" borderId="5" xfId="0" applyNumberFormat="1" applyFont="1" applyFill="1" applyBorder="1" applyAlignment="1" applyProtection="1">
      <alignment horizontal="right"/>
    </xf>
    <xf numFmtId="37" fontId="10" fillId="0" borderId="5" xfId="0" applyNumberFormat="1" applyFont="1" applyFill="1" applyBorder="1" applyAlignment="1" applyProtection="1">
      <alignment horizontal="right"/>
    </xf>
    <xf numFmtId="37" fontId="10" fillId="0" borderId="7" xfId="0" applyNumberFormat="1" applyFont="1" applyFill="1" applyBorder="1" applyAlignment="1" applyProtection="1">
      <alignment horizontal="right"/>
    </xf>
    <xf numFmtId="5" fontId="10" fillId="0" borderId="7" xfId="0" applyNumberFormat="1" applyFont="1" applyFill="1" applyBorder="1" applyProtection="1"/>
    <xf numFmtId="0" fontId="21" fillId="0" borderId="0" xfId="0" applyFont="1" applyFill="1" applyBorder="1" applyProtection="1"/>
    <xf numFmtId="0" fontId="10" fillId="0" borderId="0" xfId="0" applyFont="1" applyFill="1" applyAlignment="1" applyProtection="1">
      <alignment horizontal="left"/>
    </xf>
    <xf numFmtId="0" fontId="13" fillId="0" borderId="86" xfId="0" applyFont="1" applyFill="1" applyBorder="1" applyAlignment="1" applyProtection="1">
      <alignment horizontal="left"/>
    </xf>
    <xf numFmtId="0" fontId="10" fillId="0" borderId="0" xfId="1" applyFont="1" applyFill="1" applyAlignment="1" applyProtection="1">
      <alignment horizontal="left"/>
    </xf>
    <xf numFmtId="49" fontId="10" fillId="0" borderId="25" xfId="1" applyNumberFormat="1" applyFont="1" applyFill="1" applyBorder="1" applyAlignment="1" applyProtection="1">
      <alignment horizontal="center"/>
    </xf>
    <xf numFmtId="0" fontId="10" fillId="0" borderId="4" xfId="0" applyFont="1" applyBorder="1" applyAlignment="1" applyProtection="1">
      <alignment horizontal="center"/>
    </xf>
    <xf numFmtId="0" fontId="10" fillId="0" borderId="4" xfId="1" applyFont="1" applyBorder="1" applyAlignment="1" applyProtection="1">
      <alignment horizontal="center"/>
    </xf>
    <xf numFmtId="0" fontId="10" fillId="0" borderId="5" xfId="1" applyFont="1" applyBorder="1" applyAlignment="1" applyProtection="1">
      <alignment horizontal="center"/>
    </xf>
    <xf numFmtId="0" fontId="10" fillId="0" borderId="100" xfId="0" applyFont="1" applyFill="1" applyBorder="1" applyAlignment="1" applyProtection="1">
      <alignment horizontal="right"/>
    </xf>
    <xf numFmtId="0" fontId="11" fillId="0" borderId="0" xfId="0" applyFont="1" applyAlignment="1" applyProtection="1">
      <alignment horizontal="center"/>
    </xf>
    <xf numFmtId="165" fontId="10" fillId="0" borderId="15" xfId="1" quotePrefix="1" applyNumberFormat="1" applyFont="1" applyBorder="1" applyAlignment="1" applyProtection="1">
      <alignment horizontal="center"/>
    </xf>
    <xf numFmtId="0" fontId="22" fillId="0" borderId="78" xfId="1" applyFont="1" applyFill="1" applyBorder="1" applyProtection="1"/>
    <xf numFmtId="0" fontId="22" fillId="0" borderId="0" xfId="1" applyFont="1" applyFill="1" applyBorder="1" applyProtection="1"/>
    <xf numFmtId="0" fontId="22" fillId="0" borderId="79" xfId="1" applyFont="1" applyFill="1" applyBorder="1" applyProtection="1"/>
    <xf numFmtId="0" fontId="10" fillId="0" borderId="15" xfId="1" applyFont="1" applyBorder="1" applyProtection="1">
      <protection locked="0"/>
    </xf>
    <xf numFmtId="37" fontId="10" fillId="0" borderId="19" xfId="1" applyNumberFormat="1" applyFont="1" applyBorder="1" applyProtection="1">
      <protection locked="0"/>
    </xf>
    <xf numFmtId="0" fontId="6" fillId="0" borderId="44" xfId="0" applyFont="1" applyFill="1" applyBorder="1" applyAlignment="1" applyProtection="1">
      <alignment horizontal="left"/>
    </xf>
    <xf numFmtId="0" fontId="6" fillId="0" borderId="44" xfId="0" applyFont="1" applyBorder="1" applyAlignment="1" applyProtection="1">
      <alignment horizontal="left"/>
    </xf>
    <xf numFmtId="0" fontId="10" fillId="0" borderId="19" xfId="1" applyFont="1" applyBorder="1" applyProtection="1">
      <protection locked="0"/>
    </xf>
    <xf numFmtId="0" fontId="10" fillId="0" borderId="21" xfId="1" applyFont="1" applyBorder="1" applyProtection="1">
      <protection locked="0"/>
    </xf>
    <xf numFmtId="0" fontId="10" fillId="0" borderId="8" xfId="1" applyFont="1" applyBorder="1" applyAlignment="1" applyProtection="1">
      <alignment horizontal="left"/>
    </xf>
    <xf numFmtId="0" fontId="10" fillId="0" borderId="8" xfId="0" applyFont="1" applyBorder="1" applyAlignment="1" applyProtection="1">
      <alignment horizontal="left"/>
    </xf>
    <xf numFmtId="0" fontId="10" fillId="0" borderId="3" xfId="0" applyFont="1" applyBorder="1" applyAlignment="1" applyProtection="1">
      <alignment horizontal="center"/>
    </xf>
    <xf numFmtId="0" fontId="61" fillId="0" borderId="0" xfId="0" applyFont="1" applyProtection="1">
      <protection locked="0"/>
    </xf>
    <xf numFmtId="0" fontId="61" fillId="0" borderId="4" xfId="0" applyFont="1" applyBorder="1" applyProtection="1">
      <protection locked="0"/>
    </xf>
    <xf numFmtId="0" fontId="61" fillId="0" borderId="5" xfId="0" applyFont="1" applyBorder="1" applyProtection="1">
      <protection locked="0"/>
    </xf>
    <xf numFmtId="0" fontId="61" fillId="0" borderId="6" xfId="0" applyFont="1" applyBorder="1" applyProtection="1">
      <protection locked="0"/>
    </xf>
    <xf numFmtId="0" fontId="61" fillId="0" borderId="1" xfId="0" applyFont="1" applyBorder="1" applyProtection="1">
      <protection locked="0"/>
    </xf>
    <xf numFmtId="164" fontId="10" fillId="0" borderId="56" xfId="0" applyNumberFormat="1" applyFont="1" applyBorder="1" applyAlignment="1" applyProtection="1">
      <alignment horizontal="center"/>
    </xf>
    <xf numFmtId="0" fontId="10" fillId="0" borderId="60" xfId="0" applyFont="1" applyBorder="1" applyAlignment="1" applyProtection="1">
      <alignment horizontal="centerContinuous"/>
    </xf>
    <xf numFmtId="0" fontId="23" fillId="0" borderId="2" xfId="0" applyFont="1" applyBorder="1" applyAlignment="1" applyProtection="1">
      <alignment horizontal="center"/>
      <protection locked="0"/>
    </xf>
    <xf numFmtId="0" fontId="61" fillId="0" borderId="3" xfId="0" applyFont="1" applyBorder="1" applyAlignment="1" applyProtection="1">
      <alignment horizontal="center"/>
      <protection locked="0"/>
    </xf>
    <xf numFmtId="5" fontId="61" fillId="0" borderId="0" xfId="0" applyNumberFormat="1" applyFont="1" applyProtection="1">
      <protection locked="0"/>
    </xf>
    <xf numFmtId="0" fontId="12" fillId="0" borderId="0" xfId="0" applyFont="1" applyAlignment="1" applyProtection="1">
      <alignment horizontal="centerContinuous"/>
      <protection locked="0"/>
    </xf>
    <xf numFmtId="0" fontId="61" fillId="0" borderId="0" xfId="0" applyFont="1" applyAlignment="1" applyProtection="1">
      <alignment horizontal="centerContinuous"/>
      <protection locked="0"/>
    </xf>
    <xf numFmtId="0" fontId="61" fillId="0" borderId="7" xfId="0" applyFont="1" applyBorder="1" applyProtection="1">
      <protection locked="0"/>
    </xf>
    <xf numFmtId="0" fontId="10" fillId="0" borderId="19" xfId="0" applyFont="1" applyBorder="1" applyProtection="1">
      <protection locked="0"/>
    </xf>
    <xf numFmtId="178" fontId="7" fillId="0" borderId="0" xfId="0" applyNumberFormat="1" applyFont="1" applyAlignment="1" applyProtection="1">
      <alignment horizontal="left"/>
      <protection locked="0"/>
    </xf>
    <xf numFmtId="37" fontId="10" fillId="22" borderId="44" xfId="0" applyNumberFormat="1" applyFont="1" applyFill="1" applyBorder="1" applyProtection="1"/>
    <xf numFmtId="0" fontId="10" fillId="0" borderId="0" xfId="0" quotePrefix="1" applyFont="1"/>
    <xf numFmtId="0" fontId="6" fillId="0" borderId="41" xfId="0" applyFont="1" applyFill="1" applyBorder="1" applyProtection="1"/>
    <xf numFmtId="0" fontId="6" fillId="0" borderId="224" xfId="0" applyFont="1" applyFill="1" applyBorder="1" applyProtection="1"/>
    <xf numFmtId="0" fontId="10" fillId="0" borderId="0" xfId="0" applyNumberFormat="1" applyFont="1" applyProtection="1"/>
    <xf numFmtId="0" fontId="6" fillId="0" borderId="19" xfId="0" applyFont="1" applyBorder="1" applyAlignment="1" applyProtection="1">
      <alignment horizontal="center"/>
    </xf>
    <xf numFmtId="0" fontId="10" fillId="0" borderId="0" xfId="0" applyFont="1" applyAlignment="1" applyProtection="1">
      <alignment horizontal="left"/>
    </xf>
    <xf numFmtId="0" fontId="10" fillId="0" borderId="0" xfId="1" applyFont="1" applyFill="1" applyAlignment="1" applyProtection="1">
      <alignment horizontal="left"/>
    </xf>
    <xf numFmtId="0" fontId="10" fillId="0" borderId="0" xfId="1" applyFont="1" applyAlignment="1" applyProtection="1">
      <alignment horizontal="center"/>
    </xf>
    <xf numFmtId="0" fontId="10" fillId="0" borderId="19" xfId="1" applyFont="1" applyBorder="1" applyAlignment="1" applyProtection="1">
      <alignment horizontal="center"/>
    </xf>
    <xf numFmtId="0" fontId="10" fillId="0" borderId="25" xfId="1" applyFont="1" applyBorder="1" applyAlignment="1" applyProtection="1">
      <alignment horizontal="center"/>
    </xf>
    <xf numFmtId="0" fontId="10" fillId="0" borderId="21" xfId="1" applyFont="1" applyBorder="1" applyAlignment="1" applyProtection="1">
      <alignment horizontal="center"/>
    </xf>
    <xf numFmtId="0" fontId="10" fillId="0" borderId="10" xfId="1" applyFont="1" applyBorder="1" applyAlignment="1" applyProtection="1">
      <alignment horizontal="center"/>
    </xf>
    <xf numFmtId="0" fontId="10" fillId="0" borderId="26" xfId="1" applyFont="1" applyBorder="1" applyAlignment="1" applyProtection="1">
      <alignment horizontal="center"/>
    </xf>
    <xf numFmtId="0" fontId="10" fillId="0" borderId="4" xfId="1" applyFont="1" applyBorder="1" applyAlignment="1" applyProtection="1">
      <alignment horizontal="center"/>
    </xf>
    <xf numFmtId="0" fontId="10" fillId="0" borderId="5" xfId="1" applyFont="1" applyBorder="1" applyAlignment="1" applyProtection="1">
      <alignment horizontal="center"/>
    </xf>
    <xf numFmtId="0" fontId="10" fillId="0" borderId="9" xfId="1" applyFont="1" applyBorder="1" applyAlignment="1" applyProtection="1">
      <alignment horizontal="center"/>
    </xf>
    <xf numFmtId="0" fontId="10" fillId="0" borderId="11" xfId="1" applyFont="1" applyBorder="1" applyAlignment="1" applyProtection="1">
      <alignment horizontal="center"/>
    </xf>
    <xf numFmtId="0" fontId="6" fillId="0" borderId="0" xfId="0" applyFont="1" applyAlignment="1">
      <alignment wrapText="1"/>
    </xf>
    <xf numFmtId="0" fontId="6" fillId="0" borderId="5" xfId="0" applyFont="1" applyBorder="1" applyAlignment="1">
      <alignment wrapText="1"/>
    </xf>
    <xf numFmtId="177" fontId="6" fillId="0" borderId="19" xfId="0" applyNumberFormat="1" applyFont="1" applyFill="1" applyBorder="1" applyAlignment="1" applyProtection="1">
      <alignment horizontal="center"/>
    </xf>
    <xf numFmtId="179" fontId="6" fillId="0" borderId="17" xfId="2" applyNumberFormat="1" applyFont="1" applyBorder="1" applyProtection="1"/>
    <xf numFmtId="179" fontId="6" fillId="0" borderId="26" xfId="2" applyNumberFormat="1" applyFont="1" applyBorder="1" applyProtection="1"/>
    <xf numFmtId="0" fontId="13" fillId="0" borderId="4" xfId="0" applyFont="1" applyBorder="1" applyProtection="1"/>
    <xf numFmtId="37" fontId="6" fillId="0" borderId="28" xfId="1" applyNumberFormat="1" applyFont="1" applyBorder="1" applyProtection="1"/>
    <xf numFmtId="176" fontId="6" fillId="0" borderId="22" xfId="3" applyNumberFormat="1" applyFont="1" applyBorder="1" applyProtection="1"/>
    <xf numFmtId="37" fontId="6" fillId="0" borderId="33" xfId="1" applyNumberFormat="1" applyFont="1" applyBorder="1" applyProtection="1"/>
    <xf numFmtId="43" fontId="10" fillId="25" borderId="0" xfId="2" applyFont="1" applyFill="1"/>
    <xf numFmtId="0" fontId="10" fillId="0" borderId="101" xfId="1" applyFont="1" applyBorder="1" applyAlignment="1" applyProtection="1">
      <alignment wrapText="1"/>
    </xf>
    <xf numFmtId="179" fontId="10" fillId="0" borderId="131" xfId="2" applyNumberFormat="1" applyFont="1" applyBorder="1" applyProtection="1"/>
    <xf numFmtId="5" fontId="10" fillId="26" borderId="130" xfId="1" applyNumberFormat="1" applyFont="1" applyFill="1" applyBorder="1" applyProtection="1"/>
    <xf numFmtId="176" fontId="10" fillId="26" borderId="131" xfId="1" applyNumberFormat="1" applyFont="1" applyFill="1" applyBorder="1" applyProtection="1"/>
    <xf numFmtId="5" fontId="10" fillId="26" borderId="131" xfId="1" applyNumberFormat="1" applyFont="1" applyFill="1" applyBorder="1" applyProtection="1"/>
    <xf numFmtId="0" fontId="10" fillId="26" borderId="131" xfId="1" applyFont="1" applyFill="1" applyBorder="1" applyProtection="1"/>
    <xf numFmtId="37" fontId="10" fillId="26" borderId="131" xfId="1" applyNumberFormat="1" applyFont="1" applyFill="1" applyBorder="1" applyProtection="1"/>
    <xf numFmtId="179" fontId="10" fillId="26" borderId="84" xfId="2" applyNumberFormat="1" applyFont="1" applyFill="1" applyBorder="1" applyProtection="1"/>
    <xf numFmtId="179" fontId="10" fillId="26" borderId="131" xfId="2" applyNumberFormat="1" applyFont="1" applyFill="1" applyBorder="1" applyProtection="1"/>
    <xf numFmtId="179" fontId="10" fillId="26" borderId="129" xfId="2" applyNumberFormat="1" applyFont="1" applyFill="1" applyBorder="1" applyProtection="1"/>
    <xf numFmtId="179" fontId="10" fillId="26" borderId="87" xfId="2" applyNumberFormat="1" applyFont="1" applyFill="1" applyBorder="1" applyProtection="1"/>
    <xf numFmtId="179" fontId="10" fillId="26" borderId="134" xfId="2" applyNumberFormat="1" applyFont="1" applyFill="1" applyBorder="1" applyProtection="1"/>
    <xf numFmtId="49" fontId="10" fillId="0" borderId="117" xfId="1" applyNumberFormat="1" applyFont="1" applyBorder="1" applyProtection="1"/>
    <xf numFmtId="179" fontId="10" fillId="0" borderId="184" xfId="2" applyNumberFormat="1" applyFont="1" applyFill="1" applyBorder="1" applyAlignment="1" applyProtection="1">
      <alignment horizontal="center"/>
    </xf>
    <xf numFmtId="179" fontId="10" fillId="0" borderId="184" xfId="1" applyNumberFormat="1" applyFont="1" applyFill="1" applyBorder="1" applyAlignment="1" applyProtection="1">
      <alignment horizontal="right"/>
    </xf>
    <xf numFmtId="179" fontId="10" fillId="0" borderId="182" xfId="1" applyNumberFormat="1" applyFont="1" applyFill="1" applyBorder="1" applyAlignment="1" applyProtection="1">
      <alignment horizontal="right"/>
    </xf>
    <xf numFmtId="5" fontId="10" fillId="0" borderId="21" xfId="1" applyNumberFormat="1" applyFont="1" applyBorder="1" applyProtection="1">
      <protection locked="0"/>
    </xf>
    <xf numFmtId="37" fontId="10" fillId="0" borderId="17" xfId="1" applyNumberFormat="1" applyFont="1" applyBorder="1" applyProtection="1">
      <protection locked="0"/>
    </xf>
    <xf numFmtId="37" fontId="10" fillId="0" borderId="17" xfId="1" applyNumberFormat="1" applyFont="1" applyFill="1" applyBorder="1" applyProtection="1">
      <protection locked="0"/>
    </xf>
    <xf numFmtId="37" fontId="52" fillId="0" borderId="17" xfId="1" applyNumberFormat="1" applyFont="1" applyFill="1" applyBorder="1" applyProtection="1">
      <protection locked="0"/>
    </xf>
    <xf numFmtId="37" fontId="10" fillId="0" borderId="26" xfId="1" applyNumberFormat="1" applyFont="1" applyBorder="1" applyProtection="1">
      <protection locked="0"/>
    </xf>
    <xf numFmtId="0" fontId="10" fillId="0" borderId="25" xfId="1" applyFont="1" applyBorder="1" applyProtection="1">
      <protection locked="0"/>
    </xf>
    <xf numFmtId="0" fontId="10" fillId="0" borderId="26" xfId="1" applyFont="1" applyBorder="1" applyProtection="1">
      <protection locked="0"/>
    </xf>
    <xf numFmtId="0" fontId="10" fillId="0" borderId="0" xfId="1" applyFont="1" applyProtection="1">
      <protection locked="0"/>
    </xf>
    <xf numFmtId="0" fontId="10" fillId="0" borderId="5" xfId="1" applyFont="1" applyBorder="1" applyProtection="1">
      <protection locked="0"/>
    </xf>
    <xf numFmtId="0" fontId="10" fillId="0" borderId="16" xfId="1" applyFont="1" applyBorder="1" applyProtection="1">
      <protection locked="0"/>
    </xf>
    <xf numFmtId="0" fontId="10" fillId="0" borderId="9" xfId="1" applyFont="1" applyBorder="1" applyProtection="1">
      <protection locked="0"/>
    </xf>
    <xf numFmtId="0" fontId="10" fillId="0" borderId="10" xfId="1" applyFont="1" applyBorder="1" applyProtection="1">
      <protection locked="0"/>
    </xf>
    <xf numFmtId="164" fontId="10" fillId="0" borderId="17" xfId="1" applyNumberFormat="1" applyFont="1" applyBorder="1" applyAlignment="1" applyProtection="1">
      <alignment horizontal="left"/>
    </xf>
    <xf numFmtId="5" fontId="10" fillId="0" borderId="22" xfId="1" applyNumberFormat="1" applyFont="1" applyBorder="1" applyProtection="1">
      <protection locked="0"/>
    </xf>
    <xf numFmtId="37" fontId="10" fillId="0" borderId="11" xfId="1" applyNumberFormat="1" applyFont="1" applyBorder="1" applyProtection="1">
      <protection locked="0"/>
    </xf>
    <xf numFmtId="37" fontId="10" fillId="0" borderId="22" xfId="1" applyNumberFormat="1" applyFont="1" applyBorder="1" applyProtection="1">
      <protection locked="0"/>
    </xf>
    <xf numFmtId="37" fontId="10" fillId="0" borderId="21" xfId="1" applyNumberFormat="1" applyFont="1" applyBorder="1" applyProtection="1">
      <protection locked="0"/>
    </xf>
    <xf numFmtId="37" fontId="10" fillId="0" borderId="11" xfId="1" applyNumberFormat="1" applyFont="1" applyFill="1" applyBorder="1" applyProtection="1">
      <protection locked="0"/>
    </xf>
    <xf numFmtId="37" fontId="52" fillId="0" borderId="11" xfId="1" applyNumberFormat="1" applyFont="1" applyFill="1" applyBorder="1" applyProtection="1">
      <protection locked="0"/>
    </xf>
    <xf numFmtId="0" fontId="10" fillId="0" borderId="10" xfId="1" applyFont="1" applyFill="1" applyBorder="1" applyProtection="1">
      <protection locked="0"/>
    </xf>
    <xf numFmtId="0" fontId="10" fillId="0" borderId="11" xfId="1" applyFont="1" applyFill="1" applyBorder="1" applyProtection="1">
      <protection locked="0"/>
    </xf>
    <xf numFmtId="37" fontId="10" fillId="0" borderId="10" xfId="1" applyNumberFormat="1" applyFont="1" applyFill="1" applyBorder="1" applyProtection="1">
      <protection locked="0"/>
    </xf>
    <xf numFmtId="5" fontId="10" fillId="0" borderId="0" xfId="1" applyNumberFormat="1"/>
    <xf numFmtId="7" fontId="10" fillId="0" borderId="0" xfId="1" applyNumberFormat="1"/>
    <xf numFmtId="0" fontId="10" fillId="0" borderId="51" xfId="1" applyFont="1" applyBorder="1" applyProtection="1">
      <protection locked="0"/>
    </xf>
    <xf numFmtId="0" fontId="10" fillId="0" borderId="46" xfId="1" applyFont="1" applyBorder="1" applyProtection="1">
      <protection locked="0"/>
    </xf>
    <xf numFmtId="37" fontId="10" fillId="0" borderId="46" xfId="1" applyNumberFormat="1" applyFont="1" applyBorder="1" applyProtection="1">
      <protection locked="0"/>
    </xf>
    <xf numFmtId="0" fontId="10" fillId="0" borderId="17" xfId="1" applyFont="1" applyBorder="1" applyProtection="1">
      <protection locked="0"/>
    </xf>
    <xf numFmtId="0" fontId="10" fillId="0" borderId="22" xfId="1" applyFont="1" applyBorder="1" applyProtection="1">
      <protection locked="0"/>
    </xf>
    <xf numFmtId="0" fontId="10" fillId="0" borderId="17" xfId="1" applyFont="1" applyFill="1" applyBorder="1" applyProtection="1">
      <protection locked="0"/>
    </xf>
    <xf numFmtId="0" fontId="10" fillId="0" borderId="22" xfId="1" applyFont="1" applyFill="1" applyBorder="1" applyProtection="1">
      <protection locked="0"/>
    </xf>
    <xf numFmtId="37" fontId="10" fillId="0" borderId="28" xfId="1" applyNumberFormat="1" applyFont="1" applyBorder="1" applyProtection="1">
      <protection locked="0"/>
    </xf>
    <xf numFmtId="0" fontId="10" fillId="0" borderId="28" xfId="1" applyFont="1" applyBorder="1" applyProtection="1">
      <protection locked="0"/>
    </xf>
    <xf numFmtId="0" fontId="10" fillId="0" borderId="34" xfId="1" applyFont="1" applyBorder="1" applyProtection="1">
      <protection locked="0"/>
    </xf>
    <xf numFmtId="0" fontId="10" fillId="0" borderId="0" xfId="10" applyFont="1" applyProtection="1"/>
    <xf numFmtId="0" fontId="10" fillId="0" borderId="25" xfId="10" applyFont="1" applyBorder="1" applyProtection="1"/>
    <xf numFmtId="37" fontId="10" fillId="0" borderId="5" xfId="10" applyNumberFormat="1" applyFont="1" applyBorder="1" applyProtection="1"/>
    <xf numFmtId="37" fontId="10" fillId="0" borderId="25" xfId="10" applyNumberFormat="1" applyFont="1" applyBorder="1" applyProtection="1"/>
    <xf numFmtId="37" fontId="10" fillId="0" borderId="0" xfId="10" applyNumberFormat="1" applyFont="1" applyBorder="1" applyProtection="1"/>
    <xf numFmtId="0" fontId="10" fillId="0" borderId="0" xfId="10" applyFont="1" applyProtection="1"/>
    <xf numFmtId="0" fontId="10" fillId="0" borderId="25" xfId="10" applyFont="1" applyBorder="1" applyProtection="1"/>
    <xf numFmtId="0" fontId="10" fillId="0" borderId="0" xfId="10" applyFont="1" applyAlignment="1" applyProtection="1">
      <alignment horizontal="left"/>
    </xf>
    <xf numFmtId="37" fontId="10" fillId="0" borderId="5" xfId="10" applyNumberFormat="1" applyFont="1" applyBorder="1" applyProtection="1"/>
    <xf numFmtId="37" fontId="10" fillId="0" borderId="25" xfId="10" applyNumberFormat="1" applyFont="1" applyBorder="1" applyProtection="1"/>
    <xf numFmtId="0" fontId="10" fillId="0" borderId="0" xfId="10" applyFont="1" applyFill="1" applyProtection="1"/>
    <xf numFmtId="0" fontId="10" fillId="0" borderId="25" xfId="10" applyFont="1" applyBorder="1" applyProtection="1"/>
    <xf numFmtId="37" fontId="10" fillId="0" borderId="5" xfId="10" applyNumberFormat="1" applyFont="1" applyBorder="1" applyProtection="1"/>
    <xf numFmtId="37" fontId="10" fillId="0" borderId="25" xfId="10" applyNumberFormat="1" applyFont="1" applyBorder="1" applyProtection="1"/>
    <xf numFmtId="5" fontId="10" fillId="0" borderId="25" xfId="10" applyNumberFormat="1" applyFont="1" applyBorder="1" applyProtection="1"/>
    <xf numFmtId="0" fontId="22" fillId="0" borderId="101" xfId="1" applyFont="1" applyBorder="1" applyProtection="1"/>
    <xf numFmtId="37" fontId="16" fillId="0" borderId="22" xfId="3918" applyNumberFormat="1" applyFont="1" applyBorder="1" applyProtection="1"/>
    <xf numFmtId="37" fontId="16" fillId="0" borderId="22" xfId="3918" applyNumberFormat="1" applyFont="1" applyFill="1" applyBorder="1" applyProtection="1"/>
    <xf numFmtId="37" fontId="10" fillId="0" borderId="102" xfId="1" applyNumberFormat="1" applyFont="1" applyBorder="1" applyProtection="1"/>
    <xf numFmtId="37" fontId="10" fillId="0" borderId="105" xfId="1" applyNumberFormat="1" applyFont="1" applyFill="1" applyBorder="1" applyProtection="1"/>
    <xf numFmtId="37" fontId="10" fillId="0" borderId="99" xfId="1" applyNumberFormat="1" applyFont="1" applyFill="1" applyBorder="1" applyProtection="1"/>
    <xf numFmtId="37" fontId="10" fillId="0" borderId="102" xfId="1" applyNumberFormat="1" applyFont="1" applyBorder="1" applyProtection="1"/>
    <xf numFmtId="37" fontId="10" fillId="0" borderId="102" xfId="1" applyNumberFormat="1" applyFont="1" applyFill="1" applyBorder="1" applyProtection="1"/>
    <xf numFmtId="0" fontId="10" fillId="0" borderId="0" xfId="5852"/>
    <xf numFmtId="0" fontId="10" fillId="0" borderId="26" xfId="1" applyFont="1" applyBorder="1" applyProtection="1"/>
    <xf numFmtId="0" fontId="10" fillId="0" borderId="0" xfId="1"/>
    <xf numFmtId="0" fontId="10" fillId="0" borderId="92" xfId="1" applyFont="1" applyBorder="1" applyAlignment="1" applyProtection="1">
      <alignment horizontal="center"/>
    </xf>
    <xf numFmtId="0" fontId="10" fillId="0" borderId="96" xfId="1" applyFont="1" applyBorder="1" applyAlignment="1" applyProtection="1">
      <alignment horizontal="center"/>
    </xf>
    <xf numFmtId="0" fontId="10" fillId="0" borderId="94" xfId="1" applyFont="1" applyBorder="1" applyAlignment="1" applyProtection="1">
      <alignment horizontal="center"/>
    </xf>
    <xf numFmtId="0" fontId="10" fillId="0" borderId="97" xfId="1" applyFont="1" applyBorder="1" applyAlignment="1" applyProtection="1">
      <alignment horizontal="center"/>
    </xf>
    <xf numFmtId="0" fontId="10" fillId="0" borderId="101" xfId="1" applyFont="1" applyBorder="1" applyProtection="1"/>
    <xf numFmtId="0" fontId="10" fillId="0" borderId="102" xfId="1" applyFont="1" applyBorder="1" applyProtection="1"/>
    <xf numFmtId="37" fontId="10" fillId="0" borderId="102" xfId="1" applyNumberFormat="1" applyFont="1" applyBorder="1" applyProtection="1"/>
    <xf numFmtId="37" fontId="10" fillId="0" borderId="26" xfId="1" applyNumberFormat="1" applyFont="1" applyBorder="1" applyProtection="1"/>
    <xf numFmtId="37" fontId="10" fillId="0" borderId="102" xfId="1" applyNumberFormat="1" applyFont="1" applyFill="1" applyBorder="1" applyProtection="1"/>
    <xf numFmtId="37" fontId="10" fillId="0" borderId="26" xfId="1" applyNumberFormat="1" applyFont="1" applyFill="1" applyBorder="1" applyProtection="1"/>
    <xf numFmtId="0" fontId="10" fillId="0" borderId="22" xfId="1" applyFont="1" applyBorder="1" applyAlignment="1" applyProtection="1">
      <alignment horizontal="center"/>
    </xf>
    <xf numFmtId="0" fontId="10" fillId="0" borderId="51" xfId="1" applyFont="1" applyBorder="1" applyAlignment="1" applyProtection="1">
      <alignment horizontal="center"/>
    </xf>
    <xf numFmtId="0" fontId="10" fillId="0" borderId="91" xfId="1" applyFont="1" applyBorder="1" applyAlignment="1" applyProtection="1">
      <alignment horizontal="center"/>
    </xf>
    <xf numFmtId="0" fontId="58" fillId="0" borderId="93" xfId="1" applyFont="1" applyBorder="1"/>
    <xf numFmtId="0" fontId="58" fillId="0" borderId="90" xfId="1" applyFont="1" applyBorder="1"/>
    <xf numFmtId="0" fontId="58" fillId="0" borderId="0" xfId="1" applyFont="1"/>
    <xf numFmtId="0" fontId="10" fillId="0" borderId="79" xfId="1" applyFont="1" applyBorder="1" applyAlignment="1" applyProtection="1">
      <alignment horizontal="center"/>
    </xf>
    <xf numFmtId="0" fontId="58" fillId="0" borderId="0" xfId="1" applyFont="1" applyAlignment="1">
      <alignment horizontal="center"/>
    </xf>
    <xf numFmtId="0" fontId="58" fillId="0" borderId="98" xfId="1" applyFont="1" applyBorder="1" applyAlignment="1">
      <alignment horizontal="center"/>
    </xf>
    <xf numFmtId="0" fontId="10" fillId="0" borderId="100" xfId="1" applyFont="1" applyBorder="1" applyAlignment="1" applyProtection="1">
      <alignment horizontal="right"/>
    </xf>
    <xf numFmtId="0" fontId="11" fillId="0" borderId="101" xfId="1" applyFont="1" applyBorder="1" applyProtection="1"/>
    <xf numFmtId="0" fontId="10" fillId="22" borderId="102" xfId="1" applyFont="1" applyFill="1" applyBorder="1" applyProtection="1"/>
    <xf numFmtId="0" fontId="10" fillId="22" borderId="83" xfId="1" applyFont="1" applyFill="1" applyBorder="1" applyProtection="1"/>
    <xf numFmtId="37" fontId="10" fillId="22" borderId="102" xfId="1" applyNumberFormat="1" applyFont="1" applyFill="1" applyBorder="1" applyProtection="1"/>
    <xf numFmtId="37" fontId="10" fillId="22" borderId="83" xfId="1" applyNumberFormat="1" applyFont="1" applyFill="1" applyBorder="1" applyProtection="1"/>
    <xf numFmtId="0" fontId="10" fillId="0" borderId="182" xfId="1" applyFont="1" applyBorder="1" applyProtection="1"/>
    <xf numFmtId="37" fontId="10" fillId="0" borderId="9" xfId="1" applyNumberFormat="1" applyFont="1" applyFill="1" applyBorder="1" applyProtection="1"/>
    <xf numFmtId="3" fontId="10" fillId="0" borderId="102" xfId="1" applyNumberFormat="1" applyFont="1" applyBorder="1" applyProtection="1"/>
    <xf numFmtId="41" fontId="10" fillId="0" borderId="83" xfId="1" applyNumberFormat="1" applyFont="1" applyBorder="1" applyProtection="1"/>
    <xf numFmtId="41" fontId="10" fillId="0" borderId="102" xfId="1" applyNumberFormat="1" applyFont="1" applyBorder="1" applyProtection="1"/>
    <xf numFmtId="41" fontId="10" fillId="0" borderId="102" xfId="1" applyNumberFormat="1" applyFont="1" applyFill="1" applyBorder="1" applyProtection="1"/>
    <xf numFmtId="41" fontId="10" fillId="0" borderId="83" xfId="1" applyNumberFormat="1" applyFont="1" applyFill="1" applyBorder="1" applyProtection="1"/>
    <xf numFmtId="0" fontId="264" fillId="0" borderId="101" xfId="1" applyFont="1" applyBorder="1" applyProtection="1"/>
    <xf numFmtId="41" fontId="10" fillId="0" borderId="102" xfId="5854" applyNumberFormat="1" applyFont="1" applyBorder="1" applyProtection="1"/>
    <xf numFmtId="0" fontId="154" fillId="125" borderId="128" xfId="1313" applyFont="1" applyFill="1" applyBorder="1" applyAlignment="1">
      <alignment vertical="center"/>
    </xf>
    <xf numFmtId="168" fontId="10" fillId="0" borderId="5" xfId="5855" applyNumberFormat="1" applyBorder="1" applyProtection="1"/>
    <xf numFmtId="37" fontId="10" fillId="0" borderId="25" xfId="5855" applyNumberFormat="1" applyBorder="1" applyProtection="1"/>
    <xf numFmtId="37" fontId="10" fillId="0" borderId="15" xfId="5855" applyNumberFormat="1" applyBorder="1" applyProtection="1"/>
    <xf numFmtId="0" fontId="10" fillId="0" borderId="0" xfId="5855" applyProtection="1"/>
    <xf numFmtId="37" fontId="10" fillId="0" borderId="28" xfId="5855" applyNumberFormat="1" applyBorder="1" applyProtection="1"/>
    <xf numFmtId="5" fontId="10" fillId="0" borderId="28" xfId="5855" applyNumberFormat="1" applyBorder="1" applyProtection="1"/>
    <xf numFmtId="0" fontId="13" fillId="0" borderId="0" xfId="5855" applyFont="1" applyProtection="1"/>
    <xf numFmtId="0" fontId="10" fillId="0" borderId="31" xfId="5855" applyFont="1" applyBorder="1" applyProtection="1"/>
    <xf numFmtId="0" fontId="10" fillId="0" borderId="0" xfId="5855" quotePrefix="1" applyAlignment="1" applyProtection="1">
      <alignment horizontal="left"/>
    </xf>
    <xf numFmtId="0" fontId="10" fillId="0" borderId="26" xfId="1" applyFont="1" applyBorder="1" applyProtection="1"/>
    <xf numFmtId="0" fontId="0" fillId="0" borderId="0" xfId="0"/>
    <xf numFmtId="0" fontId="10" fillId="0" borderId="4" xfId="0" applyFont="1" applyBorder="1" applyAlignment="1" applyProtection="1">
      <alignment horizontal="left"/>
    </xf>
    <xf numFmtId="0" fontId="10" fillId="0" borderId="4" xfId="0" applyFont="1" applyBorder="1" applyAlignment="1" applyProtection="1">
      <alignment horizontal="center"/>
    </xf>
    <xf numFmtId="0" fontId="10" fillId="0" borderId="128" xfId="0" applyFont="1" applyBorder="1" applyAlignment="1" applyProtection="1">
      <alignment horizontal="right"/>
    </xf>
    <xf numFmtId="0" fontId="10" fillId="0" borderId="128" xfId="0" applyFont="1" applyFill="1" applyBorder="1" applyAlignment="1" applyProtection="1">
      <alignment horizontal="right"/>
    </xf>
    <xf numFmtId="179" fontId="10" fillId="0" borderId="128" xfId="2" applyNumberFormat="1" applyFont="1" applyBorder="1" applyAlignment="1" applyProtection="1">
      <alignment horizontal="right"/>
    </xf>
    <xf numFmtId="1" fontId="10" fillId="0" borderId="128" xfId="0" applyNumberFormat="1" applyFont="1" applyBorder="1" applyAlignment="1" applyProtection="1">
      <alignment horizontal="right"/>
    </xf>
    <xf numFmtId="0" fontId="10" fillId="0" borderId="286" xfId="0" applyFont="1" applyBorder="1" applyAlignment="1" applyProtection="1">
      <alignment horizontal="right"/>
    </xf>
    <xf numFmtId="1" fontId="10" fillId="0" borderId="286" xfId="0" applyNumberFormat="1" applyFont="1" applyBorder="1" applyAlignment="1" applyProtection="1">
      <alignment horizontal="right"/>
    </xf>
    <xf numFmtId="179" fontId="10" fillId="0" borderId="286" xfId="2" applyNumberFormat="1" applyFont="1" applyBorder="1" applyAlignment="1" applyProtection="1">
      <alignment horizontal="right"/>
    </xf>
    <xf numFmtId="0" fontId="10" fillId="0" borderId="19" xfId="1" applyFont="1" applyBorder="1" applyAlignment="1" applyProtection="1">
      <alignment horizontal="center"/>
    </xf>
    <xf numFmtId="0" fontId="10" fillId="0" borderId="21" xfId="1" applyFont="1" applyBorder="1" applyAlignment="1" applyProtection="1">
      <alignment horizontal="center"/>
    </xf>
    <xf numFmtId="0" fontId="10" fillId="0" borderId="4" xfId="1" applyFont="1" applyBorder="1" applyAlignment="1" applyProtection="1">
      <alignment horizontal="center"/>
    </xf>
    <xf numFmtId="0" fontId="12" fillId="0" borderId="19" xfId="0" applyFont="1" applyBorder="1" applyProtection="1"/>
    <xf numFmtId="37" fontId="11" fillId="0" borderId="16" xfId="0" applyNumberFormat="1" applyFont="1" applyBorder="1" applyProtection="1"/>
    <xf numFmtId="0" fontId="11" fillId="0" borderId="53" xfId="0" applyFont="1" applyBorder="1" applyProtection="1"/>
    <xf numFmtId="5" fontId="11" fillId="0" borderId="52" xfId="0" applyNumberFormat="1" applyFont="1" applyBorder="1" applyProtection="1"/>
    <xf numFmtId="179" fontId="10" fillId="0" borderId="16" xfId="2" applyNumberFormat="1" applyFont="1" applyBorder="1" applyProtection="1"/>
    <xf numFmtId="0" fontId="6" fillId="0" borderId="4" xfId="1173" applyFont="1" applyFill="1" applyBorder="1" applyProtection="1"/>
    <xf numFmtId="0" fontId="150" fillId="0" borderId="0" xfId="0" applyFont="1" applyFill="1"/>
    <xf numFmtId="0" fontId="146" fillId="0" borderId="0" xfId="5914" applyFont="1" applyFill="1" applyProtection="1"/>
    <xf numFmtId="0" fontId="52" fillId="0" borderId="0" xfId="5914" applyFont="1" applyFill="1" applyProtection="1"/>
    <xf numFmtId="0" fontId="11" fillId="0" borderId="5" xfId="0" applyFont="1" applyFill="1" applyBorder="1" applyProtection="1"/>
    <xf numFmtId="0" fontId="274" fillId="0" borderId="0" xfId="0" applyFont="1" applyFill="1"/>
    <xf numFmtId="0" fontId="27" fillId="0" borderId="0" xfId="0" applyFont="1" applyFill="1" applyProtection="1"/>
    <xf numFmtId="0" fontId="27" fillId="0" borderId="0" xfId="5914" applyFont="1" applyFill="1" applyProtection="1"/>
    <xf numFmtId="0" fontId="11" fillId="0" borderId="0" xfId="5914" applyFont="1" applyFill="1" applyProtection="1"/>
    <xf numFmtId="0" fontId="11" fillId="0" borderId="5" xfId="5914" applyFont="1" applyFill="1" applyBorder="1" applyProtection="1"/>
    <xf numFmtId="0" fontId="150" fillId="0" borderId="0" xfId="5914" applyFont="1" applyFill="1"/>
    <xf numFmtId="0" fontId="10" fillId="0" borderId="0" xfId="5914" applyFont="1" applyFill="1" applyProtection="1"/>
    <xf numFmtId="0" fontId="10" fillId="0" borderId="0" xfId="0" applyFont="1" applyFill="1" applyAlignment="1" applyProtection="1">
      <alignment horizontal="center"/>
    </xf>
    <xf numFmtId="0" fontId="10" fillId="0" borderId="86" xfId="0" applyFont="1" applyBorder="1"/>
    <xf numFmtId="0" fontId="11" fillId="0" borderId="0" xfId="0" applyFont="1" applyAlignment="1">
      <alignment vertical="center"/>
    </xf>
    <xf numFmtId="0" fontId="16" fillId="0" borderId="0" xfId="0" applyFont="1" applyAlignment="1">
      <alignment vertical="center"/>
    </xf>
    <xf numFmtId="0" fontId="10" fillId="0" borderId="0" xfId="0" applyFont="1" applyAlignment="1">
      <alignment vertical="center"/>
    </xf>
    <xf numFmtId="10" fontId="10" fillId="0" borderId="0" xfId="1173" applyNumberFormat="1" applyFont="1" applyFill="1" applyBorder="1" applyProtection="1"/>
    <xf numFmtId="0" fontId="61" fillId="0" borderId="0" xfId="0" applyFont="1" applyBorder="1" applyProtection="1">
      <protection locked="0"/>
    </xf>
    <xf numFmtId="0" fontId="16" fillId="0" borderId="0" xfId="0" applyFont="1" applyProtection="1">
      <protection locked="0"/>
    </xf>
    <xf numFmtId="0" fontId="10" fillId="0" borderId="4" xfId="0" applyFont="1" applyBorder="1" applyAlignment="1" applyProtection="1">
      <alignment horizontal="right"/>
      <protection locked="0"/>
    </xf>
    <xf numFmtId="0" fontId="10" fillId="0" borderId="0" xfId="0" applyFont="1" applyProtection="1">
      <protection locked="0"/>
    </xf>
    <xf numFmtId="5" fontId="10" fillId="0" borderId="0" xfId="0" applyNumberFormat="1" applyFont="1" applyProtection="1">
      <protection locked="0"/>
    </xf>
    <xf numFmtId="37" fontId="10" fillId="0" borderId="0" xfId="0" applyNumberFormat="1" applyFont="1" applyProtection="1">
      <protection locked="0"/>
    </xf>
    <xf numFmtId="37" fontId="10" fillId="0" borderId="10" xfId="0" applyNumberFormat="1" applyFont="1" applyBorder="1" applyProtection="1">
      <protection locked="0"/>
    </xf>
    <xf numFmtId="0" fontId="10" fillId="0" borderId="4" xfId="0" applyFont="1" applyBorder="1" applyProtection="1">
      <protection locked="0"/>
    </xf>
    <xf numFmtId="0" fontId="16" fillId="0" borderId="8" xfId="0" applyFont="1" applyBorder="1" applyAlignment="1" applyProtection="1">
      <alignment horizontal="center"/>
      <protection locked="0"/>
    </xf>
    <xf numFmtId="0" fontId="16" fillId="0" borderId="2" xfId="0" applyFont="1" applyBorder="1" applyAlignment="1" applyProtection="1">
      <alignment horizontal="center"/>
      <protection locked="0"/>
    </xf>
    <xf numFmtId="0" fontId="16" fillId="0" borderId="9" xfId="0" applyFont="1" applyBorder="1" applyAlignment="1" applyProtection="1">
      <alignment horizontal="center"/>
      <protection locked="0"/>
    </xf>
    <xf numFmtId="0" fontId="16" fillId="0" borderId="10" xfId="0" applyFont="1" applyBorder="1" applyAlignment="1" applyProtection="1">
      <alignment horizontal="center"/>
      <protection locked="0"/>
    </xf>
    <xf numFmtId="164" fontId="16" fillId="0" borderId="10" xfId="0" applyNumberFormat="1" applyFont="1" applyBorder="1" applyAlignment="1" applyProtection="1">
      <alignment horizontal="center"/>
      <protection locked="0"/>
    </xf>
    <xf numFmtId="5" fontId="10" fillId="0" borderId="69" xfId="0" applyNumberFormat="1" applyFont="1" applyBorder="1" applyProtection="1">
      <protection locked="0"/>
    </xf>
    <xf numFmtId="0" fontId="10" fillId="0" borderId="0" xfId="0" applyFont="1" applyAlignment="1" applyProtection="1">
      <alignment horizontal="centerContinuous"/>
      <protection locked="0"/>
    </xf>
    <xf numFmtId="0" fontId="16" fillId="0" borderId="1" xfId="0" applyFont="1" applyBorder="1" applyProtection="1">
      <protection locked="0"/>
    </xf>
    <xf numFmtId="0" fontId="10" fillId="0" borderId="19" xfId="1" applyFont="1" applyBorder="1" applyAlignment="1" applyProtection="1">
      <alignment horizontal="right"/>
      <protection locked="0"/>
    </xf>
    <xf numFmtId="179" fontId="10" fillId="0" borderId="19" xfId="2" applyNumberFormat="1" applyFont="1" applyBorder="1" applyProtection="1"/>
    <xf numFmtId="179" fontId="10" fillId="0" borderId="15" xfId="2" applyNumberFormat="1" applyFont="1" applyBorder="1" applyProtection="1"/>
    <xf numFmtId="179" fontId="10" fillId="0" borderId="19" xfId="2" applyNumberFormat="1" applyFont="1" applyBorder="1"/>
    <xf numFmtId="0" fontId="10" fillId="0" borderId="19" xfId="2" applyNumberFormat="1" applyFont="1" applyBorder="1" applyAlignment="1">
      <alignment horizontal="center"/>
    </xf>
    <xf numFmtId="179" fontId="10" fillId="0" borderId="25" xfId="2" applyNumberFormat="1" applyFont="1" applyBorder="1"/>
    <xf numFmtId="0" fontId="10" fillId="0" borderId="25" xfId="2" applyNumberFormat="1" applyFont="1" applyBorder="1" applyAlignment="1">
      <alignment horizontal="center"/>
    </xf>
    <xf numFmtId="179" fontId="10" fillId="0" borderId="25" xfId="2" applyNumberFormat="1" applyFont="1" applyBorder="1" applyProtection="1"/>
    <xf numFmtId="179" fontId="10" fillId="0" borderId="25" xfId="2" applyNumberFormat="1" applyFont="1" applyFill="1" applyBorder="1"/>
    <xf numFmtId="179" fontId="10" fillId="0" borderId="19" xfId="2" applyNumberFormat="1" applyFont="1" applyBorder="1" applyAlignment="1">
      <alignment horizontal="center"/>
    </xf>
    <xf numFmtId="179" fontId="10" fillId="0" borderId="19" xfId="2" applyNumberFormat="1" applyFont="1" applyBorder="1" applyAlignment="1" applyProtection="1">
      <alignment horizontal="center"/>
    </xf>
    <xf numFmtId="179" fontId="10" fillId="0" borderId="25" xfId="2" applyNumberFormat="1" applyFont="1" applyBorder="1" applyAlignment="1">
      <alignment horizontal="center"/>
    </xf>
    <xf numFmtId="179" fontId="10" fillId="0" borderId="48" xfId="1" applyNumberFormat="1" applyFont="1" applyFill="1" applyBorder="1" applyAlignment="1">
      <alignment horizontal="left"/>
    </xf>
    <xf numFmtId="179" fontId="10" fillId="0" borderId="48" xfId="1" applyNumberFormat="1" applyFont="1" applyBorder="1" applyAlignment="1">
      <alignment horizontal="left"/>
    </xf>
    <xf numFmtId="179" fontId="10" fillId="0" borderId="102" xfId="2" applyNumberFormat="1" applyFont="1" applyFill="1" applyBorder="1" applyProtection="1"/>
    <xf numFmtId="179" fontId="10" fillId="0" borderId="83" xfId="2" applyNumberFormat="1" applyFont="1" applyFill="1" applyBorder="1" applyProtection="1"/>
    <xf numFmtId="179" fontId="10" fillId="0" borderId="17" xfId="2" applyNumberFormat="1" applyFont="1" applyBorder="1" applyAlignment="1" applyProtection="1">
      <alignment horizontal="right"/>
    </xf>
    <xf numFmtId="179" fontId="10" fillId="0" borderId="46" xfId="2" applyNumberFormat="1" applyFont="1" applyBorder="1" applyAlignment="1" applyProtection="1">
      <alignment horizontal="right"/>
    </xf>
    <xf numFmtId="179" fontId="10" fillId="0" borderId="42" xfId="2" applyNumberFormat="1" applyFont="1" applyBorder="1" applyAlignment="1" applyProtection="1">
      <alignment horizontal="right"/>
    </xf>
    <xf numFmtId="179" fontId="10" fillId="0" borderId="101" xfId="2" applyNumberFormat="1" applyFont="1" applyBorder="1" applyProtection="1"/>
    <xf numFmtId="179" fontId="10" fillId="23" borderId="42" xfId="2" applyNumberFormat="1" applyFont="1" applyFill="1" applyBorder="1" applyAlignment="1" applyProtection="1">
      <alignment horizontal="right"/>
    </xf>
    <xf numFmtId="179" fontId="10" fillId="23" borderId="101" xfId="2" applyNumberFormat="1" applyFont="1" applyFill="1" applyBorder="1" applyProtection="1"/>
    <xf numFmtId="0" fontId="0" fillId="0" borderId="0" xfId="0"/>
    <xf numFmtId="14" fontId="10" fillId="0" borderId="0" xfId="0" applyNumberFormat="1" applyFont="1" applyProtection="1"/>
    <xf numFmtId="14" fontId="10" fillId="0" borderId="15" xfId="0" applyNumberFormat="1" applyFont="1" applyBorder="1" applyProtection="1"/>
    <xf numFmtId="0" fontId="16" fillId="0" borderId="1" xfId="0" applyFont="1" applyBorder="1" applyAlignment="1" applyProtection="1">
      <alignment horizontal="left"/>
    </xf>
    <xf numFmtId="0" fontId="6" fillId="0" borderId="2" xfId="0" applyFont="1" applyBorder="1" applyAlignment="1" applyProtection="1">
      <alignment horizontal="left"/>
    </xf>
    <xf numFmtId="0" fontId="10" fillId="0" borderId="26" xfId="1" applyFont="1" applyBorder="1" applyProtection="1"/>
    <xf numFmtId="0" fontId="10" fillId="0" borderId="11" xfId="1" applyFont="1" applyBorder="1" applyAlignment="1" applyProtection="1">
      <alignment horizontal="center"/>
    </xf>
    <xf numFmtId="179" fontId="10" fillId="0" borderId="115" xfId="2" applyNumberFormat="1" applyFont="1" applyBorder="1"/>
    <xf numFmtId="179" fontId="10" fillId="0" borderId="74" xfId="2" applyNumberFormat="1" applyFont="1" applyBorder="1" applyProtection="1"/>
    <xf numFmtId="179" fontId="10" fillId="0" borderId="0" xfId="2" applyNumberFormat="1" applyFont="1" applyBorder="1" applyProtection="1"/>
    <xf numFmtId="179" fontId="10" fillId="0" borderId="42" xfId="2" applyNumberFormat="1" applyFont="1" applyBorder="1" applyAlignment="1" applyProtection="1">
      <alignment horizontal="centerContinuous"/>
    </xf>
    <xf numFmtId="179" fontId="22" fillId="0" borderId="0" xfId="2" applyNumberFormat="1" applyFont="1" applyBorder="1" applyProtection="1"/>
    <xf numFmtId="179" fontId="10" fillId="0" borderId="86" xfId="2" applyNumberFormat="1" applyFont="1" applyBorder="1" applyProtection="1"/>
    <xf numFmtId="179" fontId="10" fillId="0" borderId="93" xfId="2" applyNumberFormat="1" applyFont="1" applyBorder="1"/>
    <xf numFmtId="179" fontId="10" fillId="0" borderId="97" xfId="2" applyNumberFormat="1" applyFont="1" applyBorder="1" applyAlignment="1" applyProtection="1">
      <alignment horizontal="center"/>
    </xf>
    <xf numFmtId="179" fontId="10" fillId="0" borderId="99" xfId="2" applyNumberFormat="1" applyFont="1" applyBorder="1" applyAlignment="1" applyProtection="1">
      <alignment horizontal="center"/>
    </xf>
    <xf numFmtId="179" fontId="10" fillId="0" borderId="102" xfId="2" applyNumberFormat="1" applyFont="1" applyBorder="1" applyProtection="1"/>
    <xf numFmtId="179" fontId="10" fillId="0" borderId="114" xfId="2" applyNumberFormat="1" applyFont="1" applyBorder="1" applyProtection="1"/>
    <xf numFmtId="179" fontId="10" fillId="0" borderId="0" xfId="2" applyNumberFormat="1" applyFont="1" applyProtection="1"/>
    <xf numFmtId="179" fontId="10" fillId="0" borderId="0" xfId="2" applyNumberFormat="1" applyFont="1" applyAlignment="1" applyProtection="1">
      <alignment horizontal="centerContinuous"/>
    </xf>
    <xf numFmtId="179" fontId="10" fillId="0" borderId="0" xfId="2" applyNumberFormat="1" applyFont="1"/>
    <xf numFmtId="179" fontId="10" fillId="0" borderId="75" xfId="2" applyNumberFormat="1" applyFont="1" applyBorder="1" applyProtection="1"/>
    <xf numFmtId="179" fontId="10" fillId="0" borderId="17" xfId="2" applyNumberFormat="1" applyFont="1" applyBorder="1" applyAlignment="1" applyProtection="1">
      <alignment horizontal="center"/>
    </xf>
    <xf numFmtId="179" fontId="10" fillId="0" borderId="76" xfId="2" applyNumberFormat="1" applyFont="1" applyBorder="1" applyProtection="1"/>
    <xf numFmtId="179" fontId="10" fillId="0" borderId="26" xfId="2" applyNumberFormat="1" applyFont="1" applyBorder="1" applyAlignment="1" applyProtection="1">
      <alignment horizontal="center"/>
    </xf>
    <xf numFmtId="179" fontId="10" fillId="0" borderId="10" xfId="2" applyNumberFormat="1" applyFont="1" applyBorder="1" applyProtection="1"/>
    <xf numFmtId="179" fontId="10" fillId="0" borderId="123" xfId="2" applyNumberFormat="1" applyFont="1" applyBorder="1" applyAlignment="1" applyProtection="1">
      <alignment horizontal="center"/>
    </xf>
    <xf numFmtId="179" fontId="10" fillId="0" borderId="45" xfId="2" applyNumberFormat="1" applyFont="1" applyBorder="1" applyProtection="1"/>
    <xf numFmtId="179" fontId="10" fillId="0" borderId="27" xfId="2" applyNumberFormat="1" applyFont="1" applyBorder="1" applyProtection="1"/>
    <xf numFmtId="179" fontId="10" fillId="0" borderId="129" xfId="2" applyNumberFormat="1" applyFont="1" applyFill="1" applyBorder="1" applyProtection="1"/>
    <xf numFmtId="179" fontId="10" fillId="0" borderId="26" xfId="2" applyNumberFormat="1" applyFont="1" applyFill="1" applyBorder="1" applyProtection="1"/>
    <xf numFmtId="179" fontId="10" fillId="0" borderId="131" xfId="2" applyNumberFormat="1" applyFont="1" applyFill="1" applyBorder="1" applyProtection="1"/>
    <xf numFmtId="179" fontId="10" fillId="0" borderId="136" xfId="2" applyNumberFormat="1" applyFont="1" applyBorder="1" applyProtection="1"/>
    <xf numFmtId="179" fontId="10" fillId="0" borderId="12" xfId="2" applyNumberFormat="1" applyFont="1" applyBorder="1" applyProtection="1"/>
    <xf numFmtId="179" fontId="10" fillId="0" borderId="31" xfId="2" applyNumberFormat="1" applyFont="1" applyBorder="1" applyProtection="1"/>
    <xf numFmtId="179" fontId="10" fillId="0" borderId="31" xfId="2" applyNumberFormat="1" applyFont="1" applyBorder="1" applyAlignment="1" applyProtection="1">
      <alignment horizontal="centerContinuous"/>
    </xf>
    <xf numFmtId="179" fontId="10" fillId="0" borderId="25" xfId="2" applyNumberFormat="1" applyFont="1" applyBorder="1" applyAlignment="1" applyProtection="1">
      <alignment horizontal="center"/>
    </xf>
    <xf numFmtId="179" fontId="10" fillId="0" borderId="26" xfId="2" applyNumberFormat="1" applyFont="1" applyBorder="1" applyProtection="1"/>
    <xf numFmtId="179" fontId="10" fillId="0" borderId="23" xfId="2" applyNumberFormat="1" applyFont="1" applyBorder="1" applyProtection="1"/>
    <xf numFmtId="179" fontId="0" fillId="0" borderId="0" xfId="2" applyNumberFormat="1" applyFont="1" applyProtection="1"/>
    <xf numFmtId="179" fontId="10" fillId="0" borderId="2" xfId="2" applyNumberFormat="1" applyFont="1" applyBorder="1" applyProtection="1"/>
    <xf numFmtId="179" fontId="10" fillId="0" borderId="36" xfId="2" applyNumberFormat="1" applyFont="1" applyBorder="1" applyProtection="1"/>
    <xf numFmtId="179" fontId="0" fillId="0" borderId="0" xfId="2" applyNumberFormat="1" applyFont="1"/>
    <xf numFmtId="179" fontId="10" fillId="0" borderId="8" xfId="2" applyNumberFormat="1" applyFont="1" applyBorder="1" applyProtection="1"/>
    <xf numFmtId="179" fontId="10" fillId="0" borderId="4" xfId="2" applyNumberFormat="1" applyFont="1" applyBorder="1" applyProtection="1"/>
    <xf numFmtId="179" fontId="10" fillId="0" borderId="18" xfId="2" applyNumberFormat="1" applyFont="1" applyBorder="1" applyProtection="1"/>
    <xf numFmtId="179" fontId="10" fillId="0" borderId="41" xfId="2" applyNumberFormat="1" applyFont="1" applyBorder="1" applyAlignment="1" applyProtection="1">
      <alignment horizontal="centerContinuous"/>
    </xf>
    <xf numFmtId="179" fontId="10" fillId="0" borderId="30" xfId="2" applyNumberFormat="1" applyFont="1" applyBorder="1" applyProtection="1"/>
    <xf numFmtId="179" fontId="10" fillId="0" borderId="33" xfId="2" applyNumberFormat="1" applyFont="1" applyBorder="1" applyProtection="1"/>
    <xf numFmtId="179" fontId="10" fillId="0" borderId="18" xfId="2" applyNumberFormat="1" applyFont="1" applyBorder="1" applyAlignment="1" applyProtection="1">
      <alignment horizontal="center"/>
    </xf>
    <xf numFmtId="179" fontId="10" fillId="0" borderId="20" xfId="2" applyNumberFormat="1" applyFont="1" applyBorder="1" applyAlignment="1" applyProtection="1">
      <alignment horizontal="center"/>
    </xf>
    <xf numFmtId="179" fontId="10" fillId="0" borderId="30" xfId="2" applyNumberFormat="1" applyFont="1" applyBorder="1" applyAlignment="1" applyProtection="1">
      <alignment horizontal="centerContinuous"/>
    </xf>
    <xf numFmtId="179" fontId="10" fillId="0" borderId="20" xfId="2" applyNumberFormat="1" applyFont="1" applyBorder="1" applyProtection="1"/>
    <xf numFmtId="179" fontId="10" fillId="0" borderId="0" xfId="2" applyNumberFormat="1" applyFont="1" applyAlignment="1" applyProtection="1">
      <alignment horizontal="left"/>
    </xf>
    <xf numFmtId="179" fontId="10" fillId="0" borderId="10" xfId="2" applyNumberFormat="1" applyFont="1" applyBorder="1" applyAlignment="1" applyProtection="1">
      <alignment horizontal="centerContinuous"/>
    </xf>
    <xf numFmtId="179" fontId="10" fillId="0" borderId="197" xfId="2" applyNumberFormat="1" applyFont="1" applyBorder="1" applyProtection="1"/>
    <xf numFmtId="179" fontId="10" fillId="0" borderId="25" xfId="2" applyNumberFormat="1" applyFont="1" applyFill="1" applyBorder="1" applyAlignment="1" applyProtection="1">
      <alignment horizontal="centerContinuous"/>
    </xf>
    <xf numFmtId="179" fontId="10" fillId="0" borderId="36" xfId="2" applyNumberFormat="1" applyFont="1" applyFill="1" applyBorder="1" applyProtection="1"/>
    <xf numFmtId="179" fontId="10" fillId="0" borderId="0" xfId="2" applyNumberFormat="1" applyFont="1" applyFill="1"/>
    <xf numFmtId="179" fontId="10" fillId="0" borderId="0" xfId="2" applyNumberFormat="1" applyFont="1" applyFill="1" applyAlignment="1" applyProtection="1">
      <alignment horizontal="left"/>
    </xf>
    <xf numFmtId="179" fontId="10" fillId="0" borderId="0" xfId="2" applyNumberFormat="1" applyFont="1" applyFill="1" applyAlignment="1" applyProtection="1">
      <alignment horizontal="centerContinuous"/>
    </xf>
    <xf numFmtId="179" fontId="10" fillId="0" borderId="2" xfId="2" applyNumberFormat="1" applyFont="1" applyFill="1" applyBorder="1" applyProtection="1"/>
    <xf numFmtId="179" fontId="10" fillId="0" borderId="10" xfId="2" applyNumberFormat="1" applyFont="1" applyFill="1" applyBorder="1" applyProtection="1"/>
    <xf numFmtId="179" fontId="10" fillId="0" borderId="0" xfId="2" applyNumberFormat="1" applyFont="1" applyFill="1" applyBorder="1" applyProtection="1"/>
    <xf numFmtId="179" fontId="10" fillId="0" borderId="182" xfId="2" applyNumberFormat="1" applyFont="1" applyBorder="1" applyProtection="1"/>
    <xf numFmtId="179" fontId="10" fillId="0" borderId="10" xfId="2" applyNumberFormat="1" applyFont="1" applyBorder="1" applyAlignment="1" applyProtection="1">
      <alignment horizontal="left"/>
    </xf>
    <xf numFmtId="179" fontId="10" fillId="0" borderId="0" xfId="2" applyNumberFormat="1" applyFont="1" applyAlignment="1" applyProtection="1">
      <alignment horizontal="center"/>
    </xf>
    <xf numFmtId="179" fontId="10" fillId="0" borderId="10" xfId="2" applyNumberFormat="1" applyFont="1" applyBorder="1" applyAlignment="1" applyProtection="1">
      <alignment horizontal="center"/>
    </xf>
    <xf numFmtId="179" fontId="10" fillId="0" borderId="21" xfId="2" applyNumberFormat="1" applyFont="1" applyBorder="1" applyProtection="1"/>
    <xf numFmtId="179" fontId="10" fillId="0" borderId="0" xfId="2" applyNumberFormat="1" applyFont="1" applyBorder="1" applyAlignment="1" applyProtection="1">
      <alignment horizontal="center"/>
    </xf>
    <xf numFmtId="179" fontId="10" fillId="0" borderId="21" xfId="2" applyNumberFormat="1" applyFont="1" applyBorder="1" applyAlignment="1" applyProtection="1">
      <alignment horizontal="center"/>
    </xf>
    <xf numFmtId="179" fontId="0" fillId="0" borderId="19" xfId="2" applyNumberFormat="1" applyFont="1" applyBorder="1" applyProtection="1"/>
    <xf numFmtId="179" fontId="10" fillId="0" borderId="77" xfId="2" applyNumberFormat="1" applyFont="1" applyBorder="1" applyProtection="1"/>
    <xf numFmtId="179" fontId="10" fillId="0" borderId="79" xfId="2" applyNumberFormat="1" applyFont="1" applyBorder="1" applyProtection="1"/>
    <xf numFmtId="179" fontId="10" fillId="0" borderId="81" xfId="2" applyNumberFormat="1" applyFont="1" applyBorder="1" applyProtection="1"/>
    <xf numFmtId="179" fontId="10" fillId="0" borderId="83" xfId="2" applyNumberFormat="1" applyFont="1" applyBorder="1" applyAlignment="1" applyProtection="1">
      <alignment horizontal="centerContinuous"/>
    </xf>
    <xf numFmtId="179" fontId="22" fillId="0" borderId="79" xfId="2" applyNumberFormat="1" applyFont="1" applyBorder="1" applyProtection="1"/>
    <xf numFmtId="179" fontId="58" fillId="0" borderId="93" xfId="2" applyNumberFormat="1" applyFont="1" applyBorder="1"/>
    <xf numFmtId="179" fontId="58" fillId="0" borderId="90" xfId="2" applyNumberFormat="1" applyFont="1" applyBorder="1"/>
    <xf numFmtId="179" fontId="10" fillId="0" borderId="79" xfId="2" applyNumberFormat="1" applyFont="1" applyBorder="1" applyAlignment="1" applyProtection="1">
      <alignment horizontal="center"/>
    </xf>
    <xf numFmtId="179" fontId="10" fillId="0" borderId="108" xfId="2" applyNumberFormat="1" applyFont="1" applyFill="1" applyBorder="1" applyProtection="1"/>
    <xf numFmtId="179" fontId="10" fillId="0" borderId="99" xfId="2" applyNumberFormat="1" applyFont="1" applyFill="1" applyBorder="1" applyProtection="1"/>
    <xf numFmtId="179" fontId="10" fillId="0" borderId="81" xfId="2" applyNumberFormat="1" applyFont="1" applyFill="1" applyBorder="1" applyProtection="1"/>
    <xf numFmtId="179" fontId="10" fillId="0" borderId="83" xfId="2" applyNumberFormat="1" applyFont="1" applyBorder="1" applyProtection="1"/>
    <xf numFmtId="179" fontId="10" fillId="0" borderId="105" xfId="2" applyNumberFormat="1" applyFont="1" applyFill="1" applyBorder="1" applyProtection="1"/>
    <xf numFmtId="179" fontId="10" fillId="0" borderId="106" xfId="2" applyNumberFormat="1" applyFont="1" applyFill="1" applyBorder="1" applyProtection="1"/>
    <xf numFmtId="179" fontId="10" fillId="0" borderId="113" xfId="2" applyNumberFormat="1" applyFont="1" applyBorder="1" applyProtection="1"/>
    <xf numFmtId="211" fontId="0" fillId="0" borderId="128" xfId="3" applyNumberFormat="1" applyFont="1" applyBorder="1"/>
    <xf numFmtId="179" fontId="10" fillId="0" borderId="0" xfId="2" applyNumberFormat="1" applyFont="1" applyBorder="1" applyAlignment="1" applyProtection="1">
      <alignment horizontal="centerContinuous"/>
    </xf>
    <xf numFmtId="179" fontId="22" fillId="0" borderId="86" xfId="2" applyNumberFormat="1" applyFont="1" applyBorder="1" applyProtection="1"/>
    <xf numFmtId="179" fontId="10" fillId="0" borderId="84" xfId="2" applyNumberFormat="1" applyFont="1" applyBorder="1" applyAlignment="1" applyProtection="1">
      <alignment horizontal="center"/>
    </xf>
    <xf numFmtId="179" fontId="58" fillId="0" borderId="0" xfId="2" applyNumberFormat="1" applyFont="1" applyAlignment="1">
      <alignment horizontal="center"/>
    </xf>
    <xf numFmtId="179" fontId="10" fillId="0" borderId="128" xfId="2" applyNumberFormat="1" applyFont="1" applyBorder="1" applyProtection="1"/>
    <xf numFmtId="179" fontId="10" fillId="0" borderId="128" xfId="2" applyNumberFormat="1" applyFont="1" applyFill="1" applyBorder="1" applyProtection="1"/>
    <xf numFmtId="179" fontId="10" fillId="0" borderId="115" xfId="2" applyNumberFormat="1" applyFont="1" applyBorder="1" applyProtection="1"/>
    <xf numFmtId="211" fontId="10" fillId="0" borderId="128" xfId="3" applyNumberFormat="1" applyFont="1" applyBorder="1" applyProtection="1"/>
    <xf numFmtId="0" fontId="16" fillId="0" borderId="1" xfId="0" applyFont="1" applyBorder="1" applyAlignment="1" applyProtection="1">
      <alignment horizontal="right"/>
    </xf>
    <xf numFmtId="179" fontId="6" fillId="0" borderId="37" xfId="2" applyNumberFormat="1" applyFont="1" applyBorder="1" applyProtection="1"/>
    <xf numFmtId="164" fontId="10" fillId="0" borderId="26" xfId="0" applyNumberFormat="1" applyFont="1" applyBorder="1" applyAlignment="1" applyProtection="1">
      <alignment horizontal="left"/>
    </xf>
    <xf numFmtId="0" fontId="6" fillId="0" borderId="134" xfId="1" applyFont="1" applyBorder="1" applyProtection="1"/>
    <xf numFmtId="0" fontId="10" fillId="0" borderId="14" xfId="0" applyFont="1" applyBorder="1" applyAlignment="1">
      <alignment horizontal="center"/>
    </xf>
    <xf numFmtId="0" fontId="10" fillId="0" borderId="24" xfId="1" applyFont="1" applyBorder="1" applyAlignment="1" applyProtection="1">
      <alignment horizontal="left"/>
    </xf>
    <xf numFmtId="49" fontId="10" fillId="0" borderId="21" xfId="1" applyNumberFormat="1" applyFont="1" applyBorder="1" applyAlignment="1" applyProtection="1">
      <alignment horizontal="left"/>
    </xf>
    <xf numFmtId="0" fontId="10" fillId="0" borderId="21" xfId="0" applyFont="1" applyBorder="1" applyAlignment="1" applyProtection="1">
      <alignment horizontal="left"/>
    </xf>
    <xf numFmtId="0" fontId="6" fillId="0" borderId="3" xfId="0" applyFont="1" applyBorder="1" applyAlignment="1" applyProtection="1"/>
    <xf numFmtId="164" fontId="10" fillId="0" borderId="21" xfId="1" applyNumberFormat="1" applyFont="1" applyBorder="1" applyAlignment="1" applyProtection="1">
      <alignment horizontal="left"/>
    </xf>
    <xf numFmtId="49" fontId="10" fillId="0" borderId="22" xfId="1" applyNumberFormat="1" applyFont="1" applyBorder="1" applyAlignment="1" applyProtection="1">
      <alignment horizontal="left"/>
    </xf>
    <xf numFmtId="0" fontId="6" fillId="0" borderId="3" xfId="1" applyFont="1" applyBorder="1" applyAlignment="1" applyProtection="1"/>
    <xf numFmtId="0" fontId="10" fillId="0" borderId="14" xfId="0" applyFont="1" applyBorder="1" applyAlignment="1" applyProtection="1">
      <alignment horizontal="left"/>
    </xf>
    <xf numFmtId="0" fontId="10" fillId="0" borderId="22" xfId="0" applyFont="1" applyBorder="1" applyAlignment="1" applyProtection="1">
      <alignment horizontal="left"/>
    </xf>
    <xf numFmtId="164" fontId="10" fillId="0" borderId="21" xfId="0" applyNumberFormat="1" applyFont="1" applyBorder="1" applyAlignment="1" applyProtection="1">
      <alignment horizontal="left"/>
    </xf>
    <xf numFmtId="37" fontId="10" fillId="4" borderId="16" xfId="1" applyNumberFormat="1" applyFont="1" applyFill="1" applyBorder="1" applyAlignment="1" applyProtection="1">
      <alignment horizontal="center"/>
    </xf>
    <xf numFmtId="0" fontId="10" fillId="0" borderId="19" xfId="1" applyFont="1" applyBorder="1" applyAlignment="1" applyProtection="1">
      <alignment horizontal="right"/>
    </xf>
    <xf numFmtId="39" fontId="10" fillId="0" borderId="5" xfId="5855" applyNumberFormat="1" applyBorder="1" applyProtection="1"/>
    <xf numFmtId="0" fontId="10" fillId="0" borderId="4" xfId="1" applyFont="1" applyBorder="1" applyProtection="1">
      <protection locked="0"/>
    </xf>
    <xf numFmtId="164" fontId="10" fillId="0" borderId="56" xfId="1" applyNumberFormat="1" applyBorder="1" applyAlignment="1" applyProtection="1">
      <alignment horizontal="left"/>
    </xf>
    <xf numFmtId="37" fontId="16" fillId="0" borderId="5" xfId="1" applyNumberFormat="1" applyFont="1" applyBorder="1" applyProtection="1">
      <protection locked="0"/>
    </xf>
    <xf numFmtId="37" fontId="10" fillId="0" borderId="5" xfId="1" applyNumberFormat="1" applyFont="1" applyBorder="1" applyProtection="1">
      <protection locked="0"/>
    </xf>
    <xf numFmtId="0" fontId="10" fillId="0" borderId="6" xfId="0" applyFont="1" applyBorder="1" applyProtection="1">
      <protection locked="0"/>
    </xf>
    <xf numFmtId="0" fontId="0" fillId="0" borderId="0" xfId="0"/>
    <xf numFmtId="0" fontId="10" fillId="0" borderId="0" xfId="0" applyFont="1" applyAlignment="1" applyProtection="1">
      <alignment horizontal="center"/>
    </xf>
    <xf numFmtId="0" fontId="10" fillId="0" borderId="0" xfId="0" applyFont="1" applyAlignment="1" applyProtection="1">
      <alignment horizontal="left"/>
    </xf>
    <xf numFmtId="0" fontId="16" fillId="0" borderId="55" xfId="0" applyFont="1" applyBorder="1" applyProtection="1">
      <protection locked="0"/>
    </xf>
    <xf numFmtId="0" fontId="10" fillId="0" borderId="0" xfId="0" applyFont="1" applyAlignment="1" applyProtection="1">
      <alignment horizontal="left"/>
    </xf>
    <xf numFmtId="0" fontId="10" fillId="0" borderId="4" xfId="0" applyFont="1" applyBorder="1" applyAlignment="1" applyProtection="1">
      <alignment horizontal="center"/>
    </xf>
    <xf numFmtId="0" fontId="10" fillId="0" borderId="0" xfId="1" applyFont="1" applyAlignment="1">
      <alignment horizontal="center"/>
    </xf>
    <xf numFmtId="211" fontId="10" fillId="0" borderId="81" xfId="3" applyNumberFormat="1" applyFont="1" applyFill="1" applyBorder="1" applyProtection="1"/>
    <xf numFmtId="179" fontId="10" fillId="0" borderId="150" xfId="2" applyNumberFormat="1" applyFont="1" applyFill="1" applyBorder="1" applyProtection="1"/>
    <xf numFmtId="0" fontId="10" fillId="0" borderId="38" xfId="1" applyFont="1" applyFill="1" applyBorder="1"/>
    <xf numFmtId="3" fontId="10" fillId="0" borderId="0" xfId="0" applyNumberFormat="1" applyFont="1" applyProtection="1"/>
    <xf numFmtId="0" fontId="10" fillId="0" borderId="19" xfId="0" applyFont="1" applyBorder="1" applyAlignment="1" applyProtection="1">
      <alignment horizontal="right"/>
    </xf>
    <xf numFmtId="0" fontId="11" fillId="0" borderId="15" xfId="1" applyFont="1" applyBorder="1" applyAlignment="1">
      <alignment horizontal="left"/>
    </xf>
    <xf numFmtId="179" fontId="10" fillId="0" borderId="185" xfId="2" applyNumberFormat="1" applyFont="1" applyFill="1" applyBorder="1" applyAlignment="1" applyProtection="1">
      <alignment horizontal="right"/>
    </xf>
    <xf numFmtId="179" fontId="10" fillId="0" borderId="180" xfId="2" applyNumberFormat="1" applyFont="1" applyBorder="1" applyProtection="1">
      <protection locked="0"/>
    </xf>
    <xf numFmtId="2" fontId="0" fillId="0" borderId="3" xfId="0" applyNumberFormat="1" applyBorder="1" applyProtection="1"/>
    <xf numFmtId="2" fontId="10" fillId="0" borderId="5" xfId="0" applyNumberFormat="1" applyFont="1" applyBorder="1" applyProtection="1"/>
    <xf numFmtId="2" fontId="10" fillId="0" borderId="29" xfId="0" applyNumberFormat="1" applyFont="1" applyBorder="1" applyAlignment="1" applyProtection="1">
      <alignment horizontal="centerContinuous"/>
    </xf>
    <xf numFmtId="2" fontId="10" fillId="0" borderId="39" xfId="0" applyNumberFormat="1" applyFont="1" applyBorder="1" applyAlignment="1" applyProtection="1">
      <alignment horizontal="centerContinuous"/>
    </xf>
    <xf numFmtId="2" fontId="10" fillId="0" borderId="16" xfId="0" applyNumberFormat="1" applyFont="1" applyBorder="1" applyAlignment="1" applyProtection="1">
      <alignment horizontal="center"/>
    </xf>
    <xf numFmtId="2" fontId="10" fillId="0" borderId="22" xfId="0" applyNumberFormat="1" applyFont="1" applyBorder="1" applyAlignment="1" applyProtection="1">
      <alignment horizontal="center"/>
    </xf>
    <xf numFmtId="2" fontId="10" fillId="0" borderId="7" xfId="0" applyNumberFormat="1" applyFont="1" applyBorder="1" applyProtection="1"/>
    <xf numFmtId="2" fontId="10" fillId="0" borderId="0" xfId="0" applyNumberFormat="1" applyFont="1" applyAlignment="1" applyProtection="1">
      <alignment horizontal="right"/>
    </xf>
    <xf numFmtId="2" fontId="10" fillId="0" borderId="0" xfId="0" applyNumberFormat="1" applyFont="1" applyAlignment="1" applyProtection="1">
      <alignment horizontal="centerContinuous"/>
    </xf>
    <xf numFmtId="2" fontId="0" fillId="0" borderId="0" xfId="0" applyNumberFormat="1"/>
    <xf numFmtId="9" fontId="0" fillId="0" borderId="12" xfId="57158" applyFont="1" applyBorder="1" applyProtection="1"/>
    <xf numFmtId="9" fontId="0" fillId="0" borderId="25" xfId="57158" applyFont="1" applyBorder="1" applyProtection="1"/>
    <xf numFmtId="9" fontId="10" fillId="0" borderId="25" xfId="57158" applyFont="1" applyBorder="1" applyProtection="1"/>
    <xf numFmtId="9" fontId="10" fillId="0" borderId="31" xfId="57158" applyFont="1" applyBorder="1" applyAlignment="1" applyProtection="1">
      <alignment horizontal="centerContinuous"/>
    </xf>
    <xf numFmtId="9" fontId="10" fillId="0" borderId="42" xfId="57158" applyFont="1" applyBorder="1" applyAlignment="1" applyProtection="1">
      <alignment horizontal="centerContinuous"/>
    </xf>
    <xf numFmtId="9" fontId="10" fillId="0" borderId="19" xfId="57158" applyFont="1" applyBorder="1" applyProtection="1"/>
    <xf numFmtId="9" fontId="10" fillId="0" borderId="19" xfId="57158" applyFont="1" applyBorder="1" applyAlignment="1" applyProtection="1">
      <alignment horizontal="center"/>
    </xf>
    <xf numFmtId="9" fontId="10" fillId="0" borderId="21" xfId="57158" applyFont="1" applyBorder="1" applyAlignment="1" applyProtection="1">
      <alignment horizontal="center"/>
    </xf>
    <xf numFmtId="9" fontId="10" fillId="0" borderId="36" xfId="57158" applyFont="1" applyBorder="1" applyProtection="1"/>
    <xf numFmtId="9" fontId="0" fillId="0" borderId="0" xfId="57158" applyFont="1" applyProtection="1"/>
    <xf numFmtId="9" fontId="10" fillId="0" borderId="0" xfId="57158" applyFont="1" applyAlignment="1" applyProtection="1">
      <alignment horizontal="centerContinuous"/>
    </xf>
    <xf numFmtId="9" fontId="0" fillId="0" borderId="0" xfId="57158" applyFont="1"/>
    <xf numFmtId="2" fontId="10" fillId="0" borderId="25" xfId="57158" applyNumberFormat="1" applyFont="1" applyBorder="1" applyProtection="1"/>
    <xf numFmtId="2" fontId="10" fillId="0" borderId="2" xfId="0" applyNumberFormat="1" applyFont="1" applyBorder="1" applyProtection="1"/>
    <xf numFmtId="2" fontId="10" fillId="0" borderId="0" xfId="0" applyNumberFormat="1" applyFont="1" applyProtection="1"/>
    <xf numFmtId="2" fontId="0" fillId="0" borderId="26" xfId="0" applyNumberFormat="1" applyBorder="1" applyAlignment="1" applyProtection="1">
      <alignment horizontal="center"/>
    </xf>
    <xf numFmtId="2" fontId="10" fillId="0" borderId="31" xfId="0" applyNumberFormat="1" applyFont="1" applyBorder="1" applyAlignment="1" applyProtection="1">
      <alignment horizontal="centerContinuous"/>
    </xf>
    <xf numFmtId="2" fontId="10" fillId="0" borderId="42" xfId="0" applyNumberFormat="1" applyFont="1" applyBorder="1" applyAlignment="1" applyProtection="1">
      <alignment horizontal="centerContinuous"/>
    </xf>
    <xf numFmtId="2" fontId="10" fillId="0" borderId="19" xfId="0" applyNumberFormat="1" applyFont="1" applyBorder="1" applyAlignment="1" applyProtection="1">
      <alignment horizontal="center"/>
    </xf>
    <xf numFmtId="2" fontId="10" fillId="0" borderId="21" xfId="0" applyNumberFormat="1" applyFont="1" applyBorder="1" applyAlignment="1" applyProtection="1">
      <alignment horizontal="center"/>
    </xf>
    <xf numFmtId="2" fontId="10" fillId="0" borderId="25" xfId="0" applyNumberFormat="1" applyFont="1" applyBorder="1" applyProtection="1"/>
    <xf numFmtId="2" fontId="10" fillId="0" borderId="36" xfId="0" applyNumberFormat="1" applyFont="1" applyBorder="1" applyProtection="1"/>
    <xf numFmtId="0" fontId="10" fillId="0" borderId="0" xfId="0" applyFont="1" applyAlignment="1">
      <alignment horizontal="center"/>
    </xf>
    <xf numFmtId="0" fontId="10" fillId="0" borderId="5" xfId="0" applyFont="1" applyBorder="1" applyAlignment="1">
      <alignment horizontal="center"/>
    </xf>
    <xf numFmtId="0" fontId="10" fillId="0" borderId="19" xfId="1" applyFont="1" applyBorder="1" applyAlignment="1" applyProtection="1">
      <alignment horizontal="center"/>
    </xf>
    <xf numFmtId="0" fontId="10" fillId="0" borderId="0" xfId="0" applyFont="1" applyBorder="1" applyAlignment="1" applyProtection="1">
      <alignment horizontal="center"/>
    </xf>
    <xf numFmtId="0" fontId="10" fillId="0" borderId="26" xfId="1" applyFont="1" applyBorder="1" applyProtection="1"/>
    <xf numFmtId="0" fontId="10" fillId="0" borderId="11" xfId="1" applyFont="1" applyBorder="1" applyAlignment="1" applyProtection="1">
      <alignment horizontal="center"/>
    </xf>
    <xf numFmtId="37" fontId="10" fillId="0" borderId="0" xfId="1" applyNumberFormat="1"/>
    <xf numFmtId="9" fontId="10" fillId="0" borderId="0" xfId="57158" applyFont="1" applyProtection="1">
      <protection locked="0"/>
    </xf>
    <xf numFmtId="0" fontId="119" fillId="0" borderId="5" xfId="0" applyFont="1" applyBorder="1" applyAlignment="1" applyProtection="1">
      <alignment horizontal="center"/>
      <protection locked="0"/>
    </xf>
    <xf numFmtId="0" fontId="6" fillId="0" borderId="288" xfId="0" applyFont="1" applyBorder="1" applyProtection="1"/>
    <xf numFmtId="0" fontId="6" fillId="0" borderId="47" xfId="1" applyFont="1" applyFill="1" applyBorder="1"/>
    <xf numFmtId="37" fontId="10" fillId="0" borderId="194" xfId="0" applyNumberFormat="1" applyFont="1" applyBorder="1" applyProtection="1"/>
    <xf numFmtId="5" fontId="10" fillId="0" borderId="22" xfId="10" applyNumberFormat="1" applyFont="1" applyBorder="1" applyProtection="1"/>
    <xf numFmtId="5" fontId="10" fillId="0" borderId="289" xfId="0" applyNumberFormat="1" applyFont="1" applyBorder="1" applyProtection="1"/>
    <xf numFmtId="0" fontId="10" fillId="0" borderId="10" xfId="1" applyFont="1" applyBorder="1" applyAlignment="1">
      <alignment horizontal="center"/>
    </xf>
    <xf numFmtId="179" fontId="10" fillId="0" borderId="16" xfId="2" applyNumberFormat="1" applyFont="1" applyBorder="1" applyAlignment="1" applyProtection="1">
      <alignment horizontal="right"/>
    </xf>
    <xf numFmtId="179" fontId="10" fillId="0" borderId="22" xfId="2" applyNumberFormat="1" applyFont="1" applyBorder="1"/>
    <xf numFmtId="37" fontId="10" fillId="0" borderId="15" xfId="2" applyNumberFormat="1" applyFont="1" applyBorder="1" applyProtection="1"/>
    <xf numFmtId="37" fontId="10" fillId="0" borderId="19" xfId="2" applyNumberFormat="1" applyFont="1" applyBorder="1" applyProtection="1"/>
    <xf numFmtId="37" fontId="6" fillId="22" borderId="290" xfId="0" applyNumberFormat="1" applyFont="1" applyFill="1" applyBorder="1" applyProtection="1"/>
    <xf numFmtId="0" fontId="10" fillId="0" borderId="29" xfId="0" applyFont="1" applyBorder="1" applyAlignment="1" applyProtection="1">
      <alignment horizontal="center"/>
    </xf>
    <xf numFmtId="0" fontId="10" fillId="10" borderId="7" xfId="0" applyFont="1" applyFill="1" applyBorder="1" applyProtection="1"/>
    <xf numFmtId="179" fontId="10" fillId="0" borderId="6" xfId="2" applyNumberFormat="1" applyFont="1" applyBorder="1" applyProtection="1"/>
    <xf numFmtId="0" fontId="10" fillId="0" borderId="1" xfId="1" applyBorder="1" applyAlignment="1" applyProtection="1">
      <alignment horizontal="right"/>
    </xf>
    <xf numFmtId="179" fontId="10" fillId="0" borderId="1" xfId="2" applyNumberFormat="1" applyFont="1" applyFill="1" applyBorder="1" applyProtection="1"/>
    <xf numFmtId="179" fontId="10" fillId="0" borderId="1" xfId="2" applyNumberFormat="1" applyFont="1" applyBorder="1" applyProtection="1"/>
    <xf numFmtId="179" fontId="10" fillId="0" borderId="1" xfId="2" applyNumberFormat="1" applyFont="1" applyBorder="1" applyAlignment="1" applyProtection="1">
      <alignment horizontal="center"/>
    </xf>
    <xf numFmtId="179" fontId="10" fillId="0" borderId="1" xfId="2" applyNumberFormat="1" applyFont="1" applyBorder="1"/>
    <xf numFmtId="179" fontId="10" fillId="0" borderId="1" xfId="2" applyNumberFormat="1" applyFont="1" applyBorder="1" applyAlignment="1">
      <alignment horizontal="right"/>
    </xf>
    <xf numFmtId="0" fontId="10" fillId="0" borderId="177" xfId="0" applyFont="1" applyBorder="1" applyAlignment="1" applyProtection="1">
      <alignment horizontal="center"/>
    </xf>
    <xf numFmtId="0" fontId="10" fillId="0" borderId="103" xfId="0" applyFont="1" applyBorder="1" applyProtection="1"/>
    <xf numFmtId="0" fontId="10" fillId="0" borderId="293" xfId="0" applyFont="1" applyBorder="1" applyProtection="1"/>
    <xf numFmtId="0" fontId="0" fillId="0" borderId="294" xfId="0" applyBorder="1" applyProtection="1"/>
    <xf numFmtId="0" fontId="6" fillId="0" borderId="0" xfId="1" applyFont="1" applyAlignment="1" applyProtection="1">
      <alignment horizontal="left" wrapText="1"/>
    </xf>
    <xf numFmtId="0" fontId="6" fillId="0" borderId="5" xfId="1" applyFont="1" applyBorder="1" applyAlignment="1" applyProtection="1">
      <alignment horizontal="left" wrapText="1"/>
    </xf>
    <xf numFmtId="0" fontId="10" fillId="0" borderId="0" xfId="1141" applyFont="1" applyProtection="1"/>
    <xf numFmtId="0" fontId="10" fillId="0" borderId="0" xfId="1141" applyFont="1"/>
    <xf numFmtId="164" fontId="10" fillId="0" borderId="1" xfId="1141" applyNumberFormat="1" applyFont="1" applyBorder="1" applyAlignment="1" applyProtection="1">
      <alignment horizontal="center"/>
    </xf>
    <xf numFmtId="49" fontId="10" fillId="0" borderId="0" xfId="1141" applyNumberFormat="1" applyFont="1" applyAlignment="1">
      <alignment horizontal="right"/>
    </xf>
    <xf numFmtId="0" fontId="10" fillId="0" borderId="0" xfId="1141"/>
    <xf numFmtId="0" fontId="10" fillId="0" borderId="8" xfId="1141" applyFont="1" applyBorder="1"/>
    <xf numFmtId="0" fontId="10" fillId="0" borderId="2" xfId="1141" applyFont="1" applyBorder="1"/>
    <xf numFmtId="0" fontId="10" fillId="0" borderId="3" xfId="1141" applyFont="1" applyBorder="1"/>
    <xf numFmtId="0" fontId="11" fillId="0" borderId="4" xfId="1141" applyFont="1" applyBorder="1" applyAlignment="1">
      <alignment horizontal="centerContinuous"/>
    </xf>
    <xf numFmtId="0" fontId="10" fillId="0" borderId="0" xfId="1141" applyFont="1" applyAlignment="1">
      <alignment horizontal="centerContinuous"/>
    </xf>
    <xf numFmtId="0" fontId="10" fillId="0" borderId="5" xfId="1141" applyFont="1" applyBorder="1" applyAlignment="1">
      <alignment horizontal="centerContinuous"/>
    </xf>
    <xf numFmtId="0" fontId="11" fillId="0" borderId="0" xfId="1141" applyFont="1" applyAlignment="1">
      <alignment horizontal="centerContinuous"/>
    </xf>
    <xf numFmtId="0" fontId="10" fillId="0" borderId="4" xfId="1141" applyFont="1" applyBorder="1"/>
    <xf numFmtId="0" fontId="10" fillId="0" borderId="5" xfId="1141" applyFont="1" applyBorder="1"/>
    <xf numFmtId="0" fontId="10" fillId="0" borderId="4" xfId="1141" applyFont="1" applyBorder="1" applyAlignment="1">
      <alignment horizontal="center"/>
    </xf>
    <xf numFmtId="0" fontId="10" fillId="0" borderId="9" xfId="1141" applyFont="1" applyBorder="1"/>
    <xf numFmtId="0" fontId="10" fillId="0" borderId="10" xfId="1141" applyFont="1" applyBorder="1" applyAlignment="1">
      <alignment horizontal="left" wrapText="1"/>
    </xf>
    <xf numFmtId="0" fontId="10" fillId="0" borderId="11" xfId="1141" applyFont="1" applyBorder="1" applyAlignment="1">
      <alignment horizontal="left" wrapText="1"/>
    </xf>
    <xf numFmtId="0" fontId="10" fillId="0" borderId="10" xfId="1141" applyFont="1" applyBorder="1"/>
    <xf numFmtId="0" fontId="10" fillId="0" borderId="11" xfId="1141" applyFont="1" applyBorder="1"/>
    <xf numFmtId="0" fontId="10" fillId="0" borderId="15" xfId="1141" applyFont="1" applyBorder="1"/>
    <xf numFmtId="0" fontId="10" fillId="0" borderId="19" xfId="1141" applyFont="1" applyBorder="1" applyAlignment="1">
      <alignment horizontal="centerContinuous"/>
    </xf>
    <xf numFmtId="0" fontId="10" fillId="0" borderId="18" xfId="1141" applyFont="1" applyBorder="1"/>
    <xf numFmtId="0" fontId="10" fillId="0" borderId="25" xfId="1141" applyFont="1" applyBorder="1"/>
    <xf numFmtId="0" fontId="10" fillId="0" borderId="27" xfId="1141" applyFont="1" applyBorder="1"/>
    <xf numFmtId="0" fontId="10" fillId="0" borderId="16" xfId="1141" applyFont="1" applyBorder="1"/>
    <xf numFmtId="0" fontId="10" fillId="0" borderId="28" xfId="1141" applyFont="1" applyBorder="1" applyAlignment="1">
      <alignment horizontal="center"/>
    </xf>
    <xf numFmtId="0" fontId="10" fillId="0" borderId="29" xfId="1141" applyFont="1" applyBorder="1" applyAlignment="1">
      <alignment horizontal="center"/>
    </xf>
    <xf numFmtId="0" fontId="10" fillId="0" borderId="18" xfId="1141" applyFont="1" applyBorder="1" applyAlignment="1">
      <alignment horizontal="center"/>
    </xf>
    <xf numFmtId="0" fontId="10" fillId="0" borderId="25" xfId="1141" applyFont="1" applyBorder="1" applyAlignment="1">
      <alignment horizontal="center"/>
    </xf>
    <xf numFmtId="0" fontId="10" fillId="0" borderId="0" xfId="1141" applyFont="1" applyAlignment="1">
      <alignment horizontal="center"/>
    </xf>
    <xf numFmtId="0" fontId="10" fillId="0" borderId="16" xfId="1141" applyFont="1" applyBorder="1" applyAlignment="1">
      <alignment horizontal="center"/>
    </xf>
    <xf numFmtId="0" fontId="10" fillId="0" borderId="15" xfId="1141" applyFont="1" applyBorder="1" applyAlignment="1">
      <alignment horizontal="center"/>
    </xf>
    <xf numFmtId="0" fontId="10" fillId="0" borderId="5" xfId="1141" applyFont="1" applyBorder="1" applyAlignment="1">
      <alignment horizontal="center"/>
    </xf>
    <xf numFmtId="0" fontId="10" fillId="0" borderId="17" xfId="1141" applyFont="1" applyBorder="1"/>
    <xf numFmtId="0" fontId="10" fillId="0" borderId="30" xfId="1141" applyFont="1" applyBorder="1" applyAlignment="1">
      <alignment horizontal="center"/>
    </xf>
    <xf numFmtId="0" fontId="10" fillId="0" borderId="28" xfId="1141" applyFont="1" applyBorder="1" applyProtection="1">
      <protection locked="0"/>
    </xf>
    <xf numFmtId="0" fontId="10" fillId="0" borderId="31" xfId="1141" applyFont="1" applyBorder="1"/>
    <xf numFmtId="0" fontId="10" fillId="0" borderId="32" xfId="1141" applyFont="1" applyBorder="1"/>
    <xf numFmtId="0" fontId="10" fillId="0" borderId="34" xfId="1141" applyFont="1" applyBorder="1" applyAlignment="1">
      <alignment horizontal="center"/>
    </xf>
    <xf numFmtId="0" fontId="10" fillId="0" borderId="15" xfId="1141" applyFont="1" applyBorder="1" applyProtection="1">
      <protection locked="0"/>
    </xf>
    <xf numFmtId="0" fontId="10" fillId="0" borderId="19" xfId="1141" applyFont="1" applyBorder="1"/>
    <xf numFmtId="37" fontId="10" fillId="0" borderId="15" xfId="1141" applyNumberFormat="1" applyFont="1" applyBorder="1" applyProtection="1">
      <protection locked="0"/>
    </xf>
    <xf numFmtId="37" fontId="10" fillId="0" borderId="5" xfId="1141" applyNumberFormat="1" applyFont="1" applyBorder="1" applyProtection="1">
      <protection locked="0"/>
    </xf>
    <xf numFmtId="37" fontId="10" fillId="0" borderId="18" xfId="1141" applyNumberFormat="1" applyFont="1" applyBorder="1" applyProtection="1"/>
    <xf numFmtId="37" fontId="10" fillId="0" borderId="25" xfId="1141" applyNumberFormat="1" applyFont="1" applyBorder="1" applyProtection="1">
      <protection locked="0"/>
    </xf>
    <xf numFmtId="0" fontId="7" fillId="0" borderId="15" xfId="1141" applyFont="1" applyBorder="1" applyProtection="1">
      <protection locked="0"/>
    </xf>
    <xf numFmtId="37" fontId="7" fillId="0" borderId="15" xfId="1141" applyNumberFormat="1" applyFont="1" applyBorder="1" applyProtection="1">
      <protection locked="0"/>
    </xf>
    <xf numFmtId="37" fontId="7" fillId="0" borderId="5" xfId="1141" applyNumberFormat="1" applyFont="1" applyBorder="1" applyProtection="1">
      <protection locked="0"/>
    </xf>
    <xf numFmtId="37" fontId="7" fillId="0" borderId="25" xfId="1141" applyNumberFormat="1" applyFont="1" applyBorder="1" applyProtection="1">
      <protection locked="0"/>
    </xf>
    <xf numFmtId="0" fontId="10" fillId="0" borderId="9" xfId="1141" applyFont="1" applyBorder="1" applyAlignment="1">
      <alignment horizontal="center"/>
    </xf>
    <xf numFmtId="0" fontId="7" fillId="0" borderId="17" xfId="1141" applyFont="1" applyBorder="1" applyProtection="1">
      <protection locked="0"/>
    </xf>
    <xf numFmtId="0" fontId="10" fillId="0" borderId="21" xfId="1141" applyFont="1" applyBorder="1"/>
    <xf numFmtId="37" fontId="7" fillId="0" borderId="17" xfId="1141" applyNumberFormat="1" applyFont="1" applyBorder="1" applyProtection="1">
      <protection locked="0"/>
    </xf>
    <xf numFmtId="37" fontId="7" fillId="0" borderId="11" xfId="1141" applyNumberFormat="1" applyFont="1" applyBorder="1" applyProtection="1">
      <protection locked="0"/>
    </xf>
    <xf numFmtId="37" fontId="10" fillId="0" borderId="20" xfId="1141" applyNumberFormat="1" applyFont="1" applyBorder="1" applyProtection="1"/>
    <xf numFmtId="37" fontId="7" fillId="0" borderId="26" xfId="1141" applyNumberFormat="1" applyFont="1" applyBorder="1" applyProtection="1">
      <protection locked="0"/>
    </xf>
    <xf numFmtId="0" fontId="10" fillId="0" borderId="22" xfId="1141" applyFont="1" applyBorder="1" applyAlignment="1">
      <alignment horizontal="center"/>
    </xf>
    <xf numFmtId="0" fontId="11" fillId="0" borderId="0" xfId="1141" applyFont="1" applyProtection="1">
      <protection locked="0"/>
    </xf>
    <xf numFmtId="0" fontId="33" fillId="0" borderId="0" xfId="1141" applyFont="1" applyProtection="1">
      <protection locked="0"/>
    </xf>
    <xf numFmtId="0" fontId="10" fillId="0" borderId="6" xfId="1141" applyFont="1" applyBorder="1"/>
    <xf numFmtId="0" fontId="10" fillId="0" borderId="7" xfId="1141" applyFont="1" applyBorder="1" applyProtection="1"/>
    <xf numFmtId="0" fontId="11" fillId="0" borderId="0" xfId="1141" applyFont="1"/>
    <xf numFmtId="0" fontId="11" fillId="0" borderId="0" xfId="1141" applyFont="1" applyAlignment="1">
      <alignment horizontal="right"/>
    </xf>
    <xf numFmtId="0" fontId="6" fillId="0" borderId="0" xfId="0" applyFont="1" applyAlignment="1" applyProtection="1">
      <alignment vertical="top"/>
    </xf>
    <xf numFmtId="179" fontId="6" fillId="0" borderId="15" xfId="2" applyNumberFormat="1" applyFont="1" applyBorder="1" applyProtection="1"/>
    <xf numFmtId="49" fontId="277" fillId="0" borderId="0" xfId="0" applyNumberFormat="1" applyFont="1" applyFill="1" applyBorder="1" applyAlignment="1"/>
    <xf numFmtId="49" fontId="6" fillId="0" borderId="0" xfId="1" applyNumberFormat="1" applyFont="1" applyAlignment="1" applyProtection="1">
      <alignment horizontal="left"/>
    </xf>
    <xf numFmtId="179" fontId="6" fillId="0" borderId="0" xfId="2" applyNumberFormat="1" applyFont="1" applyProtection="1"/>
    <xf numFmtId="179" fontId="6" fillId="0" borderId="295" xfId="1" applyNumberFormat="1" applyFont="1" applyBorder="1" applyProtection="1"/>
    <xf numFmtId="0" fontId="6" fillId="0" borderId="296" xfId="1" applyFont="1" applyBorder="1" applyProtection="1"/>
    <xf numFmtId="0" fontId="278" fillId="0" borderId="0" xfId="1" applyFont="1" applyAlignment="1" applyProtection="1">
      <alignment horizontal="left"/>
    </xf>
    <xf numFmtId="0" fontId="10" fillId="0" borderId="8" xfId="1141" applyBorder="1" applyProtection="1"/>
    <xf numFmtId="0" fontId="10" fillId="0" borderId="2" xfId="1141" applyBorder="1" applyProtection="1"/>
    <xf numFmtId="0" fontId="10" fillId="0" borderId="2" xfId="1141" applyBorder="1" applyAlignment="1" applyProtection="1">
      <alignment horizontal="left"/>
    </xf>
    <xf numFmtId="0" fontId="10" fillId="0" borderId="8" xfId="1141" applyBorder="1" applyAlignment="1" applyProtection="1">
      <alignment horizontal="left"/>
    </xf>
    <xf numFmtId="0" fontId="10" fillId="0" borderId="3" xfId="1141" applyBorder="1" applyAlignment="1" applyProtection="1">
      <alignment horizontal="center"/>
    </xf>
    <xf numFmtId="0" fontId="10" fillId="0" borderId="66" xfId="1141" applyBorder="1" applyAlignment="1" applyProtection="1">
      <alignment horizontal="left"/>
    </xf>
    <xf numFmtId="0" fontId="10" fillId="0" borderId="66" xfId="1141" applyBorder="1" applyAlignment="1" applyProtection="1">
      <alignment horizontal="centerContinuous"/>
    </xf>
    <xf numFmtId="0" fontId="10" fillId="0" borderId="0" xfId="1141" applyProtection="1"/>
    <xf numFmtId="0" fontId="10" fillId="0" borderId="3" xfId="1141" applyBorder="1" applyAlignment="1" applyProtection="1">
      <alignment horizontal="centerContinuous"/>
    </xf>
    <xf numFmtId="0" fontId="10" fillId="0" borderId="4" xfId="1141" applyFont="1" applyBorder="1" applyProtection="1"/>
    <xf numFmtId="0" fontId="10" fillId="0" borderId="5" xfId="1141" applyBorder="1" applyAlignment="1" applyProtection="1">
      <alignment horizontal="center"/>
    </xf>
    <xf numFmtId="0" fontId="10" fillId="0" borderId="55" xfId="1141" applyBorder="1" applyAlignment="1" applyProtection="1">
      <alignment horizontal="left"/>
    </xf>
    <xf numFmtId="0" fontId="10" fillId="0" borderId="55" xfId="1141" applyBorder="1" applyAlignment="1" applyProtection="1">
      <alignment horizontal="centerContinuous"/>
    </xf>
    <xf numFmtId="0" fontId="10" fillId="0" borderId="4" xfId="1141" applyBorder="1" applyAlignment="1" applyProtection="1">
      <alignment horizontal="centerContinuous"/>
    </xf>
    <xf numFmtId="0" fontId="10" fillId="0" borderId="5" xfId="1141" applyBorder="1" applyAlignment="1" applyProtection="1">
      <alignment horizontal="centerContinuous"/>
    </xf>
    <xf numFmtId="0" fontId="10" fillId="0" borderId="6" xfId="1141" applyBorder="1" applyProtection="1"/>
    <xf numFmtId="0" fontId="10" fillId="0" borderId="1" xfId="1141" applyBorder="1" applyProtection="1"/>
    <xf numFmtId="0" fontId="10" fillId="0" borderId="7" xfId="1141" applyBorder="1" applyAlignment="1" applyProtection="1">
      <alignment horizontal="center"/>
    </xf>
    <xf numFmtId="0" fontId="10" fillId="0" borderId="56" xfId="1141" applyBorder="1" applyProtection="1"/>
    <xf numFmtId="0" fontId="10" fillId="0" borderId="7" xfId="1141" applyBorder="1" applyProtection="1"/>
    <xf numFmtId="0" fontId="10" fillId="0" borderId="7" xfId="1141" applyBorder="1" applyAlignment="1" applyProtection="1">
      <alignment horizontal="centerContinuous"/>
    </xf>
    <xf numFmtId="0" fontId="11" fillId="0" borderId="6" xfId="1141" applyFont="1" applyBorder="1" applyAlignment="1" applyProtection="1">
      <alignment horizontal="centerContinuous"/>
    </xf>
    <xf numFmtId="0" fontId="11" fillId="0" borderId="1" xfId="1141" applyFont="1" applyBorder="1" applyAlignment="1" applyProtection="1">
      <alignment horizontal="centerContinuous"/>
    </xf>
    <xf numFmtId="0" fontId="10" fillId="0" borderId="1" xfId="1141" applyBorder="1" applyAlignment="1" applyProtection="1">
      <alignment horizontal="centerContinuous"/>
    </xf>
    <xf numFmtId="0" fontId="10" fillId="0" borderId="59" xfId="1141" applyBorder="1" applyAlignment="1" applyProtection="1">
      <alignment horizontal="centerContinuous"/>
    </xf>
    <xf numFmtId="0" fontId="11" fillId="0" borderId="4" xfId="1141" applyFont="1" applyBorder="1" applyAlignment="1" applyProtection="1">
      <alignment horizontal="centerContinuous"/>
    </xf>
    <xf numFmtId="0" fontId="11" fillId="0" borderId="0" xfId="1141" applyFont="1" applyAlignment="1" applyProtection="1">
      <alignment horizontal="centerContinuous"/>
    </xf>
    <xf numFmtId="0" fontId="10" fillId="0" borderId="0" xfId="1141" applyFont="1" applyAlignment="1" applyProtection="1">
      <alignment horizontal="centerContinuous"/>
    </xf>
    <xf numFmtId="0" fontId="10" fillId="0" borderId="2" xfId="1141" applyFont="1" applyBorder="1" applyAlignment="1" applyProtection="1">
      <alignment horizontal="centerContinuous"/>
    </xf>
    <xf numFmtId="0" fontId="10" fillId="0" borderId="5" xfId="1141" applyFont="1" applyBorder="1" applyProtection="1"/>
    <xf numFmtId="0" fontId="22" fillId="0" borderId="4" xfId="1141" applyFont="1" applyBorder="1" applyProtection="1"/>
    <xf numFmtId="0" fontId="22" fillId="0" borderId="0" xfId="1141" applyFont="1" applyProtection="1"/>
    <xf numFmtId="0" fontId="22" fillId="0" borderId="5" xfId="1141" applyFont="1" applyBorder="1" applyProtection="1"/>
    <xf numFmtId="0" fontId="22" fillId="0" borderId="6" xfId="1141" applyFont="1" applyBorder="1" applyProtection="1"/>
    <xf numFmtId="0" fontId="22" fillId="0" borderId="1" xfId="1141" applyFont="1" applyBorder="1" applyProtection="1"/>
    <xf numFmtId="0" fontId="22" fillId="0" borderId="7" xfId="1141" applyFont="1" applyBorder="1" applyProtection="1"/>
    <xf numFmtId="0" fontId="10" fillId="0" borderId="66" xfId="1141" applyBorder="1" applyAlignment="1" applyProtection="1">
      <alignment horizontal="center"/>
    </xf>
    <xf numFmtId="0" fontId="10" fillId="0" borderId="5" xfId="1141" applyBorder="1" applyProtection="1"/>
    <xf numFmtId="0" fontId="10" fillId="0" borderId="0" xfId="1141" applyAlignment="1" applyProtection="1">
      <alignment horizontal="centerContinuous"/>
    </xf>
    <xf numFmtId="0" fontId="10" fillId="0" borderId="66" xfId="1141" applyBorder="1" applyProtection="1"/>
    <xf numFmtId="0" fontId="10" fillId="0" borderId="2" xfId="1141" applyBorder="1" applyAlignment="1" applyProtection="1">
      <alignment horizontal="centerContinuous"/>
    </xf>
    <xf numFmtId="0" fontId="10" fillId="0" borderId="2" xfId="1141" applyBorder="1" applyAlignment="1" applyProtection="1">
      <alignment horizontal="center"/>
    </xf>
    <xf numFmtId="0" fontId="10" fillId="0" borderId="55" xfId="1141" applyBorder="1" applyAlignment="1" applyProtection="1">
      <alignment horizontal="center"/>
    </xf>
    <xf numFmtId="0" fontId="23" fillId="0" borderId="0" xfId="1141" applyFont="1" applyAlignment="1" applyProtection="1">
      <alignment horizontal="centerContinuous"/>
    </xf>
    <xf numFmtId="0" fontId="23" fillId="0" borderId="5" xfId="1141" applyFont="1" applyBorder="1" applyAlignment="1" applyProtection="1">
      <alignment horizontal="centerContinuous"/>
    </xf>
    <xf numFmtId="0" fontId="23" fillId="0" borderId="1" xfId="1141" applyFont="1" applyBorder="1" applyAlignment="1" applyProtection="1">
      <alignment horizontal="centerContinuous"/>
    </xf>
    <xf numFmtId="0" fontId="23" fillId="0" borderId="7" xfId="1141" applyFont="1" applyBorder="1" applyAlignment="1" applyProtection="1">
      <alignment horizontal="centerContinuous"/>
    </xf>
    <xf numFmtId="0" fontId="10" fillId="0" borderId="1" xfId="1141" applyBorder="1" applyAlignment="1" applyProtection="1">
      <alignment horizontal="center"/>
    </xf>
    <xf numFmtId="0" fontId="23" fillId="0" borderId="1" xfId="1141" applyFont="1" applyBorder="1" applyAlignment="1" applyProtection="1">
      <alignment horizontal="center"/>
    </xf>
    <xf numFmtId="0" fontId="10" fillId="0" borderId="0" xfId="1141" applyAlignment="1" applyProtection="1">
      <alignment horizontal="center"/>
    </xf>
    <xf numFmtId="0" fontId="10" fillId="0" borderId="55" xfId="1141" applyBorder="1" applyProtection="1"/>
    <xf numFmtId="0" fontId="10" fillId="0" borderId="56" xfId="1141" applyBorder="1" applyAlignment="1" applyProtection="1">
      <alignment horizontal="center"/>
    </xf>
    <xf numFmtId="37" fontId="10" fillId="0" borderId="5" xfId="1141" applyNumberFormat="1" applyBorder="1" applyProtection="1"/>
    <xf numFmtId="37" fontId="10" fillId="0" borderId="5" xfId="1141" applyNumberFormat="1" applyBorder="1" applyAlignment="1" applyProtection="1"/>
    <xf numFmtId="0" fontId="10" fillId="0" borderId="5" xfId="1141" applyBorder="1" applyAlignment="1" applyProtection="1">
      <alignment horizontal="left"/>
    </xf>
    <xf numFmtId="43" fontId="0" fillId="0" borderId="0" xfId="17110" applyFont="1" applyAlignment="1" applyProtection="1"/>
    <xf numFmtId="43" fontId="0" fillId="0" borderId="55" xfId="17110" applyFont="1" applyBorder="1" applyProtection="1"/>
    <xf numFmtId="5" fontId="10" fillId="0" borderId="5" xfId="1141" applyNumberFormat="1" applyBorder="1" applyProtection="1"/>
    <xf numFmtId="5" fontId="10" fillId="0" borderId="5" xfId="1141" applyNumberFormat="1" applyBorder="1" applyAlignment="1" applyProtection="1">
      <alignment horizontal="right"/>
    </xf>
    <xf numFmtId="5" fontId="10" fillId="0" borderId="0" xfId="1141" applyNumberFormat="1" applyAlignment="1" applyProtection="1">
      <alignment horizontal="right"/>
    </xf>
    <xf numFmtId="37" fontId="10" fillId="0" borderId="5" xfId="1141" applyNumberFormat="1" applyBorder="1" applyAlignment="1" applyProtection="1">
      <alignment horizontal="right"/>
    </xf>
    <xf numFmtId="37" fontId="10" fillId="0" borderId="0" xfId="1141" applyNumberFormat="1" applyAlignment="1" applyProtection="1">
      <alignment horizontal="right"/>
    </xf>
    <xf numFmtId="0" fontId="10" fillId="0" borderId="55" xfId="1141" applyBorder="1" applyAlignment="1" applyProtection="1">
      <alignment horizontal="right"/>
    </xf>
    <xf numFmtId="37" fontId="10" fillId="0" borderId="7" xfId="1141" applyNumberFormat="1" applyBorder="1" applyProtection="1"/>
    <xf numFmtId="37" fontId="10" fillId="0" borderId="7" xfId="1141" applyNumberFormat="1" applyBorder="1" applyAlignment="1" applyProtection="1"/>
    <xf numFmtId="0" fontId="10" fillId="0" borderId="7" xfId="1141" applyBorder="1" applyAlignment="1" applyProtection="1">
      <alignment horizontal="left"/>
    </xf>
    <xf numFmtId="37" fontId="10" fillId="0" borderId="1" xfId="1141" applyNumberFormat="1" applyBorder="1" applyAlignment="1" applyProtection="1"/>
    <xf numFmtId="37" fontId="10" fillId="0" borderId="56" xfId="1141" applyNumberFormat="1" applyBorder="1" applyProtection="1"/>
    <xf numFmtId="0" fontId="10" fillId="0" borderId="70" xfId="1141" applyBorder="1" applyProtection="1"/>
    <xf numFmtId="37" fontId="10" fillId="0" borderId="70" xfId="1141" applyNumberFormat="1" applyBorder="1" applyProtection="1"/>
    <xf numFmtId="37" fontId="10" fillId="0" borderId="60" xfId="1141" applyNumberFormat="1" applyBorder="1" applyProtection="1"/>
    <xf numFmtId="5" fontId="10" fillId="0" borderId="60" xfId="1141" applyNumberFormat="1" applyBorder="1" applyProtection="1"/>
    <xf numFmtId="0" fontId="10" fillId="0" borderId="0" xfId="1141" applyBorder="1" applyProtection="1"/>
    <xf numFmtId="0" fontId="10" fillId="0" borderId="0" xfId="1141" applyBorder="1" applyAlignment="1" applyProtection="1">
      <alignment horizontal="center"/>
    </xf>
    <xf numFmtId="37" fontId="10" fillId="0" borderId="0" xfId="1141" applyNumberFormat="1" applyBorder="1" applyProtection="1"/>
    <xf numFmtId="5" fontId="10" fillId="0" borderId="0" xfId="1141" applyNumberFormat="1" applyBorder="1" applyProtection="1"/>
    <xf numFmtId="0" fontId="11" fillId="0" borderId="0" xfId="1141" applyFont="1" applyProtection="1"/>
    <xf numFmtId="0" fontId="46" fillId="0" borderId="0" xfId="1141" applyFont="1" applyProtection="1"/>
    <xf numFmtId="164" fontId="10" fillId="0" borderId="10" xfId="1141" applyNumberFormat="1" applyBorder="1" applyAlignment="1" applyProtection="1">
      <alignment horizontal="center"/>
    </xf>
    <xf numFmtId="0" fontId="11" fillId="0" borderId="61" xfId="1141" applyFont="1" applyBorder="1" applyAlignment="1" applyProtection="1">
      <alignment horizontal="centerContinuous"/>
    </xf>
    <xf numFmtId="0" fontId="10" fillId="0" borderId="60" xfId="1141" applyBorder="1" applyAlignment="1" applyProtection="1">
      <alignment horizontal="centerContinuous"/>
    </xf>
    <xf numFmtId="43" fontId="0" fillId="0" borderId="5" xfId="17110" applyFont="1" applyBorder="1" applyAlignment="1" applyProtection="1"/>
    <xf numFmtId="43" fontId="0" fillId="0" borderId="0" xfId="17110" applyFont="1" applyAlignment="1" applyProtection="1">
      <alignment horizontal="centerContinuous"/>
    </xf>
    <xf numFmtId="37" fontId="10" fillId="0" borderId="0" xfId="1141" applyNumberFormat="1" applyAlignment="1" applyProtection="1"/>
    <xf numFmtId="43" fontId="0" fillId="0" borderId="0" xfId="17110" applyFont="1" applyAlignment="1" applyProtection="1">
      <alignment horizontal="center"/>
    </xf>
    <xf numFmtId="43" fontId="0" fillId="0" borderId="0" xfId="17110" applyFont="1" applyProtection="1"/>
    <xf numFmtId="43" fontId="0" fillId="0" borderId="7" xfId="17110" applyFont="1" applyBorder="1" applyAlignment="1" applyProtection="1"/>
    <xf numFmtId="43" fontId="0" fillId="0" borderId="1" xfId="17110" applyFont="1" applyBorder="1" applyProtection="1"/>
    <xf numFmtId="43" fontId="0" fillId="0" borderId="56" xfId="17110" applyFont="1" applyBorder="1" applyProtection="1"/>
    <xf numFmtId="37" fontId="10" fillId="0" borderId="61" xfId="1141" applyNumberFormat="1" applyBorder="1" applyProtection="1"/>
    <xf numFmtId="37" fontId="10" fillId="0" borderId="59" xfId="1141" applyNumberFormat="1" applyBorder="1" applyProtection="1"/>
    <xf numFmtId="37" fontId="10" fillId="0" borderId="60" xfId="1141" applyNumberFormat="1" applyBorder="1" applyAlignment="1" applyProtection="1"/>
    <xf numFmtId="0" fontId="10" fillId="0" borderId="0" xfId="1141" applyAlignment="1" applyProtection="1">
      <alignment horizontal="left"/>
    </xf>
    <xf numFmtId="179" fontId="0" fillId="0" borderId="5" xfId="17110" applyNumberFormat="1" applyFont="1" applyBorder="1" applyAlignment="1" applyProtection="1"/>
    <xf numFmtId="0" fontId="10" fillId="0" borderId="0" xfId="1141" applyFont="1" applyAlignment="1" applyProtection="1">
      <alignment horizontal="left"/>
    </xf>
    <xf numFmtId="164" fontId="10" fillId="0" borderId="10" xfId="1141" applyNumberFormat="1" applyBorder="1" applyAlignment="1" applyProtection="1">
      <alignment horizontal="left"/>
    </xf>
    <xf numFmtId="0" fontId="10" fillId="0" borderId="4" xfId="1141" applyBorder="1" applyAlignment="1" applyProtection="1">
      <alignment horizontal="left"/>
    </xf>
    <xf numFmtId="164" fontId="10" fillId="0" borderId="1" xfId="1141" applyNumberFormat="1" applyBorder="1" applyAlignment="1" applyProtection="1">
      <alignment horizontal="center"/>
    </xf>
    <xf numFmtId="164" fontId="10" fillId="0" borderId="6" xfId="1141" applyNumberFormat="1" applyBorder="1" applyAlignment="1" applyProtection="1">
      <alignment horizontal="left"/>
    </xf>
    <xf numFmtId="0" fontId="10" fillId="0" borderId="4" xfId="1141" applyBorder="1" applyProtection="1"/>
    <xf numFmtId="0" fontId="10" fillId="0" borderId="6" xfId="1141" applyFont="1" applyBorder="1" applyProtection="1"/>
    <xf numFmtId="0" fontId="10" fillId="0" borderId="1" xfId="1141" applyFont="1" applyBorder="1" applyProtection="1"/>
    <xf numFmtId="39" fontId="10" fillId="0" borderId="5" xfId="1141" applyNumberFormat="1" applyBorder="1" applyAlignment="1" applyProtection="1"/>
    <xf numFmtId="39" fontId="10" fillId="0" borderId="0" xfId="1141" applyNumberFormat="1" applyAlignment="1" applyProtection="1"/>
    <xf numFmtId="39" fontId="10" fillId="0" borderId="55" xfId="1141" applyNumberFormat="1" applyBorder="1" applyProtection="1"/>
    <xf numFmtId="0" fontId="10" fillId="0" borderId="5" xfId="1141" applyBorder="1" applyAlignment="1" applyProtection="1">
      <alignment horizontal="right"/>
    </xf>
    <xf numFmtId="39" fontId="10" fillId="0" borderId="7" xfId="1141" applyNumberFormat="1" applyBorder="1" applyAlignment="1" applyProtection="1"/>
    <xf numFmtId="39" fontId="10" fillId="0" borderId="1" xfId="1141" applyNumberFormat="1" applyBorder="1" applyAlignment="1" applyProtection="1"/>
    <xf numFmtId="39" fontId="10" fillId="0" borderId="56" xfId="1141" applyNumberFormat="1" applyBorder="1" applyProtection="1"/>
    <xf numFmtId="39" fontId="10" fillId="0" borderId="56" xfId="1141" applyNumberFormat="1" applyBorder="1" applyAlignment="1" applyProtection="1"/>
    <xf numFmtId="0" fontId="10" fillId="0" borderId="60" xfId="1141" applyBorder="1" applyProtection="1"/>
    <xf numFmtId="39" fontId="10" fillId="0" borderId="5" xfId="1141" applyNumberFormat="1" applyBorder="1" applyAlignment="1" applyProtection="1">
      <alignment horizontal="right"/>
    </xf>
    <xf numFmtId="40" fontId="10" fillId="0" borderId="0" xfId="1141" applyNumberFormat="1" applyAlignment="1" applyProtection="1">
      <alignment horizontal="right"/>
    </xf>
    <xf numFmtId="39" fontId="10" fillId="0" borderId="5" xfId="1141" applyNumberFormat="1" applyBorder="1" applyProtection="1"/>
    <xf numFmtId="40" fontId="10" fillId="0" borderId="0" xfId="1141" applyNumberFormat="1" applyProtection="1"/>
    <xf numFmtId="39" fontId="10" fillId="0" borderId="55" xfId="1141" applyNumberFormat="1" applyBorder="1" applyAlignment="1" applyProtection="1">
      <alignment horizontal="right"/>
    </xf>
    <xf numFmtId="39" fontId="10" fillId="0" borderId="7" xfId="1141" applyNumberFormat="1" applyBorder="1" applyProtection="1"/>
    <xf numFmtId="40" fontId="10" fillId="0" borderId="1" xfId="1141" applyNumberFormat="1" applyBorder="1" applyProtection="1"/>
    <xf numFmtId="37" fontId="10" fillId="0" borderId="7" xfId="1141" applyNumberFormat="1" applyBorder="1" applyAlignment="1" applyProtection="1">
      <alignment horizontal="right"/>
    </xf>
    <xf numFmtId="0" fontId="10" fillId="0" borderId="297" xfId="1141" applyBorder="1"/>
    <xf numFmtId="39" fontId="10" fillId="0" borderId="5" xfId="1141" applyNumberFormat="1" applyBorder="1" applyAlignment="1" applyProtection="1">
      <alignment horizontal="centerContinuous"/>
    </xf>
    <xf numFmtId="40" fontId="10" fillId="0" borderId="0" xfId="1141" applyNumberFormat="1" applyAlignment="1" applyProtection="1">
      <alignment horizontal="centerContinuous"/>
    </xf>
    <xf numFmtId="39" fontId="10" fillId="0" borderId="5" xfId="1141" applyNumberFormat="1" applyBorder="1" applyAlignment="1" applyProtection="1">
      <alignment horizontal="center"/>
    </xf>
    <xf numFmtId="40" fontId="10" fillId="0" borderId="0" xfId="1141" applyNumberFormat="1" applyAlignment="1" applyProtection="1">
      <alignment horizontal="center"/>
    </xf>
    <xf numFmtId="37" fontId="10" fillId="125" borderId="44" xfId="0" applyNumberFormat="1" applyFont="1" applyFill="1" applyBorder="1" applyProtection="1"/>
    <xf numFmtId="1" fontId="10" fillId="0" borderId="19" xfId="2" applyNumberFormat="1" applyFont="1" applyBorder="1" applyProtection="1"/>
    <xf numFmtId="14" fontId="10" fillId="0" borderId="10" xfId="1" applyNumberFormat="1" applyFont="1" applyFill="1" applyBorder="1" applyProtection="1">
      <protection locked="0"/>
    </xf>
    <xf numFmtId="1" fontId="10" fillId="0" borderId="128" xfId="2" applyNumberFormat="1" applyFont="1" applyFill="1" applyBorder="1" applyProtection="1"/>
    <xf numFmtId="0" fontId="10" fillId="0" borderId="5" xfId="1" applyFont="1" applyBorder="1" applyAlignment="1" applyProtection="1">
      <alignment horizontal="center"/>
    </xf>
    <xf numFmtId="14" fontId="10" fillId="0" borderId="28" xfId="0" quotePrefix="1" applyNumberFormat="1" applyFont="1" applyBorder="1" applyAlignment="1" applyProtection="1">
      <alignment horizontal="right"/>
    </xf>
    <xf numFmtId="10" fontId="10" fillId="0" borderId="204" xfId="0" applyNumberFormat="1" applyFont="1" applyBorder="1" applyProtection="1">
      <protection locked="0"/>
    </xf>
    <xf numFmtId="0" fontId="10" fillId="0" borderId="0" xfId="1" applyFont="1" applyAlignment="1" applyProtection="1">
      <alignment horizontal="center"/>
    </xf>
    <xf numFmtId="0" fontId="0" fillId="0" borderId="0" xfId="0"/>
    <xf numFmtId="0" fontId="10" fillId="0" borderId="4" xfId="0" applyFont="1" applyBorder="1" applyAlignment="1" applyProtection="1">
      <alignment horizontal="center"/>
    </xf>
    <xf numFmtId="0" fontId="10" fillId="0" borderId="26" xfId="1" applyFont="1" applyBorder="1" applyProtection="1"/>
    <xf numFmtId="179" fontId="0" fillId="0" borderId="55" xfId="17110" applyNumberFormat="1" applyFont="1" applyBorder="1" applyProtection="1"/>
    <xf numFmtId="43" fontId="0" fillId="0" borderId="5" xfId="17110" applyNumberFormat="1" applyFont="1" applyBorder="1" applyAlignment="1" applyProtection="1"/>
    <xf numFmtId="37" fontId="10" fillId="0" borderId="55" xfId="1141" applyNumberFormat="1" applyBorder="1" applyAlignment="1" applyProtection="1"/>
    <xf numFmtId="37" fontId="10" fillId="0" borderId="55" xfId="1141" applyNumberFormat="1" applyBorder="1" applyProtection="1"/>
    <xf numFmtId="37" fontId="10" fillId="0" borderId="55" xfId="1141" applyNumberFormat="1" applyBorder="1" applyAlignment="1" applyProtection="1">
      <alignment horizontal="right"/>
    </xf>
    <xf numFmtId="0" fontId="0" fillId="0" borderId="0" xfId="0"/>
    <xf numFmtId="0" fontId="10" fillId="0" borderId="0" xfId="0" applyFont="1" applyBorder="1" applyAlignment="1" applyProtection="1">
      <alignment horizontal="center"/>
    </xf>
    <xf numFmtId="0" fontId="11" fillId="0" borderId="0" xfId="0" applyFont="1" applyAlignment="1" applyProtection="1">
      <alignment horizontal="right"/>
    </xf>
    <xf numFmtId="0" fontId="10" fillId="0" borderId="0" xfId="0" applyFont="1" applyAlignment="1" applyProtection="1">
      <alignment horizontal="left"/>
    </xf>
    <xf numFmtId="0" fontId="10" fillId="0" borderId="19" xfId="1" applyFont="1" applyBorder="1" applyAlignment="1" applyProtection="1">
      <alignment horizontal="center"/>
    </xf>
    <xf numFmtId="1" fontId="10" fillId="0" borderId="38" xfId="1" applyNumberFormat="1" applyFont="1" applyFill="1" applyBorder="1"/>
    <xf numFmtId="0" fontId="10" fillId="0" borderId="102" xfId="1" applyNumberFormat="1" applyFont="1" applyBorder="1" applyProtection="1"/>
    <xf numFmtId="0" fontId="10" fillId="0" borderId="102" xfId="1" applyNumberFormat="1" applyFont="1" applyFill="1" applyBorder="1" applyProtection="1"/>
    <xf numFmtId="0" fontId="10" fillId="0" borderId="38" xfId="1" applyNumberFormat="1" applyFont="1" applyFill="1" applyBorder="1"/>
    <xf numFmtId="1" fontId="10" fillId="0" borderId="102" xfId="1" applyNumberFormat="1" applyFont="1" applyBorder="1" applyProtection="1"/>
    <xf numFmtId="1" fontId="10" fillId="0" borderId="102" xfId="1" applyNumberFormat="1" applyFont="1" applyFill="1" applyBorder="1" applyProtection="1"/>
    <xf numFmtId="0" fontId="10" fillId="0" borderId="83" xfId="1" applyNumberFormat="1" applyFont="1" applyBorder="1" applyProtection="1"/>
    <xf numFmtId="0" fontId="10" fillId="0" borderId="106" xfId="1" applyNumberFormat="1" applyFont="1" applyFill="1" applyBorder="1" applyProtection="1"/>
    <xf numFmtId="0" fontId="10" fillId="0" borderId="81" xfId="1" applyNumberFormat="1" applyFont="1" applyFill="1" applyBorder="1" applyProtection="1"/>
    <xf numFmtId="0" fontId="10" fillId="0" borderId="105" xfId="1" applyNumberFormat="1" applyFont="1" applyFill="1" applyBorder="1" applyProtection="1"/>
    <xf numFmtId="0" fontId="10" fillId="0" borderId="99" xfId="1" applyNumberFormat="1" applyFont="1" applyFill="1" applyBorder="1" applyProtection="1"/>
    <xf numFmtId="289" fontId="10" fillId="0" borderId="18" xfId="0" applyNumberFormat="1" applyFont="1" applyBorder="1" applyAlignment="1" applyProtection="1">
      <alignment horizontal="center"/>
    </xf>
    <xf numFmtId="289" fontId="10" fillId="0" borderId="0" xfId="10" applyNumberFormat="1" applyFont="1" applyBorder="1" applyAlignment="1" applyProtection="1">
      <alignment horizontal="center"/>
    </xf>
    <xf numFmtId="289" fontId="10" fillId="0" borderId="15" xfId="10" applyNumberFormat="1" applyFont="1" applyBorder="1" applyAlignment="1" applyProtection="1">
      <alignment horizontal="center"/>
    </xf>
    <xf numFmtId="289" fontId="10" fillId="0" borderId="298" xfId="10" applyNumberFormat="1" applyFont="1" applyBorder="1" applyAlignment="1" applyProtection="1">
      <alignment horizontal="center"/>
    </xf>
    <xf numFmtId="289" fontId="10" fillId="0" borderId="288" xfId="10" applyNumberFormat="1" applyFont="1" applyBorder="1" applyAlignment="1" applyProtection="1">
      <alignment horizontal="center"/>
    </xf>
    <xf numFmtId="0" fontId="10" fillId="0" borderId="288" xfId="0" applyFont="1" applyBorder="1" applyAlignment="1" applyProtection="1">
      <alignment horizontal="center"/>
    </xf>
    <xf numFmtId="0" fontId="10" fillId="0" borderId="298" xfId="0" applyFont="1" applyBorder="1" applyProtection="1"/>
    <xf numFmtId="177" fontId="10" fillId="0" borderId="26" xfId="2" applyNumberFormat="1" applyFont="1" applyBorder="1" applyProtection="1"/>
    <xf numFmtId="179" fontId="10" fillId="0" borderId="17" xfId="2" applyNumberFormat="1" applyFont="1" applyBorder="1" applyProtection="1"/>
    <xf numFmtId="0" fontId="11" fillId="0" borderId="0" xfId="0" applyFont="1" applyAlignment="1" applyProtection="1">
      <alignment horizontal="left"/>
    </xf>
    <xf numFmtId="0" fontId="276" fillId="0" borderId="299" xfId="1141" applyFont="1" applyBorder="1"/>
    <xf numFmtId="289" fontId="10" fillId="0" borderId="15" xfId="0" applyNumberFormat="1" applyFont="1" applyBorder="1" applyProtection="1"/>
    <xf numFmtId="0" fontId="11" fillId="0" borderId="0" xfId="0" applyFont="1" applyFill="1" applyBorder="1" applyProtection="1"/>
    <xf numFmtId="0" fontId="11" fillId="0" borderId="0" xfId="5914" applyFont="1" applyFill="1"/>
    <xf numFmtId="179" fontId="10" fillId="0" borderId="38" xfId="2" applyNumberFormat="1" applyFont="1" applyFill="1" applyBorder="1"/>
    <xf numFmtId="0" fontId="22" fillId="0" borderId="38" xfId="1" applyFont="1" applyBorder="1" applyAlignment="1">
      <alignment horizontal="left"/>
    </xf>
    <xf numFmtId="0" fontId="10" fillId="0" borderId="19" xfId="1" applyNumberFormat="1" applyFont="1" applyBorder="1" applyAlignment="1" applyProtection="1">
      <alignment horizontal="center"/>
    </xf>
    <xf numFmtId="179" fontId="10" fillId="0" borderId="10" xfId="2" applyNumberFormat="1" applyFont="1" applyBorder="1"/>
    <xf numFmtId="211" fontId="10" fillId="0" borderId="17" xfId="3" applyNumberFormat="1" applyFont="1" applyBorder="1" applyProtection="1"/>
    <xf numFmtId="37" fontId="0" fillId="0" borderId="0" xfId="0" applyNumberFormat="1"/>
    <xf numFmtId="179" fontId="0" fillId="0" borderId="0" xfId="0" applyNumberFormat="1"/>
    <xf numFmtId="179" fontId="10" fillId="125" borderId="182" xfId="2" applyNumberFormat="1" applyFont="1" applyFill="1" applyBorder="1" applyProtection="1"/>
    <xf numFmtId="179" fontId="10" fillId="0" borderId="0" xfId="1" applyNumberFormat="1"/>
    <xf numFmtId="37" fontId="10" fillId="0" borderId="25" xfId="0" applyNumberFormat="1" applyFont="1" applyBorder="1" applyAlignment="1" applyProtection="1">
      <alignment horizontal="left"/>
    </xf>
    <xf numFmtId="0" fontId="11" fillId="0" borderId="28" xfId="0" applyFont="1" applyBorder="1" applyProtection="1"/>
    <xf numFmtId="0" fontId="11" fillId="0" borderId="15" xfId="0" applyFont="1" applyBorder="1" applyProtection="1"/>
    <xf numFmtId="164" fontId="10" fillId="0" borderId="56" xfId="1141" applyNumberFormat="1" applyBorder="1" applyAlignment="1" applyProtection="1">
      <alignment horizontal="center"/>
    </xf>
    <xf numFmtId="0" fontId="10" fillId="0" borderId="297" xfId="1141" applyBorder="1" applyProtection="1"/>
    <xf numFmtId="0" fontId="10" fillId="0" borderId="300" xfId="1141" applyBorder="1" applyProtection="1"/>
    <xf numFmtId="39" fontId="10" fillId="0" borderId="300" xfId="1141" applyNumberFormat="1" applyBorder="1" applyProtection="1"/>
    <xf numFmtId="40" fontId="10" fillId="0" borderId="297" xfId="1141" applyNumberFormat="1" applyBorder="1" applyProtection="1"/>
    <xf numFmtId="39" fontId="10" fillId="0" borderId="301" xfId="1141" applyNumberFormat="1" applyBorder="1" applyProtection="1"/>
    <xf numFmtId="37" fontId="10" fillId="0" borderId="301" xfId="1141" applyNumberFormat="1" applyBorder="1" applyProtection="1"/>
    <xf numFmtId="0" fontId="10" fillId="0" borderId="301" xfId="1141" applyBorder="1" applyProtection="1"/>
    <xf numFmtId="40" fontId="10" fillId="0" borderId="0" xfId="1141" applyNumberFormat="1" applyBorder="1" applyProtection="1"/>
    <xf numFmtId="39" fontId="10" fillId="0" borderId="297" xfId="1141" applyNumberFormat="1" applyBorder="1"/>
    <xf numFmtId="39" fontId="10" fillId="0" borderId="302" xfId="1141" applyNumberFormat="1" applyBorder="1"/>
    <xf numFmtId="37" fontId="10" fillId="0" borderId="302" xfId="1141" applyNumberFormat="1" applyBorder="1"/>
    <xf numFmtId="39" fontId="10" fillId="0" borderId="0" xfId="1141" applyNumberFormat="1"/>
    <xf numFmtId="5" fontId="10" fillId="0" borderId="0" xfId="1141" applyNumberFormat="1"/>
    <xf numFmtId="179" fontId="10" fillId="0" borderId="3" xfId="2" applyNumberFormat="1" applyFont="1" applyBorder="1"/>
    <xf numFmtId="179" fontId="6" fillId="0" borderId="5" xfId="2" applyNumberFormat="1" applyFont="1" applyBorder="1"/>
    <xf numFmtId="179" fontId="6" fillId="0" borderId="11" xfId="2" applyNumberFormat="1" applyFont="1" applyBorder="1" applyAlignment="1">
      <alignment horizontal="centerContinuous"/>
    </xf>
    <xf numFmtId="179" fontId="6" fillId="0" borderId="16" xfId="2" applyNumberFormat="1" applyFont="1" applyBorder="1" applyAlignment="1">
      <alignment horizontal="centerContinuous"/>
    </xf>
    <xf numFmtId="179" fontId="6" fillId="0" borderId="22" xfId="2" applyNumberFormat="1" applyFont="1" applyBorder="1" applyAlignment="1">
      <alignment horizontal="centerContinuous"/>
    </xf>
    <xf numFmtId="179" fontId="6" fillId="20" borderId="22" xfId="2" applyNumberFormat="1" applyFont="1" applyFill="1" applyBorder="1" applyAlignment="1" applyProtection="1">
      <alignment horizontal="centerContinuous"/>
    </xf>
    <xf numFmtId="179" fontId="6" fillId="0" borderId="22" xfId="2" applyNumberFormat="1" applyFont="1" applyBorder="1" applyProtection="1"/>
    <xf numFmtId="179" fontId="6" fillId="0" borderId="0" xfId="2" applyNumberFormat="1" applyFont="1" applyBorder="1" applyAlignment="1" applyProtection="1">
      <alignment horizontal="right"/>
    </xf>
    <xf numFmtId="179" fontId="6" fillId="0" borderId="0" xfId="2" applyNumberFormat="1" applyFont="1" applyAlignment="1" applyProtection="1">
      <alignment horizontal="centerContinuous"/>
    </xf>
    <xf numFmtId="179" fontId="6" fillId="0" borderId="3" xfId="2" applyNumberFormat="1" applyFont="1" applyBorder="1"/>
    <xf numFmtId="179" fontId="10" fillId="0" borderId="22" xfId="2" applyNumberFormat="1" applyFont="1" applyBorder="1" applyAlignment="1" applyProtection="1">
      <alignment horizontal="center"/>
    </xf>
    <xf numFmtId="179" fontId="6" fillId="0" borderId="22" xfId="2" applyNumberFormat="1" applyFont="1" applyFill="1" applyBorder="1" applyAlignment="1" applyProtection="1">
      <alignment horizontal="centerContinuous"/>
    </xf>
    <xf numFmtId="179" fontId="6" fillId="0" borderId="16" xfId="2" applyNumberFormat="1" applyFont="1" applyFill="1" applyBorder="1" applyProtection="1"/>
    <xf numFmtId="179" fontId="6" fillId="0" borderId="5" xfId="2" applyNumberFormat="1" applyFont="1" applyBorder="1" applyProtection="1"/>
    <xf numFmtId="179" fontId="6" fillId="0" borderId="7" xfId="2" applyNumberFormat="1" applyFont="1" applyBorder="1" applyProtection="1"/>
    <xf numFmtId="179" fontId="6" fillId="0" borderId="204" xfId="2" applyNumberFormat="1" applyFont="1" applyFill="1" applyBorder="1" applyProtection="1"/>
    <xf numFmtId="179" fontId="6" fillId="20" borderId="205" xfId="2" applyNumberFormat="1" applyFont="1" applyFill="1" applyBorder="1" applyAlignment="1" applyProtection="1">
      <alignment horizontal="centerContinuous"/>
    </xf>
    <xf numFmtId="179" fontId="6" fillId="0" borderId="16" xfId="2" applyNumberFormat="1" applyFont="1" applyBorder="1" applyAlignment="1" applyProtection="1">
      <alignment horizontal="centerContinuous"/>
    </xf>
    <xf numFmtId="179" fontId="6" fillId="0" borderId="5" xfId="2" applyNumberFormat="1" applyFont="1" applyBorder="1" applyAlignment="1" applyProtection="1">
      <alignment horizontal="centerContinuous"/>
    </xf>
    <xf numFmtId="179" fontId="6" fillId="0" borderId="7" xfId="2" applyNumberFormat="1" applyFont="1" applyBorder="1" applyAlignment="1" applyProtection="1">
      <alignment horizontal="centerContinuous"/>
    </xf>
    <xf numFmtId="5" fontId="6" fillId="0" borderId="37" xfId="2" applyNumberFormat="1" applyFont="1" applyFill="1" applyBorder="1" applyProtection="1"/>
    <xf numFmtId="37" fontId="10" fillId="0" borderId="0" xfId="1" applyNumberFormat="1" applyFont="1"/>
    <xf numFmtId="37" fontId="10" fillId="0" borderId="14" xfId="1" applyNumberFormat="1" applyFont="1" applyBorder="1" applyProtection="1"/>
    <xf numFmtId="37" fontId="10" fillId="0" borderId="39" xfId="1" applyNumberFormat="1" applyFont="1" applyBorder="1" applyAlignment="1" applyProtection="1">
      <alignment horizontal="centerContinuous"/>
    </xf>
    <xf numFmtId="37" fontId="10" fillId="0" borderId="5" xfId="1" applyNumberFormat="1" applyFont="1" applyFill="1" applyBorder="1" applyProtection="1"/>
    <xf numFmtId="37" fontId="10" fillId="0" borderId="5" xfId="1" applyNumberFormat="1" applyFont="1" applyBorder="1" applyAlignment="1" applyProtection="1">
      <alignment horizontal="center"/>
    </xf>
    <xf numFmtId="37" fontId="10" fillId="0" borderId="11" xfId="1" applyNumberFormat="1" applyFont="1" applyBorder="1" applyAlignment="1" applyProtection="1">
      <alignment horizontal="center"/>
    </xf>
    <xf numFmtId="37" fontId="10" fillId="0" borderId="0" xfId="1" applyNumberFormat="1" applyFont="1" applyAlignment="1" applyProtection="1">
      <alignment horizontal="right"/>
    </xf>
    <xf numFmtId="37" fontId="10" fillId="0" borderId="3" xfId="1" applyNumberFormat="1" applyFont="1" applyBorder="1" applyProtection="1"/>
    <xf numFmtId="37" fontId="10" fillId="0" borderId="5" xfId="1" applyNumberFormat="1" applyFont="1" applyBorder="1" applyAlignment="1" applyProtection="1">
      <alignment horizontal="centerContinuous"/>
    </xf>
    <xf numFmtId="179" fontId="10" fillId="0" borderId="48" xfId="2" applyNumberFormat="1" applyFont="1" applyBorder="1" applyProtection="1"/>
    <xf numFmtId="179" fontId="10" fillId="0" borderId="52" xfId="2" applyNumberFormat="1" applyFont="1" applyBorder="1" applyProtection="1"/>
    <xf numFmtId="37" fontId="10" fillId="0" borderId="19" xfId="0" applyNumberFormat="1" applyFont="1" applyFill="1" applyBorder="1" applyProtection="1"/>
    <xf numFmtId="9" fontId="10" fillId="0" borderId="0" xfId="57158" applyFont="1" applyProtection="1"/>
    <xf numFmtId="37" fontId="0" fillId="0" borderId="12" xfId="0" applyNumberFormat="1" applyBorder="1" applyProtection="1"/>
    <xf numFmtId="37" fontId="10" fillId="0" borderId="31" xfId="0" applyNumberFormat="1" applyFont="1" applyBorder="1" applyAlignment="1" applyProtection="1">
      <alignment horizontal="centerContinuous"/>
    </xf>
    <xf numFmtId="37" fontId="10" fillId="0" borderId="42" xfId="0" applyNumberFormat="1" applyFont="1" applyBorder="1" applyAlignment="1" applyProtection="1">
      <alignment horizontal="centerContinuous"/>
    </xf>
    <xf numFmtId="37" fontId="10" fillId="0" borderId="19" xfId="0" applyNumberFormat="1" applyFont="1" applyBorder="1" applyAlignment="1" applyProtection="1">
      <alignment horizontal="center"/>
    </xf>
    <xf numFmtId="37" fontId="10" fillId="0" borderId="21" xfId="0" applyNumberFormat="1" applyFont="1" applyBorder="1" applyAlignment="1" applyProtection="1">
      <alignment horizontal="center"/>
    </xf>
    <xf numFmtId="37" fontId="10" fillId="0" borderId="25" xfId="57158" applyNumberFormat="1" applyFont="1" applyBorder="1" applyProtection="1"/>
    <xf numFmtId="179" fontId="6" fillId="4" borderId="48" xfId="2" applyNumberFormat="1" applyFont="1" applyFill="1" applyBorder="1" applyProtection="1"/>
    <xf numFmtId="0" fontId="13" fillId="0" borderId="0" xfId="0" applyFont="1" applyFill="1" applyBorder="1" applyProtection="1"/>
    <xf numFmtId="179" fontId="10" fillId="0" borderId="126" xfId="2" applyNumberFormat="1" applyFont="1" applyBorder="1" applyProtection="1"/>
    <xf numFmtId="0" fontId="11" fillId="0" borderId="31" xfId="1" applyFont="1" applyBorder="1" applyProtection="1"/>
    <xf numFmtId="1" fontId="10" fillId="0" borderId="25" xfId="2" applyNumberFormat="1" applyFont="1" applyBorder="1" applyProtection="1"/>
    <xf numFmtId="1" fontId="10" fillId="0" borderId="15" xfId="2" applyNumberFormat="1" applyFont="1" applyBorder="1" applyProtection="1"/>
    <xf numFmtId="1" fontId="6" fillId="0" borderId="22" xfId="2" applyNumberFormat="1" applyFont="1" applyBorder="1" applyProtection="1"/>
    <xf numFmtId="176" fontId="6" fillId="0" borderId="22" xfId="2" applyNumberFormat="1" applyFont="1" applyBorder="1" applyProtection="1"/>
    <xf numFmtId="176" fontId="6" fillId="0" borderId="37" xfId="2" applyNumberFormat="1" applyFont="1" applyFill="1" applyBorder="1" applyProtection="1"/>
    <xf numFmtId="0" fontId="0" fillId="0" borderId="0" xfId="0" applyProtection="1">
      <protection locked="0"/>
    </xf>
    <xf numFmtId="0" fontId="279" fillId="0" borderId="0" xfId="0" applyFont="1" applyAlignment="1">
      <alignment horizontal="center"/>
    </xf>
    <xf numFmtId="10" fontId="10" fillId="0" borderId="0" xfId="1" applyNumberFormat="1" applyFont="1" applyProtection="1"/>
    <xf numFmtId="10" fontId="10" fillId="0" borderId="0" xfId="57158" applyNumberFormat="1" applyFont="1" applyProtection="1"/>
    <xf numFmtId="10" fontId="0" fillId="0" borderId="0" xfId="0" applyNumberFormat="1"/>
    <xf numFmtId="43" fontId="276" fillId="0" borderId="0" xfId="2" applyFont="1"/>
    <xf numFmtId="37" fontId="10" fillId="0" borderId="26" xfId="1" applyNumberFormat="1" applyFont="1" applyFill="1" applyBorder="1" applyProtection="1">
      <protection locked="0"/>
    </xf>
    <xf numFmtId="5" fontId="10" fillId="0" borderId="21" xfId="1" applyNumberFormat="1" applyFont="1" applyFill="1" applyBorder="1" applyProtection="1">
      <protection locked="0"/>
    </xf>
    <xf numFmtId="37" fontId="10" fillId="0" borderId="21" xfId="1" applyNumberFormat="1" applyFont="1" applyFill="1" applyBorder="1" applyProtection="1"/>
    <xf numFmtId="179" fontId="10" fillId="0" borderId="19" xfId="2" applyNumberFormat="1" applyFont="1" applyFill="1" applyBorder="1" applyProtection="1"/>
    <xf numFmtId="5" fontId="10" fillId="0" borderId="21" xfId="1" applyNumberFormat="1" applyFont="1" applyFill="1" applyBorder="1" applyProtection="1"/>
    <xf numFmtId="5" fontId="10" fillId="0" borderId="19" xfId="1" applyNumberFormat="1" applyFont="1" applyFill="1" applyBorder="1" applyProtection="1"/>
    <xf numFmtId="43" fontId="10" fillId="0" borderId="0" xfId="2" applyFont="1"/>
    <xf numFmtId="5" fontId="10" fillId="0" borderId="28" xfId="1141" applyNumberFormat="1" applyFont="1" applyFill="1" applyBorder="1" applyProtection="1">
      <protection locked="0"/>
    </xf>
    <xf numFmtId="5" fontId="10" fillId="0" borderId="29" xfId="1141" applyNumberFormat="1" applyFont="1" applyFill="1" applyBorder="1" applyProtection="1">
      <protection locked="0"/>
    </xf>
    <xf numFmtId="5" fontId="10" fillId="0" borderId="33" xfId="1141" applyNumberFormat="1" applyFont="1" applyFill="1" applyBorder="1" applyProtection="1"/>
    <xf numFmtId="5" fontId="10" fillId="0" borderId="27" xfId="1141" applyNumberFormat="1" applyFont="1" applyFill="1" applyBorder="1" applyProtection="1">
      <protection locked="0"/>
    </xf>
    <xf numFmtId="5" fontId="10" fillId="0" borderId="31" xfId="1141" applyNumberFormat="1" applyFont="1" applyFill="1" applyBorder="1" applyProtection="1"/>
    <xf numFmtId="37" fontId="10" fillId="0" borderId="15" xfId="1141" applyNumberFormat="1" applyFont="1" applyFill="1" applyBorder="1" applyProtection="1">
      <protection locked="0"/>
    </xf>
    <xf numFmtId="37" fontId="10" fillId="0" borderId="5" xfId="1141" applyNumberFormat="1" applyFont="1" applyFill="1" applyBorder="1" applyProtection="1">
      <protection locked="0"/>
    </xf>
    <xf numFmtId="37" fontId="10" fillId="0" borderId="18" xfId="1141" applyNumberFormat="1" applyFont="1" applyFill="1" applyBorder="1" applyProtection="1"/>
    <xf numFmtId="37" fontId="10" fillId="0" borderId="25" xfId="1141" applyNumberFormat="1" applyFont="1" applyFill="1" applyBorder="1" applyProtection="1">
      <protection locked="0"/>
    </xf>
    <xf numFmtId="37" fontId="10" fillId="0" borderId="0" xfId="1141" applyNumberFormat="1" applyFont="1" applyFill="1" applyProtection="1"/>
    <xf numFmtId="37" fontId="10" fillId="0" borderId="10" xfId="1141" applyNumberFormat="1" applyFont="1" applyFill="1" applyBorder="1" applyProtection="1"/>
    <xf numFmtId="0" fontId="10" fillId="0" borderId="4" xfId="0" applyFont="1" applyBorder="1" applyAlignment="1" applyProtection="1">
      <alignment horizontal="center"/>
    </xf>
    <xf numFmtId="0" fontId="10" fillId="0" borderId="4" xfId="1141" applyFont="1" applyFill="1" applyBorder="1"/>
    <xf numFmtId="0" fontId="276" fillId="0" borderId="4" xfId="1141" applyFont="1" applyFill="1" applyBorder="1"/>
    <xf numFmtId="0" fontId="10" fillId="0" borderId="19" xfId="1" applyFont="1" applyBorder="1" applyAlignment="1" applyProtection="1">
      <alignment horizontal="center"/>
    </xf>
    <xf numFmtId="43" fontId="10" fillId="0" borderId="0" xfId="2" applyFont="1" applyProtection="1"/>
    <xf numFmtId="37" fontId="10" fillId="0" borderId="16" xfId="1" applyNumberFormat="1" applyFont="1" applyFill="1" applyBorder="1" applyProtection="1"/>
    <xf numFmtId="0" fontId="276" fillId="0" borderId="0" xfId="1" applyFont="1"/>
    <xf numFmtId="0" fontId="10" fillId="0" borderId="4" xfId="1" applyFont="1" applyBorder="1" applyAlignment="1" applyProtection="1">
      <alignment horizontal="center"/>
    </xf>
    <xf numFmtId="179" fontId="10" fillId="0" borderId="48" xfId="1" applyNumberFormat="1" applyFont="1" applyBorder="1" applyProtection="1"/>
    <xf numFmtId="179" fontId="10" fillId="0" borderId="50" xfId="1" applyNumberFormat="1" applyFont="1" applyBorder="1" applyProtection="1"/>
    <xf numFmtId="179" fontId="10" fillId="0" borderId="52" xfId="1" applyNumberFormat="1" applyFont="1" applyBorder="1" applyProtection="1"/>
    <xf numFmtId="179" fontId="10" fillId="0" borderId="16" xfId="1" applyNumberFormat="1" applyFont="1" applyBorder="1" applyProtection="1"/>
    <xf numFmtId="179" fontId="10" fillId="0" borderId="0" xfId="1" applyNumberFormat="1" applyFont="1" applyProtection="1"/>
    <xf numFmtId="179" fontId="10" fillId="0" borderId="0" xfId="1" applyNumberFormat="1" applyFont="1"/>
    <xf numFmtId="0" fontId="10" fillId="0" borderId="16" xfId="0" applyFont="1" applyFill="1" applyBorder="1" applyProtection="1"/>
    <xf numFmtId="5" fontId="10" fillId="0" borderId="16" xfId="0" applyNumberFormat="1" applyFont="1" applyFill="1" applyBorder="1" applyProtection="1"/>
    <xf numFmtId="37" fontId="10" fillId="0" borderId="16" xfId="0" applyNumberFormat="1" applyFont="1" applyFill="1" applyBorder="1" applyProtection="1"/>
    <xf numFmtId="37" fontId="10" fillId="0" borderId="51" xfId="0" applyNumberFormat="1" applyFont="1" applyFill="1" applyBorder="1" applyProtection="1"/>
    <xf numFmtId="37" fontId="10" fillId="0" borderId="4" xfId="0" applyNumberFormat="1" applyFont="1" applyFill="1" applyBorder="1" applyProtection="1"/>
    <xf numFmtId="5" fontId="6" fillId="0" borderId="17" xfId="1" applyNumberFormat="1" applyFont="1" applyFill="1" applyBorder="1" applyProtection="1"/>
    <xf numFmtId="179" fontId="6" fillId="0" borderId="22" xfId="2" applyNumberFormat="1" applyFont="1" applyFill="1" applyBorder="1" applyProtection="1"/>
    <xf numFmtId="0" fontId="0" fillId="0" borderId="0" xfId="0"/>
    <xf numFmtId="0" fontId="10" fillId="0" borderId="4" xfId="0" applyFont="1" applyBorder="1" applyAlignment="1" applyProtection="1">
      <alignment horizontal="center"/>
    </xf>
    <xf numFmtId="0" fontId="10" fillId="0" borderId="19" xfId="1" applyFont="1" applyBorder="1" applyAlignment="1" applyProtection="1">
      <alignment horizontal="center"/>
    </xf>
    <xf numFmtId="0" fontId="10" fillId="0" borderId="21" xfId="1" applyFont="1" applyBorder="1" applyAlignment="1" applyProtection="1">
      <alignment horizontal="center"/>
    </xf>
    <xf numFmtId="0" fontId="10" fillId="0" borderId="5" xfId="0" applyFont="1" applyBorder="1" applyAlignment="1" applyProtection="1">
      <alignment horizontal="center"/>
    </xf>
    <xf numFmtId="43" fontId="276" fillId="0" borderId="0" xfId="2" applyFont="1" applyProtection="1"/>
    <xf numFmtId="43" fontId="276" fillId="0" borderId="0" xfId="2" applyFont="1" applyAlignment="1" applyProtection="1">
      <alignment horizontal="left"/>
    </xf>
    <xf numFmtId="0" fontId="10" fillId="0" borderId="0" xfId="10" quotePrefix="1" applyFont="1" applyFill="1" applyProtection="1"/>
    <xf numFmtId="179" fontId="10" fillId="0" borderId="0" xfId="0" applyNumberFormat="1" applyFont="1"/>
    <xf numFmtId="179" fontId="276" fillId="0" borderId="0" xfId="0" applyNumberFormat="1" applyFont="1"/>
    <xf numFmtId="0" fontId="276" fillId="0" borderId="0" xfId="0" applyFont="1" applyProtection="1"/>
    <xf numFmtId="43" fontId="276" fillId="0" borderId="0" xfId="2" applyFont="1" applyAlignment="1">
      <alignment horizontal="left"/>
    </xf>
    <xf numFmtId="0" fontId="10" fillId="0" borderId="303" xfId="1" applyFont="1" applyBorder="1" applyProtection="1"/>
    <xf numFmtId="37" fontId="10" fillId="0" borderId="304" xfId="1" applyNumberFormat="1" applyFont="1" applyBorder="1" applyProtection="1"/>
    <xf numFmtId="0" fontId="10" fillId="0" borderId="305" xfId="1" applyNumberFormat="1" applyFont="1" applyBorder="1" applyProtection="1"/>
    <xf numFmtId="43" fontId="0" fillId="0" borderId="0" xfId="2" applyFont="1"/>
    <xf numFmtId="7" fontId="0" fillId="0" borderId="0" xfId="0" applyNumberFormat="1"/>
    <xf numFmtId="290" fontId="0" fillId="0" borderId="0" xfId="0" applyNumberFormat="1"/>
    <xf numFmtId="179" fontId="10" fillId="0" borderId="46" xfId="2" applyNumberFormat="1" applyFont="1" applyBorder="1" applyProtection="1"/>
    <xf numFmtId="179" fontId="276" fillId="0" borderId="0" xfId="2" applyNumberFormat="1" applyFont="1" applyProtection="1"/>
    <xf numFmtId="37" fontId="276" fillId="0" borderId="0" xfId="0" applyNumberFormat="1" applyFont="1"/>
    <xf numFmtId="168" fontId="276" fillId="0" borderId="0" xfId="0" applyNumberFormat="1" applyFont="1"/>
    <xf numFmtId="0" fontId="276" fillId="0" borderId="0" xfId="0" applyFont="1"/>
    <xf numFmtId="291" fontId="10" fillId="0" borderId="0" xfId="1" applyNumberFormat="1"/>
    <xf numFmtId="49" fontId="10" fillId="0" borderId="21" xfId="1" applyNumberFormat="1" applyFont="1" applyBorder="1" applyProtection="1"/>
    <xf numFmtId="37" fontId="11" fillId="0" borderId="25" xfId="0" applyNumberFormat="1" applyFont="1" applyBorder="1" applyProtection="1"/>
    <xf numFmtId="5" fontId="0" fillId="0" borderId="16" xfId="0" applyNumberFormat="1" applyFill="1" applyBorder="1" applyProtection="1"/>
    <xf numFmtId="5" fontId="10" fillId="0" borderId="19" xfId="0" applyNumberFormat="1" applyFont="1" applyFill="1" applyBorder="1" applyProtection="1"/>
    <xf numFmtId="37" fontId="10" fillId="0" borderId="44" xfId="0" applyNumberFormat="1" applyFont="1" applyFill="1" applyBorder="1" applyProtection="1"/>
    <xf numFmtId="0" fontId="10" fillId="0" borderId="19" xfId="0" applyFont="1" applyFill="1" applyBorder="1" applyProtection="1"/>
    <xf numFmtId="5" fontId="10" fillId="0" borderId="48" xfId="0" applyNumberFormat="1" applyFont="1" applyFill="1" applyBorder="1" applyProtection="1"/>
    <xf numFmtId="5" fontId="0" fillId="0" borderId="58" xfId="0" applyNumberFormat="1" applyFill="1" applyBorder="1" applyProtection="1"/>
    <xf numFmtId="5" fontId="0" fillId="0" borderId="52" xfId="0" applyNumberFormat="1" applyFill="1" applyBorder="1" applyProtection="1"/>
    <xf numFmtId="0" fontId="10" fillId="0" borderId="19" xfId="1" applyFont="1" applyBorder="1" applyAlignment="1" applyProtection="1">
      <alignment horizontal="center"/>
    </xf>
    <xf numFmtId="0" fontId="10" fillId="0" borderId="19" xfId="0" applyFont="1" applyFill="1" applyBorder="1" applyAlignment="1" applyProtection="1">
      <alignment horizontal="center"/>
    </xf>
    <xf numFmtId="0" fontId="119" fillId="0" borderId="55" xfId="0" applyFont="1" applyBorder="1" applyAlignment="1" applyProtection="1">
      <alignment horizontal="center"/>
      <protection locked="0"/>
    </xf>
    <xf numFmtId="0" fontId="16" fillId="0" borderId="55" xfId="0" applyFont="1" applyBorder="1" applyAlignment="1" applyProtection="1">
      <alignment horizontal="center"/>
      <protection locked="0"/>
    </xf>
    <xf numFmtId="0" fontId="16" fillId="0" borderId="63" xfId="0" applyFont="1" applyBorder="1" applyProtection="1">
      <protection locked="0"/>
    </xf>
    <xf numFmtId="0" fontId="16" fillId="0" borderId="5" xfId="0" applyFont="1" applyBorder="1" applyAlignment="1" applyProtection="1">
      <alignment horizontal="center"/>
      <protection locked="0"/>
    </xf>
    <xf numFmtId="5" fontId="6" fillId="0" borderId="51" xfId="1" applyNumberFormat="1" applyFont="1" applyFill="1" applyBorder="1" applyProtection="1"/>
    <xf numFmtId="0" fontId="11" fillId="0" borderId="0" xfId="0" applyFont="1" applyAlignment="1">
      <alignment horizontal="center"/>
    </xf>
    <xf numFmtId="5" fontId="10" fillId="0" borderId="44" xfId="1" applyNumberFormat="1" applyFont="1" applyBorder="1" applyProtection="1">
      <protection locked="0"/>
    </xf>
    <xf numFmtId="5" fontId="10" fillId="0" borderId="51" xfId="1" applyNumberFormat="1" applyFont="1" applyBorder="1" applyProtection="1">
      <protection locked="0"/>
    </xf>
    <xf numFmtId="37" fontId="10" fillId="0" borderId="44" xfId="1" applyNumberFormat="1" applyFont="1" applyBorder="1" applyProtection="1">
      <protection locked="0"/>
    </xf>
    <xf numFmtId="37" fontId="10" fillId="0" borderId="198" xfId="1" applyNumberFormat="1" applyFont="1" applyFill="1" applyBorder="1" applyProtection="1">
      <protection locked="0"/>
    </xf>
    <xf numFmtId="37" fontId="10" fillId="0" borderId="222" xfId="1" applyNumberFormat="1" applyFont="1" applyFill="1" applyBorder="1" applyProtection="1">
      <protection locked="0"/>
    </xf>
    <xf numFmtId="179" fontId="10" fillId="0" borderId="51" xfId="2" applyNumberFormat="1" applyFont="1" applyBorder="1" applyProtection="1">
      <protection locked="0"/>
    </xf>
    <xf numFmtId="37" fontId="10" fillId="0" borderId="32" xfId="1" applyNumberFormat="1" applyFont="1" applyFill="1" applyBorder="1" applyProtection="1">
      <protection locked="0"/>
    </xf>
    <xf numFmtId="0" fontId="10" fillId="0" borderId="34" xfId="1" applyFont="1" applyFill="1" applyBorder="1" applyProtection="1">
      <protection locked="0"/>
    </xf>
    <xf numFmtId="0" fontId="6" fillId="0" borderId="1" xfId="1" applyFont="1" applyFill="1" applyBorder="1" applyProtection="1"/>
    <xf numFmtId="0" fontId="10" fillId="0" borderId="22" xfId="0" applyFont="1" applyBorder="1" applyAlignment="1">
      <alignment horizontal="right"/>
    </xf>
    <xf numFmtId="0" fontId="10" fillId="0" borderId="16" xfId="0" applyFont="1" applyBorder="1" applyAlignment="1">
      <alignment horizontal="right"/>
    </xf>
    <xf numFmtId="37" fontId="10" fillId="0" borderId="46" xfId="2" applyNumberFormat="1" applyFont="1" applyBorder="1" applyProtection="1"/>
    <xf numFmtId="5" fontId="10" fillId="0" borderId="44" xfId="1" applyNumberFormat="1" applyFont="1" applyFill="1" applyBorder="1" applyProtection="1">
      <protection locked="0"/>
    </xf>
    <xf numFmtId="37" fontId="10" fillId="0" borderId="44" xfId="1" applyNumberFormat="1" applyFont="1" applyFill="1" applyBorder="1" applyProtection="1">
      <protection locked="0"/>
    </xf>
    <xf numFmtId="37" fontId="16" fillId="0" borderId="21" xfId="3918" applyNumberFormat="1" applyFont="1" applyFill="1" applyBorder="1" applyProtection="1">
      <protection locked="0"/>
    </xf>
    <xf numFmtId="37" fontId="16" fillId="0" borderId="21" xfId="3918" applyNumberFormat="1" applyFont="1" applyFill="1" applyBorder="1" applyAlignment="1" applyProtection="1">
      <alignment horizontal="right"/>
      <protection locked="0"/>
    </xf>
    <xf numFmtId="37" fontId="16" fillId="0" borderId="22" xfId="3918" applyNumberFormat="1" applyFont="1" applyFill="1" applyBorder="1" applyAlignment="1" applyProtection="1">
      <alignment horizontal="right"/>
      <protection locked="0"/>
    </xf>
    <xf numFmtId="37" fontId="16" fillId="0" borderId="21" xfId="0" applyNumberFormat="1" applyFont="1" applyBorder="1" applyProtection="1">
      <protection locked="0"/>
    </xf>
    <xf numFmtId="37" fontId="16" fillId="0" borderId="21" xfId="0" applyNumberFormat="1" applyFont="1" applyFill="1" applyBorder="1" applyProtection="1">
      <protection locked="0"/>
    </xf>
    <xf numFmtId="37" fontId="16" fillId="0" borderId="16" xfId="3918" applyNumberFormat="1" applyFont="1" applyBorder="1" applyProtection="1">
      <protection locked="0"/>
    </xf>
    <xf numFmtId="37" fontId="16" fillId="0" borderId="16" xfId="3918" applyNumberFormat="1" applyFont="1" applyFill="1" applyBorder="1" applyProtection="1">
      <protection locked="0"/>
    </xf>
    <xf numFmtId="37" fontId="16" fillId="0" borderId="22" xfId="3918" applyNumberFormat="1" applyFont="1" applyBorder="1" applyProtection="1">
      <protection locked="0"/>
    </xf>
    <xf numFmtId="37" fontId="16" fillId="0" borderId="16" xfId="3918" applyNumberFormat="1" applyFont="1" applyFill="1" applyBorder="1" applyAlignment="1" applyProtection="1">
      <alignment horizontal="right"/>
      <protection locked="0"/>
    </xf>
    <xf numFmtId="37" fontId="16" fillId="0" borderId="22" xfId="3918" applyNumberFormat="1" applyFont="1" applyFill="1" applyBorder="1" applyProtection="1">
      <protection locked="0"/>
    </xf>
    <xf numFmtId="179" fontId="10" fillId="0" borderId="0" xfId="0" applyNumberFormat="1" applyFont="1" applyProtection="1"/>
    <xf numFmtId="5" fontId="10" fillId="0" borderId="152" xfId="0" applyNumberFormat="1" applyFont="1" applyBorder="1"/>
    <xf numFmtId="5" fontId="10" fillId="0" borderId="89" xfId="0" applyNumberFormat="1" applyFont="1" applyBorder="1" applyProtection="1"/>
    <xf numFmtId="0" fontId="10" fillId="0" borderId="0" xfId="1" applyFont="1" applyFill="1" applyBorder="1" applyAlignment="1" applyProtection="1">
      <alignment horizontal="centerContinuous"/>
    </xf>
    <xf numFmtId="49" fontId="10" fillId="0" borderId="21" xfId="1141" applyNumberFormat="1" applyBorder="1" applyAlignment="1" applyProtection="1">
      <alignment horizontal="left"/>
    </xf>
    <xf numFmtId="0" fontId="10" fillId="0" borderId="66" xfId="1141" applyBorder="1"/>
    <xf numFmtId="0" fontId="10" fillId="0" borderId="55" xfId="1141" applyBorder="1"/>
    <xf numFmtId="0" fontId="10" fillId="0" borderId="301" xfId="1141" applyBorder="1"/>
    <xf numFmtId="0" fontId="10" fillId="0" borderId="60" xfId="1141" applyBorder="1"/>
    <xf numFmtId="0" fontId="280" fillId="0" borderId="0" xfId="0" applyFont="1"/>
    <xf numFmtId="0" fontId="11" fillId="0" borderId="0" xfId="0" applyFont="1" applyBorder="1" applyAlignment="1">
      <alignment vertical="center"/>
    </xf>
    <xf numFmtId="0" fontId="11" fillId="0" borderId="0" xfId="0" applyFont="1" applyBorder="1" applyProtection="1"/>
    <xf numFmtId="5" fontId="10" fillId="0" borderId="0" xfId="1141" applyNumberFormat="1" applyFont="1" applyFill="1" applyProtection="1"/>
    <xf numFmtId="7" fontId="6" fillId="0" borderId="44" xfId="0" applyNumberFormat="1" applyFont="1" applyFill="1" applyBorder="1" applyProtection="1"/>
    <xf numFmtId="7" fontId="6" fillId="0" borderId="41" xfId="0" applyNumberFormat="1" applyFont="1" applyFill="1" applyBorder="1" applyProtection="1"/>
    <xf numFmtId="7" fontId="6" fillId="12" borderId="44" xfId="0" applyNumberFormat="1" applyFont="1" applyFill="1" applyBorder="1" applyProtection="1"/>
    <xf numFmtId="7" fontId="6" fillId="22" borderId="44" xfId="0" applyNumberFormat="1" applyFont="1" applyFill="1" applyBorder="1" applyProtection="1"/>
    <xf numFmtId="7" fontId="10" fillId="22" borderId="44" xfId="0" applyNumberFormat="1" applyFont="1" applyFill="1" applyBorder="1" applyProtection="1"/>
    <xf numFmtId="7" fontId="6" fillId="0" borderId="290" xfId="0" applyNumberFormat="1" applyFont="1" applyFill="1" applyBorder="1" applyProtection="1"/>
    <xf numFmtId="39" fontId="6" fillId="0" borderId="0" xfId="0" applyNumberFormat="1" applyFont="1" applyProtection="1"/>
    <xf numFmtId="39" fontId="6" fillId="0" borderId="5" xfId="0" applyNumberFormat="1" applyFont="1" applyBorder="1" applyProtection="1"/>
    <xf numFmtId="37" fontId="10" fillId="22" borderId="51" xfId="0" applyNumberFormat="1" applyFont="1" applyFill="1" applyBorder="1" applyProtection="1"/>
    <xf numFmtId="5" fontId="6" fillId="0" borderId="41" xfId="0" applyNumberFormat="1" applyFont="1" applyFill="1" applyBorder="1" applyProtection="1"/>
    <xf numFmtId="5" fontId="6" fillId="12" borderId="41" xfId="0" applyNumberFormat="1" applyFont="1" applyFill="1" applyBorder="1" applyProtection="1"/>
    <xf numFmtId="5" fontId="6" fillId="0" borderId="41" xfId="0" applyNumberFormat="1" applyFont="1" applyBorder="1" applyProtection="1"/>
    <xf numFmtId="5" fontId="6" fillId="22" borderId="41" xfId="0" applyNumberFormat="1" applyFont="1" applyFill="1" applyBorder="1" applyProtection="1"/>
    <xf numFmtId="5" fontId="10" fillId="22" borderId="44" xfId="0" applyNumberFormat="1" applyFont="1" applyFill="1" applyBorder="1" applyProtection="1"/>
    <xf numFmtId="5" fontId="6" fillId="22" borderId="44" xfId="0" applyNumberFormat="1" applyFont="1" applyFill="1" applyBorder="1" applyProtection="1"/>
    <xf numFmtId="7" fontId="10" fillId="0" borderId="0" xfId="0" applyNumberFormat="1" applyFont="1"/>
    <xf numFmtId="7" fontId="10" fillId="0" borderId="0" xfId="0" applyNumberFormat="1" applyFont="1" applyFill="1"/>
    <xf numFmtId="37" fontId="10" fillId="0" borderId="308" xfId="1" applyNumberFormat="1" applyFont="1" applyBorder="1" applyProtection="1"/>
    <xf numFmtId="37" fontId="11" fillId="0" borderId="308" xfId="1" applyNumberFormat="1" applyFont="1" applyBorder="1" applyProtection="1"/>
    <xf numFmtId="0" fontId="10" fillId="0" borderId="5" xfId="1141" applyFill="1" applyBorder="1" applyAlignment="1" applyProtection="1">
      <alignment horizontal="left"/>
    </xf>
    <xf numFmtId="179" fontId="0" fillId="0" borderId="55" xfId="17110" applyNumberFormat="1" applyFont="1" applyFill="1" applyBorder="1" applyProtection="1"/>
    <xf numFmtId="0" fontId="10" fillId="0" borderId="1" xfId="1141" applyFill="1" applyBorder="1" applyProtection="1"/>
    <xf numFmtId="0" fontId="10" fillId="0" borderId="7" xfId="1141" applyFill="1" applyBorder="1" applyProtection="1"/>
    <xf numFmtId="39" fontId="10" fillId="0" borderId="7" xfId="1141" applyNumberFormat="1" applyFill="1" applyBorder="1" applyProtection="1"/>
    <xf numFmtId="40" fontId="10" fillId="0" borderId="1" xfId="1141" applyNumberFormat="1" applyFill="1" applyBorder="1" applyProtection="1"/>
    <xf numFmtId="39" fontId="10" fillId="0" borderId="56" xfId="1141" applyNumberFormat="1" applyFill="1" applyBorder="1" applyProtection="1"/>
    <xf numFmtId="0" fontId="10" fillId="0" borderId="0" xfId="1141" applyFill="1" applyProtection="1"/>
    <xf numFmtId="37" fontId="10" fillId="0" borderId="56" xfId="1141" applyNumberFormat="1" applyFill="1" applyBorder="1" applyProtection="1"/>
    <xf numFmtId="37" fontId="10" fillId="0" borderId="66" xfId="1141" applyNumberFormat="1" applyBorder="1" applyAlignment="1" applyProtection="1"/>
    <xf numFmtId="37" fontId="10" fillId="0" borderId="3" xfId="1141" applyNumberFormat="1" applyBorder="1" applyAlignment="1" applyProtection="1"/>
    <xf numFmtId="37" fontId="10" fillId="0" borderId="309" xfId="1141" applyNumberFormat="1" applyBorder="1"/>
    <xf numFmtId="49" fontId="10" fillId="0" borderId="1" xfId="1141" applyNumberFormat="1" applyBorder="1" applyProtection="1"/>
    <xf numFmtId="0" fontId="10" fillId="0" borderId="302" xfId="1141" applyBorder="1" applyAlignment="1" applyProtection="1">
      <alignment horizontal="right"/>
    </xf>
    <xf numFmtId="0" fontId="10" fillId="0" borderId="0" xfId="0" applyFont="1" applyAlignment="1">
      <alignment horizontal="left" wrapText="1"/>
    </xf>
    <xf numFmtId="0" fontId="12" fillId="0" borderId="0" xfId="0" applyFont="1" applyAlignment="1">
      <alignment horizontal="center" wrapText="1"/>
    </xf>
    <xf numFmtId="0" fontId="12" fillId="0" borderId="0" xfId="0" applyFont="1" applyAlignment="1">
      <alignment wrapText="1"/>
    </xf>
    <xf numFmtId="0" fontId="9" fillId="0" borderId="0" xfId="0" applyFont="1" applyAlignment="1">
      <alignment horizontal="center"/>
    </xf>
    <xf numFmtId="0" fontId="11" fillId="0" borderId="0" xfId="0" applyFont="1" applyAlignment="1">
      <alignment horizontal="center" wrapText="1"/>
    </xf>
    <xf numFmtId="0" fontId="15" fillId="0" borderId="4" xfId="0" applyFont="1" applyBorder="1" applyAlignment="1" applyProtection="1">
      <alignment horizontal="left" wrapText="1"/>
    </xf>
    <xf numFmtId="0" fontId="15" fillId="0" borderId="0" xfId="0" applyFont="1" applyAlignment="1" applyProtection="1">
      <alignment horizontal="left" wrapText="1"/>
    </xf>
    <xf numFmtId="0" fontId="15" fillId="0" borderId="5" xfId="0" applyFont="1" applyBorder="1" applyAlignment="1" applyProtection="1">
      <alignment horizontal="left" wrapText="1"/>
    </xf>
    <xf numFmtId="0" fontId="9" fillId="0" borderId="4" xfId="0" applyFont="1" applyBorder="1" applyAlignment="1" applyProtection="1">
      <alignment horizontal="center"/>
    </xf>
    <xf numFmtId="0" fontId="9" fillId="0" borderId="0" xfId="0" applyFont="1" applyBorder="1" applyAlignment="1" applyProtection="1">
      <alignment horizontal="center"/>
    </xf>
    <xf numFmtId="0" fontId="9" fillId="0" borderId="5" xfId="0" applyFont="1" applyBorder="1" applyAlignment="1" applyProtection="1">
      <alignment horizontal="center"/>
    </xf>
    <xf numFmtId="0" fontId="16" fillId="0" borderId="0" xfId="0" applyFont="1" applyAlignment="1" applyProtection="1">
      <alignment horizontal="left"/>
    </xf>
    <xf numFmtId="0" fontId="16" fillId="0" borderId="5" xfId="0" applyFont="1" applyBorder="1" applyAlignment="1" applyProtection="1">
      <alignment horizontal="left"/>
    </xf>
    <xf numFmtId="0" fontId="16" fillId="0" borderId="0" xfId="0" applyFont="1" applyAlignment="1" applyProtection="1"/>
    <xf numFmtId="0" fontId="16" fillId="0" borderId="5" xfId="0" applyFont="1" applyBorder="1" applyAlignment="1" applyProtection="1"/>
    <xf numFmtId="0" fontId="10" fillId="0" borderId="31" xfId="0" applyFont="1" applyBorder="1" applyAlignment="1">
      <alignment horizontal="left" vertical="top" wrapText="1"/>
    </xf>
    <xf numFmtId="0" fontId="0" fillId="0" borderId="29" xfId="0" applyBorder="1" applyAlignment="1"/>
    <xf numFmtId="0" fontId="10" fillId="0" borderId="0" xfId="0" applyFont="1" applyAlignment="1">
      <alignment horizontal="left" vertical="top" wrapText="1"/>
    </xf>
    <xf numFmtId="0" fontId="0" fillId="0" borderId="5" xfId="0" applyBorder="1" applyAlignment="1"/>
    <xf numFmtId="0" fontId="0" fillId="0" borderId="31" xfId="0" applyBorder="1" applyAlignment="1">
      <alignment wrapText="1"/>
    </xf>
    <xf numFmtId="0" fontId="0" fillId="0" borderId="29" xfId="0" applyBorder="1" applyAlignment="1">
      <alignment wrapText="1"/>
    </xf>
    <xf numFmtId="0" fontId="0" fillId="0" borderId="0" xfId="0" applyAlignment="1">
      <alignment wrapText="1"/>
    </xf>
    <xf numFmtId="0" fontId="0" fillId="0" borderId="5" xfId="0" applyBorder="1" applyAlignment="1">
      <alignment wrapText="1"/>
    </xf>
    <xf numFmtId="0" fontId="0" fillId="0" borderId="31" xfId="0" applyBorder="1" applyAlignment="1"/>
    <xf numFmtId="0" fontId="0" fillId="0" borderId="0" xfId="0" applyAlignment="1"/>
    <xf numFmtId="0" fontId="10" fillId="0" borderId="0" xfId="0" applyFont="1" applyAlignment="1">
      <alignment horizontal="center"/>
    </xf>
    <xf numFmtId="0" fontId="0" fillId="0" borderId="0" xfId="0" applyAlignment="1">
      <alignment horizontal="center"/>
    </xf>
    <xf numFmtId="0" fontId="0" fillId="0" borderId="5" xfId="0" applyBorder="1" applyAlignment="1">
      <alignment horizontal="center"/>
    </xf>
    <xf numFmtId="0" fontId="10" fillId="0" borderId="5" xfId="0" applyFont="1" applyBorder="1" applyAlignment="1">
      <alignment horizontal="center"/>
    </xf>
    <xf numFmtId="0" fontId="10" fillId="0" borderId="5" xfId="0" applyFont="1" applyBorder="1" applyAlignment="1">
      <alignment horizontal="left" wrapText="1"/>
    </xf>
    <xf numFmtId="0" fontId="10" fillId="0" borderId="0" xfId="0" applyFont="1" applyAlignment="1">
      <alignment horizontal="center" wrapText="1"/>
    </xf>
    <xf numFmtId="0" fontId="10" fillId="0" borderId="5" xfId="0" applyFont="1" applyBorder="1" applyAlignment="1">
      <alignment horizontal="center" wrapText="1"/>
    </xf>
    <xf numFmtId="0" fontId="6" fillId="0" borderId="0" xfId="0" applyFont="1" applyAlignment="1">
      <alignment horizontal="left" vertical="top" wrapText="1"/>
    </xf>
    <xf numFmtId="0" fontId="6" fillId="0" borderId="0" xfId="0" applyFont="1" applyAlignment="1">
      <alignment horizontal="left" wrapText="1"/>
    </xf>
    <xf numFmtId="0" fontId="6" fillId="0" borderId="5" xfId="0" applyFont="1" applyBorder="1" applyAlignment="1">
      <alignment horizontal="left" wrapText="1"/>
    </xf>
    <xf numFmtId="0" fontId="6" fillId="0" borderId="0" xfId="0" applyFont="1" applyAlignment="1" applyProtection="1">
      <alignment horizontal="left" vertical="top" wrapText="1"/>
    </xf>
    <xf numFmtId="0" fontId="0" fillId="0" borderId="0" xfId="0" applyAlignment="1">
      <alignment horizontal="left" vertical="top" wrapText="1"/>
    </xf>
    <xf numFmtId="0" fontId="6" fillId="0" borderId="0" xfId="0" applyFont="1" applyAlignment="1" applyProtection="1">
      <alignment vertical="top" wrapText="1"/>
    </xf>
    <xf numFmtId="0" fontId="0" fillId="0" borderId="0" xfId="0" applyAlignment="1">
      <alignment vertical="top" wrapText="1"/>
    </xf>
    <xf numFmtId="0" fontId="6" fillId="0" borderId="31" xfId="0" applyFont="1" applyBorder="1" applyAlignment="1" applyProtection="1">
      <alignment horizontal="left" wrapText="1"/>
    </xf>
    <xf numFmtId="0" fontId="0" fillId="0" borderId="0" xfId="0"/>
    <xf numFmtId="0" fontId="6" fillId="0" borderId="31" xfId="0" applyFont="1" applyBorder="1" applyAlignment="1" applyProtection="1">
      <alignment horizontal="left" vertical="top" wrapText="1"/>
    </xf>
    <xf numFmtId="0" fontId="0" fillId="0" borderId="10" xfId="0" applyBorder="1" applyAlignment="1">
      <alignment wrapText="1"/>
    </xf>
    <xf numFmtId="0" fontId="6" fillId="0" borderId="0" xfId="0" applyFont="1" applyAlignment="1" applyProtection="1">
      <alignment horizontal="left" wrapText="1"/>
    </xf>
    <xf numFmtId="0" fontId="0" fillId="0" borderId="0" xfId="0" applyAlignment="1">
      <alignment horizontal="left" wrapText="1"/>
    </xf>
    <xf numFmtId="0" fontId="0" fillId="0" borderId="10" xfId="0" applyBorder="1" applyAlignment="1">
      <alignment horizontal="left" wrapText="1"/>
    </xf>
    <xf numFmtId="0" fontId="10" fillId="0" borderId="0" xfId="1141" applyFont="1" applyFill="1" applyAlignment="1">
      <alignment vertical="top" wrapText="1"/>
    </xf>
    <xf numFmtId="0" fontId="10" fillId="0" borderId="5" xfId="1141" applyFont="1" applyFill="1" applyBorder="1" applyAlignment="1">
      <alignment vertical="top" wrapText="1"/>
    </xf>
    <xf numFmtId="0" fontId="10" fillId="0" borderId="1" xfId="1141" applyFont="1" applyFill="1" applyBorder="1" applyAlignment="1">
      <alignment vertical="top" wrapText="1"/>
    </xf>
    <xf numFmtId="0" fontId="10" fillId="0" borderId="7" xfId="1141" applyFont="1" applyFill="1" applyBorder="1" applyAlignment="1">
      <alignment vertical="top" wrapText="1"/>
    </xf>
    <xf numFmtId="0" fontId="10" fillId="0" borderId="0" xfId="1141" applyFont="1" applyBorder="1" applyAlignment="1">
      <alignment vertical="top" wrapText="1"/>
    </xf>
    <xf numFmtId="0" fontId="10" fillId="0" borderId="297" xfId="1141" applyFont="1" applyBorder="1" applyAlignment="1">
      <alignment vertical="top" wrapText="1"/>
    </xf>
    <xf numFmtId="0" fontId="10" fillId="0" borderId="0" xfId="1141" applyFont="1" applyFill="1" applyAlignment="1">
      <alignment wrapText="1"/>
    </xf>
    <xf numFmtId="0" fontId="10" fillId="0" borderId="0" xfId="1141" applyFont="1" applyAlignment="1">
      <alignment horizontal="left" wrapText="1"/>
    </xf>
    <xf numFmtId="0" fontId="10" fillId="0" borderId="0" xfId="1141" applyAlignment="1">
      <alignment horizontal="left" wrapText="1"/>
    </xf>
    <xf numFmtId="0" fontId="10" fillId="0" borderId="5" xfId="1141" applyBorder="1" applyAlignment="1">
      <alignment horizontal="left" wrapText="1"/>
    </xf>
    <xf numFmtId="0" fontId="10" fillId="0" borderId="0" xfId="1141" applyFont="1" applyAlignment="1">
      <alignment horizontal="left" vertical="top" wrapText="1"/>
    </xf>
    <xf numFmtId="0" fontId="10" fillId="0" borderId="0" xfId="1141" applyAlignment="1">
      <alignment horizontal="left" vertical="top" wrapText="1"/>
    </xf>
    <xf numFmtId="0" fontId="10" fillId="0" borderId="5" xfId="1141" applyBorder="1" applyAlignment="1">
      <alignment horizontal="left" vertical="top" wrapText="1"/>
    </xf>
    <xf numFmtId="0" fontId="10" fillId="0" borderId="0" xfId="1141" applyAlignment="1">
      <alignment vertical="top"/>
    </xf>
    <xf numFmtId="0" fontId="10" fillId="0" borderId="5" xfId="1141" applyBorder="1" applyAlignment="1">
      <alignment vertical="top"/>
    </xf>
    <xf numFmtId="0" fontId="18" fillId="0" borderId="0" xfId="0" applyFont="1" applyAlignment="1" applyProtection="1">
      <alignment horizontal="left" vertical="justify" wrapText="1"/>
    </xf>
    <xf numFmtId="0" fontId="0" fillId="0" borderId="0" xfId="0" applyAlignment="1">
      <alignment horizontal="left" vertical="justify" wrapText="1"/>
    </xf>
    <xf numFmtId="0" fontId="18" fillId="0" borderId="0" xfId="0" applyFont="1" applyAlignment="1" applyProtection="1">
      <alignment horizontal="left" vertical="top" wrapText="1"/>
    </xf>
    <xf numFmtId="0" fontId="18" fillId="0" borderId="5" xfId="0" applyFont="1" applyBorder="1" applyAlignment="1" applyProtection="1">
      <alignment horizontal="left" vertical="top" wrapText="1"/>
    </xf>
    <xf numFmtId="0" fontId="18" fillId="0" borderId="5" xfId="0" applyFont="1" applyBorder="1" applyAlignment="1" applyProtection="1">
      <alignment horizontal="left" vertical="justify" wrapText="1"/>
    </xf>
    <xf numFmtId="0" fontId="16" fillId="0" borderId="0" xfId="0" applyFont="1" applyAlignment="1">
      <alignment vertical="top" wrapText="1"/>
    </xf>
    <xf numFmtId="0" fontId="16" fillId="0" borderId="0" xfId="0" applyFont="1" applyAlignment="1">
      <alignment wrapText="1"/>
    </xf>
    <xf numFmtId="0" fontId="16" fillId="0" borderId="5" xfId="0" applyFont="1" applyBorder="1" applyAlignment="1">
      <alignment wrapText="1"/>
    </xf>
    <xf numFmtId="0" fontId="16" fillId="0" borderId="10" xfId="0" applyFont="1" applyBorder="1" applyAlignment="1">
      <alignment wrapText="1"/>
    </xf>
    <xf numFmtId="0" fontId="16" fillId="0" borderId="11" xfId="0" applyFont="1" applyBorder="1" applyAlignment="1">
      <alignment wrapText="1"/>
    </xf>
    <xf numFmtId="0" fontId="18" fillId="0" borderId="31" xfId="0" applyFont="1" applyBorder="1" applyAlignment="1" applyProtection="1">
      <alignment horizontal="left" vertical="justify" wrapText="1"/>
    </xf>
    <xf numFmtId="0" fontId="0" fillId="0" borderId="31" xfId="0" applyBorder="1" applyAlignment="1">
      <alignment horizontal="left" vertical="justify" wrapText="1"/>
    </xf>
    <xf numFmtId="0" fontId="18" fillId="0" borderId="31" xfId="0" applyFont="1" applyBorder="1" applyAlignment="1" applyProtection="1">
      <alignment horizontal="left" vertical="top" wrapText="1"/>
    </xf>
    <xf numFmtId="0" fontId="18" fillId="0" borderId="29" xfId="0" applyFont="1" applyBorder="1" applyAlignment="1" applyProtection="1">
      <alignment horizontal="left" vertical="top" wrapText="1"/>
    </xf>
    <xf numFmtId="0" fontId="18" fillId="0" borderId="0" xfId="0" applyFont="1" applyBorder="1" applyAlignment="1" applyProtection="1">
      <alignment horizontal="left" vertical="top" wrapText="1"/>
    </xf>
    <xf numFmtId="0" fontId="16" fillId="0" borderId="0" xfId="0" applyFont="1" applyAlignment="1">
      <alignment horizontal="left" wrapText="1"/>
    </xf>
    <xf numFmtId="0" fontId="16" fillId="0" borderId="5" xfId="0" applyFont="1" applyBorder="1" applyAlignment="1">
      <alignment horizontal="left" wrapText="1"/>
    </xf>
    <xf numFmtId="0" fontId="16" fillId="0" borderId="0" xfId="0" applyFont="1" applyBorder="1" applyAlignment="1">
      <alignment horizontal="left" vertical="top" wrapText="1"/>
    </xf>
    <xf numFmtId="0" fontId="0" fillId="0" borderId="0" xfId="0" applyAlignment="1">
      <alignment horizontal="left" vertical="top"/>
    </xf>
    <xf numFmtId="0" fontId="0" fillId="0" borderId="5" xfId="0" applyBorder="1" applyAlignment="1">
      <alignment horizontal="left" vertical="top"/>
    </xf>
    <xf numFmtId="0" fontId="6" fillId="0" borderId="31" xfId="1" applyFont="1" applyBorder="1" applyAlignment="1" applyProtection="1">
      <alignment horizontal="left" wrapText="1"/>
    </xf>
    <xf numFmtId="0" fontId="10" fillId="0" borderId="31" xfId="1" applyBorder="1" applyAlignment="1">
      <alignment wrapText="1"/>
    </xf>
    <xf numFmtId="0" fontId="10" fillId="0" borderId="29" xfId="1" applyBorder="1" applyAlignment="1"/>
    <xf numFmtId="0" fontId="10" fillId="0" borderId="0" xfId="1" applyAlignment="1">
      <alignment wrapText="1"/>
    </xf>
    <xf numFmtId="0" fontId="10" fillId="0" borderId="5" xfId="1" applyBorder="1" applyAlignment="1"/>
    <xf numFmtId="0" fontId="10" fillId="0" borderId="5" xfId="1" applyBorder="1" applyAlignment="1">
      <alignment wrapText="1"/>
    </xf>
    <xf numFmtId="0" fontId="6" fillId="0" borderId="0" xfId="1" applyFont="1" applyAlignment="1" applyProtection="1">
      <alignment horizontal="left" wrapText="1"/>
    </xf>
    <xf numFmtId="0" fontId="10" fillId="0" borderId="10" xfId="1" applyBorder="1" applyAlignment="1">
      <alignment wrapText="1"/>
    </xf>
    <xf numFmtId="0" fontId="6" fillId="0" borderId="30" xfId="1" applyFont="1" applyBorder="1" applyAlignment="1" applyProtection="1">
      <alignment horizontal="left" wrapText="1"/>
    </xf>
    <xf numFmtId="0" fontId="6" fillId="0" borderId="4" xfId="1" applyFont="1" applyBorder="1" applyAlignment="1" applyProtection="1">
      <alignment horizontal="left" wrapText="1"/>
    </xf>
    <xf numFmtId="0" fontId="6" fillId="0" borderId="0" xfId="1" applyFont="1" applyBorder="1" applyAlignment="1" applyProtection="1">
      <alignment horizontal="left" wrapText="1"/>
    </xf>
    <xf numFmtId="0" fontId="10" fillId="0" borderId="0" xfId="1" applyBorder="1" applyAlignment="1">
      <alignment wrapText="1"/>
    </xf>
    <xf numFmtId="0" fontId="6" fillId="0" borderId="29" xfId="1" applyFont="1" applyBorder="1" applyAlignment="1" applyProtection="1">
      <alignment horizontal="left" wrapText="1"/>
    </xf>
    <xf numFmtId="0" fontId="6" fillId="0" borderId="5" xfId="1" applyFont="1" applyBorder="1" applyAlignment="1" applyProtection="1">
      <alignment horizontal="left" wrapText="1"/>
    </xf>
    <xf numFmtId="0" fontId="6" fillId="0" borderId="19" xfId="0" applyFont="1" applyBorder="1" applyAlignment="1" applyProtection="1">
      <alignment horizontal="center"/>
    </xf>
    <xf numFmtId="0" fontId="0" fillId="0" borderId="25" xfId="0" applyBorder="1" applyAlignment="1">
      <alignment horizontal="center"/>
    </xf>
    <xf numFmtId="0" fontId="6" fillId="0" borderId="19" xfId="0" applyFont="1" applyBorder="1" applyAlignment="1" applyProtection="1">
      <alignment horizontal="left" wrapText="1"/>
    </xf>
    <xf numFmtId="0" fontId="0" fillId="0" borderId="19" xfId="0" applyBorder="1" applyAlignment="1">
      <alignment wrapText="1"/>
    </xf>
    <xf numFmtId="0" fontId="0" fillId="0" borderId="21" xfId="0" applyBorder="1" applyAlignment="1">
      <alignment wrapText="1"/>
    </xf>
    <xf numFmtId="0" fontId="6" fillId="0" borderId="0" xfId="0" applyFont="1" applyAlignment="1" applyProtection="1">
      <alignment horizontal="center" wrapText="1"/>
    </xf>
    <xf numFmtId="0" fontId="0" fillId="0" borderId="0" xfId="0" applyAlignment="1">
      <alignment horizontal="center" wrapText="1"/>
    </xf>
    <xf numFmtId="0" fontId="0" fillId="0" borderId="25" xfId="0" applyBorder="1" applyAlignment="1">
      <alignment wrapText="1"/>
    </xf>
    <xf numFmtId="0" fontId="19" fillId="0" borderId="19" xfId="0" applyFont="1" applyBorder="1" applyAlignment="1" applyProtection="1">
      <alignment horizontal="center"/>
    </xf>
    <xf numFmtId="0" fontId="11" fillId="0" borderId="0" xfId="0" applyFont="1" applyAlignment="1">
      <alignment horizontal="center"/>
    </xf>
    <xf numFmtId="0" fontId="11" fillId="0" borderId="25" xfId="0" applyFont="1" applyBorder="1" applyAlignment="1">
      <alignment horizontal="center"/>
    </xf>
    <xf numFmtId="0" fontId="10" fillId="0" borderId="31" xfId="1" applyFont="1" applyBorder="1" applyAlignment="1" applyProtection="1">
      <alignment horizontal="left" wrapText="1"/>
    </xf>
    <xf numFmtId="0" fontId="10" fillId="0" borderId="0" xfId="1" applyFont="1" applyAlignment="1">
      <alignment wrapText="1"/>
    </xf>
    <xf numFmtId="0" fontId="10" fillId="0" borderId="0" xfId="1" applyFont="1" applyAlignment="1" applyProtection="1">
      <alignment horizontal="left" wrapText="1"/>
    </xf>
    <xf numFmtId="0" fontId="6" fillId="0" borderId="31" xfId="1" applyFont="1" applyBorder="1" applyAlignment="1" applyProtection="1">
      <alignment horizontal="left" vertical="top" wrapText="1"/>
    </xf>
    <xf numFmtId="0" fontId="6" fillId="0" borderId="29" xfId="1" applyFont="1" applyBorder="1" applyAlignment="1" applyProtection="1">
      <alignment horizontal="left" vertical="top" wrapText="1"/>
    </xf>
    <xf numFmtId="0" fontId="6" fillId="0" borderId="0" xfId="1" applyFont="1" applyBorder="1" applyAlignment="1" applyProtection="1">
      <alignment horizontal="left" vertical="top" wrapText="1"/>
    </xf>
    <xf numFmtId="0" fontId="6" fillId="0" borderId="5" xfId="1" applyFont="1" applyBorder="1" applyAlignment="1" applyProtection="1">
      <alignment horizontal="left" vertical="top" wrapText="1"/>
    </xf>
    <xf numFmtId="0" fontId="6" fillId="0" borderId="10" xfId="1" applyFont="1" applyBorder="1" applyAlignment="1" applyProtection="1">
      <alignment horizontal="left" wrapText="1"/>
    </xf>
    <xf numFmtId="0" fontId="53" fillId="0" borderId="0" xfId="1" applyFont="1" applyFill="1" applyAlignment="1" applyProtection="1">
      <alignment horizontal="left" wrapText="1"/>
    </xf>
    <xf numFmtId="0" fontId="53" fillId="0" borderId="5" xfId="1" applyFont="1" applyFill="1" applyBorder="1" applyAlignment="1" applyProtection="1">
      <alignment horizontal="left" wrapText="1"/>
    </xf>
    <xf numFmtId="0" fontId="10" fillId="0" borderId="0" xfId="1" applyAlignment="1">
      <alignment horizontal="left" wrapText="1"/>
    </xf>
    <xf numFmtId="0" fontId="10" fillId="0" borderId="5" xfId="1" applyBorder="1" applyAlignment="1">
      <alignment horizontal="left" wrapText="1"/>
    </xf>
    <xf numFmtId="0" fontId="6" fillId="0" borderId="2" xfId="0" applyFont="1" applyBorder="1" applyAlignment="1" applyProtection="1">
      <alignment horizontal="left"/>
    </xf>
    <xf numFmtId="0" fontId="22" fillId="0" borderId="4" xfId="0" applyFont="1" applyBorder="1" applyAlignment="1" applyProtection="1">
      <alignment horizontal="left"/>
    </xf>
    <xf numFmtId="0" fontId="22" fillId="0" borderId="0" xfId="0" applyFont="1" applyBorder="1" applyAlignment="1" applyProtection="1">
      <alignment horizontal="left"/>
    </xf>
    <xf numFmtId="0" fontId="22" fillId="0" borderId="9" xfId="0" applyFont="1" applyBorder="1" applyAlignment="1" applyProtection="1">
      <alignment horizontal="left"/>
    </xf>
    <xf numFmtId="0" fontId="22" fillId="0" borderId="10" xfId="0" applyFont="1" applyBorder="1" applyAlignment="1" applyProtection="1">
      <alignment horizontal="left"/>
    </xf>
    <xf numFmtId="0" fontId="10" fillId="0" borderId="0" xfId="0" applyFont="1" applyAlignment="1" applyProtection="1">
      <alignment horizontal="center"/>
    </xf>
    <xf numFmtId="0" fontId="10" fillId="0" borderId="41" xfId="0" applyFont="1" applyBorder="1" applyAlignment="1" applyProtection="1">
      <alignment horizontal="center"/>
    </xf>
    <xf numFmtId="0" fontId="10" fillId="0" borderId="42" xfId="0" applyFont="1" applyBorder="1" applyAlignment="1" applyProtection="1">
      <alignment horizontal="center"/>
    </xf>
    <xf numFmtId="0" fontId="10" fillId="0" borderId="39" xfId="0" applyFont="1" applyBorder="1" applyAlignment="1" applyProtection="1">
      <alignment horizontal="center"/>
    </xf>
    <xf numFmtId="0" fontId="22" fillId="0" borderId="31" xfId="0" applyFont="1" applyBorder="1" applyAlignment="1" applyProtection="1">
      <alignment horizontal="left"/>
    </xf>
    <xf numFmtId="0" fontId="22" fillId="0" borderId="29" xfId="0" applyFont="1" applyBorder="1" applyAlignment="1" applyProtection="1">
      <alignment horizontal="left"/>
    </xf>
    <xf numFmtId="0" fontId="22" fillId="0" borderId="0" xfId="0" applyFont="1" applyAlignment="1" applyProtection="1">
      <alignment horizontal="left"/>
    </xf>
    <xf numFmtId="0" fontId="22" fillId="0" borderId="5" xfId="0" applyFont="1" applyBorder="1" applyAlignment="1" applyProtection="1">
      <alignment horizontal="left"/>
    </xf>
    <xf numFmtId="0" fontId="22" fillId="0" borderId="30" xfId="0" applyFont="1" applyBorder="1" applyAlignment="1" applyProtection="1">
      <alignment horizontal="left"/>
    </xf>
    <xf numFmtId="0" fontId="6" fillId="4" borderId="41" xfId="0" applyFont="1" applyFill="1" applyBorder="1" applyAlignment="1" applyProtection="1">
      <alignment horizontal="center"/>
    </xf>
    <xf numFmtId="0" fontId="6" fillId="4" borderId="42" xfId="0" applyFont="1" applyFill="1" applyBorder="1" applyAlignment="1" applyProtection="1">
      <alignment horizontal="center"/>
    </xf>
    <xf numFmtId="0" fontId="6" fillId="4" borderId="39" xfId="0" applyFont="1" applyFill="1" applyBorder="1" applyAlignment="1" applyProtection="1">
      <alignment horizontal="center"/>
    </xf>
    <xf numFmtId="0" fontId="22" fillId="0" borderId="11" xfId="0" applyFont="1" applyBorder="1" applyAlignment="1" applyProtection="1">
      <alignment horizontal="left"/>
    </xf>
    <xf numFmtId="0" fontId="10" fillId="0" borderId="4" xfId="0" applyFont="1" applyBorder="1" applyAlignment="1" applyProtection="1">
      <alignment horizontal="left"/>
    </xf>
    <xf numFmtId="0" fontId="10" fillId="0" borderId="0" xfId="0" applyFont="1" applyAlignment="1" applyProtection="1">
      <alignment horizontal="left"/>
    </xf>
    <xf numFmtId="0" fontId="10" fillId="0" borderId="5" xfId="0" applyFont="1" applyBorder="1" applyAlignment="1" applyProtection="1">
      <alignment horizontal="left"/>
    </xf>
    <xf numFmtId="0" fontId="11" fillId="0" borderId="4" xfId="0" applyFont="1" applyBorder="1" applyAlignment="1" applyProtection="1">
      <alignment horizontal="center"/>
    </xf>
    <xf numFmtId="0" fontId="11" fillId="0" borderId="0" xfId="0" applyFont="1" applyBorder="1" applyAlignment="1" applyProtection="1">
      <alignment horizontal="center"/>
    </xf>
    <xf numFmtId="0" fontId="11" fillId="0" borderId="5" xfId="0" applyFont="1" applyBorder="1" applyAlignment="1" applyProtection="1">
      <alignment horizontal="center"/>
    </xf>
    <xf numFmtId="0" fontId="10" fillId="0" borderId="9" xfId="0" applyFont="1" applyBorder="1" applyAlignment="1">
      <alignment horizontal="center"/>
    </xf>
    <xf numFmtId="0" fontId="0" fillId="0" borderId="26" xfId="0" applyBorder="1" applyAlignment="1">
      <alignment horizontal="center"/>
    </xf>
    <xf numFmtId="0" fontId="10" fillId="0" borderId="21" xfId="0" applyFont="1" applyBorder="1" applyAlignment="1">
      <alignment horizontal="center"/>
    </xf>
    <xf numFmtId="0" fontId="10" fillId="0" borderId="30" xfId="0" applyFont="1" applyBorder="1" applyAlignment="1">
      <alignment horizontal="center"/>
    </xf>
    <xf numFmtId="0" fontId="0" fillId="0" borderId="27" xfId="0" applyBorder="1" applyAlignment="1">
      <alignment horizontal="center"/>
    </xf>
    <xf numFmtId="0" fontId="10" fillId="0" borderId="4" xfId="0" applyFont="1" applyBorder="1" applyAlignment="1">
      <alignment horizontal="center"/>
    </xf>
    <xf numFmtId="0" fontId="10" fillId="0" borderId="19" xfId="0" applyFont="1" applyBorder="1" applyAlignment="1">
      <alignment horizontal="center"/>
    </xf>
    <xf numFmtId="0" fontId="10" fillId="0" borderId="4" xfId="0" applyFont="1" applyBorder="1" applyAlignment="1">
      <alignment wrapText="1"/>
    </xf>
    <xf numFmtId="0" fontId="0" fillId="0" borderId="4" xfId="0" applyBorder="1" applyAlignment="1">
      <alignment wrapText="1"/>
    </xf>
    <xf numFmtId="0" fontId="10" fillId="0" borderId="0" xfId="0" applyFont="1" applyBorder="1" applyAlignment="1">
      <alignment wrapText="1"/>
    </xf>
    <xf numFmtId="0" fontId="0" fillId="0" borderId="0" xfId="0" applyBorder="1" applyAlignment="1">
      <alignment wrapText="1"/>
    </xf>
    <xf numFmtId="0" fontId="10" fillId="0" borderId="0" xfId="0" applyFont="1" applyAlignment="1">
      <alignment wrapText="1"/>
    </xf>
    <xf numFmtId="0" fontId="0" fillId="0" borderId="11" xfId="0" applyBorder="1" applyAlignment="1">
      <alignment wrapText="1"/>
    </xf>
    <xf numFmtId="0" fontId="0" fillId="0" borderId="9" xfId="0" applyBorder="1" applyAlignment="1">
      <alignment wrapText="1"/>
    </xf>
    <xf numFmtId="0" fontId="10" fillId="0" borderId="30" xfId="1" applyFont="1" applyBorder="1" applyAlignment="1">
      <alignment wrapText="1"/>
    </xf>
    <xf numFmtId="0" fontId="10" fillId="0" borderId="29" xfId="1" applyBorder="1" applyAlignment="1">
      <alignment wrapText="1"/>
    </xf>
    <xf numFmtId="0" fontId="10" fillId="0" borderId="4" xfId="1" applyBorder="1" applyAlignment="1">
      <alignment wrapText="1"/>
    </xf>
    <xf numFmtId="0" fontId="10" fillId="0" borderId="4" xfId="1" applyFont="1" applyBorder="1" applyAlignment="1">
      <alignment wrapText="1"/>
    </xf>
    <xf numFmtId="0" fontId="10" fillId="0" borderId="9" xfId="1" applyBorder="1" applyAlignment="1">
      <alignment wrapText="1"/>
    </xf>
    <xf numFmtId="0" fontId="10" fillId="0" borderId="11" xfId="1" applyBorder="1" applyAlignment="1">
      <alignment wrapText="1"/>
    </xf>
    <xf numFmtId="0" fontId="10" fillId="0" borderId="0" xfId="1" applyFont="1" applyAlignment="1">
      <alignment horizontal="left" wrapText="1"/>
    </xf>
    <xf numFmtId="0" fontId="10" fillId="0" borderId="5" xfId="1" applyFont="1" applyBorder="1" applyAlignment="1">
      <alignment horizontal="left" wrapText="1"/>
    </xf>
    <xf numFmtId="0" fontId="10" fillId="0" borderId="30" xfId="1" applyFont="1" applyBorder="1" applyAlignment="1">
      <alignment horizontal="left" wrapText="1"/>
    </xf>
    <xf numFmtId="0" fontId="10" fillId="0" borderId="31" xfId="1" applyFont="1" applyBorder="1" applyAlignment="1">
      <alignment horizontal="left" wrapText="1"/>
    </xf>
    <xf numFmtId="0" fontId="10" fillId="0" borderId="4" xfId="1" applyFont="1" applyBorder="1" applyAlignment="1">
      <alignment horizontal="left" wrapText="1"/>
    </xf>
    <xf numFmtId="0" fontId="10" fillId="0" borderId="0" xfId="1" applyFont="1" applyBorder="1" applyAlignment="1">
      <alignment horizontal="left" wrapText="1"/>
    </xf>
    <xf numFmtId="0" fontId="10" fillId="0" borderId="4" xfId="1" applyFont="1" applyBorder="1" applyAlignment="1">
      <alignment horizontal="left" vertical="top" wrapText="1"/>
    </xf>
    <xf numFmtId="0" fontId="10" fillId="0" borderId="0" xfId="1" applyFont="1" applyBorder="1" applyAlignment="1">
      <alignment horizontal="left" vertical="top" wrapText="1"/>
    </xf>
    <xf numFmtId="0" fontId="10" fillId="0" borderId="31" xfId="1" applyFont="1" applyBorder="1" applyAlignment="1">
      <alignment horizontal="left" vertical="top" wrapText="1"/>
    </xf>
    <xf numFmtId="0" fontId="10" fillId="0" borderId="29" xfId="1" applyFont="1" applyBorder="1" applyAlignment="1">
      <alignment horizontal="left" vertical="top" wrapText="1"/>
    </xf>
    <xf numFmtId="0" fontId="10" fillId="0" borderId="0" xfId="1" applyFont="1" applyAlignment="1">
      <alignment horizontal="left" vertical="top" wrapText="1"/>
    </xf>
    <xf numFmtId="0" fontId="10" fillId="0" borderId="5" xfId="1" applyFont="1" applyBorder="1" applyAlignment="1">
      <alignment horizontal="left" vertical="top" wrapText="1"/>
    </xf>
    <xf numFmtId="0" fontId="10" fillId="0" borderId="4" xfId="1" applyBorder="1" applyAlignment="1">
      <alignment horizontal="left" wrapText="1"/>
    </xf>
    <xf numFmtId="0" fontId="10" fillId="0" borderId="0" xfId="1" applyBorder="1" applyAlignment="1">
      <alignment horizontal="left" wrapText="1"/>
    </xf>
    <xf numFmtId="0" fontId="10" fillId="0" borderId="29" xfId="1" applyFont="1" applyBorder="1" applyAlignment="1">
      <alignment horizontal="left" wrapText="1"/>
    </xf>
    <xf numFmtId="0" fontId="22" fillId="0" borderId="15" xfId="1" applyFont="1" applyBorder="1" applyAlignment="1">
      <alignment horizontal="center" wrapText="1"/>
    </xf>
    <xf numFmtId="0" fontId="10" fillId="0" borderId="30" xfId="0" applyFont="1" applyBorder="1" applyAlignment="1" applyProtection="1">
      <alignment horizontal="center"/>
    </xf>
    <xf numFmtId="0" fontId="10" fillId="0" borderId="31" xfId="0" applyFont="1" applyBorder="1" applyAlignment="1" applyProtection="1">
      <alignment horizontal="center"/>
    </xf>
    <xf numFmtId="0" fontId="10" fillId="0" borderId="27" xfId="0" applyFont="1" applyBorder="1" applyAlignment="1" applyProtection="1">
      <alignment horizontal="center"/>
    </xf>
    <xf numFmtId="0" fontId="10" fillId="0" borderId="4" xfId="0" applyFont="1" applyBorder="1" applyAlignment="1" applyProtection="1">
      <alignment horizontal="center"/>
    </xf>
    <xf numFmtId="0" fontId="10" fillId="0" borderId="194" xfId="0" applyFont="1" applyBorder="1" applyAlignment="1" applyProtection="1">
      <alignment horizontal="center"/>
    </xf>
    <xf numFmtId="0" fontId="10" fillId="0" borderId="0" xfId="0" applyFont="1" applyAlignment="1">
      <alignment horizontal="left"/>
    </xf>
    <xf numFmtId="0" fontId="10" fillId="0" borderId="31" xfId="0" applyFont="1" applyBorder="1" applyAlignment="1" applyProtection="1">
      <alignment horizontal="left"/>
    </xf>
    <xf numFmtId="0" fontId="10" fillId="0" borderId="29" xfId="0" applyFont="1" applyBorder="1" applyAlignment="1" applyProtection="1">
      <alignment horizontal="left"/>
    </xf>
    <xf numFmtId="0" fontId="22" fillId="0" borderId="30" xfId="1" applyFont="1" applyBorder="1" applyAlignment="1" applyProtection="1">
      <alignment horizontal="left"/>
    </xf>
    <xf numFmtId="0" fontId="22" fillId="0" borderId="31" xfId="1" applyFont="1" applyBorder="1" applyAlignment="1" applyProtection="1">
      <alignment horizontal="left"/>
    </xf>
    <xf numFmtId="0" fontId="22" fillId="0" borderId="4" xfId="1" applyFont="1" applyBorder="1" applyAlignment="1" applyProtection="1">
      <alignment horizontal="left"/>
    </xf>
    <xf numFmtId="0" fontId="22" fillId="0" borderId="0" xfId="1" applyFont="1" applyBorder="1" applyAlignment="1" applyProtection="1">
      <alignment horizontal="left"/>
    </xf>
    <xf numFmtId="0" fontId="10" fillId="0" borderId="0" xfId="1" applyFont="1" applyFill="1" applyAlignment="1" applyProtection="1">
      <alignment horizontal="left"/>
    </xf>
    <xf numFmtId="0" fontId="10" fillId="0" borderId="0" xfId="1" applyFont="1" applyAlignment="1" applyProtection="1">
      <alignment horizontal="center"/>
    </xf>
    <xf numFmtId="0" fontId="10" fillId="0" borderId="19" xfId="1" applyFont="1" applyBorder="1" applyAlignment="1" applyProtection="1">
      <alignment horizontal="center"/>
    </xf>
    <xf numFmtId="0" fontId="10" fillId="0" borderId="0" xfId="1" applyFont="1" applyBorder="1" applyAlignment="1" applyProtection="1">
      <alignment horizontal="center"/>
    </xf>
    <xf numFmtId="0" fontId="10" fillId="0" borderId="25" xfId="1" applyFont="1" applyBorder="1" applyAlignment="1" applyProtection="1">
      <alignment horizontal="center"/>
    </xf>
    <xf numFmtId="0" fontId="10" fillId="0" borderId="21" xfId="1" applyFont="1" applyBorder="1" applyAlignment="1" applyProtection="1">
      <alignment horizontal="center"/>
    </xf>
    <xf numFmtId="0" fontId="10" fillId="0" borderId="10" xfId="1" applyFont="1" applyBorder="1" applyAlignment="1" applyProtection="1">
      <alignment horizontal="center"/>
    </xf>
    <xf numFmtId="0" fontId="10" fillId="0" borderId="26" xfId="1" applyFont="1" applyBorder="1" applyAlignment="1" applyProtection="1">
      <alignment horizontal="center"/>
    </xf>
    <xf numFmtId="0" fontId="10" fillId="0" borderId="4" xfId="1" applyFont="1" applyBorder="1" applyAlignment="1" applyProtection="1">
      <alignment horizontal="left"/>
    </xf>
    <xf numFmtId="0" fontId="10" fillId="0" borderId="0" xfId="1" applyFont="1" applyBorder="1" applyAlignment="1" applyProtection="1">
      <alignment horizontal="left"/>
    </xf>
    <xf numFmtId="0" fontId="13" fillId="0" borderId="30" xfId="0" applyFont="1" applyBorder="1" applyAlignment="1" applyProtection="1">
      <alignment horizontal="center"/>
    </xf>
    <xf numFmtId="0" fontId="13" fillId="0" borderId="4" xfId="0" applyFont="1" applyBorder="1" applyAlignment="1" applyProtection="1">
      <alignment horizontal="center"/>
    </xf>
    <xf numFmtId="0" fontId="10" fillId="0" borderId="0" xfId="0" applyFont="1" applyBorder="1" applyAlignment="1" applyProtection="1">
      <alignment horizontal="center"/>
    </xf>
    <xf numFmtId="0" fontId="10" fillId="0" borderId="25" xfId="0" applyFont="1" applyBorder="1" applyAlignment="1" applyProtection="1">
      <alignment horizontal="center"/>
    </xf>
    <xf numFmtId="0" fontId="10" fillId="0" borderId="5" xfId="0" applyFont="1" applyBorder="1" applyAlignment="1" applyProtection="1">
      <alignment horizontal="center"/>
    </xf>
    <xf numFmtId="0" fontId="11" fillId="0" borderId="306" xfId="0" applyFont="1" applyBorder="1" applyAlignment="1">
      <alignment horizontal="center"/>
    </xf>
    <xf numFmtId="0" fontId="11" fillId="0" borderId="307" xfId="0" applyFont="1" applyBorder="1" applyAlignment="1">
      <alignment horizontal="center"/>
    </xf>
    <xf numFmtId="0" fontId="10" fillId="0" borderId="0" xfId="1" applyFont="1" applyFill="1" applyAlignment="1">
      <alignment wrapText="1"/>
    </xf>
    <xf numFmtId="0" fontId="10" fillId="0" borderId="5" xfId="1" applyFont="1" applyFill="1" applyBorder="1" applyAlignment="1">
      <alignment wrapText="1"/>
    </xf>
    <xf numFmtId="0" fontId="10" fillId="0" borderId="10" xfId="1" applyFont="1" applyFill="1" applyBorder="1" applyAlignment="1">
      <alignment wrapText="1"/>
    </xf>
    <xf numFmtId="0" fontId="10" fillId="0" borderId="11" xfId="1" applyFont="1" applyFill="1" applyBorder="1" applyAlignment="1">
      <alignment wrapText="1"/>
    </xf>
    <xf numFmtId="0" fontId="10" fillId="0" borderId="30" xfId="0" applyFont="1" applyBorder="1" applyAlignment="1">
      <alignment wrapText="1"/>
    </xf>
    <xf numFmtId="37" fontId="10" fillId="0" borderId="0" xfId="0" applyNumberFormat="1" applyFont="1" applyAlignment="1" applyProtection="1">
      <alignment horizontal="center"/>
    </xf>
    <xf numFmtId="0" fontId="11" fillId="0" borderId="0" xfId="0" applyFont="1" applyBorder="1" applyAlignment="1">
      <alignment wrapText="1"/>
    </xf>
    <xf numFmtId="0" fontId="10" fillId="0" borderId="44" xfId="0" applyFont="1" applyBorder="1" applyAlignment="1" applyProtection="1">
      <alignment horizontal="center"/>
    </xf>
    <xf numFmtId="0" fontId="10" fillId="0" borderId="45" xfId="0" applyFont="1" applyBorder="1" applyAlignment="1" applyProtection="1">
      <alignment horizontal="center"/>
    </xf>
    <xf numFmtId="37" fontId="10" fillId="0" borderId="48" xfId="0" applyNumberFormat="1" applyFont="1" applyBorder="1" applyAlignment="1" applyProtection="1">
      <alignment horizontal="right"/>
    </xf>
    <xf numFmtId="37" fontId="10" fillId="0" borderId="49" xfId="0" applyNumberFormat="1" applyFont="1" applyBorder="1" applyAlignment="1" applyProtection="1">
      <alignment horizontal="right"/>
    </xf>
    <xf numFmtId="0" fontId="10" fillId="0" borderId="44" xfId="0" applyFont="1" applyBorder="1" applyProtection="1"/>
    <xf numFmtId="0" fontId="10" fillId="0" borderId="45" xfId="0" applyFont="1" applyBorder="1" applyProtection="1"/>
    <xf numFmtId="0" fontId="10" fillId="0" borderId="0" xfId="1" applyFont="1" applyAlignment="1">
      <alignment horizontal="center"/>
    </xf>
    <xf numFmtId="0" fontId="10" fillId="0" borderId="44" xfId="1" applyFont="1" applyBorder="1" applyAlignment="1" applyProtection="1">
      <alignment horizontal="center"/>
    </xf>
    <xf numFmtId="0" fontId="10" fillId="0" borderId="178" xfId="1" applyFont="1" applyBorder="1" applyAlignment="1" applyProtection="1">
      <alignment horizontal="center"/>
    </xf>
    <xf numFmtId="0" fontId="10" fillId="0" borderId="26" xfId="1" applyFont="1" applyBorder="1" applyProtection="1"/>
    <xf numFmtId="0" fontId="10" fillId="0" borderId="4" xfId="1" applyFont="1" applyBorder="1" applyAlignment="1" applyProtection="1">
      <alignment horizontal="center"/>
    </xf>
    <xf numFmtId="0" fontId="10" fillId="0" borderId="5" xfId="1" applyFont="1" applyBorder="1" applyAlignment="1" applyProtection="1">
      <alignment horizontal="center"/>
    </xf>
    <xf numFmtId="0" fontId="10" fillId="0" borderId="30" xfId="1" applyFont="1" applyFill="1" applyBorder="1" applyAlignment="1" applyProtection="1">
      <alignment horizontal="center"/>
    </xf>
    <xf numFmtId="0" fontId="10" fillId="0" borderId="31" xfId="1" applyFont="1" applyFill="1" applyBorder="1" applyAlignment="1" applyProtection="1">
      <alignment horizontal="center"/>
    </xf>
    <xf numFmtId="0" fontId="10" fillId="0" borderId="29" xfId="1" applyFont="1" applyFill="1" applyBorder="1" applyAlignment="1" applyProtection="1">
      <alignment horizontal="center"/>
    </xf>
    <xf numFmtId="0" fontId="10" fillId="0" borderId="9" xfId="1" applyFont="1" applyBorder="1" applyAlignment="1" applyProtection="1">
      <alignment horizontal="center"/>
    </xf>
    <xf numFmtId="0" fontId="10" fillId="0" borderId="11" xfId="1" applyFont="1" applyBorder="1" applyAlignment="1" applyProtection="1">
      <alignment horizontal="center"/>
    </xf>
    <xf numFmtId="0" fontId="10" fillId="0" borderId="220" xfId="1" applyFont="1" applyBorder="1" applyAlignment="1" applyProtection="1">
      <alignment horizontal="center"/>
    </xf>
    <xf numFmtId="0" fontId="10" fillId="0" borderId="45" xfId="1" applyFont="1" applyBorder="1" applyAlignment="1" applyProtection="1">
      <alignment horizontal="center"/>
    </xf>
    <xf numFmtId="0" fontId="10" fillId="0" borderId="217" xfId="1" applyFont="1" applyFill="1" applyBorder="1" applyAlignment="1" applyProtection="1">
      <alignment horizontal="center"/>
    </xf>
    <xf numFmtId="0" fontId="10" fillId="0" borderId="214" xfId="1" applyFont="1" applyFill="1" applyBorder="1" applyAlignment="1" applyProtection="1">
      <alignment horizontal="center"/>
    </xf>
    <xf numFmtId="0" fontId="22" fillId="0" borderId="217" xfId="1" applyFont="1" applyBorder="1" applyAlignment="1" applyProtection="1">
      <alignment horizontal="center"/>
    </xf>
    <xf numFmtId="0" fontId="22" fillId="0" borderId="27" xfId="1" applyFont="1" applyBorder="1" applyAlignment="1" applyProtection="1">
      <alignment horizontal="center"/>
    </xf>
    <xf numFmtId="0" fontId="22" fillId="0" borderId="218" xfId="1" applyFont="1" applyBorder="1" applyAlignment="1" applyProtection="1">
      <alignment horizontal="center"/>
    </xf>
    <xf numFmtId="0" fontId="22" fillId="0" borderId="25" xfId="1" applyFont="1" applyBorder="1" applyAlignment="1" applyProtection="1">
      <alignment horizontal="center"/>
    </xf>
    <xf numFmtId="0" fontId="22" fillId="0" borderId="219" xfId="1" applyFont="1" applyBorder="1" applyAlignment="1" applyProtection="1">
      <alignment horizontal="center"/>
    </xf>
    <xf numFmtId="0" fontId="22" fillId="0" borderId="26" xfId="1" applyFont="1" applyBorder="1" applyAlignment="1" applyProtection="1">
      <alignment horizontal="center"/>
    </xf>
    <xf numFmtId="179" fontId="10" fillId="0" borderId="220" xfId="2" applyNumberFormat="1" applyFont="1" applyBorder="1" applyAlignment="1" applyProtection="1">
      <alignment horizontal="center"/>
    </xf>
    <xf numFmtId="179" fontId="10" fillId="0" borderId="45" xfId="2" applyNumberFormat="1" applyFont="1" applyBorder="1" applyAlignment="1" applyProtection="1">
      <alignment horizontal="center"/>
    </xf>
    <xf numFmtId="0" fontId="10" fillId="24" borderId="220" xfId="1" applyFont="1" applyFill="1" applyBorder="1" applyAlignment="1" applyProtection="1">
      <alignment horizontal="center"/>
    </xf>
    <xf numFmtId="0" fontId="10" fillId="24" borderId="45" xfId="1" applyFont="1" applyFill="1" applyBorder="1" applyAlignment="1" applyProtection="1">
      <alignment horizontal="center"/>
    </xf>
    <xf numFmtId="5" fontId="10" fillId="0" borderId="220" xfId="1" applyNumberFormat="1" applyFont="1" applyBorder="1" applyAlignment="1" applyProtection="1"/>
    <xf numFmtId="5" fontId="10" fillId="0" borderId="45" xfId="1" applyNumberFormat="1" applyFont="1" applyBorder="1" applyAlignment="1" applyProtection="1"/>
    <xf numFmtId="0" fontId="22" fillId="0" borderId="220" xfId="1" applyFont="1" applyBorder="1" applyAlignment="1" applyProtection="1">
      <alignment horizontal="center"/>
    </xf>
    <xf numFmtId="0" fontId="22" fillId="0" borderId="42" xfId="1" applyFont="1" applyBorder="1" applyAlignment="1" applyProtection="1">
      <alignment horizontal="center"/>
    </xf>
    <xf numFmtId="0" fontId="22" fillId="0" borderId="39" xfId="1" applyFont="1" applyBorder="1" applyAlignment="1" applyProtection="1">
      <alignment horizontal="center"/>
    </xf>
    <xf numFmtId="0" fontId="10" fillId="0" borderId="156" xfId="0" applyFont="1" applyBorder="1" applyAlignment="1">
      <alignment horizontal="center"/>
    </xf>
    <xf numFmtId="0" fontId="10" fillId="0" borderId="152" xfId="0" applyFont="1" applyBorder="1" applyAlignment="1">
      <alignment horizontal="center"/>
    </xf>
    <xf numFmtId="0" fontId="10" fillId="0" borderId="129" xfId="0" applyFont="1" applyBorder="1" applyAlignment="1">
      <alignment horizontal="center"/>
    </xf>
    <xf numFmtId="0" fontId="10" fillId="0" borderId="115" xfId="0" applyFont="1" applyBorder="1" applyAlignment="1" applyProtection="1"/>
    <xf numFmtId="0" fontId="10" fillId="0" borderId="147" xfId="0" applyFont="1" applyBorder="1" applyAlignment="1" applyProtection="1"/>
    <xf numFmtId="0" fontId="10" fillId="0" borderId="0" xfId="0" applyFont="1" applyBorder="1" applyAlignment="1" applyProtection="1"/>
    <xf numFmtId="0" fontId="10" fillId="0" borderId="79" xfId="0" applyFont="1" applyBorder="1" applyAlignment="1" applyProtection="1"/>
    <xf numFmtId="0" fontId="0" fillId="0" borderId="79" xfId="0" applyBorder="1" applyAlignment="1"/>
    <xf numFmtId="211" fontId="10" fillId="0" borderId="287" xfId="3" applyNumberFormat="1" applyFont="1" applyBorder="1" applyAlignment="1" applyProtection="1"/>
    <xf numFmtId="211" fontId="10" fillId="0" borderId="292" xfId="3" applyNumberFormat="1" applyFont="1" applyBorder="1" applyAlignment="1" applyProtection="1"/>
    <xf numFmtId="0" fontId="10" fillId="0" borderId="156" xfId="0" applyFont="1" applyBorder="1" applyAlignment="1" applyProtection="1"/>
    <xf numFmtId="0" fontId="10" fillId="0" borderId="291" xfId="0" applyFont="1" applyBorder="1" applyAlignment="1" applyProtection="1"/>
    <xf numFmtId="211" fontId="10" fillId="0" borderId="156" xfId="3" applyNumberFormat="1" applyFont="1" applyBorder="1" applyAlignment="1" applyProtection="1"/>
    <xf numFmtId="211" fontId="10" fillId="0" borderId="291" xfId="3" applyNumberFormat="1" applyFont="1" applyBorder="1" applyAlignment="1" applyProtection="1"/>
    <xf numFmtId="0" fontId="10" fillId="0" borderId="76" xfId="0" applyFont="1" applyBorder="1" applyAlignment="1" applyProtection="1">
      <alignment horizontal="left"/>
    </xf>
    <xf numFmtId="0" fontId="10" fillId="0" borderId="77" xfId="0" applyFont="1" applyBorder="1" applyAlignment="1" applyProtection="1">
      <alignment horizontal="left"/>
    </xf>
    <xf numFmtId="0" fontId="10" fillId="0" borderId="19" xfId="0" applyFont="1" applyBorder="1" applyAlignment="1" applyProtection="1">
      <alignment horizontal="center"/>
    </xf>
    <xf numFmtId="0" fontId="10" fillId="0" borderId="79" xfId="0" applyFont="1" applyBorder="1" applyAlignment="1" applyProtection="1">
      <alignment horizontal="center"/>
    </xf>
    <xf numFmtId="164" fontId="10" fillId="0" borderId="21" xfId="0" applyNumberFormat="1" applyFont="1" applyBorder="1" applyAlignment="1" applyProtection="1">
      <alignment horizontal="center"/>
    </xf>
    <xf numFmtId="164" fontId="10" fillId="0" borderId="81" xfId="0" applyNumberFormat="1" applyFont="1" applyBorder="1" applyAlignment="1" applyProtection="1">
      <alignment horizontal="center"/>
    </xf>
    <xf numFmtId="0" fontId="22" fillId="0" borderId="156" xfId="0" applyFont="1" applyBorder="1" applyAlignment="1" applyProtection="1">
      <alignment horizontal="center"/>
    </xf>
    <xf numFmtId="0" fontId="22" fillId="0" borderId="152" xfId="0" applyFont="1" applyBorder="1" applyAlignment="1" applyProtection="1">
      <alignment horizontal="center"/>
    </xf>
    <xf numFmtId="0" fontId="22" fillId="0" borderId="129" xfId="0" applyFont="1" applyBorder="1" applyAlignment="1" applyProtection="1">
      <alignment horizontal="center"/>
    </xf>
    <xf numFmtId="0" fontId="22" fillId="0" borderId="161" xfId="0" applyFont="1" applyBorder="1" applyAlignment="1" applyProtection="1">
      <alignment horizontal="center"/>
    </xf>
    <xf numFmtId="0" fontId="22" fillId="0" borderId="164" xfId="0" applyFont="1" applyBorder="1" applyAlignment="1" applyProtection="1">
      <alignment horizontal="center"/>
    </xf>
    <xf numFmtId="0" fontId="22" fillId="0" borderId="165" xfId="0" applyFont="1" applyBorder="1" applyAlignment="1" applyProtection="1">
      <alignment horizontal="center"/>
    </xf>
    <xf numFmtId="0" fontId="22" fillId="0" borderId="130" xfId="0" applyFont="1" applyBorder="1" applyAlignment="1" applyProtection="1">
      <alignment horizontal="center"/>
    </xf>
    <xf numFmtId="0" fontId="58" fillId="0" borderId="163" xfId="0" applyFont="1" applyBorder="1" applyAlignment="1">
      <alignment horizontal="center"/>
    </xf>
    <xf numFmtId="0" fontId="0" fillId="0" borderId="90" xfId="0" applyBorder="1" applyAlignment="1"/>
    <xf numFmtId="0" fontId="10" fillId="0" borderId="95" xfId="0" applyFont="1" applyBorder="1" applyAlignment="1" applyProtection="1">
      <alignment horizontal="center"/>
    </xf>
    <xf numFmtId="0" fontId="10" fillId="0" borderId="156" xfId="0" applyFont="1" applyFill="1" applyBorder="1" applyAlignment="1" applyProtection="1"/>
    <xf numFmtId="0" fontId="10" fillId="0" borderId="291" xfId="0" applyFont="1" applyFill="1" applyBorder="1" applyAlignment="1" applyProtection="1"/>
    <xf numFmtId="0" fontId="10" fillId="0" borderId="32" xfId="0" applyFont="1" applyBorder="1" applyAlignment="1" applyProtection="1"/>
    <xf numFmtId="0" fontId="0" fillId="0" borderId="84" xfId="0" applyBorder="1" applyAlignment="1"/>
    <xf numFmtId="179" fontId="10" fillId="0" borderId="21" xfId="2" applyNumberFormat="1" applyFont="1" applyBorder="1" applyAlignment="1" applyProtection="1"/>
    <xf numFmtId="179" fontId="0" fillId="0" borderId="134" xfId="2" applyNumberFormat="1" applyFont="1" applyBorder="1" applyAlignment="1"/>
    <xf numFmtId="0" fontId="10" fillId="0" borderId="110" xfId="0" applyFont="1" applyBorder="1" applyAlignment="1" applyProtection="1"/>
    <xf numFmtId="0" fontId="10" fillId="0" borderId="95" xfId="0" applyFont="1" applyBorder="1" applyAlignment="1" applyProtection="1"/>
    <xf numFmtId="0" fontId="0" fillId="0" borderId="140" xfId="0" applyBorder="1" applyAlignment="1"/>
    <xf numFmtId="0" fontId="10" fillId="0" borderId="166" xfId="0" applyFont="1" applyBorder="1" applyAlignment="1" applyProtection="1"/>
    <xf numFmtId="0" fontId="10" fillId="0" borderId="167" xfId="0" applyFont="1" applyBorder="1" applyAlignment="1" applyProtection="1"/>
    <xf numFmtId="179" fontId="10" fillId="0" borderId="44" xfId="2" applyNumberFormat="1" applyFont="1" applyBorder="1" applyAlignment="1" applyProtection="1"/>
    <xf numFmtId="179" fontId="10" fillId="0" borderId="131" xfId="2" applyNumberFormat="1" applyFont="1" applyBorder="1" applyAlignment="1" applyProtection="1"/>
    <xf numFmtId="179" fontId="10" fillId="0" borderId="134" xfId="2" applyNumberFormat="1" applyFont="1" applyBorder="1" applyAlignment="1" applyProtection="1"/>
    <xf numFmtId="0" fontId="10" fillId="0" borderId="76" xfId="0" applyFont="1" applyBorder="1" applyAlignment="1" applyProtection="1">
      <alignment horizontal="center"/>
    </xf>
    <xf numFmtId="0" fontId="0" fillId="0" borderId="73" xfId="0" applyBorder="1" applyAlignment="1">
      <alignment horizontal="center"/>
    </xf>
    <xf numFmtId="0" fontId="0" fillId="0" borderId="77" xfId="0" applyBorder="1" applyAlignment="1">
      <alignment horizontal="center"/>
    </xf>
    <xf numFmtId="0" fontId="0" fillId="0" borderId="79" xfId="0" applyBorder="1" applyAlignment="1">
      <alignment horizontal="center"/>
    </xf>
    <xf numFmtId="0" fontId="0" fillId="0" borderId="155" xfId="0" applyBorder="1" applyAlignment="1"/>
    <xf numFmtId="0" fontId="10" fillId="0" borderId="158" xfId="0" applyFont="1" applyBorder="1" applyAlignment="1" applyProtection="1">
      <alignment horizontal="center"/>
    </xf>
    <xf numFmtId="0" fontId="0" fillId="0" borderId="134" xfId="0" applyBorder="1" applyAlignment="1"/>
    <xf numFmtId="179" fontId="10" fillId="0" borderId="44" xfId="2" applyNumberFormat="1" applyFont="1" applyFill="1" applyBorder="1" applyAlignment="1" applyProtection="1"/>
    <xf numFmtId="179" fontId="10" fillId="0" borderId="131" xfId="2" applyNumberFormat="1" applyFont="1" applyFill="1" applyBorder="1" applyAlignment="1" applyProtection="1"/>
    <xf numFmtId="164" fontId="10" fillId="0" borderId="26" xfId="0" applyNumberFormat="1" applyFont="1" applyBorder="1" applyAlignment="1" applyProtection="1">
      <alignment horizontal="center"/>
    </xf>
    <xf numFmtId="0" fontId="10" fillId="0" borderId="21" xfId="0" applyFont="1" applyBorder="1" applyAlignment="1" applyProtection="1"/>
    <xf numFmtId="0" fontId="10" fillId="0" borderId="44" xfId="0" applyFont="1" applyBorder="1" applyAlignment="1" applyProtection="1"/>
    <xf numFmtId="0" fontId="10" fillId="0" borderId="131" xfId="0" applyFont="1" applyBorder="1" applyAlignment="1" applyProtection="1"/>
    <xf numFmtId="0" fontId="10" fillId="0" borderId="134" xfId="0" applyFont="1" applyBorder="1" applyAlignment="1" applyProtection="1"/>
    <xf numFmtId="0" fontId="10" fillId="0" borderId="44" xfId="0" applyFont="1" applyFill="1" applyBorder="1" applyAlignment="1" applyProtection="1"/>
    <xf numFmtId="0" fontId="10" fillId="0" borderId="131" xfId="0" applyFont="1" applyFill="1" applyBorder="1" applyAlignment="1" applyProtection="1"/>
    <xf numFmtId="0" fontId="11" fillId="0" borderId="0" xfId="0" applyFont="1" applyAlignment="1" applyProtection="1">
      <alignment horizontal="center"/>
    </xf>
    <xf numFmtId="0" fontId="11" fillId="0" borderId="61" xfId="0" applyFont="1" applyBorder="1" applyAlignment="1" applyProtection="1">
      <alignment horizontal="center"/>
    </xf>
    <xf numFmtId="0" fontId="11" fillId="0" borderId="59" xfId="0" applyFont="1" applyBorder="1" applyAlignment="1" applyProtection="1">
      <alignment horizontal="center"/>
    </xf>
    <xf numFmtId="0" fontId="11" fillId="0" borderId="60" xfId="0" applyFont="1" applyBorder="1" applyAlignment="1" applyProtection="1">
      <alignment horizontal="center"/>
    </xf>
    <xf numFmtId="0" fontId="10" fillId="0" borderId="133" xfId="0" applyFont="1" applyBorder="1" applyAlignment="1" applyProtection="1">
      <alignment horizontal="center"/>
    </xf>
    <xf numFmtId="0" fontId="10" fillId="0" borderId="104" xfId="0" applyFont="1" applyBorder="1" applyAlignment="1" applyProtection="1">
      <alignment horizontal="center"/>
    </xf>
    <xf numFmtId="0" fontId="10" fillId="0" borderId="168" xfId="0" applyFont="1" applyBorder="1" applyAlignment="1" applyProtection="1">
      <alignment horizontal="center"/>
    </xf>
    <xf numFmtId="0" fontId="58" fillId="0" borderId="156" xfId="0" applyFont="1" applyBorder="1" applyAlignment="1">
      <alignment horizontal="center"/>
    </xf>
    <xf numFmtId="0" fontId="58" fillId="0" borderId="152" xfId="0" applyFont="1" applyBorder="1" applyAlignment="1">
      <alignment horizontal="center"/>
    </xf>
    <xf numFmtId="0" fontId="58" fillId="0" borderId="129" xfId="0" applyFont="1" applyBorder="1" applyAlignment="1">
      <alignment horizontal="center"/>
    </xf>
    <xf numFmtId="0" fontId="10" fillId="0" borderId="85" xfId="0" applyFont="1" applyBorder="1" applyAlignment="1" applyProtection="1">
      <alignment horizontal="center"/>
    </xf>
    <xf numFmtId="0" fontId="10" fillId="0" borderId="86" xfId="0" applyFont="1" applyBorder="1" applyAlignment="1" applyProtection="1">
      <alignment horizontal="center"/>
    </xf>
    <xf numFmtId="0" fontId="10" fillId="0" borderId="87" xfId="0" applyFont="1" applyBorder="1" applyAlignment="1" applyProtection="1">
      <alignment horizontal="center"/>
    </xf>
    <xf numFmtId="43" fontId="10" fillId="0" borderId="0" xfId="2" applyFont="1" applyFill="1"/>
    <xf numFmtId="37" fontId="6" fillId="0" borderId="16" xfId="0" applyNumberFormat="1" applyFont="1" applyFill="1" applyBorder="1" applyProtection="1"/>
    <xf numFmtId="5" fontId="10" fillId="0" borderId="52" xfId="0" applyNumberFormat="1" applyFont="1" applyFill="1" applyBorder="1" applyProtection="1"/>
    <xf numFmtId="0" fontId="0" fillId="0" borderId="14" xfId="0" applyFill="1" applyBorder="1" applyAlignment="1" applyProtection="1">
      <alignment horizontal="center"/>
    </xf>
    <xf numFmtId="0" fontId="6" fillId="0" borderId="16" xfId="0" applyFont="1" applyFill="1" applyBorder="1" applyProtection="1"/>
    <xf numFmtId="0" fontId="0" fillId="0" borderId="22" xfId="0" applyFill="1" applyBorder="1" applyProtection="1"/>
    <xf numFmtId="0" fontId="6" fillId="0" borderId="5" xfId="0" applyFont="1" applyFill="1" applyBorder="1" applyAlignment="1" applyProtection="1">
      <alignment horizontal="centerContinuous"/>
    </xf>
    <xf numFmtId="0" fontId="19" fillId="0" borderId="4" xfId="0" applyFont="1" applyFill="1" applyBorder="1" applyAlignment="1" applyProtection="1">
      <alignment horizontal="centerContinuous"/>
    </xf>
    <xf numFmtId="0" fontId="6" fillId="0" borderId="5" xfId="0" applyFont="1" applyFill="1" applyBorder="1" applyProtection="1"/>
    <xf numFmtId="0" fontId="6" fillId="0" borderId="34" xfId="0" applyFont="1" applyFill="1" applyBorder="1" applyAlignment="1" applyProtection="1">
      <alignment horizontal="center"/>
    </xf>
    <xf numFmtId="0" fontId="6" fillId="0" borderId="41" xfId="0" applyFont="1" applyFill="1" applyBorder="1" applyAlignment="1" applyProtection="1">
      <alignment horizontal="centerContinuous"/>
    </xf>
    <xf numFmtId="0" fontId="6" fillId="0" borderId="16" xfId="0" applyFont="1" applyFill="1" applyBorder="1" applyAlignment="1" applyProtection="1">
      <alignment horizontal="center"/>
    </xf>
    <xf numFmtId="0" fontId="6" fillId="0" borderId="4" xfId="0" applyFont="1" applyFill="1" applyBorder="1" applyAlignment="1" applyProtection="1">
      <alignment horizontal="center"/>
    </xf>
    <xf numFmtId="37" fontId="0" fillId="0" borderId="34" xfId="0" applyNumberFormat="1" applyFill="1" applyBorder="1" applyProtection="1"/>
    <xf numFmtId="0" fontId="6" fillId="0" borderId="30" xfId="0" applyFont="1" applyFill="1" applyBorder="1" applyAlignment="1" applyProtection="1">
      <alignment horizontal="right"/>
    </xf>
    <xf numFmtId="0" fontId="6" fillId="0" borderId="4" xfId="0" applyFont="1" applyFill="1" applyBorder="1" applyAlignment="1" applyProtection="1">
      <alignment horizontal="right"/>
    </xf>
    <xf numFmtId="37" fontId="6" fillId="0" borderId="22" xfId="0" applyNumberFormat="1" applyFont="1" applyFill="1" applyBorder="1" applyProtection="1"/>
    <xf numFmtId="0" fontId="0" fillId="0" borderId="4" xfId="0" applyFill="1" applyBorder="1" applyProtection="1"/>
    <xf numFmtId="37" fontId="0" fillId="0" borderId="19" xfId="0" applyNumberFormat="1" applyFill="1" applyBorder="1" applyProtection="1"/>
    <xf numFmtId="0" fontId="0" fillId="0" borderId="19" xfId="0" applyFill="1" applyBorder="1" applyProtection="1"/>
    <xf numFmtId="37" fontId="6" fillId="0" borderId="19" xfId="0" applyNumberFormat="1" applyFont="1" applyFill="1" applyBorder="1" applyProtection="1"/>
    <xf numFmtId="0" fontId="6" fillId="0" borderId="19" xfId="0" applyFont="1" applyFill="1" applyBorder="1" applyProtection="1"/>
    <xf numFmtId="0" fontId="47" fillId="0" borderId="0" xfId="0" applyFont="1" applyFill="1" applyProtection="1"/>
  </cellXfs>
  <cellStyles count="57159">
    <cellStyle name="$" xfId="3906"/>
    <cellStyle name="$_0decimals" xfId="11"/>
    <cellStyle name="$_DCF Shell 2" xfId="3905"/>
    <cellStyle name="$_Model_Sep_2_02" xfId="3904"/>
    <cellStyle name="$_Pipeline Model v1 (09_09_02) v3" xfId="3903"/>
    <cellStyle name="$1000s (0)" xfId="3902"/>
    <cellStyle name="%" xfId="3901"/>
    <cellStyle name="% 2" xfId="5965"/>
    <cellStyle name="%_1 - April 2012 T&amp;D Template" xfId="3900"/>
    <cellStyle name="%_5 - August 2012 T&amp;D Template" xfId="3899"/>
    <cellStyle name="%_Book3" xfId="3898"/>
    <cellStyle name="/dth" xfId="12"/>
    <cellStyle name="?? [0]_VERA" xfId="3897"/>
    <cellStyle name="?????_VERA" xfId="3896"/>
    <cellStyle name="??_VERA" xfId="3895"/>
    <cellStyle name="_0decimals" xfId="13"/>
    <cellStyle name="_Book1" xfId="5966"/>
    <cellStyle name="_Book3" xfId="5967"/>
    <cellStyle name="_Checks" xfId="5968"/>
    <cellStyle name="_Comma" xfId="3894"/>
    <cellStyle name="_Comma_CSC" xfId="3893"/>
    <cellStyle name="_Comma_CSC 2" xfId="5969"/>
    <cellStyle name="_Comma_merger_plans_modified_9_3_1999" xfId="3892"/>
    <cellStyle name="_Currency" xfId="3891"/>
    <cellStyle name="_Currency_CSC" xfId="3890"/>
    <cellStyle name="_Currency_CSC 2" xfId="5970"/>
    <cellStyle name="_Currency_merger_plans_modified_9_3_1999" xfId="3889"/>
    <cellStyle name="_Currency_Model_Sep_2_02" xfId="3888"/>
    <cellStyle name="_Currency_Pipeline Model v1 (09_09_02) v3" xfId="3887"/>
    <cellStyle name="_CurrencySpace" xfId="3886"/>
    <cellStyle name="_CurrencySpace_CSC" xfId="3885"/>
    <cellStyle name="_CurrencySpace_CSC 2" xfId="5971"/>
    <cellStyle name="_CurrencySpace_merger_plans_modified_9_3_1999" xfId="3884"/>
    <cellStyle name="_DRAFT LIST WORK ASSIGNMENTS TO TAM 052209" xfId="5972"/>
    <cellStyle name="_FY 2012_13-2016_17  5 year plan rev 0 20110930" xfId="5973"/>
    <cellStyle name="_FY11 Budget vs. COS (Revised 11-04-10)" xfId="5974"/>
    <cellStyle name="_Intercon Summary FY13-FY17" xfId="5975"/>
    <cellStyle name="_Interconnector Actual vs Budget  0411" xfId="5976"/>
    <cellStyle name="_Mass Returns Trace" xfId="5977"/>
    <cellStyle name="_Multiple" xfId="3883"/>
    <cellStyle name="_Multiple_CSC" xfId="3882"/>
    <cellStyle name="_Multiple_CSC 2" xfId="5978"/>
    <cellStyle name="_Multiple_merger_plans_modified_9_3_1999" xfId="3881"/>
    <cellStyle name="_Multiple_Model_Sep_2_02" xfId="3880"/>
    <cellStyle name="_Multiple_Pipeline Model v1 (09_09_02) v3" xfId="3879"/>
    <cellStyle name="_MultipleSpace" xfId="3878"/>
    <cellStyle name="_MultipleSpace_CSC" xfId="3877"/>
    <cellStyle name="_MultipleSpace_CSC 2" xfId="5979"/>
    <cellStyle name="_MultipleSpace_merger_plans_modified_9_3_1999" xfId="3876"/>
    <cellStyle name="_MultipleSpace_Model_Sep_2_02" xfId="3875"/>
    <cellStyle name="_MultipleSpace_Pipeline Model v1 (09_09_02) v3" xfId="3874"/>
    <cellStyle name="_Narragansett Electric ROE FY13-FY17 Draft 1007" xfId="5980"/>
    <cellStyle name="_Narragansett Electric TKREPORT FY12 _New Org" xfId="5981"/>
    <cellStyle name="_Narragansett Gas ROE FY13-FY17" xfId="5982"/>
    <cellStyle name="_NECO Retrieves 2009-10" xfId="5983"/>
    <cellStyle name="_NY and NE Forecast Detail Reports" xfId="5984"/>
    <cellStyle name="_NY Forecast with Dec Changes" xfId="5985"/>
    <cellStyle name="_NY NE Detail JAN TRAC WP Extract 012709" xfId="5986"/>
    <cellStyle name="_NY Proposed Placeholders" xfId="5987"/>
    <cellStyle name="_NY TD Margin Analysis_May 2011" xfId="3873"/>
    <cellStyle name="_Percent" xfId="3872"/>
    <cellStyle name="_Percent_CSC" xfId="3871"/>
    <cellStyle name="_Percent_CSC 2" xfId="5988"/>
    <cellStyle name="_Percent_merger_plans_modified_9_3_1999" xfId="3870"/>
    <cellStyle name="_Percent_Model_Sep_2_02" xfId="3869"/>
    <cellStyle name="_Percent_Pipeline Model v1 (09_09_02) v3" xfId="3868"/>
    <cellStyle name="_PercentSpace" xfId="3867"/>
    <cellStyle name="_PercentSpace_CSC" xfId="3866"/>
    <cellStyle name="_PercentSpace_CSC 2" xfId="5989"/>
    <cellStyle name="_PercentSpace_merger_plans_modified_9_3_1999" xfId="3865"/>
    <cellStyle name="_PercentSpace_Model_Sep_2_02" xfId="3864"/>
    <cellStyle name="_PercentSpace_Pipeline Model v1 (09_09_02) v3" xfId="3863"/>
    <cellStyle name="_RDM Budget Phasing" xfId="3862"/>
    <cellStyle name="_RI 5 Year Plan FY13_FY17 Final 9 21 11" xfId="5990"/>
    <cellStyle name="_RI Returns (New Method) (CY11)" xfId="5991"/>
    <cellStyle name="_RI Returns (New Method) (FY12)" xfId="5992"/>
    <cellStyle name="_ROE NEP and NECO" xfId="5993"/>
    <cellStyle name="_ROE Tables - CY2012-17" xfId="5994"/>
    <cellStyle name="_Sect 2 Proposed Capital Spend Final (1) TPK (4)Final" xfId="5995"/>
    <cellStyle name="_Test scoring_UKGDx_20070924_Pilot (DV)" xfId="5996"/>
    <cellStyle name="_TRAC_New" xfId="5997"/>
    <cellStyle name="’Ê‰Ý [0.00]_Area" xfId="3861"/>
    <cellStyle name="’Ê‰Ý_Area" xfId="3860"/>
    <cellStyle name="£ BP" xfId="3858"/>
    <cellStyle name="£[2]" xfId="3857"/>
    <cellStyle name="¥ JY" xfId="3856"/>
    <cellStyle name="=C:\WINNT\SYSTEM32\COMMAND.COM" xfId="3859"/>
    <cellStyle name="=C:\WINNT\SYSTEM32\COMMAND.COM 2" xfId="5998"/>
    <cellStyle name="•W_Area" xfId="3855"/>
    <cellStyle name="0" xfId="3854"/>
    <cellStyle name="0DP" xfId="3853"/>
    <cellStyle name="0DP bold" xfId="3852"/>
    <cellStyle name="0DP_calcSens" xfId="3851"/>
    <cellStyle name="1000s (0)" xfId="3850"/>
    <cellStyle name="1DP" xfId="3849"/>
    <cellStyle name="1DP bold" xfId="3848"/>
    <cellStyle name="1DP bold 2" xfId="5999"/>
    <cellStyle name="20% - Accent1 10" xfId="14"/>
    <cellStyle name="20% - Accent1 10 2" xfId="6001"/>
    <cellStyle name="20% - Accent1 10 2 2" xfId="6002"/>
    <cellStyle name="20% - Accent1 10 2 2 2" xfId="6003"/>
    <cellStyle name="20% - Accent1 10 2 3" xfId="6004"/>
    <cellStyle name="20% - Accent1 10 2 3 2" xfId="6005"/>
    <cellStyle name="20% - Accent1 10 2 4" xfId="6006"/>
    <cellStyle name="20% - Accent1 10 3" xfId="6007"/>
    <cellStyle name="20% - Accent1 10 3 2" xfId="6008"/>
    <cellStyle name="20% - Accent1 10 3 2 2" xfId="6009"/>
    <cellStyle name="20% - Accent1 10 3 3" xfId="6010"/>
    <cellStyle name="20% - Accent1 10 3 3 2" xfId="6011"/>
    <cellStyle name="20% - Accent1 10 3 4" xfId="6012"/>
    <cellStyle name="20% - Accent1 10 4" xfId="6013"/>
    <cellStyle name="20% - Accent1 10 4 2" xfId="6014"/>
    <cellStyle name="20% - Accent1 10 5" xfId="6015"/>
    <cellStyle name="20% - Accent1 10 5 2" xfId="6016"/>
    <cellStyle name="20% - Accent1 10 6" xfId="6017"/>
    <cellStyle name="20% - Accent1 10 6 2" xfId="6018"/>
    <cellStyle name="20% - Accent1 10 7" xfId="6019"/>
    <cellStyle name="20% - Accent1 10 8" xfId="6020"/>
    <cellStyle name="20% - Accent1 10 9" xfId="6000"/>
    <cellStyle name="20% - Accent1 10_Income Statement " xfId="6021"/>
    <cellStyle name="20% - Accent1 11" xfId="6022"/>
    <cellStyle name="20% - Accent1 11 2" xfId="6023"/>
    <cellStyle name="20% - Accent1 11 2 2" xfId="6024"/>
    <cellStyle name="20% - Accent1 11 3" xfId="6025"/>
    <cellStyle name="20% - Accent1 11 3 2" xfId="6026"/>
    <cellStyle name="20% - Accent1 11 4" xfId="6027"/>
    <cellStyle name="20% - Accent1 12" xfId="6028"/>
    <cellStyle name="20% - Accent1 13" xfId="6029"/>
    <cellStyle name="20% - Accent1 14" xfId="6030"/>
    <cellStyle name="20% - Accent1 15" xfId="6031"/>
    <cellStyle name="20% - Accent1 16" xfId="6032"/>
    <cellStyle name="20% - Accent1 17" xfId="6033"/>
    <cellStyle name="20% - Accent1 18" xfId="6034"/>
    <cellStyle name="20% - Accent1 19" xfId="6035"/>
    <cellStyle name="20% - Accent1 2" xfId="15"/>
    <cellStyle name="20% - Accent1 2 10" xfId="5691"/>
    <cellStyle name="20% - Accent1 2 11" xfId="6036"/>
    <cellStyle name="20% - Accent1 2 2" xfId="3223"/>
    <cellStyle name="20% - Accent1 2 2 2" xfId="3222"/>
    <cellStyle name="20% - Accent1 2 2 2 2" xfId="6039"/>
    <cellStyle name="20% - Accent1 2 2 2 3" xfId="6038"/>
    <cellStyle name="20% - Accent1 2 2 3" xfId="6040"/>
    <cellStyle name="20% - Accent1 2 2 3 2" xfId="6041"/>
    <cellStyle name="20% - Accent1 2 2 4" xfId="6042"/>
    <cellStyle name="20% - Accent1 2 2 5" xfId="6037"/>
    <cellStyle name="20% - Accent1 2 2_04 15 TRAC Estimate w_JE" xfId="3221"/>
    <cellStyle name="20% - Accent1 2 3" xfId="3220"/>
    <cellStyle name="20% - Accent1 2 3 2" xfId="3219"/>
    <cellStyle name="20% - Accent1 2 3 2 2" xfId="6045"/>
    <cellStyle name="20% - Accent1 2 3 2 3" xfId="6044"/>
    <cellStyle name="20% - Accent1 2 3 3" xfId="6046"/>
    <cellStyle name="20% - Accent1 2 3 3 2" xfId="6047"/>
    <cellStyle name="20% - Accent1 2 3 4" xfId="6048"/>
    <cellStyle name="20% - Accent1 2 3 5" xfId="6043"/>
    <cellStyle name="20% - Accent1 2 4" xfId="3847"/>
    <cellStyle name="20% - Accent1 2 4 2" xfId="6050"/>
    <cellStyle name="20% - Accent1 2 4 2 2" xfId="6051"/>
    <cellStyle name="20% - Accent1 2 4 3" xfId="6052"/>
    <cellStyle name="20% - Accent1 2 4 3 2" xfId="6053"/>
    <cellStyle name="20% - Accent1 2 4 4" xfId="6054"/>
    <cellStyle name="20% - Accent1 2 4 5" xfId="6049"/>
    <cellStyle name="20% - Accent1 2 5" xfId="4283"/>
    <cellStyle name="20% - Accent1 2 5 2" xfId="6056"/>
    <cellStyle name="20% - Accent1 2 5 3" xfId="6055"/>
    <cellStyle name="20% - Accent1 2 6" xfId="5830"/>
    <cellStyle name="20% - Accent1 2 6 2" xfId="6058"/>
    <cellStyle name="20% - Accent1 2 6 3" xfId="6057"/>
    <cellStyle name="20% - Accent1 2 7" xfId="4850"/>
    <cellStyle name="20% - Accent1 2 7 2" xfId="6060"/>
    <cellStyle name="20% - Accent1 2 7 3" xfId="6059"/>
    <cellStyle name="20% - Accent1 2 8" xfId="5705"/>
    <cellStyle name="20% - Accent1 2 8 2" xfId="6061"/>
    <cellStyle name="20% - Accent1 2 9" xfId="5817"/>
    <cellStyle name="20% - Accent1 2 9 2" xfId="6062"/>
    <cellStyle name="20% - Accent1 2_01 15 TRAC Estimate w_JE" xfId="3218"/>
    <cellStyle name="20% - Accent1 20" xfId="6063"/>
    <cellStyle name="20% - Accent1 21" xfId="6064"/>
    <cellStyle name="20% - Accent1 22" xfId="6065"/>
    <cellStyle name="20% - Accent1 23" xfId="6066"/>
    <cellStyle name="20% - Accent1 24" xfId="6067"/>
    <cellStyle name="20% - Accent1 25" xfId="6068"/>
    <cellStyle name="20% - Accent1 26" xfId="6069"/>
    <cellStyle name="20% - Accent1 27" xfId="6070"/>
    <cellStyle name="20% - Accent1 28" xfId="6071"/>
    <cellStyle name="20% - Accent1 29" xfId="6072"/>
    <cellStyle name="20% - Accent1 3" xfId="16"/>
    <cellStyle name="20% - Accent1 3 10" xfId="6073"/>
    <cellStyle name="20% - Accent1 3 2" xfId="3216"/>
    <cellStyle name="20% - Accent1 3 2 2" xfId="3215"/>
    <cellStyle name="20% - Accent1 3 2 2 2" xfId="6076"/>
    <cellStyle name="20% - Accent1 3 2 2 3" xfId="6075"/>
    <cellStyle name="20% - Accent1 3 2 3" xfId="6077"/>
    <cellStyle name="20% - Accent1 3 2 3 2" xfId="6078"/>
    <cellStyle name="20% - Accent1 3 2 4" xfId="6079"/>
    <cellStyle name="20% - Accent1 3 2 5" xfId="6074"/>
    <cellStyle name="20% - Accent1 3 3" xfId="3214"/>
    <cellStyle name="20% - Accent1 3 3 2" xfId="3213"/>
    <cellStyle name="20% - Accent1 3 3 2 2" xfId="6082"/>
    <cellStyle name="20% - Accent1 3 3 2 3" xfId="6081"/>
    <cellStyle name="20% - Accent1 3 3 3" xfId="3212"/>
    <cellStyle name="20% - Accent1 3 3 3 2" xfId="6084"/>
    <cellStyle name="20% - Accent1 3 3 3 3" xfId="6083"/>
    <cellStyle name="20% - Accent1 3 3 4" xfId="6085"/>
    <cellStyle name="20% - Accent1 3 3 5" xfId="6080"/>
    <cellStyle name="20% - Accent1 3 4" xfId="3217"/>
    <cellStyle name="20% - Accent1 3 4 2" xfId="6087"/>
    <cellStyle name="20% - Accent1 3 4 3" xfId="6086"/>
    <cellStyle name="20% - Accent1 3 5" xfId="6088"/>
    <cellStyle name="20% - Accent1 3 5 2" xfId="6089"/>
    <cellStyle name="20% - Accent1 3 6" xfId="6090"/>
    <cellStyle name="20% - Accent1 3 6 2" xfId="6091"/>
    <cellStyle name="20% - Accent1 3 7" xfId="6092"/>
    <cellStyle name="20% - Accent1 3 8" xfId="6093"/>
    <cellStyle name="20% - Accent1 3 9" xfId="6094"/>
    <cellStyle name="20% - Accent1 3_5210 2540703 1823346 Economic Development Fund Gas 0614" xfId="3211"/>
    <cellStyle name="20% - Accent1 30" xfId="6095"/>
    <cellStyle name="20% - Accent1 31" xfId="6096"/>
    <cellStyle name="20% - Accent1 32" xfId="6097"/>
    <cellStyle name="20% - Accent1 33" xfId="6098"/>
    <cellStyle name="20% - Accent1 34" xfId="6099"/>
    <cellStyle name="20% - Accent1 35" xfId="6100"/>
    <cellStyle name="20% - Accent1 36" xfId="6101"/>
    <cellStyle name="20% - Accent1 37" xfId="6102"/>
    <cellStyle name="20% - Accent1 38" xfId="6103"/>
    <cellStyle name="20% - Accent1 39" xfId="6104"/>
    <cellStyle name="20% - Accent1 4" xfId="17"/>
    <cellStyle name="20% - Accent1 4 2" xfId="3209"/>
    <cellStyle name="20% - Accent1 4 2 2" xfId="6107"/>
    <cellStyle name="20% - Accent1 4 2 2 2" xfId="6108"/>
    <cellStyle name="20% - Accent1 4 2 3" xfId="6109"/>
    <cellStyle name="20% - Accent1 4 2 3 2" xfId="6110"/>
    <cellStyle name="20% - Accent1 4 2 4" xfId="6111"/>
    <cellStyle name="20% - Accent1 4 2 5" xfId="6106"/>
    <cellStyle name="20% - Accent1 4 3" xfId="3208"/>
    <cellStyle name="20% - Accent1 4 3 2" xfId="3207"/>
    <cellStyle name="20% - Accent1 4 3 2 2" xfId="6114"/>
    <cellStyle name="20% - Accent1 4 3 2 3" xfId="6113"/>
    <cellStyle name="20% - Accent1 4 3 3" xfId="6115"/>
    <cellStyle name="20% - Accent1 4 3 3 2" xfId="6116"/>
    <cellStyle name="20% - Accent1 4 3 4" xfId="6117"/>
    <cellStyle name="20% - Accent1 4 3 5" xfId="6112"/>
    <cellStyle name="20% - Accent1 4 4" xfId="3210"/>
    <cellStyle name="20% - Accent1 4 4 2" xfId="6119"/>
    <cellStyle name="20% - Accent1 4 4 3" xfId="6118"/>
    <cellStyle name="20% - Accent1 4 5" xfId="6120"/>
    <cellStyle name="20% - Accent1 4 5 2" xfId="6121"/>
    <cellStyle name="20% - Accent1 4 6" xfId="6122"/>
    <cellStyle name="20% - Accent1 4 6 2" xfId="6123"/>
    <cellStyle name="20% - Accent1 4 7" xfId="6124"/>
    <cellStyle name="20% - Accent1 4 8" xfId="6125"/>
    <cellStyle name="20% - Accent1 4 9" xfId="6105"/>
    <cellStyle name="20% - Accent1 4_08 14 TRAC Estimate w_JE" xfId="3206"/>
    <cellStyle name="20% - Accent1 40" xfId="6126"/>
    <cellStyle name="20% - Accent1 41" xfId="6127"/>
    <cellStyle name="20% - Accent1 42" xfId="6128"/>
    <cellStyle name="20% - Accent1 43" xfId="6129"/>
    <cellStyle name="20% - Accent1 44" xfId="6130"/>
    <cellStyle name="20% - Accent1 45" xfId="6131"/>
    <cellStyle name="20% - Accent1 46" xfId="6132"/>
    <cellStyle name="20% - Accent1 47" xfId="6133"/>
    <cellStyle name="20% - Accent1 48" xfId="6134"/>
    <cellStyle name="20% - Accent1 49" xfId="6135"/>
    <cellStyle name="20% - Accent1 5" xfId="18"/>
    <cellStyle name="20% - Accent1 5 2" xfId="3204"/>
    <cellStyle name="20% - Accent1 5 2 2" xfId="6138"/>
    <cellStyle name="20% - Accent1 5 2 2 2" xfId="6139"/>
    <cellStyle name="20% - Accent1 5 2 3" xfId="6140"/>
    <cellStyle name="20% - Accent1 5 2 3 2" xfId="6141"/>
    <cellStyle name="20% - Accent1 5 2 4" xfId="6142"/>
    <cellStyle name="20% - Accent1 5 2 5" xfId="6137"/>
    <cellStyle name="20% - Accent1 5 3" xfId="3203"/>
    <cellStyle name="20% - Accent1 5 3 2" xfId="3202"/>
    <cellStyle name="20% - Accent1 5 3 2 2" xfId="6145"/>
    <cellStyle name="20% - Accent1 5 3 2 3" xfId="6144"/>
    <cellStyle name="20% - Accent1 5 3 3" xfId="6146"/>
    <cellStyle name="20% - Accent1 5 3 3 2" xfId="6147"/>
    <cellStyle name="20% - Accent1 5 3 4" xfId="6148"/>
    <cellStyle name="20% - Accent1 5 3 5" xfId="6143"/>
    <cellStyle name="20% - Accent1 5 4" xfId="3201"/>
    <cellStyle name="20% - Accent1 5 4 2" xfId="6150"/>
    <cellStyle name="20% - Accent1 5 4 3" xfId="6149"/>
    <cellStyle name="20% - Accent1 5 5" xfId="3205"/>
    <cellStyle name="20% - Accent1 5 5 2" xfId="6152"/>
    <cellStyle name="20% - Accent1 5 5 3" xfId="6151"/>
    <cellStyle name="20% - Accent1 5 6" xfId="6153"/>
    <cellStyle name="20% - Accent1 5 6 2" xfId="6154"/>
    <cellStyle name="20% - Accent1 5 7" xfId="6155"/>
    <cellStyle name="20% - Accent1 5 8" xfId="6156"/>
    <cellStyle name="20% - Accent1 5 9" xfId="6136"/>
    <cellStyle name="20% - Accent1 5_01 15 TRAC Estimate w_JE" xfId="3200"/>
    <cellStyle name="20% - Accent1 50" xfId="6157"/>
    <cellStyle name="20% - Accent1 51" xfId="6158"/>
    <cellStyle name="20% - Accent1 52" xfId="6159"/>
    <cellStyle name="20% - Accent1 53" xfId="6160"/>
    <cellStyle name="20% - Accent1 54" xfId="6161"/>
    <cellStyle name="20% - Accent1 55" xfId="6162"/>
    <cellStyle name="20% - Accent1 56" xfId="6163"/>
    <cellStyle name="20% - Accent1 57" xfId="6164"/>
    <cellStyle name="20% - Accent1 58" xfId="6165"/>
    <cellStyle name="20% - Accent1 59" xfId="6166"/>
    <cellStyle name="20% - Accent1 6" xfId="19"/>
    <cellStyle name="20% - Accent1 6 10" xfId="5777"/>
    <cellStyle name="20% - Accent1 6 11" xfId="6167"/>
    <cellStyle name="20% - Accent1 6 2" xfId="3198"/>
    <cellStyle name="20% - Accent1 6 2 2" xfId="3197"/>
    <cellStyle name="20% - Accent1 6 2 2 2" xfId="6170"/>
    <cellStyle name="20% - Accent1 6 2 2 3" xfId="6169"/>
    <cellStyle name="20% - Accent1 6 2 3" xfId="6171"/>
    <cellStyle name="20% - Accent1 6 2 3 2" xfId="6172"/>
    <cellStyle name="20% - Accent1 6 2 4" xfId="6173"/>
    <cellStyle name="20% - Accent1 6 2 5" xfId="6168"/>
    <cellStyle name="20% - Accent1 6 2_04 15 TRAC Estimate w_JE" xfId="3196"/>
    <cellStyle name="20% - Accent1 6 3" xfId="3195"/>
    <cellStyle name="20% - Accent1 6 3 2" xfId="6175"/>
    <cellStyle name="20% - Accent1 6 3 2 2" xfId="6176"/>
    <cellStyle name="20% - Accent1 6 3 3" xfId="6177"/>
    <cellStyle name="20% - Accent1 6 3 3 2" xfId="6178"/>
    <cellStyle name="20% - Accent1 6 3 4" xfId="6179"/>
    <cellStyle name="20% - Accent1 6 3 5" xfId="6174"/>
    <cellStyle name="20% - Accent1 6 4" xfId="3199"/>
    <cellStyle name="20% - Accent1 6 4 2" xfId="6181"/>
    <cellStyle name="20% - Accent1 6 4 3" xfId="6180"/>
    <cellStyle name="20% - Accent1 6 5" xfId="5709"/>
    <cellStyle name="20% - Accent1 6 5 2" xfId="6183"/>
    <cellStyle name="20% - Accent1 6 5 3" xfId="6182"/>
    <cellStyle name="20% - Accent1 6 6" xfId="5811"/>
    <cellStyle name="20% - Accent1 6 6 2" xfId="6185"/>
    <cellStyle name="20% - Accent1 6 6 3" xfId="6184"/>
    <cellStyle name="20% - Accent1 6 7" xfId="5730"/>
    <cellStyle name="20% - Accent1 6 7 2" xfId="6186"/>
    <cellStyle name="20% - Accent1 6 8" xfId="5794"/>
    <cellStyle name="20% - Accent1 6 8 2" xfId="6187"/>
    <cellStyle name="20% - Accent1 6 9" xfId="3643"/>
    <cellStyle name="20% - Accent1 6_5210 2540541 2540013 1823241 1823014 Transmission Revenue Adjustment Clause (TRAC) 0215" xfId="3194"/>
    <cellStyle name="20% - Accent1 60" xfId="6188"/>
    <cellStyle name="20% - Accent1 61" xfId="6189"/>
    <cellStyle name="20% - Accent1 62" xfId="6190"/>
    <cellStyle name="20% - Accent1 63" xfId="6191"/>
    <cellStyle name="20% - Accent1 64" xfId="6192"/>
    <cellStyle name="20% - Accent1 65" xfId="6193"/>
    <cellStyle name="20% - Accent1 66" xfId="6194"/>
    <cellStyle name="20% - Accent1 67" xfId="6195"/>
    <cellStyle name="20% - Accent1 68" xfId="6196"/>
    <cellStyle name="20% - Accent1 69" xfId="6197"/>
    <cellStyle name="20% - Accent1 7" xfId="20"/>
    <cellStyle name="20% - Accent1 7 2" xfId="3193"/>
    <cellStyle name="20% - Accent1 7 2 2" xfId="6200"/>
    <cellStyle name="20% - Accent1 7 2 2 2" xfId="6201"/>
    <cellStyle name="20% - Accent1 7 2 3" xfId="6202"/>
    <cellStyle name="20% - Accent1 7 2 3 2" xfId="6203"/>
    <cellStyle name="20% - Accent1 7 2 4" xfId="6204"/>
    <cellStyle name="20% - Accent1 7 2 5" xfId="6199"/>
    <cellStyle name="20% - Accent1 7 3" xfId="6205"/>
    <cellStyle name="20% - Accent1 7 3 2" xfId="6206"/>
    <cellStyle name="20% - Accent1 7 3 2 2" xfId="6207"/>
    <cellStyle name="20% - Accent1 7 3 3" xfId="6208"/>
    <cellStyle name="20% - Accent1 7 3 3 2" xfId="6209"/>
    <cellStyle name="20% - Accent1 7 3 4" xfId="6210"/>
    <cellStyle name="20% - Accent1 7 4" xfId="6211"/>
    <cellStyle name="20% - Accent1 7 4 2" xfId="6212"/>
    <cellStyle name="20% - Accent1 7 5" xfId="6213"/>
    <cellStyle name="20% - Accent1 7 5 2" xfId="6214"/>
    <cellStyle name="20% - Accent1 7 6" xfId="6215"/>
    <cellStyle name="20% - Accent1 7 6 2" xfId="6216"/>
    <cellStyle name="20% - Accent1 7 7" xfId="6217"/>
    <cellStyle name="20% - Accent1 7 8" xfId="6218"/>
    <cellStyle name="20% - Accent1 7 9" xfId="6198"/>
    <cellStyle name="20% - Accent1 7_Income Statement " xfId="6219"/>
    <cellStyle name="20% - Accent1 70" xfId="6220"/>
    <cellStyle name="20% - Accent1 71" xfId="6221"/>
    <cellStyle name="20% - Accent1 72" xfId="6222"/>
    <cellStyle name="20% - Accent1 73" xfId="6223"/>
    <cellStyle name="20% - Accent1 74" xfId="6224"/>
    <cellStyle name="20% - Accent1 75" xfId="6225"/>
    <cellStyle name="20% - Accent1 76" xfId="6226"/>
    <cellStyle name="20% - Accent1 77" xfId="6227"/>
    <cellStyle name="20% - Accent1 78" xfId="6228"/>
    <cellStyle name="20% - Accent1 79" xfId="6229"/>
    <cellStyle name="20% - Accent1 8" xfId="21"/>
    <cellStyle name="20% - Accent1 8 2" xfId="6231"/>
    <cellStyle name="20% - Accent1 8 2 2" xfId="6232"/>
    <cellStyle name="20% - Accent1 8 2 2 2" xfId="6233"/>
    <cellStyle name="20% - Accent1 8 2 3" xfId="6234"/>
    <cellStyle name="20% - Accent1 8 2 3 2" xfId="6235"/>
    <cellStyle name="20% - Accent1 8 2 4" xfId="6236"/>
    <cellStyle name="20% - Accent1 8 3" xfId="6237"/>
    <cellStyle name="20% - Accent1 8 3 2" xfId="6238"/>
    <cellStyle name="20% - Accent1 8 3 2 2" xfId="6239"/>
    <cellStyle name="20% - Accent1 8 3 3" xfId="6240"/>
    <cellStyle name="20% - Accent1 8 3 3 2" xfId="6241"/>
    <cellStyle name="20% - Accent1 8 3 4" xfId="6242"/>
    <cellStyle name="20% - Accent1 8 4" xfId="6243"/>
    <cellStyle name="20% - Accent1 8 4 2" xfId="6244"/>
    <cellStyle name="20% - Accent1 8 5" xfId="6245"/>
    <cellStyle name="20% - Accent1 8 5 2" xfId="6246"/>
    <cellStyle name="20% - Accent1 8 6" xfId="6247"/>
    <cellStyle name="20% - Accent1 8 6 2" xfId="6248"/>
    <cellStyle name="20% - Accent1 8 7" xfId="6249"/>
    <cellStyle name="20% - Accent1 8 8" xfId="6250"/>
    <cellStyle name="20% - Accent1 8 9" xfId="6230"/>
    <cellStyle name="20% - Accent1 8_Income Statement " xfId="6251"/>
    <cellStyle name="20% - Accent1 80" xfId="6252"/>
    <cellStyle name="20% - Accent1 9" xfId="22"/>
    <cellStyle name="20% - Accent1 9 2" xfId="6254"/>
    <cellStyle name="20% - Accent1 9 2 2" xfId="6255"/>
    <cellStyle name="20% - Accent1 9 2 2 2" xfId="6256"/>
    <cellStyle name="20% - Accent1 9 2 3" xfId="6257"/>
    <cellStyle name="20% - Accent1 9 2 3 2" xfId="6258"/>
    <cellStyle name="20% - Accent1 9 2 4" xfId="6259"/>
    <cellStyle name="20% - Accent1 9 3" xfId="6260"/>
    <cellStyle name="20% - Accent1 9 3 2" xfId="6261"/>
    <cellStyle name="20% - Accent1 9 3 2 2" xfId="6262"/>
    <cellStyle name="20% - Accent1 9 3 3" xfId="6263"/>
    <cellStyle name="20% - Accent1 9 3 3 2" xfId="6264"/>
    <cellStyle name="20% - Accent1 9 3 4" xfId="6265"/>
    <cellStyle name="20% - Accent1 9 4" xfId="6266"/>
    <cellStyle name="20% - Accent1 9 4 2" xfId="6267"/>
    <cellStyle name="20% - Accent1 9 5" xfId="6268"/>
    <cellStyle name="20% - Accent1 9 5 2" xfId="6269"/>
    <cellStyle name="20% - Accent1 9 6" xfId="6270"/>
    <cellStyle name="20% - Accent1 9 6 2" xfId="6271"/>
    <cellStyle name="20% - Accent1 9 7" xfId="6272"/>
    <cellStyle name="20% - Accent1 9 8" xfId="6273"/>
    <cellStyle name="20% - Accent1 9 9" xfId="6253"/>
    <cellStyle name="20% - Accent1 9_Income Statement " xfId="6274"/>
    <cellStyle name="20% - Accent2 10" xfId="23"/>
    <cellStyle name="20% - Accent2 10 2" xfId="6276"/>
    <cellStyle name="20% - Accent2 10 2 2" xfId="6277"/>
    <cellStyle name="20% - Accent2 10 2 2 2" xfId="6278"/>
    <cellStyle name="20% - Accent2 10 2 3" xfId="6279"/>
    <cellStyle name="20% - Accent2 10 2 3 2" xfId="6280"/>
    <cellStyle name="20% - Accent2 10 2 4" xfId="6281"/>
    <cellStyle name="20% - Accent2 10 3" xfId="6282"/>
    <cellStyle name="20% - Accent2 10 3 2" xfId="6283"/>
    <cellStyle name="20% - Accent2 10 3 2 2" xfId="6284"/>
    <cellStyle name="20% - Accent2 10 3 3" xfId="6285"/>
    <cellStyle name="20% - Accent2 10 3 3 2" xfId="6286"/>
    <cellStyle name="20% - Accent2 10 3 4" xfId="6287"/>
    <cellStyle name="20% - Accent2 10 4" xfId="6288"/>
    <cellStyle name="20% - Accent2 10 4 2" xfId="6289"/>
    <cellStyle name="20% - Accent2 10 5" xfId="6290"/>
    <cellStyle name="20% - Accent2 10 5 2" xfId="6291"/>
    <cellStyle name="20% - Accent2 10 6" xfId="6292"/>
    <cellStyle name="20% - Accent2 10 6 2" xfId="6293"/>
    <cellStyle name="20% - Accent2 10 7" xfId="6294"/>
    <cellStyle name="20% - Accent2 10 8" xfId="6295"/>
    <cellStyle name="20% - Accent2 10 9" xfId="6275"/>
    <cellStyle name="20% - Accent2 10_Income Statement " xfId="6296"/>
    <cellStyle name="20% - Accent2 11" xfId="6297"/>
    <cellStyle name="20% - Accent2 11 2" xfId="6298"/>
    <cellStyle name="20% - Accent2 11 2 2" xfId="6299"/>
    <cellStyle name="20% - Accent2 11 3" xfId="6300"/>
    <cellStyle name="20% - Accent2 11 3 2" xfId="6301"/>
    <cellStyle name="20% - Accent2 11 4" xfId="6302"/>
    <cellStyle name="20% - Accent2 12" xfId="6303"/>
    <cellStyle name="20% - Accent2 13" xfId="6304"/>
    <cellStyle name="20% - Accent2 14" xfId="6305"/>
    <cellStyle name="20% - Accent2 15" xfId="6306"/>
    <cellStyle name="20% - Accent2 16" xfId="6307"/>
    <cellStyle name="20% - Accent2 17" xfId="6308"/>
    <cellStyle name="20% - Accent2 18" xfId="6309"/>
    <cellStyle name="20% - Accent2 19" xfId="6310"/>
    <cellStyle name="20% - Accent2 2" xfId="24"/>
    <cellStyle name="20% - Accent2 2 10" xfId="5747"/>
    <cellStyle name="20% - Accent2 2 11" xfId="6311"/>
    <cellStyle name="20% - Accent2 2 2" xfId="3192"/>
    <cellStyle name="20% - Accent2 2 2 2" xfId="3191"/>
    <cellStyle name="20% - Accent2 2 2 2 2" xfId="6314"/>
    <cellStyle name="20% - Accent2 2 2 2 3" xfId="6313"/>
    <cellStyle name="20% - Accent2 2 2 3" xfId="6315"/>
    <cellStyle name="20% - Accent2 2 2 3 2" xfId="6316"/>
    <cellStyle name="20% - Accent2 2 2 4" xfId="6317"/>
    <cellStyle name="20% - Accent2 2 2 5" xfId="6312"/>
    <cellStyle name="20% - Accent2 2 2_04 15 TRAC Estimate w_JE" xfId="3190"/>
    <cellStyle name="20% - Accent2 2 3" xfId="3189"/>
    <cellStyle name="20% - Accent2 2 3 2" xfId="3188"/>
    <cellStyle name="20% - Accent2 2 3 2 2" xfId="6320"/>
    <cellStyle name="20% - Accent2 2 3 2 3" xfId="6319"/>
    <cellStyle name="20% - Accent2 2 3 3" xfId="6321"/>
    <cellStyle name="20% - Accent2 2 3 3 2" xfId="6322"/>
    <cellStyle name="20% - Accent2 2 3 4" xfId="6323"/>
    <cellStyle name="20% - Accent2 2 3 5" xfId="6318"/>
    <cellStyle name="20% - Accent2 2 4" xfId="3846"/>
    <cellStyle name="20% - Accent2 2 4 2" xfId="6325"/>
    <cellStyle name="20% - Accent2 2 4 2 2" xfId="6326"/>
    <cellStyle name="20% - Accent2 2 4 3" xfId="6327"/>
    <cellStyle name="20% - Accent2 2 4 3 2" xfId="6328"/>
    <cellStyle name="20% - Accent2 2 4 4" xfId="6329"/>
    <cellStyle name="20% - Accent2 2 4 5" xfId="6324"/>
    <cellStyle name="20% - Accent2 2 5" xfId="4282"/>
    <cellStyle name="20% - Accent2 2 5 2" xfId="6331"/>
    <cellStyle name="20% - Accent2 2 5 3" xfId="6330"/>
    <cellStyle name="20% - Accent2 2 6" xfId="5704"/>
    <cellStyle name="20% - Accent2 2 6 2" xfId="6333"/>
    <cellStyle name="20% - Accent2 2 6 3" xfId="6332"/>
    <cellStyle name="20% - Accent2 2 7" xfId="3269"/>
    <cellStyle name="20% - Accent2 2 7 2" xfId="6335"/>
    <cellStyle name="20% - Accent2 2 7 3" xfId="6334"/>
    <cellStyle name="20% - Accent2 2 8" xfId="5690"/>
    <cellStyle name="20% - Accent2 2 8 2" xfId="6336"/>
    <cellStyle name="20% - Accent2 2 9" xfId="5799"/>
    <cellStyle name="20% - Accent2 2 9 2" xfId="6337"/>
    <cellStyle name="20% - Accent2 2_01 15 TRAC Estimate w_JE" xfId="3187"/>
    <cellStyle name="20% - Accent2 20" xfId="6338"/>
    <cellStyle name="20% - Accent2 21" xfId="6339"/>
    <cellStyle name="20% - Accent2 22" xfId="6340"/>
    <cellStyle name="20% - Accent2 23" xfId="6341"/>
    <cellStyle name="20% - Accent2 24" xfId="6342"/>
    <cellStyle name="20% - Accent2 25" xfId="6343"/>
    <cellStyle name="20% - Accent2 26" xfId="6344"/>
    <cellStyle name="20% - Accent2 27" xfId="6345"/>
    <cellStyle name="20% - Accent2 28" xfId="6346"/>
    <cellStyle name="20% - Accent2 29" xfId="6347"/>
    <cellStyle name="20% - Accent2 3" xfId="25"/>
    <cellStyle name="20% - Accent2 3 10" xfId="6348"/>
    <cellStyle name="20% - Accent2 3 2" xfId="3185"/>
    <cellStyle name="20% - Accent2 3 2 2" xfId="3184"/>
    <cellStyle name="20% - Accent2 3 2 2 2" xfId="6351"/>
    <cellStyle name="20% - Accent2 3 2 2 3" xfId="6350"/>
    <cellStyle name="20% - Accent2 3 2 3" xfId="6352"/>
    <cellStyle name="20% - Accent2 3 2 3 2" xfId="6353"/>
    <cellStyle name="20% - Accent2 3 2 4" xfId="6354"/>
    <cellStyle name="20% - Accent2 3 2 5" xfId="6349"/>
    <cellStyle name="20% - Accent2 3 3" xfId="3183"/>
    <cellStyle name="20% - Accent2 3 3 2" xfId="3182"/>
    <cellStyle name="20% - Accent2 3 3 2 2" xfId="6357"/>
    <cellStyle name="20% - Accent2 3 3 2 3" xfId="6356"/>
    <cellStyle name="20% - Accent2 3 3 3" xfId="3181"/>
    <cellStyle name="20% - Accent2 3 3 3 2" xfId="6359"/>
    <cellStyle name="20% - Accent2 3 3 3 3" xfId="6358"/>
    <cellStyle name="20% - Accent2 3 3 4" xfId="6360"/>
    <cellStyle name="20% - Accent2 3 3 5" xfId="6355"/>
    <cellStyle name="20% - Accent2 3 4" xfId="3186"/>
    <cellStyle name="20% - Accent2 3 4 2" xfId="6362"/>
    <cellStyle name="20% - Accent2 3 4 3" xfId="6361"/>
    <cellStyle name="20% - Accent2 3 5" xfId="6363"/>
    <cellStyle name="20% - Accent2 3 5 2" xfId="6364"/>
    <cellStyle name="20% - Accent2 3 6" xfId="6365"/>
    <cellStyle name="20% - Accent2 3 6 2" xfId="6366"/>
    <cellStyle name="20% - Accent2 3 7" xfId="6367"/>
    <cellStyle name="20% - Accent2 3 8" xfId="6368"/>
    <cellStyle name="20% - Accent2 3 9" xfId="6369"/>
    <cellStyle name="20% - Accent2 3_5210 2540703 1823346 Economic Development Fund Gas 0614" xfId="3180"/>
    <cellStyle name="20% - Accent2 30" xfId="6370"/>
    <cellStyle name="20% - Accent2 31" xfId="6371"/>
    <cellStyle name="20% - Accent2 32" xfId="6372"/>
    <cellStyle name="20% - Accent2 33" xfId="6373"/>
    <cellStyle name="20% - Accent2 34" xfId="6374"/>
    <cellStyle name="20% - Accent2 35" xfId="6375"/>
    <cellStyle name="20% - Accent2 36" xfId="6376"/>
    <cellStyle name="20% - Accent2 37" xfId="6377"/>
    <cellStyle name="20% - Accent2 38" xfId="6378"/>
    <cellStyle name="20% - Accent2 39" xfId="6379"/>
    <cellStyle name="20% - Accent2 4" xfId="26"/>
    <cellStyle name="20% - Accent2 4 2" xfId="3178"/>
    <cellStyle name="20% - Accent2 4 2 2" xfId="6382"/>
    <cellStyle name="20% - Accent2 4 2 2 2" xfId="6383"/>
    <cellStyle name="20% - Accent2 4 2 3" xfId="6384"/>
    <cellStyle name="20% - Accent2 4 2 3 2" xfId="6385"/>
    <cellStyle name="20% - Accent2 4 2 4" xfId="6386"/>
    <cellStyle name="20% - Accent2 4 2 5" xfId="6381"/>
    <cellStyle name="20% - Accent2 4 3" xfId="3177"/>
    <cellStyle name="20% - Accent2 4 3 2" xfId="3176"/>
    <cellStyle name="20% - Accent2 4 3 2 2" xfId="6389"/>
    <cellStyle name="20% - Accent2 4 3 2 3" xfId="6388"/>
    <cellStyle name="20% - Accent2 4 3 3" xfId="6390"/>
    <cellStyle name="20% - Accent2 4 3 3 2" xfId="6391"/>
    <cellStyle name="20% - Accent2 4 3 4" xfId="6392"/>
    <cellStyle name="20% - Accent2 4 3 5" xfId="6387"/>
    <cellStyle name="20% - Accent2 4 4" xfId="3179"/>
    <cellStyle name="20% - Accent2 4 4 2" xfId="6394"/>
    <cellStyle name="20% - Accent2 4 4 3" xfId="6393"/>
    <cellStyle name="20% - Accent2 4 5" xfId="6395"/>
    <cellStyle name="20% - Accent2 4 5 2" xfId="6396"/>
    <cellStyle name="20% - Accent2 4 6" xfId="6397"/>
    <cellStyle name="20% - Accent2 4 6 2" xfId="6398"/>
    <cellStyle name="20% - Accent2 4 7" xfId="6399"/>
    <cellStyle name="20% - Accent2 4 8" xfId="6400"/>
    <cellStyle name="20% - Accent2 4 9" xfId="6380"/>
    <cellStyle name="20% - Accent2 4_08 14 TRAC Estimate w_JE" xfId="3175"/>
    <cellStyle name="20% - Accent2 40" xfId="6401"/>
    <cellStyle name="20% - Accent2 41" xfId="6402"/>
    <cellStyle name="20% - Accent2 42" xfId="6403"/>
    <cellStyle name="20% - Accent2 43" xfId="6404"/>
    <cellStyle name="20% - Accent2 44" xfId="6405"/>
    <cellStyle name="20% - Accent2 45" xfId="6406"/>
    <cellStyle name="20% - Accent2 46" xfId="6407"/>
    <cellStyle name="20% - Accent2 47" xfId="6408"/>
    <cellStyle name="20% - Accent2 48" xfId="6409"/>
    <cellStyle name="20% - Accent2 49" xfId="6410"/>
    <cellStyle name="20% - Accent2 5" xfId="27"/>
    <cellStyle name="20% - Accent2 5 2" xfId="3173"/>
    <cellStyle name="20% - Accent2 5 2 2" xfId="6413"/>
    <cellStyle name="20% - Accent2 5 2 2 2" xfId="6414"/>
    <cellStyle name="20% - Accent2 5 2 3" xfId="6415"/>
    <cellStyle name="20% - Accent2 5 2 3 2" xfId="6416"/>
    <cellStyle name="20% - Accent2 5 2 4" xfId="6417"/>
    <cellStyle name="20% - Accent2 5 2 5" xfId="6412"/>
    <cellStyle name="20% - Accent2 5 3" xfId="3172"/>
    <cellStyle name="20% - Accent2 5 3 2" xfId="3171"/>
    <cellStyle name="20% - Accent2 5 3 2 2" xfId="6420"/>
    <cellStyle name="20% - Accent2 5 3 2 3" xfId="6419"/>
    <cellStyle name="20% - Accent2 5 3 3" xfId="6421"/>
    <cellStyle name="20% - Accent2 5 3 3 2" xfId="6422"/>
    <cellStyle name="20% - Accent2 5 3 4" xfId="6423"/>
    <cellStyle name="20% - Accent2 5 3 5" xfId="6418"/>
    <cellStyle name="20% - Accent2 5 4" xfId="3170"/>
    <cellStyle name="20% - Accent2 5 4 2" xfId="6425"/>
    <cellStyle name="20% - Accent2 5 4 3" xfId="6424"/>
    <cellStyle name="20% - Accent2 5 5" xfId="3174"/>
    <cellStyle name="20% - Accent2 5 5 2" xfId="6427"/>
    <cellStyle name="20% - Accent2 5 5 3" xfId="6426"/>
    <cellStyle name="20% - Accent2 5 6" xfId="6428"/>
    <cellStyle name="20% - Accent2 5 6 2" xfId="6429"/>
    <cellStyle name="20% - Accent2 5 7" xfId="6430"/>
    <cellStyle name="20% - Accent2 5 8" xfId="6431"/>
    <cellStyle name="20% - Accent2 5 9" xfId="6411"/>
    <cellStyle name="20% - Accent2 5_01 15 TRAC Estimate w_JE" xfId="3169"/>
    <cellStyle name="20% - Accent2 50" xfId="6432"/>
    <cellStyle name="20% - Accent2 51" xfId="6433"/>
    <cellStyle name="20% - Accent2 52" xfId="6434"/>
    <cellStyle name="20% - Accent2 53" xfId="6435"/>
    <cellStyle name="20% - Accent2 54" xfId="6436"/>
    <cellStyle name="20% - Accent2 55" xfId="6437"/>
    <cellStyle name="20% - Accent2 56" xfId="6438"/>
    <cellStyle name="20% - Accent2 57" xfId="6439"/>
    <cellStyle name="20% - Accent2 58" xfId="6440"/>
    <cellStyle name="20% - Accent2 59" xfId="6441"/>
    <cellStyle name="20% - Accent2 6" xfId="28"/>
    <cellStyle name="20% - Accent2 6 10" xfId="5775"/>
    <cellStyle name="20% - Accent2 6 11" xfId="6442"/>
    <cellStyle name="20% - Accent2 6 2" xfId="3167"/>
    <cellStyle name="20% - Accent2 6 2 2" xfId="3166"/>
    <cellStyle name="20% - Accent2 6 2 2 2" xfId="6445"/>
    <cellStyle name="20% - Accent2 6 2 2 3" xfId="6444"/>
    <cellStyle name="20% - Accent2 6 2 3" xfId="6446"/>
    <cellStyle name="20% - Accent2 6 2 3 2" xfId="6447"/>
    <cellStyle name="20% - Accent2 6 2 4" xfId="6448"/>
    <cellStyle name="20% - Accent2 6 2 5" xfId="6443"/>
    <cellStyle name="20% - Accent2 6 2_04 15 TRAC Estimate w_JE" xfId="3165"/>
    <cellStyle name="20% - Accent2 6 3" xfId="3164"/>
    <cellStyle name="20% - Accent2 6 3 2" xfId="6450"/>
    <cellStyle name="20% - Accent2 6 3 2 2" xfId="6451"/>
    <cellStyle name="20% - Accent2 6 3 3" xfId="6452"/>
    <cellStyle name="20% - Accent2 6 3 3 2" xfId="6453"/>
    <cellStyle name="20% - Accent2 6 3 4" xfId="6454"/>
    <cellStyle name="20% - Accent2 6 3 5" xfId="6449"/>
    <cellStyle name="20% - Accent2 6 4" xfId="3168"/>
    <cellStyle name="20% - Accent2 6 4 2" xfId="6456"/>
    <cellStyle name="20% - Accent2 6 4 3" xfId="6455"/>
    <cellStyle name="20% - Accent2 6 5" xfId="5712"/>
    <cellStyle name="20% - Accent2 6 5 2" xfId="6458"/>
    <cellStyle name="20% - Accent2 6 5 3" xfId="6457"/>
    <cellStyle name="20% - Accent2 6 6" xfId="5808"/>
    <cellStyle name="20% - Accent2 6 6 2" xfId="6460"/>
    <cellStyle name="20% - Accent2 6 6 3" xfId="6459"/>
    <cellStyle name="20% - Accent2 6 7" xfId="5734"/>
    <cellStyle name="20% - Accent2 6 7 2" xfId="6461"/>
    <cellStyle name="20% - Accent2 6 8" xfId="5790"/>
    <cellStyle name="20% - Accent2 6 8 2" xfId="6462"/>
    <cellStyle name="20% - Accent2 6 9" xfId="5754"/>
    <cellStyle name="20% - Accent2 6_5210 2540541 2540013 1823241 1823014 Transmission Revenue Adjustment Clause (TRAC) 0215" xfId="3163"/>
    <cellStyle name="20% - Accent2 60" xfId="6463"/>
    <cellStyle name="20% - Accent2 61" xfId="6464"/>
    <cellStyle name="20% - Accent2 62" xfId="6465"/>
    <cellStyle name="20% - Accent2 63" xfId="6466"/>
    <cellStyle name="20% - Accent2 64" xfId="6467"/>
    <cellStyle name="20% - Accent2 65" xfId="6468"/>
    <cellStyle name="20% - Accent2 66" xfId="6469"/>
    <cellStyle name="20% - Accent2 67" xfId="6470"/>
    <cellStyle name="20% - Accent2 68" xfId="6471"/>
    <cellStyle name="20% - Accent2 69" xfId="6472"/>
    <cellStyle name="20% - Accent2 7" xfId="29"/>
    <cellStyle name="20% - Accent2 7 2" xfId="3162"/>
    <cellStyle name="20% - Accent2 7 2 2" xfId="6475"/>
    <cellStyle name="20% - Accent2 7 2 2 2" xfId="6476"/>
    <cellStyle name="20% - Accent2 7 2 3" xfId="6477"/>
    <cellStyle name="20% - Accent2 7 2 3 2" xfId="6478"/>
    <cellStyle name="20% - Accent2 7 2 4" xfId="6479"/>
    <cellStyle name="20% - Accent2 7 2 5" xfId="6474"/>
    <cellStyle name="20% - Accent2 7 3" xfId="6480"/>
    <cellStyle name="20% - Accent2 7 3 2" xfId="6481"/>
    <cellStyle name="20% - Accent2 7 3 2 2" xfId="6482"/>
    <cellStyle name="20% - Accent2 7 3 3" xfId="6483"/>
    <cellStyle name="20% - Accent2 7 3 3 2" xfId="6484"/>
    <cellStyle name="20% - Accent2 7 3 4" xfId="6485"/>
    <cellStyle name="20% - Accent2 7 4" xfId="6486"/>
    <cellStyle name="20% - Accent2 7 4 2" xfId="6487"/>
    <cellStyle name="20% - Accent2 7 5" xfId="6488"/>
    <cellStyle name="20% - Accent2 7 5 2" xfId="6489"/>
    <cellStyle name="20% - Accent2 7 6" xfId="6490"/>
    <cellStyle name="20% - Accent2 7 6 2" xfId="6491"/>
    <cellStyle name="20% - Accent2 7 7" xfId="6492"/>
    <cellStyle name="20% - Accent2 7 8" xfId="6493"/>
    <cellStyle name="20% - Accent2 7 9" xfId="6473"/>
    <cellStyle name="20% - Accent2 7_Income Statement " xfId="6494"/>
    <cellStyle name="20% - Accent2 70" xfId="6495"/>
    <cellStyle name="20% - Accent2 71" xfId="6496"/>
    <cellStyle name="20% - Accent2 72" xfId="6497"/>
    <cellStyle name="20% - Accent2 73" xfId="6498"/>
    <cellStyle name="20% - Accent2 74" xfId="6499"/>
    <cellStyle name="20% - Accent2 75" xfId="6500"/>
    <cellStyle name="20% - Accent2 76" xfId="6501"/>
    <cellStyle name="20% - Accent2 77" xfId="6502"/>
    <cellStyle name="20% - Accent2 78" xfId="6503"/>
    <cellStyle name="20% - Accent2 79" xfId="6504"/>
    <cellStyle name="20% - Accent2 8" xfId="30"/>
    <cellStyle name="20% - Accent2 8 2" xfId="6506"/>
    <cellStyle name="20% - Accent2 8 2 2" xfId="6507"/>
    <cellStyle name="20% - Accent2 8 2 2 2" xfId="6508"/>
    <cellStyle name="20% - Accent2 8 2 3" xfId="6509"/>
    <cellStyle name="20% - Accent2 8 2 3 2" xfId="6510"/>
    <cellStyle name="20% - Accent2 8 2 4" xfId="6511"/>
    <cellStyle name="20% - Accent2 8 3" xfId="6512"/>
    <cellStyle name="20% - Accent2 8 3 2" xfId="6513"/>
    <cellStyle name="20% - Accent2 8 3 2 2" xfId="6514"/>
    <cellStyle name="20% - Accent2 8 3 3" xfId="6515"/>
    <cellStyle name="20% - Accent2 8 3 3 2" xfId="6516"/>
    <cellStyle name="20% - Accent2 8 3 4" xfId="6517"/>
    <cellStyle name="20% - Accent2 8 4" xfId="6518"/>
    <cellStyle name="20% - Accent2 8 4 2" xfId="6519"/>
    <cellStyle name="20% - Accent2 8 5" xfId="6520"/>
    <cellStyle name="20% - Accent2 8 5 2" xfId="6521"/>
    <cellStyle name="20% - Accent2 8 6" xfId="6522"/>
    <cellStyle name="20% - Accent2 8 6 2" xfId="6523"/>
    <cellStyle name="20% - Accent2 8 7" xfId="6524"/>
    <cellStyle name="20% - Accent2 8 8" xfId="6525"/>
    <cellStyle name="20% - Accent2 8 9" xfId="6505"/>
    <cellStyle name="20% - Accent2 8_Income Statement " xfId="6526"/>
    <cellStyle name="20% - Accent2 80" xfId="6527"/>
    <cellStyle name="20% - Accent2 9" xfId="31"/>
    <cellStyle name="20% - Accent2 9 2" xfId="6529"/>
    <cellStyle name="20% - Accent2 9 2 2" xfId="6530"/>
    <cellStyle name="20% - Accent2 9 2 2 2" xfId="6531"/>
    <cellStyle name="20% - Accent2 9 2 3" xfId="6532"/>
    <cellStyle name="20% - Accent2 9 2 3 2" xfId="6533"/>
    <cellStyle name="20% - Accent2 9 2 4" xfId="6534"/>
    <cellStyle name="20% - Accent2 9 3" xfId="6535"/>
    <cellStyle name="20% - Accent2 9 3 2" xfId="6536"/>
    <cellStyle name="20% - Accent2 9 3 2 2" xfId="6537"/>
    <cellStyle name="20% - Accent2 9 3 3" xfId="6538"/>
    <cellStyle name="20% - Accent2 9 3 3 2" xfId="6539"/>
    <cellStyle name="20% - Accent2 9 3 4" xfId="6540"/>
    <cellStyle name="20% - Accent2 9 4" xfId="6541"/>
    <cellStyle name="20% - Accent2 9 4 2" xfId="6542"/>
    <cellStyle name="20% - Accent2 9 5" xfId="6543"/>
    <cellStyle name="20% - Accent2 9 5 2" xfId="6544"/>
    <cellStyle name="20% - Accent2 9 6" xfId="6545"/>
    <cellStyle name="20% - Accent2 9 6 2" xfId="6546"/>
    <cellStyle name="20% - Accent2 9 7" xfId="6547"/>
    <cellStyle name="20% - Accent2 9 8" xfId="6548"/>
    <cellStyle name="20% - Accent2 9 9" xfId="6528"/>
    <cellStyle name="20% - Accent2 9_Income Statement " xfId="6549"/>
    <cellStyle name="20% - Accent3 10" xfId="32"/>
    <cellStyle name="20% - Accent3 10 2" xfId="6551"/>
    <cellStyle name="20% - Accent3 10 2 2" xfId="6552"/>
    <cellStyle name="20% - Accent3 10 2 2 2" xfId="6553"/>
    <cellStyle name="20% - Accent3 10 2 3" xfId="6554"/>
    <cellStyle name="20% - Accent3 10 2 3 2" xfId="6555"/>
    <cellStyle name="20% - Accent3 10 2 4" xfId="6556"/>
    <cellStyle name="20% - Accent3 10 3" xfId="6557"/>
    <cellStyle name="20% - Accent3 10 3 2" xfId="6558"/>
    <cellStyle name="20% - Accent3 10 3 2 2" xfId="6559"/>
    <cellStyle name="20% - Accent3 10 3 3" xfId="6560"/>
    <cellStyle name="20% - Accent3 10 3 3 2" xfId="6561"/>
    <cellStyle name="20% - Accent3 10 3 4" xfId="6562"/>
    <cellStyle name="20% - Accent3 10 4" xfId="6563"/>
    <cellStyle name="20% - Accent3 10 4 2" xfId="6564"/>
    <cellStyle name="20% - Accent3 10 5" xfId="6565"/>
    <cellStyle name="20% - Accent3 10 5 2" xfId="6566"/>
    <cellStyle name="20% - Accent3 10 6" xfId="6567"/>
    <cellStyle name="20% - Accent3 10 6 2" xfId="6568"/>
    <cellStyle name="20% - Accent3 10 7" xfId="6569"/>
    <cellStyle name="20% - Accent3 10 8" xfId="6570"/>
    <cellStyle name="20% - Accent3 10 9" xfId="6550"/>
    <cellStyle name="20% - Accent3 10_Income Statement " xfId="6571"/>
    <cellStyle name="20% - Accent3 11" xfId="6572"/>
    <cellStyle name="20% - Accent3 11 2" xfId="6573"/>
    <cellStyle name="20% - Accent3 11 2 2" xfId="6574"/>
    <cellStyle name="20% - Accent3 11 3" xfId="6575"/>
    <cellStyle name="20% - Accent3 11 3 2" xfId="6576"/>
    <cellStyle name="20% - Accent3 11 4" xfId="6577"/>
    <cellStyle name="20% - Accent3 12" xfId="6578"/>
    <cellStyle name="20% - Accent3 13" xfId="6579"/>
    <cellStyle name="20% - Accent3 14" xfId="6580"/>
    <cellStyle name="20% - Accent3 15" xfId="6581"/>
    <cellStyle name="20% - Accent3 16" xfId="6582"/>
    <cellStyle name="20% - Accent3 17" xfId="6583"/>
    <cellStyle name="20% - Accent3 18" xfId="6584"/>
    <cellStyle name="20% - Accent3 19" xfId="6585"/>
    <cellStyle name="20% - Accent3 2" xfId="33"/>
    <cellStyle name="20% - Accent3 2 10" xfId="5746"/>
    <cellStyle name="20% - Accent3 2 11" xfId="6586"/>
    <cellStyle name="20% - Accent3 2 2" xfId="3161"/>
    <cellStyle name="20% - Accent3 2 2 2" xfId="3160"/>
    <cellStyle name="20% - Accent3 2 2 2 2" xfId="6589"/>
    <cellStyle name="20% - Accent3 2 2 2 3" xfId="6588"/>
    <cellStyle name="20% - Accent3 2 2 3" xfId="6590"/>
    <cellStyle name="20% - Accent3 2 2 3 2" xfId="6591"/>
    <cellStyle name="20% - Accent3 2 2 4" xfId="6592"/>
    <cellStyle name="20% - Accent3 2 2 5" xfId="6587"/>
    <cellStyle name="20% - Accent3 2 2_04 15 TRAC Estimate w_JE" xfId="3932"/>
    <cellStyle name="20% - Accent3 2 3" xfId="3159"/>
    <cellStyle name="20% - Accent3 2 3 2" xfId="3158"/>
    <cellStyle name="20% - Accent3 2 3 2 2" xfId="6595"/>
    <cellStyle name="20% - Accent3 2 3 2 3" xfId="6594"/>
    <cellStyle name="20% - Accent3 2 3 3" xfId="6596"/>
    <cellStyle name="20% - Accent3 2 3 3 2" xfId="6597"/>
    <cellStyle name="20% - Accent3 2 3 4" xfId="6598"/>
    <cellStyle name="20% - Accent3 2 3 5" xfId="6593"/>
    <cellStyle name="20% - Accent3 2 4" xfId="3845"/>
    <cellStyle name="20% - Accent3 2 4 2" xfId="6600"/>
    <cellStyle name="20% - Accent3 2 4 2 2" xfId="6601"/>
    <cellStyle name="20% - Accent3 2 4 3" xfId="6602"/>
    <cellStyle name="20% - Accent3 2 4 3 2" xfId="6603"/>
    <cellStyle name="20% - Accent3 2 4 4" xfId="6604"/>
    <cellStyle name="20% - Accent3 2 4 5" xfId="6599"/>
    <cellStyle name="20% - Accent3 2 5" xfId="4266"/>
    <cellStyle name="20% - Accent3 2 5 2" xfId="6606"/>
    <cellStyle name="20% - Accent3 2 5 3" xfId="6605"/>
    <cellStyle name="20% - Accent3 2 6" xfId="5703"/>
    <cellStyle name="20% - Accent3 2 6 2" xfId="6608"/>
    <cellStyle name="20% - Accent3 2 6 3" xfId="6607"/>
    <cellStyle name="20% - Accent3 2 7" xfId="5611"/>
    <cellStyle name="20% - Accent3 2 7 2" xfId="6610"/>
    <cellStyle name="20% - Accent3 2 7 3" xfId="6609"/>
    <cellStyle name="20% - Accent3 2 8" xfId="5724"/>
    <cellStyle name="20% - Accent3 2 8 2" xfId="6611"/>
    <cellStyle name="20% - Accent3 2 9" xfId="5800"/>
    <cellStyle name="20% - Accent3 2 9 2" xfId="6612"/>
    <cellStyle name="20% - Accent3 2_01 15 TRAC Estimate w_JE" xfId="3927"/>
    <cellStyle name="20% - Accent3 20" xfId="6613"/>
    <cellStyle name="20% - Accent3 21" xfId="6614"/>
    <cellStyle name="20% - Accent3 22" xfId="6615"/>
    <cellStyle name="20% - Accent3 23" xfId="6616"/>
    <cellStyle name="20% - Accent3 24" xfId="6617"/>
    <cellStyle name="20% - Accent3 25" xfId="6618"/>
    <cellStyle name="20% - Accent3 26" xfId="6619"/>
    <cellStyle name="20% - Accent3 27" xfId="6620"/>
    <cellStyle name="20% - Accent3 28" xfId="6621"/>
    <cellStyle name="20% - Accent3 29" xfId="6622"/>
    <cellStyle name="20% - Accent3 3" xfId="34"/>
    <cellStyle name="20% - Accent3 3 10" xfId="6623"/>
    <cellStyle name="20% - Accent3 3 2" xfId="3156"/>
    <cellStyle name="20% - Accent3 3 2 2" xfId="3155"/>
    <cellStyle name="20% - Accent3 3 2 2 2" xfId="6626"/>
    <cellStyle name="20% - Accent3 3 2 2 3" xfId="6625"/>
    <cellStyle name="20% - Accent3 3 2 3" xfId="6627"/>
    <cellStyle name="20% - Accent3 3 2 3 2" xfId="6628"/>
    <cellStyle name="20% - Accent3 3 2 4" xfId="6629"/>
    <cellStyle name="20% - Accent3 3 2 5" xfId="6624"/>
    <cellStyle name="20% - Accent3 3 3" xfId="3154"/>
    <cellStyle name="20% - Accent3 3 3 2" xfId="3153"/>
    <cellStyle name="20% - Accent3 3 3 2 2" xfId="6632"/>
    <cellStyle name="20% - Accent3 3 3 2 3" xfId="6631"/>
    <cellStyle name="20% - Accent3 3 3 3" xfId="3152"/>
    <cellStyle name="20% - Accent3 3 3 3 2" xfId="6634"/>
    <cellStyle name="20% - Accent3 3 3 3 3" xfId="6633"/>
    <cellStyle name="20% - Accent3 3 3 4" xfId="6635"/>
    <cellStyle name="20% - Accent3 3 3 5" xfId="6630"/>
    <cellStyle name="20% - Accent3 3 4" xfId="3157"/>
    <cellStyle name="20% - Accent3 3 4 2" xfId="6637"/>
    <cellStyle name="20% - Accent3 3 4 3" xfId="6636"/>
    <cellStyle name="20% - Accent3 3 5" xfId="6638"/>
    <cellStyle name="20% - Accent3 3 5 2" xfId="6639"/>
    <cellStyle name="20% - Accent3 3 6" xfId="6640"/>
    <cellStyle name="20% - Accent3 3 6 2" xfId="6641"/>
    <cellStyle name="20% - Accent3 3 7" xfId="6642"/>
    <cellStyle name="20% - Accent3 3 8" xfId="6643"/>
    <cellStyle name="20% - Accent3 3 9" xfId="6644"/>
    <cellStyle name="20% - Accent3 3_5210 2540703 1823346 Economic Development Fund Gas 0614" xfId="3151"/>
    <cellStyle name="20% - Accent3 30" xfId="6645"/>
    <cellStyle name="20% - Accent3 31" xfId="6646"/>
    <cellStyle name="20% - Accent3 32" xfId="6647"/>
    <cellStyle name="20% - Accent3 33" xfId="6648"/>
    <cellStyle name="20% - Accent3 34" xfId="6649"/>
    <cellStyle name="20% - Accent3 35" xfId="6650"/>
    <cellStyle name="20% - Accent3 36" xfId="6651"/>
    <cellStyle name="20% - Accent3 37" xfId="6652"/>
    <cellStyle name="20% - Accent3 38" xfId="6653"/>
    <cellStyle name="20% - Accent3 39" xfId="6654"/>
    <cellStyle name="20% - Accent3 4" xfId="35"/>
    <cellStyle name="20% - Accent3 4 2" xfId="3149"/>
    <cellStyle name="20% - Accent3 4 2 2" xfId="6657"/>
    <cellStyle name="20% - Accent3 4 2 2 2" xfId="6658"/>
    <cellStyle name="20% - Accent3 4 2 3" xfId="6659"/>
    <cellStyle name="20% - Accent3 4 2 3 2" xfId="6660"/>
    <cellStyle name="20% - Accent3 4 2 4" xfId="6661"/>
    <cellStyle name="20% - Accent3 4 2 5" xfId="6656"/>
    <cellStyle name="20% - Accent3 4 3" xfId="3148"/>
    <cellStyle name="20% - Accent3 4 3 2" xfId="3147"/>
    <cellStyle name="20% - Accent3 4 3 2 2" xfId="6664"/>
    <cellStyle name="20% - Accent3 4 3 2 3" xfId="6663"/>
    <cellStyle name="20% - Accent3 4 3 3" xfId="6665"/>
    <cellStyle name="20% - Accent3 4 3 3 2" xfId="6666"/>
    <cellStyle name="20% - Accent3 4 3 4" xfId="6667"/>
    <cellStyle name="20% - Accent3 4 3 5" xfId="6662"/>
    <cellStyle name="20% - Accent3 4 4" xfId="3150"/>
    <cellStyle name="20% - Accent3 4 4 2" xfId="6669"/>
    <cellStyle name="20% - Accent3 4 4 3" xfId="6668"/>
    <cellStyle name="20% - Accent3 4 5" xfId="6670"/>
    <cellStyle name="20% - Accent3 4 5 2" xfId="6671"/>
    <cellStyle name="20% - Accent3 4 6" xfId="6672"/>
    <cellStyle name="20% - Accent3 4 6 2" xfId="6673"/>
    <cellStyle name="20% - Accent3 4 7" xfId="6674"/>
    <cellStyle name="20% - Accent3 4 8" xfId="6675"/>
    <cellStyle name="20% - Accent3 4 9" xfId="6655"/>
    <cellStyle name="20% - Accent3 4_08 14 TRAC Estimate w_JE" xfId="3931"/>
    <cellStyle name="20% - Accent3 40" xfId="6676"/>
    <cellStyle name="20% - Accent3 41" xfId="6677"/>
    <cellStyle name="20% - Accent3 42" xfId="6678"/>
    <cellStyle name="20% - Accent3 43" xfId="6679"/>
    <cellStyle name="20% - Accent3 44" xfId="6680"/>
    <cellStyle name="20% - Accent3 45" xfId="6681"/>
    <cellStyle name="20% - Accent3 46" xfId="6682"/>
    <cellStyle name="20% - Accent3 47" xfId="6683"/>
    <cellStyle name="20% - Accent3 48" xfId="6684"/>
    <cellStyle name="20% - Accent3 49" xfId="6685"/>
    <cellStyle name="20% - Accent3 5" xfId="36"/>
    <cellStyle name="20% - Accent3 5 2" xfId="3926"/>
    <cellStyle name="20% - Accent3 5 2 2" xfId="6688"/>
    <cellStyle name="20% - Accent3 5 2 2 2" xfId="6689"/>
    <cellStyle name="20% - Accent3 5 2 3" xfId="6690"/>
    <cellStyle name="20% - Accent3 5 2 3 2" xfId="6691"/>
    <cellStyle name="20% - Accent3 5 2 4" xfId="6692"/>
    <cellStyle name="20% - Accent3 5 2 5" xfId="6687"/>
    <cellStyle name="20% - Accent3 5 3" xfId="3145"/>
    <cellStyle name="20% - Accent3 5 3 2" xfId="3144"/>
    <cellStyle name="20% - Accent3 5 3 2 2" xfId="6695"/>
    <cellStyle name="20% - Accent3 5 3 2 3" xfId="6694"/>
    <cellStyle name="20% - Accent3 5 3 3" xfId="6696"/>
    <cellStyle name="20% - Accent3 5 3 3 2" xfId="6697"/>
    <cellStyle name="20% - Accent3 5 3 4" xfId="6698"/>
    <cellStyle name="20% - Accent3 5 3 5" xfId="6693"/>
    <cellStyle name="20% - Accent3 5 4" xfId="3143"/>
    <cellStyle name="20% - Accent3 5 4 2" xfId="6700"/>
    <cellStyle name="20% - Accent3 5 4 3" xfId="6699"/>
    <cellStyle name="20% - Accent3 5 5" xfId="3146"/>
    <cellStyle name="20% - Accent3 5 5 2" xfId="6702"/>
    <cellStyle name="20% - Accent3 5 5 3" xfId="6701"/>
    <cellStyle name="20% - Accent3 5 6" xfId="6703"/>
    <cellStyle name="20% - Accent3 5 6 2" xfId="6704"/>
    <cellStyle name="20% - Accent3 5 7" xfId="6705"/>
    <cellStyle name="20% - Accent3 5 8" xfId="6706"/>
    <cellStyle name="20% - Accent3 5 9" xfId="6686"/>
    <cellStyle name="20% - Accent3 5_01 15 TRAC Estimate w_JE" xfId="3142"/>
    <cellStyle name="20% - Accent3 50" xfId="6707"/>
    <cellStyle name="20% - Accent3 51" xfId="6708"/>
    <cellStyle name="20% - Accent3 52" xfId="6709"/>
    <cellStyle name="20% - Accent3 53" xfId="6710"/>
    <cellStyle name="20% - Accent3 54" xfId="6711"/>
    <cellStyle name="20% - Accent3 55" xfId="6712"/>
    <cellStyle name="20% - Accent3 56" xfId="6713"/>
    <cellStyle name="20% - Accent3 57" xfId="6714"/>
    <cellStyle name="20% - Accent3 58" xfId="6715"/>
    <cellStyle name="20% - Accent3 59" xfId="6716"/>
    <cellStyle name="20% - Accent3 6" xfId="37"/>
    <cellStyle name="20% - Accent3 6 10" xfId="5772"/>
    <cellStyle name="20% - Accent3 6 11" xfId="6717"/>
    <cellStyle name="20% - Accent3 6 2" xfId="3140"/>
    <cellStyle name="20% - Accent3 6 2 2" xfId="3139"/>
    <cellStyle name="20% - Accent3 6 2 2 2" xfId="6720"/>
    <cellStyle name="20% - Accent3 6 2 2 3" xfId="6719"/>
    <cellStyle name="20% - Accent3 6 2 3" xfId="6721"/>
    <cellStyle name="20% - Accent3 6 2 3 2" xfId="6722"/>
    <cellStyle name="20% - Accent3 6 2 4" xfId="6723"/>
    <cellStyle name="20% - Accent3 6 2 5" xfId="6718"/>
    <cellStyle name="20% - Accent3 6 2_04 15 TRAC Estimate w_JE" xfId="3138"/>
    <cellStyle name="20% - Accent3 6 3" xfId="3137"/>
    <cellStyle name="20% - Accent3 6 3 2" xfId="6725"/>
    <cellStyle name="20% - Accent3 6 3 2 2" xfId="6726"/>
    <cellStyle name="20% - Accent3 6 3 3" xfId="6727"/>
    <cellStyle name="20% - Accent3 6 3 3 2" xfId="6728"/>
    <cellStyle name="20% - Accent3 6 3 4" xfId="6729"/>
    <cellStyle name="20% - Accent3 6 3 5" xfId="6724"/>
    <cellStyle name="20% - Accent3 6 4" xfId="3141"/>
    <cellStyle name="20% - Accent3 6 4 2" xfId="6731"/>
    <cellStyle name="20% - Accent3 6 4 3" xfId="6730"/>
    <cellStyle name="20% - Accent3 6 5" xfId="5713"/>
    <cellStyle name="20% - Accent3 6 5 2" xfId="6733"/>
    <cellStyle name="20% - Accent3 6 5 3" xfId="6732"/>
    <cellStyle name="20% - Accent3 6 6" xfId="5807"/>
    <cellStyle name="20% - Accent3 6 6 2" xfId="6735"/>
    <cellStyle name="20% - Accent3 6 6 3" xfId="6734"/>
    <cellStyle name="20% - Accent3 6 7" xfId="5736"/>
    <cellStyle name="20% - Accent3 6 7 2" xfId="6736"/>
    <cellStyle name="20% - Accent3 6 8" xfId="5788"/>
    <cellStyle name="20% - Accent3 6 8 2" xfId="6737"/>
    <cellStyle name="20% - Accent3 6 9" xfId="5756"/>
    <cellStyle name="20% - Accent3 6_5210 2540541 2540013 1823241 1823014 Transmission Revenue Adjustment Clause (TRAC) 0215" xfId="3136"/>
    <cellStyle name="20% - Accent3 60" xfId="6738"/>
    <cellStyle name="20% - Accent3 61" xfId="6739"/>
    <cellStyle name="20% - Accent3 62" xfId="6740"/>
    <cellStyle name="20% - Accent3 63" xfId="6741"/>
    <cellStyle name="20% - Accent3 64" xfId="6742"/>
    <cellStyle name="20% - Accent3 65" xfId="6743"/>
    <cellStyle name="20% - Accent3 66" xfId="6744"/>
    <cellStyle name="20% - Accent3 67" xfId="6745"/>
    <cellStyle name="20% - Accent3 68" xfId="6746"/>
    <cellStyle name="20% - Accent3 69" xfId="6747"/>
    <cellStyle name="20% - Accent3 7" xfId="38"/>
    <cellStyle name="20% - Accent3 7 2" xfId="3135"/>
    <cellStyle name="20% - Accent3 7 2 2" xfId="6750"/>
    <cellStyle name="20% - Accent3 7 2 2 2" xfId="6751"/>
    <cellStyle name="20% - Accent3 7 2 3" xfId="6752"/>
    <cellStyle name="20% - Accent3 7 2 3 2" xfId="6753"/>
    <cellStyle name="20% - Accent3 7 2 4" xfId="6754"/>
    <cellStyle name="20% - Accent3 7 2 5" xfId="6749"/>
    <cellStyle name="20% - Accent3 7 3" xfId="6755"/>
    <cellStyle name="20% - Accent3 7 3 2" xfId="6756"/>
    <cellStyle name="20% - Accent3 7 3 2 2" xfId="6757"/>
    <cellStyle name="20% - Accent3 7 3 3" xfId="6758"/>
    <cellStyle name="20% - Accent3 7 3 3 2" xfId="6759"/>
    <cellStyle name="20% - Accent3 7 3 4" xfId="6760"/>
    <cellStyle name="20% - Accent3 7 4" xfId="6761"/>
    <cellStyle name="20% - Accent3 7 4 2" xfId="6762"/>
    <cellStyle name="20% - Accent3 7 5" xfId="6763"/>
    <cellStyle name="20% - Accent3 7 5 2" xfId="6764"/>
    <cellStyle name="20% - Accent3 7 6" xfId="6765"/>
    <cellStyle name="20% - Accent3 7 6 2" xfId="6766"/>
    <cellStyle name="20% - Accent3 7 7" xfId="6767"/>
    <cellStyle name="20% - Accent3 7 8" xfId="6768"/>
    <cellStyle name="20% - Accent3 7 9" xfId="6748"/>
    <cellStyle name="20% - Accent3 7_Income Statement " xfId="6769"/>
    <cellStyle name="20% - Accent3 70" xfId="6770"/>
    <cellStyle name="20% - Accent3 71" xfId="6771"/>
    <cellStyle name="20% - Accent3 72" xfId="6772"/>
    <cellStyle name="20% - Accent3 73" xfId="6773"/>
    <cellStyle name="20% - Accent3 74" xfId="6774"/>
    <cellStyle name="20% - Accent3 75" xfId="6775"/>
    <cellStyle name="20% - Accent3 76" xfId="6776"/>
    <cellStyle name="20% - Accent3 77" xfId="6777"/>
    <cellStyle name="20% - Accent3 78" xfId="6778"/>
    <cellStyle name="20% - Accent3 79" xfId="6779"/>
    <cellStyle name="20% - Accent3 8" xfId="39"/>
    <cellStyle name="20% - Accent3 8 2" xfId="6781"/>
    <cellStyle name="20% - Accent3 8 2 2" xfId="6782"/>
    <cellStyle name="20% - Accent3 8 2 2 2" xfId="6783"/>
    <cellStyle name="20% - Accent3 8 2 3" xfId="6784"/>
    <cellStyle name="20% - Accent3 8 2 3 2" xfId="6785"/>
    <cellStyle name="20% - Accent3 8 2 4" xfId="6786"/>
    <cellStyle name="20% - Accent3 8 3" xfId="6787"/>
    <cellStyle name="20% - Accent3 8 3 2" xfId="6788"/>
    <cellStyle name="20% - Accent3 8 3 2 2" xfId="6789"/>
    <cellStyle name="20% - Accent3 8 3 3" xfId="6790"/>
    <cellStyle name="20% - Accent3 8 3 3 2" xfId="6791"/>
    <cellStyle name="20% - Accent3 8 3 4" xfId="6792"/>
    <cellStyle name="20% - Accent3 8 4" xfId="6793"/>
    <cellStyle name="20% - Accent3 8 4 2" xfId="6794"/>
    <cellStyle name="20% - Accent3 8 5" xfId="6795"/>
    <cellStyle name="20% - Accent3 8 5 2" xfId="6796"/>
    <cellStyle name="20% - Accent3 8 6" xfId="6797"/>
    <cellStyle name="20% - Accent3 8 6 2" xfId="6798"/>
    <cellStyle name="20% - Accent3 8 7" xfId="6799"/>
    <cellStyle name="20% - Accent3 8 8" xfId="6800"/>
    <cellStyle name="20% - Accent3 8 9" xfId="6780"/>
    <cellStyle name="20% - Accent3 8_Income Statement " xfId="6801"/>
    <cellStyle name="20% - Accent3 80" xfId="6802"/>
    <cellStyle name="20% - Accent3 9" xfId="40"/>
    <cellStyle name="20% - Accent3 9 2" xfId="6804"/>
    <cellStyle name="20% - Accent3 9 2 2" xfId="6805"/>
    <cellStyle name="20% - Accent3 9 2 2 2" xfId="6806"/>
    <cellStyle name="20% - Accent3 9 2 3" xfId="6807"/>
    <cellStyle name="20% - Accent3 9 2 3 2" xfId="6808"/>
    <cellStyle name="20% - Accent3 9 2 4" xfId="6809"/>
    <cellStyle name="20% - Accent3 9 3" xfId="6810"/>
    <cellStyle name="20% - Accent3 9 3 2" xfId="6811"/>
    <cellStyle name="20% - Accent3 9 3 2 2" xfId="6812"/>
    <cellStyle name="20% - Accent3 9 3 3" xfId="6813"/>
    <cellStyle name="20% - Accent3 9 3 3 2" xfId="6814"/>
    <cellStyle name="20% - Accent3 9 3 4" xfId="6815"/>
    <cellStyle name="20% - Accent3 9 4" xfId="6816"/>
    <cellStyle name="20% - Accent3 9 4 2" xfId="6817"/>
    <cellStyle name="20% - Accent3 9 5" xfId="6818"/>
    <cellStyle name="20% - Accent3 9 5 2" xfId="6819"/>
    <cellStyle name="20% - Accent3 9 6" xfId="6820"/>
    <cellStyle name="20% - Accent3 9 6 2" xfId="6821"/>
    <cellStyle name="20% - Accent3 9 7" xfId="6822"/>
    <cellStyle name="20% - Accent3 9 8" xfId="6823"/>
    <cellStyle name="20% - Accent3 9 9" xfId="6803"/>
    <cellStyle name="20% - Accent3 9_Income Statement " xfId="6824"/>
    <cellStyle name="20% - Accent4 10" xfId="41"/>
    <cellStyle name="20% - Accent4 10 2" xfId="6826"/>
    <cellStyle name="20% - Accent4 10 2 2" xfId="6827"/>
    <cellStyle name="20% - Accent4 10 2 2 2" xfId="6828"/>
    <cellStyle name="20% - Accent4 10 2 3" xfId="6829"/>
    <cellStyle name="20% - Accent4 10 2 3 2" xfId="6830"/>
    <cellStyle name="20% - Accent4 10 2 4" xfId="6831"/>
    <cellStyle name="20% - Accent4 10 3" xfId="6832"/>
    <cellStyle name="20% - Accent4 10 3 2" xfId="6833"/>
    <cellStyle name="20% - Accent4 10 3 2 2" xfId="6834"/>
    <cellStyle name="20% - Accent4 10 3 3" xfId="6835"/>
    <cellStyle name="20% - Accent4 10 3 3 2" xfId="6836"/>
    <cellStyle name="20% - Accent4 10 3 4" xfId="6837"/>
    <cellStyle name="20% - Accent4 10 4" xfId="6838"/>
    <cellStyle name="20% - Accent4 10 4 2" xfId="6839"/>
    <cellStyle name="20% - Accent4 10 5" xfId="6840"/>
    <cellStyle name="20% - Accent4 10 5 2" xfId="6841"/>
    <cellStyle name="20% - Accent4 10 6" xfId="6842"/>
    <cellStyle name="20% - Accent4 10 6 2" xfId="6843"/>
    <cellStyle name="20% - Accent4 10 7" xfId="6844"/>
    <cellStyle name="20% - Accent4 10 8" xfId="6845"/>
    <cellStyle name="20% - Accent4 10 9" xfId="6825"/>
    <cellStyle name="20% - Accent4 10_Income Statement " xfId="6846"/>
    <cellStyle name="20% - Accent4 11" xfId="6847"/>
    <cellStyle name="20% - Accent4 11 2" xfId="6848"/>
    <cellStyle name="20% - Accent4 11 2 2" xfId="6849"/>
    <cellStyle name="20% - Accent4 11 3" xfId="6850"/>
    <cellStyle name="20% - Accent4 11 3 2" xfId="6851"/>
    <cellStyle name="20% - Accent4 11 4" xfId="6852"/>
    <cellStyle name="20% - Accent4 12" xfId="6853"/>
    <cellStyle name="20% - Accent4 13" xfId="6854"/>
    <cellStyle name="20% - Accent4 14" xfId="6855"/>
    <cellStyle name="20% - Accent4 15" xfId="6856"/>
    <cellStyle name="20% - Accent4 16" xfId="6857"/>
    <cellStyle name="20% - Accent4 17" xfId="6858"/>
    <cellStyle name="20% - Accent4 18" xfId="6859"/>
    <cellStyle name="20% - Accent4 19" xfId="6860"/>
    <cellStyle name="20% - Accent4 2" xfId="42"/>
    <cellStyle name="20% - Accent4 2 10" xfId="5745"/>
    <cellStyle name="20% - Accent4 2 11" xfId="6861"/>
    <cellStyle name="20% - Accent4 2 2" xfId="3134"/>
    <cellStyle name="20% - Accent4 2 2 2" xfId="3133"/>
    <cellStyle name="20% - Accent4 2 2 2 2" xfId="6864"/>
    <cellStyle name="20% - Accent4 2 2 2 3" xfId="6863"/>
    <cellStyle name="20% - Accent4 2 2 3" xfId="6865"/>
    <cellStyle name="20% - Accent4 2 2 3 2" xfId="6866"/>
    <cellStyle name="20% - Accent4 2 2 4" xfId="6867"/>
    <cellStyle name="20% - Accent4 2 2 5" xfId="6862"/>
    <cellStyle name="20% - Accent4 2 2_04 15 TRAC Estimate w_JE" xfId="3132"/>
    <cellStyle name="20% - Accent4 2 3" xfId="3131"/>
    <cellStyle name="20% - Accent4 2 3 2" xfId="3130"/>
    <cellStyle name="20% - Accent4 2 3 2 2" xfId="6870"/>
    <cellStyle name="20% - Accent4 2 3 2 3" xfId="6869"/>
    <cellStyle name="20% - Accent4 2 3 3" xfId="6871"/>
    <cellStyle name="20% - Accent4 2 3 3 2" xfId="6872"/>
    <cellStyle name="20% - Accent4 2 3 4" xfId="6873"/>
    <cellStyle name="20% - Accent4 2 3 5" xfId="6868"/>
    <cellStyle name="20% - Accent4 2 4" xfId="3844"/>
    <cellStyle name="20% - Accent4 2 4 2" xfId="6875"/>
    <cellStyle name="20% - Accent4 2 4 2 2" xfId="6876"/>
    <cellStyle name="20% - Accent4 2 4 3" xfId="6877"/>
    <cellStyle name="20% - Accent4 2 4 3 2" xfId="6878"/>
    <cellStyle name="20% - Accent4 2 4 4" xfId="6879"/>
    <cellStyle name="20% - Accent4 2 4 5" xfId="6874"/>
    <cellStyle name="20% - Accent4 2 5" xfId="3630"/>
    <cellStyle name="20% - Accent4 2 5 2" xfId="6881"/>
    <cellStyle name="20% - Accent4 2 5 3" xfId="6880"/>
    <cellStyle name="20% - Accent4 2 6" xfId="5702"/>
    <cellStyle name="20% - Accent4 2 6 2" xfId="6883"/>
    <cellStyle name="20% - Accent4 2 6 3" xfId="6882"/>
    <cellStyle name="20% - Accent4 2 7" xfId="5675"/>
    <cellStyle name="20% - Accent4 2 7 2" xfId="6885"/>
    <cellStyle name="20% - Accent4 2 7 3" xfId="6884"/>
    <cellStyle name="20% - Accent4 2 8" xfId="5723"/>
    <cellStyle name="20% - Accent4 2 8 2" xfId="6886"/>
    <cellStyle name="20% - Accent4 2 9" xfId="5801"/>
    <cellStyle name="20% - Accent4 2 9 2" xfId="6887"/>
    <cellStyle name="20% - Accent4 2_01 15 TRAC Estimate w_JE" xfId="3129"/>
    <cellStyle name="20% - Accent4 20" xfId="6888"/>
    <cellStyle name="20% - Accent4 21" xfId="6889"/>
    <cellStyle name="20% - Accent4 22" xfId="6890"/>
    <cellStyle name="20% - Accent4 23" xfId="6891"/>
    <cellStyle name="20% - Accent4 24" xfId="6892"/>
    <cellStyle name="20% - Accent4 25" xfId="6893"/>
    <cellStyle name="20% - Accent4 26" xfId="6894"/>
    <cellStyle name="20% - Accent4 27" xfId="6895"/>
    <cellStyle name="20% - Accent4 28" xfId="6896"/>
    <cellStyle name="20% - Accent4 29" xfId="6897"/>
    <cellStyle name="20% - Accent4 3" xfId="43"/>
    <cellStyle name="20% - Accent4 3 10" xfId="6898"/>
    <cellStyle name="20% - Accent4 3 2" xfId="3127"/>
    <cellStyle name="20% - Accent4 3 2 2" xfId="3126"/>
    <cellStyle name="20% - Accent4 3 2 2 2" xfId="6901"/>
    <cellStyle name="20% - Accent4 3 2 2 3" xfId="6900"/>
    <cellStyle name="20% - Accent4 3 2 3" xfId="6902"/>
    <cellStyle name="20% - Accent4 3 2 3 2" xfId="6903"/>
    <cellStyle name="20% - Accent4 3 2 4" xfId="6904"/>
    <cellStyle name="20% - Accent4 3 2 5" xfId="6899"/>
    <cellStyle name="20% - Accent4 3 3" xfId="3125"/>
    <cellStyle name="20% - Accent4 3 3 2" xfId="3124"/>
    <cellStyle name="20% - Accent4 3 3 2 2" xfId="6907"/>
    <cellStyle name="20% - Accent4 3 3 2 3" xfId="6906"/>
    <cellStyle name="20% - Accent4 3 3 3" xfId="3123"/>
    <cellStyle name="20% - Accent4 3 3 3 2" xfId="6909"/>
    <cellStyle name="20% - Accent4 3 3 3 3" xfId="6908"/>
    <cellStyle name="20% - Accent4 3 3 4" xfId="6910"/>
    <cellStyle name="20% - Accent4 3 3 5" xfId="6905"/>
    <cellStyle name="20% - Accent4 3 4" xfId="3128"/>
    <cellStyle name="20% - Accent4 3 4 2" xfId="6912"/>
    <cellStyle name="20% - Accent4 3 4 3" xfId="6911"/>
    <cellStyle name="20% - Accent4 3 5" xfId="6913"/>
    <cellStyle name="20% - Accent4 3 5 2" xfId="6914"/>
    <cellStyle name="20% - Accent4 3 6" xfId="6915"/>
    <cellStyle name="20% - Accent4 3 6 2" xfId="6916"/>
    <cellStyle name="20% - Accent4 3 7" xfId="6917"/>
    <cellStyle name="20% - Accent4 3 8" xfId="6918"/>
    <cellStyle name="20% - Accent4 3 9" xfId="6919"/>
    <cellStyle name="20% - Accent4 3_5210 2540703 1823346 Economic Development Fund Gas 0614" xfId="3122"/>
    <cellStyle name="20% - Accent4 30" xfId="6920"/>
    <cellStyle name="20% - Accent4 31" xfId="6921"/>
    <cellStyle name="20% - Accent4 32" xfId="6922"/>
    <cellStyle name="20% - Accent4 33" xfId="6923"/>
    <cellStyle name="20% - Accent4 34" xfId="6924"/>
    <cellStyle name="20% - Accent4 35" xfId="6925"/>
    <cellStyle name="20% - Accent4 36" xfId="6926"/>
    <cellStyle name="20% - Accent4 37" xfId="6927"/>
    <cellStyle name="20% - Accent4 38" xfId="6928"/>
    <cellStyle name="20% - Accent4 39" xfId="6929"/>
    <cellStyle name="20% - Accent4 4" xfId="44"/>
    <cellStyle name="20% - Accent4 4 2" xfId="3120"/>
    <cellStyle name="20% - Accent4 4 2 2" xfId="6932"/>
    <cellStyle name="20% - Accent4 4 2 2 2" xfId="6933"/>
    <cellStyle name="20% - Accent4 4 2 3" xfId="6934"/>
    <cellStyle name="20% - Accent4 4 2 3 2" xfId="6935"/>
    <cellStyle name="20% - Accent4 4 2 4" xfId="6936"/>
    <cellStyle name="20% - Accent4 4 2 5" xfId="6931"/>
    <cellStyle name="20% - Accent4 4 3" xfId="3119"/>
    <cellStyle name="20% - Accent4 4 3 2" xfId="3118"/>
    <cellStyle name="20% - Accent4 4 3 2 2" xfId="6939"/>
    <cellStyle name="20% - Accent4 4 3 2 3" xfId="6938"/>
    <cellStyle name="20% - Accent4 4 3 3" xfId="6940"/>
    <cellStyle name="20% - Accent4 4 3 3 2" xfId="6941"/>
    <cellStyle name="20% - Accent4 4 3 4" xfId="6942"/>
    <cellStyle name="20% - Accent4 4 3 5" xfId="6937"/>
    <cellStyle name="20% - Accent4 4 4" xfId="3121"/>
    <cellStyle name="20% - Accent4 4 4 2" xfId="6944"/>
    <cellStyle name="20% - Accent4 4 4 3" xfId="6943"/>
    <cellStyle name="20% - Accent4 4 5" xfId="6945"/>
    <cellStyle name="20% - Accent4 4 5 2" xfId="6946"/>
    <cellStyle name="20% - Accent4 4 6" xfId="6947"/>
    <cellStyle name="20% - Accent4 4 6 2" xfId="6948"/>
    <cellStyle name="20% - Accent4 4 7" xfId="6949"/>
    <cellStyle name="20% - Accent4 4 8" xfId="6950"/>
    <cellStyle name="20% - Accent4 4 9" xfId="6930"/>
    <cellStyle name="20% - Accent4 4_08 14 TRAC Estimate w_JE" xfId="3117"/>
    <cellStyle name="20% - Accent4 40" xfId="6951"/>
    <cellStyle name="20% - Accent4 41" xfId="6952"/>
    <cellStyle name="20% - Accent4 42" xfId="6953"/>
    <cellStyle name="20% - Accent4 43" xfId="6954"/>
    <cellStyle name="20% - Accent4 44" xfId="6955"/>
    <cellStyle name="20% - Accent4 45" xfId="6956"/>
    <cellStyle name="20% - Accent4 46" xfId="6957"/>
    <cellStyle name="20% - Accent4 47" xfId="6958"/>
    <cellStyle name="20% - Accent4 48" xfId="6959"/>
    <cellStyle name="20% - Accent4 49" xfId="6960"/>
    <cellStyle name="20% - Accent4 5" xfId="45"/>
    <cellStyle name="20% - Accent4 5 2" xfId="3115"/>
    <cellStyle name="20% - Accent4 5 2 2" xfId="6963"/>
    <cellStyle name="20% - Accent4 5 2 2 2" xfId="6964"/>
    <cellStyle name="20% - Accent4 5 2 3" xfId="6965"/>
    <cellStyle name="20% - Accent4 5 2 3 2" xfId="6966"/>
    <cellStyle name="20% - Accent4 5 2 4" xfId="6967"/>
    <cellStyle name="20% - Accent4 5 2 5" xfId="6962"/>
    <cellStyle name="20% - Accent4 5 3" xfId="3114"/>
    <cellStyle name="20% - Accent4 5 3 2" xfId="3113"/>
    <cellStyle name="20% - Accent4 5 3 2 2" xfId="6970"/>
    <cellStyle name="20% - Accent4 5 3 2 3" xfId="6969"/>
    <cellStyle name="20% - Accent4 5 3 3" xfId="6971"/>
    <cellStyle name="20% - Accent4 5 3 3 2" xfId="6972"/>
    <cellStyle name="20% - Accent4 5 3 4" xfId="6973"/>
    <cellStyle name="20% - Accent4 5 3 5" xfId="6968"/>
    <cellStyle name="20% - Accent4 5 4" xfId="3112"/>
    <cellStyle name="20% - Accent4 5 4 2" xfId="6975"/>
    <cellStyle name="20% - Accent4 5 4 3" xfId="6974"/>
    <cellStyle name="20% - Accent4 5 5" xfId="3116"/>
    <cellStyle name="20% - Accent4 5 5 2" xfId="6977"/>
    <cellStyle name="20% - Accent4 5 5 3" xfId="6976"/>
    <cellStyle name="20% - Accent4 5 6" xfId="6978"/>
    <cellStyle name="20% - Accent4 5 6 2" xfId="6979"/>
    <cellStyle name="20% - Accent4 5 7" xfId="6980"/>
    <cellStyle name="20% - Accent4 5 8" xfId="6981"/>
    <cellStyle name="20% - Accent4 5 9" xfId="6961"/>
    <cellStyle name="20% - Accent4 5_01 15 TRAC Estimate w_JE" xfId="3111"/>
    <cellStyle name="20% - Accent4 50" xfId="6982"/>
    <cellStyle name="20% - Accent4 51" xfId="6983"/>
    <cellStyle name="20% - Accent4 52" xfId="6984"/>
    <cellStyle name="20% - Accent4 53" xfId="6985"/>
    <cellStyle name="20% - Accent4 54" xfId="6986"/>
    <cellStyle name="20% - Accent4 55" xfId="6987"/>
    <cellStyle name="20% - Accent4 56" xfId="6988"/>
    <cellStyle name="20% - Accent4 57" xfId="6989"/>
    <cellStyle name="20% - Accent4 58" xfId="6990"/>
    <cellStyle name="20% - Accent4 59" xfId="6991"/>
    <cellStyle name="20% - Accent4 6" xfId="46"/>
    <cellStyle name="20% - Accent4 6 10" xfId="5827"/>
    <cellStyle name="20% - Accent4 6 11" xfId="6992"/>
    <cellStyle name="20% - Accent4 6 2" xfId="3109"/>
    <cellStyle name="20% - Accent4 6 2 2" xfId="3108"/>
    <cellStyle name="20% - Accent4 6 2 2 2" xfId="6995"/>
    <cellStyle name="20% - Accent4 6 2 2 3" xfId="6994"/>
    <cellStyle name="20% - Accent4 6 2 3" xfId="6996"/>
    <cellStyle name="20% - Accent4 6 2 3 2" xfId="6997"/>
    <cellStyle name="20% - Accent4 6 2 4" xfId="6998"/>
    <cellStyle name="20% - Accent4 6 2 5" xfId="6993"/>
    <cellStyle name="20% - Accent4 6 2_04 15 TRAC Estimate w_JE" xfId="3107"/>
    <cellStyle name="20% - Accent4 6 3" xfId="3106"/>
    <cellStyle name="20% - Accent4 6 3 2" xfId="7000"/>
    <cellStyle name="20% - Accent4 6 3 2 2" xfId="7001"/>
    <cellStyle name="20% - Accent4 6 3 3" xfId="7002"/>
    <cellStyle name="20% - Accent4 6 3 3 2" xfId="7003"/>
    <cellStyle name="20% - Accent4 6 3 4" xfId="7004"/>
    <cellStyle name="20% - Accent4 6 3 5" xfId="6999"/>
    <cellStyle name="20% - Accent4 6 4" xfId="3110"/>
    <cellStyle name="20% - Accent4 6 4 2" xfId="7006"/>
    <cellStyle name="20% - Accent4 6 4 3" xfId="7005"/>
    <cellStyle name="20% - Accent4 6 5" xfId="5714"/>
    <cellStyle name="20% - Accent4 6 5 2" xfId="7008"/>
    <cellStyle name="20% - Accent4 6 5 3" xfId="7007"/>
    <cellStyle name="20% - Accent4 6 6" xfId="5674"/>
    <cellStyle name="20% - Accent4 6 6 2" xfId="7010"/>
    <cellStyle name="20% - Accent4 6 6 3" xfId="7009"/>
    <cellStyle name="20% - Accent4 6 7" xfId="5738"/>
    <cellStyle name="20% - Accent4 6 7 2" xfId="7011"/>
    <cellStyle name="20% - Accent4 6 8" xfId="5786"/>
    <cellStyle name="20% - Accent4 6 8 2" xfId="7012"/>
    <cellStyle name="20% - Accent4 6 9" xfId="3693"/>
    <cellStyle name="20% - Accent4 6_5210 2540541 2540013 1823241 1823014 Transmission Revenue Adjustment Clause (TRAC) 0215" xfId="2041"/>
    <cellStyle name="20% - Accent4 60" xfId="7013"/>
    <cellStyle name="20% - Accent4 61" xfId="7014"/>
    <cellStyle name="20% - Accent4 62" xfId="7015"/>
    <cellStyle name="20% - Accent4 63" xfId="7016"/>
    <cellStyle name="20% - Accent4 64" xfId="7017"/>
    <cellStyle name="20% - Accent4 65" xfId="7018"/>
    <cellStyle name="20% - Accent4 66" xfId="7019"/>
    <cellStyle name="20% - Accent4 67" xfId="7020"/>
    <cellStyle name="20% - Accent4 68" xfId="7021"/>
    <cellStyle name="20% - Accent4 69" xfId="7022"/>
    <cellStyle name="20% - Accent4 7" xfId="47"/>
    <cellStyle name="20% - Accent4 7 2" xfId="2052"/>
    <cellStyle name="20% - Accent4 7 2 2" xfId="7025"/>
    <cellStyle name="20% - Accent4 7 2 2 2" xfId="7026"/>
    <cellStyle name="20% - Accent4 7 2 3" xfId="7027"/>
    <cellStyle name="20% - Accent4 7 2 3 2" xfId="7028"/>
    <cellStyle name="20% - Accent4 7 2 4" xfId="7029"/>
    <cellStyle name="20% - Accent4 7 2 5" xfId="7024"/>
    <cellStyle name="20% - Accent4 7 3" xfId="7030"/>
    <cellStyle name="20% - Accent4 7 3 2" xfId="7031"/>
    <cellStyle name="20% - Accent4 7 3 2 2" xfId="7032"/>
    <cellStyle name="20% - Accent4 7 3 3" xfId="7033"/>
    <cellStyle name="20% - Accent4 7 3 3 2" xfId="7034"/>
    <cellStyle name="20% - Accent4 7 3 4" xfId="7035"/>
    <cellStyle name="20% - Accent4 7 4" xfId="7036"/>
    <cellStyle name="20% - Accent4 7 4 2" xfId="7037"/>
    <cellStyle name="20% - Accent4 7 5" xfId="7038"/>
    <cellStyle name="20% - Accent4 7 5 2" xfId="7039"/>
    <cellStyle name="20% - Accent4 7 6" xfId="7040"/>
    <cellStyle name="20% - Accent4 7 6 2" xfId="7041"/>
    <cellStyle name="20% - Accent4 7 7" xfId="7042"/>
    <cellStyle name="20% - Accent4 7 8" xfId="7043"/>
    <cellStyle name="20% - Accent4 7 9" xfId="7023"/>
    <cellStyle name="20% - Accent4 7_Income Statement " xfId="7044"/>
    <cellStyle name="20% - Accent4 70" xfId="7045"/>
    <cellStyle name="20% - Accent4 71" xfId="7046"/>
    <cellStyle name="20% - Accent4 72" xfId="7047"/>
    <cellStyle name="20% - Accent4 73" xfId="7048"/>
    <cellStyle name="20% - Accent4 74" xfId="7049"/>
    <cellStyle name="20% - Accent4 75" xfId="7050"/>
    <cellStyle name="20% - Accent4 76" xfId="7051"/>
    <cellStyle name="20% - Accent4 77" xfId="7052"/>
    <cellStyle name="20% - Accent4 78" xfId="7053"/>
    <cellStyle name="20% - Accent4 79" xfId="7054"/>
    <cellStyle name="20% - Accent4 8" xfId="48"/>
    <cellStyle name="20% - Accent4 8 2" xfId="7056"/>
    <cellStyle name="20% - Accent4 8 2 2" xfId="7057"/>
    <cellStyle name="20% - Accent4 8 2 2 2" xfId="7058"/>
    <cellStyle name="20% - Accent4 8 2 3" xfId="7059"/>
    <cellStyle name="20% - Accent4 8 2 3 2" xfId="7060"/>
    <cellStyle name="20% - Accent4 8 2 4" xfId="7061"/>
    <cellStyle name="20% - Accent4 8 3" xfId="7062"/>
    <cellStyle name="20% - Accent4 8 3 2" xfId="7063"/>
    <cellStyle name="20% - Accent4 8 3 2 2" xfId="7064"/>
    <cellStyle name="20% - Accent4 8 3 3" xfId="7065"/>
    <cellStyle name="20% - Accent4 8 3 3 2" xfId="7066"/>
    <cellStyle name="20% - Accent4 8 3 4" xfId="7067"/>
    <cellStyle name="20% - Accent4 8 4" xfId="7068"/>
    <cellStyle name="20% - Accent4 8 4 2" xfId="7069"/>
    <cellStyle name="20% - Accent4 8 5" xfId="7070"/>
    <cellStyle name="20% - Accent4 8 5 2" xfId="7071"/>
    <cellStyle name="20% - Accent4 8 6" xfId="7072"/>
    <cellStyle name="20% - Accent4 8 6 2" xfId="7073"/>
    <cellStyle name="20% - Accent4 8 7" xfId="7074"/>
    <cellStyle name="20% - Accent4 8 8" xfId="7075"/>
    <cellStyle name="20% - Accent4 8 9" xfId="7055"/>
    <cellStyle name="20% - Accent4 8_Income Statement " xfId="7076"/>
    <cellStyle name="20% - Accent4 80" xfId="7077"/>
    <cellStyle name="20% - Accent4 9" xfId="49"/>
    <cellStyle name="20% - Accent4 9 2" xfId="7079"/>
    <cellStyle name="20% - Accent4 9 2 2" xfId="7080"/>
    <cellStyle name="20% - Accent4 9 2 2 2" xfId="7081"/>
    <cellStyle name="20% - Accent4 9 2 3" xfId="7082"/>
    <cellStyle name="20% - Accent4 9 2 3 2" xfId="7083"/>
    <cellStyle name="20% - Accent4 9 2 4" xfId="7084"/>
    <cellStyle name="20% - Accent4 9 3" xfId="7085"/>
    <cellStyle name="20% - Accent4 9 3 2" xfId="7086"/>
    <cellStyle name="20% - Accent4 9 3 2 2" xfId="7087"/>
    <cellStyle name="20% - Accent4 9 3 3" xfId="7088"/>
    <cellStyle name="20% - Accent4 9 3 3 2" xfId="7089"/>
    <cellStyle name="20% - Accent4 9 3 4" xfId="7090"/>
    <cellStyle name="20% - Accent4 9 4" xfId="7091"/>
    <cellStyle name="20% - Accent4 9 4 2" xfId="7092"/>
    <cellStyle name="20% - Accent4 9 5" xfId="7093"/>
    <cellStyle name="20% - Accent4 9 5 2" xfId="7094"/>
    <cellStyle name="20% - Accent4 9 6" xfId="7095"/>
    <cellStyle name="20% - Accent4 9 6 2" xfId="7096"/>
    <cellStyle name="20% - Accent4 9 7" xfId="7097"/>
    <cellStyle name="20% - Accent4 9 8" xfId="7098"/>
    <cellStyle name="20% - Accent4 9 9" xfId="7078"/>
    <cellStyle name="20% - Accent4 9_Income Statement " xfId="7099"/>
    <cellStyle name="20% - Accent5 10" xfId="50"/>
    <cellStyle name="20% - Accent5 10 2" xfId="7101"/>
    <cellStyle name="20% - Accent5 10 2 2" xfId="7102"/>
    <cellStyle name="20% - Accent5 10 2 2 2" xfId="7103"/>
    <cellStyle name="20% - Accent5 10 2 3" xfId="7104"/>
    <cellStyle name="20% - Accent5 10 2 3 2" xfId="7105"/>
    <cellStyle name="20% - Accent5 10 2 4" xfId="7106"/>
    <cellStyle name="20% - Accent5 10 3" xfId="7107"/>
    <cellStyle name="20% - Accent5 10 3 2" xfId="7108"/>
    <cellStyle name="20% - Accent5 10 3 2 2" xfId="7109"/>
    <cellStyle name="20% - Accent5 10 3 3" xfId="7110"/>
    <cellStyle name="20% - Accent5 10 3 3 2" xfId="7111"/>
    <cellStyle name="20% - Accent5 10 3 4" xfId="7112"/>
    <cellStyle name="20% - Accent5 10 4" xfId="7113"/>
    <cellStyle name="20% - Accent5 10 4 2" xfId="7114"/>
    <cellStyle name="20% - Accent5 10 5" xfId="7115"/>
    <cellStyle name="20% - Accent5 10 5 2" xfId="7116"/>
    <cellStyle name="20% - Accent5 10 6" xfId="7117"/>
    <cellStyle name="20% - Accent5 10 6 2" xfId="7118"/>
    <cellStyle name="20% - Accent5 10 7" xfId="7119"/>
    <cellStyle name="20% - Accent5 10 8" xfId="7120"/>
    <cellStyle name="20% - Accent5 10 9" xfId="7100"/>
    <cellStyle name="20% - Accent5 10_Income Statement " xfId="7121"/>
    <cellStyle name="20% - Accent5 11" xfId="7122"/>
    <cellStyle name="20% - Accent5 11 2" xfId="7123"/>
    <cellStyle name="20% - Accent5 11 2 2" xfId="7124"/>
    <cellStyle name="20% - Accent5 11 3" xfId="7125"/>
    <cellStyle name="20% - Accent5 11 3 2" xfId="7126"/>
    <cellStyle name="20% - Accent5 11 4" xfId="7127"/>
    <cellStyle name="20% - Accent5 12" xfId="7128"/>
    <cellStyle name="20% - Accent5 13" xfId="7129"/>
    <cellStyle name="20% - Accent5 14" xfId="7130"/>
    <cellStyle name="20% - Accent5 15" xfId="7131"/>
    <cellStyle name="20% - Accent5 16" xfId="7132"/>
    <cellStyle name="20% - Accent5 17" xfId="7133"/>
    <cellStyle name="20% - Accent5 18" xfId="7134"/>
    <cellStyle name="20% - Accent5 19" xfId="7135"/>
    <cellStyle name="20% - Accent5 2" xfId="51"/>
    <cellStyle name="20% - Accent5 2 10" xfId="7136"/>
    <cellStyle name="20% - Accent5 2 2" xfId="3104"/>
    <cellStyle name="20% - Accent5 2 2 2" xfId="3103"/>
    <cellStyle name="20% - Accent5 2 2 2 2" xfId="7139"/>
    <cellStyle name="20% - Accent5 2 2 2 3" xfId="7138"/>
    <cellStyle name="20% - Accent5 2 2 3" xfId="7140"/>
    <cellStyle name="20% - Accent5 2 2 3 2" xfId="7141"/>
    <cellStyle name="20% - Accent5 2 2 4" xfId="7142"/>
    <cellStyle name="20% - Accent5 2 2 5" xfId="7137"/>
    <cellStyle name="20% - Accent5 2 2_04 15 TRAC Estimate w_JE" xfId="3102"/>
    <cellStyle name="20% - Accent5 2 3" xfId="3101"/>
    <cellStyle name="20% - Accent5 2 3 2" xfId="3100"/>
    <cellStyle name="20% - Accent5 2 3 2 2" xfId="7145"/>
    <cellStyle name="20% - Accent5 2 3 2 3" xfId="7144"/>
    <cellStyle name="20% - Accent5 2 3 3" xfId="7146"/>
    <cellStyle name="20% - Accent5 2 3 3 2" xfId="7147"/>
    <cellStyle name="20% - Accent5 2 3 4" xfId="7148"/>
    <cellStyle name="20% - Accent5 2 3 5" xfId="7143"/>
    <cellStyle name="20% - Accent5 2 4" xfId="3105"/>
    <cellStyle name="20% - Accent5 2 4 2" xfId="7150"/>
    <cellStyle name="20% - Accent5 2 4 2 2" xfId="7151"/>
    <cellStyle name="20% - Accent5 2 4 3" xfId="7152"/>
    <cellStyle name="20% - Accent5 2 4 3 2" xfId="7153"/>
    <cellStyle name="20% - Accent5 2 4 4" xfId="7154"/>
    <cellStyle name="20% - Accent5 2 4 5" xfId="7149"/>
    <cellStyle name="20% - Accent5 2 5" xfId="7155"/>
    <cellStyle name="20% - Accent5 2 5 2" xfId="7156"/>
    <cellStyle name="20% - Accent5 2 6" xfId="7157"/>
    <cellStyle name="20% - Accent5 2 6 2" xfId="7158"/>
    <cellStyle name="20% - Accent5 2 7" xfId="7159"/>
    <cellStyle name="20% - Accent5 2 7 2" xfId="7160"/>
    <cellStyle name="20% - Accent5 2 8" xfId="7161"/>
    <cellStyle name="20% - Accent5 2 9" xfId="7162"/>
    <cellStyle name="20% - Accent5 2_01 15 TRAC Estimate w_JE" xfId="3099"/>
    <cellStyle name="20% - Accent5 20" xfId="7163"/>
    <cellStyle name="20% - Accent5 21" xfId="7164"/>
    <cellStyle name="20% - Accent5 22" xfId="7165"/>
    <cellStyle name="20% - Accent5 23" xfId="7166"/>
    <cellStyle name="20% - Accent5 24" xfId="7167"/>
    <cellStyle name="20% - Accent5 25" xfId="7168"/>
    <cellStyle name="20% - Accent5 26" xfId="7169"/>
    <cellStyle name="20% - Accent5 27" xfId="7170"/>
    <cellStyle name="20% - Accent5 28" xfId="7171"/>
    <cellStyle name="20% - Accent5 29" xfId="7172"/>
    <cellStyle name="20% - Accent5 3" xfId="52"/>
    <cellStyle name="20% - Accent5 3 10" xfId="7173"/>
    <cellStyle name="20% - Accent5 3 2" xfId="3097"/>
    <cellStyle name="20% - Accent5 3 2 2" xfId="3096"/>
    <cellStyle name="20% - Accent5 3 2 2 2" xfId="7176"/>
    <cellStyle name="20% - Accent5 3 2 2 3" xfId="7175"/>
    <cellStyle name="20% - Accent5 3 2 3" xfId="7177"/>
    <cellStyle name="20% - Accent5 3 2 3 2" xfId="7178"/>
    <cellStyle name="20% - Accent5 3 2 4" xfId="7179"/>
    <cellStyle name="20% - Accent5 3 2 5" xfId="7174"/>
    <cellStyle name="20% - Accent5 3 3" xfId="3095"/>
    <cellStyle name="20% - Accent5 3 3 2" xfId="3094"/>
    <cellStyle name="20% - Accent5 3 3 2 2" xfId="7182"/>
    <cellStyle name="20% - Accent5 3 3 2 3" xfId="7181"/>
    <cellStyle name="20% - Accent5 3 3 3" xfId="3093"/>
    <cellStyle name="20% - Accent5 3 3 3 2" xfId="7184"/>
    <cellStyle name="20% - Accent5 3 3 3 3" xfId="7183"/>
    <cellStyle name="20% - Accent5 3 3 4" xfId="7185"/>
    <cellStyle name="20% - Accent5 3 3 5" xfId="7180"/>
    <cellStyle name="20% - Accent5 3 4" xfId="3098"/>
    <cellStyle name="20% - Accent5 3 4 2" xfId="7187"/>
    <cellStyle name="20% - Accent5 3 4 3" xfId="7186"/>
    <cellStyle name="20% - Accent5 3 5" xfId="7188"/>
    <cellStyle name="20% - Accent5 3 5 2" xfId="7189"/>
    <cellStyle name="20% - Accent5 3 6" xfId="7190"/>
    <cellStyle name="20% - Accent5 3 6 2" xfId="7191"/>
    <cellStyle name="20% - Accent5 3 7" xfId="7192"/>
    <cellStyle name="20% - Accent5 3 8" xfId="7193"/>
    <cellStyle name="20% - Accent5 3 9" xfId="7194"/>
    <cellStyle name="20% - Accent5 3_5210 2540703 1823346 Economic Development Fund Gas 0614" xfId="3092"/>
    <cellStyle name="20% - Accent5 30" xfId="7195"/>
    <cellStyle name="20% - Accent5 31" xfId="7196"/>
    <cellStyle name="20% - Accent5 32" xfId="7197"/>
    <cellStyle name="20% - Accent5 33" xfId="7198"/>
    <cellStyle name="20% - Accent5 34" xfId="7199"/>
    <cellStyle name="20% - Accent5 35" xfId="7200"/>
    <cellStyle name="20% - Accent5 36" xfId="7201"/>
    <cellStyle name="20% - Accent5 37" xfId="7202"/>
    <cellStyle name="20% - Accent5 38" xfId="7203"/>
    <cellStyle name="20% - Accent5 39" xfId="7204"/>
    <cellStyle name="20% - Accent5 4" xfId="53"/>
    <cellStyle name="20% - Accent5 4 2" xfId="3090"/>
    <cellStyle name="20% - Accent5 4 2 2" xfId="7207"/>
    <cellStyle name="20% - Accent5 4 2 2 2" xfId="7208"/>
    <cellStyle name="20% - Accent5 4 2 3" xfId="7209"/>
    <cellStyle name="20% - Accent5 4 2 3 2" xfId="7210"/>
    <cellStyle name="20% - Accent5 4 2 4" xfId="7211"/>
    <cellStyle name="20% - Accent5 4 2 5" xfId="7206"/>
    <cellStyle name="20% - Accent5 4 3" xfId="3089"/>
    <cellStyle name="20% - Accent5 4 3 2" xfId="3088"/>
    <cellStyle name="20% - Accent5 4 3 2 2" xfId="7214"/>
    <cellStyle name="20% - Accent5 4 3 2 3" xfId="7213"/>
    <cellStyle name="20% - Accent5 4 3 3" xfId="7215"/>
    <cellStyle name="20% - Accent5 4 3 3 2" xfId="7216"/>
    <cellStyle name="20% - Accent5 4 3 4" xfId="7217"/>
    <cellStyle name="20% - Accent5 4 3 5" xfId="7212"/>
    <cellStyle name="20% - Accent5 4 4" xfId="3091"/>
    <cellStyle name="20% - Accent5 4 4 2" xfId="7219"/>
    <cellStyle name="20% - Accent5 4 4 3" xfId="7218"/>
    <cellStyle name="20% - Accent5 4 5" xfId="7220"/>
    <cellStyle name="20% - Accent5 4 5 2" xfId="7221"/>
    <cellStyle name="20% - Accent5 4 6" xfId="7222"/>
    <cellStyle name="20% - Accent5 4 6 2" xfId="7223"/>
    <cellStyle name="20% - Accent5 4 7" xfId="7224"/>
    <cellStyle name="20% - Accent5 4 8" xfId="7225"/>
    <cellStyle name="20% - Accent5 4 9" xfId="7205"/>
    <cellStyle name="20% - Accent5 4_08 14 TRAC Estimate w_JE" xfId="3087"/>
    <cellStyle name="20% - Accent5 40" xfId="7226"/>
    <cellStyle name="20% - Accent5 41" xfId="7227"/>
    <cellStyle name="20% - Accent5 42" xfId="7228"/>
    <cellStyle name="20% - Accent5 43" xfId="7229"/>
    <cellStyle name="20% - Accent5 44" xfId="7230"/>
    <cellStyle name="20% - Accent5 45" xfId="7231"/>
    <cellStyle name="20% - Accent5 46" xfId="7232"/>
    <cellStyle name="20% - Accent5 47" xfId="7233"/>
    <cellStyle name="20% - Accent5 48" xfId="7234"/>
    <cellStyle name="20% - Accent5 49" xfId="7235"/>
    <cellStyle name="20% - Accent5 5" xfId="54"/>
    <cellStyle name="20% - Accent5 5 2" xfId="3086"/>
    <cellStyle name="20% - Accent5 5 2 2" xfId="7238"/>
    <cellStyle name="20% - Accent5 5 2 2 2" xfId="7239"/>
    <cellStyle name="20% - Accent5 5 2 3" xfId="7240"/>
    <cellStyle name="20% - Accent5 5 2 3 2" xfId="7241"/>
    <cellStyle name="20% - Accent5 5 2 4" xfId="7242"/>
    <cellStyle name="20% - Accent5 5 2 5" xfId="7237"/>
    <cellStyle name="20% - Accent5 5 3" xfId="3085"/>
    <cellStyle name="20% - Accent5 5 3 2" xfId="3084"/>
    <cellStyle name="20% - Accent5 5 3 2 2" xfId="7245"/>
    <cellStyle name="20% - Accent5 5 3 2 3" xfId="7244"/>
    <cellStyle name="20% - Accent5 5 3 3" xfId="7246"/>
    <cellStyle name="20% - Accent5 5 3 3 2" xfId="7247"/>
    <cellStyle name="20% - Accent5 5 3 4" xfId="7248"/>
    <cellStyle name="20% - Accent5 5 3 5" xfId="7243"/>
    <cellStyle name="20% - Accent5 5 4" xfId="3083"/>
    <cellStyle name="20% - Accent5 5 4 2" xfId="7250"/>
    <cellStyle name="20% - Accent5 5 4 3" xfId="7249"/>
    <cellStyle name="20% - Accent5 5 5" xfId="7251"/>
    <cellStyle name="20% - Accent5 5 5 2" xfId="7252"/>
    <cellStyle name="20% - Accent5 5 6" xfId="7253"/>
    <cellStyle name="20% - Accent5 5 6 2" xfId="7254"/>
    <cellStyle name="20% - Accent5 5 7" xfId="7255"/>
    <cellStyle name="20% - Accent5 5 8" xfId="7256"/>
    <cellStyle name="20% - Accent5 5 9" xfId="7236"/>
    <cellStyle name="20% - Accent5 5_01 15 TRAC Estimate w_JE" xfId="3082"/>
    <cellStyle name="20% - Accent5 50" xfId="7257"/>
    <cellStyle name="20% - Accent5 51" xfId="7258"/>
    <cellStyle name="20% - Accent5 52" xfId="7259"/>
    <cellStyle name="20% - Accent5 53" xfId="7260"/>
    <cellStyle name="20% - Accent5 54" xfId="7261"/>
    <cellStyle name="20% - Accent5 55" xfId="7262"/>
    <cellStyle name="20% - Accent5 56" xfId="7263"/>
    <cellStyle name="20% - Accent5 57" xfId="7264"/>
    <cellStyle name="20% - Accent5 58" xfId="7265"/>
    <cellStyle name="20% - Accent5 59" xfId="7266"/>
    <cellStyle name="20% - Accent5 6" xfId="55"/>
    <cellStyle name="20% - Accent5 6 10" xfId="5699"/>
    <cellStyle name="20% - Accent5 6 11" xfId="7267"/>
    <cellStyle name="20% - Accent5 6 2" xfId="3080"/>
    <cellStyle name="20% - Accent5 6 2 2" xfId="3079"/>
    <cellStyle name="20% - Accent5 6 2 2 2" xfId="7270"/>
    <cellStyle name="20% - Accent5 6 2 2 3" xfId="7269"/>
    <cellStyle name="20% - Accent5 6 2 3" xfId="7271"/>
    <cellStyle name="20% - Accent5 6 2 3 2" xfId="7272"/>
    <cellStyle name="20% - Accent5 6 2 4" xfId="7273"/>
    <cellStyle name="20% - Accent5 6 2 5" xfId="7268"/>
    <cellStyle name="20% - Accent5 6 2_04 15 TRAC Estimate w_JE" xfId="3078"/>
    <cellStyle name="20% - Accent5 6 3" xfId="3077"/>
    <cellStyle name="20% - Accent5 6 3 2" xfId="7275"/>
    <cellStyle name="20% - Accent5 6 3 2 2" xfId="7276"/>
    <cellStyle name="20% - Accent5 6 3 3" xfId="7277"/>
    <cellStyle name="20% - Accent5 6 3 3 2" xfId="7278"/>
    <cellStyle name="20% - Accent5 6 3 4" xfId="7279"/>
    <cellStyle name="20% - Accent5 6 3 5" xfId="7274"/>
    <cellStyle name="20% - Accent5 6 4" xfId="3081"/>
    <cellStyle name="20% - Accent5 6 4 2" xfId="7281"/>
    <cellStyle name="20% - Accent5 6 4 3" xfId="7280"/>
    <cellStyle name="20% - Accent5 6 5" xfId="5716"/>
    <cellStyle name="20% - Accent5 6 5 2" xfId="7283"/>
    <cellStyle name="20% - Accent5 6 5 3" xfId="7282"/>
    <cellStyle name="20% - Accent5 6 6" xfId="5805"/>
    <cellStyle name="20% - Accent5 6 6 2" xfId="7285"/>
    <cellStyle name="20% - Accent5 6 6 3" xfId="7284"/>
    <cellStyle name="20% - Accent5 6 7" xfId="5740"/>
    <cellStyle name="20% - Accent5 6 7 2" xfId="7286"/>
    <cellStyle name="20% - Accent5 6 8" xfId="5784"/>
    <cellStyle name="20% - Accent5 6 8 2" xfId="7287"/>
    <cellStyle name="20% - Accent5 6 9" xfId="3716"/>
    <cellStyle name="20% - Accent5 6_5210 2540541 2540013 1823241 1823014 Transmission Revenue Adjustment Clause (TRAC) 0215" xfId="3076"/>
    <cellStyle name="20% - Accent5 60" xfId="7288"/>
    <cellStyle name="20% - Accent5 61" xfId="7289"/>
    <cellStyle name="20% - Accent5 62" xfId="7290"/>
    <cellStyle name="20% - Accent5 63" xfId="7291"/>
    <cellStyle name="20% - Accent5 64" xfId="7292"/>
    <cellStyle name="20% - Accent5 65" xfId="7293"/>
    <cellStyle name="20% - Accent5 66" xfId="7294"/>
    <cellStyle name="20% - Accent5 67" xfId="7295"/>
    <cellStyle name="20% - Accent5 68" xfId="7296"/>
    <cellStyle name="20% - Accent5 69" xfId="7297"/>
    <cellStyle name="20% - Accent5 7" xfId="56"/>
    <cellStyle name="20% - Accent5 7 2" xfId="3075"/>
    <cellStyle name="20% - Accent5 7 2 2" xfId="7300"/>
    <cellStyle name="20% - Accent5 7 2 2 2" xfId="7301"/>
    <cellStyle name="20% - Accent5 7 2 3" xfId="7302"/>
    <cellStyle name="20% - Accent5 7 2 3 2" xfId="7303"/>
    <cellStyle name="20% - Accent5 7 2 4" xfId="7304"/>
    <cellStyle name="20% - Accent5 7 2 5" xfId="7299"/>
    <cellStyle name="20% - Accent5 7 3" xfId="7305"/>
    <cellStyle name="20% - Accent5 7 3 2" xfId="7306"/>
    <cellStyle name="20% - Accent5 7 3 2 2" xfId="7307"/>
    <cellStyle name="20% - Accent5 7 3 3" xfId="7308"/>
    <cellStyle name="20% - Accent5 7 3 3 2" xfId="7309"/>
    <cellStyle name="20% - Accent5 7 3 4" xfId="7310"/>
    <cellStyle name="20% - Accent5 7 4" xfId="7311"/>
    <cellStyle name="20% - Accent5 7 4 2" xfId="7312"/>
    <cellStyle name="20% - Accent5 7 5" xfId="7313"/>
    <cellStyle name="20% - Accent5 7 5 2" xfId="7314"/>
    <cellStyle name="20% - Accent5 7 6" xfId="7315"/>
    <cellStyle name="20% - Accent5 7 6 2" xfId="7316"/>
    <cellStyle name="20% - Accent5 7 7" xfId="7317"/>
    <cellStyle name="20% - Accent5 7 8" xfId="7318"/>
    <cellStyle name="20% - Accent5 7 9" xfId="7298"/>
    <cellStyle name="20% - Accent5 7_Income Statement " xfId="7319"/>
    <cellStyle name="20% - Accent5 70" xfId="7320"/>
    <cellStyle name="20% - Accent5 71" xfId="7321"/>
    <cellStyle name="20% - Accent5 72" xfId="7322"/>
    <cellStyle name="20% - Accent5 73" xfId="7323"/>
    <cellStyle name="20% - Accent5 74" xfId="7324"/>
    <cellStyle name="20% - Accent5 75" xfId="7325"/>
    <cellStyle name="20% - Accent5 76" xfId="7326"/>
    <cellStyle name="20% - Accent5 77" xfId="7327"/>
    <cellStyle name="20% - Accent5 78" xfId="7328"/>
    <cellStyle name="20% - Accent5 79" xfId="7329"/>
    <cellStyle name="20% - Accent5 8" xfId="57"/>
    <cellStyle name="20% - Accent5 8 2" xfId="7331"/>
    <cellStyle name="20% - Accent5 8 2 2" xfId="7332"/>
    <cellStyle name="20% - Accent5 8 2 2 2" xfId="7333"/>
    <cellStyle name="20% - Accent5 8 2 3" xfId="7334"/>
    <cellStyle name="20% - Accent5 8 2 3 2" xfId="7335"/>
    <cellStyle name="20% - Accent5 8 2 4" xfId="7336"/>
    <cellStyle name="20% - Accent5 8 3" xfId="7337"/>
    <cellStyle name="20% - Accent5 8 3 2" xfId="7338"/>
    <cellStyle name="20% - Accent5 8 3 2 2" xfId="7339"/>
    <cellStyle name="20% - Accent5 8 3 3" xfId="7340"/>
    <cellStyle name="20% - Accent5 8 3 3 2" xfId="7341"/>
    <cellStyle name="20% - Accent5 8 3 4" xfId="7342"/>
    <cellStyle name="20% - Accent5 8 4" xfId="7343"/>
    <cellStyle name="20% - Accent5 8 4 2" xfId="7344"/>
    <cellStyle name="20% - Accent5 8 5" xfId="7345"/>
    <cellStyle name="20% - Accent5 8 5 2" xfId="7346"/>
    <cellStyle name="20% - Accent5 8 6" xfId="7347"/>
    <cellStyle name="20% - Accent5 8 6 2" xfId="7348"/>
    <cellStyle name="20% - Accent5 8 7" xfId="7349"/>
    <cellStyle name="20% - Accent5 8 8" xfId="7350"/>
    <cellStyle name="20% - Accent5 8 9" xfId="7330"/>
    <cellStyle name="20% - Accent5 8_Income Statement " xfId="7351"/>
    <cellStyle name="20% - Accent5 80" xfId="7352"/>
    <cellStyle name="20% - Accent5 9" xfId="58"/>
    <cellStyle name="20% - Accent5 9 2" xfId="7354"/>
    <cellStyle name="20% - Accent5 9 2 2" xfId="7355"/>
    <cellStyle name="20% - Accent5 9 2 2 2" xfId="7356"/>
    <cellStyle name="20% - Accent5 9 2 3" xfId="7357"/>
    <cellStyle name="20% - Accent5 9 2 3 2" xfId="7358"/>
    <cellStyle name="20% - Accent5 9 2 4" xfId="7359"/>
    <cellStyle name="20% - Accent5 9 3" xfId="7360"/>
    <cellStyle name="20% - Accent5 9 3 2" xfId="7361"/>
    <cellStyle name="20% - Accent5 9 3 2 2" xfId="7362"/>
    <cellStyle name="20% - Accent5 9 3 3" xfId="7363"/>
    <cellStyle name="20% - Accent5 9 3 3 2" xfId="7364"/>
    <cellStyle name="20% - Accent5 9 3 4" xfId="7365"/>
    <cellStyle name="20% - Accent5 9 4" xfId="7366"/>
    <cellStyle name="20% - Accent5 9 4 2" xfId="7367"/>
    <cellStyle name="20% - Accent5 9 5" xfId="7368"/>
    <cellStyle name="20% - Accent5 9 5 2" xfId="7369"/>
    <cellStyle name="20% - Accent5 9 6" xfId="7370"/>
    <cellStyle name="20% - Accent5 9 6 2" xfId="7371"/>
    <cellStyle name="20% - Accent5 9 7" xfId="7372"/>
    <cellStyle name="20% - Accent5 9 8" xfId="7373"/>
    <cellStyle name="20% - Accent5 9 9" xfId="7353"/>
    <cellStyle name="20% - Accent5 9_Income Statement " xfId="7374"/>
    <cellStyle name="20% - Accent6 10" xfId="59"/>
    <cellStyle name="20% - Accent6 10 2" xfId="7376"/>
    <cellStyle name="20% - Accent6 10 2 2" xfId="7377"/>
    <cellStyle name="20% - Accent6 10 2 2 2" xfId="7378"/>
    <cellStyle name="20% - Accent6 10 2 3" xfId="7379"/>
    <cellStyle name="20% - Accent6 10 2 3 2" xfId="7380"/>
    <cellStyle name="20% - Accent6 10 2 4" xfId="7381"/>
    <cellStyle name="20% - Accent6 10 3" xfId="7382"/>
    <cellStyle name="20% - Accent6 10 3 2" xfId="7383"/>
    <cellStyle name="20% - Accent6 10 3 2 2" xfId="7384"/>
    <cellStyle name="20% - Accent6 10 3 3" xfId="7385"/>
    <cellStyle name="20% - Accent6 10 3 3 2" xfId="7386"/>
    <cellStyle name="20% - Accent6 10 3 4" xfId="7387"/>
    <cellStyle name="20% - Accent6 10 4" xfId="7388"/>
    <cellStyle name="20% - Accent6 10 4 2" xfId="7389"/>
    <cellStyle name="20% - Accent6 10 5" xfId="7390"/>
    <cellStyle name="20% - Accent6 10 5 2" xfId="7391"/>
    <cellStyle name="20% - Accent6 10 6" xfId="7392"/>
    <cellStyle name="20% - Accent6 10 6 2" xfId="7393"/>
    <cellStyle name="20% - Accent6 10 7" xfId="7394"/>
    <cellStyle name="20% - Accent6 10 8" xfId="7395"/>
    <cellStyle name="20% - Accent6 10 9" xfId="7375"/>
    <cellStyle name="20% - Accent6 10_Income Statement " xfId="7396"/>
    <cellStyle name="20% - Accent6 11" xfId="7397"/>
    <cellStyle name="20% - Accent6 11 2" xfId="7398"/>
    <cellStyle name="20% - Accent6 11 2 2" xfId="7399"/>
    <cellStyle name="20% - Accent6 11 3" xfId="7400"/>
    <cellStyle name="20% - Accent6 11 3 2" xfId="7401"/>
    <cellStyle name="20% - Accent6 11 4" xfId="7402"/>
    <cellStyle name="20% - Accent6 12" xfId="7403"/>
    <cellStyle name="20% - Accent6 13" xfId="7404"/>
    <cellStyle name="20% - Accent6 14" xfId="7405"/>
    <cellStyle name="20% - Accent6 15" xfId="7406"/>
    <cellStyle name="20% - Accent6 16" xfId="7407"/>
    <cellStyle name="20% - Accent6 17" xfId="7408"/>
    <cellStyle name="20% - Accent6 18" xfId="7409"/>
    <cellStyle name="20% - Accent6 19" xfId="7410"/>
    <cellStyle name="20% - Accent6 2" xfId="60"/>
    <cellStyle name="20% - Accent6 2 10" xfId="7411"/>
    <cellStyle name="20% - Accent6 2 2" xfId="3073"/>
    <cellStyle name="20% - Accent6 2 2 2" xfId="3072"/>
    <cellStyle name="20% - Accent6 2 2 2 2" xfId="7414"/>
    <cellStyle name="20% - Accent6 2 2 2 3" xfId="7413"/>
    <cellStyle name="20% - Accent6 2 2 3" xfId="7415"/>
    <cellStyle name="20% - Accent6 2 2 3 2" xfId="7416"/>
    <cellStyle name="20% - Accent6 2 2 4" xfId="7417"/>
    <cellStyle name="20% - Accent6 2 2 5" xfId="7412"/>
    <cellStyle name="20% - Accent6 2 2_04 15 TRAC Estimate w_JE" xfId="3071"/>
    <cellStyle name="20% - Accent6 2 3" xfId="3070"/>
    <cellStyle name="20% - Accent6 2 3 2" xfId="3069"/>
    <cellStyle name="20% - Accent6 2 3 2 2" xfId="7420"/>
    <cellStyle name="20% - Accent6 2 3 2 3" xfId="7419"/>
    <cellStyle name="20% - Accent6 2 3 3" xfId="7421"/>
    <cellStyle name="20% - Accent6 2 3 3 2" xfId="7422"/>
    <cellStyle name="20% - Accent6 2 3 4" xfId="7423"/>
    <cellStyle name="20% - Accent6 2 3 5" xfId="7418"/>
    <cellStyle name="20% - Accent6 2 4" xfId="3074"/>
    <cellStyle name="20% - Accent6 2 4 2" xfId="7425"/>
    <cellStyle name="20% - Accent6 2 4 2 2" xfId="7426"/>
    <cellStyle name="20% - Accent6 2 4 3" xfId="7427"/>
    <cellStyle name="20% - Accent6 2 4 3 2" xfId="7428"/>
    <cellStyle name="20% - Accent6 2 4 4" xfId="7429"/>
    <cellStyle name="20% - Accent6 2 4 5" xfId="7424"/>
    <cellStyle name="20% - Accent6 2 5" xfId="7430"/>
    <cellStyle name="20% - Accent6 2 5 2" xfId="7431"/>
    <cellStyle name="20% - Accent6 2 6" xfId="7432"/>
    <cellStyle name="20% - Accent6 2 6 2" xfId="7433"/>
    <cellStyle name="20% - Accent6 2 7" xfId="7434"/>
    <cellStyle name="20% - Accent6 2 7 2" xfId="7435"/>
    <cellStyle name="20% - Accent6 2 8" xfId="7436"/>
    <cellStyle name="20% - Accent6 2 9" xfId="7437"/>
    <cellStyle name="20% - Accent6 2_01 15 TRAC Estimate w_JE" xfId="3068"/>
    <cellStyle name="20% - Accent6 20" xfId="7438"/>
    <cellStyle name="20% - Accent6 21" xfId="7439"/>
    <cellStyle name="20% - Accent6 22" xfId="7440"/>
    <cellStyle name="20% - Accent6 23" xfId="7441"/>
    <cellStyle name="20% - Accent6 24" xfId="7442"/>
    <cellStyle name="20% - Accent6 25" xfId="7443"/>
    <cellStyle name="20% - Accent6 26" xfId="7444"/>
    <cellStyle name="20% - Accent6 27" xfId="7445"/>
    <cellStyle name="20% - Accent6 28" xfId="7446"/>
    <cellStyle name="20% - Accent6 29" xfId="7447"/>
    <cellStyle name="20% - Accent6 3" xfId="61"/>
    <cellStyle name="20% - Accent6 3 10" xfId="7448"/>
    <cellStyle name="20% - Accent6 3 2" xfId="3066"/>
    <cellStyle name="20% - Accent6 3 2 2" xfId="3065"/>
    <cellStyle name="20% - Accent6 3 2 2 2" xfId="7451"/>
    <cellStyle name="20% - Accent6 3 2 2 3" xfId="7450"/>
    <cellStyle name="20% - Accent6 3 2 3" xfId="7452"/>
    <cellStyle name="20% - Accent6 3 2 3 2" xfId="7453"/>
    <cellStyle name="20% - Accent6 3 2 4" xfId="7454"/>
    <cellStyle name="20% - Accent6 3 2 5" xfId="7449"/>
    <cellStyle name="20% - Accent6 3 3" xfId="3064"/>
    <cellStyle name="20% - Accent6 3 3 2" xfId="3063"/>
    <cellStyle name="20% - Accent6 3 3 2 2" xfId="7457"/>
    <cellStyle name="20% - Accent6 3 3 2 3" xfId="7456"/>
    <cellStyle name="20% - Accent6 3 3 3" xfId="3062"/>
    <cellStyle name="20% - Accent6 3 3 3 2" xfId="7459"/>
    <cellStyle name="20% - Accent6 3 3 3 3" xfId="7458"/>
    <cellStyle name="20% - Accent6 3 3 4" xfId="7460"/>
    <cellStyle name="20% - Accent6 3 3 5" xfId="7455"/>
    <cellStyle name="20% - Accent6 3 4" xfId="3067"/>
    <cellStyle name="20% - Accent6 3 4 2" xfId="7462"/>
    <cellStyle name="20% - Accent6 3 4 3" xfId="7461"/>
    <cellStyle name="20% - Accent6 3 5" xfId="7463"/>
    <cellStyle name="20% - Accent6 3 5 2" xfId="7464"/>
    <cellStyle name="20% - Accent6 3 6" xfId="7465"/>
    <cellStyle name="20% - Accent6 3 6 2" xfId="7466"/>
    <cellStyle name="20% - Accent6 3 7" xfId="7467"/>
    <cellStyle name="20% - Accent6 3 8" xfId="7468"/>
    <cellStyle name="20% - Accent6 3 9" xfId="7469"/>
    <cellStyle name="20% - Accent6 3_5210 2540703 1823346 Economic Development Fund Gas 0614" xfId="3061"/>
    <cellStyle name="20% - Accent6 30" xfId="7470"/>
    <cellStyle name="20% - Accent6 31" xfId="7471"/>
    <cellStyle name="20% - Accent6 32" xfId="7472"/>
    <cellStyle name="20% - Accent6 33" xfId="7473"/>
    <cellStyle name="20% - Accent6 34" xfId="7474"/>
    <cellStyle name="20% - Accent6 35" xfId="7475"/>
    <cellStyle name="20% - Accent6 36" xfId="7476"/>
    <cellStyle name="20% - Accent6 37" xfId="7477"/>
    <cellStyle name="20% - Accent6 38" xfId="7478"/>
    <cellStyle name="20% - Accent6 39" xfId="7479"/>
    <cellStyle name="20% - Accent6 4" xfId="62"/>
    <cellStyle name="20% - Accent6 4 2" xfId="3059"/>
    <cellStyle name="20% - Accent6 4 2 2" xfId="7482"/>
    <cellStyle name="20% - Accent6 4 2 2 2" xfId="7483"/>
    <cellStyle name="20% - Accent6 4 2 3" xfId="7484"/>
    <cellStyle name="20% - Accent6 4 2 3 2" xfId="7485"/>
    <cellStyle name="20% - Accent6 4 2 4" xfId="7486"/>
    <cellStyle name="20% - Accent6 4 2 5" xfId="7481"/>
    <cellStyle name="20% - Accent6 4 3" xfId="3058"/>
    <cellStyle name="20% - Accent6 4 3 2" xfId="3057"/>
    <cellStyle name="20% - Accent6 4 3 2 2" xfId="7489"/>
    <cellStyle name="20% - Accent6 4 3 2 3" xfId="7488"/>
    <cellStyle name="20% - Accent6 4 3 3" xfId="7490"/>
    <cellStyle name="20% - Accent6 4 3 3 2" xfId="7491"/>
    <cellStyle name="20% - Accent6 4 3 4" xfId="7492"/>
    <cellStyle name="20% - Accent6 4 3 5" xfId="7487"/>
    <cellStyle name="20% - Accent6 4 4" xfId="3060"/>
    <cellStyle name="20% - Accent6 4 4 2" xfId="7494"/>
    <cellStyle name="20% - Accent6 4 4 3" xfId="7493"/>
    <cellStyle name="20% - Accent6 4 5" xfId="7495"/>
    <cellStyle name="20% - Accent6 4 5 2" xfId="7496"/>
    <cellStyle name="20% - Accent6 4 6" xfId="7497"/>
    <cellStyle name="20% - Accent6 4 6 2" xfId="7498"/>
    <cellStyle name="20% - Accent6 4 7" xfId="7499"/>
    <cellStyle name="20% - Accent6 4 8" xfId="7500"/>
    <cellStyle name="20% - Accent6 4 9" xfId="7480"/>
    <cellStyle name="20% - Accent6 4_08 14 TRAC Estimate w_JE" xfId="3056"/>
    <cellStyle name="20% - Accent6 40" xfId="7501"/>
    <cellStyle name="20% - Accent6 41" xfId="7502"/>
    <cellStyle name="20% - Accent6 42" xfId="7503"/>
    <cellStyle name="20% - Accent6 43" xfId="7504"/>
    <cellStyle name="20% - Accent6 44" xfId="7505"/>
    <cellStyle name="20% - Accent6 45" xfId="7506"/>
    <cellStyle name="20% - Accent6 46" xfId="7507"/>
    <cellStyle name="20% - Accent6 47" xfId="7508"/>
    <cellStyle name="20% - Accent6 48" xfId="7509"/>
    <cellStyle name="20% - Accent6 49" xfId="7510"/>
    <cellStyle name="20% - Accent6 5" xfId="63"/>
    <cellStyle name="20% - Accent6 5 2" xfId="3054"/>
    <cellStyle name="20% - Accent6 5 2 2" xfId="7513"/>
    <cellStyle name="20% - Accent6 5 2 2 2" xfId="7514"/>
    <cellStyle name="20% - Accent6 5 2 3" xfId="7515"/>
    <cellStyle name="20% - Accent6 5 2 3 2" xfId="7516"/>
    <cellStyle name="20% - Accent6 5 2 4" xfId="7517"/>
    <cellStyle name="20% - Accent6 5 2 5" xfId="7512"/>
    <cellStyle name="20% - Accent6 5 3" xfId="3053"/>
    <cellStyle name="20% - Accent6 5 3 2" xfId="3052"/>
    <cellStyle name="20% - Accent6 5 3 2 2" xfId="7520"/>
    <cellStyle name="20% - Accent6 5 3 2 3" xfId="7519"/>
    <cellStyle name="20% - Accent6 5 3 3" xfId="7521"/>
    <cellStyle name="20% - Accent6 5 3 3 2" xfId="7522"/>
    <cellStyle name="20% - Accent6 5 3 4" xfId="7523"/>
    <cellStyle name="20% - Accent6 5 3 5" xfId="7518"/>
    <cellStyle name="20% - Accent6 5 4" xfId="3051"/>
    <cellStyle name="20% - Accent6 5 4 2" xfId="7525"/>
    <cellStyle name="20% - Accent6 5 4 3" xfId="7524"/>
    <cellStyle name="20% - Accent6 5 5" xfId="3055"/>
    <cellStyle name="20% - Accent6 5 5 2" xfId="7527"/>
    <cellStyle name="20% - Accent6 5 5 3" xfId="7526"/>
    <cellStyle name="20% - Accent6 5 6" xfId="7528"/>
    <cellStyle name="20% - Accent6 5 6 2" xfId="7529"/>
    <cellStyle name="20% - Accent6 5 7" xfId="7530"/>
    <cellStyle name="20% - Accent6 5 8" xfId="7531"/>
    <cellStyle name="20% - Accent6 5 9" xfId="7511"/>
    <cellStyle name="20% - Accent6 5_01 15 TRAC Estimate w_JE" xfId="3050"/>
    <cellStyle name="20% - Accent6 50" xfId="7532"/>
    <cellStyle name="20% - Accent6 51" xfId="7533"/>
    <cellStyle name="20% - Accent6 52" xfId="7534"/>
    <cellStyle name="20% - Accent6 53" xfId="7535"/>
    <cellStyle name="20% - Accent6 54" xfId="7536"/>
    <cellStyle name="20% - Accent6 55" xfId="7537"/>
    <cellStyle name="20% - Accent6 56" xfId="7538"/>
    <cellStyle name="20% - Accent6 57" xfId="7539"/>
    <cellStyle name="20% - Accent6 58" xfId="7540"/>
    <cellStyle name="20% - Accent6 59" xfId="7541"/>
    <cellStyle name="20% - Accent6 6" xfId="64"/>
    <cellStyle name="20% - Accent6 6 10" xfId="5771"/>
    <cellStyle name="20% - Accent6 6 11" xfId="7542"/>
    <cellStyle name="20% - Accent6 6 2" xfId="3048"/>
    <cellStyle name="20% - Accent6 6 2 2" xfId="3047"/>
    <cellStyle name="20% - Accent6 6 2 2 2" xfId="7545"/>
    <cellStyle name="20% - Accent6 6 2 2 3" xfId="7544"/>
    <cellStyle name="20% - Accent6 6 2 3" xfId="7546"/>
    <cellStyle name="20% - Accent6 6 2 3 2" xfId="7547"/>
    <cellStyle name="20% - Accent6 6 2 4" xfId="7548"/>
    <cellStyle name="20% - Accent6 6 2 5" xfId="7543"/>
    <cellStyle name="20% - Accent6 6 2_04 15 TRAC Estimate w_JE" xfId="3046"/>
    <cellStyle name="20% - Accent6 6 3" xfId="3045"/>
    <cellStyle name="20% - Accent6 6 3 2" xfId="7550"/>
    <cellStyle name="20% - Accent6 6 3 2 2" xfId="7551"/>
    <cellStyle name="20% - Accent6 6 3 3" xfId="7552"/>
    <cellStyle name="20% - Accent6 6 3 3 2" xfId="7553"/>
    <cellStyle name="20% - Accent6 6 3 4" xfId="7554"/>
    <cellStyle name="20% - Accent6 6 3 5" xfId="7549"/>
    <cellStyle name="20% - Accent6 6 4" xfId="3049"/>
    <cellStyle name="20% - Accent6 6 4 2" xfId="7556"/>
    <cellStyle name="20% - Accent6 6 4 3" xfId="7555"/>
    <cellStyle name="20% - Accent6 6 5" xfId="5718"/>
    <cellStyle name="20% - Accent6 6 5 2" xfId="7558"/>
    <cellStyle name="20% - Accent6 6 5 3" xfId="7557"/>
    <cellStyle name="20% - Accent6 6 6" xfId="5804"/>
    <cellStyle name="20% - Accent6 6 6 2" xfId="7560"/>
    <cellStyle name="20% - Accent6 6 6 3" xfId="7559"/>
    <cellStyle name="20% - Accent6 6 7" xfId="5742"/>
    <cellStyle name="20% - Accent6 6 7 2" xfId="7561"/>
    <cellStyle name="20% - Accent6 6 8" xfId="5783"/>
    <cellStyle name="20% - Accent6 6 8 2" xfId="7562"/>
    <cellStyle name="20% - Accent6 6 9" xfId="5757"/>
    <cellStyle name="20% - Accent6 6_5210 2540541 2540013 1823241 1823014 Transmission Revenue Adjustment Clause (TRAC) 0215" xfId="3044"/>
    <cellStyle name="20% - Accent6 60" xfId="7563"/>
    <cellStyle name="20% - Accent6 61" xfId="7564"/>
    <cellStyle name="20% - Accent6 62" xfId="7565"/>
    <cellStyle name="20% - Accent6 63" xfId="7566"/>
    <cellStyle name="20% - Accent6 64" xfId="7567"/>
    <cellStyle name="20% - Accent6 65" xfId="7568"/>
    <cellStyle name="20% - Accent6 66" xfId="7569"/>
    <cellStyle name="20% - Accent6 67" xfId="7570"/>
    <cellStyle name="20% - Accent6 68" xfId="7571"/>
    <cellStyle name="20% - Accent6 69" xfId="7572"/>
    <cellStyle name="20% - Accent6 7" xfId="65"/>
    <cellStyle name="20% - Accent6 7 2" xfId="3043"/>
    <cellStyle name="20% - Accent6 7 2 2" xfId="7575"/>
    <cellStyle name="20% - Accent6 7 2 2 2" xfId="7576"/>
    <cellStyle name="20% - Accent6 7 2 3" xfId="7577"/>
    <cellStyle name="20% - Accent6 7 2 3 2" xfId="7578"/>
    <cellStyle name="20% - Accent6 7 2 4" xfId="7579"/>
    <cellStyle name="20% - Accent6 7 2 5" xfId="7574"/>
    <cellStyle name="20% - Accent6 7 3" xfId="7580"/>
    <cellStyle name="20% - Accent6 7 3 2" xfId="7581"/>
    <cellStyle name="20% - Accent6 7 3 2 2" xfId="7582"/>
    <cellStyle name="20% - Accent6 7 3 3" xfId="7583"/>
    <cellStyle name="20% - Accent6 7 3 3 2" xfId="7584"/>
    <cellStyle name="20% - Accent6 7 3 4" xfId="7585"/>
    <cellStyle name="20% - Accent6 7 4" xfId="7586"/>
    <cellStyle name="20% - Accent6 7 4 2" xfId="7587"/>
    <cellStyle name="20% - Accent6 7 5" xfId="7588"/>
    <cellStyle name="20% - Accent6 7 5 2" xfId="7589"/>
    <cellStyle name="20% - Accent6 7 6" xfId="7590"/>
    <cellStyle name="20% - Accent6 7 6 2" xfId="7591"/>
    <cellStyle name="20% - Accent6 7 7" xfId="7592"/>
    <cellStyle name="20% - Accent6 7 8" xfId="7593"/>
    <cellStyle name="20% - Accent6 7 9" xfId="7573"/>
    <cellStyle name="20% - Accent6 7_Income Statement " xfId="7594"/>
    <cellStyle name="20% - Accent6 70" xfId="7595"/>
    <cellStyle name="20% - Accent6 71" xfId="7596"/>
    <cellStyle name="20% - Accent6 72" xfId="7597"/>
    <cellStyle name="20% - Accent6 73" xfId="7598"/>
    <cellStyle name="20% - Accent6 74" xfId="7599"/>
    <cellStyle name="20% - Accent6 75" xfId="7600"/>
    <cellStyle name="20% - Accent6 76" xfId="7601"/>
    <cellStyle name="20% - Accent6 77" xfId="7602"/>
    <cellStyle name="20% - Accent6 78" xfId="7603"/>
    <cellStyle name="20% - Accent6 79" xfId="7604"/>
    <cellStyle name="20% - Accent6 8" xfId="66"/>
    <cellStyle name="20% - Accent6 8 2" xfId="7606"/>
    <cellStyle name="20% - Accent6 8 2 2" xfId="7607"/>
    <cellStyle name="20% - Accent6 8 2 2 2" xfId="7608"/>
    <cellStyle name="20% - Accent6 8 2 3" xfId="7609"/>
    <cellStyle name="20% - Accent6 8 2 3 2" xfId="7610"/>
    <cellStyle name="20% - Accent6 8 2 4" xfId="7611"/>
    <cellStyle name="20% - Accent6 8 3" xfId="7612"/>
    <cellStyle name="20% - Accent6 8 3 2" xfId="7613"/>
    <cellStyle name="20% - Accent6 8 3 2 2" xfId="7614"/>
    <cellStyle name="20% - Accent6 8 3 3" xfId="7615"/>
    <cellStyle name="20% - Accent6 8 3 3 2" xfId="7616"/>
    <cellStyle name="20% - Accent6 8 3 4" xfId="7617"/>
    <cellStyle name="20% - Accent6 8 4" xfId="7618"/>
    <cellStyle name="20% - Accent6 8 4 2" xfId="7619"/>
    <cellStyle name="20% - Accent6 8 5" xfId="7620"/>
    <cellStyle name="20% - Accent6 8 5 2" xfId="7621"/>
    <cellStyle name="20% - Accent6 8 6" xfId="7622"/>
    <cellStyle name="20% - Accent6 8 6 2" xfId="7623"/>
    <cellStyle name="20% - Accent6 8 7" xfId="7624"/>
    <cellStyle name="20% - Accent6 8 8" xfId="7625"/>
    <cellStyle name="20% - Accent6 8 9" xfId="7605"/>
    <cellStyle name="20% - Accent6 8_Income Statement " xfId="7626"/>
    <cellStyle name="20% - Accent6 80" xfId="7627"/>
    <cellStyle name="20% - Accent6 9" xfId="67"/>
    <cellStyle name="20% - Accent6 9 2" xfId="7629"/>
    <cellStyle name="20% - Accent6 9 2 2" xfId="7630"/>
    <cellStyle name="20% - Accent6 9 2 2 2" xfId="7631"/>
    <cellStyle name="20% - Accent6 9 2 3" xfId="7632"/>
    <cellStyle name="20% - Accent6 9 2 3 2" xfId="7633"/>
    <cellStyle name="20% - Accent6 9 2 4" xfId="7634"/>
    <cellStyle name="20% - Accent6 9 3" xfId="7635"/>
    <cellStyle name="20% - Accent6 9 3 2" xfId="7636"/>
    <cellStyle name="20% - Accent6 9 3 2 2" xfId="7637"/>
    <cellStyle name="20% - Accent6 9 3 3" xfId="7638"/>
    <cellStyle name="20% - Accent6 9 3 3 2" xfId="7639"/>
    <cellStyle name="20% - Accent6 9 3 4" xfId="7640"/>
    <cellStyle name="20% - Accent6 9 4" xfId="7641"/>
    <cellStyle name="20% - Accent6 9 4 2" xfId="7642"/>
    <cellStyle name="20% - Accent6 9 5" xfId="7643"/>
    <cellStyle name="20% - Accent6 9 5 2" xfId="7644"/>
    <cellStyle name="20% - Accent6 9 6" xfId="7645"/>
    <cellStyle name="20% - Accent6 9 6 2" xfId="7646"/>
    <cellStyle name="20% - Accent6 9 7" xfId="7647"/>
    <cellStyle name="20% - Accent6 9 8" xfId="7648"/>
    <cellStyle name="20% - Accent6 9 9" xfId="7628"/>
    <cellStyle name="20% - Accent6 9_Income Statement " xfId="7649"/>
    <cellStyle name="2DP" xfId="3843"/>
    <cellStyle name="2DP bold" xfId="3842"/>
    <cellStyle name="3DP" xfId="3841"/>
    <cellStyle name="40% - Accent1 10" xfId="68"/>
    <cellStyle name="40% - Accent1 10 2" xfId="7651"/>
    <cellStyle name="40% - Accent1 10 2 2" xfId="7652"/>
    <cellStyle name="40% - Accent1 10 2 2 2" xfId="7653"/>
    <cellStyle name="40% - Accent1 10 2 3" xfId="7654"/>
    <cellStyle name="40% - Accent1 10 2 3 2" xfId="7655"/>
    <cellStyle name="40% - Accent1 10 2 4" xfId="7656"/>
    <cellStyle name="40% - Accent1 10 3" xfId="7657"/>
    <cellStyle name="40% - Accent1 10 3 2" xfId="7658"/>
    <cellStyle name="40% - Accent1 10 3 2 2" xfId="7659"/>
    <cellStyle name="40% - Accent1 10 3 3" xfId="7660"/>
    <cellStyle name="40% - Accent1 10 3 3 2" xfId="7661"/>
    <cellStyle name="40% - Accent1 10 3 4" xfId="7662"/>
    <cellStyle name="40% - Accent1 10 4" xfId="7663"/>
    <cellStyle name="40% - Accent1 10 4 2" xfId="7664"/>
    <cellStyle name="40% - Accent1 10 5" xfId="7665"/>
    <cellStyle name="40% - Accent1 10 5 2" xfId="7666"/>
    <cellStyle name="40% - Accent1 10 6" xfId="7667"/>
    <cellStyle name="40% - Accent1 10 6 2" xfId="7668"/>
    <cellStyle name="40% - Accent1 10 7" xfId="7669"/>
    <cellStyle name="40% - Accent1 10 8" xfId="7670"/>
    <cellStyle name="40% - Accent1 10 9" xfId="7650"/>
    <cellStyle name="40% - Accent1 10_Income Statement " xfId="7671"/>
    <cellStyle name="40% - Accent1 11" xfId="7672"/>
    <cellStyle name="40% - Accent1 11 2" xfId="7673"/>
    <cellStyle name="40% - Accent1 11 2 2" xfId="7674"/>
    <cellStyle name="40% - Accent1 11 3" xfId="7675"/>
    <cellStyle name="40% - Accent1 11 3 2" xfId="7676"/>
    <cellStyle name="40% - Accent1 11 4" xfId="7677"/>
    <cellStyle name="40% - Accent1 12" xfId="7678"/>
    <cellStyle name="40% - Accent1 13" xfId="7679"/>
    <cellStyle name="40% - Accent1 14" xfId="7680"/>
    <cellStyle name="40% - Accent1 15" xfId="7681"/>
    <cellStyle name="40% - Accent1 16" xfId="7682"/>
    <cellStyle name="40% - Accent1 17" xfId="7683"/>
    <cellStyle name="40% - Accent1 18" xfId="7684"/>
    <cellStyle name="40% - Accent1 19" xfId="7685"/>
    <cellStyle name="40% - Accent1 2" xfId="69"/>
    <cellStyle name="40% - Accent1 2 10" xfId="7686"/>
    <cellStyle name="40% - Accent1 2 2" xfId="3041"/>
    <cellStyle name="40% - Accent1 2 2 2" xfId="3040"/>
    <cellStyle name="40% - Accent1 2 2 2 2" xfId="7689"/>
    <cellStyle name="40% - Accent1 2 2 2 3" xfId="7688"/>
    <cellStyle name="40% - Accent1 2 2 3" xfId="7690"/>
    <cellStyle name="40% - Accent1 2 2 3 2" xfId="7691"/>
    <cellStyle name="40% - Accent1 2 2 4" xfId="7692"/>
    <cellStyle name="40% - Accent1 2 2 5" xfId="7687"/>
    <cellStyle name="40% - Accent1 2 2_04 15 TRAC Estimate w_JE" xfId="3039"/>
    <cellStyle name="40% - Accent1 2 3" xfId="3038"/>
    <cellStyle name="40% - Accent1 2 3 2" xfId="3037"/>
    <cellStyle name="40% - Accent1 2 3 2 2" xfId="7695"/>
    <cellStyle name="40% - Accent1 2 3 2 3" xfId="7694"/>
    <cellStyle name="40% - Accent1 2 3 3" xfId="7696"/>
    <cellStyle name="40% - Accent1 2 3 3 2" xfId="7697"/>
    <cellStyle name="40% - Accent1 2 3 4" xfId="7698"/>
    <cellStyle name="40% - Accent1 2 3 5" xfId="7693"/>
    <cellStyle name="40% - Accent1 2 4" xfId="3042"/>
    <cellStyle name="40% - Accent1 2 4 2" xfId="7700"/>
    <cellStyle name="40% - Accent1 2 4 2 2" xfId="7701"/>
    <cellStyle name="40% - Accent1 2 4 3" xfId="7702"/>
    <cellStyle name="40% - Accent1 2 4 3 2" xfId="7703"/>
    <cellStyle name="40% - Accent1 2 4 4" xfId="7704"/>
    <cellStyle name="40% - Accent1 2 4 5" xfId="7699"/>
    <cellStyle name="40% - Accent1 2 5" xfId="7705"/>
    <cellStyle name="40% - Accent1 2 5 2" xfId="7706"/>
    <cellStyle name="40% - Accent1 2 6" xfId="7707"/>
    <cellStyle name="40% - Accent1 2 6 2" xfId="7708"/>
    <cellStyle name="40% - Accent1 2 7" xfId="7709"/>
    <cellStyle name="40% - Accent1 2 7 2" xfId="7710"/>
    <cellStyle name="40% - Accent1 2 8" xfId="7711"/>
    <cellStyle name="40% - Accent1 2 9" xfId="7712"/>
    <cellStyle name="40% - Accent1 2_01 15 TRAC Estimate w_JE" xfId="3036"/>
    <cellStyle name="40% - Accent1 20" xfId="7713"/>
    <cellStyle name="40% - Accent1 21" xfId="7714"/>
    <cellStyle name="40% - Accent1 22" xfId="7715"/>
    <cellStyle name="40% - Accent1 23" xfId="7716"/>
    <cellStyle name="40% - Accent1 24" xfId="7717"/>
    <cellStyle name="40% - Accent1 25" xfId="7718"/>
    <cellStyle name="40% - Accent1 26" xfId="7719"/>
    <cellStyle name="40% - Accent1 27" xfId="7720"/>
    <cellStyle name="40% - Accent1 28" xfId="7721"/>
    <cellStyle name="40% - Accent1 29" xfId="7722"/>
    <cellStyle name="40% - Accent1 3" xfId="70"/>
    <cellStyle name="40% - Accent1 3 10" xfId="7723"/>
    <cellStyle name="40% - Accent1 3 2" xfId="3034"/>
    <cellStyle name="40% - Accent1 3 2 2" xfId="3033"/>
    <cellStyle name="40% - Accent1 3 2 2 2" xfId="7726"/>
    <cellStyle name="40% - Accent1 3 2 2 3" xfId="7725"/>
    <cellStyle name="40% - Accent1 3 2 3" xfId="7727"/>
    <cellStyle name="40% - Accent1 3 2 3 2" xfId="7728"/>
    <cellStyle name="40% - Accent1 3 2 4" xfId="7729"/>
    <cellStyle name="40% - Accent1 3 2 5" xfId="7724"/>
    <cellStyle name="40% - Accent1 3 3" xfId="3032"/>
    <cellStyle name="40% - Accent1 3 3 2" xfId="3031"/>
    <cellStyle name="40% - Accent1 3 3 2 2" xfId="7732"/>
    <cellStyle name="40% - Accent1 3 3 2 3" xfId="7731"/>
    <cellStyle name="40% - Accent1 3 3 3" xfId="3030"/>
    <cellStyle name="40% - Accent1 3 3 3 2" xfId="7734"/>
    <cellStyle name="40% - Accent1 3 3 3 3" xfId="7733"/>
    <cellStyle name="40% - Accent1 3 3 4" xfId="7735"/>
    <cellStyle name="40% - Accent1 3 3 5" xfId="7730"/>
    <cellStyle name="40% - Accent1 3 4" xfId="3035"/>
    <cellStyle name="40% - Accent1 3 4 2" xfId="7737"/>
    <cellStyle name="40% - Accent1 3 4 3" xfId="7736"/>
    <cellStyle name="40% - Accent1 3 5" xfId="7738"/>
    <cellStyle name="40% - Accent1 3 5 2" xfId="7739"/>
    <cellStyle name="40% - Accent1 3 6" xfId="7740"/>
    <cellStyle name="40% - Accent1 3 6 2" xfId="7741"/>
    <cellStyle name="40% - Accent1 3 7" xfId="7742"/>
    <cellStyle name="40% - Accent1 3 8" xfId="7743"/>
    <cellStyle name="40% - Accent1 3 9" xfId="7744"/>
    <cellStyle name="40% - Accent1 3_5210 2540703 1823346 Economic Development Fund Gas 0614" xfId="3029"/>
    <cellStyle name="40% - Accent1 30" xfId="7745"/>
    <cellStyle name="40% - Accent1 31" xfId="7746"/>
    <cellStyle name="40% - Accent1 32" xfId="7747"/>
    <cellStyle name="40% - Accent1 33" xfId="7748"/>
    <cellStyle name="40% - Accent1 34" xfId="7749"/>
    <cellStyle name="40% - Accent1 35" xfId="7750"/>
    <cellStyle name="40% - Accent1 36" xfId="7751"/>
    <cellStyle name="40% - Accent1 37" xfId="7752"/>
    <cellStyle name="40% - Accent1 38" xfId="7753"/>
    <cellStyle name="40% - Accent1 39" xfId="7754"/>
    <cellStyle name="40% - Accent1 4" xfId="71"/>
    <cellStyle name="40% - Accent1 4 2" xfId="3027"/>
    <cellStyle name="40% - Accent1 4 2 2" xfId="7757"/>
    <cellStyle name="40% - Accent1 4 2 2 2" xfId="7758"/>
    <cellStyle name="40% - Accent1 4 2 3" xfId="7759"/>
    <cellStyle name="40% - Accent1 4 2 3 2" xfId="7760"/>
    <cellStyle name="40% - Accent1 4 2 4" xfId="7761"/>
    <cellStyle name="40% - Accent1 4 2 5" xfId="7756"/>
    <cellStyle name="40% - Accent1 4 3" xfId="3026"/>
    <cellStyle name="40% - Accent1 4 3 2" xfId="3025"/>
    <cellStyle name="40% - Accent1 4 3 2 2" xfId="7764"/>
    <cellStyle name="40% - Accent1 4 3 2 3" xfId="7763"/>
    <cellStyle name="40% - Accent1 4 3 3" xfId="7765"/>
    <cellStyle name="40% - Accent1 4 3 3 2" xfId="7766"/>
    <cellStyle name="40% - Accent1 4 3 4" xfId="7767"/>
    <cellStyle name="40% - Accent1 4 3 5" xfId="7762"/>
    <cellStyle name="40% - Accent1 4 4" xfId="3028"/>
    <cellStyle name="40% - Accent1 4 4 2" xfId="7769"/>
    <cellStyle name="40% - Accent1 4 4 3" xfId="7768"/>
    <cellStyle name="40% - Accent1 4 5" xfId="7770"/>
    <cellStyle name="40% - Accent1 4 5 2" xfId="7771"/>
    <cellStyle name="40% - Accent1 4 6" xfId="7772"/>
    <cellStyle name="40% - Accent1 4 6 2" xfId="7773"/>
    <cellStyle name="40% - Accent1 4 7" xfId="7774"/>
    <cellStyle name="40% - Accent1 4 8" xfId="7775"/>
    <cellStyle name="40% - Accent1 4 9" xfId="7755"/>
    <cellStyle name="40% - Accent1 4_08 14 TRAC Estimate w_JE" xfId="3024"/>
    <cellStyle name="40% - Accent1 40" xfId="7776"/>
    <cellStyle name="40% - Accent1 41" xfId="7777"/>
    <cellStyle name="40% - Accent1 42" xfId="7778"/>
    <cellStyle name="40% - Accent1 43" xfId="7779"/>
    <cellStyle name="40% - Accent1 44" xfId="7780"/>
    <cellStyle name="40% - Accent1 45" xfId="7781"/>
    <cellStyle name="40% - Accent1 46" xfId="7782"/>
    <cellStyle name="40% - Accent1 47" xfId="7783"/>
    <cellStyle name="40% - Accent1 48" xfId="7784"/>
    <cellStyle name="40% - Accent1 49" xfId="7785"/>
    <cellStyle name="40% - Accent1 5" xfId="72"/>
    <cellStyle name="40% - Accent1 5 2" xfId="3022"/>
    <cellStyle name="40% - Accent1 5 2 2" xfId="7788"/>
    <cellStyle name="40% - Accent1 5 2 2 2" xfId="7789"/>
    <cellStyle name="40% - Accent1 5 2 3" xfId="7790"/>
    <cellStyle name="40% - Accent1 5 2 3 2" xfId="7791"/>
    <cellStyle name="40% - Accent1 5 2 4" xfId="7792"/>
    <cellStyle name="40% - Accent1 5 2 5" xfId="7787"/>
    <cellStyle name="40% - Accent1 5 3" xfId="3021"/>
    <cellStyle name="40% - Accent1 5 3 2" xfId="3020"/>
    <cellStyle name="40% - Accent1 5 3 2 2" xfId="7795"/>
    <cellStyle name="40% - Accent1 5 3 2 3" xfId="7794"/>
    <cellStyle name="40% - Accent1 5 3 3" xfId="7796"/>
    <cellStyle name="40% - Accent1 5 3 3 2" xfId="7797"/>
    <cellStyle name="40% - Accent1 5 3 4" xfId="7798"/>
    <cellStyle name="40% - Accent1 5 3 5" xfId="7793"/>
    <cellStyle name="40% - Accent1 5 4" xfId="3019"/>
    <cellStyle name="40% - Accent1 5 4 2" xfId="7800"/>
    <cellStyle name="40% - Accent1 5 4 3" xfId="7799"/>
    <cellStyle name="40% - Accent1 5 5" xfId="3023"/>
    <cellStyle name="40% - Accent1 5 5 2" xfId="7802"/>
    <cellStyle name="40% - Accent1 5 5 3" xfId="7801"/>
    <cellStyle name="40% - Accent1 5 6" xfId="7803"/>
    <cellStyle name="40% - Accent1 5 6 2" xfId="7804"/>
    <cellStyle name="40% - Accent1 5 7" xfId="7805"/>
    <cellStyle name="40% - Accent1 5 8" xfId="7806"/>
    <cellStyle name="40% - Accent1 5 9" xfId="7786"/>
    <cellStyle name="40% - Accent1 5_01 15 TRAC Estimate w_JE" xfId="3018"/>
    <cellStyle name="40% - Accent1 50" xfId="7807"/>
    <cellStyle name="40% - Accent1 51" xfId="7808"/>
    <cellStyle name="40% - Accent1 52" xfId="7809"/>
    <cellStyle name="40% - Accent1 53" xfId="7810"/>
    <cellStyle name="40% - Accent1 54" xfId="7811"/>
    <cellStyle name="40% - Accent1 55" xfId="7812"/>
    <cellStyle name="40% - Accent1 56" xfId="7813"/>
    <cellStyle name="40% - Accent1 57" xfId="7814"/>
    <cellStyle name="40% - Accent1 58" xfId="7815"/>
    <cellStyle name="40% - Accent1 59" xfId="7816"/>
    <cellStyle name="40% - Accent1 6" xfId="73"/>
    <cellStyle name="40% - Accent1 6 10" xfId="5698"/>
    <cellStyle name="40% - Accent1 6 11" xfId="7817"/>
    <cellStyle name="40% - Accent1 6 2" xfId="3016"/>
    <cellStyle name="40% - Accent1 6 2 2" xfId="3015"/>
    <cellStyle name="40% - Accent1 6 2 2 2" xfId="7820"/>
    <cellStyle name="40% - Accent1 6 2 2 3" xfId="7819"/>
    <cellStyle name="40% - Accent1 6 2 3" xfId="7821"/>
    <cellStyle name="40% - Accent1 6 2 3 2" xfId="7822"/>
    <cellStyle name="40% - Accent1 6 2 4" xfId="7823"/>
    <cellStyle name="40% - Accent1 6 2 5" xfId="7818"/>
    <cellStyle name="40% - Accent1 6 2_04 15 TRAC Estimate w_JE" xfId="3014"/>
    <cellStyle name="40% - Accent1 6 3" xfId="3013"/>
    <cellStyle name="40% - Accent1 6 3 2" xfId="7825"/>
    <cellStyle name="40% - Accent1 6 3 2 2" xfId="7826"/>
    <cellStyle name="40% - Accent1 6 3 3" xfId="7827"/>
    <cellStyle name="40% - Accent1 6 3 3 2" xfId="7828"/>
    <cellStyle name="40% - Accent1 6 3 4" xfId="7829"/>
    <cellStyle name="40% - Accent1 6 3 5" xfId="7824"/>
    <cellStyle name="40% - Accent1 6 4" xfId="3017"/>
    <cellStyle name="40% - Accent1 6 4 2" xfId="7831"/>
    <cellStyle name="40% - Accent1 6 4 3" xfId="7830"/>
    <cellStyle name="40% - Accent1 6 5" xfId="5719"/>
    <cellStyle name="40% - Accent1 6 5 2" xfId="7833"/>
    <cellStyle name="40% - Accent1 6 5 3" xfId="7832"/>
    <cellStyle name="40% - Accent1 6 6" xfId="5802"/>
    <cellStyle name="40% - Accent1 6 6 2" xfId="7835"/>
    <cellStyle name="40% - Accent1 6 6 3" xfId="7834"/>
    <cellStyle name="40% - Accent1 6 7" xfId="5744"/>
    <cellStyle name="40% - Accent1 6 7 2" xfId="7836"/>
    <cellStyle name="40% - Accent1 6 8" xfId="5781"/>
    <cellStyle name="40% - Accent1 6 8 2" xfId="7837"/>
    <cellStyle name="40% - Accent1 6 9" xfId="5759"/>
    <cellStyle name="40% - Accent1 6_5210 2540541 2540013 1823241 1823014 Transmission Revenue Adjustment Clause (TRAC) 0215" xfId="3012"/>
    <cellStyle name="40% - Accent1 60" xfId="7838"/>
    <cellStyle name="40% - Accent1 61" xfId="7839"/>
    <cellStyle name="40% - Accent1 62" xfId="7840"/>
    <cellStyle name="40% - Accent1 63" xfId="7841"/>
    <cellStyle name="40% - Accent1 64" xfId="7842"/>
    <cellStyle name="40% - Accent1 65" xfId="7843"/>
    <cellStyle name="40% - Accent1 66" xfId="7844"/>
    <cellStyle name="40% - Accent1 67" xfId="7845"/>
    <cellStyle name="40% - Accent1 68" xfId="7846"/>
    <cellStyle name="40% - Accent1 69" xfId="7847"/>
    <cellStyle name="40% - Accent1 7" xfId="74"/>
    <cellStyle name="40% - Accent1 7 2" xfId="3011"/>
    <cellStyle name="40% - Accent1 7 2 2" xfId="7850"/>
    <cellStyle name="40% - Accent1 7 2 2 2" xfId="7851"/>
    <cellStyle name="40% - Accent1 7 2 3" xfId="7852"/>
    <cellStyle name="40% - Accent1 7 2 3 2" xfId="7853"/>
    <cellStyle name="40% - Accent1 7 2 4" xfId="7854"/>
    <cellStyle name="40% - Accent1 7 2 5" xfId="7849"/>
    <cellStyle name="40% - Accent1 7 3" xfId="7855"/>
    <cellStyle name="40% - Accent1 7 3 2" xfId="7856"/>
    <cellStyle name="40% - Accent1 7 3 2 2" xfId="7857"/>
    <cellStyle name="40% - Accent1 7 3 3" xfId="7858"/>
    <cellStyle name="40% - Accent1 7 3 3 2" xfId="7859"/>
    <cellStyle name="40% - Accent1 7 3 4" xfId="7860"/>
    <cellStyle name="40% - Accent1 7 4" xfId="7861"/>
    <cellStyle name="40% - Accent1 7 4 2" xfId="7862"/>
    <cellStyle name="40% - Accent1 7 5" xfId="7863"/>
    <cellStyle name="40% - Accent1 7 5 2" xfId="7864"/>
    <cellStyle name="40% - Accent1 7 6" xfId="7865"/>
    <cellStyle name="40% - Accent1 7 6 2" xfId="7866"/>
    <cellStyle name="40% - Accent1 7 7" xfId="7867"/>
    <cellStyle name="40% - Accent1 7 8" xfId="7868"/>
    <cellStyle name="40% - Accent1 7 9" xfId="7848"/>
    <cellStyle name="40% - Accent1 7_Income Statement " xfId="7869"/>
    <cellStyle name="40% - Accent1 70" xfId="7870"/>
    <cellStyle name="40% - Accent1 71" xfId="7871"/>
    <cellStyle name="40% - Accent1 72" xfId="7872"/>
    <cellStyle name="40% - Accent1 73" xfId="7873"/>
    <cellStyle name="40% - Accent1 74" xfId="7874"/>
    <cellStyle name="40% - Accent1 75" xfId="7875"/>
    <cellStyle name="40% - Accent1 76" xfId="7876"/>
    <cellStyle name="40% - Accent1 77" xfId="7877"/>
    <cellStyle name="40% - Accent1 78" xfId="7878"/>
    <cellStyle name="40% - Accent1 79" xfId="7879"/>
    <cellStyle name="40% - Accent1 8" xfId="75"/>
    <cellStyle name="40% - Accent1 8 2" xfId="7881"/>
    <cellStyle name="40% - Accent1 8 2 2" xfId="7882"/>
    <cellStyle name="40% - Accent1 8 2 2 2" xfId="7883"/>
    <cellStyle name="40% - Accent1 8 2 3" xfId="7884"/>
    <cellStyle name="40% - Accent1 8 2 3 2" xfId="7885"/>
    <cellStyle name="40% - Accent1 8 2 4" xfId="7886"/>
    <cellStyle name="40% - Accent1 8 3" xfId="7887"/>
    <cellStyle name="40% - Accent1 8 3 2" xfId="7888"/>
    <cellStyle name="40% - Accent1 8 3 2 2" xfId="7889"/>
    <cellStyle name="40% - Accent1 8 3 3" xfId="7890"/>
    <cellStyle name="40% - Accent1 8 3 3 2" xfId="7891"/>
    <cellStyle name="40% - Accent1 8 3 4" xfId="7892"/>
    <cellStyle name="40% - Accent1 8 4" xfId="7893"/>
    <cellStyle name="40% - Accent1 8 4 2" xfId="7894"/>
    <cellStyle name="40% - Accent1 8 5" xfId="7895"/>
    <cellStyle name="40% - Accent1 8 5 2" xfId="7896"/>
    <cellStyle name="40% - Accent1 8 6" xfId="7897"/>
    <cellStyle name="40% - Accent1 8 6 2" xfId="7898"/>
    <cellStyle name="40% - Accent1 8 7" xfId="7899"/>
    <cellStyle name="40% - Accent1 8 8" xfId="7900"/>
    <cellStyle name="40% - Accent1 8 9" xfId="7880"/>
    <cellStyle name="40% - Accent1 8_Income Statement " xfId="7901"/>
    <cellStyle name="40% - Accent1 80" xfId="7902"/>
    <cellStyle name="40% - Accent1 9" xfId="76"/>
    <cellStyle name="40% - Accent1 9 2" xfId="7904"/>
    <cellStyle name="40% - Accent1 9 2 2" xfId="7905"/>
    <cellStyle name="40% - Accent1 9 2 2 2" xfId="7906"/>
    <cellStyle name="40% - Accent1 9 2 3" xfId="7907"/>
    <cellStyle name="40% - Accent1 9 2 3 2" xfId="7908"/>
    <cellStyle name="40% - Accent1 9 2 4" xfId="7909"/>
    <cellStyle name="40% - Accent1 9 3" xfId="7910"/>
    <cellStyle name="40% - Accent1 9 3 2" xfId="7911"/>
    <cellStyle name="40% - Accent1 9 3 2 2" xfId="7912"/>
    <cellStyle name="40% - Accent1 9 3 3" xfId="7913"/>
    <cellStyle name="40% - Accent1 9 3 3 2" xfId="7914"/>
    <cellStyle name="40% - Accent1 9 3 4" xfId="7915"/>
    <cellStyle name="40% - Accent1 9 4" xfId="7916"/>
    <cellStyle name="40% - Accent1 9 4 2" xfId="7917"/>
    <cellStyle name="40% - Accent1 9 5" xfId="7918"/>
    <cellStyle name="40% - Accent1 9 5 2" xfId="7919"/>
    <cellStyle name="40% - Accent1 9 6" xfId="7920"/>
    <cellStyle name="40% - Accent1 9 6 2" xfId="7921"/>
    <cellStyle name="40% - Accent1 9 7" xfId="7922"/>
    <cellStyle name="40% - Accent1 9 8" xfId="7923"/>
    <cellStyle name="40% - Accent1 9 9" xfId="7903"/>
    <cellStyle name="40% - Accent1 9_Income Statement " xfId="7924"/>
    <cellStyle name="40% - Accent2 10" xfId="77"/>
    <cellStyle name="40% - Accent2 10 2" xfId="7926"/>
    <cellStyle name="40% - Accent2 10 2 2" xfId="7927"/>
    <cellStyle name="40% - Accent2 10 2 2 2" xfId="7928"/>
    <cellStyle name="40% - Accent2 10 2 3" xfId="7929"/>
    <cellStyle name="40% - Accent2 10 2 3 2" xfId="7930"/>
    <cellStyle name="40% - Accent2 10 2 4" xfId="7931"/>
    <cellStyle name="40% - Accent2 10 3" xfId="7932"/>
    <cellStyle name="40% - Accent2 10 3 2" xfId="7933"/>
    <cellStyle name="40% - Accent2 10 3 2 2" xfId="7934"/>
    <cellStyle name="40% - Accent2 10 3 3" xfId="7935"/>
    <cellStyle name="40% - Accent2 10 3 3 2" xfId="7936"/>
    <cellStyle name="40% - Accent2 10 3 4" xfId="7937"/>
    <cellStyle name="40% - Accent2 10 4" xfId="7938"/>
    <cellStyle name="40% - Accent2 10 4 2" xfId="7939"/>
    <cellStyle name="40% - Accent2 10 5" xfId="7940"/>
    <cellStyle name="40% - Accent2 10 5 2" xfId="7941"/>
    <cellStyle name="40% - Accent2 10 6" xfId="7942"/>
    <cellStyle name="40% - Accent2 10 6 2" xfId="7943"/>
    <cellStyle name="40% - Accent2 10 7" xfId="7944"/>
    <cellStyle name="40% - Accent2 10 8" xfId="7945"/>
    <cellStyle name="40% - Accent2 10 9" xfId="7925"/>
    <cellStyle name="40% - Accent2 10_Income Statement " xfId="7946"/>
    <cellStyle name="40% - Accent2 11" xfId="7947"/>
    <cellStyle name="40% - Accent2 11 2" xfId="7948"/>
    <cellStyle name="40% - Accent2 11 2 2" xfId="7949"/>
    <cellStyle name="40% - Accent2 11 3" xfId="7950"/>
    <cellStyle name="40% - Accent2 11 3 2" xfId="7951"/>
    <cellStyle name="40% - Accent2 11 4" xfId="7952"/>
    <cellStyle name="40% - Accent2 12" xfId="7953"/>
    <cellStyle name="40% - Accent2 13" xfId="7954"/>
    <cellStyle name="40% - Accent2 14" xfId="7955"/>
    <cellStyle name="40% - Accent2 15" xfId="7956"/>
    <cellStyle name="40% - Accent2 16" xfId="7957"/>
    <cellStyle name="40% - Accent2 17" xfId="7958"/>
    <cellStyle name="40% - Accent2 18" xfId="7959"/>
    <cellStyle name="40% - Accent2 19" xfId="7960"/>
    <cellStyle name="40% - Accent2 2" xfId="78"/>
    <cellStyle name="40% - Accent2 2 10" xfId="7961"/>
    <cellStyle name="40% - Accent2 2 2" xfId="3009"/>
    <cellStyle name="40% - Accent2 2 2 2" xfId="3008"/>
    <cellStyle name="40% - Accent2 2 2 2 2" xfId="7964"/>
    <cellStyle name="40% - Accent2 2 2 2 3" xfId="7963"/>
    <cellStyle name="40% - Accent2 2 2 3" xfId="7965"/>
    <cellStyle name="40% - Accent2 2 2 3 2" xfId="7966"/>
    <cellStyle name="40% - Accent2 2 2 4" xfId="7967"/>
    <cellStyle name="40% - Accent2 2 2 5" xfId="7962"/>
    <cellStyle name="40% - Accent2 2 2_04 15 TRAC Estimate w_JE" xfId="3007"/>
    <cellStyle name="40% - Accent2 2 3" xfId="3006"/>
    <cellStyle name="40% - Accent2 2 3 2" xfId="3005"/>
    <cellStyle name="40% - Accent2 2 3 2 2" xfId="7970"/>
    <cellStyle name="40% - Accent2 2 3 2 3" xfId="7969"/>
    <cellStyle name="40% - Accent2 2 3 3" xfId="7971"/>
    <cellStyle name="40% - Accent2 2 3 3 2" xfId="7972"/>
    <cellStyle name="40% - Accent2 2 3 4" xfId="7973"/>
    <cellStyle name="40% - Accent2 2 3 5" xfId="7968"/>
    <cellStyle name="40% - Accent2 2 4" xfId="3010"/>
    <cellStyle name="40% - Accent2 2 4 2" xfId="7975"/>
    <cellStyle name="40% - Accent2 2 4 2 2" xfId="7976"/>
    <cellStyle name="40% - Accent2 2 4 3" xfId="7977"/>
    <cellStyle name="40% - Accent2 2 4 3 2" xfId="7978"/>
    <cellStyle name="40% - Accent2 2 4 4" xfId="7979"/>
    <cellStyle name="40% - Accent2 2 4 5" xfId="7974"/>
    <cellStyle name="40% - Accent2 2 5" xfId="7980"/>
    <cellStyle name="40% - Accent2 2 5 2" xfId="7981"/>
    <cellStyle name="40% - Accent2 2 6" xfId="7982"/>
    <cellStyle name="40% - Accent2 2 6 2" xfId="7983"/>
    <cellStyle name="40% - Accent2 2 7" xfId="7984"/>
    <cellStyle name="40% - Accent2 2 7 2" xfId="7985"/>
    <cellStyle name="40% - Accent2 2 8" xfId="7986"/>
    <cellStyle name="40% - Accent2 2 9" xfId="7987"/>
    <cellStyle name="40% - Accent2 2_01 15 TRAC Estimate w_JE" xfId="3004"/>
    <cellStyle name="40% - Accent2 20" xfId="7988"/>
    <cellStyle name="40% - Accent2 21" xfId="7989"/>
    <cellStyle name="40% - Accent2 22" xfId="7990"/>
    <cellStyle name="40% - Accent2 23" xfId="7991"/>
    <cellStyle name="40% - Accent2 24" xfId="7992"/>
    <cellStyle name="40% - Accent2 25" xfId="7993"/>
    <cellStyle name="40% - Accent2 26" xfId="7994"/>
    <cellStyle name="40% - Accent2 27" xfId="7995"/>
    <cellStyle name="40% - Accent2 28" xfId="7996"/>
    <cellStyle name="40% - Accent2 29" xfId="7997"/>
    <cellStyle name="40% - Accent2 3" xfId="79"/>
    <cellStyle name="40% - Accent2 3 10" xfId="7998"/>
    <cellStyle name="40% - Accent2 3 2" xfId="3002"/>
    <cellStyle name="40% - Accent2 3 2 2" xfId="3001"/>
    <cellStyle name="40% - Accent2 3 2 2 2" xfId="8001"/>
    <cellStyle name="40% - Accent2 3 2 2 3" xfId="8000"/>
    <cellStyle name="40% - Accent2 3 2 3" xfId="8002"/>
    <cellStyle name="40% - Accent2 3 2 3 2" xfId="8003"/>
    <cellStyle name="40% - Accent2 3 2 4" xfId="8004"/>
    <cellStyle name="40% - Accent2 3 2 5" xfId="7999"/>
    <cellStyle name="40% - Accent2 3 3" xfId="3000"/>
    <cellStyle name="40% - Accent2 3 3 2" xfId="2999"/>
    <cellStyle name="40% - Accent2 3 3 2 2" xfId="8007"/>
    <cellStyle name="40% - Accent2 3 3 2 3" xfId="8006"/>
    <cellStyle name="40% - Accent2 3 3 3" xfId="2998"/>
    <cellStyle name="40% - Accent2 3 3 3 2" xfId="8009"/>
    <cellStyle name="40% - Accent2 3 3 3 3" xfId="8008"/>
    <cellStyle name="40% - Accent2 3 3 4" xfId="8010"/>
    <cellStyle name="40% - Accent2 3 3 5" xfId="8005"/>
    <cellStyle name="40% - Accent2 3 4" xfId="3003"/>
    <cellStyle name="40% - Accent2 3 4 2" xfId="8012"/>
    <cellStyle name="40% - Accent2 3 4 3" xfId="8011"/>
    <cellStyle name="40% - Accent2 3 5" xfId="8013"/>
    <cellStyle name="40% - Accent2 3 5 2" xfId="8014"/>
    <cellStyle name="40% - Accent2 3 6" xfId="8015"/>
    <cellStyle name="40% - Accent2 3 6 2" xfId="8016"/>
    <cellStyle name="40% - Accent2 3 7" xfId="8017"/>
    <cellStyle name="40% - Accent2 3 8" xfId="8018"/>
    <cellStyle name="40% - Accent2 3 9" xfId="8019"/>
    <cellStyle name="40% - Accent2 3_5210 2540703 1823346 Economic Development Fund Gas 0614" xfId="2997"/>
    <cellStyle name="40% - Accent2 30" xfId="8020"/>
    <cellStyle name="40% - Accent2 31" xfId="8021"/>
    <cellStyle name="40% - Accent2 32" xfId="8022"/>
    <cellStyle name="40% - Accent2 33" xfId="8023"/>
    <cellStyle name="40% - Accent2 34" xfId="8024"/>
    <cellStyle name="40% - Accent2 35" xfId="8025"/>
    <cellStyle name="40% - Accent2 36" xfId="8026"/>
    <cellStyle name="40% - Accent2 37" xfId="8027"/>
    <cellStyle name="40% - Accent2 38" xfId="8028"/>
    <cellStyle name="40% - Accent2 39" xfId="8029"/>
    <cellStyle name="40% - Accent2 4" xfId="80"/>
    <cellStyle name="40% - Accent2 4 2" xfId="2995"/>
    <cellStyle name="40% - Accent2 4 2 2" xfId="8032"/>
    <cellStyle name="40% - Accent2 4 2 2 2" xfId="8033"/>
    <cellStyle name="40% - Accent2 4 2 3" xfId="8034"/>
    <cellStyle name="40% - Accent2 4 2 3 2" xfId="8035"/>
    <cellStyle name="40% - Accent2 4 2 4" xfId="8036"/>
    <cellStyle name="40% - Accent2 4 2 5" xfId="8031"/>
    <cellStyle name="40% - Accent2 4 3" xfId="2994"/>
    <cellStyle name="40% - Accent2 4 3 2" xfId="2993"/>
    <cellStyle name="40% - Accent2 4 3 2 2" xfId="8039"/>
    <cellStyle name="40% - Accent2 4 3 2 3" xfId="8038"/>
    <cellStyle name="40% - Accent2 4 3 3" xfId="8040"/>
    <cellStyle name="40% - Accent2 4 3 3 2" xfId="8041"/>
    <cellStyle name="40% - Accent2 4 3 4" xfId="8042"/>
    <cellStyle name="40% - Accent2 4 3 5" xfId="8037"/>
    <cellStyle name="40% - Accent2 4 4" xfId="2996"/>
    <cellStyle name="40% - Accent2 4 4 2" xfId="8044"/>
    <cellStyle name="40% - Accent2 4 4 3" xfId="8043"/>
    <cellStyle name="40% - Accent2 4 5" xfId="8045"/>
    <cellStyle name="40% - Accent2 4 5 2" xfId="8046"/>
    <cellStyle name="40% - Accent2 4 6" xfId="8047"/>
    <cellStyle name="40% - Accent2 4 6 2" xfId="8048"/>
    <cellStyle name="40% - Accent2 4 7" xfId="8049"/>
    <cellStyle name="40% - Accent2 4 8" xfId="8050"/>
    <cellStyle name="40% - Accent2 4 9" xfId="8030"/>
    <cellStyle name="40% - Accent2 4_08 14 TRAC Estimate w_JE" xfId="2992"/>
    <cellStyle name="40% - Accent2 40" xfId="8051"/>
    <cellStyle name="40% - Accent2 41" xfId="8052"/>
    <cellStyle name="40% - Accent2 42" xfId="8053"/>
    <cellStyle name="40% - Accent2 43" xfId="8054"/>
    <cellStyle name="40% - Accent2 44" xfId="8055"/>
    <cellStyle name="40% - Accent2 45" xfId="8056"/>
    <cellStyle name="40% - Accent2 46" xfId="8057"/>
    <cellStyle name="40% - Accent2 47" xfId="8058"/>
    <cellStyle name="40% - Accent2 48" xfId="8059"/>
    <cellStyle name="40% - Accent2 49" xfId="8060"/>
    <cellStyle name="40% - Accent2 5" xfId="81"/>
    <cellStyle name="40% - Accent2 5 2" xfId="2991"/>
    <cellStyle name="40% - Accent2 5 2 2" xfId="8063"/>
    <cellStyle name="40% - Accent2 5 2 2 2" xfId="8064"/>
    <cellStyle name="40% - Accent2 5 2 3" xfId="8065"/>
    <cellStyle name="40% - Accent2 5 2 3 2" xfId="8066"/>
    <cellStyle name="40% - Accent2 5 2 4" xfId="8067"/>
    <cellStyle name="40% - Accent2 5 2 5" xfId="8062"/>
    <cellStyle name="40% - Accent2 5 3" xfId="2990"/>
    <cellStyle name="40% - Accent2 5 3 2" xfId="2989"/>
    <cellStyle name="40% - Accent2 5 3 2 2" xfId="8070"/>
    <cellStyle name="40% - Accent2 5 3 2 3" xfId="8069"/>
    <cellStyle name="40% - Accent2 5 3 3" xfId="8071"/>
    <cellStyle name="40% - Accent2 5 3 3 2" xfId="8072"/>
    <cellStyle name="40% - Accent2 5 3 4" xfId="8073"/>
    <cellStyle name="40% - Accent2 5 3 5" xfId="8068"/>
    <cellStyle name="40% - Accent2 5 4" xfId="2988"/>
    <cellStyle name="40% - Accent2 5 4 2" xfId="8075"/>
    <cellStyle name="40% - Accent2 5 4 3" xfId="8074"/>
    <cellStyle name="40% - Accent2 5 5" xfId="8076"/>
    <cellStyle name="40% - Accent2 5 5 2" xfId="8077"/>
    <cellStyle name="40% - Accent2 5 6" xfId="8078"/>
    <cellStyle name="40% - Accent2 5 6 2" xfId="8079"/>
    <cellStyle name="40% - Accent2 5 7" xfId="8080"/>
    <cellStyle name="40% - Accent2 5 8" xfId="8081"/>
    <cellStyle name="40% - Accent2 5 9" xfId="8061"/>
    <cellStyle name="40% - Accent2 5_01 15 TRAC Estimate w_JE" xfId="2987"/>
    <cellStyle name="40% - Accent2 50" xfId="8082"/>
    <cellStyle name="40% - Accent2 51" xfId="8083"/>
    <cellStyle name="40% - Accent2 52" xfId="8084"/>
    <cellStyle name="40% - Accent2 53" xfId="8085"/>
    <cellStyle name="40% - Accent2 54" xfId="8086"/>
    <cellStyle name="40% - Accent2 55" xfId="8087"/>
    <cellStyle name="40% - Accent2 56" xfId="8088"/>
    <cellStyle name="40% - Accent2 57" xfId="8089"/>
    <cellStyle name="40% - Accent2 58" xfId="8090"/>
    <cellStyle name="40% - Accent2 59" xfId="8091"/>
    <cellStyle name="40% - Accent2 6" xfId="82"/>
    <cellStyle name="40% - Accent2 6 10" xfId="5722"/>
    <cellStyle name="40% - Accent2 6 11" xfId="8092"/>
    <cellStyle name="40% - Accent2 6 2" xfId="2985"/>
    <cellStyle name="40% - Accent2 6 2 2" xfId="2984"/>
    <cellStyle name="40% - Accent2 6 2 2 2" xfId="8095"/>
    <cellStyle name="40% - Accent2 6 2 2 3" xfId="8094"/>
    <cellStyle name="40% - Accent2 6 2 3" xfId="8096"/>
    <cellStyle name="40% - Accent2 6 2 3 2" xfId="8097"/>
    <cellStyle name="40% - Accent2 6 2 4" xfId="8098"/>
    <cellStyle name="40% - Accent2 6 2 5" xfId="8093"/>
    <cellStyle name="40% - Accent2 6 2_04 15 TRAC Estimate w_JE" xfId="2983"/>
    <cellStyle name="40% - Accent2 6 3" xfId="2982"/>
    <cellStyle name="40% - Accent2 6 3 2" xfId="8100"/>
    <cellStyle name="40% - Accent2 6 3 2 2" xfId="8101"/>
    <cellStyle name="40% - Accent2 6 3 3" xfId="8102"/>
    <cellStyle name="40% - Accent2 6 3 3 2" xfId="8103"/>
    <cellStyle name="40% - Accent2 6 3 4" xfId="8104"/>
    <cellStyle name="40% - Accent2 6 3 5" xfId="8099"/>
    <cellStyle name="40% - Accent2 6 4" xfId="2986"/>
    <cellStyle name="40% - Accent2 6 4 2" xfId="8106"/>
    <cellStyle name="40% - Accent2 6 4 3" xfId="8105"/>
    <cellStyle name="40% - Accent2 6 5" xfId="5725"/>
    <cellStyle name="40% - Accent2 6 5 2" xfId="8108"/>
    <cellStyle name="40% - Accent2 6 5 3" xfId="8107"/>
    <cellStyle name="40% - Accent2 6 6" xfId="5798"/>
    <cellStyle name="40% - Accent2 6 6 2" xfId="8110"/>
    <cellStyle name="40% - Accent2 6 6 3" xfId="8109"/>
    <cellStyle name="40% - Accent2 6 7" xfId="5748"/>
    <cellStyle name="40% - Accent2 6 7 2" xfId="8111"/>
    <cellStyle name="40% - Accent2 6 8" xfId="5700"/>
    <cellStyle name="40% - Accent2 6 8 2" xfId="8112"/>
    <cellStyle name="40% - Accent2 6 9" xfId="5819"/>
    <cellStyle name="40% - Accent2 6_5210 2540541 2540013 1823241 1823014 Transmission Revenue Adjustment Clause (TRAC) 0215" xfId="2981"/>
    <cellStyle name="40% - Accent2 60" xfId="8113"/>
    <cellStyle name="40% - Accent2 61" xfId="8114"/>
    <cellStyle name="40% - Accent2 62" xfId="8115"/>
    <cellStyle name="40% - Accent2 63" xfId="8116"/>
    <cellStyle name="40% - Accent2 64" xfId="8117"/>
    <cellStyle name="40% - Accent2 65" xfId="8118"/>
    <cellStyle name="40% - Accent2 66" xfId="8119"/>
    <cellStyle name="40% - Accent2 67" xfId="8120"/>
    <cellStyle name="40% - Accent2 68" xfId="8121"/>
    <cellStyle name="40% - Accent2 69" xfId="8122"/>
    <cellStyle name="40% - Accent2 7" xfId="83"/>
    <cellStyle name="40% - Accent2 7 2" xfId="2980"/>
    <cellStyle name="40% - Accent2 7 2 2" xfId="8125"/>
    <cellStyle name="40% - Accent2 7 2 2 2" xfId="8126"/>
    <cellStyle name="40% - Accent2 7 2 3" xfId="8127"/>
    <cellStyle name="40% - Accent2 7 2 3 2" xfId="8128"/>
    <cellStyle name="40% - Accent2 7 2 4" xfId="8129"/>
    <cellStyle name="40% - Accent2 7 2 5" xfId="8124"/>
    <cellStyle name="40% - Accent2 7 3" xfId="8130"/>
    <cellStyle name="40% - Accent2 7 3 2" xfId="8131"/>
    <cellStyle name="40% - Accent2 7 3 2 2" xfId="8132"/>
    <cellStyle name="40% - Accent2 7 3 3" xfId="8133"/>
    <cellStyle name="40% - Accent2 7 3 3 2" xfId="8134"/>
    <cellStyle name="40% - Accent2 7 3 4" xfId="8135"/>
    <cellStyle name="40% - Accent2 7 4" xfId="8136"/>
    <cellStyle name="40% - Accent2 7 4 2" xfId="8137"/>
    <cellStyle name="40% - Accent2 7 5" xfId="8138"/>
    <cellStyle name="40% - Accent2 7 5 2" xfId="8139"/>
    <cellStyle name="40% - Accent2 7 6" xfId="8140"/>
    <cellStyle name="40% - Accent2 7 6 2" xfId="8141"/>
    <cellStyle name="40% - Accent2 7 7" xfId="8142"/>
    <cellStyle name="40% - Accent2 7 8" xfId="8143"/>
    <cellStyle name="40% - Accent2 7 9" xfId="8123"/>
    <cellStyle name="40% - Accent2 7_Income Statement " xfId="8144"/>
    <cellStyle name="40% - Accent2 70" xfId="8145"/>
    <cellStyle name="40% - Accent2 71" xfId="8146"/>
    <cellStyle name="40% - Accent2 72" xfId="8147"/>
    <cellStyle name="40% - Accent2 73" xfId="8148"/>
    <cellStyle name="40% - Accent2 74" xfId="8149"/>
    <cellStyle name="40% - Accent2 75" xfId="8150"/>
    <cellStyle name="40% - Accent2 76" xfId="8151"/>
    <cellStyle name="40% - Accent2 77" xfId="8152"/>
    <cellStyle name="40% - Accent2 78" xfId="8153"/>
    <cellStyle name="40% - Accent2 79" xfId="8154"/>
    <cellStyle name="40% - Accent2 8" xfId="84"/>
    <cellStyle name="40% - Accent2 8 2" xfId="8156"/>
    <cellStyle name="40% - Accent2 8 2 2" xfId="8157"/>
    <cellStyle name="40% - Accent2 8 2 2 2" xfId="8158"/>
    <cellStyle name="40% - Accent2 8 2 3" xfId="8159"/>
    <cellStyle name="40% - Accent2 8 2 3 2" xfId="8160"/>
    <cellStyle name="40% - Accent2 8 2 4" xfId="8161"/>
    <cellStyle name="40% - Accent2 8 3" xfId="8162"/>
    <cellStyle name="40% - Accent2 8 3 2" xfId="8163"/>
    <cellStyle name="40% - Accent2 8 3 2 2" xfId="8164"/>
    <cellStyle name="40% - Accent2 8 3 3" xfId="8165"/>
    <cellStyle name="40% - Accent2 8 3 3 2" xfId="8166"/>
    <cellStyle name="40% - Accent2 8 3 4" xfId="8167"/>
    <cellStyle name="40% - Accent2 8 4" xfId="8168"/>
    <cellStyle name="40% - Accent2 8 4 2" xfId="8169"/>
    <cellStyle name="40% - Accent2 8 5" xfId="8170"/>
    <cellStyle name="40% - Accent2 8 5 2" xfId="8171"/>
    <cellStyle name="40% - Accent2 8 6" xfId="8172"/>
    <cellStyle name="40% - Accent2 8 6 2" xfId="8173"/>
    <cellStyle name="40% - Accent2 8 7" xfId="8174"/>
    <cellStyle name="40% - Accent2 8 8" xfId="8175"/>
    <cellStyle name="40% - Accent2 8 9" xfId="8155"/>
    <cellStyle name="40% - Accent2 8_Income Statement " xfId="8176"/>
    <cellStyle name="40% - Accent2 80" xfId="8177"/>
    <cellStyle name="40% - Accent2 9" xfId="85"/>
    <cellStyle name="40% - Accent2 9 2" xfId="8179"/>
    <cellStyle name="40% - Accent2 9 2 2" xfId="8180"/>
    <cellStyle name="40% - Accent2 9 2 2 2" xfId="8181"/>
    <cellStyle name="40% - Accent2 9 2 3" xfId="8182"/>
    <cellStyle name="40% - Accent2 9 2 3 2" xfId="8183"/>
    <cellStyle name="40% - Accent2 9 2 4" xfId="8184"/>
    <cellStyle name="40% - Accent2 9 3" xfId="8185"/>
    <cellStyle name="40% - Accent2 9 3 2" xfId="8186"/>
    <cellStyle name="40% - Accent2 9 3 2 2" xfId="8187"/>
    <cellStyle name="40% - Accent2 9 3 3" xfId="8188"/>
    <cellStyle name="40% - Accent2 9 3 3 2" xfId="8189"/>
    <cellStyle name="40% - Accent2 9 3 4" xfId="8190"/>
    <cellStyle name="40% - Accent2 9 4" xfId="8191"/>
    <cellStyle name="40% - Accent2 9 4 2" xfId="8192"/>
    <cellStyle name="40% - Accent2 9 5" xfId="8193"/>
    <cellStyle name="40% - Accent2 9 5 2" xfId="8194"/>
    <cellStyle name="40% - Accent2 9 6" xfId="8195"/>
    <cellStyle name="40% - Accent2 9 6 2" xfId="8196"/>
    <cellStyle name="40% - Accent2 9 7" xfId="8197"/>
    <cellStyle name="40% - Accent2 9 8" xfId="8198"/>
    <cellStyle name="40% - Accent2 9 9" xfId="8178"/>
    <cellStyle name="40% - Accent2 9_Income Statement " xfId="8199"/>
    <cellStyle name="40% - Accent3 10" xfId="86"/>
    <cellStyle name="40% - Accent3 10 2" xfId="8201"/>
    <cellStyle name="40% - Accent3 10 2 2" xfId="8202"/>
    <cellStyle name="40% - Accent3 10 2 2 2" xfId="8203"/>
    <cellStyle name="40% - Accent3 10 2 3" xfId="8204"/>
    <cellStyle name="40% - Accent3 10 2 3 2" xfId="8205"/>
    <cellStyle name="40% - Accent3 10 2 4" xfId="8206"/>
    <cellStyle name="40% - Accent3 10 3" xfId="8207"/>
    <cellStyle name="40% - Accent3 10 3 2" xfId="8208"/>
    <cellStyle name="40% - Accent3 10 3 2 2" xfId="8209"/>
    <cellStyle name="40% - Accent3 10 3 3" xfId="8210"/>
    <cellStyle name="40% - Accent3 10 3 3 2" xfId="8211"/>
    <cellStyle name="40% - Accent3 10 3 4" xfId="8212"/>
    <cellStyle name="40% - Accent3 10 4" xfId="8213"/>
    <cellStyle name="40% - Accent3 10 4 2" xfId="8214"/>
    <cellStyle name="40% - Accent3 10 5" xfId="8215"/>
    <cellStyle name="40% - Accent3 10 5 2" xfId="8216"/>
    <cellStyle name="40% - Accent3 10 6" xfId="8217"/>
    <cellStyle name="40% - Accent3 10 6 2" xfId="8218"/>
    <cellStyle name="40% - Accent3 10 7" xfId="8219"/>
    <cellStyle name="40% - Accent3 10 8" xfId="8220"/>
    <cellStyle name="40% - Accent3 10 9" xfId="8200"/>
    <cellStyle name="40% - Accent3 10_Income Statement " xfId="8221"/>
    <cellStyle name="40% - Accent3 11" xfId="8222"/>
    <cellStyle name="40% - Accent3 11 2" xfId="8223"/>
    <cellStyle name="40% - Accent3 11 2 2" xfId="8224"/>
    <cellStyle name="40% - Accent3 11 3" xfId="8225"/>
    <cellStyle name="40% - Accent3 11 3 2" xfId="8226"/>
    <cellStyle name="40% - Accent3 11 4" xfId="8227"/>
    <cellStyle name="40% - Accent3 12" xfId="8228"/>
    <cellStyle name="40% - Accent3 13" xfId="8229"/>
    <cellStyle name="40% - Accent3 14" xfId="8230"/>
    <cellStyle name="40% - Accent3 15" xfId="8231"/>
    <cellStyle name="40% - Accent3 16" xfId="8232"/>
    <cellStyle name="40% - Accent3 17" xfId="8233"/>
    <cellStyle name="40% - Accent3 18" xfId="8234"/>
    <cellStyle name="40% - Accent3 19" xfId="8235"/>
    <cellStyle name="40% - Accent3 2" xfId="87"/>
    <cellStyle name="40% - Accent3 2 10" xfId="5685"/>
    <cellStyle name="40% - Accent3 2 11" xfId="8236"/>
    <cellStyle name="40% - Accent3 2 2" xfId="2979"/>
    <cellStyle name="40% - Accent3 2 2 2" xfId="2978"/>
    <cellStyle name="40% - Accent3 2 2 2 2" xfId="8239"/>
    <cellStyle name="40% - Accent3 2 2 2 3" xfId="8238"/>
    <cellStyle name="40% - Accent3 2 2 3" xfId="8240"/>
    <cellStyle name="40% - Accent3 2 2 3 2" xfId="8241"/>
    <cellStyle name="40% - Accent3 2 2 4" xfId="8242"/>
    <cellStyle name="40% - Accent3 2 2 5" xfId="8237"/>
    <cellStyle name="40% - Accent3 2 2_04 15 TRAC Estimate w_JE" xfId="2977"/>
    <cellStyle name="40% - Accent3 2 3" xfId="2976"/>
    <cellStyle name="40% - Accent3 2 3 2" xfId="2975"/>
    <cellStyle name="40% - Accent3 2 3 2 2" xfId="8245"/>
    <cellStyle name="40% - Accent3 2 3 2 3" xfId="8244"/>
    <cellStyle name="40% - Accent3 2 3 3" xfId="8246"/>
    <cellStyle name="40% - Accent3 2 3 3 2" xfId="8247"/>
    <cellStyle name="40% - Accent3 2 3 4" xfId="8248"/>
    <cellStyle name="40% - Accent3 2 3 5" xfId="8243"/>
    <cellStyle name="40% - Accent3 2 4" xfId="3840"/>
    <cellStyle name="40% - Accent3 2 4 2" xfId="8250"/>
    <cellStyle name="40% - Accent3 2 4 2 2" xfId="8251"/>
    <cellStyle name="40% - Accent3 2 4 3" xfId="8252"/>
    <cellStyle name="40% - Accent3 2 4 3 2" xfId="8253"/>
    <cellStyle name="40% - Accent3 2 4 4" xfId="8254"/>
    <cellStyle name="40% - Accent3 2 4 5" xfId="8249"/>
    <cellStyle name="40% - Accent3 2 5" xfId="3636"/>
    <cellStyle name="40% - Accent3 2 5 2" xfId="8256"/>
    <cellStyle name="40% - Accent3 2 5 3" xfId="8255"/>
    <cellStyle name="40% - Accent3 2 6" xfId="5701"/>
    <cellStyle name="40% - Accent3 2 6 2" xfId="8258"/>
    <cellStyle name="40% - Accent3 2 6 3" xfId="8257"/>
    <cellStyle name="40% - Accent3 2 7" xfId="5818"/>
    <cellStyle name="40% - Accent3 2 7 2" xfId="8260"/>
    <cellStyle name="40% - Accent3 2 7 3" xfId="8259"/>
    <cellStyle name="40% - Accent3 2 8" xfId="5689"/>
    <cellStyle name="40% - Accent3 2 8 2" xfId="8261"/>
    <cellStyle name="40% - Accent3 2 9" xfId="5683"/>
    <cellStyle name="40% - Accent3 2 9 2" xfId="8262"/>
    <cellStyle name="40% - Accent3 2_01 15 TRAC Estimate w_JE" xfId="2974"/>
    <cellStyle name="40% - Accent3 20" xfId="8263"/>
    <cellStyle name="40% - Accent3 21" xfId="8264"/>
    <cellStyle name="40% - Accent3 22" xfId="8265"/>
    <cellStyle name="40% - Accent3 23" xfId="8266"/>
    <cellStyle name="40% - Accent3 24" xfId="8267"/>
    <cellStyle name="40% - Accent3 25" xfId="8268"/>
    <cellStyle name="40% - Accent3 26" xfId="8269"/>
    <cellStyle name="40% - Accent3 27" xfId="8270"/>
    <cellStyle name="40% - Accent3 28" xfId="8271"/>
    <cellStyle name="40% - Accent3 29" xfId="8272"/>
    <cellStyle name="40% - Accent3 3" xfId="88"/>
    <cellStyle name="40% - Accent3 3 10" xfId="8273"/>
    <cellStyle name="40% - Accent3 3 2" xfId="2972"/>
    <cellStyle name="40% - Accent3 3 2 2" xfId="2971"/>
    <cellStyle name="40% - Accent3 3 2 2 2" xfId="8276"/>
    <cellStyle name="40% - Accent3 3 2 2 3" xfId="8275"/>
    <cellStyle name="40% - Accent3 3 2 3" xfId="8277"/>
    <cellStyle name="40% - Accent3 3 2 3 2" xfId="8278"/>
    <cellStyle name="40% - Accent3 3 2 4" xfId="8279"/>
    <cellStyle name="40% - Accent3 3 2 5" xfId="8274"/>
    <cellStyle name="40% - Accent3 3 3" xfId="2970"/>
    <cellStyle name="40% - Accent3 3 3 2" xfId="2969"/>
    <cellStyle name="40% - Accent3 3 3 2 2" xfId="8282"/>
    <cellStyle name="40% - Accent3 3 3 2 3" xfId="8281"/>
    <cellStyle name="40% - Accent3 3 3 3" xfId="2968"/>
    <cellStyle name="40% - Accent3 3 3 3 2" xfId="8284"/>
    <cellStyle name="40% - Accent3 3 3 3 3" xfId="8283"/>
    <cellStyle name="40% - Accent3 3 3 4" xfId="8285"/>
    <cellStyle name="40% - Accent3 3 3 5" xfId="8280"/>
    <cellStyle name="40% - Accent3 3 4" xfId="2973"/>
    <cellStyle name="40% - Accent3 3 4 2" xfId="8287"/>
    <cellStyle name="40% - Accent3 3 4 3" xfId="8286"/>
    <cellStyle name="40% - Accent3 3 5" xfId="8288"/>
    <cellStyle name="40% - Accent3 3 5 2" xfId="8289"/>
    <cellStyle name="40% - Accent3 3 6" xfId="8290"/>
    <cellStyle name="40% - Accent3 3 6 2" xfId="8291"/>
    <cellStyle name="40% - Accent3 3 7" xfId="8292"/>
    <cellStyle name="40% - Accent3 3 8" xfId="8293"/>
    <cellStyle name="40% - Accent3 3 9" xfId="8294"/>
    <cellStyle name="40% - Accent3 3_5210 2540703 1823346 Economic Development Fund Gas 0614" xfId="2967"/>
    <cellStyle name="40% - Accent3 30" xfId="8295"/>
    <cellStyle name="40% - Accent3 31" xfId="8296"/>
    <cellStyle name="40% - Accent3 32" xfId="8297"/>
    <cellStyle name="40% - Accent3 33" xfId="8298"/>
    <cellStyle name="40% - Accent3 34" xfId="8299"/>
    <cellStyle name="40% - Accent3 35" xfId="8300"/>
    <cellStyle name="40% - Accent3 36" xfId="8301"/>
    <cellStyle name="40% - Accent3 37" xfId="8302"/>
    <cellStyle name="40% - Accent3 38" xfId="8303"/>
    <cellStyle name="40% - Accent3 39" xfId="8304"/>
    <cellStyle name="40% - Accent3 4" xfId="89"/>
    <cellStyle name="40% - Accent3 4 2" xfId="2965"/>
    <cellStyle name="40% - Accent3 4 2 2" xfId="8307"/>
    <cellStyle name="40% - Accent3 4 2 2 2" xfId="8308"/>
    <cellStyle name="40% - Accent3 4 2 3" xfId="8309"/>
    <cellStyle name="40% - Accent3 4 2 3 2" xfId="8310"/>
    <cellStyle name="40% - Accent3 4 2 4" xfId="8311"/>
    <cellStyle name="40% - Accent3 4 2 5" xfId="8306"/>
    <cellStyle name="40% - Accent3 4 3" xfId="2964"/>
    <cellStyle name="40% - Accent3 4 3 2" xfId="2963"/>
    <cellStyle name="40% - Accent3 4 3 2 2" xfId="8314"/>
    <cellStyle name="40% - Accent3 4 3 2 3" xfId="8313"/>
    <cellStyle name="40% - Accent3 4 3 3" xfId="8315"/>
    <cellStyle name="40% - Accent3 4 3 3 2" xfId="8316"/>
    <cellStyle name="40% - Accent3 4 3 4" xfId="8317"/>
    <cellStyle name="40% - Accent3 4 3 5" xfId="8312"/>
    <cellStyle name="40% - Accent3 4 4" xfId="2966"/>
    <cellStyle name="40% - Accent3 4 4 2" xfId="8319"/>
    <cellStyle name="40% - Accent3 4 4 3" xfId="8318"/>
    <cellStyle name="40% - Accent3 4 5" xfId="8320"/>
    <cellStyle name="40% - Accent3 4 5 2" xfId="8321"/>
    <cellStyle name="40% - Accent3 4 6" xfId="8322"/>
    <cellStyle name="40% - Accent3 4 6 2" xfId="8323"/>
    <cellStyle name="40% - Accent3 4 7" xfId="8324"/>
    <cellStyle name="40% - Accent3 4 8" xfId="8325"/>
    <cellStyle name="40% - Accent3 4 9" xfId="8305"/>
    <cellStyle name="40% - Accent3 4_08 14 TRAC Estimate w_JE" xfId="2962"/>
    <cellStyle name="40% - Accent3 40" xfId="8326"/>
    <cellStyle name="40% - Accent3 41" xfId="8327"/>
    <cellStyle name="40% - Accent3 42" xfId="8328"/>
    <cellStyle name="40% - Accent3 43" xfId="8329"/>
    <cellStyle name="40% - Accent3 44" xfId="8330"/>
    <cellStyle name="40% - Accent3 45" xfId="8331"/>
    <cellStyle name="40% - Accent3 46" xfId="8332"/>
    <cellStyle name="40% - Accent3 47" xfId="8333"/>
    <cellStyle name="40% - Accent3 48" xfId="8334"/>
    <cellStyle name="40% - Accent3 49" xfId="8335"/>
    <cellStyle name="40% - Accent3 5" xfId="90"/>
    <cellStyle name="40% - Accent3 5 2" xfId="2960"/>
    <cellStyle name="40% - Accent3 5 2 2" xfId="8338"/>
    <cellStyle name="40% - Accent3 5 2 2 2" xfId="8339"/>
    <cellStyle name="40% - Accent3 5 2 3" xfId="8340"/>
    <cellStyle name="40% - Accent3 5 2 3 2" xfId="8341"/>
    <cellStyle name="40% - Accent3 5 2 4" xfId="8342"/>
    <cellStyle name="40% - Accent3 5 2 5" xfId="8337"/>
    <cellStyle name="40% - Accent3 5 3" xfId="2959"/>
    <cellStyle name="40% - Accent3 5 3 2" xfId="2958"/>
    <cellStyle name="40% - Accent3 5 3 2 2" xfId="8345"/>
    <cellStyle name="40% - Accent3 5 3 2 3" xfId="8344"/>
    <cellStyle name="40% - Accent3 5 3 3" xfId="8346"/>
    <cellStyle name="40% - Accent3 5 3 3 2" xfId="8347"/>
    <cellStyle name="40% - Accent3 5 3 4" xfId="8348"/>
    <cellStyle name="40% - Accent3 5 3 5" xfId="8343"/>
    <cellStyle name="40% - Accent3 5 4" xfId="2957"/>
    <cellStyle name="40% - Accent3 5 4 2" xfId="8350"/>
    <cellStyle name="40% - Accent3 5 4 3" xfId="8349"/>
    <cellStyle name="40% - Accent3 5 5" xfId="2961"/>
    <cellStyle name="40% - Accent3 5 5 2" xfId="8352"/>
    <cellStyle name="40% - Accent3 5 5 3" xfId="8351"/>
    <cellStyle name="40% - Accent3 5 6" xfId="8353"/>
    <cellStyle name="40% - Accent3 5 6 2" xfId="8354"/>
    <cellStyle name="40% - Accent3 5 7" xfId="8355"/>
    <cellStyle name="40% - Accent3 5 8" xfId="8356"/>
    <cellStyle name="40% - Accent3 5 9" xfId="8336"/>
    <cellStyle name="40% - Accent3 5_01 15 TRAC Estimate w_JE" xfId="2956"/>
    <cellStyle name="40% - Accent3 50" xfId="8357"/>
    <cellStyle name="40% - Accent3 51" xfId="8358"/>
    <cellStyle name="40% - Accent3 52" xfId="8359"/>
    <cellStyle name="40% - Accent3 53" xfId="8360"/>
    <cellStyle name="40% - Accent3 54" xfId="8361"/>
    <cellStyle name="40% - Accent3 55" xfId="8362"/>
    <cellStyle name="40% - Accent3 56" xfId="8363"/>
    <cellStyle name="40% - Accent3 57" xfId="8364"/>
    <cellStyle name="40% - Accent3 58" xfId="8365"/>
    <cellStyle name="40% - Accent3 59" xfId="8366"/>
    <cellStyle name="40% - Accent3 6" xfId="91"/>
    <cellStyle name="40% - Accent3 6 10" xfId="5813"/>
    <cellStyle name="40% - Accent3 6 11" xfId="8367"/>
    <cellStyle name="40% - Accent3 6 2" xfId="2954"/>
    <cellStyle name="40% - Accent3 6 2 2" xfId="2953"/>
    <cellStyle name="40% - Accent3 6 2 2 2" xfId="8370"/>
    <cellStyle name="40% - Accent3 6 2 2 3" xfId="8369"/>
    <cellStyle name="40% - Accent3 6 2 3" xfId="8371"/>
    <cellStyle name="40% - Accent3 6 2 3 2" xfId="8372"/>
    <cellStyle name="40% - Accent3 6 2 4" xfId="8373"/>
    <cellStyle name="40% - Accent3 6 2 5" xfId="8368"/>
    <cellStyle name="40% - Accent3 6 2_04 15 TRAC Estimate w_JE" xfId="2952"/>
    <cellStyle name="40% - Accent3 6 3" xfId="2951"/>
    <cellStyle name="40% - Accent3 6 3 2" xfId="8375"/>
    <cellStyle name="40% - Accent3 6 3 2 2" xfId="8376"/>
    <cellStyle name="40% - Accent3 6 3 3" xfId="8377"/>
    <cellStyle name="40% - Accent3 6 3 3 2" xfId="8378"/>
    <cellStyle name="40% - Accent3 6 3 4" xfId="8379"/>
    <cellStyle name="40% - Accent3 6 3 5" xfId="8374"/>
    <cellStyle name="40% - Accent3 6 4" xfId="2955"/>
    <cellStyle name="40% - Accent3 6 4 2" xfId="8381"/>
    <cellStyle name="40% - Accent3 6 4 3" xfId="8380"/>
    <cellStyle name="40% - Accent3 6 5" xfId="5729"/>
    <cellStyle name="40% - Accent3 6 5 2" xfId="8383"/>
    <cellStyle name="40% - Accent3 6 5 3" xfId="8382"/>
    <cellStyle name="40% - Accent3 6 6" xfId="5795"/>
    <cellStyle name="40% - Accent3 6 6 2" xfId="8385"/>
    <cellStyle name="40% - Accent3 6 6 3" xfId="8384"/>
    <cellStyle name="40% - Accent3 6 7" xfId="5751"/>
    <cellStyle name="40% - Accent3 6 7 2" xfId="8386"/>
    <cellStyle name="40% - Accent3 6 8" xfId="5778"/>
    <cellStyle name="40% - Accent3 6 8 2" xfId="8387"/>
    <cellStyle name="40% - Accent3 6 9" xfId="5762"/>
    <cellStyle name="40% - Accent3 6_5210 2540541 2540013 1823241 1823014 Transmission Revenue Adjustment Clause (TRAC) 0215" xfId="2950"/>
    <cellStyle name="40% - Accent3 60" xfId="8388"/>
    <cellStyle name="40% - Accent3 61" xfId="8389"/>
    <cellStyle name="40% - Accent3 62" xfId="8390"/>
    <cellStyle name="40% - Accent3 63" xfId="8391"/>
    <cellStyle name="40% - Accent3 64" xfId="8392"/>
    <cellStyle name="40% - Accent3 65" xfId="8393"/>
    <cellStyle name="40% - Accent3 66" xfId="8394"/>
    <cellStyle name="40% - Accent3 67" xfId="8395"/>
    <cellStyle name="40% - Accent3 68" xfId="8396"/>
    <cellStyle name="40% - Accent3 69" xfId="8397"/>
    <cellStyle name="40% - Accent3 7" xfId="92"/>
    <cellStyle name="40% - Accent3 7 2" xfId="2949"/>
    <cellStyle name="40% - Accent3 7 2 2" xfId="8400"/>
    <cellStyle name="40% - Accent3 7 2 2 2" xfId="8401"/>
    <cellStyle name="40% - Accent3 7 2 3" xfId="8402"/>
    <cellStyle name="40% - Accent3 7 2 3 2" xfId="8403"/>
    <cellStyle name="40% - Accent3 7 2 4" xfId="8404"/>
    <cellStyle name="40% - Accent3 7 2 5" xfId="8399"/>
    <cellStyle name="40% - Accent3 7 3" xfId="8405"/>
    <cellStyle name="40% - Accent3 7 3 2" xfId="8406"/>
    <cellStyle name="40% - Accent3 7 3 2 2" xfId="8407"/>
    <cellStyle name="40% - Accent3 7 3 3" xfId="8408"/>
    <cellStyle name="40% - Accent3 7 3 3 2" xfId="8409"/>
    <cellStyle name="40% - Accent3 7 3 4" xfId="8410"/>
    <cellStyle name="40% - Accent3 7 4" xfId="8411"/>
    <cellStyle name="40% - Accent3 7 4 2" xfId="8412"/>
    <cellStyle name="40% - Accent3 7 5" xfId="8413"/>
    <cellStyle name="40% - Accent3 7 5 2" xfId="8414"/>
    <cellStyle name="40% - Accent3 7 6" xfId="8415"/>
    <cellStyle name="40% - Accent3 7 6 2" xfId="8416"/>
    <cellStyle name="40% - Accent3 7 7" xfId="8417"/>
    <cellStyle name="40% - Accent3 7 8" xfId="8418"/>
    <cellStyle name="40% - Accent3 7 9" xfId="8398"/>
    <cellStyle name="40% - Accent3 7_Income Statement " xfId="8419"/>
    <cellStyle name="40% - Accent3 70" xfId="8420"/>
    <cellStyle name="40% - Accent3 71" xfId="8421"/>
    <cellStyle name="40% - Accent3 72" xfId="8422"/>
    <cellStyle name="40% - Accent3 73" xfId="8423"/>
    <cellStyle name="40% - Accent3 74" xfId="8424"/>
    <cellStyle name="40% - Accent3 75" xfId="8425"/>
    <cellStyle name="40% - Accent3 76" xfId="8426"/>
    <cellStyle name="40% - Accent3 77" xfId="8427"/>
    <cellStyle name="40% - Accent3 78" xfId="8428"/>
    <cellStyle name="40% - Accent3 79" xfId="8429"/>
    <cellStyle name="40% - Accent3 8" xfId="93"/>
    <cellStyle name="40% - Accent3 8 2" xfId="8431"/>
    <cellStyle name="40% - Accent3 8 2 2" xfId="8432"/>
    <cellStyle name="40% - Accent3 8 2 2 2" xfId="8433"/>
    <cellStyle name="40% - Accent3 8 2 3" xfId="8434"/>
    <cellStyle name="40% - Accent3 8 2 3 2" xfId="8435"/>
    <cellStyle name="40% - Accent3 8 2 4" xfId="8436"/>
    <cellStyle name="40% - Accent3 8 3" xfId="8437"/>
    <cellStyle name="40% - Accent3 8 3 2" xfId="8438"/>
    <cellStyle name="40% - Accent3 8 3 2 2" xfId="8439"/>
    <cellStyle name="40% - Accent3 8 3 3" xfId="8440"/>
    <cellStyle name="40% - Accent3 8 3 3 2" xfId="8441"/>
    <cellStyle name="40% - Accent3 8 3 4" xfId="8442"/>
    <cellStyle name="40% - Accent3 8 4" xfId="8443"/>
    <cellStyle name="40% - Accent3 8 4 2" xfId="8444"/>
    <cellStyle name="40% - Accent3 8 5" xfId="8445"/>
    <cellStyle name="40% - Accent3 8 5 2" xfId="8446"/>
    <cellStyle name="40% - Accent3 8 6" xfId="8447"/>
    <cellStyle name="40% - Accent3 8 6 2" xfId="8448"/>
    <cellStyle name="40% - Accent3 8 7" xfId="8449"/>
    <cellStyle name="40% - Accent3 8 8" xfId="8450"/>
    <cellStyle name="40% - Accent3 8 9" xfId="8430"/>
    <cellStyle name="40% - Accent3 8_Income Statement " xfId="8451"/>
    <cellStyle name="40% - Accent3 80" xfId="8452"/>
    <cellStyle name="40% - Accent3 9" xfId="94"/>
    <cellStyle name="40% - Accent3 9 2" xfId="8454"/>
    <cellStyle name="40% - Accent3 9 2 2" xfId="8455"/>
    <cellStyle name="40% - Accent3 9 2 2 2" xfId="8456"/>
    <cellStyle name="40% - Accent3 9 2 3" xfId="8457"/>
    <cellStyle name="40% - Accent3 9 2 3 2" xfId="8458"/>
    <cellStyle name="40% - Accent3 9 2 4" xfId="8459"/>
    <cellStyle name="40% - Accent3 9 3" xfId="8460"/>
    <cellStyle name="40% - Accent3 9 3 2" xfId="8461"/>
    <cellStyle name="40% - Accent3 9 3 2 2" xfId="8462"/>
    <cellStyle name="40% - Accent3 9 3 3" xfId="8463"/>
    <cellStyle name="40% - Accent3 9 3 3 2" xfId="8464"/>
    <cellStyle name="40% - Accent3 9 3 4" xfId="8465"/>
    <cellStyle name="40% - Accent3 9 4" xfId="8466"/>
    <cellStyle name="40% - Accent3 9 4 2" xfId="8467"/>
    <cellStyle name="40% - Accent3 9 5" xfId="8468"/>
    <cellStyle name="40% - Accent3 9 5 2" xfId="8469"/>
    <cellStyle name="40% - Accent3 9 6" xfId="8470"/>
    <cellStyle name="40% - Accent3 9 6 2" xfId="8471"/>
    <cellStyle name="40% - Accent3 9 7" xfId="8472"/>
    <cellStyle name="40% - Accent3 9 8" xfId="8473"/>
    <cellStyle name="40% - Accent3 9 9" xfId="8453"/>
    <cellStyle name="40% - Accent3 9_Income Statement " xfId="8474"/>
    <cellStyle name="40% - Accent4 10" xfId="95"/>
    <cellStyle name="40% - Accent4 10 2" xfId="8476"/>
    <cellStyle name="40% - Accent4 10 2 2" xfId="8477"/>
    <cellStyle name="40% - Accent4 10 2 2 2" xfId="8478"/>
    <cellStyle name="40% - Accent4 10 2 3" xfId="8479"/>
    <cellStyle name="40% - Accent4 10 2 3 2" xfId="8480"/>
    <cellStyle name="40% - Accent4 10 2 4" xfId="8481"/>
    <cellStyle name="40% - Accent4 10 3" xfId="8482"/>
    <cellStyle name="40% - Accent4 10 3 2" xfId="8483"/>
    <cellStyle name="40% - Accent4 10 3 2 2" xfId="8484"/>
    <cellStyle name="40% - Accent4 10 3 3" xfId="8485"/>
    <cellStyle name="40% - Accent4 10 3 3 2" xfId="8486"/>
    <cellStyle name="40% - Accent4 10 3 4" xfId="8487"/>
    <cellStyle name="40% - Accent4 10 4" xfId="8488"/>
    <cellStyle name="40% - Accent4 10 4 2" xfId="8489"/>
    <cellStyle name="40% - Accent4 10 5" xfId="8490"/>
    <cellStyle name="40% - Accent4 10 5 2" xfId="8491"/>
    <cellStyle name="40% - Accent4 10 6" xfId="8492"/>
    <cellStyle name="40% - Accent4 10 6 2" xfId="8493"/>
    <cellStyle name="40% - Accent4 10 7" xfId="8494"/>
    <cellStyle name="40% - Accent4 10 8" xfId="8495"/>
    <cellStyle name="40% - Accent4 10 9" xfId="8475"/>
    <cellStyle name="40% - Accent4 10_Income Statement " xfId="8496"/>
    <cellStyle name="40% - Accent4 11" xfId="8497"/>
    <cellStyle name="40% - Accent4 11 2" xfId="8498"/>
    <cellStyle name="40% - Accent4 11 2 2" xfId="8499"/>
    <cellStyle name="40% - Accent4 11 3" xfId="8500"/>
    <cellStyle name="40% - Accent4 11 3 2" xfId="8501"/>
    <cellStyle name="40% - Accent4 11 4" xfId="8502"/>
    <cellStyle name="40% - Accent4 12" xfId="8503"/>
    <cellStyle name="40% - Accent4 13" xfId="8504"/>
    <cellStyle name="40% - Accent4 14" xfId="8505"/>
    <cellStyle name="40% - Accent4 15" xfId="8506"/>
    <cellStyle name="40% - Accent4 16" xfId="8507"/>
    <cellStyle name="40% - Accent4 17" xfId="8508"/>
    <cellStyle name="40% - Accent4 18" xfId="8509"/>
    <cellStyle name="40% - Accent4 19" xfId="8510"/>
    <cellStyle name="40% - Accent4 2" xfId="96"/>
    <cellStyle name="40% - Accent4 2 10" xfId="8511"/>
    <cellStyle name="40% - Accent4 2 2" xfId="2947"/>
    <cellStyle name="40% - Accent4 2 2 2" xfId="2946"/>
    <cellStyle name="40% - Accent4 2 2 2 2" xfId="8514"/>
    <cellStyle name="40% - Accent4 2 2 2 3" xfId="8513"/>
    <cellStyle name="40% - Accent4 2 2 3" xfId="8515"/>
    <cellStyle name="40% - Accent4 2 2 3 2" xfId="8516"/>
    <cellStyle name="40% - Accent4 2 2 4" xfId="8517"/>
    <cellStyle name="40% - Accent4 2 2 5" xfId="8512"/>
    <cellStyle name="40% - Accent4 2 2_04 15 TRAC Estimate w_JE" xfId="2945"/>
    <cellStyle name="40% - Accent4 2 3" xfId="2944"/>
    <cellStyle name="40% - Accent4 2 3 2" xfId="2943"/>
    <cellStyle name="40% - Accent4 2 3 2 2" xfId="8520"/>
    <cellStyle name="40% - Accent4 2 3 2 3" xfId="8519"/>
    <cellStyle name="40% - Accent4 2 3 3" xfId="8521"/>
    <cellStyle name="40% - Accent4 2 3 3 2" xfId="8522"/>
    <cellStyle name="40% - Accent4 2 3 4" xfId="8523"/>
    <cellStyle name="40% - Accent4 2 3 5" xfId="8518"/>
    <cellStyle name="40% - Accent4 2 4" xfId="2948"/>
    <cellStyle name="40% - Accent4 2 4 2" xfId="8525"/>
    <cellStyle name="40% - Accent4 2 4 2 2" xfId="8526"/>
    <cellStyle name="40% - Accent4 2 4 3" xfId="8527"/>
    <cellStyle name="40% - Accent4 2 4 3 2" xfId="8528"/>
    <cellStyle name="40% - Accent4 2 4 4" xfId="8529"/>
    <cellStyle name="40% - Accent4 2 4 5" xfId="8524"/>
    <cellStyle name="40% - Accent4 2 5" xfId="8530"/>
    <cellStyle name="40% - Accent4 2 5 2" xfId="8531"/>
    <cellStyle name="40% - Accent4 2 6" xfId="8532"/>
    <cellStyle name="40% - Accent4 2 6 2" xfId="8533"/>
    <cellStyle name="40% - Accent4 2 7" xfId="8534"/>
    <cellStyle name="40% - Accent4 2 7 2" xfId="8535"/>
    <cellStyle name="40% - Accent4 2 8" xfId="8536"/>
    <cellStyle name="40% - Accent4 2 9" xfId="8537"/>
    <cellStyle name="40% - Accent4 2_01 15 TRAC Estimate w_JE" xfId="2942"/>
    <cellStyle name="40% - Accent4 20" xfId="8538"/>
    <cellStyle name="40% - Accent4 21" xfId="8539"/>
    <cellStyle name="40% - Accent4 22" xfId="8540"/>
    <cellStyle name="40% - Accent4 23" xfId="8541"/>
    <cellStyle name="40% - Accent4 24" xfId="8542"/>
    <cellStyle name="40% - Accent4 25" xfId="8543"/>
    <cellStyle name="40% - Accent4 26" xfId="8544"/>
    <cellStyle name="40% - Accent4 27" xfId="8545"/>
    <cellStyle name="40% - Accent4 28" xfId="8546"/>
    <cellStyle name="40% - Accent4 29" xfId="8547"/>
    <cellStyle name="40% - Accent4 3" xfId="97"/>
    <cellStyle name="40% - Accent4 3 10" xfId="8548"/>
    <cellStyle name="40% - Accent4 3 2" xfId="2940"/>
    <cellStyle name="40% - Accent4 3 2 2" xfId="2939"/>
    <cellStyle name="40% - Accent4 3 2 2 2" xfId="8551"/>
    <cellStyle name="40% - Accent4 3 2 2 3" xfId="8550"/>
    <cellStyle name="40% - Accent4 3 2 3" xfId="8552"/>
    <cellStyle name="40% - Accent4 3 2 3 2" xfId="8553"/>
    <cellStyle name="40% - Accent4 3 2 4" xfId="8554"/>
    <cellStyle name="40% - Accent4 3 2 5" xfId="8549"/>
    <cellStyle name="40% - Accent4 3 3" xfId="2938"/>
    <cellStyle name="40% - Accent4 3 3 2" xfId="2937"/>
    <cellStyle name="40% - Accent4 3 3 2 2" xfId="8557"/>
    <cellStyle name="40% - Accent4 3 3 2 3" xfId="8556"/>
    <cellStyle name="40% - Accent4 3 3 3" xfId="2936"/>
    <cellStyle name="40% - Accent4 3 3 3 2" xfId="8559"/>
    <cellStyle name="40% - Accent4 3 3 3 3" xfId="8558"/>
    <cellStyle name="40% - Accent4 3 3 4" xfId="8560"/>
    <cellStyle name="40% - Accent4 3 3 5" xfId="8555"/>
    <cellStyle name="40% - Accent4 3 4" xfId="2941"/>
    <cellStyle name="40% - Accent4 3 4 2" xfId="8562"/>
    <cellStyle name="40% - Accent4 3 4 3" xfId="8561"/>
    <cellStyle name="40% - Accent4 3 5" xfId="8563"/>
    <cellStyle name="40% - Accent4 3 5 2" xfId="8564"/>
    <cellStyle name="40% - Accent4 3 6" xfId="8565"/>
    <cellStyle name="40% - Accent4 3 6 2" xfId="8566"/>
    <cellStyle name="40% - Accent4 3 7" xfId="8567"/>
    <cellStyle name="40% - Accent4 3 8" xfId="8568"/>
    <cellStyle name="40% - Accent4 3 9" xfId="8569"/>
    <cellStyle name="40% - Accent4 3_5210 2540703 1823346 Economic Development Fund Gas 0614" xfId="2935"/>
    <cellStyle name="40% - Accent4 30" xfId="8570"/>
    <cellStyle name="40% - Accent4 31" xfId="8571"/>
    <cellStyle name="40% - Accent4 32" xfId="8572"/>
    <cellStyle name="40% - Accent4 33" xfId="8573"/>
    <cellStyle name="40% - Accent4 34" xfId="8574"/>
    <cellStyle name="40% - Accent4 35" xfId="8575"/>
    <cellStyle name="40% - Accent4 36" xfId="8576"/>
    <cellStyle name="40% - Accent4 37" xfId="8577"/>
    <cellStyle name="40% - Accent4 38" xfId="8578"/>
    <cellStyle name="40% - Accent4 39" xfId="8579"/>
    <cellStyle name="40% - Accent4 4" xfId="98"/>
    <cellStyle name="40% - Accent4 4 2" xfId="2933"/>
    <cellStyle name="40% - Accent4 4 2 2" xfId="8582"/>
    <cellStyle name="40% - Accent4 4 2 2 2" xfId="8583"/>
    <cellStyle name="40% - Accent4 4 2 3" xfId="8584"/>
    <cellStyle name="40% - Accent4 4 2 3 2" xfId="8585"/>
    <cellStyle name="40% - Accent4 4 2 4" xfId="8586"/>
    <cellStyle name="40% - Accent4 4 2 5" xfId="8581"/>
    <cellStyle name="40% - Accent4 4 3" xfId="2932"/>
    <cellStyle name="40% - Accent4 4 3 2" xfId="2931"/>
    <cellStyle name="40% - Accent4 4 3 2 2" xfId="8589"/>
    <cellStyle name="40% - Accent4 4 3 2 3" xfId="8588"/>
    <cellStyle name="40% - Accent4 4 3 3" xfId="8590"/>
    <cellStyle name="40% - Accent4 4 3 3 2" xfId="8591"/>
    <cellStyle name="40% - Accent4 4 3 4" xfId="8592"/>
    <cellStyle name="40% - Accent4 4 3 5" xfId="8587"/>
    <cellStyle name="40% - Accent4 4 4" xfId="2934"/>
    <cellStyle name="40% - Accent4 4 4 2" xfId="8594"/>
    <cellStyle name="40% - Accent4 4 4 3" xfId="8593"/>
    <cellStyle name="40% - Accent4 4 5" xfId="8595"/>
    <cellStyle name="40% - Accent4 4 5 2" xfId="8596"/>
    <cellStyle name="40% - Accent4 4 6" xfId="8597"/>
    <cellStyle name="40% - Accent4 4 6 2" xfId="8598"/>
    <cellStyle name="40% - Accent4 4 7" xfId="8599"/>
    <cellStyle name="40% - Accent4 4 8" xfId="8600"/>
    <cellStyle name="40% - Accent4 4 9" xfId="8580"/>
    <cellStyle name="40% - Accent4 4_08 14 TRAC Estimate w_JE" xfId="2930"/>
    <cellStyle name="40% - Accent4 40" xfId="8601"/>
    <cellStyle name="40% - Accent4 41" xfId="8602"/>
    <cellStyle name="40% - Accent4 42" xfId="8603"/>
    <cellStyle name="40% - Accent4 43" xfId="8604"/>
    <cellStyle name="40% - Accent4 44" xfId="8605"/>
    <cellStyle name="40% - Accent4 45" xfId="8606"/>
    <cellStyle name="40% - Accent4 46" xfId="8607"/>
    <cellStyle name="40% - Accent4 47" xfId="8608"/>
    <cellStyle name="40% - Accent4 48" xfId="8609"/>
    <cellStyle name="40% - Accent4 49" xfId="8610"/>
    <cellStyle name="40% - Accent4 5" xfId="99"/>
    <cellStyle name="40% - Accent4 5 2" xfId="2928"/>
    <cellStyle name="40% - Accent4 5 2 2" xfId="8613"/>
    <cellStyle name="40% - Accent4 5 2 2 2" xfId="8614"/>
    <cellStyle name="40% - Accent4 5 2 3" xfId="8615"/>
    <cellStyle name="40% - Accent4 5 2 3 2" xfId="8616"/>
    <cellStyle name="40% - Accent4 5 2 4" xfId="8617"/>
    <cellStyle name="40% - Accent4 5 2 5" xfId="8612"/>
    <cellStyle name="40% - Accent4 5 3" xfId="2927"/>
    <cellStyle name="40% - Accent4 5 3 2" xfId="2926"/>
    <cellStyle name="40% - Accent4 5 3 2 2" xfId="8620"/>
    <cellStyle name="40% - Accent4 5 3 2 3" xfId="8619"/>
    <cellStyle name="40% - Accent4 5 3 3" xfId="8621"/>
    <cellStyle name="40% - Accent4 5 3 3 2" xfId="8622"/>
    <cellStyle name="40% - Accent4 5 3 4" xfId="8623"/>
    <cellStyle name="40% - Accent4 5 3 5" xfId="8618"/>
    <cellStyle name="40% - Accent4 5 4" xfId="2925"/>
    <cellStyle name="40% - Accent4 5 4 2" xfId="8625"/>
    <cellStyle name="40% - Accent4 5 4 3" xfId="8624"/>
    <cellStyle name="40% - Accent4 5 5" xfId="2929"/>
    <cellStyle name="40% - Accent4 5 5 2" xfId="8627"/>
    <cellStyle name="40% - Accent4 5 5 3" xfId="8626"/>
    <cellStyle name="40% - Accent4 5 6" xfId="8628"/>
    <cellStyle name="40% - Accent4 5 6 2" xfId="8629"/>
    <cellStyle name="40% - Accent4 5 7" xfId="8630"/>
    <cellStyle name="40% - Accent4 5 8" xfId="8631"/>
    <cellStyle name="40% - Accent4 5 9" xfId="8611"/>
    <cellStyle name="40% - Accent4 5_01 15 TRAC Estimate w_JE" xfId="2924"/>
    <cellStyle name="40% - Accent4 50" xfId="8632"/>
    <cellStyle name="40% - Accent4 51" xfId="8633"/>
    <cellStyle name="40% - Accent4 52" xfId="8634"/>
    <cellStyle name="40% - Accent4 53" xfId="8635"/>
    <cellStyle name="40% - Accent4 54" xfId="8636"/>
    <cellStyle name="40% - Accent4 55" xfId="8637"/>
    <cellStyle name="40% - Accent4 56" xfId="8638"/>
    <cellStyle name="40% - Accent4 57" xfId="8639"/>
    <cellStyle name="40% - Accent4 58" xfId="8640"/>
    <cellStyle name="40% - Accent4 59" xfId="8641"/>
    <cellStyle name="40% - Accent4 6" xfId="100"/>
    <cellStyle name="40% - Accent4 6 10" xfId="5768"/>
    <cellStyle name="40% - Accent4 6 11" xfId="8642"/>
    <cellStyle name="40% - Accent4 6 2" xfId="2922"/>
    <cellStyle name="40% - Accent4 6 2 2" xfId="2921"/>
    <cellStyle name="40% - Accent4 6 2 2 2" xfId="8645"/>
    <cellStyle name="40% - Accent4 6 2 2 3" xfId="8644"/>
    <cellStyle name="40% - Accent4 6 2 3" xfId="8646"/>
    <cellStyle name="40% - Accent4 6 2 3 2" xfId="8647"/>
    <cellStyle name="40% - Accent4 6 2 4" xfId="8648"/>
    <cellStyle name="40% - Accent4 6 2 5" xfId="8643"/>
    <cellStyle name="40% - Accent4 6 2_04 15 TRAC Estimate w_JE" xfId="2920"/>
    <cellStyle name="40% - Accent4 6 3" xfId="2919"/>
    <cellStyle name="40% - Accent4 6 3 2" xfId="8650"/>
    <cellStyle name="40% - Accent4 6 3 2 2" xfId="8651"/>
    <cellStyle name="40% - Accent4 6 3 3" xfId="8652"/>
    <cellStyle name="40% - Accent4 6 3 3 2" xfId="8653"/>
    <cellStyle name="40% - Accent4 6 3 4" xfId="8654"/>
    <cellStyle name="40% - Accent4 6 3 5" xfId="8649"/>
    <cellStyle name="40% - Accent4 6 4" xfId="2923"/>
    <cellStyle name="40% - Accent4 6 4 2" xfId="8656"/>
    <cellStyle name="40% - Accent4 6 4 3" xfId="8655"/>
    <cellStyle name="40% - Accent4 6 5" xfId="5733"/>
    <cellStyle name="40% - Accent4 6 5 2" xfId="8658"/>
    <cellStyle name="40% - Accent4 6 5 3" xfId="8657"/>
    <cellStyle name="40% - Accent4 6 6" xfId="5791"/>
    <cellStyle name="40% - Accent4 6 6 2" xfId="8660"/>
    <cellStyle name="40% - Accent4 6 6 3" xfId="8659"/>
    <cellStyle name="40% - Accent4 6 7" xfId="4107"/>
    <cellStyle name="40% - Accent4 6 7 2" xfId="8661"/>
    <cellStyle name="40% - Accent4 6 8" xfId="5776"/>
    <cellStyle name="40% - Accent4 6 8 2" xfId="8662"/>
    <cellStyle name="40% - Accent4 6 9" xfId="5763"/>
    <cellStyle name="40% - Accent4 6_5210 2540541 2540013 1823241 1823014 Transmission Revenue Adjustment Clause (TRAC) 0215" xfId="2918"/>
    <cellStyle name="40% - Accent4 60" xfId="8663"/>
    <cellStyle name="40% - Accent4 61" xfId="8664"/>
    <cellStyle name="40% - Accent4 62" xfId="8665"/>
    <cellStyle name="40% - Accent4 63" xfId="8666"/>
    <cellStyle name="40% - Accent4 64" xfId="8667"/>
    <cellStyle name="40% - Accent4 65" xfId="8668"/>
    <cellStyle name="40% - Accent4 66" xfId="8669"/>
    <cellStyle name="40% - Accent4 67" xfId="8670"/>
    <cellStyle name="40% - Accent4 68" xfId="8671"/>
    <cellStyle name="40% - Accent4 69" xfId="8672"/>
    <cellStyle name="40% - Accent4 7" xfId="101"/>
    <cellStyle name="40% - Accent4 7 2" xfId="2917"/>
    <cellStyle name="40% - Accent4 7 2 2" xfId="8675"/>
    <cellStyle name="40% - Accent4 7 2 2 2" xfId="8676"/>
    <cellStyle name="40% - Accent4 7 2 3" xfId="8677"/>
    <cellStyle name="40% - Accent4 7 2 3 2" xfId="8678"/>
    <cellStyle name="40% - Accent4 7 2 4" xfId="8679"/>
    <cellStyle name="40% - Accent4 7 2 5" xfId="8674"/>
    <cellStyle name="40% - Accent4 7 3" xfId="8680"/>
    <cellStyle name="40% - Accent4 7 3 2" xfId="8681"/>
    <cellStyle name="40% - Accent4 7 3 2 2" xfId="8682"/>
    <cellStyle name="40% - Accent4 7 3 3" xfId="8683"/>
    <cellStyle name="40% - Accent4 7 3 3 2" xfId="8684"/>
    <cellStyle name="40% - Accent4 7 3 4" xfId="8685"/>
    <cellStyle name="40% - Accent4 7 4" xfId="8686"/>
    <cellStyle name="40% - Accent4 7 4 2" xfId="8687"/>
    <cellStyle name="40% - Accent4 7 5" xfId="8688"/>
    <cellStyle name="40% - Accent4 7 5 2" xfId="8689"/>
    <cellStyle name="40% - Accent4 7 6" xfId="8690"/>
    <cellStyle name="40% - Accent4 7 6 2" xfId="8691"/>
    <cellStyle name="40% - Accent4 7 7" xfId="8692"/>
    <cellStyle name="40% - Accent4 7 8" xfId="8693"/>
    <cellStyle name="40% - Accent4 7 9" xfId="8673"/>
    <cellStyle name="40% - Accent4 7_Income Statement " xfId="8694"/>
    <cellStyle name="40% - Accent4 70" xfId="8695"/>
    <cellStyle name="40% - Accent4 71" xfId="8696"/>
    <cellStyle name="40% - Accent4 72" xfId="8697"/>
    <cellStyle name="40% - Accent4 73" xfId="8698"/>
    <cellStyle name="40% - Accent4 74" xfId="8699"/>
    <cellStyle name="40% - Accent4 75" xfId="8700"/>
    <cellStyle name="40% - Accent4 76" xfId="8701"/>
    <cellStyle name="40% - Accent4 77" xfId="8702"/>
    <cellStyle name="40% - Accent4 78" xfId="8703"/>
    <cellStyle name="40% - Accent4 79" xfId="8704"/>
    <cellStyle name="40% - Accent4 8" xfId="102"/>
    <cellStyle name="40% - Accent4 8 2" xfId="8706"/>
    <cellStyle name="40% - Accent4 8 2 2" xfId="8707"/>
    <cellStyle name="40% - Accent4 8 2 2 2" xfId="8708"/>
    <cellStyle name="40% - Accent4 8 2 3" xfId="8709"/>
    <cellStyle name="40% - Accent4 8 2 3 2" xfId="8710"/>
    <cellStyle name="40% - Accent4 8 2 4" xfId="8711"/>
    <cellStyle name="40% - Accent4 8 3" xfId="8712"/>
    <cellStyle name="40% - Accent4 8 3 2" xfId="8713"/>
    <cellStyle name="40% - Accent4 8 3 2 2" xfId="8714"/>
    <cellStyle name="40% - Accent4 8 3 3" xfId="8715"/>
    <cellStyle name="40% - Accent4 8 3 3 2" xfId="8716"/>
    <cellStyle name="40% - Accent4 8 3 4" xfId="8717"/>
    <cellStyle name="40% - Accent4 8 4" xfId="8718"/>
    <cellStyle name="40% - Accent4 8 4 2" xfId="8719"/>
    <cellStyle name="40% - Accent4 8 5" xfId="8720"/>
    <cellStyle name="40% - Accent4 8 5 2" xfId="8721"/>
    <cellStyle name="40% - Accent4 8 6" xfId="8722"/>
    <cellStyle name="40% - Accent4 8 6 2" xfId="8723"/>
    <cellStyle name="40% - Accent4 8 7" xfId="8724"/>
    <cellStyle name="40% - Accent4 8 8" xfId="8725"/>
    <cellStyle name="40% - Accent4 8 9" xfId="8705"/>
    <cellStyle name="40% - Accent4 8_Income Statement " xfId="8726"/>
    <cellStyle name="40% - Accent4 80" xfId="8727"/>
    <cellStyle name="40% - Accent4 9" xfId="103"/>
    <cellStyle name="40% - Accent4 9 2" xfId="8729"/>
    <cellStyle name="40% - Accent4 9 2 2" xfId="8730"/>
    <cellStyle name="40% - Accent4 9 2 2 2" xfId="8731"/>
    <cellStyle name="40% - Accent4 9 2 3" xfId="8732"/>
    <cellStyle name="40% - Accent4 9 2 3 2" xfId="8733"/>
    <cellStyle name="40% - Accent4 9 2 4" xfId="8734"/>
    <cellStyle name="40% - Accent4 9 3" xfId="8735"/>
    <cellStyle name="40% - Accent4 9 3 2" xfId="8736"/>
    <cellStyle name="40% - Accent4 9 3 2 2" xfId="8737"/>
    <cellStyle name="40% - Accent4 9 3 3" xfId="8738"/>
    <cellStyle name="40% - Accent4 9 3 3 2" xfId="8739"/>
    <cellStyle name="40% - Accent4 9 3 4" xfId="8740"/>
    <cellStyle name="40% - Accent4 9 4" xfId="8741"/>
    <cellStyle name="40% - Accent4 9 4 2" xfId="8742"/>
    <cellStyle name="40% - Accent4 9 5" xfId="8743"/>
    <cellStyle name="40% - Accent4 9 5 2" xfId="8744"/>
    <cellStyle name="40% - Accent4 9 6" xfId="8745"/>
    <cellStyle name="40% - Accent4 9 6 2" xfId="8746"/>
    <cellStyle name="40% - Accent4 9 7" xfId="8747"/>
    <cellStyle name="40% - Accent4 9 8" xfId="8748"/>
    <cellStyle name="40% - Accent4 9 9" xfId="8728"/>
    <cellStyle name="40% - Accent4 9_Income Statement " xfId="8749"/>
    <cellStyle name="40% - Accent5 10" xfId="104"/>
    <cellStyle name="40% - Accent5 10 2" xfId="8751"/>
    <cellStyle name="40% - Accent5 10 2 2" xfId="8752"/>
    <cellStyle name="40% - Accent5 10 2 2 2" xfId="8753"/>
    <cellStyle name="40% - Accent5 10 2 3" xfId="8754"/>
    <cellStyle name="40% - Accent5 10 2 3 2" xfId="8755"/>
    <cellStyle name="40% - Accent5 10 2 4" xfId="8756"/>
    <cellStyle name="40% - Accent5 10 3" xfId="8757"/>
    <cellStyle name="40% - Accent5 10 3 2" xfId="8758"/>
    <cellStyle name="40% - Accent5 10 3 2 2" xfId="8759"/>
    <cellStyle name="40% - Accent5 10 3 3" xfId="8760"/>
    <cellStyle name="40% - Accent5 10 3 3 2" xfId="8761"/>
    <cellStyle name="40% - Accent5 10 3 4" xfId="8762"/>
    <cellStyle name="40% - Accent5 10 4" xfId="8763"/>
    <cellStyle name="40% - Accent5 10 4 2" xfId="8764"/>
    <cellStyle name="40% - Accent5 10 5" xfId="8765"/>
    <cellStyle name="40% - Accent5 10 5 2" xfId="8766"/>
    <cellStyle name="40% - Accent5 10 6" xfId="8767"/>
    <cellStyle name="40% - Accent5 10 6 2" xfId="8768"/>
    <cellStyle name="40% - Accent5 10 7" xfId="8769"/>
    <cellStyle name="40% - Accent5 10 8" xfId="8770"/>
    <cellStyle name="40% - Accent5 10 9" xfId="8750"/>
    <cellStyle name="40% - Accent5 10_Income Statement " xfId="8771"/>
    <cellStyle name="40% - Accent5 11" xfId="8772"/>
    <cellStyle name="40% - Accent5 11 2" xfId="8773"/>
    <cellStyle name="40% - Accent5 11 2 2" xfId="8774"/>
    <cellStyle name="40% - Accent5 11 3" xfId="8775"/>
    <cellStyle name="40% - Accent5 11 3 2" xfId="8776"/>
    <cellStyle name="40% - Accent5 11 4" xfId="8777"/>
    <cellStyle name="40% - Accent5 12" xfId="8778"/>
    <cellStyle name="40% - Accent5 13" xfId="8779"/>
    <cellStyle name="40% - Accent5 14" xfId="8780"/>
    <cellStyle name="40% - Accent5 15" xfId="8781"/>
    <cellStyle name="40% - Accent5 16" xfId="8782"/>
    <cellStyle name="40% - Accent5 17" xfId="8783"/>
    <cellStyle name="40% - Accent5 18" xfId="8784"/>
    <cellStyle name="40% - Accent5 19" xfId="8785"/>
    <cellStyle name="40% - Accent5 2" xfId="105"/>
    <cellStyle name="40% - Accent5 2 10" xfId="8786"/>
    <cellStyle name="40% - Accent5 2 2" xfId="2915"/>
    <cellStyle name="40% - Accent5 2 2 2" xfId="2914"/>
    <cellStyle name="40% - Accent5 2 2 2 2" xfId="8789"/>
    <cellStyle name="40% - Accent5 2 2 2 3" xfId="8788"/>
    <cellStyle name="40% - Accent5 2 2 3" xfId="8790"/>
    <cellStyle name="40% - Accent5 2 2 3 2" xfId="8791"/>
    <cellStyle name="40% - Accent5 2 2 4" xfId="8792"/>
    <cellStyle name="40% - Accent5 2 2 5" xfId="8787"/>
    <cellStyle name="40% - Accent5 2 2_04 15 TRAC Estimate w_JE" xfId="2913"/>
    <cellStyle name="40% - Accent5 2 3" xfId="2912"/>
    <cellStyle name="40% - Accent5 2 3 2" xfId="2911"/>
    <cellStyle name="40% - Accent5 2 3 2 2" xfId="8795"/>
    <cellStyle name="40% - Accent5 2 3 2 3" xfId="8794"/>
    <cellStyle name="40% - Accent5 2 3 3" xfId="8796"/>
    <cellStyle name="40% - Accent5 2 3 3 2" xfId="8797"/>
    <cellStyle name="40% - Accent5 2 3 4" xfId="8798"/>
    <cellStyle name="40% - Accent5 2 3 5" xfId="8793"/>
    <cellStyle name="40% - Accent5 2 4" xfId="2916"/>
    <cellStyle name="40% - Accent5 2 4 2" xfId="8800"/>
    <cellStyle name="40% - Accent5 2 4 2 2" xfId="8801"/>
    <cellStyle name="40% - Accent5 2 4 3" xfId="8802"/>
    <cellStyle name="40% - Accent5 2 4 3 2" xfId="8803"/>
    <cellStyle name="40% - Accent5 2 4 4" xfId="8804"/>
    <cellStyle name="40% - Accent5 2 4 5" xfId="8799"/>
    <cellStyle name="40% - Accent5 2 5" xfId="8805"/>
    <cellStyle name="40% - Accent5 2 5 2" xfId="8806"/>
    <cellStyle name="40% - Accent5 2 6" xfId="8807"/>
    <cellStyle name="40% - Accent5 2 6 2" xfId="8808"/>
    <cellStyle name="40% - Accent5 2 7" xfId="8809"/>
    <cellStyle name="40% - Accent5 2 7 2" xfId="8810"/>
    <cellStyle name="40% - Accent5 2 8" xfId="8811"/>
    <cellStyle name="40% - Accent5 2 9" xfId="8812"/>
    <cellStyle name="40% - Accent5 2_01 15 TRAC Estimate w_JE" xfId="2910"/>
    <cellStyle name="40% - Accent5 20" xfId="8813"/>
    <cellStyle name="40% - Accent5 21" xfId="8814"/>
    <cellStyle name="40% - Accent5 22" xfId="8815"/>
    <cellStyle name="40% - Accent5 23" xfId="8816"/>
    <cellStyle name="40% - Accent5 24" xfId="8817"/>
    <cellStyle name="40% - Accent5 25" xfId="8818"/>
    <cellStyle name="40% - Accent5 26" xfId="8819"/>
    <cellStyle name="40% - Accent5 27" xfId="8820"/>
    <cellStyle name="40% - Accent5 28" xfId="8821"/>
    <cellStyle name="40% - Accent5 29" xfId="8822"/>
    <cellStyle name="40% - Accent5 3" xfId="106"/>
    <cellStyle name="40% - Accent5 3 10" xfId="8823"/>
    <cellStyle name="40% - Accent5 3 2" xfId="2908"/>
    <cellStyle name="40% - Accent5 3 2 2" xfId="2907"/>
    <cellStyle name="40% - Accent5 3 2 2 2" xfId="8826"/>
    <cellStyle name="40% - Accent5 3 2 2 3" xfId="8825"/>
    <cellStyle name="40% - Accent5 3 2 3" xfId="8827"/>
    <cellStyle name="40% - Accent5 3 2 3 2" xfId="8828"/>
    <cellStyle name="40% - Accent5 3 2 4" xfId="8829"/>
    <cellStyle name="40% - Accent5 3 2 5" xfId="8824"/>
    <cellStyle name="40% - Accent5 3 3" xfId="2906"/>
    <cellStyle name="40% - Accent5 3 3 2" xfId="2905"/>
    <cellStyle name="40% - Accent5 3 3 2 2" xfId="8832"/>
    <cellStyle name="40% - Accent5 3 3 2 3" xfId="8831"/>
    <cellStyle name="40% - Accent5 3 3 3" xfId="2904"/>
    <cellStyle name="40% - Accent5 3 3 3 2" xfId="8834"/>
    <cellStyle name="40% - Accent5 3 3 3 3" xfId="8833"/>
    <cellStyle name="40% - Accent5 3 3 4" xfId="8835"/>
    <cellStyle name="40% - Accent5 3 3 5" xfId="8830"/>
    <cellStyle name="40% - Accent5 3 4" xfId="2909"/>
    <cellStyle name="40% - Accent5 3 4 2" xfId="8837"/>
    <cellStyle name="40% - Accent5 3 4 3" xfId="8836"/>
    <cellStyle name="40% - Accent5 3 5" xfId="8838"/>
    <cellStyle name="40% - Accent5 3 5 2" xfId="8839"/>
    <cellStyle name="40% - Accent5 3 6" xfId="8840"/>
    <cellStyle name="40% - Accent5 3 6 2" xfId="8841"/>
    <cellStyle name="40% - Accent5 3 7" xfId="8842"/>
    <cellStyle name="40% - Accent5 3 8" xfId="8843"/>
    <cellStyle name="40% - Accent5 3 9" xfId="8844"/>
    <cellStyle name="40% - Accent5 3_5210 2540703 1823346 Economic Development Fund Gas 0614" xfId="2903"/>
    <cellStyle name="40% - Accent5 30" xfId="8845"/>
    <cellStyle name="40% - Accent5 31" xfId="8846"/>
    <cellStyle name="40% - Accent5 32" xfId="8847"/>
    <cellStyle name="40% - Accent5 33" xfId="8848"/>
    <cellStyle name="40% - Accent5 34" xfId="8849"/>
    <cellStyle name="40% - Accent5 35" xfId="8850"/>
    <cellStyle name="40% - Accent5 36" xfId="8851"/>
    <cellStyle name="40% - Accent5 37" xfId="8852"/>
    <cellStyle name="40% - Accent5 38" xfId="8853"/>
    <cellStyle name="40% - Accent5 39" xfId="8854"/>
    <cellStyle name="40% - Accent5 4" xfId="107"/>
    <cellStyle name="40% - Accent5 4 2" xfId="2901"/>
    <cellStyle name="40% - Accent5 4 2 2" xfId="8857"/>
    <cellStyle name="40% - Accent5 4 2 2 2" xfId="8858"/>
    <cellStyle name="40% - Accent5 4 2 3" xfId="8859"/>
    <cellStyle name="40% - Accent5 4 2 3 2" xfId="8860"/>
    <cellStyle name="40% - Accent5 4 2 4" xfId="8861"/>
    <cellStyle name="40% - Accent5 4 2 5" xfId="8856"/>
    <cellStyle name="40% - Accent5 4 3" xfId="2900"/>
    <cellStyle name="40% - Accent5 4 3 2" xfId="2899"/>
    <cellStyle name="40% - Accent5 4 3 2 2" xfId="8864"/>
    <cellStyle name="40% - Accent5 4 3 2 3" xfId="8863"/>
    <cellStyle name="40% - Accent5 4 3 3" xfId="8865"/>
    <cellStyle name="40% - Accent5 4 3 3 2" xfId="8866"/>
    <cellStyle name="40% - Accent5 4 3 4" xfId="8867"/>
    <cellStyle name="40% - Accent5 4 3 5" xfId="8862"/>
    <cellStyle name="40% - Accent5 4 4" xfId="2902"/>
    <cellStyle name="40% - Accent5 4 4 2" xfId="8869"/>
    <cellStyle name="40% - Accent5 4 4 3" xfId="8868"/>
    <cellStyle name="40% - Accent5 4 5" xfId="8870"/>
    <cellStyle name="40% - Accent5 4 5 2" xfId="8871"/>
    <cellStyle name="40% - Accent5 4 6" xfId="8872"/>
    <cellStyle name="40% - Accent5 4 6 2" xfId="8873"/>
    <cellStyle name="40% - Accent5 4 7" xfId="8874"/>
    <cellStyle name="40% - Accent5 4 8" xfId="8875"/>
    <cellStyle name="40% - Accent5 4 9" xfId="8855"/>
    <cellStyle name="40% - Accent5 4_08 14 TRAC Estimate w_JE" xfId="2898"/>
    <cellStyle name="40% - Accent5 40" xfId="8876"/>
    <cellStyle name="40% - Accent5 41" xfId="8877"/>
    <cellStyle name="40% - Accent5 42" xfId="8878"/>
    <cellStyle name="40% - Accent5 43" xfId="8879"/>
    <cellStyle name="40% - Accent5 44" xfId="8880"/>
    <cellStyle name="40% - Accent5 45" xfId="8881"/>
    <cellStyle name="40% - Accent5 46" xfId="8882"/>
    <cellStyle name="40% - Accent5 47" xfId="8883"/>
    <cellStyle name="40% - Accent5 48" xfId="8884"/>
    <cellStyle name="40% - Accent5 49" xfId="8885"/>
    <cellStyle name="40% - Accent5 5" xfId="108"/>
    <cellStyle name="40% - Accent5 5 2" xfId="2897"/>
    <cellStyle name="40% - Accent5 5 2 2" xfId="8888"/>
    <cellStyle name="40% - Accent5 5 2 2 2" xfId="8889"/>
    <cellStyle name="40% - Accent5 5 2 3" xfId="8890"/>
    <cellStyle name="40% - Accent5 5 2 3 2" xfId="8891"/>
    <cellStyle name="40% - Accent5 5 2 4" xfId="8892"/>
    <cellStyle name="40% - Accent5 5 2 5" xfId="8887"/>
    <cellStyle name="40% - Accent5 5 3" xfId="2896"/>
    <cellStyle name="40% - Accent5 5 3 2" xfId="2895"/>
    <cellStyle name="40% - Accent5 5 3 2 2" xfId="8895"/>
    <cellStyle name="40% - Accent5 5 3 2 3" xfId="8894"/>
    <cellStyle name="40% - Accent5 5 3 3" xfId="8896"/>
    <cellStyle name="40% - Accent5 5 3 3 2" xfId="8897"/>
    <cellStyle name="40% - Accent5 5 3 4" xfId="8898"/>
    <cellStyle name="40% - Accent5 5 3 5" xfId="8893"/>
    <cellStyle name="40% - Accent5 5 4" xfId="2894"/>
    <cellStyle name="40% - Accent5 5 4 2" xfId="8900"/>
    <cellStyle name="40% - Accent5 5 4 3" xfId="8899"/>
    <cellStyle name="40% - Accent5 5 5" xfId="8901"/>
    <cellStyle name="40% - Accent5 5 5 2" xfId="8902"/>
    <cellStyle name="40% - Accent5 5 6" xfId="8903"/>
    <cellStyle name="40% - Accent5 5 6 2" xfId="8904"/>
    <cellStyle name="40% - Accent5 5 7" xfId="8905"/>
    <cellStyle name="40% - Accent5 5 8" xfId="8906"/>
    <cellStyle name="40% - Accent5 5 9" xfId="8886"/>
    <cellStyle name="40% - Accent5 5_01 15 TRAC Estimate w_JE" xfId="2893"/>
    <cellStyle name="40% - Accent5 50" xfId="8907"/>
    <cellStyle name="40% - Accent5 51" xfId="8908"/>
    <cellStyle name="40% - Accent5 52" xfId="8909"/>
    <cellStyle name="40% - Accent5 53" xfId="8910"/>
    <cellStyle name="40% - Accent5 54" xfId="8911"/>
    <cellStyle name="40% - Accent5 55" xfId="8912"/>
    <cellStyle name="40% - Accent5 56" xfId="8913"/>
    <cellStyle name="40% - Accent5 57" xfId="8914"/>
    <cellStyle name="40% - Accent5 58" xfId="8915"/>
    <cellStyle name="40% - Accent5 59" xfId="8916"/>
    <cellStyle name="40% - Accent5 6" xfId="109"/>
    <cellStyle name="40% - Accent5 6 10" xfId="5720"/>
    <cellStyle name="40% - Accent5 6 11" xfId="8917"/>
    <cellStyle name="40% - Accent5 6 2" xfId="2891"/>
    <cellStyle name="40% - Accent5 6 2 2" xfId="2890"/>
    <cellStyle name="40% - Accent5 6 2 2 2" xfId="8920"/>
    <cellStyle name="40% - Accent5 6 2 2 3" xfId="8919"/>
    <cellStyle name="40% - Accent5 6 2 3" xfId="8921"/>
    <cellStyle name="40% - Accent5 6 2 3 2" xfId="8922"/>
    <cellStyle name="40% - Accent5 6 2 4" xfId="8923"/>
    <cellStyle name="40% - Accent5 6 2 5" xfId="8918"/>
    <cellStyle name="40% - Accent5 6 2_04 15 TRAC Estimate w_JE" xfId="2889"/>
    <cellStyle name="40% - Accent5 6 3" xfId="2888"/>
    <cellStyle name="40% - Accent5 6 3 2" xfId="8925"/>
    <cellStyle name="40% - Accent5 6 3 2 2" xfId="8926"/>
    <cellStyle name="40% - Accent5 6 3 3" xfId="8927"/>
    <cellStyle name="40% - Accent5 6 3 3 2" xfId="8928"/>
    <cellStyle name="40% - Accent5 6 3 4" xfId="8929"/>
    <cellStyle name="40% - Accent5 6 3 5" xfId="8924"/>
    <cellStyle name="40% - Accent5 6 4" xfId="2892"/>
    <cellStyle name="40% - Accent5 6 4 2" xfId="8931"/>
    <cellStyle name="40% - Accent5 6 4 3" xfId="8930"/>
    <cellStyle name="40% - Accent5 6 5" xfId="5735"/>
    <cellStyle name="40% - Accent5 6 5 2" xfId="8933"/>
    <cellStyle name="40% - Accent5 6 5 3" xfId="8932"/>
    <cellStyle name="40% - Accent5 6 6" xfId="5789"/>
    <cellStyle name="40% - Accent5 6 6 2" xfId="8935"/>
    <cellStyle name="40% - Accent5 6 6 3" xfId="8934"/>
    <cellStyle name="40% - Accent5 6 7" xfId="5755"/>
    <cellStyle name="40% - Accent5 6 7 2" xfId="8936"/>
    <cellStyle name="40% - Accent5 6 8" xfId="5773"/>
    <cellStyle name="40% - Accent5 6 8 2" xfId="8937"/>
    <cellStyle name="40% - Accent5 6 9" xfId="4761"/>
    <cellStyle name="40% - Accent5 6_5210 2540541 2540013 1823241 1823014 Transmission Revenue Adjustment Clause (TRAC) 0215" xfId="2887"/>
    <cellStyle name="40% - Accent5 60" xfId="8938"/>
    <cellStyle name="40% - Accent5 61" xfId="8939"/>
    <cellStyle name="40% - Accent5 62" xfId="8940"/>
    <cellStyle name="40% - Accent5 63" xfId="8941"/>
    <cellStyle name="40% - Accent5 64" xfId="8942"/>
    <cellStyle name="40% - Accent5 65" xfId="8943"/>
    <cellStyle name="40% - Accent5 66" xfId="8944"/>
    <cellStyle name="40% - Accent5 67" xfId="8945"/>
    <cellStyle name="40% - Accent5 68" xfId="8946"/>
    <cellStyle name="40% - Accent5 69" xfId="8947"/>
    <cellStyle name="40% - Accent5 7" xfId="110"/>
    <cellStyle name="40% - Accent5 7 2" xfId="2886"/>
    <cellStyle name="40% - Accent5 7 2 2" xfId="8950"/>
    <cellStyle name="40% - Accent5 7 2 2 2" xfId="8951"/>
    <cellStyle name="40% - Accent5 7 2 3" xfId="8952"/>
    <cellStyle name="40% - Accent5 7 2 3 2" xfId="8953"/>
    <cellStyle name="40% - Accent5 7 2 4" xfId="8954"/>
    <cellStyle name="40% - Accent5 7 2 5" xfId="8949"/>
    <cellStyle name="40% - Accent5 7 3" xfId="8955"/>
    <cellStyle name="40% - Accent5 7 3 2" xfId="8956"/>
    <cellStyle name="40% - Accent5 7 3 2 2" xfId="8957"/>
    <cellStyle name="40% - Accent5 7 3 3" xfId="8958"/>
    <cellStyle name="40% - Accent5 7 3 3 2" xfId="8959"/>
    <cellStyle name="40% - Accent5 7 3 4" xfId="8960"/>
    <cellStyle name="40% - Accent5 7 4" xfId="8961"/>
    <cellStyle name="40% - Accent5 7 4 2" xfId="8962"/>
    <cellStyle name="40% - Accent5 7 5" xfId="8963"/>
    <cellStyle name="40% - Accent5 7 5 2" xfId="8964"/>
    <cellStyle name="40% - Accent5 7 6" xfId="8965"/>
    <cellStyle name="40% - Accent5 7 6 2" xfId="8966"/>
    <cellStyle name="40% - Accent5 7 7" xfId="8967"/>
    <cellStyle name="40% - Accent5 7 8" xfId="8968"/>
    <cellStyle name="40% - Accent5 7 9" xfId="8948"/>
    <cellStyle name="40% - Accent5 7_Income Statement " xfId="8969"/>
    <cellStyle name="40% - Accent5 70" xfId="8970"/>
    <cellStyle name="40% - Accent5 71" xfId="8971"/>
    <cellStyle name="40% - Accent5 72" xfId="8972"/>
    <cellStyle name="40% - Accent5 73" xfId="8973"/>
    <cellStyle name="40% - Accent5 74" xfId="8974"/>
    <cellStyle name="40% - Accent5 75" xfId="8975"/>
    <cellStyle name="40% - Accent5 76" xfId="8976"/>
    <cellStyle name="40% - Accent5 77" xfId="8977"/>
    <cellStyle name="40% - Accent5 78" xfId="8978"/>
    <cellStyle name="40% - Accent5 79" xfId="8979"/>
    <cellStyle name="40% - Accent5 8" xfId="111"/>
    <cellStyle name="40% - Accent5 8 2" xfId="8981"/>
    <cellStyle name="40% - Accent5 8 2 2" xfId="8982"/>
    <cellStyle name="40% - Accent5 8 2 2 2" xfId="8983"/>
    <cellStyle name="40% - Accent5 8 2 3" xfId="8984"/>
    <cellStyle name="40% - Accent5 8 2 3 2" xfId="8985"/>
    <cellStyle name="40% - Accent5 8 2 4" xfId="8986"/>
    <cellStyle name="40% - Accent5 8 3" xfId="8987"/>
    <cellStyle name="40% - Accent5 8 3 2" xfId="8988"/>
    <cellStyle name="40% - Accent5 8 3 2 2" xfId="8989"/>
    <cellStyle name="40% - Accent5 8 3 3" xfId="8990"/>
    <cellStyle name="40% - Accent5 8 3 3 2" xfId="8991"/>
    <cellStyle name="40% - Accent5 8 3 4" xfId="8992"/>
    <cellStyle name="40% - Accent5 8 4" xfId="8993"/>
    <cellStyle name="40% - Accent5 8 4 2" xfId="8994"/>
    <cellStyle name="40% - Accent5 8 5" xfId="8995"/>
    <cellStyle name="40% - Accent5 8 5 2" xfId="8996"/>
    <cellStyle name="40% - Accent5 8 6" xfId="8997"/>
    <cellStyle name="40% - Accent5 8 6 2" xfId="8998"/>
    <cellStyle name="40% - Accent5 8 7" xfId="8999"/>
    <cellStyle name="40% - Accent5 8 8" xfId="9000"/>
    <cellStyle name="40% - Accent5 8 9" xfId="8980"/>
    <cellStyle name="40% - Accent5 8_Income Statement " xfId="9001"/>
    <cellStyle name="40% - Accent5 80" xfId="9002"/>
    <cellStyle name="40% - Accent5 9" xfId="112"/>
    <cellStyle name="40% - Accent5 9 2" xfId="9004"/>
    <cellStyle name="40% - Accent5 9 2 2" xfId="9005"/>
    <cellStyle name="40% - Accent5 9 2 2 2" xfId="9006"/>
    <cellStyle name="40% - Accent5 9 2 3" xfId="9007"/>
    <cellStyle name="40% - Accent5 9 2 3 2" xfId="9008"/>
    <cellStyle name="40% - Accent5 9 2 4" xfId="9009"/>
    <cellStyle name="40% - Accent5 9 3" xfId="9010"/>
    <cellStyle name="40% - Accent5 9 3 2" xfId="9011"/>
    <cellStyle name="40% - Accent5 9 3 2 2" xfId="9012"/>
    <cellStyle name="40% - Accent5 9 3 3" xfId="9013"/>
    <cellStyle name="40% - Accent5 9 3 3 2" xfId="9014"/>
    <cellStyle name="40% - Accent5 9 3 4" xfId="9015"/>
    <cellStyle name="40% - Accent5 9 4" xfId="9016"/>
    <cellStyle name="40% - Accent5 9 4 2" xfId="9017"/>
    <cellStyle name="40% - Accent5 9 5" xfId="9018"/>
    <cellStyle name="40% - Accent5 9 5 2" xfId="9019"/>
    <cellStyle name="40% - Accent5 9 6" xfId="9020"/>
    <cellStyle name="40% - Accent5 9 6 2" xfId="9021"/>
    <cellStyle name="40% - Accent5 9 7" xfId="9022"/>
    <cellStyle name="40% - Accent5 9 8" xfId="9023"/>
    <cellStyle name="40% - Accent5 9 9" xfId="9003"/>
    <cellStyle name="40% - Accent5 9_Income Statement " xfId="9024"/>
    <cellStyle name="40% - Accent6 10" xfId="113"/>
    <cellStyle name="40% - Accent6 10 2" xfId="9026"/>
    <cellStyle name="40% - Accent6 10 2 2" xfId="9027"/>
    <cellStyle name="40% - Accent6 10 2 2 2" xfId="9028"/>
    <cellStyle name="40% - Accent6 10 2 3" xfId="9029"/>
    <cellStyle name="40% - Accent6 10 2 3 2" xfId="9030"/>
    <cellStyle name="40% - Accent6 10 2 4" xfId="9031"/>
    <cellStyle name="40% - Accent6 10 3" xfId="9032"/>
    <cellStyle name="40% - Accent6 10 3 2" xfId="9033"/>
    <cellStyle name="40% - Accent6 10 3 2 2" xfId="9034"/>
    <cellStyle name="40% - Accent6 10 3 3" xfId="9035"/>
    <cellStyle name="40% - Accent6 10 3 3 2" xfId="9036"/>
    <cellStyle name="40% - Accent6 10 3 4" xfId="9037"/>
    <cellStyle name="40% - Accent6 10 4" xfId="9038"/>
    <cellStyle name="40% - Accent6 10 4 2" xfId="9039"/>
    <cellStyle name="40% - Accent6 10 5" xfId="9040"/>
    <cellStyle name="40% - Accent6 10 5 2" xfId="9041"/>
    <cellStyle name="40% - Accent6 10 6" xfId="9042"/>
    <cellStyle name="40% - Accent6 10 6 2" xfId="9043"/>
    <cellStyle name="40% - Accent6 10 7" xfId="9044"/>
    <cellStyle name="40% - Accent6 10 8" xfId="9045"/>
    <cellStyle name="40% - Accent6 10 9" xfId="9025"/>
    <cellStyle name="40% - Accent6 10_Income Statement " xfId="9046"/>
    <cellStyle name="40% - Accent6 11" xfId="9047"/>
    <cellStyle name="40% - Accent6 11 2" xfId="9048"/>
    <cellStyle name="40% - Accent6 11 2 2" xfId="9049"/>
    <cellStyle name="40% - Accent6 11 3" xfId="9050"/>
    <cellStyle name="40% - Accent6 11 3 2" xfId="9051"/>
    <cellStyle name="40% - Accent6 11 4" xfId="9052"/>
    <cellStyle name="40% - Accent6 12" xfId="9053"/>
    <cellStyle name="40% - Accent6 13" xfId="9054"/>
    <cellStyle name="40% - Accent6 14" xfId="9055"/>
    <cellStyle name="40% - Accent6 15" xfId="9056"/>
    <cellStyle name="40% - Accent6 16" xfId="9057"/>
    <cellStyle name="40% - Accent6 17" xfId="9058"/>
    <cellStyle name="40% - Accent6 18" xfId="9059"/>
    <cellStyle name="40% - Accent6 19" xfId="9060"/>
    <cellStyle name="40% - Accent6 2" xfId="114"/>
    <cellStyle name="40% - Accent6 2 10" xfId="9061"/>
    <cellStyle name="40% - Accent6 2 2" xfId="2884"/>
    <cellStyle name="40% - Accent6 2 2 2" xfId="2883"/>
    <cellStyle name="40% - Accent6 2 2 2 2" xfId="9064"/>
    <cellStyle name="40% - Accent6 2 2 2 3" xfId="9063"/>
    <cellStyle name="40% - Accent6 2 2 3" xfId="9065"/>
    <cellStyle name="40% - Accent6 2 2 3 2" xfId="9066"/>
    <cellStyle name="40% - Accent6 2 2 4" xfId="9067"/>
    <cellStyle name="40% - Accent6 2 2 5" xfId="9062"/>
    <cellStyle name="40% - Accent6 2 2_04 15 TRAC Estimate w_JE" xfId="2882"/>
    <cellStyle name="40% - Accent6 2 3" xfId="2881"/>
    <cellStyle name="40% - Accent6 2 3 2" xfId="3925"/>
    <cellStyle name="40% - Accent6 2 3 2 2" xfId="9070"/>
    <cellStyle name="40% - Accent6 2 3 2 3" xfId="9069"/>
    <cellStyle name="40% - Accent6 2 3 3" xfId="9071"/>
    <cellStyle name="40% - Accent6 2 3 3 2" xfId="9072"/>
    <cellStyle name="40% - Accent6 2 3 4" xfId="9073"/>
    <cellStyle name="40% - Accent6 2 3 5" xfId="9068"/>
    <cellStyle name="40% - Accent6 2 4" xfId="2885"/>
    <cellStyle name="40% - Accent6 2 4 2" xfId="9075"/>
    <cellStyle name="40% - Accent6 2 4 2 2" xfId="9076"/>
    <cellStyle name="40% - Accent6 2 4 3" xfId="9077"/>
    <cellStyle name="40% - Accent6 2 4 3 2" xfId="9078"/>
    <cellStyle name="40% - Accent6 2 4 4" xfId="9079"/>
    <cellStyle name="40% - Accent6 2 4 5" xfId="9074"/>
    <cellStyle name="40% - Accent6 2 5" xfId="9080"/>
    <cellStyle name="40% - Accent6 2 5 2" xfId="9081"/>
    <cellStyle name="40% - Accent6 2 6" xfId="9082"/>
    <cellStyle name="40% - Accent6 2 6 2" xfId="9083"/>
    <cellStyle name="40% - Accent6 2 7" xfId="9084"/>
    <cellStyle name="40% - Accent6 2 7 2" xfId="9085"/>
    <cellStyle name="40% - Accent6 2 8" xfId="9086"/>
    <cellStyle name="40% - Accent6 2 9" xfId="9087"/>
    <cellStyle name="40% - Accent6 2_01 15 TRAC Estimate w_JE" xfId="3930"/>
    <cellStyle name="40% - Accent6 20" xfId="9088"/>
    <cellStyle name="40% - Accent6 21" xfId="9089"/>
    <cellStyle name="40% - Accent6 22" xfId="9090"/>
    <cellStyle name="40% - Accent6 23" xfId="9091"/>
    <cellStyle name="40% - Accent6 24" xfId="9092"/>
    <cellStyle name="40% - Accent6 25" xfId="9093"/>
    <cellStyle name="40% - Accent6 26" xfId="9094"/>
    <cellStyle name="40% - Accent6 27" xfId="9095"/>
    <cellStyle name="40% - Accent6 28" xfId="9096"/>
    <cellStyle name="40% - Accent6 29" xfId="9097"/>
    <cellStyle name="40% - Accent6 3" xfId="115"/>
    <cellStyle name="40% - Accent6 3 10" xfId="9098"/>
    <cellStyle name="40% - Accent6 3 2" xfId="2879"/>
    <cellStyle name="40% - Accent6 3 2 2" xfId="2878"/>
    <cellStyle name="40% - Accent6 3 2 2 2" xfId="9101"/>
    <cellStyle name="40% - Accent6 3 2 2 3" xfId="9100"/>
    <cellStyle name="40% - Accent6 3 2 3" xfId="9102"/>
    <cellStyle name="40% - Accent6 3 2 3 2" xfId="9103"/>
    <cellStyle name="40% - Accent6 3 2 4" xfId="9104"/>
    <cellStyle name="40% - Accent6 3 2 5" xfId="9099"/>
    <cellStyle name="40% - Accent6 3 3" xfId="2877"/>
    <cellStyle name="40% - Accent6 3 3 2" xfId="2876"/>
    <cellStyle name="40% - Accent6 3 3 2 2" xfId="9107"/>
    <cellStyle name="40% - Accent6 3 3 2 3" xfId="9106"/>
    <cellStyle name="40% - Accent6 3 3 3" xfId="2875"/>
    <cellStyle name="40% - Accent6 3 3 3 2" xfId="9109"/>
    <cellStyle name="40% - Accent6 3 3 3 3" xfId="9108"/>
    <cellStyle name="40% - Accent6 3 3 4" xfId="9110"/>
    <cellStyle name="40% - Accent6 3 3 5" xfId="9105"/>
    <cellStyle name="40% - Accent6 3 4" xfId="2880"/>
    <cellStyle name="40% - Accent6 3 4 2" xfId="9112"/>
    <cellStyle name="40% - Accent6 3 4 3" xfId="9111"/>
    <cellStyle name="40% - Accent6 3 5" xfId="9113"/>
    <cellStyle name="40% - Accent6 3 5 2" xfId="9114"/>
    <cellStyle name="40% - Accent6 3 6" xfId="9115"/>
    <cellStyle name="40% - Accent6 3 6 2" xfId="9116"/>
    <cellStyle name="40% - Accent6 3 7" xfId="9117"/>
    <cellStyle name="40% - Accent6 3 8" xfId="9118"/>
    <cellStyle name="40% - Accent6 3 9" xfId="9119"/>
    <cellStyle name="40% - Accent6 3_5210 2540703 1823346 Economic Development Fund Gas 0614" xfId="2874"/>
    <cellStyle name="40% - Accent6 30" xfId="9120"/>
    <cellStyle name="40% - Accent6 31" xfId="9121"/>
    <cellStyle name="40% - Accent6 32" xfId="9122"/>
    <cellStyle name="40% - Accent6 33" xfId="9123"/>
    <cellStyle name="40% - Accent6 34" xfId="9124"/>
    <cellStyle name="40% - Accent6 35" xfId="9125"/>
    <cellStyle name="40% - Accent6 36" xfId="9126"/>
    <cellStyle name="40% - Accent6 37" xfId="9127"/>
    <cellStyle name="40% - Accent6 38" xfId="9128"/>
    <cellStyle name="40% - Accent6 39" xfId="9129"/>
    <cellStyle name="40% - Accent6 4" xfId="116"/>
    <cellStyle name="40% - Accent6 4 2" xfId="2872"/>
    <cellStyle name="40% - Accent6 4 2 2" xfId="9132"/>
    <cellStyle name="40% - Accent6 4 2 2 2" xfId="9133"/>
    <cellStyle name="40% - Accent6 4 2 3" xfId="9134"/>
    <cellStyle name="40% - Accent6 4 2 3 2" xfId="9135"/>
    <cellStyle name="40% - Accent6 4 2 4" xfId="9136"/>
    <cellStyle name="40% - Accent6 4 2 5" xfId="9131"/>
    <cellStyle name="40% - Accent6 4 3" xfId="2871"/>
    <cellStyle name="40% - Accent6 4 3 2" xfId="2870"/>
    <cellStyle name="40% - Accent6 4 3 2 2" xfId="9139"/>
    <cellStyle name="40% - Accent6 4 3 2 3" xfId="9138"/>
    <cellStyle name="40% - Accent6 4 3 3" xfId="9140"/>
    <cellStyle name="40% - Accent6 4 3 3 2" xfId="9141"/>
    <cellStyle name="40% - Accent6 4 3 4" xfId="9142"/>
    <cellStyle name="40% - Accent6 4 3 5" xfId="9137"/>
    <cellStyle name="40% - Accent6 4 4" xfId="2873"/>
    <cellStyle name="40% - Accent6 4 4 2" xfId="9144"/>
    <cellStyle name="40% - Accent6 4 4 3" xfId="9143"/>
    <cellStyle name="40% - Accent6 4 5" xfId="9145"/>
    <cellStyle name="40% - Accent6 4 5 2" xfId="9146"/>
    <cellStyle name="40% - Accent6 4 6" xfId="9147"/>
    <cellStyle name="40% - Accent6 4 6 2" xfId="9148"/>
    <cellStyle name="40% - Accent6 4 7" xfId="9149"/>
    <cellStyle name="40% - Accent6 4 8" xfId="9150"/>
    <cellStyle name="40% - Accent6 4 9" xfId="9130"/>
    <cellStyle name="40% - Accent6 4_08 14 TRAC Estimate w_JE" xfId="2869"/>
    <cellStyle name="40% - Accent6 40" xfId="9151"/>
    <cellStyle name="40% - Accent6 41" xfId="9152"/>
    <cellStyle name="40% - Accent6 42" xfId="9153"/>
    <cellStyle name="40% - Accent6 43" xfId="9154"/>
    <cellStyle name="40% - Accent6 44" xfId="9155"/>
    <cellStyle name="40% - Accent6 45" xfId="9156"/>
    <cellStyle name="40% - Accent6 46" xfId="9157"/>
    <cellStyle name="40% - Accent6 47" xfId="9158"/>
    <cellStyle name="40% - Accent6 48" xfId="9159"/>
    <cellStyle name="40% - Accent6 49" xfId="9160"/>
    <cellStyle name="40% - Accent6 5" xfId="117"/>
    <cellStyle name="40% - Accent6 5 2" xfId="2867"/>
    <cellStyle name="40% - Accent6 5 2 2" xfId="9163"/>
    <cellStyle name="40% - Accent6 5 2 2 2" xfId="9164"/>
    <cellStyle name="40% - Accent6 5 2 3" xfId="9165"/>
    <cellStyle name="40% - Accent6 5 2 3 2" xfId="9166"/>
    <cellStyle name="40% - Accent6 5 2 4" xfId="9167"/>
    <cellStyle name="40% - Accent6 5 2 5" xfId="9162"/>
    <cellStyle name="40% - Accent6 5 3" xfId="2866"/>
    <cellStyle name="40% - Accent6 5 3 2" xfId="2865"/>
    <cellStyle name="40% - Accent6 5 3 2 2" xfId="9170"/>
    <cellStyle name="40% - Accent6 5 3 2 3" xfId="9169"/>
    <cellStyle name="40% - Accent6 5 3 3" xfId="9171"/>
    <cellStyle name="40% - Accent6 5 3 3 2" xfId="9172"/>
    <cellStyle name="40% - Accent6 5 3 4" xfId="9173"/>
    <cellStyle name="40% - Accent6 5 3 5" xfId="9168"/>
    <cellStyle name="40% - Accent6 5 4" xfId="2864"/>
    <cellStyle name="40% - Accent6 5 4 2" xfId="9175"/>
    <cellStyle name="40% - Accent6 5 4 3" xfId="9174"/>
    <cellStyle name="40% - Accent6 5 5" xfId="2868"/>
    <cellStyle name="40% - Accent6 5 5 2" xfId="9177"/>
    <cellStyle name="40% - Accent6 5 5 3" xfId="9176"/>
    <cellStyle name="40% - Accent6 5 6" xfId="9178"/>
    <cellStyle name="40% - Accent6 5 6 2" xfId="9179"/>
    <cellStyle name="40% - Accent6 5 7" xfId="9180"/>
    <cellStyle name="40% - Accent6 5 8" xfId="9181"/>
    <cellStyle name="40% - Accent6 5 9" xfId="9161"/>
    <cellStyle name="40% - Accent6 5_01 15 TRAC Estimate w_JE" xfId="2863"/>
    <cellStyle name="40% - Accent6 50" xfId="9182"/>
    <cellStyle name="40% - Accent6 51" xfId="9183"/>
    <cellStyle name="40% - Accent6 52" xfId="9184"/>
    <cellStyle name="40% - Accent6 53" xfId="9185"/>
    <cellStyle name="40% - Accent6 54" xfId="9186"/>
    <cellStyle name="40% - Accent6 55" xfId="9187"/>
    <cellStyle name="40% - Accent6 56" xfId="9188"/>
    <cellStyle name="40% - Accent6 57" xfId="9189"/>
    <cellStyle name="40% - Accent6 58" xfId="9190"/>
    <cellStyle name="40% - Accent6 59" xfId="9191"/>
    <cellStyle name="40% - Accent6 6" xfId="118"/>
    <cellStyle name="40% - Accent6 6 10" xfId="5816"/>
    <cellStyle name="40% - Accent6 6 11" xfId="9192"/>
    <cellStyle name="40% - Accent6 6 2" xfId="2861"/>
    <cellStyle name="40% - Accent6 6 2 2" xfId="2860"/>
    <cellStyle name="40% - Accent6 6 2 2 2" xfId="9195"/>
    <cellStyle name="40% - Accent6 6 2 2 3" xfId="9194"/>
    <cellStyle name="40% - Accent6 6 2 3" xfId="9196"/>
    <cellStyle name="40% - Accent6 6 2 3 2" xfId="9197"/>
    <cellStyle name="40% - Accent6 6 2 4" xfId="9198"/>
    <cellStyle name="40% - Accent6 6 2 5" xfId="9193"/>
    <cellStyle name="40% - Accent6 6 2_04 15 TRAC Estimate w_JE" xfId="2859"/>
    <cellStyle name="40% - Accent6 6 3" xfId="2858"/>
    <cellStyle name="40% - Accent6 6 3 2" xfId="9200"/>
    <cellStyle name="40% - Accent6 6 3 2 2" xfId="9201"/>
    <cellStyle name="40% - Accent6 6 3 3" xfId="9202"/>
    <cellStyle name="40% - Accent6 6 3 3 2" xfId="9203"/>
    <cellStyle name="40% - Accent6 6 3 4" xfId="9204"/>
    <cellStyle name="40% - Accent6 6 3 5" xfId="9199"/>
    <cellStyle name="40% - Accent6 6 4" xfId="2862"/>
    <cellStyle name="40% - Accent6 6 4 2" xfId="9206"/>
    <cellStyle name="40% - Accent6 6 4 3" xfId="9205"/>
    <cellStyle name="40% - Accent6 6 5" xfId="5737"/>
    <cellStyle name="40% - Accent6 6 5 2" xfId="9208"/>
    <cellStyle name="40% - Accent6 6 5 3" xfId="9207"/>
    <cellStyle name="40% - Accent6 6 6" xfId="5787"/>
    <cellStyle name="40% - Accent6 6 6 2" xfId="9210"/>
    <cellStyle name="40% - Accent6 6 6 3" xfId="9209"/>
    <cellStyle name="40% - Accent6 6 7" xfId="2108"/>
    <cellStyle name="40% - Accent6 6 7 2" xfId="9211"/>
    <cellStyle name="40% - Accent6 6 8" xfId="5828"/>
    <cellStyle name="40% - Accent6 6 8 2" xfId="9212"/>
    <cellStyle name="40% - Accent6 6 9" xfId="4541"/>
    <cellStyle name="40% - Accent6 6_5210 2540541 2540013 1823241 1823014 Transmission Revenue Adjustment Clause (TRAC) 0215" xfId="2857"/>
    <cellStyle name="40% - Accent6 60" xfId="9213"/>
    <cellStyle name="40% - Accent6 61" xfId="9214"/>
    <cellStyle name="40% - Accent6 62" xfId="9215"/>
    <cellStyle name="40% - Accent6 63" xfId="9216"/>
    <cellStyle name="40% - Accent6 64" xfId="9217"/>
    <cellStyle name="40% - Accent6 65" xfId="9218"/>
    <cellStyle name="40% - Accent6 66" xfId="9219"/>
    <cellStyle name="40% - Accent6 67" xfId="9220"/>
    <cellStyle name="40% - Accent6 68" xfId="9221"/>
    <cellStyle name="40% - Accent6 69" xfId="9222"/>
    <cellStyle name="40% - Accent6 7" xfId="119"/>
    <cellStyle name="40% - Accent6 7 2" xfId="2856"/>
    <cellStyle name="40% - Accent6 7 2 2" xfId="9225"/>
    <cellStyle name="40% - Accent6 7 2 2 2" xfId="9226"/>
    <cellStyle name="40% - Accent6 7 2 3" xfId="9227"/>
    <cellStyle name="40% - Accent6 7 2 3 2" xfId="9228"/>
    <cellStyle name="40% - Accent6 7 2 4" xfId="9229"/>
    <cellStyle name="40% - Accent6 7 2 5" xfId="9224"/>
    <cellStyle name="40% - Accent6 7 3" xfId="9230"/>
    <cellStyle name="40% - Accent6 7 3 2" xfId="9231"/>
    <cellStyle name="40% - Accent6 7 3 2 2" xfId="9232"/>
    <cellStyle name="40% - Accent6 7 3 3" xfId="9233"/>
    <cellStyle name="40% - Accent6 7 3 3 2" xfId="9234"/>
    <cellStyle name="40% - Accent6 7 3 4" xfId="9235"/>
    <cellStyle name="40% - Accent6 7 4" xfId="9236"/>
    <cellStyle name="40% - Accent6 7 4 2" xfId="9237"/>
    <cellStyle name="40% - Accent6 7 5" xfId="9238"/>
    <cellStyle name="40% - Accent6 7 5 2" xfId="9239"/>
    <cellStyle name="40% - Accent6 7 6" xfId="9240"/>
    <cellStyle name="40% - Accent6 7 6 2" xfId="9241"/>
    <cellStyle name="40% - Accent6 7 7" xfId="9242"/>
    <cellStyle name="40% - Accent6 7 8" xfId="9243"/>
    <cellStyle name="40% - Accent6 7 9" xfId="9223"/>
    <cellStyle name="40% - Accent6 7_Income Statement " xfId="9244"/>
    <cellStyle name="40% - Accent6 70" xfId="9245"/>
    <cellStyle name="40% - Accent6 71" xfId="9246"/>
    <cellStyle name="40% - Accent6 72" xfId="9247"/>
    <cellStyle name="40% - Accent6 73" xfId="9248"/>
    <cellStyle name="40% - Accent6 74" xfId="9249"/>
    <cellStyle name="40% - Accent6 75" xfId="9250"/>
    <cellStyle name="40% - Accent6 76" xfId="9251"/>
    <cellStyle name="40% - Accent6 77" xfId="9252"/>
    <cellStyle name="40% - Accent6 78" xfId="9253"/>
    <cellStyle name="40% - Accent6 79" xfId="9254"/>
    <cellStyle name="40% - Accent6 8" xfId="120"/>
    <cellStyle name="40% - Accent6 8 2" xfId="9256"/>
    <cellStyle name="40% - Accent6 8 2 2" xfId="9257"/>
    <cellStyle name="40% - Accent6 8 2 2 2" xfId="9258"/>
    <cellStyle name="40% - Accent6 8 2 3" xfId="9259"/>
    <cellStyle name="40% - Accent6 8 2 3 2" xfId="9260"/>
    <cellStyle name="40% - Accent6 8 2 4" xfId="9261"/>
    <cellStyle name="40% - Accent6 8 3" xfId="9262"/>
    <cellStyle name="40% - Accent6 8 3 2" xfId="9263"/>
    <cellStyle name="40% - Accent6 8 3 2 2" xfId="9264"/>
    <cellStyle name="40% - Accent6 8 3 3" xfId="9265"/>
    <cellStyle name="40% - Accent6 8 3 3 2" xfId="9266"/>
    <cellStyle name="40% - Accent6 8 3 4" xfId="9267"/>
    <cellStyle name="40% - Accent6 8 4" xfId="9268"/>
    <cellStyle name="40% - Accent6 8 4 2" xfId="9269"/>
    <cellStyle name="40% - Accent6 8 5" xfId="9270"/>
    <cellStyle name="40% - Accent6 8 5 2" xfId="9271"/>
    <cellStyle name="40% - Accent6 8 6" xfId="9272"/>
    <cellStyle name="40% - Accent6 8 6 2" xfId="9273"/>
    <cellStyle name="40% - Accent6 8 7" xfId="9274"/>
    <cellStyle name="40% - Accent6 8 8" xfId="9275"/>
    <cellStyle name="40% - Accent6 8 9" xfId="9255"/>
    <cellStyle name="40% - Accent6 8_Income Statement " xfId="9276"/>
    <cellStyle name="40% - Accent6 80" xfId="9277"/>
    <cellStyle name="40% - Accent6 9" xfId="121"/>
    <cellStyle name="40% - Accent6 9 2" xfId="9279"/>
    <cellStyle name="40% - Accent6 9 2 2" xfId="9280"/>
    <cellStyle name="40% - Accent6 9 2 2 2" xfId="9281"/>
    <cellStyle name="40% - Accent6 9 2 3" xfId="9282"/>
    <cellStyle name="40% - Accent6 9 2 3 2" xfId="9283"/>
    <cellStyle name="40% - Accent6 9 2 4" xfId="9284"/>
    <cellStyle name="40% - Accent6 9 3" xfId="9285"/>
    <cellStyle name="40% - Accent6 9 3 2" xfId="9286"/>
    <cellStyle name="40% - Accent6 9 3 2 2" xfId="9287"/>
    <cellStyle name="40% - Accent6 9 3 3" xfId="9288"/>
    <cellStyle name="40% - Accent6 9 3 3 2" xfId="9289"/>
    <cellStyle name="40% - Accent6 9 3 4" xfId="9290"/>
    <cellStyle name="40% - Accent6 9 4" xfId="9291"/>
    <cellStyle name="40% - Accent6 9 4 2" xfId="9292"/>
    <cellStyle name="40% - Accent6 9 5" xfId="9293"/>
    <cellStyle name="40% - Accent6 9 5 2" xfId="9294"/>
    <cellStyle name="40% - Accent6 9 6" xfId="9295"/>
    <cellStyle name="40% - Accent6 9 6 2" xfId="9296"/>
    <cellStyle name="40% - Accent6 9 7" xfId="9297"/>
    <cellStyle name="40% - Accent6 9 8" xfId="9298"/>
    <cellStyle name="40% - Accent6 9 9" xfId="9278"/>
    <cellStyle name="40% - Accent6 9_Income Statement " xfId="9299"/>
    <cellStyle name="60% - Accent1 10" xfId="122"/>
    <cellStyle name="60% - Accent1 10 2" xfId="9301"/>
    <cellStyle name="60% - Accent1 10 2 2" xfId="9302"/>
    <cellStyle name="60% - Accent1 10 2 2 2" xfId="9303"/>
    <cellStyle name="60% - Accent1 10 2 3" xfId="9304"/>
    <cellStyle name="60% - Accent1 10 2 3 2" xfId="9305"/>
    <cellStyle name="60% - Accent1 10 2 4" xfId="9306"/>
    <cellStyle name="60% - Accent1 10 3" xfId="9307"/>
    <cellStyle name="60% - Accent1 10 3 2" xfId="9308"/>
    <cellStyle name="60% - Accent1 10 4" xfId="9309"/>
    <cellStyle name="60% - Accent1 10 4 2" xfId="9310"/>
    <cellStyle name="60% - Accent1 10 5" xfId="9311"/>
    <cellStyle name="60% - Accent1 10 5 2" xfId="9312"/>
    <cellStyle name="60% - Accent1 10 6" xfId="9313"/>
    <cellStyle name="60% - Accent1 10 7" xfId="9314"/>
    <cellStyle name="60% - Accent1 10 8" xfId="9300"/>
    <cellStyle name="60% - Accent1 11" xfId="9315"/>
    <cellStyle name="60% - Accent1 11 2" xfId="9316"/>
    <cellStyle name="60% - Accent1 11 2 2" xfId="9317"/>
    <cellStyle name="60% - Accent1 11 3" xfId="9318"/>
    <cellStyle name="60% - Accent1 11 3 2" xfId="9319"/>
    <cellStyle name="60% - Accent1 11 4" xfId="9320"/>
    <cellStyle name="60% - Accent1 2" xfId="123"/>
    <cellStyle name="60% - Accent1 2 10" xfId="9321"/>
    <cellStyle name="60% - Accent1 2 2" xfId="2854"/>
    <cellStyle name="60% - Accent1 2 2 2" xfId="9323"/>
    <cellStyle name="60% - Accent1 2 2 2 2" xfId="9324"/>
    <cellStyle name="60% - Accent1 2 2 3" xfId="9325"/>
    <cellStyle name="60% - Accent1 2 2 3 2" xfId="9326"/>
    <cellStyle name="60% - Accent1 2 2 4" xfId="9327"/>
    <cellStyle name="60% - Accent1 2 2 5" xfId="9322"/>
    <cellStyle name="60% - Accent1 2 3" xfId="2853"/>
    <cellStyle name="60% - Accent1 2 3 2" xfId="2852"/>
    <cellStyle name="60% - Accent1 2 3 2 2" xfId="9330"/>
    <cellStyle name="60% - Accent1 2 3 2 3" xfId="9329"/>
    <cellStyle name="60% - Accent1 2 3 3" xfId="9331"/>
    <cellStyle name="60% - Accent1 2 3 3 2" xfId="9332"/>
    <cellStyle name="60% - Accent1 2 3 4" xfId="9333"/>
    <cellStyle name="60% - Accent1 2 3 5" xfId="9328"/>
    <cellStyle name="60% - Accent1 2 4" xfId="2855"/>
    <cellStyle name="60% - Accent1 2 4 2" xfId="9335"/>
    <cellStyle name="60% - Accent1 2 4 2 2" xfId="9336"/>
    <cellStyle name="60% - Accent1 2 4 3" xfId="9337"/>
    <cellStyle name="60% - Accent1 2 4 3 2" xfId="9338"/>
    <cellStyle name="60% - Accent1 2 4 4" xfId="9339"/>
    <cellStyle name="60% - Accent1 2 4 5" xfId="9334"/>
    <cellStyle name="60% - Accent1 2 5" xfId="9340"/>
    <cellStyle name="60% - Accent1 2 5 2" xfId="9341"/>
    <cellStyle name="60% - Accent1 2 6" xfId="9342"/>
    <cellStyle name="60% - Accent1 2 6 2" xfId="9343"/>
    <cellStyle name="60% - Accent1 2 7" xfId="9344"/>
    <cellStyle name="60% - Accent1 2 7 2" xfId="9345"/>
    <cellStyle name="60% - Accent1 2 8" xfId="9346"/>
    <cellStyle name="60% - Accent1 2 9" xfId="9347"/>
    <cellStyle name="60% - Accent1 2_2530250_ Nuclear Fuel Disp Cost_1213" xfId="2851"/>
    <cellStyle name="60% - Accent1 3" xfId="124"/>
    <cellStyle name="60% - Accent1 3 2" xfId="2849"/>
    <cellStyle name="60% - Accent1 3 2 2" xfId="2848"/>
    <cellStyle name="60% - Accent1 3 2 2 2" xfId="9351"/>
    <cellStyle name="60% - Accent1 3 2 2 3" xfId="9350"/>
    <cellStyle name="60% - Accent1 3 2 3" xfId="9352"/>
    <cellStyle name="60% - Accent1 3 2 3 2" xfId="9353"/>
    <cellStyle name="60% - Accent1 3 2 4" xfId="9354"/>
    <cellStyle name="60% - Accent1 3 2 5" xfId="9349"/>
    <cellStyle name="60% - Accent1 3 3" xfId="2847"/>
    <cellStyle name="60% - Accent1 3 3 2" xfId="9356"/>
    <cellStyle name="60% - Accent1 3 3 3" xfId="9355"/>
    <cellStyle name="60% - Accent1 3 4" xfId="2850"/>
    <cellStyle name="60% - Accent1 3 4 2" xfId="9358"/>
    <cellStyle name="60% - Accent1 3 4 3" xfId="9357"/>
    <cellStyle name="60% - Accent1 3 5" xfId="9359"/>
    <cellStyle name="60% - Accent1 3 5 2" xfId="9360"/>
    <cellStyle name="60% - Accent1 3 6" xfId="9361"/>
    <cellStyle name="60% - Accent1 3 7" xfId="9362"/>
    <cellStyle name="60% - Accent1 3 8" xfId="9363"/>
    <cellStyle name="60% - Accent1 3 9" xfId="9348"/>
    <cellStyle name="60% - Accent1 3_5210NY5008- NMPC Transmission Revenue Adjustment Clause (TRAC)_0115" xfId="2846"/>
    <cellStyle name="60% - Accent1 4" xfId="125"/>
    <cellStyle name="60% - Accent1 4 2" xfId="2845"/>
    <cellStyle name="60% - Accent1 4 2 2" xfId="9366"/>
    <cellStyle name="60% - Accent1 4 2 2 2" xfId="9367"/>
    <cellStyle name="60% - Accent1 4 2 3" xfId="9368"/>
    <cellStyle name="60% - Accent1 4 2 3 2" xfId="9369"/>
    <cellStyle name="60% - Accent1 4 2 4" xfId="9370"/>
    <cellStyle name="60% - Accent1 4 2 5" xfId="9365"/>
    <cellStyle name="60% - Accent1 4 3" xfId="9371"/>
    <cellStyle name="60% - Accent1 4 3 2" xfId="9372"/>
    <cellStyle name="60% - Accent1 4 4" xfId="9373"/>
    <cellStyle name="60% - Accent1 4 4 2" xfId="9374"/>
    <cellStyle name="60% - Accent1 4 5" xfId="9375"/>
    <cellStyle name="60% - Accent1 4 5 2" xfId="9376"/>
    <cellStyle name="60% - Accent1 4 6" xfId="9377"/>
    <cellStyle name="60% - Accent1 4 7" xfId="9378"/>
    <cellStyle name="60% - Accent1 4 8" xfId="9364"/>
    <cellStyle name="60% - Accent1 5" xfId="126"/>
    <cellStyle name="60% - Accent1 5 2" xfId="2843"/>
    <cellStyle name="60% - Accent1 5 2 2" xfId="9381"/>
    <cellStyle name="60% - Accent1 5 2 2 2" xfId="9382"/>
    <cellStyle name="60% - Accent1 5 2 3" xfId="9383"/>
    <cellStyle name="60% - Accent1 5 2 3 2" xfId="9384"/>
    <cellStyle name="60% - Accent1 5 2 4" xfId="9385"/>
    <cellStyle name="60% - Accent1 5 2 5" xfId="9380"/>
    <cellStyle name="60% - Accent1 5 3" xfId="2842"/>
    <cellStyle name="60% - Accent1 5 3 2" xfId="9387"/>
    <cellStyle name="60% - Accent1 5 3 3" xfId="9386"/>
    <cellStyle name="60% - Accent1 5 4" xfId="2844"/>
    <cellStyle name="60% - Accent1 5 4 2" xfId="9389"/>
    <cellStyle name="60% - Accent1 5 4 3" xfId="9388"/>
    <cellStyle name="60% - Accent1 5 5" xfId="9390"/>
    <cellStyle name="60% - Accent1 5 5 2" xfId="9391"/>
    <cellStyle name="60% - Accent1 5 6" xfId="9392"/>
    <cellStyle name="60% - Accent1 5 7" xfId="9393"/>
    <cellStyle name="60% - Accent1 5 8" xfId="9379"/>
    <cellStyle name="60% - Accent1 5_2530250_ Nuclear Fuel Disp Cost_1213" xfId="2841"/>
    <cellStyle name="60% - Accent1 6" xfId="127"/>
    <cellStyle name="60% - Accent1 6 2" xfId="2840"/>
    <cellStyle name="60% - Accent1 6 2 2" xfId="9396"/>
    <cellStyle name="60% - Accent1 6 2 2 2" xfId="9397"/>
    <cellStyle name="60% - Accent1 6 2 3" xfId="9398"/>
    <cellStyle name="60% - Accent1 6 2 3 2" xfId="9399"/>
    <cellStyle name="60% - Accent1 6 2 4" xfId="9400"/>
    <cellStyle name="60% - Accent1 6 2 5" xfId="9395"/>
    <cellStyle name="60% - Accent1 6 3" xfId="2051"/>
    <cellStyle name="60% - Accent1 6 3 2" xfId="9402"/>
    <cellStyle name="60% - Accent1 6 3 3" xfId="9401"/>
    <cellStyle name="60% - Accent1 6 4" xfId="9403"/>
    <cellStyle name="60% - Accent1 6 4 2" xfId="9404"/>
    <cellStyle name="60% - Accent1 6 5" xfId="9405"/>
    <cellStyle name="60% - Accent1 6 5 2" xfId="9406"/>
    <cellStyle name="60% - Accent1 6 6" xfId="9407"/>
    <cellStyle name="60% - Accent1 6 7" xfId="9408"/>
    <cellStyle name="60% - Accent1 6 8" xfId="9394"/>
    <cellStyle name="60% - Accent1 6_5210 2540541 2540013 1823241 1823014 Transmission Revenue Adjustment Clause (TRAC) 0215" xfId="2046"/>
    <cellStyle name="60% - Accent1 7" xfId="128"/>
    <cellStyle name="60% - Accent1 7 2" xfId="9410"/>
    <cellStyle name="60% - Accent1 7 2 2" xfId="9411"/>
    <cellStyle name="60% - Accent1 7 2 2 2" xfId="9412"/>
    <cellStyle name="60% - Accent1 7 2 3" xfId="9413"/>
    <cellStyle name="60% - Accent1 7 2 3 2" xfId="9414"/>
    <cellStyle name="60% - Accent1 7 2 4" xfId="9415"/>
    <cellStyle name="60% - Accent1 7 3" xfId="9416"/>
    <cellStyle name="60% - Accent1 7 3 2" xfId="9417"/>
    <cellStyle name="60% - Accent1 7 4" xfId="9418"/>
    <cellStyle name="60% - Accent1 7 4 2" xfId="9419"/>
    <cellStyle name="60% - Accent1 7 5" xfId="9420"/>
    <cellStyle name="60% - Accent1 7 5 2" xfId="9421"/>
    <cellStyle name="60% - Accent1 7 6" xfId="9422"/>
    <cellStyle name="60% - Accent1 7 7" xfId="9423"/>
    <cellStyle name="60% - Accent1 7 8" xfId="9409"/>
    <cellStyle name="60% - Accent1 8" xfId="129"/>
    <cellStyle name="60% - Accent1 8 2" xfId="9425"/>
    <cellStyle name="60% - Accent1 8 2 2" xfId="9426"/>
    <cellStyle name="60% - Accent1 8 2 2 2" xfId="9427"/>
    <cellStyle name="60% - Accent1 8 2 3" xfId="9428"/>
    <cellStyle name="60% - Accent1 8 2 3 2" xfId="9429"/>
    <cellStyle name="60% - Accent1 8 2 4" xfId="9430"/>
    <cellStyle name="60% - Accent1 8 3" xfId="9431"/>
    <cellStyle name="60% - Accent1 8 3 2" xfId="9432"/>
    <cellStyle name="60% - Accent1 8 4" xfId="9433"/>
    <cellStyle name="60% - Accent1 8 4 2" xfId="9434"/>
    <cellStyle name="60% - Accent1 8 5" xfId="9435"/>
    <cellStyle name="60% - Accent1 8 5 2" xfId="9436"/>
    <cellStyle name="60% - Accent1 8 6" xfId="9437"/>
    <cellStyle name="60% - Accent1 8 7" xfId="9438"/>
    <cellStyle name="60% - Accent1 8 8" xfId="9424"/>
    <cellStyle name="60% - Accent1 9" xfId="130"/>
    <cellStyle name="60% - Accent1 9 2" xfId="9440"/>
    <cellStyle name="60% - Accent1 9 2 2" xfId="9441"/>
    <cellStyle name="60% - Accent1 9 2 2 2" xfId="9442"/>
    <cellStyle name="60% - Accent1 9 2 3" xfId="9443"/>
    <cellStyle name="60% - Accent1 9 2 3 2" xfId="9444"/>
    <cellStyle name="60% - Accent1 9 2 4" xfId="9445"/>
    <cellStyle name="60% - Accent1 9 3" xfId="9446"/>
    <cellStyle name="60% - Accent1 9 3 2" xfId="9447"/>
    <cellStyle name="60% - Accent1 9 4" xfId="9448"/>
    <cellStyle name="60% - Accent1 9 4 2" xfId="9449"/>
    <cellStyle name="60% - Accent1 9 5" xfId="9450"/>
    <cellStyle name="60% - Accent1 9 5 2" xfId="9451"/>
    <cellStyle name="60% - Accent1 9 6" xfId="9452"/>
    <cellStyle name="60% - Accent1 9 7" xfId="9453"/>
    <cellStyle name="60% - Accent1 9 8" xfId="9439"/>
    <cellStyle name="60% - Accent2 10" xfId="131"/>
    <cellStyle name="60% - Accent2 10 2" xfId="9455"/>
    <cellStyle name="60% - Accent2 10 2 2" xfId="9456"/>
    <cellStyle name="60% - Accent2 10 2 2 2" xfId="9457"/>
    <cellStyle name="60% - Accent2 10 2 3" xfId="9458"/>
    <cellStyle name="60% - Accent2 10 2 3 2" xfId="9459"/>
    <cellStyle name="60% - Accent2 10 2 4" xfId="9460"/>
    <cellStyle name="60% - Accent2 10 3" xfId="9461"/>
    <cellStyle name="60% - Accent2 10 3 2" xfId="9462"/>
    <cellStyle name="60% - Accent2 10 4" xfId="9463"/>
    <cellStyle name="60% - Accent2 10 4 2" xfId="9464"/>
    <cellStyle name="60% - Accent2 10 5" xfId="9465"/>
    <cellStyle name="60% - Accent2 10 5 2" xfId="9466"/>
    <cellStyle name="60% - Accent2 10 6" xfId="9467"/>
    <cellStyle name="60% - Accent2 10 7" xfId="9468"/>
    <cellStyle name="60% - Accent2 10 8" xfId="9454"/>
    <cellStyle name="60% - Accent2 11" xfId="9469"/>
    <cellStyle name="60% - Accent2 11 2" xfId="9470"/>
    <cellStyle name="60% - Accent2 11 2 2" xfId="9471"/>
    <cellStyle name="60% - Accent2 11 3" xfId="9472"/>
    <cellStyle name="60% - Accent2 11 3 2" xfId="9473"/>
    <cellStyle name="60% - Accent2 11 4" xfId="9474"/>
    <cellStyle name="60% - Accent2 2" xfId="132"/>
    <cellStyle name="60% - Accent2 2 10" xfId="9475"/>
    <cellStyle name="60% - Accent2 2 2" xfId="2839"/>
    <cellStyle name="60% - Accent2 2 2 2" xfId="9477"/>
    <cellStyle name="60% - Accent2 2 2 2 2" xfId="9478"/>
    <cellStyle name="60% - Accent2 2 2 3" xfId="9479"/>
    <cellStyle name="60% - Accent2 2 2 3 2" xfId="9480"/>
    <cellStyle name="60% - Accent2 2 2 4" xfId="9481"/>
    <cellStyle name="60% - Accent2 2 2 5" xfId="9476"/>
    <cellStyle name="60% - Accent2 2 3" xfId="2838"/>
    <cellStyle name="60% - Accent2 2 3 2" xfId="2837"/>
    <cellStyle name="60% - Accent2 2 3 2 2" xfId="9484"/>
    <cellStyle name="60% - Accent2 2 3 2 3" xfId="9483"/>
    <cellStyle name="60% - Accent2 2 3 3" xfId="9485"/>
    <cellStyle name="60% - Accent2 2 3 3 2" xfId="9486"/>
    <cellStyle name="60% - Accent2 2 3 4" xfId="9487"/>
    <cellStyle name="60% - Accent2 2 3 5" xfId="9482"/>
    <cellStyle name="60% - Accent2 2 4" xfId="2040"/>
    <cellStyle name="60% - Accent2 2 4 2" xfId="9489"/>
    <cellStyle name="60% - Accent2 2 4 2 2" xfId="9490"/>
    <cellStyle name="60% - Accent2 2 4 3" xfId="9491"/>
    <cellStyle name="60% - Accent2 2 4 3 2" xfId="9492"/>
    <cellStyle name="60% - Accent2 2 4 4" xfId="9493"/>
    <cellStyle name="60% - Accent2 2 4 5" xfId="9488"/>
    <cellStyle name="60% - Accent2 2 5" xfId="9494"/>
    <cellStyle name="60% - Accent2 2 5 2" xfId="9495"/>
    <cellStyle name="60% - Accent2 2 6" xfId="9496"/>
    <cellStyle name="60% - Accent2 2 6 2" xfId="9497"/>
    <cellStyle name="60% - Accent2 2 7" xfId="9498"/>
    <cellStyle name="60% - Accent2 2 7 2" xfId="9499"/>
    <cellStyle name="60% - Accent2 2 8" xfId="9500"/>
    <cellStyle name="60% - Accent2 2 9" xfId="9501"/>
    <cellStyle name="60% - Accent2 2_2530250_ Nuclear Fuel Disp Cost_1213" xfId="2836"/>
    <cellStyle name="60% - Accent2 3" xfId="133"/>
    <cellStyle name="60% - Accent2 3 2" xfId="2834"/>
    <cellStyle name="60% - Accent2 3 2 2" xfId="2833"/>
    <cellStyle name="60% - Accent2 3 2 2 2" xfId="9505"/>
    <cellStyle name="60% - Accent2 3 2 2 3" xfId="9504"/>
    <cellStyle name="60% - Accent2 3 2 3" xfId="9506"/>
    <cellStyle name="60% - Accent2 3 2 3 2" xfId="9507"/>
    <cellStyle name="60% - Accent2 3 2 4" xfId="9508"/>
    <cellStyle name="60% - Accent2 3 2 5" xfId="9503"/>
    <cellStyle name="60% - Accent2 3 3" xfId="2832"/>
    <cellStyle name="60% - Accent2 3 3 2" xfId="9510"/>
    <cellStyle name="60% - Accent2 3 3 3" xfId="9509"/>
    <cellStyle name="60% - Accent2 3 4" xfId="2835"/>
    <cellStyle name="60% - Accent2 3 4 2" xfId="9512"/>
    <cellStyle name="60% - Accent2 3 4 3" xfId="9511"/>
    <cellStyle name="60% - Accent2 3 5" xfId="9513"/>
    <cellStyle name="60% - Accent2 3 5 2" xfId="9514"/>
    <cellStyle name="60% - Accent2 3 6" xfId="9515"/>
    <cellStyle name="60% - Accent2 3 7" xfId="9516"/>
    <cellStyle name="60% - Accent2 3 8" xfId="9517"/>
    <cellStyle name="60% - Accent2 3 9" xfId="9502"/>
    <cellStyle name="60% - Accent2 3_5210NY5008- NMPC Transmission Revenue Adjustment Clause (TRAC)_0115" xfId="2831"/>
    <cellStyle name="60% - Accent2 4" xfId="134"/>
    <cellStyle name="60% - Accent2 4 2" xfId="2050"/>
    <cellStyle name="60% - Accent2 4 2 2" xfId="9520"/>
    <cellStyle name="60% - Accent2 4 2 2 2" xfId="9521"/>
    <cellStyle name="60% - Accent2 4 2 3" xfId="9522"/>
    <cellStyle name="60% - Accent2 4 2 3 2" xfId="9523"/>
    <cellStyle name="60% - Accent2 4 2 4" xfId="9524"/>
    <cellStyle name="60% - Accent2 4 2 5" xfId="9519"/>
    <cellStyle name="60% - Accent2 4 3" xfId="9525"/>
    <cellStyle name="60% - Accent2 4 3 2" xfId="9526"/>
    <cellStyle name="60% - Accent2 4 4" xfId="9527"/>
    <cellStyle name="60% - Accent2 4 4 2" xfId="9528"/>
    <cellStyle name="60% - Accent2 4 5" xfId="9529"/>
    <cellStyle name="60% - Accent2 4 5 2" xfId="9530"/>
    <cellStyle name="60% - Accent2 4 6" xfId="9531"/>
    <cellStyle name="60% - Accent2 4 7" xfId="9532"/>
    <cellStyle name="60% - Accent2 4 8" xfId="9518"/>
    <cellStyle name="60% - Accent2 5" xfId="135"/>
    <cellStyle name="60% - Accent2 5 2" xfId="2829"/>
    <cellStyle name="60% - Accent2 5 2 2" xfId="9535"/>
    <cellStyle name="60% - Accent2 5 2 2 2" xfId="9536"/>
    <cellStyle name="60% - Accent2 5 2 3" xfId="9537"/>
    <cellStyle name="60% - Accent2 5 2 3 2" xfId="9538"/>
    <cellStyle name="60% - Accent2 5 2 4" xfId="9539"/>
    <cellStyle name="60% - Accent2 5 2 5" xfId="9534"/>
    <cellStyle name="60% - Accent2 5 3" xfId="2045"/>
    <cellStyle name="60% - Accent2 5 3 2" xfId="9541"/>
    <cellStyle name="60% - Accent2 5 3 3" xfId="9540"/>
    <cellStyle name="60% - Accent2 5 4" xfId="2830"/>
    <cellStyle name="60% - Accent2 5 4 2" xfId="9543"/>
    <cellStyle name="60% - Accent2 5 4 3" xfId="9542"/>
    <cellStyle name="60% - Accent2 5 5" xfId="9544"/>
    <cellStyle name="60% - Accent2 5 5 2" xfId="9545"/>
    <cellStyle name="60% - Accent2 5 6" xfId="9546"/>
    <cellStyle name="60% - Accent2 5 7" xfId="9547"/>
    <cellStyle name="60% - Accent2 5 8" xfId="9533"/>
    <cellStyle name="60% - Accent2 5_08 14 TRAC Estimate w_JE" xfId="2828"/>
    <cellStyle name="60% - Accent2 6" xfId="136"/>
    <cellStyle name="60% - Accent2 6 2" xfId="9549"/>
    <cellStyle name="60% - Accent2 6 2 2" xfId="9550"/>
    <cellStyle name="60% - Accent2 6 2 2 2" xfId="9551"/>
    <cellStyle name="60% - Accent2 6 2 3" xfId="9552"/>
    <cellStyle name="60% - Accent2 6 2 3 2" xfId="9553"/>
    <cellStyle name="60% - Accent2 6 2 4" xfId="9554"/>
    <cellStyle name="60% - Accent2 6 3" xfId="9555"/>
    <cellStyle name="60% - Accent2 6 3 2" xfId="9556"/>
    <cellStyle name="60% - Accent2 6 4" xfId="9557"/>
    <cellStyle name="60% - Accent2 6 4 2" xfId="9558"/>
    <cellStyle name="60% - Accent2 6 5" xfId="9559"/>
    <cellStyle name="60% - Accent2 6 5 2" xfId="9560"/>
    <cellStyle name="60% - Accent2 6 6" xfId="9561"/>
    <cellStyle name="60% - Accent2 6 7" xfId="9562"/>
    <cellStyle name="60% - Accent2 6 8" xfId="9548"/>
    <cellStyle name="60% - Accent2 7" xfId="137"/>
    <cellStyle name="60% - Accent2 7 2" xfId="9564"/>
    <cellStyle name="60% - Accent2 7 2 2" xfId="9565"/>
    <cellStyle name="60% - Accent2 7 2 2 2" xfId="9566"/>
    <cellStyle name="60% - Accent2 7 2 3" xfId="9567"/>
    <cellStyle name="60% - Accent2 7 2 3 2" xfId="9568"/>
    <cellStyle name="60% - Accent2 7 2 4" xfId="9569"/>
    <cellStyle name="60% - Accent2 7 3" xfId="9570"/>
    <cellStyle name="60% - Accent2 7 3 2" xfId="9571"/>
    <cellStyle name="60% - Accent2 7 4" xfId="9572"/>
    <cellStyle name="60% - Accent2 7 4 2" xfId="9573"/>
    <cellStyle name="60% - Accent2 7 5" xfId="9574"/>
    <cellStyle name="60% - Accent2 7 5 2" xfId="9575"/>
    <cellStyle name="60% - Accent2 7 6" xfId="9576"/>
    <cellStyle name="60% - Accent2 7 7" xfId="9577"/>
    <cellStyle name="60% - Accent2 7 8" xfId="9563"/>
    <cellStyle name="60% - Accent2 8" xfId="138"/>
    <cellStyle name="60% - Accent2 8 2" xfId="9579"/>
    <cellStyle name="60% - Accent2 8 2 2" xfId="9580"/>
    <cellStyle name="60% - Accent2 8 2 2 2" xfId="9581"/>
    <cellStyle name="60% - Accent2 8 2 3" xfId="9582"/>
    <cellStyle name="60% - Accent2 8 2 3 2" xfId="9583"/>
    <cellStyle name="60% - Accent2 8 2 4" xfId="9584"/>
    <cellStyle name="60% - Accent2 8 3" xfId="9585"/>
    <cellStyle name="60% - Accent2 8 3 2" xfId="9586"/>
    <cellStyle name="60% - Accent2 8 4" xfId="9587"/>
    <cellStyle name="60% - Accent2 8 4 2" xfId="9588"/>
    <cellStyle name="60% - Accent2 8 5" xfId="9589"/>
    <cellStyle name="60% - Accent2 8 5 2" xfId="9590"/>
    <cellStyle name="60% - Accent2 8 6" xfId="9591"/>
    <cellStyle name="60% - Accent2 8 7" xfId="9592"/>
    <cellStyle name="60% - Accent2 8 8" xfId="9578"/>
    <cellStyle name="60% - Accent2 9" xfId="139"/>
    <cellStyle name="60% - Accent2 9 2" xfId="9594"/>
    <cellStyle name="60% - Accent2 9 2 2" xfId="9595"/>
    <cellStyle name="60% - Accent2 9 2 2 2" xfId="9596"/>
    <cellStyle name="60% - Accent2 9 2 3" xfId="9597"/>
    <cellStyle name="60% - Accent2 9 2 3 2" xfId="9598"/>
    <cellStyle name="60% - Accent2 9 2 4" xfId="9599"/>
    <cellStyle name="60% - Accent2 9 3" xfId="9600"/>
    <cellStyle name="60% - Accent2 9 3 2" xfId="9601"/>
    <cellStyle name="60% - Accent2 9 4" xfId="9602"/>
    <cellStyle name="60% - Accent2 9 4 2" xfId="9603"/>
    <cellStyle name="60% - Accent2 9 5" xfId="9604"/>
    <cellStyle name="60% - Accent2 9 5 2" xfId="9605"/>
    <cellStyle name="60% - Accent2 9 6" xfId="9606"/>
    <cellStyle name="60% - Accent2 9 7" xfId="9607"/>
    <cellStyle name="60% - Accent2 9 8" xfId="9593"/>
    <cellStyle name="60% - Accent3 10" xfId="140"/>
    <cellStyle name="60% - Accent3 10 2" xfId="9609"/>
    <cellStyle name="60% - Accent3 10 2 2" xfId="9610"/>
    <cellStyle name="60% - Accent3 10 2 2 2" xfId="9611"/>
    <cellStyle name="60% - Accent3 10 2 3" xfId="9612"/>
    <cellStyle name="60% - Accent3 10 2 3 2" xfId="9613"/>
    <cellStyle name="60% - Accent3 10 2 4" xfId="9614"/>
    <cellStyle name="60% - Accent3 10 3" xfId="9615"/>
    <cellStyle name="60% - Accent3 10 3 2" xfId="9616"/>
    <cellStyle name="60% - Accent3 10 4" xfId="9617"/>
    <cellStyle name="60% - Accent3 10 4 2" xfId="9618"/>
    <cellStyle name="60% - Accent3 10 5" xfId="9619"/>
    <cellStyle name="60% - Accent3 10 5 2" xfId="9620"/>
    <cellStyle name="60% - Accent3 10 6" xfId="9621"/>
    <cellStyle name="60% - Accent3 10 7" xfId="9622"/>
    <cellStyle name="60% - Accent3 10 8" xfId="9608"/>
    <cellStyle name="60% - Accent3 11" xfId="9623"/>
    <cellStyle name="60% - Accent3 11 2" xfId="9624"/>
    <cellStyle name="60% - Accent3 11 2 2" xfId="9625"/>
    <cellStyle name="60% - Accent3 11 3" xfId="9626"/>
    <cellStyle name="60% - Accent3 11 3 2" xfId="9627"/>
    <cellStyle name="60% - Accent3 11 4" xfId="9628"/>
    <cellStyle name="60% - Accent3 2" xfId="141"/>
    <cellStyle name="60% - Accent3 2 10" xfId="9629"/>
    <cellStyle name="60% - Accent3 2 2" xfId="2827"/>
    <cellStyle name="60% - Accent3 2 2 2" xfId="9631"/>
    <cellStyle name="60% - Accent3 2 2 2 2" xfId="9632"/>
    <cellStyle name="60% - Accent3 2 2 3" xfId="9633"/>
    <cellStyle name="60% - Accent3 2 2 3 2" xfId="9634"/>
    <cellStyle name="60% - Accent3 2 2 4" xfId="9635"/>
    <cellStyle name="60% - Accent3 2 2 5" xfId="9630"/>
    <cellStyle name="60% - Accent3 2 3" xfId="2826"/>
    <cellStyle name="60% - Accent3 2 3 2" xfId="2825"/>
    <cellStyle name="60% - Accent3 2 3 2 2" xfId="9638"/>
    <cellStyle name="60% - Accent3 2 3 2 3" xfId="9637"/>
    <cellStyle name="60% - Accent3 2 3 3" xfId="9639"/>
    <cellStyle name="60% - Accent3 2 3 3 2" xfId="9640"/>
    <cellStyle name="60% - Accent3 2 3 4" xfId="9641"/>
    <cellStyle name="60% - Accent3 2 3 5" xfId="9636"/>
    <cellStyle name="60% - Accent3 2 4" xfId="3839"/>
    <cellStyle name="60% - Accent3 2 4 2" xfId="9643"/>
    <cellStyle name="60% - Accent3 2 4 2 2" xfId="9644"/>
    <cellStyle name="60% - Accent3 2 4 3" xfId="9645"/>
    <cellStyle name="60% - Accent3 2 4 3 2" xfId="9646"/>
    <cellStyle name="60% - Accent3 2 4 4" xfId="9647"/>
    <cellStyle name="60% - Accent3 2 4 5" xfId="9642"/>
    <cellStyle name="60% - Accent3 2 5" xfId="9648"/>
    <cellStyle name="60% - Accent3 2 5 2" xfId="9649"/>
    <cellStyle name="60% - Accent3 2 6" xfId="9650"/>
    <cellStyle name="60% - Accent3 2 6 2" xfId="9651"/>
    <cellStyle name="60% - Accent3 2 7" xfId="9652"/>
    <cellStyle name="60% - Accent3 2 7 2" xfId="9653"/>
    <cellStyle name="60% - Accent3 2 8" xfId="9654"/>
    <cellStyle name="60% - Accent3 2 9" xfId="9655"/>
    <cellStyle name="60% - Accent3 2_2530250_ Nuclear Fuel Disp Cost_1213" xfId="2824"/>
    <cellStyle name="60% - Accent3 3" xfId="142"/>
    <cellStyle name="60% - Accent3 3 2" xfId="2822"/>
    <cellStyle name="60% - Accent3 3 2 2" xfId="2821"/>
    <cellStyle name="60% - Accent3 3 2 2 2" xfId="9659"/>
    <cellStyle name="60% - Accent3 3 2 2 3" xfId="9658"/>
    <cellStyle name="60% - Accent3 3 2 3" xfId="9660"/>
    <cellStyle name="60% - Accent3 3 2 3 2" xfId="9661"/>
    <cellStyle name="60% - Accent3 3 2 4" xfId="9662"/>
    <cellStyle name="60% - Accent3 3 2 5" xfId="9657"/>
    <cellStyle name="60% - Accent3 3 3" xfId="2820"/>
    <cellStyle name="60% - Accent3 3 3 2" xfId="9664"/>
    <cellStyle name="60% - Accent3 3 3 3" xfId="9663"/>
    <cellStyle name="60% - Accent3 3 4" xfId="2823"/>
    <cellStyle name="60% - Accent3 3 4 2" xfId="9666"/>
    <cellStyle name="60% - Accent3 3 4 3" xfId="9665"/>
    <cellStyle name="60% - Accent3 3 5" xfId="9667"/>
    <cellStyle name="60% - Accent3 3 5 2" xfId="9668"/>
    <cellStyle name="60% - Accent3 3 6" xfId="9669"/>
    <cellStyle name="60% - Accent3 3 7" xfId="9670"/>
    <cellStyle name="60% - Accent3 3 8" xfId="9671"/>
    <cellStyle name="60% - Accent3 3 9" xfId="9656"/>
    <cellStyle name="60% - Accent3 3_5210NY5008- NMPC Transmission Revenue Adjustment Clause (TRAC)_0115" xfId="2819"/>
    <cellStyle name="60% - Accent3 4" xfId="143"/>
    <cellStyle name="60% - Accent3 4 2" xfId="2818"/>
    <cellStyle name="60% - Accent3 4 2 2" xfId="9674"/>
    <cellStyle name="60% - Accent3 4 2 2 2" xfId="9675"/>
    <cellStyle name="60% - Accent3 4 2 3" xfId="9676"/>
    <cellStyle name="60% - Accent3 4 2 3 2" xfId="9677"/>
    <cellStyle name="60% - Accent3 4 2 4" xfId="9678"/>
    <cellStyle name="60% - Accent3 4 2 5" xfId="9673"/>
    <cellStyle name="60% - Accent3 4 3" xfId="9679"/>
    <cellStyle name="60% - Accent3 4 3 2" xfId="9680"/>
    <cellStyle name="60% - Accent3 4 4" xfId="9681"/>
    <cellStyle name="60% - Accent3 4 4 2" xfId="9682"/>
    <cellStyle name="60% - Accent3 4 5" xfId="9683"/>
    <cellStyle name="60% - Accent3 4 5 2" xfId="9684"/>
    <cellStyle name="60% - Accent3 4 6" xfId="9685"/>
    <cellStyle name="60% - Accent3 4 7" xfId="9686"/>
    <cellStyle name="60% - Accent3 4 8" xfId="9672"/>
    <cellStyle name="60% - Accent3 5" xfId="144"/>
    <cellStyle name="60% - Accent3 5 2" xfId="2816"/>
    <cellStyle name="60% - Accent3 5 2 2" xfId="9689"/>
    <cellStyle name="60% - Accent3 5 2 2 2" xfId="9690"/>
    <cellStyle name="60% - Accent3 5 2 3" xfId="9691"/>
    <cellStyle name="60% - Accent3 5 2 3 2" xfId="9692"/>
    <cellStyle name="60% - Accent3 5 2 4" xfId="9693"/>
    <cellStyle name="60% - Accent3 5 2 5" xfId="9688"/>
    <cellStyle name="60% - Accent3 5 3" xfId="2815"/>
    <cellStyle name="60% - Accent3 5 3 2" xfId="9695"/>
    <cellStyle name="60% - Accent3 5 3 3" xfId="9694"/>
    <cellStyle name="60% - Accent3 5 4" xfId="2817"/>
    <cellStyle name="60% - Accent3 5 4 2" xfId="9697"/>
    <cellStyle name="60% - Accent3 5 4 3" xfId="9696"/>
    <cellStyle name="60% - Accent3 5 5" xfId="9698"/>
    <cellStyle name="60% - Accent3 5 5 2" xfId="9699"/>
    <cellStyle name="60% - Accent3 5 6" xfId="9700"/>
    <cellStyle name="60% - Accent3 5 7" xfId="9701"/>
    <cellStyle name="60% - Accent3 5 8" xfId="9687"/>
    <cellStyle name="60% - Accent3 5_2530250_ Nuclear Fuel Disp Cost_1213" xfId="2814"/>
    <cellStyle name="60% - Accent3 6" xfId="145"/>
    <cellStyle name="60% - Accent3 6 2" xfId="2812"/>
    <cellStyle name="60% - Accent3 6 2 2" xfId="9704"/>
    <cellStyle name="60% - Accent3 6 2 2 2" xfId="9705"/>
    <cellStyle name="60% - Accent3 6 2 3" xfId="9706"/>
    <cellStyle name="60% - Accent3 6 2 3 2" xfId="9707"/>
    <cellStyle name="60% - Accent3 6 2 4" xfId="9708"/>
    <cellStyle name="60% - Accent3 6 2 5" xfId="9703"/>
    <cellStyle name="60% - Accent3 6 3" xfId="2813"/>
    <cellStyle name="60% - Accent3 6 3 2" xfId="9710"/>
    <cellStyle name="60% - Accent3 6 3 3" xfId="9709"/>
    <cellStyle name="60% - Accent3 6 4" xfId="9711"/>
    <cellStyle name="60% - Accent3 6 4 2" xfId="9712"/>
    <cellStyle name="60% - Accent3 6 5" xfId="9713"/>
    <cellStyle name="60% - Accent3 6 5 2" xfId="9714"/>
    <cellStyle name="60% - Accent3 6 6" xfId="9715"/>
    <cellStyle name="60% - Accent3 6 7" xfId="9716"/>
    <cellStyle name="60% - Accent3 6 8" xfId="9702"/>
    <cellStyle name="60% - Accent3 6_5210 2540541 2540013 1823241 1823014 Transmission Revenue Adjustment Clause (TRAC) 0215" xfId="2811"/>
    <cellStyle name="60% - Accent3 7" xfId="146"/>
    <cellStyle name="60% - Accent3 7 2" xfId="9718"/>
    <cellStyle name="60% - Accent3 7 2 2" xfId="9719"/>
    <cellStyle name="60% - Accent3 7 2 2 2" xfId="9720"/>
    <cellStyle name="60% - Accent3 7 2 3" xfId="9721"/>
    <cellStyle name="60% - Accent3 7 2 3 2" xfId="9722"/>
    <cellStyle name="60% - Accent3 7 2 4" xfId="9723"/>
    <cellStyle name="60% - Accent3 7 3" xfId="9724"/>
    <cellStyle name="60% - Accent3 7 3 2" xfId="9725"/>
    <cellStyle name="60% - Accent3 7 4" xfId="9726"/>
    <cellStyle name="60% - Accent3 7 4 2" xfId="9727"/>
    <cellStyle name="60% - Accent3 7 5" xfId="9728"/>
    <cellStyle name="60% - Accent3 7 5 2" xfId="9729"/>
    <cellStyle name="60% - Accent3 7 6" xfId="9730"/>
    <cellStyle name="60% - Accent3 7 7" xfId="9731"/>
    <cellStyle name="60% - Accent3 7 8" xfId="9717"/>
    <cellStyle name="60% - Accent3 8" xfId="147"/>
    <cellStyle name="60% - Accent3 8 2" xfId="9733"/>
    <cellStyle name="60% - Accent3 8 2 2" xfId="9734"/>
    <cellStyle name="60% - Accent3 8 2 2 2" xfId="9735"/>
    <cellStyle name="60% - Accent3 8 2 3" xfId="9736"/>
    <cellStyle name="60% - Accent3 8 2 3 2" xfId="9737"/>
    <cellStyle name="60% - Accent3 8 2 4" xfId="9738"/>
    <cellStyle name="60% - Accent3 8 3" xfId="9739"/>
    <cellStyle name="60% - Accent3 8 3 2" xfId="9740"/>
    <cellStyle name="60% - Accent3 8 4" xfId="9741"/>
    <cellStyle name="60% - Accent3 8 4 2" xfId="9742"/>
    <cellStyle name="60% - Accent3 8 5" xfId="9743"/>
    <cellStyle name="60% - Accent3 8 5 2" xfId="9744"/>
    <cellStyle name="60% - Accent3 8 6" xfId="9745"/>
    <cellStyle name="60% - Accent3 8 7" xfId="9746"/>
    <cellStyle name="60% - Accent3 8 8" xfId="9732"/>
    <cellStyle name="60% - Accent3 9" xfId="148"/>
    <cellStyle name="60% - Accent3 9 2" xfId="9748"/>
    <cellStyle name="60% - Accent3 9 2 2" xfId="9749"/>
    <cellStyle name="60% - Accent3 9 2 2 2" xfId="9750"/>
    <cellStyle name="60% - Accent3 9 2 3" xfId="9751"/>
    <cellStyle name="60% - Accent3 9 2 3 2" xfId="9752"/>
    <cellStyle name="60% - Accent3 9 2 4" xfId="9753"/>
    <cellStyle name="60% - Accent3 9 3" xfId="9754"/>
    <cellStyle name="60% - Accent3 9 3 2" xfId="9755"/>
    <cellStyle name="60% - Accent3 9 4" xfId="9756"/>
    <cellStyle name="60% - Accent3 9 4 2" xfId="9757"/>
    <cellStyle name="60% - Accent3 9 5" xfId="9758"/>
    <cellStyle name="60% - Accent3 9 5 2" xfId="9759"/>
    <cellStyle name="60% - Accent3 9 6" xfId="9760"/>
    <cellStyle name="60% - Accent3 9 7" xfId="9761"/>
    <cellStyle name="60% - Accent3 9 8" xfId="9747"/>
    <cellStyle name="60% - Accent4 10" xfId="149"/>
    <cellStyle name="60% - Accent4 10 2" xfId="9763"/>
    <cellStyle name="60% - Accent4 10 2 2" xfId="9764"/>
    <cellStyle name="60% - Accent4 10 2 2 2" xfId="9765"/>
    <cellStyle name="60% - Accent4 10 2 3" xfId="9766"/>
    <cellStyle name="60% - Accent4 10 2 3 2" xfId="9767"/>
    <cellStyle name="60% - Accent4 10 2 4" xfId="9768"/>
    <cellStyle name="60% - Accent4 10 3" xfId="9769"/>
    <cellStyle name="60% - Accent4 10 3 2" xfId="9770"/>
    <cellStyle name="60% - Accent4 10 4" xfId="9771"/>
    <cellStyle name="60% - Accent4 10 4 2" xfId="9772"/>
    <cellStyle name="60% - Accent4 10 5" xfId="9773"/>
    <cellStyle name="60% - Accent4 10 5 2" xfId="9774"/>
    <cellStyle name="60% - Accent4 10 6" xfId="9775"/>
    <cellStyle name="60% - Accent4 10 7" xfId="9776"/>
    <cellStyle name="60% - Accent4 10 8" xfId="9762"/>
    <cellStyle name="60% - Accent4 11" xfId="9777"/>
    <cellStyle name="60% - Accent4 11 2" xfId="9778"/>
    <cellStyle name="60% - Accent4 11 2 2" xfId="9779"/>
    <cellStyle name="60% - Accent4 11 3" xfId="9780"/>
    <cellStyle name="60% - Accent4 11 3 2" xfId="9781"/>
    <cellStyle name="60% - Accent4 11 4" xfId="9782"/>
    <cellStyle name="60% - Accent4 2" xfId="150"/>
    <cellStyle name="60% - Accent4 2 10" xfId="9783"/>
    <cellStyle name="60% - Accent4 2 2" xfId="2810"/>
    <cellStyle name="60% - Accent4 2 2 2" xfId="9785"/>
    <cellStyle name="60% - Accent4 2 2 2 2" xfId="9786"/>
    <cellStyle name="60% - Accent4 2 2 3" xfId="9787"/>
    <cellStyle name="60% - Accent4 2 2 3 2" xfId="9788"/>
    <cellStyle name="60% - Accent4 2 2 4" xfId="9789"/>
    <cellStyle name="60% - Accent4 2 2 5" xfId="9784"/>
    <cellStyle name="60% - Accent4 2 3" xfId="2809"/>
    <cellStyle name="60% - Accent4 2 3 2" xfId="2808"/>
    <cellStyle name="60% - Accent4 2 3 2 2" xfId="9792"/>
    <cellStyle name="60% - Accent4 2 3 2 3" xfId="9791"/>
    <cellStyle name="60% - Accent4 2 3 3" xfId="9793"/>
    <cellStyle name="60% - Accent4 2 3 3 2" xfId="9794"/>
    <cellStyle name="60% - Accent4 2 3 4" xfId="9795"/>
    <cellStyle name="60% - Accent4 2 3 5" xfId="9790"/>
    <cellStyle name="60% - Accent4 2 4" xfId="3838"/>
    <cellStyle name="60% - Accent4 2 4 2" xfId="9797"/>
    <cellStyle name="60% - Accent4 2 4 2 2" xfId="9798"/>
    <cellStyle name="60% - Accent4 2 4 3" xfId="9799"/>
    <cellStyle name="60% - Accent4 2 4 3 2" xfId="9800"/>
    <cellStyle name="60% - Accent4 2 4 4" xfId="9801"/>
    <cellStyle name="60% - Accent4 2 4 5" xfId="9796"/>
    <cellStyle name="60% - Accent4 2 5" xfId="9802"/>
    <cellStyle name="60% - Accent4 2 5 2" xfId="9803"/>
    <cellStyle name="60% - Accent4 2 6" xfId="9804"/>
    <cellStyle name="60% - Accent4 2 6 2" xfId="9805"/>
    <cellStyle name="60% - Accent4 2 7" xfId="9806"/>
    <cellStyle name="60% - Accent4 2 7 2" xfId="9807"/>
    <cellStyle name="60% - Accent4 2 8" xfId="9808"/>
    <cellStyle name="60% - Accent4 2 9" xfId="9809"/>
    <cellStyle name="60% - Accent4 2_2530250_ Nuclear Fuel Disp Cost_1213" xfId="2807"/>
    <cellStyle name="60% - Accent4 3" xfId="151"/>
    <cellStyle name="60% - Accent4 3 2" xfId="2805"/>
    <cellStyle name="60% - Accent4 3 2 2" xfId="2804"/>
    <cellStyle name="60% - Accent4 3 2 2 2" xfId="9813"/>
    <cellStyle name="60% - Accent4 3 2 2 3" xfId="9812"/>
    <cellStyle name="60% - Accent4 3 2 3" xfId="9814"/>
    <cellStyle name="60% - Accent4 3 2 3 2" xfId="9815"/>
    <cellStyle name="60% - Accent4 3 2 4" xfId="9816"/>
    <cellStyle name="60% - Accent4 3 2 5" xfId="9811"/>
    <cellStyle name="60% - Accent4 3 3" xfId="2803"/>
    <cellStyle name="60% - Accent4 3 3 2" xfId="9818"/>
    <cellStyle name="60% - Accent4 3 3 3" xfId="9817"/>
    <cellStyle name="60% - Accent4 3 4" xfId="2806"/>
    <cellStyle name="60% - Accent4 3 4 2" xfId="9820"/>
    <cellStyle name="60% - Accent4 3 4 3" xfId="9819"/>
    <cellStyle name="60% - Accent4 3 5" xfId="9821"/>
    <cellStyle name="60% - Accent4 3 5 2" xfId="9822"/>
    <cellStyle name="60% - Accent4 3 6" xfId="9823"/>
    <cellStyle name="60% - Accent4 3 7" xfId="9824"/>
    <cellStyle name="60% - Accent4 3 8" xfId="9825"/>
    <cellStyle name="60% - Accent4 3 9" xfId="9810"/>
    <cellStyle name="60% - Accent4 3_5210NY5008- NMPC Transmission Revenue Adjustment Clause (TRAC)_0115" xfId="2802"/>
    <cellStyle name="60% - Accent4 4" xfId="152"/>
    <cellStyle name="60% - Accent4 4 2" xfId="2801"/>
    <cellStyle name="60% - Accent4 4 2 2" xfId="9828"/>
    <cellStyle name="60% - Accent4 4 2 2 2" xfId="9829"/>
    <cellStyle name="60% - Accent4 4 2 3" xfId="9830"/>
    <cellStyle name="60% - Accent4 4 2 3 2" xfId="9831"/>
    <cellStyle name="60% - Accent4 4 2 4" xfId="9832"/>
    <cellStyle name="60% - Accent4 4 2 5" xfId="9827"/>
    <cellStyle name="60% - Accent4 4 3" xfId="9833"/>
    <cellStyle name="60% - Accent4 4 3 2" xfId="9834"/>
    <cellStyle name="60% - Accent4 4 4" xfId="9835"/>
    <cellStyle name="60% - Accent4 4 4 2" xfId="9836"/>
    <cellStyle name="60% - Accent4 4 5" xfId="9837"/>
    <cellStyle name="60% - Accent4 4 5 2" xfId="9838"/>
    <cellStyle name="60% - Accent4 4 6" xfId="9839"/>
    <cellStyle name="60% - Accent4 4 7" xfId="9840"/>
    <cellStyle name="60% - Accent4 4 8" xfId="9826"/>
    <cellStyle name="60% - Accent4 5" xfId="153"/>
    <cellStyle name="60% - Accent4 5 2" xfId="2799"/>
    <cellStyle name="60% - Accent4 5 2 2" xfId="9843"/>
    <cellStyle name="60% - Accent4 5 2 2 2" xfId="9844"/>
    <cellStyle name="60% - Accent4 5 2 3" xfId="9845"/>
    <cellStyle name="60% - Accent4 5 2 3 2" xfId="9846"/>
    <cellStyle name="60% - Accent4 5 2 4" xfId="9847"/>
    <cellStyle name="60% - Accent4 5 2 5" xfId="9842"/>
    <cellStyle name="60% - Accent4 5 3" xfId="2798"/>
    <cellStyle name="60% - Accent4 5 3 2" xfId="9849"/>
    <cellStyle name="60% - Accent4 5 3 3" xfId="9848"/>
    <cellStyle name="60% - Accent4 5 4" xfId="2800"/>
    <cellStyle name="60% - Accent4 5 4 2" xfId="9851"/>
    <cellStyle name="60% - Accent4 5 4 3" xfId="9850"/>
    <cellStyle name="60% - Accent4 5 5" xfId="9852"/>
    <cellStyle name="60% - Accent4 5 5 2" xfId="9853"/>
    <cellStyle name="60% - Accent4 5 6" xfId="9854"/>
    <cellStyle name="60% - Accent4 5 7" xfId="9855"/>
    <cellStyle name="60% - Accent4 5 8" xfId="9841"/>
    <cellStyle name="60% - Accent4 5_2530250_ Nuclear Fuel Disp Cost_1213" xfId="2797"/>
    <cellStyle name="60% - Accent4 6" xfId="154"/>
    <cellStyle name="60% - Accent4 6 2" xfId="2795"/>
    <cellStyle name="60% - Accent4 6 2 2" xfId="9858"/>
    <cellStyle name="60% - Accent4 6 2 2 2" xfId="9859"/>
    <cellStyle name="60% - Accent4 6 2 3" xfId="9860"/>
    <cellStyle name="60% - Accent4 6 2 3 2" xfId="9861"/>
    <cellStyle name="60% - Accent4 6 2 4" xfId="9862"/>
    <cellStyle name="60% - Accent4 6 2 5" xfId="9857"/>
    <cellStyle name="60% - Accent4 6 3" xfId="2796"/>
    <cellStyle name="60% - Accent4 6 3 2" xfId="9864"/>
    <cellStyle name="60% - Accent4 6 3 3" xfId="9863"/>
    <cellStyle name="60% - Accent4 6 4" xfId="9865"/>
    <cellStyle name="60% - Accent4 6 4 2" xfId="9866"/>
    <cellStyle name="60% - Accent4 6 5" xfId="9867"/>
    <cellStyle name="60% - Accent4 6 5 2" xfId="9868"/>
    <cellStyle name="60% - Accent4 6 6" xfId="9869"/>
    <cellStyle name="60% - Accent4 6 7" xfId="9870"/>
    <cellStyle name="60% - Accent4 6 8" xfId="9856"/>
    <cellStyle name="60% - Accent4 6_5210 2540541 2540013 1823241 1823014 Transmission Revenue Adjustment Clause (TRAC) 0215" xfId="2794"/>
    <cellStyle name="60% - Accent4 7" xfId="155"/>
    <cellStyle name="60% - Accent4 7 2" xfId="9872"/>
    <cellStyle name="60% - Accent4 7 2 2" xfId="9873"/>
    <cellStyle name="60% - Accent4 7 2 2 2" xfId="9874"/>
    <cellStyle name="60% - Accent4 7 2 3" xfId="9875"/>
    <cellStyle name="60% - Accent4 7 2 3 2" xfId="9876"/>
    <cellStyle name="60% - Accent4 7 2 4" xfId="9877"/>
    <cellStyle name="60% - Accent4 7 3" xfId="9878"/>
    <cellStyle name="60% - Accent4 7 3 2" xfId="9879"/>
    <cellStyle name="60% - Accent4 7 4" xfId="9880"/>
    <cellStyle name="60% - Accent4 7 4 2" xfId="9881"/>
    <cellStyle name="60% - Accent4 7 5" xfId="9882"/>
    <cellStyle name="60% - Accent4 7 5 2" xfId="9883"/>
    <cellStyle name="60% - Accent4 7 6" xfId="9884"/>
    <cellStyle name="60% - Accent4 7 7" xfId="9885"/>
    <cellStyle name="60% - Accent4 7 8" xfId="9871"/>
    <cellStyle name="60% - Accent4 8" xfId="156"/>
    <cellStyle name="60% - Accent4 8 2" xfId="9887"/>
    <cellStyle name="60% - Accent4 8 2 2" xfId="9888"/>
    <cellStyle name="60% - Accent4 8 2 2 2" xfId="9889"/>
    <cellStyle name="60% - Accent4 8 2 3" xfId="9890"/>
    <cellStyle name="60% - Accent4 8 2 3 2" xfId="9891"/>
    <cellStyle name="60% - Accent4 8 2 4" xfId="9892"/>
    <cellStyle name="60% - Accent4 8 3" xfId="9893"/>
    <cellStyle name="60% - Accent4 8 3 2" xfId="9894"/>
    <cellStyle name="60% - Accent4 8 4" xfId="9895"/>
    <cellStyle name="60% - Accent4 8 4 2" xfId="9896"/>
    <cellStyle name="60% - Accent4 8 5" xfId="9897"/>
    <cellStyle name="60% - Accent4 8 5 2" xfId="9898"/>
    <cellStyle name="60% - Accent4 8 6" xfId="9899"/>
    <cellStyle name="60% - Accent4 8 7" xfId="9900"/>
    <cellStyle name="60% - Accent4 8 8" xfId="9886"/>
    <cellStyle name="60% - Accent4 9" xfId="157"/>
    <cellStyle name="60% - Accent4 9 2" xfId="9902"/>
    <cellStyle name="60% - Accent4 9 2 2" xfId="9903"/>
    <cellStyle name="60% - Accent4 9 2 2 2" xfId="9904"/>
    <cellStyle name="60% - Accent4 9 2 3" xfId="9905"/>
    <cellStyle name="60% - Accent4 9 2 3 2" xfId="9906"/>
    <cellStyle name="60% - Accent4 9 2 4" xfId="9907"/>
    <cellStyle name="60% - Accent4 9 3" xfId="9908"/>
    <cellStyle name="60% - Accent4 9 3 2" xfId="9909"/>
    <cellStyle name="60% - Accent4 9 4" xfId="9910"/>
    <cellStyle name="60% - Accent4 9 4 2" xfId="9911"/>
    <cellStyle name="60% - Accent4 9 5" xfId="9912"/>
    <cellStyle name="60% - Accent4 9 5 2" xfId="9913"/>
    <cellStyle name="60% - Accent4 9 6" xfId="9914"/>
    <cellStyle name="60% - Accent4 9 7" xfId="9915"/>
    <cellStyle name="60% - Accent4 9 8" xfId="9901"/>
    <cellStyle name="60% - Accent5 10" xfId="158"/>
    <cellStyle name="60% - Accent5 10 2" xfId="9917"/>
    <cellStyle name="60% - Accent5 10 2 2" xfId="9918"/>
    <cellStyle name="60% - Accent5 10 2 2 2" xfId="9919"/>
    <cellStyle name="60% - Accent5 10 2 3" xfId="9920"/>
    <cellStyle name="60% - Accent5 10 2 3 2" xfId="9921"/>
    <cellStyle name="60% - Accent5 10 2 4" xfId="9922"/>
    <cellStyle name="60% - Accent5 10 3" xfId="9923"/>
    <cellStyle name="60% - Accent5 10 3 2" xfId="9924"/>
    <cellStyle name="60% - Accent5 10 4" xfId="9925"/>
    <cellStyle name="60% - Accent5 10 4 2" xfId="9926"/>
    <cellStyle name="60% - Accent5 10 5" xfId="9927"/>
    <cellStyle name="60% - Accent5 10 5 2" xfId="9928"/>
    <cellStyle name="60% - Accent5 10 6" xfId="9929"/>
    <cellStyle name="60% - Accent5 10 7" xfId="9930"/>
    <cellStyle name="60% - Accent5 10 8" xfId="9916"/>
    <cellStyle name="60% - Accent5 11" xfId="9931"/>
    <cellStyle name="60% - Accent5 11 2" xfId="9932"/>
    <cellStyle name="60% - Accent5 11 2 2" xfId="9933"/>
    <cellStyle name="60% - Accent5 11 3" xfId="9934"/>
    <cellStyle name="60% - Accent5 11 3 2" xfId="9935"/>
    <cellStyle name="60% - Accent5 11 4" xfId="9936"/>
    <cellStyle name="60% - Accent5 2" xfId="159"/>
    <cellStyle name="60% - Accent5 2 10" xfId="9937"/>
    <cellStyle name="60% - Accent5 2 2" xfId="2792"/>
    <cellStyle name="60% - Accent5 2 2 2" xfId="9939"/>
    <cellStyle name="60% - Accent5 2 2 2 2" xfId="9940"/>
    <cellStyle name="60% - Accent5 2 2 3" xfId="9941"/>
    <cellStyle name="60% - Accent5 2 2 3 2" xfId="9942"/>
    <cellStyle name="60% - Accent5 2 2 4" xfId="9943"/>
    <cellStyle name="60% - Accent5 2 2 5" xfId="9938"/>
    <cellStyle name="60% - Accent5 2 3" xfId="2791"/>
    <cellStyle name="60% - Accent5 2 3 2" xfId="2790"/>
    <cellStyle name="60% - Accent5 2 3 2 2" xfId="9946"/>
    <cellStyle name="60% - Accent5 2 3 2 3" xfId="9945"/>
    <cellStyle name="60% - Accent5 2 3 3" xfId="9947"/>
    <cellStyle name="60% - Accent5 2 3 3 2" xfId="9948"/>
    <cellStyle name="60% - Accent5 2 3 4" xfId="9949"/>
    <cellStyle name="60% - Accent5 2 3 5" xfId="9944"/>
    <cellStyle name="60% - Accent5 2 4" xfId="2793"/>
    <cellStyle name="60% - Accent5 2 4 2" xfId="9951"/>
    <cellStyle name="60% - Accent5 2 4 2 2" xfId="9952"/>
    <cellStyle name="60% - Accent5 2 4 3" xfId="9953"/>
    <cellStyle name="60% - Accent5 2 4 3 2" xfId="9954"/>
    <cellStyle name="60% - Accent5 2 4 4" xfId="9955"/>
    <cellStyle name="60% - Accent5 2 4 5" xfId="9950"/>
    <cellStyle name="60% - Accent5 2 5" xfId="9956"/>
    <cellStyle name="60% - Accent5 2 5 2" xfId="9957"/>
    <cellStyle name="60% - Accent5 2 6" xfId="9958"/>
    <cellStyle name="60% - Accent5 2 6 2" xfId="9959"/>
    <cellStyle name="60% - Accent5 2 7" xfId="9960"/>
    <cellStyle name="60% - Accent5 2 7 2" xfId="9961"/>
    <cellStyle name="60% - Accent5 2 8" xfId="9962"/>
    <cellStyle name="60% - Accent5 2 9" xfId="9963"/>
    <cellStyle name="60% - Accent5 2_2530250_ Nuclear Fuel Disp Cost_1213" xfId="2789"/>
    <cellStyle name="60% - Accent5 3" xfId="160"/>
    <cellStyle name="60% - Accent5 3 2" xfId="2787"/>
    <cellStyle name="60% - Accent5 3 2 2" xfId="2786"/>
    <cellStyle name="60% - Accent5 3 2 2 2" xfId="9967"/>
    <cellStyle name="60% - Accent5 3 2 2 3" xfId="9966"/>
    <cellStyle name="60% - Accent5 3 2 3" xfId="9968"/>
    <cellStyle name="60% - Accent5 3 2 3 2" xfId="9969"/>
    <cellStyle name="60% - Accent5 3 2 4" xfId="9970"/>
    <cellStyle name="60% - Accent5 3 2 5" xfId="9965"/>
    <cellStyle name="60% - Accent5 3 3" xfId="2785"/>
    <cellStyle name="60% - Accent5 3 3 2" xfId="9972"/>
    <cellStyle name="60% - Accent5 3 3 3" xfId="9971"/>
    <cellStyle name="60% - Accent5 3 4" xfId="2788"/>
    <cellStyle name="60% - Accent5 3 4 2" xfId="9974"/>
    <cellStyle name="60% - Accent5 3 4 3" xfId="9973"/>
    <cellStyle name="60% - Accent5 3 5" xfId="9975"/>
    <cellStyle name="60% - Accent5 3 5 2" xfId="9976"/>
    <cellStyle name="60% - Accent5 3 6" xfId="9977"/>
    <cellStyle name="60% - Accent5 3 7" xfId="9978"/>
    <cellStyle name="60% - Accent5 3 8" xfId="9979"/>
    <cellStyle name="60% - Accent5 3 9" xfId="9964"/>
    <cellStyle name="60% - Accent5 3_5210NY5008- NMPC Transmission Revenue Adjustment Clause (TRAC)_0115" xfId="2784"/>
    <cellStyle name="60% - Accent5 4" xfId="161"/>
    <cellStyle name="60% - Accent5 4 2" xfId="2783"/>
    <cellStyle name="60% - Accent5 4 2 2" xfId="9982"/>
    <cellStyle name="60% - Accent5 4 2 2 2" xfId="9983"/>
    <cellStyle name="60% - Accent5 4 2 3" xfId="9984"/>
    <cellStyle name="60% - Accent5 4 2 3 2" xfId="9985"/>
    <cellStyle name="60% - Accent5 4 2 4" xfId="9986"/>
    <cellStyle name="60% - Accent5 4 2 5" xfId="9981"/>
    <cellStyle name="60% - Accent5 4 3" xfId="9987"/>
    <cellStyle name="60% - Accent5 4 3 2" xfId="9988"/>
    <cellStyle name="60% - Accent5 4 4" xfId="9989"/>
    <cellStyle name="60% - Accent5 4 4 2" xfId="9990"/>
    <cellStyle name="60% - Accent5 4 5" xfId="9991"/>
    <cellStyle name="60% - Accent5 4 5 2" xfId="9992"/>
    <cellStyle name="60% - Accent5 4 6" xfId="9993"/>
    <cellStyle name="60% - Accent5 4 7" xfId="9994"/>
    <cellStyle name="60% - Accent5 4 8" xfId="9980"/>
    <cellStyle name="60% - Accent5 5" xfId="162"/>
    <cellStyle name="60% - Accent5 5 2" xfId="2781"/>
    <cellStyle name="60% - Accent5 5 2 2" xfId="9997"/>
    <cellStyle name="60% - Accent5 5 2 2 2" xfId="9998"/>
    <cellStyle name="60% - Accent5 5 2 3" xfId="9999"/>
    <cellStyle name="60% - Accent5 5 2 3 2" xfId="10000"/>
    <cellStyle name="60% - Accent5 5 2 4" xfId="10001"/>
    <cellStyle name="60% - Accent5 5 2 5" xfId="9996"/>
    <cellStyle name="60% - Accent5 5 3" xfId="2780"/>
    <cellStyle name="60% - Accent5 5 3 2" xfId="10003"/>
    <cellStyle name="60% - Accent5 5 3 3" xfId="10002"/>
    <cellStyle name="60% - Accent5 5 4" xfId="2782"/>
    <cellStyle name="60% - Accent5 5 4 2" xfId="10005"/>
    <cellStyle name="60% - Accent5 5 4 3" xfId="10004"/>
    <cellStyle name="60% - Accent5 5 5" xfId="10006"/>
    <cellStyle name="60% - Accent5 5 5 2" xfId="10007"/>
    <cellStyle name="60% - Accent5 5 6" xfId="10008"/>
    <cellStyle name="60% - Accent5 5 7" xfId="10009"/>
    <cellStyle name="60% - Accent5 5 8" xfId="9995"/>
    <cellStyle name="60% - Accent5 5_08 14 TRAC Estimate w_JE" xfId="2779"/>
    <cellStyle name="60% - Accent5 6" xfId="163"/>
    <cellStyle name="60% - Accent5 6 2" xfId="10011"/>
    <cellStyle name="60% - Accent5 6 2 2" xfId="10012"/>
    <cellStyle name="60% - Accent5 6 2 2 2" xfId="10013"/>
    <cellStyle name="60% - Accent5 6 2 3" xfId="10014"/>
    <cellStyle name="60% - Accent5 6 2 3 2" xfId="10015"/>
    <cellStyle name="60% - Accent5 6 2 4" xfId="10016"/>
    <cellStyle name="60% - Accent5 6 3" xfId="10017"/>
    <cellStyle name="60% - Accent5 6 3 2" xfId="10018"/>
    <cellStyle name="60% - Accent5 6 4" xfId="10019"/>
    <cellStyle name="60% - Accent5 6 4 2" xfId="10020"/>
    <cellStyle name="60% - Accent5 6 5" xfId="10021"/>
    <cellStyle name="60% - Accent5 6 5 2" xfId="10022"/>
    <cellStyle name="60% - Accent5 6 6" xfId="10023"/>
    <cellStyle name="60% - Accent5 6 7" xfId="10024"/>
    <cellStyle name="60% - Accent5 6 8" xfId="10010"/>
    <cellStyle name="60% - Accent5 7" xfId="164"/>
    <cellStyle name="60% - Accent5 7 2" xfId="10026"/>
    <cellStyle name="60% - Accent5 7 2 2" xfId="10027"/>
    <cellStyle name="60% - Accent5 7 2 2 2" xfId="10028"/>
    <cellStyle name="60% - Accent5 7 2 3" xfId="10029"/>
    <cellStyle name="60% - Accent5 7 2 3 2" xfId="10030"/>
    <cellStyle name="60% - Accent5 7 2 4" xfId="10031"/>
    <cellStyle name="60% - Accent5 7 3" xfId="10032"/>
    <cellStyle name="60% - Accent5 7 3 2" xfId="10033"/>
    <cellStyle name="60% - Accent5 7 4" xfId="10034"/>
    <cellStyle name="60% - Accent5 7 4 2" xfId="10035"/>
    <cellStyle name="60% - Accent5 7 5" xfId="10036"/>
    <cellStyle name="60% - Accent5 7 5 2" xfId="10037"/>
    <cellStyle name="60% - Accent5 7 6" xfId="10038"/>
    <cellStyle name="60% - Accent5 7 7" xfId="10039"/>
    <cellStyle name="60% - Accent5 7 8" xfId="10025"/>
    <cellStyle name="60% - Accent5 8" xfId="165"/>
    <cellStyle name="60% - Accent5 8 2" xfId="10041"/>
    <cellStyle name="60% - Accent5 8 2 2" xfId="10042"/>
    <cellStyle name="60% - Accent5 8 2 2 2" xfId="10043"/>
    <cellStyle name="60% - Accent5 8 2 3" xfId="10044"/>
    <cellStyle name="60% - Accent5 8 2 3 2" xfId="10045"/>
    <cellStyle name="60% - Accent5 8 2 4" xfId="10046"/>
    <cellStyle name="60% - Accent5 8 3" xfId="10047"/>
    <cellStyle name="60% - Accent5 8 3 2" xfId="10048"/>
    <cellStyle name="60% - Accent5 8 4" xfId="10049"/>
    <cellStyle name="60% - Accent5 8 4 2" xfId="10050"/>
    <cellStyle name="60% - Accent5 8 5" xfId="10051"/>
    <cellStyle name="60% - Accent5 8 5 2" xfId="10052"/>
    <cellStyle name="60% - Accent5 8 6" xfId="10053"/>
    <cellStyle name="60% - Accent5 8 7" xfId="10054"/>
    <cellStyle name="60% - Accent5 8 8" xfId="10040"/>
    <cellStyle name="60% - Accent5 9" xfId="166"/>
    <cellStyle name="60% - Accent5 9 2" xfId="10056"/>
    <cellStyle name="60% - Accent5 9 2 2" xfId="10057"/>
    <cellStyle name="60% - Accent5 9 2 2 2" xfId="10058"/>
    <cellStyle name="60% - Accent5 9 2 3" xfId="10059"/>
    <cellStyle name="60% - Accent5 9 2 3 2" xfId="10060"/>
    <cellStyle name="60% - Accent5 9 2 4" xfId="10061"/>
    <cellStyle name="60% - Accent5 9 3" xfId="10062"/>
    <cellStyle name="60% - Accent5 9 3 2" xfId="10063"/>
    <cellStyle name="60% - Accent5 9 4" xfId="10064"/>
    <cellStyle name="60% - Accent5 9 4 2" xfId="10065"/>
    <cellStyle name="60% - Accent5 9 5" xfId="10066"/>
    <cellStyle name="60% - Accent5 9 5 2" xfId="10067"/>
    <cellStyle name="60% - Accent5 9 6" xfId="10068"/>
    <cellStyle name="60% - Accent5 9 7" xfId="10069"/>
    <cellStyle name="60% - Accent5 9 8" xfId="10055"/>
    <cellStyle name="60% - Accent6 10" xfId="167"/>
    <cellStyle name="60% - Accent6 10 2" xfId="10071"/>
    <cellStyle name="60% - Accent6 10 2 2" xfId="10072"/>
    <cellStyle name="60% - Accent6 10 2 2 2" xfId="10073"/>
    <cellStyle name="60% - Accent6 10 2 3" xfId="10074"/>
    <cellStyle name="60% - Accent6 10 2 3 2" xfId="10075"/>
    <cellStyle name="60% - Accent6 10 2 4" xfId="10076"/>
    <cellStyle name="60% - Accent6 10 3" xfId="10077"/>
    <cellStyle name="60% - Accent6 10 3 2" xfId="10078"/>
    <cellStyle name="60% - Accent6 10 4" xfId="10079"/>
    <cellStyle name="60% - Accent6 10 4 2" xfId="10080"/>
    <cellStyle name="60% - Accent6 10 5" xfId="10081"/>
    <cellStyle name="60% - Accent6 10 5 2" xfId="10082"/>
    <cellStyle name="60% - Accent6 10 6" xfId="10083"/>
    <cellStyle name="60% - Accent6 10 7" xfId="10084"/>
    <cellStyle name="60% - Accent6 10 8" xfId="10070"/>
    <cellStyle name="60% - Accent6 11" xfId="10085"/>
    <cellStyle name="60% - Accent6 11 2" xfId="10086"/>
    <cellStyle name="60% - Accent6 11 2 2" xfId="10087"/>
    <cellStyle name="60% - Accent6 11 3" xfId="10088"/>
    <cellStyle name="60% - Accent6 11 3 2" xfId="10089"/>
    <cellStyle name="60% - Accent6 11 4" xfId="10090"/>
    <cellStyle name="60% - Accent6 2" xfId="168"/>
    <cellStyle name="60% - Accent6 2 10" xfId="10091"/>
    <cellStyle name="60% - Accent6 2 2" xfId="2778"/>
    <cellStyle name="60% - Accent6 2 2 2" xfId="10093"/>
    <cellStyle name="60% - Accent6 2 2 2 2" xfId="10094"/>
    <cellStyle name="60% - Accent6 2 2 3" xfId="10095"/>
    <cellStyle name="60% - Accent6 2 2 3 2" xfId="10096"/>
    <cellStyle name="60% - Accent6 2 2 4" xfId="10097"/>
    <cellStyle name="60% - Accent6 2 2 5" xfId="10092"/>
    <cellStyle name="60% - Accent6 2 3" xfId="2777"/>
    <cellStyle name="60% - Accent6 2 3 2" xfId="2776"/>
    <cellStyle name="60% - Accent6 2 3 2 2" xfId="10100"/>
    <cellStyle name="60% - Accent6 2 3 2 3" xfId="10099"/>
    <cellStyle name="60% - Accent6 2 3 3" xfId="10101"/>
    <cellStyle name="60% - Accent6 2 3 3 2" xfId="10102"/>
    <cellStyle name="60% - Accent6 2 3 4" xfId="10103"/>
    <cellStyle name="60% - Accent6 2 3 5" xfId="10098"/>
    <cellStyle name="60% - Accent6 2 4" xfId="3837"/>
    <cellStyle name="60% - Accent6 2 4 2" xfId="10105"/>
    <cellStyle name="60% - Accent6 2 4 2 2" xfId="10106"/>
    <cellStyle name="60% - Accent6 2 4 3" xfId="10107"/>
    <cellStyle name="60% - Accent6 2 4 3 2" xfId="10108"/>
    <cellStyle name="60% - Accent6 2 4 4" xfId="10109"/>
    <cellStyle name="60% - Accent6 2 4 5" xfId="10104"/>
    <cellStyle name="60% - Accent6 2 5" xfId="10110"/>
    <cellStyle name="60% - Accent6 2 5 2" xfId="10111"/>
    <cellStyle name="60% - Accent6 2 6" xfId="10112"/>
    <cellStyle name="60% - Accent6 2 6 2" xfId="10113"/>
    <cellStyle name="60% - Accent6 2 7" xfId="10114"/>
    <cellStyle name="60% - Accent6 2 7 2" xfId="10115"/>
    <cellStyle name="60% - Accent6 2 8" xfId="10116"/>
    <cellStyle name="60% - Accent6 2 9" xfId="10117"/>
    <cellStyle name="60% - Accent6 2_2530250_ Nuclear Fuel Disp Cost_1213" xfId="2775"/>
    <cellStyle name="60% - Accent6 3" xfId="169"/>
    <cellStyle name="60% - Accent6 3 2" xfId="2773"/>
    <cellStyle name="60% - Accent6 3 2 2" xfId="2772"/>
    <cellStyle name="60% - Accent6 3 2 2 2" xfId="10121"/>
    <cellStyle name="60% - Accent6 3 2 2 3" xfId="10120"/>
    <cellStyle name="60% - Accent6 3 2 3" xfId="10122"/>
    <cellStyle name="60% - Accent6 3 2 3 2" xfId="10123"/>
    <cellStyle name="60% - Accent6 3 2 4" xfId="10124"/>
    <cellStyle name="60% - Accent6 3 2 5" xfId="10119"/>
    <cellStyle name="60% - Accent6 3 3" xfId="2771"/>
    <cellStyle name="60% - Accent6 3 3 2" xfId="10126"/>
    <cellStyle name="60% - Accent6 3 3 3" xfId="10125"/>
    <cellStyle name="60% - Accent6 3 4" xfId="2774"/>
    <cellStyle name="60% - Accent6 3 4 2" xfId="10128"/>
    <cellStyle name="60% - Accent6 3 4 3" xfId="10127"/>
    <cellStyle name="60% - Accent6 3 5" xfId="10129"/>
    <cellStyle name="60% - Accent6 3 5 2" xfId="10130"/>
    <cellStyle name="60% - Accent6 3 6" xfId="10131"/>
    <cellStyle name="60% - Accent6 3 7" xfId="10132"/>
    <cellStyle name="60% - Accent6 3 8" xfId="10133"/>
    <cellStyle name="60% - Accent6 3 9" xfId="10118"/>
    <cellStyle name="60% - Accent6 3_5210NY5008- NMPC Transmission Revenue Adjustment Clause (TRAC)_0115" xfId="2770"/>
    <cellStyle name="60% - Accent6 4" xfId="170"/>
    <cellStyle name="60% - Accent6 4 2" xfId="2769"/>
    <cellStyle name="60% - Accent6 4 2 2" xfId="10136"/>
    <cellStyle name="60% - Accent6 4 2 2 2" xfId="10137"/>
    <cellStyle name="60% - Accent6 4 2 3" xfId="10138"/>
    <cellStyle name="60% - Accent6 4 2 3 2" xfId="10139"/>
    <cellStyle name="60% - Accent6 4 2 4" xfId="10140"/>
    <cellStyle name="60% - Accent6 4 2 5" xfId="10135"/>
    <cellStyle name="60% - Accent6 4 3" xfId="10141"/>
    <cellStyle name="60% - Accent6 4 3 2" xfId="10142"/>
    <cellStyle name="60% - Accent6 4 4" xfId="10143"/>
    <cellStyle name="60% - Accent6 4 4 2" xfId="10144"/>
    <cellStyle name="60% - Accent6 4 5" xfId="10145"/>
    <cellStyle name="60% - Accent6 4 5 2" xfId="10146"/>
    <cellStyle name="60% - Accent6 4 6" xfId="10147"/>
    <cellStyle name="60% - Accent6 4 7" xfId="10148"/>
    <cellStyle name="60% - Accent6 4 8" xfId="10134"/>
    <cellStyle name="60% - Accent6 5" xfId="171"/>
    <cellStyle name="60% - Accent6 5 2" xfId="2767"/>
    <cellStyle name="60% - Accent6 5 2 2" xfId="10151"/>
    <cellStyle name="60% - Accent6 5 2 2 2" xfId="10152"/>
    <cellStyle name="60% - Accent6 5 2 3" xfId="10153"/>
    <cellStyle name="60% - Accent6 5 2 3 2" xfId="10154"/>
    <cellStyle name="60% - Accent6 5 2 4" xfId="10155"/>
    <cellStyle name="60% - Accent6 5 2 5" xfId="10150"/>
    <cellStyle name="60% - Accent6 5 3" xfId="2766"/>
    <cellStyle name="60% - Accent6 5 3 2" xfId="10157"/>
    <cellStyle name="60% - Accent6 5 3 3" xfId="10156"/>
    <cellStyle name="60% - Accent6 5 4" xfId="2768"/>
    <cellStyle name="60% - Accent6 5 4 2" xfId="10159"/>
    <cellStyle name="60% - Accent6 5 4 3" xfId="10158"/>
    <cellStyle name="60% - Accent6 5 5" xfId="10160"/>
    <cellStyle name="60% - Accent6 5 5 2" xfId="10161"/>
    <cellStyle name="60% - Accent6 5 6" xfId="10162"/>
    <cellStyle name="60% - Accent6 5 7" xfId="10163"/>
    <cellStyle name="60% - Accent6 5 8" xfId="10149"/>
    <cellStyle name="60% - Accent6 5_2530250_ Nuclear Fuel Disp Cost_1213" xfId="2765"/>
    <cellStyle name="60% - Accent6 6" xfId="172"/>
    <cellStyle name="60% - Accent6 6 2" xfId="2763"/>
    <cellStyle name="60% - Accent6 6 2 2" xfId="10166"/>
    <cellStyle name="60% - Accent6 6 2 2 2" xfId="10167"/>
    <cellStyle name="60% - Accent6 6 2 3" xfId="10168"/>
    <cellStyle name="60% - Accent6 6 2 3 2" xfId="10169"/>
    <cellStyle name="60% - Accent6 6 2 4" xfId="10170"/>
    <cellStyle name="60% - Accent6 6 2 5" xfId="10165"/>
    <cellStyle name="60% - Accent6 6 3" xfId="2764"/>
    <cellStyle name="60% - Accent6 6 3 2" xfId="10172"/>
    <cellStyle name="60% - Accent6 6 3 3" xfId="10171"/>
    <cellStyle name="60% - Accent6 6 4" xfId="10173"/>
    <cellStyle name="60% - Accent6 6 4 2" xfId="10174"/>
    <cellStyle name="60% - Accent6 6 5" xfId="10175"/>
    <cellStyle name="60% - Accent6 6 5 2" xfId="10176"/>
    <cellStyle name="60% - Accent6 6 6" xfId="10177"/>
    <cellStyle name="60% - Accent6 6 7" xfId="10178"/>
    <cellStyle name="60% - Accent6 6 8" xfId="10164"/>
    <cellStyle name="60% - Accent6 6_5210 2540541 2540013 1823241 1823014 Transmission Revenue Adjustment Clause (TRAC) 0215" xfId="2762"/>
    <cellStyle name="60% - Accent6 7" xfId="173"/>
    <cellStyle name="60% - Accent6 7 2" xfId="10180"/>
    <cellStyle name="60% - Accent6 7 2 2" xfId="10181"/>
    <cellStyle name="60% - Accent6 7 2 2 2" xfId="10182"/>
    <cellStyle name="60% - Accent6 7 2 3" xfId="10183"/>
    <cellStyle name="60% - Accent6 7 2 3 2" xfId="10184"/>
    <cellStyle name="60% - Accent6 7 2 4" xfId="10185"/>
    <cellStyle name="60% - Accent6 7 3" xfId="10186"/>
    <cellStyle name="60% - Accent6 7 3 2" xfId="10187"/>
    <cellStyle name="60% - Accent6 7 4" xfId="10188"/>
    <cellStyle name="60% - Accent6 7 4 2" xfId="10189"/>
    <cellStyle name="60% - Accent6 7 5" xfId="10190"/>
    <cellStyle name="60% - Accent6 7 5 2" xfId="10191"/>
    <cellStyle name="60% - Accent6 7 6" xfId="10192"/>
    <cellStyle name="60% - Accent6 7 7" xfId="10193"/>
    <cellStyle name="60% - Accent6 7 8" xfId="10179"/>
    <cellStyle name="60% - Accent6 8" xfId="174"/>
    <cellStyle name="60% - Accent6 8 2" xfId="10195"/>
    <cellStyle name="60% - Accent6 8 2 2" xfId="10196"/>
    <cellStyle name="60% - Accent6 8 2 2 2" xfId="10197"/>
    <cellStyle name="60% - Accent6 8 2 3" xfId="10198"/>
    <cellStyle name="60% - Accent6 8 2 3 2" xfId="10199"/>
    <cellStyle name="60% - Accent6 8 2 4" xfId="10200"/>
    <cellStyle name="60% - Accent6 8 3" xfId="10201"/>
    <cellStyle name="60% - Accent6 8 3 2" xfId="10202"/>
    <cellStyle name="60% - Accent6 8 4" xfId="10203"/>
    <cellStyle name="60% - Accent6 8 4 2" xfId="10204"/>
    <cellStyle name="60% - Accent6 8 5" xfId="10205"/>
    <cellStyle name="60% - Accent6 8 5 2" xfId="10206"/>
    <cellStyle name="60% - Accent6 8 6" xfId="10207"/>
    <cellStyle name="60% - Accent6 8 7" xfId="10208"/>
    <cellStyle name="60% - Accent6 8 8" xfId="10194"/>
    <cellStyle name="60% - Accent6 9" xfId="175"/>
    <cellStyle name="60% - Accent6 9 2" xfId="10210"/>
    <cellStyle name="60% - Accent6 9 2 2" xfId="10211"/>
    <cellStyle name="60% - Accent6 9 2 2 2" xfId="10212"/>
    <cellStyle name="60% - Accent6 9 2 3" xfId="10213"/>
    <cellStyle name="60% - Accent6 9 2 3 2" xfId="10214"/>
    <cellStyle name="60% - Accent6 9 2 4" xfId="10215"/>
    <cellStyle name="60% - Accent6 9 3" xfId="10216"/>
    <cellStyle name="60% - Accent6 9 3 2" xfId="10217"/>
    <cellStyle name="60% - Accent6 9 4" xfId="10218"/>
    <cellStyle name="60% - Accent6 9 4 2" xfId="10219"/>
    <cellStyle name="60% - Accent6 9 5" xfId="10220"/>
    <cellStyle name="60% - Accent6 9 5 2" xfId="10221"/>
    <cellStyle name="60% - Accent6 9 6" xfId="10222"/>
    <cellStyle name="60% - Accent6 9 7" xfId="10223"/>
    <cellStyle name="60% - Accent6 9 8" xfId="10209"/>
    <cellStyle name="A3 297 x 420 mm" xfId="10224"/>
    <cellStyle name="Accent1 - 20%" xfId="3836"/>
    <cellStyle name="Accent1 - 20% 2" xfId="10225"/>
    <cellStyle name="Accent1 - 40%" xfId="3835"/>
    <cellStyle name="Accent1 - 40% 2" xfId="10226"/>
    <cellStyle name="Accent1 - 60%" xfId="3834"/>
    <cellStyle name="Accent1 - 60% 2" xfId="10227"/>
    <cellStyle name="Accent1 10" xfId="176"/>
    <cellStyle name="Accent1 10 2" xfId="10229"/>
    <cellStyle name="Accent1 10 2 2" xfId="10230"/>
    <cellStyle name="Accent1 10 2 2 2" xfId="10231"/>
    <cellStyle name="Accent1 10 2 3" xfId="10232"/>
    <cellStyle name="Accent1 10 2 3 2" xfId="10233"/>
    <cellStyle name="Accent1 10 2 4" xfId="10234"/>
    <cellStyle name="Accent1 10 3" xfId="10235"/>
    <cellStyle name="Accent1 10 3 2" xfId="10236"/>
    <cellStyle name="Accent1 10 4" xfId="10237"/>
    <cellStyle name="Accent1 10 4 2" xfId="10238"/>
    <cellStyle name="Accent1 10 5" xfId="10239"/>
    <cellStyle name="Accent1 10 5 2" xfId="10240"/>
    <cellStyle name="Accent1 10 6" xfId="10241"/>
    <cellStyle name="Accent1 10 7" xfId="10242"/>
    <cellStyle name="Accent1 10 8" xfId="10228"/>
    <cellStyle name="Accent1 11" xfId="5865"/>
    <cellStyle name="Accent1 11 2" xfId="10244"/>
    <cellStyle name="Accent1 11 2 2" xfId="10245"/>
    <cellStyle name="Accent1 11 3" xfId="10246"/>
    <cellStyle name="Accent1 11 3 2" xfId="10247"/>
    <cellStyle name="Accent1 11 4" xfId="10248"/>
    <cellStyle name="Accent1 11 5" xfId="10243"/>
    <cellStyle name="Accent1 12" xfId="5905"/>
    <cellStyle name="Accent1 13" xfId="5907"/>
    <cellStyle name="Accent1 14" xfId="5894"/>
    <cellStyle name="Accent1 15" xfId="5916"/>
    <cellStyle name="Accent1 16" xfId="5933"/>
    <cellStyle name="Accent1 2" xfId="177"/>
    <cellStyle name="Accent1 2 10" xfId="10249"/>
    <cellStyle name="Accent1 2 2" xfId="2760"/>
    <cellStyle name="Accent1 2 2 2" xfId="10251"/>
    <cellStyle name="Accent1 2 2 2 2" xfId="10252"/>
    <cellStyle name="Accent1 2 2 3" xfId="10253"/>
    <cellStyle name="Accent1 2 2 3 2" xfId="10254"/>
    <cellStyle name="Accent1 2 2 4" xfId="10255"/>
    <cellStyle name="Accent1 2 2 5" xfId="10250"/>
    <cellStyle name="Accent1 2 3" xfId="2759"/>
    <cellStyle name="Accent1 2 3 2" xfId="2758"/>
    <cellStyle name="Accent1 2 3 2 2" xfId="10258"/>
    <cellStyle name="Accent1 2 3 2 3" xfId="10257"/>
    <cellStyle name="Accent1 2 3 3" xfId="10259"/>
    <cellStyle name="Accent1 2 3 3 2" xfId="10260"/>
    <cellStyle name="Accent1 2 3 4" xfId="10261"/>
    <cellStyle name="Accent1 2 3 5" xfId="10256"/>
    <cellStyle name="Accent1 2 4" xfId="2761"/>
    <cellStyle name="Accent1 2 4 2" xfId="10263"/>
    <cellStyle name="Accent1 2 4 2 2" xfId="10264"/>
    <cellStyle name="Accent1 2 4 3" xfId="10265"/>
    <cellStyle name="Accent1 2 4 3 2" xfId="10266"/>
    <cellStyle name="Accent1 2 4 4" xfId="10267"/>
    <cellStyle name="Accent1 2 4 5" xfId="10262"/>
    <cellStyle name="Accent1 2 5" xfId="10268"/>
    <cellStyle name="Accent1 2 5 2" xfId="10269"/>
    <cellStyle name="Accent1 2 6" xfId="10270"/>
    <cellStyle name="Accent1 2 6 2" xfId="10271"/>
    <cellStyle name="Accent1 2 7" xfId="10272"/>
    <cellStyle name="Accent1 2 7 2" xfId="10273"/>
    <cellStyle name="Accent1 2 8" xfId="10274"/>
    <cellStyle name="Accent1 2 9" xfId="10275"/>
    <cellStyle name="Accent1 2_2530250_ Nuclear Fuel Disp Cost_1213" xfId="2757"/>
    <cellStyle name="Accent1 3" xfId="178"/>
    <cellStyle name="Accent1 3 2" xfId="2755"/>
    <cellStyle name="Accent1 3 2 2" xfId="2754"/>
    <cellStyle name="Accent1 3 2 2 2" xfId="10279"/>
    <cellStyle name="Accent1 3 2 2 3" xfId="10278"/>
    <cellStyle name="Accent1 3 2 3" xfId="10280"/>
    <cellStyle name="Accent1 3 2 3 2" xfId="10281"/>
    <cellStyle name="Accent1 3 2 4" xfId="10282"/>
    <cellStyle name="Accent1 3 2 5" xfId="10277"/>
    <cellStyle name="Accent1 3 3" xfId="2753"/>
    <cellStyle name="Accent1 3 3 2" xfId="10284"/>
    <cellStyle name="Accent1 3 3 3" xfId="10283"/>
    <cellStyle name="Accent1 3 4" xfId="2756"/>
    <cellStyle name="Accent1 3 4 2" xfId="10286"/>
    <cellStyle name="Accent1 3 4 3" xfId="10285"/>
    <cellStyle name="Accent1 3 5" xfId="10287"/>
    <cellStyle name="Accent1 3 5 2" xfId="10288"/>
    <cellStyle name="Accent1 3 6" xfId="10289"/>
    <cellStyle name="Accent1 3 7" xfId="10290"/>
    <cellStyle name="Accent1 3 8" xfId="10291"/>
    <cellStyle name="Accent1 3 9" xfId="10276"/>
    <cellStyle name="Accent1 3_5210NY5008- NMPC Transmission Revenue Adjustment Clause (TRAC)_0115" xfId="2752"/>
    <cellStyle name="Accent1 4" xfId="179"/>
    <cellStyle name="Accent1 4 2" xfId="2751"/>
    <cellStyle name="Accent1 4 2 2" xfId="10294"/>
    <cellStyle name="Accent1 4 2 2 2" xfId="10295"/>
    <cellStyle name="Accent1 4 2 3" xfId="10296"/>
    <cellStyle name="Accent1 4 2 3 2" xfId="10297"/>
    <cellStyle name="Accent1 4 2 4" xfId="10298"/>
    <cellStyle name="Accent1 4 2 5" xfId="10293"/>
    <cellStyle name="Accent1 4 3" xfId="10299"/>
    <cellStyle name="Accent1 4 3 2" xfId="10300"/>
    <cellStyle name="Accent1 4 4" xfId="10301"/>
    <cellStyle name="Accent1 4 4 2" xfId="10302"/>
    <cellStyle name="Accent1 4 5" xfId="10303"/>
    <cellStyle name="Accent1 4 5 2" xfId="10304"/>
    <cellStyle name="Accent1 4 6" xfId="10305"/>
    <cellStyle name="Accent1 4 7" xfId="10306"/>
    <cellStyle name="Accent1 4 8" xfId="10292"/>
    <cellStyle name="Accent1 5" xfId="180"/>
    <cellStyle name="Accent1 5 2" xfId="2749"/>
    <cellStyle name="Accent1 5 2 2" xfId="10309"/>
    <cellStyle name="Accent1 5 2 2 2" xfId="10310"/>
    <cellStyle name="Accent1 5 2 3" xfId="10311"/>
    <cellStyle name="Accent1 5 2 3 2" xfId="10312"/>
    <cellStyle name="Accent1 5 2 4" xfId="10313"/>
    <cellStyle name="Accent1 5 2 5" xfId="10308"/>
    <cellStyle name="Accent1 5 3" xfId="3928"/>
    <cellStyle name="Accent1 5 3 2" xfId="10315"/>
    <cellStyle name="Accent1 5 3 3" xfId="10314"/>
    <cellStyle name="Accent1 5 4" xfId="2750"/>
    <cellStyle name="Accent1 5 4 2" xfId="10317"/>
    <cellStyle name="Accent1 5 4 3" xfId="10316"/>
    <cellStyle name="Accent1 5 5" xfId="10318"/>
    <cellStyle name="Accent1 5 5 2" xfId="10319"/>
    <cellStyle name="Accent1 5 6" xfId="10320"/>
    <cellStyle name="Accent1 5 7" xfId="10321"/>
    <cellStyle name="Accent1 5 8" xfId="10307"/>
    <cellStyle name="Accent1 5_2530250_ Nuclear Fuel Disp Cost_1213" xfId="2748"/>
    <cellStyle name="Accent1 6" xfId="181"/>
    <cellStyle name="Accent1 6 2" xfId="2746"/>
    <cellStyle name="Accent1 6 2 2" xfId="10324"/>
    <cellStyle name="Accent1 6 2 2 2" xfId="10325"/>
    <cellStyle name="Accent1 6 2 3" xfId="10326"/>
    <cellStyle name="Accent1 6 2 3 2" xfId="10327"/>
    <cellStyle name="Accent1 6 2 4" xfId="10328"/>
    <cellStyle name="Accent1 6 2 5" xfId="10323"/>
    <cellStyle name="Accent1 6 3" xfId="2747"/>
    <cellStyle name="Accent1 6 3 2" xfId="10330"/>
    <cellStyle name="Accent1 6 3 3" xfId="10329"/>
    <cellStyle name="Accent1 6 4" xfId="10331"/>
    <cellStyle name="Accent1 6 4 2" xfId="10332"/>
    <cellStyle name="Accent1 6 5" xfId="10333"/>
    <cellStyle name="Accent1 6 5 2" xfId="10334"/>
    <cellStyle name="Accent1 6 6" xfId="10335"/>
    <cellStyle name="Accent1 6 7" xfId="10336"/>
    <cellStyle name="Accent1 6 8" xfId="10322"/>
    <cellStyle name="Accent1 6_5210 2540541 2540013 1823241 1823014 Transmission Revenue Adjustment Clause (TRAC) 0215" xfId="3933"/>
    <cellStyle name="Accent1 7" xfId="182"/>
    <cellStyle name="Accent1 7 2" xfId="10338"/>
    <cellStyle name="Accent1 7 2 2" xfId="10339"/>
    <cellStyle name="Accent1 7 2 2 2" xfId="10340"/>
    <cellStyle name="Accent1 7 2 3" xfId="10341"/>
    <cellStyle name="Accent1 7 2 3 2" xfId="10342"/>
    <cellStyle name="Accent1 7 2 4" xfId="10343"/>
    <cellStyle name="Accent1 7 3" xfId="10344"/>
    <cellStyle name="Accent1 7 3 2" xfId="10345"/>
    <cellStyle name="Accent1 7 4" xfId="10346"/>
    <cellStyle name="Accent1 7 4 2" xfId="10347"/>
    <cellStyle name="Accent1 7 5" xfId="10348"/>
    <cellStyle name="Accent1 7 5 2" xfId="10349"/>
    <cellStyle name="Accent1 7 6" xfId="10350"/>
    <cellStyle name="Accent1 7 7" xfId="10351"/>
    <cellStyle name="Accent1 7 8" xfId="10337"/>
    <cellStyle name="Accent1 8" xfId="183"/>
    <cellStyle name="Accent1 8 2" xfId="10353"/>
    <cellStyle name="Accent1 8 2 2" xfId="10354"/>
    <cellStyle name="Accent1 8 2 2 2" xfId="10355"/>
    <cellStyle name="Accent1 8 2 3" xfId="10356"/>
    <cellStyle name="Accent1 8 2 3 2" xfId="10357"/>
    <cellStyle name="Accent1 8 2 4" xfId="10358"/>
    <cellStyle name="Accent1 8 3" xfId="10359"/>
    <cellStyle name="Accent1 8 3 2" xfId="10360"/>
    <cellStyle name="Accent1 8 4" xfId="10361"/>
    <cellStyle name="Accent1 8 4 2" xfId="10362"/>
    <cellStyle name="Accent1 8 5" xfId="10363"/>
    <cellStyle name="Accent1 8 5 2" xfId="10364"/>
    <cellStyle name="Accent1 8 6" xfId="10365"/>
    <cellStyle name="Accent1 8 7" xfId="10366"/>
    <cellStyle name="Accent1 8 8" xfId="10352"/>
    <cellStyle name="Accent1 9" xfId="184"/>
    <cellStyle name="Accent1 9 2" xfId="10368"/>
    <cellStyle name="Accent1 9 2 2" xfId="10369"/>
    <cellStyle name="Accent1 9 2 2 2" xfId="10370"/>
    <cellStyle name="Accent1 9 2 3" xfId="10371"/>
    <cellStyle name="Accent1 9 2 3 2" xfId="10372"/>
    <cellStyle name="Accent1 9 2 4" xfId="10373"/>
    <cellStyle name="Accent1 9 3" xfId="10374"/>
    <cellStyle name="Accent1 9 3 2" xfId="10375"/>
    <cellStyle name="Accent1 9 4" xfId="10376"/>
    <cellStyle name="Accent1 9 4 2" xfId="10377"/>
    <cellStyle name="Accent1 9 5" xfId="10378"/>
    <cellStyle name="Accent1 9 5 2" xfId="10379"/>
    <cellStyle name="Accent1 9 6" xfId="10380"/>
    <cellStyle name="Accent1 9 7" xfId="10381"/>
    <cellStyle name="Accent1 9 8" xfId="10367"/>
    <cellStyle name="Accent2 - 20%" xfId="3833"/>
    <cellStyle name="Accent2 - 20% 2" xfId="10382"/>
    <cellStyle name="Accent2 - 40%" xfId="3832"/>
    <cellStyle name="Accent2 - 40% 2" xfId="10383"/>
    <cellStyle name="Accent2 - 60%" xfId="3831"/>
    <cellStyle name="Accent2 - 60% 2" xfId="10384"/>
    <cellStyle name="Accent2 10" xfId="185"/>
    <cellStyle name="Accent2 10 2" xfId="10386"/>
    <cellStyle name="Accent2 10 2 2" xfId="10387"/>
    <cellStyle name="Accent2 10 2 2 2" xfId="10388"/>
    <cellStyle name="Accent2 10 2 3" xfId="10389"/>
    <cellStyle name="Accent2 10 2 3 2" xfId="10390"/>
    <cellStyle name="Accent2 10 2 4" xfId="10391"/>
    <cellStyle name="Accent2 10 3" xfId="10392"/>
    <cellStyle name="Accent2 10 3 2" xfId="10393"/>
    <cellStyle name="Accent2 10 4" xfId="10394"/>
    <cellStyle name="Accent2 10 4 2" xfId="10395"/>
    <cellStyle name="Accent2 10 5" xfId="10396"/>
    <cellStyle name="Accent2 10 5 2" xfId="10397"/>
    <cellStyle name="Accent2 10 6" xfId="10398"/>
    <cellStyle name="Accent2 10 7" xfId="10399"/>
    <cellStyle name="Accent2 10 8" xfId="10385"/>
    <cellStyle name="Accent2 11" xfId="5866"/>
    <cellStyle name="Accent2 11 2" xfId="10401"/>
    <cellStyle name="Accent2 11 2 2" xfId="10402"/>
    <cellStyle name="Accent2 11 3" xfId="10403"/>
    <cellStyle name="Accent2 11 3 2" xfId="10404"/>
    <cellStyle name="Accent2 11 4" xfId="10405"/>
    <cellStyle name="Accent2 11 5" xfId="10400"/>
    <cellStyle name="Accent2 12" xfId="5881"/>
    <cellStyle name="Accent2 13" xfId="5917"/>
    <cellStyle name="Accent2 14" xfId="5921"/>
    <cellStyle name="Accent2 15" xfId="5857"/>
    <cellStyle name="Accent2 16" xfId="5875"/>
    <cellStyle name="Accent2 2" xfId="186"/>
    <cellStyle name="Accent2 2 10" xfId="10406"/>
    <cellStyle name="Accent2 2 2" xfId="2744"/>
    <cellStyle name="Accent2 2 2 2" xfId="10408"/>
    <cellStyle name="Accent2 2 2 2 2" xfId="10409"/>
    <cellStyle name="Accent2 2 2 3" xfId="10410"/>
    <cellStyle name="Accent2 2 2 3 2" xfId="10411"/>
    <cellStyle name="Accent2 2 2 4" xfId="10412"/>
    <cellStyle name="Accent2 2 2 5" xfId="10407"/>
    <cellStyle name="Accent2 2 3" xfId="3923"/>
    <cellStyle name="Accent2 2 3 2" xfId="2743"/>
    <cellStyle name="Accent2 2 3 2 2" xfId="10415"/>
    <cellStyle name="Accent2 2 3 2 3" xfId="10414"/>
    <cellStyle name="Accent2 2 3 3" xfId="10416"/>
    <cellStyle name="Accent2 2 3 3 2" xfId="10417"/>
    <cellStyle name="Accent2 2 3 4" xfId="10418"/>
    <cellStyle name="Accent2 2 3 5" xfId="10413"/>
    <cellStyle name="Accent2 2 4" xfId="2745"/>
    <cellStyle name="Accent2 2 4 2" xfId="10420"/>
    <cellStyle name="Accent2 2 4 2 2" xfId="10421"/>
    <cellStyle name="Accent2 2 4 3" xfId="10422"/>
    <cellStyle name="Accent2 2 4 3 2" xfId="10423"/>
    <cellStyle name="Accent2 2 4 4" xfId="10424"/>
    <cellStyle name="Accent2 2 4 5" xfId="10419"/>
    <cellStyle name="Accent2 2 5" xfId="10425"/>
    <cellStyle name="Accent2 2 5 2" xfId="10426"/>
    <cellStyle name="Accent2 2 6" xfId="10427"/>
    <cellStyle name="Accent2 2 6 2" xfId="10428"/>
    <cellStyle name="Accent2 2 7" xfId="10429"/>
    <cellStyle name="Accent2 2 7 2" xfId="10430"/>
    <cellStyle name="Accent2 2 8" xfId="10431"/>
    <cellStyle name="Accent2 2 9" xfId="10432"/>
    <cellStyle name="Accent2 2_2530250_ Nuclear Fuel Disp Cost_1213" xfId="2742"/>
    <cellStyle name="Accent2 3" xfId="187"/>
    <cellStyle name="Accent2 3 2" xfId="2740"/>
    <cellStyle name="Accent2 3 2 2" xfId="3929"/>
    <cellStyle name="Accent2 3 2 2 2" xfId="10436"/>
    <cellStyle name="Accent2 3 2 2 3" xfId="10435"/>
    <cellStyle name="Accent2 3 2 3" xfId="10437"/>
    <cellStyle name="Accent2 3 2 3 2" xfId="10438"/>
    <cellStyle name="Accent2 3 2 4" xfId="10439"/>
    <cellStyle name="Accent2 3 2 5" xfId="10434"/>
    <cellStyle name="Accent2 3 3" xfId="2739"/>
    <cellStyle name="Accent2 3 3 2" xfId="10441"/>
    <cellStyle name="Accent2 3 3 3" xfId="10440"/>
    <cellStyle name="Accent2 3 4" xfId="2741"/>
    <cellStyle name="Accent2 3 4 2" xfId="10443"/>
    <cellStyle name="Accent2 3 4 3" xfId="10442"/>
    <cellStyle name="Accent2 3 5" xfId="10444"/>
    <cellStyle name="Accent2 3 5 2" xfId="10445"/>
    <cellStyle name="Accent2 3 6" xfId="10446"/>
    <cellStyle name="Accent2 3 7" xfId="10447"/>
    <cellStyle name="Accent2 3 8" xfId="10448"/>
    <cellStyle name="Accent2 3 9" xfId="10433"/>
    <cellStyle name="Accent2 3_5210NY5008- NMPC Transmission Revenue Adjustment Clause (TRAC)_0115" xfId="2738"/>
    <cellStyle name="Accent2 4" xfId="188"/>
    <cellStyle name="Accent2 4 2" xfId="2737"/>
    <cellStyle name="Accent2 4 2 2" xfId="10451"/>
    <cellStyle name="Accent2 4 2 2 2" xfId="10452"/>
    <cellStyle name="Accent2 4 2 3" xfId="10453"/>
    <cellStyle name="Accent2 4 2 3 2" xfId="10454"/>
    <cellStyle name="Accent2 4 2 4" xfId="10455"/>
    <cellStyle name="Accent2 4 2 5" xfId="10450"/>
    <cellStyle name="Accent2 4 3" xfId="10456"/>
    <cellStyle name="Accent2 4 3 2" xfId="10457"/>
    <cellStyle name="Accent2 4 4" xfId="10458"/>
    <cellStyle name="Accent2 4 4 2" xfId="10459"/>
    <cellStyle name="Accent2 4 5" xfId="10460"/>
    <cellStyle name="Accent2 4 5 2" xfId="10461"/>
    <cellStyle name="Accent2 4 6" xfId="10462"/>
    <cellStyle name="Accent2 4 7" xfId="10463"/>
    <cellStyle name="Accent2 4 8" xfId="10449"/>
    <cellStyle name="Accent2 5" xfId="189"/>
    <cellStyle name="Accent2 5 2" xfId="2735"/>
    <cellStyle name="Accent2 5 2 2" xfId="10466"/>
    <cellStyle name="Accent2 5 2 2 2" xfId="10467"/>
    <cellStyle name="Accent2 5 2 3" xfId="10468"/>
    <cellStyle name="Accent2 5 2 3 2" xfId="10469"/>
    <cellStyle name="Accent2 5 2 4" xfId="10470"/>
    <cellStyle name="Accent2 5 2 5" xfId="10465"/>
    <cellStyle name="Accent2 5 3" xfId="2734"/>
    <cellStyle name="Accent2 5 3 2" xfId="10472"/>
    <cellStyle name="Accent2 5 3 3" xfId="10471"/>
    <cellStyle name="Accent2 5 4" xfId="2736"/>
    <cellStyle name="Accent2 5 4 2" xfId="10474"/>
    <cellStyle name="Accent2 5 4 3" xfId="10473"/>
    <cellStyle name="Accent2 5 5" xfId="10475"/>
    <cellStyle name="Accent2 5 5 2" xfId="10476"/>
    <cellStyle name="Accent2 5 6" xfId="10477"/>
    <cellStyle name="Accent2 5 7" xfId="10478"/>
    <cellStyle name="Accent2 5 8" xfId="10464"/>
    <cellStyle name="Accent2 5_08 14 TRAC Estimate w_JE" xfId="2733"/>
    <cellStyle name="Accent2 6" xfId="190"/>
    <cellStyle name="Accent2 6 2" xfId="10480"/>
    <cellStyle name="Accent2 6 2 2" xfId="10481"/>
    <cellStyle name="Accent2 6 2 2 2" xfId="10482"/>
    <cellStyle name="Accent2 6 2 3" xfId="10483"/>
    <cellStyle name="Accent2 6 2 3 2" xfId="10484"/>
    <cellStyle name="Accent2 6 2 4" xfId="10485"/>
    <cellStyle name="Accent2 6 3" xfId="10486"/>
    <cellStyle name="Accent2 6 3 2" xfId="10487"/>
    <cellStyle name="Accent2 6 4" xfId="10488"/>
    <cellStyle name="Accent2 6 4 2" xfId="10489"/>
    <cellStyle name="Accent2 6 5" xfId="10490"/>
    <cellStyle name="Accent2 6 5 2" xfId="10491"/>
    <cellStyle name="Accent2 6 6" xfId="10492"/>
    <cellStyle name="Accent2 6 7" xfId="10493"/>
    <cellStyle name="Accent2 6 8" xfId="10479"/>
    <cellStyle name="Accent2 7" xfId="191"/>
    <cellStyle name="Accent2 7 2" xfId="10495"/>
    <cellStyle name="Accent2 7 2 2" xfId="10496"/>
    <cellStyle name="Accent2 7 2 2 2" xfId="10497"/>
    <cellStyle name="Accent2 7 2 3" xfId="10498"/>
    <cellStyle name="Accent2 7 2 3 2" xfId="10499"/>
    <cellStyle name="Accent2 7 2 4" xfId="10500"/>
    <cellStyle name="Accent2 7 3" xfId="10501"/>
    <cellStyle name="Accent2 7 3 2" xfId="10502"/>
    <cellStyle name="Accent2 7 4" xfId="10503"/>
    <cellStyle name="Accent2 7 4 2" xfId="10504"/>
    <cellStyle name="Accent2 7 5" xfId="10505"/>
    <cellStyle name="Accent2 7 5 2" xfId="10506"/>
    <cellStyle name="Accent2 7 6" xfId="10507"/>
    <cellStyle name="Accent2 7 7" xfId="10508"/>
    <cellStyle name="Accent2 7 8" xfId="10494"/>
    <cellStyle name="Accent2 8" xfId="192"/>
    <cellStyle name="Accent2 8 2" xfId="10510"/>
    <cellStyle name="Accent2 8 2 2" xfId="10511"/>
    <cellStyle name="Accent2 8 2 2 2" xfId="10512"/>
    <cellStyle name="Accent2 8 2 3" xfId="10513"/>
    <cellStyle name="Accent2 8 2 3 2" xfId="10514"/>
    <cellStyle name="Accent2 8 2 4" xfId="10515"/>
    <cellStyle name="Accent2 8 3" xfId="10516"/>
    <cellStyle name="Accent2 8 3 2" xfId="10517"/>
    <cellStyle name="Accent2 8 4" xfId="10518"/>
    <cellStyle name="Accent2 8 4 2" xfId="10519"/>
    <cellStyle name="Accent2 8 5" xfId="10520"/>
    <cellStyle name="Accent2 8 5 2" xfId="10521"/>
    <cellStyle name="Accent2 8 6" xfId="10522"/>
    <cellStyle name="Accent2 8 7" xfId="10523"/>
    <cellStyle name="Accent2 8 8" xfId="10509"/>
    <cellStyle name="Accent2 9" xfId="193"/>
    <cellStyle name="Accent2 9 2" xfId="10525"/>
    <cellStyle name="Accent2 9 2 2" xfId="10526"/>
    <cellStyle name="Accent2 9 2 2 2" xfId="10527"/>
    <cellStyle name="Accent2 9 2 3" xfId="10528"/>
    <cellStyle name="Accent2 9 2 3 2" xfId="10529"/>
    <cellStyle name="Accent2 9 2 4" xfId="10530"/>
    <cellStyle name="Accent2 9 3" xfId="10531"/>
    <cellStyle name="Accent2 9 3 2" xfId="10532"/>
    <cellStyle name="Accent2 9 4" xfId="10533"/>
    <cellStyle name="Accent2 9 4 2" xfId="10534"/>
    <cellStyle name="Accent2 9 5" xfId="10535"/>
    <cellStyle name="Accent2 9 5 2" xfId="10536"/>
    <cellStyle name="Accent2 9 6" xfId="10537"/>
    <cellStyle name="Accent2 9 7" xfId="10538"/>
    <cellStyle name="Accent2 9 8" xfId="10524"/>
    <cellStyle name="Accent3 - 20%" xfId="3830"/>
    <cellStyle name="Accent3 - 20% 2" xfId="10539"/>
    <cellStyle name="Accent3 - 40%" xfId="3829"/>
    <cellStyle name="Accent3 - 40% 2" xfId="10540"/>
    <cellStyle name="Accent3 - 60%" xfId="3828"/>
    <cellStyle name="Accent3 - 60% 2" xfId="10541"/>
    <cellStyle name="Accent3 10" xfId="194"/>
    <cellStyle name="Accent3 10 2" xfId="10543"/>
    <cellStyle name="Accent3 10 2 2" xfId="10544"/>
    <cellStyle name="Accent3 10 2 2 2" xfId="10545"/>
    <cellStyle name="Accent3 10 2 3" xfId="10546"/>
    <cellStyle name="Accent3 10 2 3 2" xfId="10547"/>
    <cellStyle name="Accent3 10 2 4" xfId="10548"/>
    <cellStyle name="Accent3 10 3" xfId="10549"/>
    <cellStyle name="Accent3 10 3 2" xfId="10550"/>
    <cellStyle name="Accent3 10 4" xfId="10551"/>
    <cellStyle name="Accent3 10 4 2" xfId="10552"/>
    <cellStyle name="Accent3 10 5" xfId="10553"/>
    <cellStyle name="Accent3 10 5 2" xfId="10554"/>
    <cellStyle name="Accent3 10 6" xfId="10555"/>
    <cellStyle name="Accent3 10 7" xfId="10556"/>
    <cellStyle name="Accent3 10 8" xfId="10542"/>
    <cellStyle name="Accent3 11" xfId="5867"/>
    <cellStyle name="Accent3 11 2" xfId="10558"/>
    <cellStyle name="Accent3 11 2 2" xfId="10559"/>
    <cellStyle name="Accent3 11 3" xfId="10560"/>
    <cellStyle name="Accent3 11 3 2" xfId="10561"/>
    <cellStyle name="Accent3 11 4" xfId="10562"/>
    <cellStyle name="Accent3 11 5" xfId="10557"/>
    <cellStyle name="Accent3 12" xfId="5880"/>
    <cellStyle name="Accent3 13" xfId="5860"/>
    <cellStyle name="Accent3 14" xfId="5920"/>
    <cellStyle name="Accent3 15" xfId="5909"/>
    <cellStyle name="Accent3 16" xfId="5932"/>
    <cellStyle name="Accent3 2" xfId="195"/>
    <cellStyle name="Accent3 2 10" xfId="10563"/>
    <cellStyle name="Accent3 2 2" xfId="2731"/>
    <cellStyle name="Accent3 2 2 2" xfId="10565"/>
    <cellStyle name="Accent3 2 2 2 2" xfId="10566"/>
    <cellStyle name="Accent3 2 2 3" xfId="10567"/>
    <cellStyle name="Accent3 2 2 3 2" xfId="10568"/>
    <cellStyle name="Accent3 2 2 4" xfId="10569"/>
    <cellStyle name="Accent3 2 2 5" xfId="10564"/>
    <cellStyle name="Accent3 2 3" xfId="2730"/>
    <cellStyle name="Accent3 2 3 2" xfId="2729"/>
    <cellStyle name="Accent3 2 3 2 2" xfId="10572"/>
    <cellStyle name="Accent3 2 3 2 3" xfId="10571"/>
    <cellStyle name="Accent3 2 3 3" xfId="10573"/>
    <cellStyle name="Accent3 2 3 3 2" xfId="10574"/>
    <cellStyle name="Accent3 2 3 4" xfId="10575"/>
    <cellStyle name="Accent3 2 3 5" xfId="10570"/>
    <cellStyle name="Accent3 2 4" xfId="2732"/>
    <cellStyle name="Accent3 2 4 2" xfId="10577"/>
    <cellStyle name="Accent3 2 4 2 2" xfId="10578"/>
    <cellStyle name="Accent3 2 4 3" xfId="10579"/>
    <cellStyle name="Accent3 2 4 3 2" xfId="10580"/>
    <cellStyle name="Accent3 2 4 4" xfId="10581"/>
    <cellStyle name="Accent3 2 4 5" xfId="10576"/>
    <cellStyle name="Accent3 2 5" xfId="10582"/>
    <cellStyle name="Accent3 2 5 2" xfId="10583"/>
    <cellStyle name="Accent3 2 6" xfId="10584"/>
    <cellStyle name="Accent3 2 6 2" xfId="10585"/>
    <cellStyle name="Accent3 2 7" xfId="10586"/>
    <cellStyle name="Accent3 2 7 2" xfId="10587"/>
    <cellStyle name="Accent3 2 8" xfId="10588"/>
    <cellStyle name="Accent3 2 9" xfId="10589"/>
    <cellStyle name="Accent3 2_2530250_ Nuclear Fuel Disp Cost_1213" xfId="2728"/>
    <cellStyle name="Accent3 3" xfId="196"/>
    <cellStyle name="Accent3 3 2" xfId="2726"/>
    <cellStyle name="Accent3 3 2 2" xfId="2725"/>
    <cellStyle name="Accent3 3 2 2 2" xfId="10593"/>
    <cellStyle name="Accent3 3 2 2 3" xfId="10592"/>
    <cellStyle name="Accent3 3 2 3" xfId="10594"/>
    <cellStyle name="Accent3 3 2 3 2" xfId="10595"/>
    <cellStyle name="Accent3 3 2 4" xfId="10596"/>
    <cellStyle name="Accent3 3 2 5" xfId="10591"/>
    <cellStyle name="Accent3 3 3" xfId="2724"/>
    <cellStyle name="Accent3 3 3 2" xfId="10598"/>
    <cellStyle name="Accent3 3 3 3" xfId="10597"/>
    <cellStyle name="Accent3 3 4" xfId="2727"/>
    <cellStyle name="Accent3 3 4 2" xfId="10600"/>
    <cellStyle name="Accent3 3 4 3" xfId="10599"/>
    <cellStyle name="Accent3 3 5" xfId="10601"/>
    <cellStyle name="Accent3 3 5 2" xfId="10602"/>
    <cellStyle name="Accent3 3 6" xfId="10603"/>
    <cellStyle name="Accent3 3 7" xfId="10604"/>
    <cellStyle name="Accent3 3 8" xfId="10605"/>
    <cellStyle name="Accent3 3 9" xfId="10590"/>
    <cellStyle name="Accent3 3_5210NY5008- NMPC Transmission Revenue Adjustment Clause (TRAC)_0115" xfId="2723"/>
    <cellStyle name="Accent3 4" xfId="197"/>
    <cellStyle name="Accent3 4 2" xfId="2722"/>
    <cellStyle name="Accent3 4 2 2" xfId="10608"/>
    <cellStyle name="Accent3 4 2 2 2" xfId="10609"/>
    <cellStyle name="Accent3 4 2 3" xfId="10610"/>
    <cellStyle name="Accent3 4 2 3 2" xfId="10611"/>
    <cellStyle name="Accent3 4 2 4" xfId="10612"/>
    <cellStyle name="Accent3 4 2 5" xfId="10607"/>
    <cellStyle name="Accent3 4 3" xfId="10613"/>
    <cellStyle name="Accent3 4 3 2" xfId="10614"/>
    <cellStyle name="Accent3 4 4" xfId="10615"/>
    <cellStyle name="Accent3 4 4 2" xfId="10616"/>
    <cellStyle name="Accent3 4 5" xfId="10617"/>
    <cellStyle name="Accent3 4 5 2" xfId="10618"/>
    <cellStyle name="Accent3 4 6" xfId="10619"/>
    <cellStyle name="Accent3 4 7" xfId="10620"/>
    <cellStyle name="Accent3 4 8" xfId="10606"/>
    <cellStyle name="Accent3 5" xfId="198"/>
    <cellStyle name="Accent3 5 2" xfId="2720"/>
    <cellStyle name="Accent3 5 2 2" xfId="10623"/>
    <cellStyle name="Accent3 5 2 2 2" xfId="10624"/>
    <cellStyle name="Accent3 5 2 3" xfId="10625"/>
    <cellStyle name="Accent3 5 2 3 2" xfId="10626"/>
    <cellStyle name="Accent3 5 2 4" xfId="10627"/>
    <cellStyle name="Accent3 5 2 5" xfId="10622"/>
    <cellStyle name="Accent3 5 3" xfId="2719"/>
    <cellStyle name="Accent3 5 3 2" xfId="10629"/>
    <cellStyle name="Accent3 5 3 3" xfId="10628"/>
    <cellStyle name="Accent3 5 4" xfId="2721"/>
    <cellStyle name="Accent3 5 4 2" xfId="10631"/>
    <cellStyle name="Accent3 5 4 3" xfId="10630"/>
    <cellStyle name="Accent3 5 5" xfId="10632"/>
    <cellStyle name="Accent3 5 5 2" xfId="10633"/>
    <cellStyle name="Accent3 5 6" xfId="10634"/>
    <cellStyle name="Accent3 5 7" xfId="10635"/>
    <cellStyle name="Accent3 5 8" xfId="10621"/>
    <cellStyle name="Accent3 5_08 14 TRAC Estimate w_JE" xfId="2718"/>
    <cellStyle name="Accent3 6" xfId="199"/>
    <cellStyle name="Accent3 6 2" xfId="10637"/>
    <cellStyle name="Accent3 6 2 2" xfId="10638"/>
    <cellStyle name="Accent3 6 2 2 2" xfId="10639"/>
    <cellStyle name="Accent3 6 2 3" xfId="10640"/>
    <cellStyle name="Accent3 6 2 3 2" xfId="10641"/>
    <cellStyle name="Accent3 6 2 4" xfId="10642"/>
    <cellStyle name="Accent3 6 3" xfId="10643"/>
    <cellStyle name="Accent3 6 3 2" xfId="10644"/>
    <cellStyle name="Accent3 6 4" xfId="10645"/>
    <cellStyle name="Accent3 6 4 2" xfId="10646"/>
    <cellStyle name="Accent3 6 5" xfId="10647"/>
    <cellStyle name="Accent3 6 5 2" xfId="10648"/>
    <cellStyle name="Accent3 6 6" xfId="10649"/>
    <cellStyle name="Accent3 6 7" xfId="10650"/>
    <cellStyle name="Accent3 6 8" xfId="10636"/>
    <cellStyle name="Accent3 7" xfId="200"/>
    <cellStyle name="Accent3 7 2" xfId="10652"/>
    <cellStyle name="Accent3 7 2 2" xfId="10653"/>
    <cellStyle name="Accent3 7 2 2 2" xfId="10654"/>
    <cellStyle name="Accent3 7 2 3" xfId="10655"/>
    <cellStyle name="Accent3 7 2 3 2" xfId="10656"/>
    <cellStyle name="Accent3 7 2 4" xfId="10657"/>
    <cellStyle name="Accent3 7 3" xfId="10658"/>
    <cellStyle name="Accent3 7 3 2" xfId="10659"/>
    <cellStyle name="Accent3 7 4" xfId="10660"/>
    <cellStyle name="Accent3 7 4 2" xfId="10661"/>
    <cellStyle name="Accent3 7 5" xfId="10662"/>
    <cellStyle name="Accent3 7 5 2" xfId="10663"/>
    <cellStyle name="Accent3 7 6" xfId="10664"/>
    <cellStyle name="Accent3 7 7" xfId="10665"/>
    <cellStyle name="Accent3 7 8" xfId="10651"/>
    <cellStyle name="Accent3 8" xfId="201"/>
    <cellStyle name="Accent3 8 2" xfId="10667"/>
    <cellStyle name="Accent3 8 2 2" xfId="10668"/>
    <cellStyle name="Accent3 8 2 2 2" xfId="10669"/>
    <cellStyle name="Accent3 8 2 3" xfId="10670"/>
    <cellStyle name="Accent3 8 2 3 2" xfId="10671"/>
    <cellStyle name="Accent3 8 2 4" xfId="10672"/>
    <cellStyle name="Accent3 8 3" xfId="10673"/>
    <cellStyle name="Accent3 8 3 2" xfId="10674"/>
    <cellStyle name="Accent3 8 4" xfId="10675"/>
    <cellStyle name="Accent3 8 4 2" xfId="10676"/>
    <cellStyle name="Accent3 8 5" xfId="10677"/>
    <cellStyle name="Accent3 8 5 2" xfId="10678"/>
    <cellStyle name="Accent3 8 6" xfId="10679"/>
    <cellStyle name="Accent3 8 7" xfId="10680"/>
    <cellStyle name="Accent3 8 8" xfId="10666"/>
    <cellStyle name="Accent3 9" xfId="202"/>
    <cellStyle name="Accent3 9 2" xfId="10682"/>
    <cellStyle name="Accent3 9 2 2" xfId="10683"/>
    <cellStyle name="Accent3 9 2 2 2" xfId="10684"/>
    <cellStyle name="Accent3 9 2 3" xfId="10685"/>
    <cellStyle name="Accent3 9 2 3 2" xfId="10686"/>
    <cellStyle name="Accent3 9 2 4" xfId="10687"/>
    <cellStyle name="Accent3 9 3" xfId="10688"/>
    <cellStyle name="Accent3 9 3 2" xfId="10689"/>
    <cellStyle name="Accent3 9 4" xfId="10690"/>
    <cellStyle name="Accent3 9 4 2" xfId="10691"/>
    <cellStyle name="Accent3 9 5" xfId="10692"/>
    <cellStyle name="Accent3 9 5 2" xfId="10693"/>
    <cellStyle name="Accent3 9 6" xfId="10694"/>
    <cellStyle name="Accent3 9 7" xfId="10695"/>
    <cellStyle name="Accent3 9 8" xfId="10681"/>
    <cellStyle name="Accent4 - 20%" xfId="3827"/>
    <cellStyle name="Accent4 - 20% 2" xfId="10696"/>
    <cellStyle name="Accent4 - 40%" xfId="3826"/>
    <cellStyle name="Accent4 - 40% 2" xfId="10697"/>
    <cellStyle name="Accent4 - 60%" xfId="3825"/>
    <cellStyle name="Accent4 - 60% 2" xfId="10698"/>
    <cellStyle name="Accent4 10" xfId="203"/>
    <cellStyle name="Accent4 10 2" xfId="10700"/>
    <cellStyle name="Accent4 10 2 2" xfId="10701"/>
    <cellStyle name="Accent4 10 2 2 2" xfId="10702"/>
    <cellStyle name="Accent4 10 2 3" xfId="10703"/>
    <cellStyle name="Accent4 10 2 3 2" xfId="10704"/>
    <cellStyle name="Accent4 10 2 4" xfId="10705"/>
    <cellStyle name="Accent4 10 3" xfId="10706"/>
    <cellStyle name="Accent4 10 3 2" xfId="10707"/>
    <cellStyle name="Accent4 10 4" xfId="10708"/>
    <cellStyle name="Accent4 10 4 2" xfId="10709"/>
    <cellStyle name="Accent4 10 5" xfId="10710"/>
    <cellStyle name="Accent4 10 5 2" xfId="10711"/>
    <cellStyle name="Accent4 10 6" xfId="10712"/>
    <cellStyle name="Accent4 10 7" xfId="10713"/>
    <cellStyle name="Accent4 10 8" xfId="10699"/>
    <cellStyle name="Accent4 11" xfId="5868"/>
    <cellStyle name="Accent4 11 2" xfId="10715"/>
    <cellStyle name="Accent4 11 2 2" xfId="10716"/>
    <cellStyle name="Accent4 11 3" xfId="10717"/>
    <cellStyle name="Accent4 11 3 2" xfId="10718"/>
    <cellStyle name="Accent4 11 4" xfId="10719"/>
    <cellStyle name="Accent4 11 5" xfId="10714"/>
    <cellStyle name="Accent4 12" xfId="5878"/>
    <cellStyle name="Accent4 13" xfId="5861"/>
    <cellStyle name="Accent4 14" xfId="5883"/>
    <cellStyle name="Accent4 15" xfId="5925"/>
    <cellStyle name="Accent4 16" xfId="5892"/>
    <cellStyle name="Accent4 2" xfId="204"/>
    <cellStyle name="Accent4 2 10" xfId="10720"/>
    <cellStyle name="Accent4 2 2" xfId="2716"/>
    <cellStyle name="Accent4 2 2 2" xfId="10722"/>
    <cellStyle name="Accent4 2 2 2 2" xfId="10723"/>
    <cellStyle name="Accent4 2 2 3" xfId="10724"/>
    <cellStyle name="Accent4 2 2 3 2" xfId="10725"/>
    <cellStyle name="Accent4 2 2 4" xfId="10726"/>
    <cellStyle name="Accent4 2 2 5" xfId="10721"/>
    <cellStyle name="Accent4 2 3" xfId="2715"/>
    <cellStyle name="Accent4 2 3 2" xfId="2714"/>
    <cellStyle name="Accent4 2 3 2 2" xfId="10729"/>
    <cellStyle name="Accent4 2 3 2 3" xfId="10728"/>
    <cellStyle name="Accent4 2 3 3" xfId="10730"/>
    <cellStyle name="Accent4 2 3 3 2" xfId="10731"/>
    <cellStyle name="Accent4 2 3 4" xfId="10732"/>
    <cellStyle name="Accent4 2 3 5" xfId="10727"/>
    <cellStyle name="Accent4 2 4" xfId="2717"/>
    <cellStyle name="Accent4 2 4 2" xfId="10734"/>
    <cellStyle name="Accent4 2 4 2 2" xfId="10735"/>
    <cellStyle name="Accent4 2 4 3" xfId="10736"/>
    <cellStyle name="Accent4 2 4 3 2" xfId="10737"/>
    <cellStyle name="Accent4 2 4 4" xfId="10738"/>
    <cellStyle name="Accent4 2 4 5" xfId="10733"/>
    <cellStyle name="Accent4 2 5" xfId="10739"/>
    <cellStyle name="Accent4 2 5 2" xfId="10740"/>
    <cellStyle name="Accent4 2 6" xfId="10741"/>
    <cellStyle name="Accent4 2 6 2" xfId="10742"/>
    <cellStyle name="Accent4 2 7" xfId="10743"/>
    <cellStyle name="Accent4 2 7 2" xfId="10744"/>
    <cellStyle name="Accent4 2 8" xfId="10745"/>
    <cellStyle name="Accent4 2 9" xfId="10746"/>
    <cellStyle name="Accent4 2_2530250_ Nuclear Fuel Disp Cost_1213" xfId="2713"/>
    <cellStyle name="Accent4 3" xfId="205"/>
    <cellStyle name="Accent4 3 2" xfId="2711"/>
    <cellStyle name="Accent4 3 2 2" xfId="2710"/>
    <cellStyle name="Accent4 3 2 2 2" xfId="10750"/>
    <cellStyle name="Accent4 3 2 2 3" xfId="10749"/>
    <cellStyle name="Accent4 3 2 3" xfId="10751"/>
    <cellStyle name="Accent4 3 2 3 2" xfId="10752"/>
    <cellStyle name="Accent4 3 2 4" xfId="10753"/>
    <cellStyle name="Accent4 3 2 5" xfId="10748"/>
    <cellStyle name="Accent4 3 3" xfId="2709"/>
    <cellStyle name="Accent4 3 3 2" xfId="10755"/>
    <cellStyle name="Accent4 3 3 3" xfId="10754"/>
    <cellStyle name="Accent4 3 4" xfId="2712"/>
    <cellStyle name="Accent4 3 4 2" xfId="10757"/>
    <cellStyle name="Accent4 3 4 3" xfId="10756"/>
    <cellStyle name="Accent4 3 5" xfId="10758"/>
    <cellStyle name="Accent4 3 5 2" xfId="10759"/>
    <cellStyle name="Accent4 3 6" xfId="10760"/>
    <cellStyle name="Accent4 3 7" xfId="10761"/>
    <cellStyle name="Accent4 3 8" xfId="10762"/>
    <cellStyle name="Accent4 3 9" xfId="10747"/>
    <cellStyle name="Accent4 3_5210NY5008- NMPC Transmission Revenue Adjustment Clause (TRAC)_0115" xfId="2708"/>
    <cellStyle name="Accent4 4" xfId="206"/>
    <cellStyle name="Accent4 4 2" xfId="2707"/>
    <cellStyle name="Accent4 4 2 2" xfId="10765"/>
    <cellStyle name="Accent4 4 2 2 2" xfId="10766"/>
    <cellStyle name="Accent4 4 2 3" xfId="10767"/>
    <cellStyle name="Accent4 4 2 3 2" xfId="10768"/>
    <cellStyle name="Accent4 4 2 4" xfId="10769"/>
    <cellStyle name="Accent4 4 2 5" xfId="10764"/>
    <cellStyle name="Accent4 4 3" xfId="10770"/>
    <cellStyle name="Accent4 4 3 2" xfId="10771"/>
    <cellStyle name="Accent4 4 4" xfId="10772"/>
    <cellStyle name="Accent4 4 4 2" xfId="10773"/>
    <cellStyle name="Accent4 4 5" xfId="10774"/>
    <cellStyle name="Accent4 4 5 2" xfId="10775"/>
    <cellStyle name="Accent4 4 6" xfId="10776"/>
    <cellStyle name="Accent4 4 7" xfId="10777"/>
    <cellStyle name="Accent4 4 8" xfId="10763"/>
    <cellStyle name="Accent4 5" xfId="207"/>
    <cellStyle name="Accent4 5 2" xfId="2705"/>
    <cellStyle name="Accent4 5 2 2" xfId="10780"/>
    <cellStyle name="Accent4 5 2 2 2" xfId="10781"/>
    <cellStyle name="Accent4 5 2 3" xfId="10782"/>
    <cellStyle name="Accent4 5 2 3 2" xfId="10783"/>
    <cellStyle name="Accent4 5 2 4" xfId="10784"/>
    <cellStyle name="Accent4 5 2 5" xfId="10779"/>
    <cellStyle name="Accent4 5 3" xfId="2704"/>
    <cellStyle name="Accent4 5 3 2" xfId="10786"/>
    <cellStyle name="Accent4 5 3 3" xfId="10785"/>
    <cellStyle name="Accent4 5 4" xfId="2706"/>
    <cellStyle name="Accent4 5 4 2" xfId="10788"/>
    <cellStyle name="Accent4 5 4 3" xfId="10787"/>
    <cellStyle name="Accent4 5 5" xfId="10789"/>
    <cellStyle name="Accent4 5 5 2" xfId="10790"/>
    <cellStyle name="Accent4 5 6" xfId="10791"/>
    <cellStyle name="Accent4 5 7" xfId="10792"/>
    <cellStyle name="Accent4 5 8" xfId="10778"/>
    <cellStyle name="Accent4 5_2530250_ Nuclear Fuel Disp Cost_1213" xfId="2703"/>
    <cellStyle name="Accent4 6" xfId="208"/>
    <cellStyle name="Accent4 6 2" xfId="2701"/>
    <cellStyle name="Accent4 6 2 2" xfId="10795"/>
    <cellStyle name="Accent4 6 2 2 2" xfId="10796"/>
    <cellStyle name="Accent4 6 2 3" xfId="10797"/>
    <cellStyle name="Accent4 6 2 3 2" xfId="10798"/>
    <cellStyle name="Accent4 6 2 4" xfId="10799"/>
    <cellStyle name="Accent4 6 2 5" xfId="10794"/>
    <cellStyle name="Accent4 6 3" xfId="2702"/>
    <cellStyle name="Accent4 6 3 2" xfId="10801"/>
    <cellStyle name="Accent4 6 3 3" xfId="10800"/>
    <cellStyle name="Accent4 6 4" xfId="10802"/>
    <cellStyle name="Accent4 6 4 2" xfId="10803"/>
    <cellStyle name="Accent4 6 5" xfId="10804"/>
    <cellStyle name="Accent4 6 5 2" xfId="10805"/>
    <cellStyle name="Accent4 6 6" xfId="10806"/>
    <cellStyle name="Accent4 6 7" xfId="10807"/>
    <cellStyle name="Accent4 6 8" xfId="10793"/>
    <cellStyle name="Accent4 6_5210 2540541 2540013 1823241 1823014 Transmission Revenue Adjustment Clause (TRAC) 0215" xfId="2700"/>
    <cellStyle name="Accent4 7" xfId="209"/>
    <cellStyle name="Accent4 7 2" xfId="10809"/>
    <cellStyle name="Accent4 7 2 2" xfId="10810"/>
    <cellStyle name="Accent4 7 2 2 2" xfId="10811"/>
    <cellStyle name="Accent4 7 2 3" xfId="10812"/>
    <cellStyle name="Accent4 7 2 3 2" xfId="10813"/>
    <cellStyle name="Accent4 7 2 4" xfId="10814"/>
    <cellStyle name="Accent4 7 3" xfId="10815"/>
    <cellStyle name="Accent4 7 3 2" xfId="10816"/>
    <cellStyle name="Accent4 7 4" xfId="10817"/>
    <cellStyle name="Accent4 7 4 2" xfId="10818"/>
    <cellStyle name="Accent4 7 5" xfId="10819"/>
    <cellStyle name="Accent4 7 5 2" xfId="10820"/>
    <cellStyle name="Accent4 7 6" xfId="10821"/>
    <cellStyle name="Accent4 7 7" xfId="10822"/>
    <cellStyle name="Accent4 7 8" xfId="10808"/>
    <cellStyle name="Accent4 8" xfId="210"/>
    <cellStyle name="Accent4 8 2" xfId="10824"/>
    <cellStyle name="Accent4 8 2 2" xfId="10825"/>
    <cellStyle name="Accent4 8 2 2 2" xfId="10826"/>
    <cellStyle name="Accent4 8 2 3" xfId="10827"/>
    <cellStyle name="Accent4 8 2 3 2" xfId="10828"/>
    <cellStyle name="Accent4 8 2 4" xfId="10829"/>
    <cellStyle name="Accent4 8 3" xfId="10830"/>
    <cellStyle name="Accent4 8 3 2" xfId="10831"/>
    <cellStyle name="Accent4 8 4" xfId="10832"/>
    <cellStyle name="Accent4 8 4 2" xfId="10833"/>
    <cellStyle name="Accent4 8 5" xfId="10834"/>
    <cellStyle name="Accent4 8 5 2" xfId="10835"/>
    <cellStyle name="Accent4 8 6" xfId="10836"/>
    <cellStyle name="Accent4 8 7" xfId="10837"/>
    <cellStyle name="Accent4 8 8" xfId="10823"/>
    <cellStyle name="Accent4 9" xfId="211"/>
    <cellStyle name="Accent4 9 2" xfId="10839"/>
    <cellStyle name="Accent4 9 2 2" xfId="10840"/>
    <cellStyle name="Accent4 9 2 2 2" xfId="10841"/>
    <cellStyle name="Accent4 9 2 3" xfId="10842"/>
    <cellStyle name="Accent4 9 2 3 2" xfId="10843"/>
    <cellStyle name="Accent4 9 2 4" xfId="10844"/>
    <cellStyle name="Accent4 9 3" xfId="10845"/>
    <cellStyle name="Accent4 9 3 2" xfId="10846"/>
    <cellStyle name="Accent4 9 4" xfId="10847"/>
    <cellStyle name="Accent4 9 4 2" xfId="10848"/>
    <cellStyle name="Accent4 9 5" xfId="10849"/>
    <cellStyle name="Accent4 9 5 2" xfId="10850"/>
    <cellStyle name="Accent4 9 6" xfId="10851"/>
    <cellStyle name="Accent4 9 7" xfId="10852"/>
    <cellStyle name="Accent4 9 8" xfId="10838"/>
    <cellStyle name="Accent5 - 20%" xfId="3824"/>
    <cellStyle name="Accent5 - 20% 2" xfId="10853"/>
    <cellStyle name="Accent5 - 40%" xfId="3823"/>
    <cellStyle name="Accent5 - 40% 2" xfId="10854"/>
    <cellStyle name="Accent5 - 60%" xfId="3822"/>
    <cellStyle name="Accent5 - 60% 2" xfId="10855"/>
    <cellStyle name="Accent5 10" xfId="212"/>
    <cellStyle name="Accent5 10 2" xfId="10857"/>
    <cellStyle name="Accent5 10 2 2" xfId="10858"/>
    <cellStyle name="Accent5 10 2 2 2" xfId="10859"/>
    <cellStyle name="Accent5 10 2 3" xfId="10860"/>
    <cellStyle name="Accent5 10 2 3 2" xfId="10861"/>
    <cellStyle name="Accent5 10 2 4" xfId="10862"/>
    <cellStyle name="Accent5 10 3" xfId="10863"/>
    <cellStyle name="Accent5 10 3 2" xfId="10864"/>
    <cellStyle name="Accent5 10 4" xfId="10865"/>
    <cellStyle name="Accent5 10 4 2" xfId="10866"/>
    <cellStyle name="Accent5 10 5" xfId="10867"/>
    <cellStyle name="Accent5 10 5 2" xfId="10868"/>
    <cellStyle name="Accent5 10 6" xfId="10869"/>
    <cellStyle name="Accent5 10 7" xfId="10870"/>
    <cellStyle name="Accent5 10 8" xfId="10856"/>
    <cellStyle name="Accent5 11" xfId="5869"/>
    <cellStyle name="Accent5 11 2" xfId="10872"/>
    <cellStyle name="Accent5 11 2 2" xfId="10873"/>
    <cellStyle name="Accent5 11 3" xfId="10874"/>
    <cellStyle name="Accent5 11 3 2" xfId="10875"/>
    <cellStyle name="Accent5 11 4" xfId="10876"/>
    <cellStyle name="Accent5 11 5" xfId="10871"/>
    <cellStyle name="Accent5 12" xfId="5877"/>
    <cellStyle name="Accent5 13" xfId="5863"/>
    <cellStyle name="Accent5 14" xfId="5919"/>
    <cellStyle name="Accent5 15" xfId="5858"/>
    <cellStyle name="Accent5 16" xfId="5889"/>
    <cellStyle name="Accent5 2" xfId="213"/>
    <cellStyle name="Accent5 2 10" xfId="10877"/>
    <cellStyle name="Accent5 2 2" xfId="2698"/>
    <cellStyle name="Accent5 2 2 2" xfId="10879"/>
    <cellStyle name="Accent5 2 2 2 2" xfId="10880"/>
    <cellStyle name="Accent5 2 2 3" xfId="10881"/>
    <cellStyle name="Accent5 2 2 3 2" xfId="10882"/>
    <cellStyle name="Accent5 2 2 4" xfId="10883"/>
    <cellStyle name="Accent5 2 2 5" xfId="10878"/>
    <cellStyle name="Accent5 2 3" xfId="2697"/>
    <cellStyle name="Accent5 2 3 2" xfId="2696"/>
    <cellStyle name="Accent5 2 3 2 2" xfId="10886"/>
    <cellStyle name="Accent5 2 3 2 3" xfId="10885"/>
    <cellStyle name="Accent5 2 3 3" xfId="10887"/>
    <cellStyle name="Accent5 2 3 3 2" xfId="10888"/>
    <cellStyle name="Accent5 2 3 4" xfId="10889"/>
    <cellStyle name="Accent5 2 3 5" xfId="10884"/>
    <cellStyle name="Accent5 2 4" xfId="2699"/>
    <cellStyle name="Accent5 2 4 2" xfId="10891"/>
    <cellStyle name="Accent5 2 4 2 2" xfId="10892"/>
    <cellStyle name="Accent5 2 4 3" xfId="10893"/>
    <cellStyle name="Accent5 2 4 3 2" xfId="10894"/>
    <cellStyle name="Accent5 2 4 4" xfId="10895"/>
    <cellStyle name="Accent5 2 4 5" xfId="10890"/>
    <cellStyle name="Accent5 2 5" xfId="10896"/>
    <cellStyle name="Accent5 2 5 2" xfId="10897"/>
    <cellStyle name="Accent5 2 6" xfId="10898"/>
    <cellStyle name="Accent5 2 6 2" xfId="10899"/>
    <cellStyle name="Accent5 2 7" xfId="10900"/>
    <cellStyle name="Accent5 2 7 2" xfId="10901"/>
    <cellStyle name="Accent5 2 8" xfId="10902"/>
    <cellStyle name="Accent5 2 9" xfId="10903"/>
    <cellStyle name="Accent5 2_2530250_ Nuclear Fuel Disp Cost_1213" xfId="2695"/>
    <cellStyle name="Accent5 3" xfId="214"/>
    <cellStyle name="Accent5 3 2" xfId="2693"/>
    <cellStyle name="Accent5 3 2 2" xfId="2692"/>
    <cellStyle name="Accent5 3 2 2 2" xfId="10907"/>
    <cellStyle name="Accent5 3 2 2 3" xfId="10906"/>
    <cellStyle name="Accent5 3 2 3" xfId="10908"/>
    <cellStyle name="Accent5 3 2 3 2" xfId="10909"/>
    <cellStyle name="Accent5 3 2 4" xfId="10910"/>
    <cellStyle name="Accent5 3 2 5" xfId="10905"/>
    <cellStyle name="Accent5 3 3" xfId="2691"/>
    <cellStyle name="Accent5 3 3 2" xfId="10912"/>
    <cellStyle name="Accent5 3 3 3" xfId="10911"/>
    <cellStyle name="Accent5 3 4" xfId="2694"/>
    <cellStyle name="Accent5 3 4 2" xfId="10914"/>
    <cellStyle name="Accent5 3 4 3" xfId="10913"/>
    <cellStyle name="Accent5 3 5" xfId="10915"/>
    <cellStyle name="Accent5 3 5 2" xfId="10916"/>
    <cellStyle name="Accent5 3 6" xfId="10917"/>
    <cellStyle name="Accent5 3 7" xfId="10918"/>
    <cellStyle name="Accent5 3 8" xfId="10919"/>
    <cellStyle name="Accent5 3 9" xfId="10904"/>
    <cellStyle name="Accent5 3_5210NY5008- NMPC Transmission Revenue Adjustment Clause (TRAC)_0115" xfId="2690"/>
    <cellStyle name="Accent5 4" xfId="215"/>
    <cellStyle name="Accent5 4 2" xfId="2689"/>
    <cellStyle name="Accent5 4 2 2" xfId="10922"/>
    <cellStyle name="Accent5 4 2 2 2" xfId="10923"/>
    <cellStyle name="Accent5 4 2 3" xfId="10924"/>
    <cellStyle name="Accent5 4 2 3 2" xfId="10925"/>
    <cellStyle name="Accent5 4 2 4" xfId="10926"/>
    <cellStyle name="Accent5 4 2 5" xfId="10921"/>
    <cellStyle name="Accent5 4 3" xfId="10927"/>
    <cellStyle name="Accent5 4 3 2" xfId="10928"/>
    <cellStyle name="Accent5 4 4" xfId="10929"/>
    <cellStyle name="Accent5 4 4 2" xfId="10930"/>
    <cellStyle name="Accent5 4 5" xfId="10931"/>
    <cellStyle name="Accent5 4 5 2" xfId="10932"/>
    <cellStyle name="Accent5 4 6" xfId="10933"/>
    <cellStyle name="Accent5 4 7" xfId="10934"/>
    <cellStyle name="Accent5 4 8" xfId="10920"/>
    <cellStyle name="Accent5 5" xfId="216"/>
    <cellStyle name="Accent5 5 2" xfId="2687"/>
    <cellStyle name="Accent5 5 2 2" xfId="10937"/>
    <cellStyle name="Accent5 5 2 2 2" xfId="10938"/>
    <cellStyle name="Accent5 5 2 3" xfId="10939"/>
    <cellStyle name="Accent5 5 2 3 2" xfId="10940"/>
    <cellStyle name="Accent5 5 2 4" xfId="10941"/>
    <cellStyle name="Accent5 5 2 5" xfId="10936"/>
    <cellStyle name="Accent5 5 3" xfId="2686"/>
    <cellStyle name="Accent5 5 3 2" xfId="10943"/>
    <cellStyle name="Accent5 5 3 3" xfId="10942"/>
    <cellStyle name="Accent5 5 4" xfId="2688"/>
    <cellStyle name="Accent5 5 4 2" xfId="10945"/>
    <cellStyle name="Accent5 5 4 3" xfId="10944"/>
    <cellStyle name="Accent5 5 5" xfId="10946"/>
    <cellStyle name="Accent5 5 5 2" xfId="10947"/>
    <cellStyle name="Accent5 5 6" xfId="10948"/>
    <cellStyle name="Accent5 5 7" xfId="10949"/>
    <cellStyle name="Accent5 5 8" xfId="10935"/>
    <cellStyle name="Accent5 5_08 14 TRAC Estimate w_JE" xfId="2685"/>
    <cellStyle name="Accent5 6" xfId="217"/>
    <cellStyle name="Accent5 6 2" xfId="10951"/>
    <cellStyle name="Accent5 6 2 2" xfId="10952"/>
    <cellStyle name="Accent5 6 2 2 2" xfId="10953"/>
    <cellStyle name="Accent5 6 2 3" xfId="10954"/>
    <cellStyle name="Accent5 6 2 3 2" xfId="10955"/>
    <cellStyle name="Accent5 6 2 4" xfId="10956"/>
    <cellStyle name="Accent5 6 3" xfId="10957"/>
    <cellStyle name="Accent5 6 3 2" xfId="10958"/>
    <cellStyle name="Accent5 6 4" xfId="10959"/>
    <cellStyle name="Accent5 6 4 2" xfId="10960"/>
    <cellStyle name="Accent5 6 5" xfId="10961"/>
    <cellStyle name="Accent5 6 5 2" xfId="10962"/>
    <cellStyle name="Accent5 6 6" xfId="10963"/>
    <cellStyle name="Accent5 6 7" xfId="10964"/>
    <cellStyle name="Accent5 6 8" xfId="10950"/>
    <cellStyle name="Accent5 7" xfId="218"/>
    <cellStyle name="Accent5 7 2" xfId="10966"/>
    <cellStyle name="Accent5 7 2 2" xfId="10967"/>
    <cellStyle name="Accent5 7 2 2 2" xfId="10968"/>
    <cellStyle name="Accent5 7 2 3" xfId="10969"/>
    <cellStyle name="Accent5 7 2 3 2" xfId="10970"/>
    <cellStyle name="Accent5 7 2 4" xfId="10971"/>
    <cellStyle name="Accent5 7 3" xfId="10972"/>
    <cellStyle name="Accent5 7 3 2" xfId="10973"/>
    <cellStyle name="Accent5 7 4" xfId="10974"/>
    <cellStyle name="Accent5 7 4 2" xfId="10975"/>
    <cellStyle name="Accent5 7 5" xfId="10976"/>
    <cellStyle name="Accent5 7 5 2" xfId="10977"/>
    <cellStyle name="Accent5 7 6" xfId="10978"/>
    <cellStyle name="Accent5 7 7" xfId="10979"/>
    <cellStyle name="Accent5 7 8" xfId="10965"/>
    <cellStyle name="Accent5 8" xfId="219"/>
    <cellStyle name="Accent5 8 2" xfId="10981"/>
    <cellStyle name="Accent5 8 2 2" xfId="10982"/>
    <cellStyle name="Accent5 8 2 2 2" xfId="10983"/>
    <cellStyle name="Accent5 8 2 3" xfId="10984"/>
    <cellStyle name="Accent5 8 2 3 2" xfId="10985"/>
    <cellStyle name="Accent5 8 2 4" xfId="10986"/>
    <cellStyle name="Accent5 8 3" xfId="10987"/>
    <cellStyle name="Accent5 8 3 2" xfId="10988"/>
    <cellStyle name="Accent5 8 4" xfId="10989"/>
    <cellStyle name="Accent5 8 4 2" xfId="10990"/>
    <cellStyle name="Accent5 8 5" xfId="10991"/>
    <cellStyle name="Accent5 8 5 2" xfId="10992"/>
    <cellStyle name="Accent5 8 6" xfId="10993"/>
    <cellStyle name="Accent5 8 7" xfId="10994"/>
    <cellStyle name="Accent5 8 8" xfId="10980"/>
    <cellStyle name="Accent5 9" xfId="220"/>
    <cellStyle name="Accent5 9 2" xfId="10996"/>
    <cellStyle name="Accent5 9 2 2" xfId="10997"/>
    <cellStyle name="Accent5 9 2 2 2" xfId="10998"/>
    <cellStyle name="Accent5 9 2 3" xfId="10999"/>
    <cellStyle name="Accent5 9 2 3 2" xfId="11000"/>
    <cellStyle name="Accent5 9 2 4" xfId="11001"/>
    <cellStyle name="Accent5 9 3" xfId="11002"/>
    <cellStyle name="Accent5 9 3 2" xfId="11003"/>
    <cellStyle name="Accent5 9 4" xfId="11004"/>
    <cellStyle name="Accent5 9 4 2" xfId="11005"/>
    <cellStyle name="Accent5 9 5" xfId="11006"/>
    <cellStyle name="Accent5 9 5 2" xfId="11007"/>
    <cellStyle name="Accent5 9 6" xfId="11008"/>
    <cellStyle name="Accent5 9 7" xfId="11009"/>
    <cellStyle name="Accent5 9 8" xfId="10995"/>
    <cellStyle name="Accent6 - 20%" xfId="3821"/>
    <cellStyle name="Accent6 - 20% 2" xfId="11010"/>
    <cellStyle name="Accent6 - 40%" xfId="3820"/>
    <cellStyle name="Accent6 - 40% 2" xfId="11011"/>
    <cellStyle name="Accent6 - 60%" xfId="3819"/>
    <cellStyle name="Accent6 - 60% 2" xfId="11012"/>
    <cellStyle name="Accent6 10" xfId="221"/>
    <cellStyle name="Accent6 10 2" xfId="11014"/>
    <cellStyle name="Accent6 10 2 2" xfId="11015"/>
    <cellStyle name="Accent6 10 2 2 2" xfId="11016"/>
    <cellStyle name="Accent6 10 2 3" xfId="11017"/>
    <cellStyle name="Accent6 10 2 3 2" xfId="11018"/>
    <cellStyle name="Accent6 10 2 4" xfId="11019"/>
    <cellStyle name="Accent6 10 3" xfId="11020"/>
    <cellStyle name="Accent6 10 3 2" xfId="11021"/>
    <cellStyle name="Accent6 10 4" xfId="11022"/>
    <cellStyle name="Accent6 10 4 2" xfId="11023"/>
    <cellStyle name="Accent6 10 5" xfId="11024"/>
    <cellStyle name="Accent6 10 5 2" xfId="11025"/>
    <cellStyle name="Accent6 10 6" xfId="11026"/>
    <cellStyle name="Accent6 10 7" xfId="11027"/>
    <cellStyle name="Accent6 10 8" xfId="11013"/>
    <cellStyle name="Accent6 11" xfId="5870"/>
    <cellStyle name="Accent6 11 2" xfId="11029"/>
    <cellStyle name="Accent6 11 2 2" xfId="11030"/>
    <cellStyle name="Accent6 11 3" xfId="11031"/>
    <cellStyle name="Accent6 11 3 2" xfId="11032"/>
    <cellStyle name="Accent6 11 4" xfId="11033"/>
    <cellStyle name="Accent6 11 5" xfId="11028"/>
    <cellStyle name="Accent6 12" xfId="5876"/>
    <cellStyle name="Accent6 13" xfId="5864"/>
    <cellStyle name="Accent6 14" xfId="5924"/>
    <cellStyle name="Accent6 15" xfId="5929"/>
    <cellStyle name="Accent6 16" xfId="5888"/>
    <cellStyle name="Accent6 2" xfId="222"/>
    <cellStyle name="Accent6 2 10" xfId="11034"/>
    <cellStyle name="Accent6 2 2" xfId="2683"/>
    <cellStyle name="Accent6 2 2 2" xfId="11036"/>
    <cellStyle name="Accent6 2 2 2 2" xfId="11037"/>
    <cellStyle name="Accent6 2 2 3" xfId="11038"/>
    <cellStyle name="Accent6 2 2 3 2" xfId="11039"/>
    <cellStyle name="Accent6 2 2 4" xfId="11040"/>
    <cellStyle name="Accent6 2 2 5" xfId="11035"/>
    <cellStyle name="Accent6 2 3" xfId="2682"/>
    <cellStyle name="Accent6 2 3 2" xfId="2681"/>
    <cellStyle name="Accent6 2 3 2 2" xfId="11043"/>
    <cellStyle name="Accent6 2 3 2 3" xfId="11042"/>
    <cellStyle name="Accent6 2 3 3" xfId="11044"/>
    <cellStyle name="Accent6 2 3 3 2" xfId="11045"/>
    <cellStyle name="Accent6 2 3 4" xfId="11046"/>
    <cellStyle name="Accent6 2 3 5" xfId="11041"/>
    <cellStyle name="Accent6 2 4" xfId="2684"/>
    <cellStyle name="Accent6 2 4 2" xfId="11048"/>
    <cellStyle name="Accent6 2 4 2 2" xfId="11049"/>
    <cellStyle name="Accent6 2 4 3" xfId="11050"/>
    <cellStyle name="Accent6 2 4 3 2" xfId="11051"/>
    <cellStyle name="Accent6 2 4 4" xfId="11052"/>
    <cellStyle name="Accent6 2 4 5" xfId="11047"/>
    <cellStyle name="Accent6 2 5" xfId="11053"/>
    <cellStyle name="Accent6 2 5 2" xfId="11054"/>
    <cellStyle name="Accent6 2 6" xfId="11055"/>
    <cellStyle name="Accent6 2 6 2" xfId="11056"/>
    <cellStyle name="Accent6 2 7" xfId="11057"/>
    <cellStyle name="Accent6 2 7 2" xfId="11058"/>
    <cellStyle name="Accent6 2 8" xfId="11059"/>
    <cellStyle name="Accent6 2 9" xfId="11060"/>
    <cellStyle name="Accent6 2_2530250_ Nuclear Fuel Disp Cost_1213" xfId="2680"/>
    <cellStyle name="Accent6 3" xfId="223"/>
    <cellStyle name="Accent6 3 2" xfId="2678"/>
    <cellStyle name="Accent6 3 2 2" xfId="2677"/>
    <cellStyle name="Accent6 3 2 2 2" xfId="11064"/>
    <cellStyle name="Accent6 3 2 2 3" xfId="11063"/>
    <cellStyle name="Accent6 3 2 3" xfId="11065"/>
    <cellStyle name="Accent6 3 2 3 2" xfId="11066"/>
    <cellStyle name="Accent6 3 2 4" xfId="11067"/>
    <cellStyle name="Accent6 3 2 5" xfId="11062"/>
    <cellStyle name="Accent6 3 3" xfId="2676"/>
    <cellStyle name="Accent6 3 3 2" xfId="11069"/>
    <cellStyle name="Accent6 3 3 3" xfId="11068"/>
    <cellStyle name="Accent6 3 4" xfId="2679"/>
    <cellStyle name="Accent6 3 4 2" xfId="11071"/>
    <cellStyle name="Accent6 3 4 3" xfId="11070"/>
    <cellStyle name="Accent6 3 5" xfId="11072"/>
    <cellStyle name="Accent6 3 5 2" xfId="11073"/>
    <cellStyle name="Accent6 3 6" xfId="11074"/>
    <cellStyle name="Accent6 3 7" xfId="11075"/>
    <cellStyle name="Accent6 3 8" xfId="11076"/>
    <cellStyle name="Accent6 3 9" xfId="11061"/>
    <cellStyle name="Accent6 3_5210NY5008- NMPC Transmission Revenue Adjustment Clause (TRAC)_0115" xfId="2675"/>
    <cellStyle name="Accent6 4" xfId="224"/>
    <cellStyle name="Accent6 4 2" xfId="2674"/>
    <cellStyle name="Accent6 4 2 2" xfId="11079"/>
    <cellStyle name="Accent6 4 2 2 2" xfId="11080"/>
    <cellStyle name="Accent6 4 2 3" xfId="11081"/>
    <cellStyle name="Accent6 4 2 3 2" xfId="11082"/>
    <cellStyle name="Accent6 4 2 4" xfId="11083"/>
    <cellStyle name="Accent6 4 2 5" xfId="11078"/>
    <cellStyle name="Accent6 4 3" xfId="11084"/>
    <cellStyle name="Accent6 4 3 2" xfId="11085"/>
    <cellStyle name="Accent6 4 4" xfId="11086"/>
    <cellStyle name="Accent6 4 4 2" xfId="11087"/>
    <cellStyle name="Accent6 4 5" xfId="11088"/>
    <cellStyle name="Accent6 4 5 2" xfId="11089"/>
    <cellStyle name="Accent6 4 6" xfId="11090"/>
    <cellStyle name="Accent6 4 7" xfId="11091"/>
    <cellStyle name="Accent6 4 8" xfId="11077"/>
    <cellStyle name="Accent6 5" xfId="225"/>
    <cellStyle name="Accent6 5 2" xfId="2672"/>
    <cellStyle name="Accent6 5 2 2" xfId="11094"/>
    <cellStyle name="Accent6 5 2 2 2" xfId="11095"/>
    <cellStyle name="Accent6 5 2 3" xfId="11096"/>
    <cellStyle name="Accent6 5 2 3 2" xfId="11097"/>
    <cellStyle name="Accent6 5 2 4" xfId="11098"/>
    <cellStyle name="Accent6 5 2 5" xfId="11093"/>
    <cellStyle name="Accent6 5 3" xfId="2671"/>
    <cellStyle name="Accent6 5 3 2" xfId="11100"/>
    <cellStyle name="Accent6 5 3 3" xfId="11099"/>
    <cellStyle name="Accent6 5 4" xfId="2673"/>
    <cellStyle name="Accent6 5 4 2" xfId="11102"/>
    <cellStyle name="Accent6 5 4 3" xfId="11101"/>
    <cellStyle name="Accent6 5 5" xfId="11103"/>
    <cellStyle name="Accent6 5 5 2" xfId="11104"/>
    <cellStyle name="Accent6 5 6" xfId="11105"/>
    <cellStyle name="Accent6 5 7" xfId="11106"/>
    <cellStyle name="Accent6 5 8" xfId="11092"/>
    <cellStyle name="Accent6 5_08 14 TRAC Estimate w_JE" xfId="2670"/>
    <cellStyle name="Accent6 6" xfId="226"/>
    <cellStyle name="Accent6 6 2" xfId="11108"/>
    <cellStyle name="Accent6 6 2 2" xfId="11109"/>
    <cellStyle name="Accent6 6 2 2 2" xfId="11110"/>
    <cellStyle name="Accent6 6 2 3" xfId="11111"/>
    <cellStyle name="Accent6 6 2 3 2" xfId="11112"/>
    <cellStyle name="Accent6 6 2 4" xfId="11113"/>
    <cellStyle name="Accent6 6 3" xfId="11114"/>
    <cellStyle name="Accent6 6 3 2" xfId="11115"/>
    <cellStyle name="Accent6 6 4" xfId="11116"/>
    <cellStyle name="Accent6 6 4 2" xfId="11117"/>
    <cellStyle name="Accent6 6 5" xfId="11118"/>
    <cellStyle name="Accent6 6 5 2" xfId="11119"/>
    <cellStyle name="Accent6 6 6" xfId="11120"/>
    <cellStyle name="Accent6 6 7" xfId="11121"/>
    <cellStyle name="Accent6 6 8" xfId="11107"/>
    <cellStyle name="Accent6 7" xfId="227"/>
    <cellStyle name="Accent6 7 2" xfId="11123"/>
    <cellStyle name="Accent6 7 2 2" xfId="11124"/>
    <cellStyle name="Accent6 7 2 2 2" xfId="11125"/>
    <cellStyle name="Accent6 7 2 3" xfId="11126"/>
    <cellStyle name="Accent6 7 2 3 2" xfId="11127"/>
    <cellStyle name="Accent6 7 2 4" xfId="11128"/>
    <cellStyle name="Accent6 7 3" xfId="11129"/>
    <cellStyle name="Accent6 7 3 2" xfId="11130"/>
    <cellStyle name="Accent6 7 4" xfId="11131"/>
    <cellStyle name="Accent6 7 4 2" xfId="11132"/>
    <cellStyle name="Accent6 7 5" xfId="11133"/>
    <cellStyle name="Accent6 7 5 2" xfId="11134"/>
    <cellStyle name="Accent6 7 6" xfId="11135"/>
    <cellStyle name="Accent6 7 7" xfId="11136"/>
    <cellStyle name="Accent6 7 8" xfId="11122"/>
    <cellStyle name="Accent6 8" xfId="228"/>
    <cellStyle name="Accent6 8 2" xfId="11138"/>
    <cellStyle name="Accent6 8 2 2" xfId="11139"/>
    <cellStyle name="Accent6 8 2 2 2" xfId="11140"/>
    <cellStyle name="Accent6 8 2 3" xfId="11141"/>
    <cellStyle name="Accent6 8 2 3 2" xfId="11142"/>
    <cellStyle name="Accent6 8 2 4" xfId="11143"/>
    <cellStyle name="Accent6 8 3" xfId="11144"/>
    <cellStyle name="Accent6 8 3 2" xfId="11145"/>
    <cellStyle name="Accent6 8 4" xfId="11146"/>
    <cellStyle name="Accent6 8 4 2" xfId="11147"/>
    <cellStyle name="Accent6 8 5" xfId="11148"/>
    <cellStyle name="Accent6 8 5 2" xfId="11149"/>
    <cellStyle name="Accent6 8 6" xfId="11150"/>
    <cellStyle name="Accent6 8 7" xfId="11151"/>
    <cellStyle name="Accent6 8 8" xfId="11137"/>
    <cellStyle name="Accent6 9" xfId="229"/>
    <cellStyle name="Accent6 9 2" xfId="11153"/>
    <cellStyle name="Accent6 9 2 2" xfId="11154"/>
    <cellStyle name="Accent6 9 2 2 2" xfId="11155"/>
    <cellStyle name="Accent6 9 2 3" xfId="11156"/>
    <cellStyle name="Accent6 9 2 3 2" xfId="11157"/>
    <cellStyle name="Accent6 9 2 4" xfId="11158"/>
    <cellStyle name="Accent6 9 3" xfId="11159"/>
    <cellStyle name="Accent6 9 3 2" xfId="11160"/>
    <cellStyle name="Accent6 9 4" xfId="11161"/>
    <cellStyle name="Accent6 9 4 2" xfId="11162"/>
    <cellStyle name="Accent6 9 5" xfId="11163"/>
    <cellStyle name="Accent6 9 5 2" xfId="11164"/>
    <cellStyle name="Accent6 9 6" xfId="11165"/>
    <cellStyle name="Accent6 9 7" xfId="11166"/>
    <cellStyle name="Accent6 9 8" xfId="11152"/>
    <cellStyle name="active" xfId="230"/>
    <cellStyle name="active 2" xfId="11168"/>
    <cellStyle name="active 2 2" xfId="11169"/>
    <cellStyle name="active 2 2 2" xfId="11170"/>
    <cellStyle name="active 2 3" xfId="11171"/>
    <cellStyle name="active 2 3 2" xfId="11172"/>
    <cellStyle name="active 2 4" xfId="11173"/>
    <cellStyle name="active 3" xfId="11174"/>
    <cellStyle name="active 3 2" xfId="11175"/>
    <cellStyle name="active 3 2 2" xfId="11176"/>
    <cellStyle name="active 3 3" xfId="11177"/>
    <cellStyle name="active 3 3 2" xfId="11178"/>
    <cellStyle name="active 3 4" xfId="11179"/>
    <cellStyle name="active 4" xfId="11180"/>
    <cellStyle name="active 4 2" xfId="11181"/>
    <cellStyle name="active 5" xfId="11182"/>
    <cellStyle name="active 5 2" xfId="11183"/>
    <cellStyle name="active 6" xfId="11184"/>
    <cellStyle name="active 6 2" xfId="11185"/>
    <cellStyle name="active 7" xfId="11186"/>
    <cellStyle name="active 8" xfId="11187"/>
    <cellStyle name="active 9" xfId="11167"/>
    <cellStyle name="Actual Date" xfId="3818"/>
    <cellStyle name="Adjustable" xfId="231"/>
    <cellStyle name="Adjustable 2" xfId="11189"/>
    <cellStyle name="Adjustable 2 2" xfId="11190"/>
    <cellStyle name="Adjustable 2 2 2" xfId="11191"/>
    <cellStyle name="Adjustable 2 3" xfId="11192"/>
    <cellStyle name="Adjustable 2 3 2" xfId="11193"/>
    <cellStyle name="Adjustable 2 4" xfId="11194"/>
    <cellStyle name="Adjustable 3" xfId="11195"/>
    <cellStyle name="Adjustable 3 2" xfId="11196"/>
    <cellStyle name="Adjustable 4" xfId="11197"/>
    <cellStyle name="Adjustable 4 2" xfId="11198"/>
    <cellStyle name="Adjustable 5" xfId="11199"/>
    <cellStyle name="Adjustable 5 2" xfId="11200"/>
    <cellStyle name="Adjustable 6" xfId="11201"/>
    <cellStyle name="Adjustable 7" xfId="11202"/>
    <cellStyle name="Adjustable 8" xfId="11188"/>
    <cellStyle name="ÅëÈ­ [0]_±âÅ¸" xfId="3817"/>
    <cellStyle name="ÅëÈ­_±âÅ¸" xfId="3816"/>
    <cellStyle name="amount" xfId="2669"/>
    <cellStyle name="Assumptions Heading_Pivot_Table_Example_BA" xfId="11203"/>
    <cellStyle name="ÄÞ¸¶ [0]_±âÅ¸" xfId="3815"/>
    <cellStyle name="ÄÞ¸¶_±âÅ¸" xfId="3814"/>
    <cellStyle name="Bad 10" xfId="232"/>
    <cellStyle name="Bad 10 2" xfId="11205"/>
    <cellStyle name="Bad 10 2 2" xfId="11206"/>
    <cellStyle name="Bad 10 2 2 2" xfId="11207"/>
    <cellStyle name="Bad 10 2 3" xfId="11208"/>
    <cellStyle name="Bad 10 2 3 2" xfId="11209"/>
    <cellStyle name="Bad 10 2 4" xfId="11210"/>
    <cellStyle name="Bad 10 3" xfId="11211"/>
    <cellStyle name="Bad 10 3 2" xfId="11212"/>
    <cellStyle name="Bad 10 4" xfId="11213"/>
    <cellStyle name="Bad 10 4 2" xfId="11214"/>
    <cellStyle name="Bad 10 5" xfId="11215"/>
    <cellStyle name="Bad 10 5 2" xfId="11216"/>
    <cellStyle name="Bad 10 6" xfId="11217"/>
    <cellStyle name="Bad 10 7" xfId="11218"/>
    <cellStyle name="Bad 10 8" xfId="11204"/>
    <cellStyle name="Bad 11" xfId="11219"/>
    <cellStyle name="Bad 11 2" xfId="11220"/>
    <cellStyle name="Bad 11 2 2" xfId="11221"/>
    <cellStyle name="Bad 11 3" xfId="11222"/>
    <cellStyle name="Bad 11 3 2" xfId="11223"/>
    <cellStyle name="Bad 11 4" xfId="11224"/>
    <cellStyle name="Bad 2" xfId="233"/>
    <cellStyle name="Bad 2 10" xfId="11225"/>
    <cellStyle name="Bad 2 2" xfId="2667"/>
    <cellStyle name="Bad 2 2 2" xfId="11227"/>
    <cellStyle name="Bad 2 2 2 2" xfId="11228"/>
    <cellStyle name="Bad 2 2 3" xfId="11229"/>
    <cellStyle name="Bad 2 2 3 2" xfId="11230"/>
    <cellStyle name="Bad 2 2 4" xfId="11231"/>
    <cellStyle name="Bad 2 2 5" xfId="11226"/>
    <cellStyle name="Bad 2 3" xfId="2666"/>
    <cellStyle name="Bad 2 3 2" xfId="2665"/>
    <cellStyle name="Bad 2 3 2 2" xfId="11234"/>
    <cellStyle name="Bad 2 3 2 3" xfId="11233"/>
    <cellStyle name="Bad 2 3 3" xfId="11235"/>
    <cellStyle name="Bad 2 3 3 2" xfId="11236"/>
    <cellStyle name="Bad 2 3 4" xfId="11237"/>
    <cellStyle name="Bad 2 3 5" xfId="11232"/>
    <cellStyle name="Bad 2 4" xfId="2668"/>
    <cellStyle name="Bad 2 4 2" xfId="11239"/>
    <cellStyle name="Bad 2 4 2 2" xfId="11240"/>
    <cellStyle name="Bad 2 4 3" xfId="11241"/>
    <cellStyle name="Bad 2 4 3 2" xfId="11242"/>
    <cellStyle name="Bad 2 4 4" xfId="11243"/>
    <cellStyle name="Bad 2 4 5" xfId="11238"/>
    <cellStyle name="Bad 2 5" xfId="11244"/>
    <cellStyle name="Bad 2 5 2" xfId="11245"/>
    <cellStyle name="Bad 2 6" xfId="11246"/>
    <cellStyle name="Bad 2 6 2" xfId="11247"/>
    <cellStyle name="Bad 2 7" xfId="11248"/>
    <cellStyle name="Bad 2 7 2" xfId="11249"/>
    <cellStyle name="Bad 2 8" xfId="11250"/>
    <cellStyle name="Bad 2 9" xfId="11251"/>
    <cellStyle name="Bad 2_2530250_ Nuclear Fuel Disp Cost_1213" xfId="2664"/>
    <cellStyle name="Bad 3" xfId="234"/>
    <cellStyle name="Bad 3 2" xfId="2662"/>
    <cellStyle name="Bad 3 2 2" xfId="2661"/>
    <cellStyle name="Bad 3 2 2 2" xfId="11255"/>
    <cellStyle name="Bad 3 2 2 3" xfId="11254"/>
    <cellStyle name="Bad 3 2 3" xfId="11256"/>
    <cellStyle name="Bad 3 2 3 2" xfId="11257"/>
    <cellStyle name="Bad 3 2 4" xfId="11258"/>
    <cellStyle name="Bad 3 2 5" xfId="11253"/>
    <cellStyle name="Bad 3 3" xfId="2660"/>
    <cellStyle name="Bad 3 3 2" xfId="11260"/>
    <cellStyle name="Bad 3 3 3" xfId="11259"/>
    <cellStyle name="Bad 3 4" xfId="2663"/>
    <cellStyle name="Bad 3 4 2" xfId="11262"/>
    <cellStyle name="Bad 3 4 3" xfId="11261"/>
    <cellStyle name="Bad 3 5" xfId="11263"/>
    <cellStyle name="Bad 3 5 2" xfId="11264"/>
    <cellStyle name="Bad 3 6" xfId="11265"/>
    <cellStyle name="Bad 3 7" xfId="11266"/>
    <cellStyle name="Bad 3 8" xfId="11267"/>
    <cellStyle name="Bad 3 9" xfId="11252"/>
    <cellStyle name="Bad 3_5210NY5008- NMPC Transmission Revenue Adjustment Clause (TRAC)_0115" xfId="2659"/>
    <cellStyle name="Bad 4" xfId="235"/>
    <cellStyle name="Bad 4 2" xfId="2658"/>
    <cellStyle name="Bad 4 2 2" xfId="11270"/>
    <cellStyle name="Bad 4 2 2 2" xfId="11271"/>
    <cellStyle name="Bad 4 2 3" xfId="11272"/>
    <cellStyle name="Bad 4 2 3 2" xfId="11273"/>
    <cellStyle name="Bad 4 2 4" xfId="11274"/>
    <cellStyle name="Bad 4 2 5" xfId="11269"/>
    <cellStyle name="Bad 4 3" xfId="11275"/>
    <cellStyle name="Bad 4 3 2" xfId="11276"/>
    <cellStyle name="Bad 4 4" xfId="11277"/>
    <cellStyle name="Bad 4 4 2" xfId="11278"/>
    <cellStyle name="Bad 4 5" xfId="11279"/>
    <cellStyle name="Bad 4 5 2" xfId="11280"/>
    <cellStyle name="Bad 4 6" xfId="11281"/>
    <cellStyle name="Bad 4 7" xfId="11282"/>
    <cellStyle name="Bad 4 8" xfId="11268"/>
    <cellStyle name="Bad 5" xfId="236"/>
    <cellStyle name="Bad 5 2" xfId="2656"/>
    <cellStyle name="Bad 5 2 2" xfId="11285"/>
    <cellStyle name="Bad 5 2 2 2" xfId="11286"/>
    <cellStyle name="Bad 5 2 3" xfId="11287"/>
    <cellStyle name="Bad 5 2 3 2" xfId="11288"/>
    <cellStyle name="Bad 5 2 4" xfId="11289"/>
    <cellStyle name="Bad 5 2 5" xfId="11284"/>
    <cellStyle name="Bad 5 3" xfId="2655"/>
    <cellStyle name="Bad 5 3 2" xfId="11291"/>
    <cellStyle name="Bad 5 3 3" xfId="11290"/>
    <cellStyle name="Bad 5 4" xfId="2657"/>
    <cellStyle name="Bad 5 4 2" xfId="11293"/>
    <cellStyle name="Bad 5 4 3" xfId="11292"/>
    <cellStyle name="Bad 5 5" xfId="11294"/>
    <cellStyle name="Bad 5 5 2" xfId="11295"/>
    <cellStyle name="Bad 5 6" xfId="11296"/>
    <cellStyle name="Bad 5 7" xfId="11297"/>
    <cellStyle name="Bad 5 8" xfId="11283"/>
    <cellStyle name="Bad 5_08 14 TRAC Estimate w_JE" xfId="2654"/>
    <cellStyle name="Bad 6" xfId="237"/>
    <cellStyle name="Bad 6 2" xfId="11299"/>
    <cellStyle name="Bad 6 2 2" xfId="11300"/>
    <cellStyle name="Bad 6 2 2 2" xfId="11301"/>
    <cellStyle name="Bad 6 2 3" xfId="11302"/>
    <cellStyle name="Bad 6 2 3 2" xfId="11303"/>
    <cellStyle name="Bad 6 2 4" xfId="11304"/>
    <cellStyle name="Bad 6 3" xfId="11305"/>
    <cellStyle name="Bad 6 3 2" xfId="11306"/>
    <cellStyle name="Bad 6 4" xfId="11307"/>
    <cellStyle name="Bad 6 4 2" xfId="11308"/>
    <cellStyle name="Bad 6 5" xfId="11309"/>
    <cellStyle name="Bad 6 5 2" xfId="11310"/>
    <cellStyle name="Bad 6 6" xfId="11311"/>
    <cellStyle name="Bad 6 7" xfId="11312"/>
    <cellStyle name="Bad 6 8" xfId="11298"/>
    <cellStyle name="Bad 7" xfId="238"/>
    <cellStyle name="Bad 7 2" xfId="11314"/>
    <cellStyle name="Bad 7 2 2" xfId="11315"/>
    <cellStyle name="Bad 7 2 2 2" xfId="11316"/>
    <cellStyle name="Bad 7 2 3" xfId="11317"/>
    <cellStyle name="Bad 7 2 3 2" xfId="11318"/>
    <cellStyle name="Bad 7 2 4" xfId="11319"/>
    <cellStyle name="Bad 7 3" xfId="11320"/>
    <cellStyle name="Bad 7 3 2" xfId="11321"/>
    <cellStyle name="Bad 7 4" xfId="11322"/>
    <cellStyle name="Bad 7 4 2" xfId="11323"/>
    <cellStyle name="Bad 7 5" xfId="11324"/>
    <cellStyle name="Bad 7 5 2" xfId="11325"/>
    <cellStyle name="Bad 7 6" xfId="11326"/>
    <cellStyle name="Bad 7 7" xfId="11327"/>
    <cellStyle name="Bad 7 8" xfId="11313"/>
    <cellStyle name="Bad 8" xfId="239"/>
    <cellStyle name="Bad 8 2" xfId="11329"/>
    <cellStyle name="Bad 8 2 2" xfId="11330"/>
    <cellStyle name="Bad 8 2 2 2" xfId="11331"/>
    <cellStyle name="Bad 8 2 3" xfId="11332"/>
    <cellStyle name="Bad 8 2 3 2" xfId="11333"/>
    <cellStyle name="Bad 8 2 4" xfId="11334"/>
    <cellStyle name="Bad 8 3" xfId="11335"/>
    <cellStyle name="Bad 8 3 2" xfId="11336"/>
    <cellStyle name="Bad 8 4" xfId="11337"/>
    <cellStyle name="Bad 8 4 2" xfId="11338"/>
    <cellStyle name="Bad 8 5" xfId="11339"/>
    <cellStyle name="Bad 8 5 2" xfId="11340"/>
    <cellStyle name="Bad 8 6" xfId="11341"/>
    <cellStyle name="Bad 8 7" xfId="11342"/>
    <cellStyle name="Bad 8 8" xfId="11328"/>
    <cellStyle name="Bad 9" xfId="240"/>
    <cellStyle name="Bad 9 2" xfId="11344"/>
    <cellStyle name="Bad 9 2 2" xfId="11345"/>
    <cellStyle name="Bad 9 2 2 2" xfId="11346"/>
    <cellStyle name="Bad 9 2 3" xfId="11347"/>
    <cellStyle name="Bad 9 2 3 2" xfId="11348"/>
    <cellStyle name="Bad 9 2 4" xfId="11349"/>
    <cellStyle name="Bad 9 3" xfId="11350"/>
    <cellStyle name="Bad 9 3 2" xfId="11351"/>
    <cellStyle name="Bad 9 4" xfId="11352"/>
    <cellStyle name="Bad 9 4 2" xfId="11353"/>
    <cellStyle name="Bad 9 5" xfId="11354"/>
    <cellStyle name="Bad 9 5 2" xfId="11355"/>
    <cellStyle name="Bad 9 6" xfId="11356"/>
    <cellStyle name="Bad 9 7" xfId="11357"/>
    <cellStyle name="Bad 9 8" xfId="11343"/>
    <cellStyle name="billion" xfId="3813"/>
    <cellStyle name="Blank" xfId="241"/>
    <cellStyle name="blank 10" xfId="5832"/>
    <cellStyle name="Blank 11" xfId="11358"/>
    <cellStyle name="Blank 2" xfId="242"/>
    <cellStyle name="Blank 2 2" xfId="11360"/>
    <cellStyle name="Blank 2 2 2" xfId="11361"/>
    <cellStyle name="Blank 2 2 2 2" xfId="11362"/>
    <cellStyle name="Blank 2 2 3" xfId="11363"/>
    <cellStyle name="Blank 2 2 3 2" xfId="11364"/>
    <cellStyle name="Blank 2 2 4" xfId="11365"/>
    <cellStyle name="Blank 2 3" xfId="11366"/>
    <cellStyle name="Blank 2 3 2" xfId="11367"/>
    <cellStyle name="Blank 2 4" xfId="11368"/>
    <cellStyle name="Blank 2 4 2" xfId="11369"/>
    <cellStyle name="Blank 2 5" xfId="11370"/>
    <cellStyle name="Blank 2 6" xfId="11371"/>
    <cellStyle name="Blank 2 7" xfId="11359"/>
    <cellStyle name="Blank 3" xfId="243"/>
    <cellStyle name="Blank 3 2" xfId="11373"/>
    <cellStyle name="Blank 3 2 2" xfId="11374"/>
    <cellStyle name="Blank 3 2 2 2" xfId="11375"/>
    <cellStyle name="Blank 3 2 3" xfId="11376"/>
    <cellStyle name="Blank 3 2 3 2" xfId="11377"/>
    <cellStyle name="Blank 3 2 4" xfId="11378"/>
    <cellStyle name="Blank 3 3" xfId="11379"/>
    <cellStyle name="Blank 3 3 2" xfId="11380"/>
    <cellStyle name="Blank 3 4" xfId="11381"/>
    <cellStyle name="Blank 3 4 2" xfId="11382"/>
    <cellStyle name="Blank 3 5" xfId="11383"/>
    <cellStyle name="Blank 3 6" xfId="11384"/>
    <cellStyle name="Blank 3 7" xfId="11372"/>
    <cellStyle name="blank 4" xfId="3812"/>
    <cellStyle name="Blank 4 2" xfId="11386"/>
    <cellStyle name="Blank 4 2 2" xfId="11387"/>
    <cellStyle name="Blank 4 3" xfId="11388"/>
    <cellStyle name="Blank 4 3 2" xfId="11389"/>
    <cellStyle name="Blank 4 4" xfId="11390"/>
    <cellStyle name="Blank 4 5" xfId="11385"/>
    <cellStyle name="blank 5" xfId="2099"/>
    <cellStyle name="Blank 5 2" xfId="11392"/>
    <cellStyle name="Blank 5 2 2" xfId="11393"/>
    <cellStyle name="Blank 5 3" xfId="11394"/>
    <cellStyle name="Blank 5 4" xfId="11391"/>
    <cellStyle name="blank 6" xfId="5829"/>
    <cellStyle name="Blank 6 2" xfId="11396"/>
    <cellStyle name="Blank 6 2 2" xfId="11397"/>
    <cellStyle name="Blank 6 3" xfId="11398"/>
    <cellStyle name="Blank 6 3 2" xfId="11399"/>
    <cellStyle name="Blank 6 4" xfId="11400"/>
    <cellStyle name="Blank 6 5" xfId="11395"/>
    <cellStyle name="blank 7" xfId="3605"/>
    <cellStyle name="Blank 7 2" xfId="11402"/>
    <cellStyle name="Blank 7 3" xfId="11401"/>
    <cellStyle name="blank 8" xfId="5831"/>
    <cellStyle name="Blank 8 2" xfId="11403"/>
    <cellStyle name="blank 9" xfId="5500"/>
    <cellStyle name="Blank 9 2" xfId="11404"/>
    <cellStyle name="BMPercent" xfId="3811"/>
    <cellStyle name="Body" xfId="3810"/>
    <cellStyle name="Body 2" xfId="11405"/>
    <cellStyle name="Body text" xfId="2653"/>
    <cellStyle name="Bold/Border" xfId="3809"/>
    <cellStyle name="Bold/Border 2" xfId="11406"/>
    <cellStyle name="BooleanYorN" xfId="3808"/>
    <cellStyle name="BooleanYorN 2" xfId="11407"/>
    <cellStyle name="Bullet" xfId="3807"/>
    <cellStyle name="c" xfId="3806"/>
    <cellStyle name="c 2" xfId="11408"/>
    <cellStyle name="c_1 - April 2012 T&amp;D Template" xfId="3805"/>
    <cellStyle name="c_5 - August 2012 T&amp;D Template" xfId="3804"/>
    <cellStyle name="c_Bal Sheets" xfId="3803"/>
    <cellStyle name="c_Bal Sheets 2" xfId="11409"/>
    <cellStyle name="c_Bal Sheets_1 - April 2012 T&amp;D Template" xfId="3802"/>
    <cellStyle name="c_Bal Sheets_5 - August 2012 T&amp;D Template" xfId="3801"/>
    <cellStyle name="c_Bal Sheets_Book3" xfId="3800"/>
    <cellStyle name="c_Book3" xfId="3799"/>
    <cellStyle name="c_Credit (2)" xfId="3798"/>
    <cellStyle name="c_Credit (2) 2" xfId="11410"/>
    <cellStyle name="c_Credit (2)_1 - April 2012 T&amp;D Template" xfId="3797"/>
    <cellStyle name="c_Credit (2)_5 - August 2012 T&amp;D Template" xfId="3796"/>
    <cellStyle name="c_Credit (2)_Book3" xfId="3795"/>
    <cellStyle name="c_Earnings" xfId="3794"/>
    <cellStyle name="c_Earnings (2)" xfId="3793"/>
    <cellStyle name="c_Earnings (2) 2" xfId="11412"/>
    <cellStyle name="c_Earnings (2)_1 - April 2012 T&amp;D Template" xfId="3792"/>
    <cellStyle name="c_Earnings (2)_5 - August 2012 T&amp;D Template" xfId="3791"/>
    <cellStyle name="c_Earnings (2)_Book3" xfId="3790"/>
    <cellStyle name="c_Earnings 2" xfId="11411"/>
    <cellStyle name="c_Earnings_1 - April 2012 T&amp;D Template" xfId="3789"/>
    <cellStyle name="c_Earnings_5 - August 2012 T&amp;D Template" xfId="3788"/>
    <cellStyle name="c_Earnings_Book3" xfId="3787"/>
    <cellStyle name="c_finsumm" xfId="3786"/>
    <cellStyle name="c_finsumm 2" xfId="11413"/>
    <cellStyle name="c_finsumm_1 - April 2012 T&amp;D Template" xfId="3785"/>
    <cellStyle name="c_finsumm_5 - August 2012 T&amp;D Template" xfId="3784"/>
    <cellStyle name="c_finsumm_Book3" xfId="3783"/>
    <cellStyle name="c_GoroWipTax-to2050_fromCo_Oct21_99" xfId="3782"/>
    <cellStyle name="c_GoroWipTax-to2050_fromCo_Oct21_99 2" xfId="11414"/>
    <cellStyle name="c_GoroWipTax-to2050_fromCo_Oct21_99_1 - April 2012 T&amp;D Template" xfId="3781"/>
    <cellStyle name="c_GoroWipTax-to2050_fromCo_Oct21_99_5 - August 2012 T&amp;D Template" xfId="3780"/>
    <cellStyle name="c_GoroWipTax-to2050_fromCo_Oct21_99_Book3" xfId="3779"/>
    <cellStyle name="c_HardInc " xfId="3778"/>
    <cellStyle name="c_HardInc  2" xfId="11415"/>
    <cellStyle name="c_HardInc _1 - April 2012 T&amp;D Template" xfId="3777"/>
    <cellStyle name="c_HardInc _5 - August 2012 T&amp;D Template" xfId="3776"/>
    <cellStyle name="c_HardInc _Book3" xfId="3775"/>
    <cellStyle name="c_Hist Inputs (2)" xfId="3774"/>
    <cellStyle name="c_Hist Inputs (2) 2" xfId="11416"/>
    <cellStyle name="c_Hist Inputs (2)_1 - April 2012 T&amp;D Template" xfId="3773"/>
    <cellStyle name="c_Hist Inputs (2)_5 - August 2012 T&amp;D Template" xfId="3772"/>
    <cellStyle name="c_Hist Inputs (2)_Book3" xfId="3771"/>
    <cellStyle name="c_IEL_finsumm" xfId="3770"/>
    <cellStyle name="c_IEL_finsumm 2" xfId="11417"/>
    <cellStyle name="c_IEL_finsumm_1 - April 2012 T&amp;D Template" xfId="3769"/>
    <cellStyle name="c_IEL_finsumm_5 - August 2012 T&amp;D Template" xfId="3768"/>
    <cellStyle name="c_IEL_finsumm_Book3" xfId="3767"/>
    <cellStyle name="c_IEL_finsumm1" xfId="3766"/>
    <cellStyle name="c_IEL_finsumm1 2" xfId="11418"/>
    <cellStyle name="c_IEL_finsumm1_1 - April 2012 T&amp;D Template" xfId="3765"/>
    <cellStyle name="c_IEL_finsumm1_5 - August 2012 T&amp;D Template" xfId="3764"/>
    <cellStyle name="c_IEL_finsumm1_Book3" xfId="3763"/>
    <cellStyle name="c_LBO Summary" xfId="3762"/>
    <cellStyle name="c_LBO Summary 2" xfId="11419"/>
    <cellStyle name="c_LBO Summary_1 - April 2012 T&amp;D Template" xfId="3761"/>
    <cellStyle name="c_LBO Summary_5 - August 2012 T&amp;D Template" xfId="3760"/>
    <cellStyle name="c_LBO Summary_Book3" xfId="3759"/>
    <cellStyle name="c_Schedules" xfId="3758"/>
    <cellStyle name="c_Schedules 2" xfId="11420"/>
    <cellStyle name="c_Schedules_1 - April 2012 T&amp;D Template" xfId="3757"/>
    <cellStyle name="c_Schedules_5 - August 2012 T&amp;D Template" xfId="3756"/>
    <cellStyle name="c_Schedules_Book3" xfId="3755"/>
    <cellStyle name="c_Trans Assump (2)" xfId="3754"/>
    <cellStyle name="c_Trans Assump (2) 2" xfId="11421"/>
    <cellStyle name="c_Trans Assump (2)_1 - April 2012 T&amp;D Template" xfId="3753"/>
    <cellStyle name="c_Trans Assump (2)_5 - August 2012 T&amp;D Template" xfId="3752"/>
    <cellStyle name="c_Trans Assump (2)_Book3" xfId="3751"/>
    <cellStyle name="c_Unit Price Sen. (2)" xfId="3750"/>
    <cellStyle name="c_Unit Price Sen. (2) 2" xfId="11422"/>
    <cellStyle name="c_Unit Price Sen. (2)_1 - April 2012 T&amp;D Template" xfId="3749"/>
    <cellStyle name="c_Unit Price Sen. (2)_5 - August 2012 T&amp;D Template" xfId="3748"/>
    <cellStyle name="c_Unit Price Sen. (2)_Book3" xfId="3747"/>
    <cellStyle name="Ç¥ÁØ_¿ù°£¿ä¾àº¸°í" xfId="3746"/>
    <cellStyle name="Calc Currency (0)" xfId="3745"/>
    <cellStyle name="Calc Currency (0) 2" xfId="11424"/>
    <cellStyle name="Calc Currency (0) 3" xfId="11423"/>
    <cellStyle name="CalcInput" xfId="3744"/>
    <cellStyle name="Calcs" xfId="3743"/>
    <cellStyle name="Calcs 2" xfId="11425"/>
    <cellStyle name="Calculation 10" xfId="244"/>
    <cellStyle name="Calculation 10 10" xfId="11427"/>
    <cellStyle name="Calculation 10 10 2" xfId="11428"/>
    <cellStyle name="Calculation 10 10 2 2" xfId="11429"/>
    <cellStyle name="Calculation 10 10 2 3" xfId="11430"/>
    <cellStyle name="Calculation 10 10 2 4" xfId="11431"/>
    <cellStyle name="Calculation 10 10 3" xfId="11432"/>
    <cellStyle name="Calculation 10 10 4" xfId="11433"/>
    <cellStyle name="Calculation 10 10 5" xfId="11434"/>
    <cellStyle name="Calculation 10 11" xfId="11435"/>
    <cellStyle name="Calculation 10 11 2" xfId="11436"/>
    <cellStyle name="Calculation 10 11 2 2" xfId="11437"/>
    <cellStyle name="Calculation 10 11 2 3" xfId="11438"/>
    <cellStyle name="Calculation 10 11 2 4" xfId="11439"/>
    <cellStyle name="Calculation 10 11 3" xfId="11440"/>
    <cellStyle name="Calculation 10 11 4" xfId="11441"/>
    <cellStyle name="Calculation 10 11 5" xfId="11442"/>
    <cellStyle name="Calculation 10 12" xfId="11443"/>
    <cellStyle name="Calculation 10 12 2" xfId="11444"/>
    <cellStyle name="Calculation 10 12 2 2" xfId="11445"/>
    <cellStyle name="Calculation 10 12 2 3" xfId="11446"/>
    <cellStyle name="Calculation 10 12 2 4" xfId="11447"/>
    <cellStyle name="Calculation 10 12 3" xfId="11448"/>
    <cellStyle name="Calculation 10 12 4" xfId="11449"/>
    <cellStyle name="Calculation 10 12 5" xfId="11450"/>
    <cellStyle name="Calculation 10 13" xfId="11451"/>
    <cellStyle name="Calculation 10 13 2" xfId="11452"/>
    <cellStyle name="Calculation 10 13 2 2" xfId="11453"/>
    <cellStyle name="Calculation 10 13 2 3" xfId="11454"/>
    <cellStyle name="Calculation 10 13 2 4" xfId="11455"/>
    <cellStyle name="Calculation 10 13 3" xfId="11456"/>
    <cellStyle name="Calculation 10 13 4" xfId="11457"/>
    <cellStyle name="Calculation 10 13 5" xfId="11458"/>
    <cellStyle name="Calculation 10 14" xfId="11459"/>
    <cellStyle name="Calculation 10 14 2" xfId="11460"/>
    <cellStyle name="Calculation 10 14 2 2" xfId="11461"/>
    <cellStyle name="Calculation 10 14 2 3" xfId="11462"/>
    <cellStyle name="Calculation 10 14 2 4" xfId="11463"/>
    <cellStyle name="Calculation 10 14 3" xfId="11464"/>
    <cellStyle name="Calculation 10 14 4" xfId="11465"/>
    <cellStyle name="Calculation 10 14 5" xfId="11466"/>
    <cellStyle name="Calculation 10 15" xfId="11467"/>
    <cellStyle name="Calculation 10 15 2" xfId="11468"/>
    <cellStyle name="Calculation 10 15 2 2" xfId="11469"/>
    <cellStyle name="Calculation 10 15 2 3" xfId="11470"/>
    <cellStyle name="Calculation 10 15 2 4" xfId="11471"/>
    <cellStyle name="Calculation 10 15 3" xfId="11472"/>
    <cellStyle name="Calculation 10 15 4" xfId="11473"/>
    <cellStyle name="Calculation 10 15 5" xfId="11474"/>
    <cellStyle name="Calculation 10 16" xfId="11475"/>
    <cellStyle name="Calculation 10 16 2" xfId="11476"/>
    <cellStyle name="Calculation 10 16 2 2" xfId="11477"/>
    <cellStyle name="Calculation 10 16 2 3" xfId="11478"/>
    <cellStyle name="Calculation 10 16 2 4" xfId="11479"/>
    <cellStyle name="Calculation 10 16 3" xfId="11480"/>
    <cellStyle name="Calculation 10 16 4" xfId="11481"/>
    <cellStyle name="Calculation 10 16 5" xfId="11482"/>
    <cellStyle name="Calculation 10 17" xfId="11483"/>
    <cellStyle name="Calculation 10 17 2" xfId="11484"/>
    <cellStyle name="Calculation 10 17 2 2" xfId="11485"/>
    <cellStyle name="Calculation 10 17 2 3" xfId="11486"/>
    <cellStyle name="Calculation 10 17 2 4" xfId="11487"/>
    <cellStyle name="Calculation 10 17 3" xfId="11488"/>
    <cellStyle name="Calculation 10 17 4" xfId="11489"/>
    <cellStyle name="Calculation 10 17 5" xfId="11490"/>
    <cellStyle name="Calculation 10 18" xfId="11491"/>
    <cellStyle name="Calculation 10 18 2" xfId="11492"/>
    <cellStyle name="Calculation 10 18 2 2" xfId="11493"/>
    <cellStyle name="Calculation 10 18 2 3" xfId="11494"/>
    <cellStyle name="Calculation 10 18 2 4" xfId="11495"/>
    <cellStyle name="Calculation 10 18 3" xfId="11496"/>
    <cellStyle name="Calculation 10 18 4" xfId="11497"/>
    <cellStyle name="Calculation 10 18 5" xfId="11498"/>
    <cellStyle name="Calculation 10 19" xfId="11499"/>
    <cellStyle name="Calculation 10 19 2" xfId="11500"/>
    <cellStyle name="Calculation 10 19 2 2" xfId="11501"/>
    <cellStyle name="Calculation 10 19 2 3" xfId="11502"/>
    <cellStyle name="Calculation 10 19 2 4" xfId="11503"/>
    <cellStyle name="Calculation 10 19 3" xfId="11504"/>
    <cellStyle name="Calculation 10 19 4" xfId="11505"/>
    <cellStyle name="Calculation 10 19 5" xfId="11506"/>
    <cellStyle name="Calculation 10 2" xfId="11507"/>
    <cellStyle name="Calculation 10 2 10" xfId="11508"/>
    <cellStyle name="Calculation 10 2 10 2" xfId="11509"/>
    <cellStyle name="Calculation 10 2 10 2 2" xfId="11510"/>
    <cellStyle name="Calculation 10 2 10 2 3" xfId="11511"/>
    <cellStyle name="Calculation 10 2 10 2 4" xfId="11512"/>
    <cellStyle name="Calculation 10 2 10 3" xfId="11513"/>
    <cellStyle name="Calculation 10 2 10 4" xfId="11514"/>
    <cellStyle name="Calculation 10 2 10 5" xfId="11515"/>
    <cellStyle name="Calculation 10 2 11" xfId="11516"/>
    <cellStyle name="Calculation 10 2 11 2" xfId="11517"/>
    <cellStyle name="Calculation 10 2 11 2 2" xfId="11518"/>
    <cellStyle name="Calculation 10 2 11 2 3" xfId="11519"/>
    <cellStyle name="Calculation 10 2 11 2 4" xfId="11520"/>
    <cellStyle name="Calculation 10 2 11 3" xfId="11521"/>
    <cellStyle name="Calculation 10 2 11 4" xfId="11522"/>
    <cellStyle name="Calculation 10 2 11 5" xfId="11523"/>
    <cellStyle name="Calculation 10 2 12" xfId="11524"/>
    <cellStyle name="Calculation 10 2 12 2" xfId="11525"/>
    <cellStyle name="Calculation 10 2 12 2 2" xfId="11526"/>
    <cellStyle name="Calculation 10 2 12 2 3" xfId="11527"/>
    <cellStyle name="Calculation 10 2 12 2 4" xfId="11528"/>
    <cellStyle name="Calculation 10 2 12 3" xfId="11529"/>
    <cellStyle name="Calculation 10 2 12 4" xfId="11530"/>
    <cellStyle name="Calculation 10 2 12 5" xfId="11531"/>
    <cellStyle name="Calculation 10 2 13" xfId="11532"/>
    <cellStyle name="Calculation 10 2 13 2" xfId="11533"/>
    <cellStyle name="Calculation 10 2 13 2 2" xfId="11534"/>
    <cellStyle name="Calculation 10 2 13 2 3" xfId="11535"/>
    <cellStyle name="Calculation 10 2 13 2 4" xfId="11536"/>
    <cellStyle name="Calculation 10 2 13 3" xfId="11537"/>
    <cellStyle name="Calculation 10 2 13 4" xfId="11538"/>
    <cellStyle name="Calculation 10 2 13 5" xfId="11539"/>
    <cellStyle name="Calculation 10 2 14" xfId="11540"/>
    <cellStyle name="Calculation 10 2 14 2" xfId="11541"/>
    <cellStyle name="Calculation 10 2 14 2 2" xfId="11542"/>
    <cellStyle name="Calculation 10 2 14 2 3" xfId="11543"/>
    <cellStyle name="Calculation 10 2 14 2 4" xfId="11544"/>
    <cellStyle name="Calculation 10 2 14 3" xfId="11545"/>
    <cellStyle name="Calculation 10 2 14 4" xfId="11546"/>
    <cellStyle name="Calculation 10 2 14 5" xfId="11547"/>
    <cellStyle name="Calculation 10 2 15" xfId="11548"/>
    <cellStyle name="Calculation 10 2 15 2" xfId="11549"/>
    <cellStyle name="Calculation 10 2 15 2 2" xfId="11550"/>
    <cellStyle name="Calculation 10 2 15 2 3" xfId="11551"/>
    <cellStyle name="Calculation 10 2 15 2 4" xfId="11552"/>
    <cellStyle name="Calculation 10 2 15 3" xfId="11553"/>
    <cellStyle name="Calculation 10 2 15 4" xfId="11554"/>
    <cellStyle name="Calculation 10 2 15 5" xfId="11555"/>
    <cellStyle name="Calculation 10 2 16" xfId="11556"/>
    <cellStyle name="Calculation 10 2 16 2" xfId="11557"/>
    <cellStyle name="Calculation 10 2 16 2 2" xfId="11558"/>
    <cellStyle name="Calculation 10 2 16 2 3" xfId="11559"/>
    <cellStyle name="Calculation 10 2 16 2 4" xfId="11560"/>
    <cellStyle name="Calculation 10 2 16 3" xfId="11561"/>
    <cellStyle name="Calculation 10 2 16 4" xfId="11562"/>
    <cellStyle name="Calculation 10 2 16 5" xfId="11563"/>
    <cellStyle name="Calculation 10 2 17" xfId="11564"/>
    <cellStyle name="Calculation 10 2 17 2" xfId="11565"/>
    <cellStyle name="Calculation 10 2 17 2 2" xfId="11566"/>
    <cellStyle name="Calculation 10 2 17 2 3" xfId="11567"/>
    <cellStyle name="Calculation 10 2 17 2 4" xfId="11568"/>
    <cellStyle name="Calculation 10 2 17 3" xfId="11569"/>
    <cellStyle name="Calculation 10 2 17 4" xfId="11570"/>
    <cellStyle name="Calculation 10 2 17 5" xfId="11571"/>
    <cellStyle name="Calculation 10 2 18" xfId="11572"/>
    <cellStyle name="Calculation 10 2 18 2" xfId="11573"/>
    <cellStyle name="Calculation 10 2 18 3" xfId="11574"/>
    <cellStyle name="Calculation 10 2 18 4" xfId="11575"/>
    <cellStyle name="Calculation 10 2 19" xfId="11576"/>
    <cellStyle name="Calculation 10 2 2" xfId="11577"/>
    <cellStyle name="Calculation 10 2 2 10" xfId="11578"/>
    <cellStyle name="Calculation 10 2 2 10 2" xfId="11579"/>
    <cellStyle name="Calculation 10 2 2 10 2 2" xfId="11580"/>
    <cellStyle name="Calculation 10 2 2 10 2 3" xfId="11581"/>
    <cellStyle name="Calculation 10 2 2 10 2 4" xfId="11582"/>
    <cellStyle name="Calculation 10 2 2 10 3" xfId="11583"/>
    <cellStyle name="Calculation 10 2 2 10 4" xfId="11584"/>
    <cellStyle name="Calculation 10 2 2 10 5" xfId="11585"/>
    <cellStyle name="Calculation 10 2 2 11" xfId="11586"/>
    <cellStyle name="Calculation 10 2 2 11 2" xfId="11587"/>
    <cellStyle name="Calculation 10 2 2 11 2 2" xfId="11588"/>
    <cellStyle name="Calculation 10 2 2 11 2 3" xfId="11589"/>
    <cellStyle name="Calculation 10 2 2 11 2 4" xfId="11590"/>
    <cellStyle name="Calculation 10 2 2 11 3" xfId="11591"/>
    <cellStyle name="Calculation 10 2 2 11 4" xfId="11592"/>
    <cellStyle name="Calculation 10 2 2 11 5" xfId="11593"/>
    <cellStyle name="Calculation 10 2 2 12" xfId="11594"/>
    <cellStyle name="Calculation 10 2 2 12 2" xfId="11595"/>
    <cellStyle name="Calculation 10 2 2 12 2 2" xfId="11596"/>
    <cellStyle name="Calculation 10 2 2 12 2 3" xfId="11597"/>
    <cellStyle name="Calculation 10 2 2 12 2 4" xfId="11598"/>
    <cellStyle name="Calculation 10 2 2 12 3" xfId="11599"/>
    <cellStyle name="Calculation 10 2 2 12 4" xfId="11600"/>
    <cellStyle name="Calculation 10 2 2 12 5" xfId="11601"/>
    <cellStyle name="Calculation 10 2 2 13" xfId="11602"/>
    <cellStyle name="Calculation 10 2 2 13 2" xfId="11603"/>
    <cellStyle name="Calculation 10 2 2 13 2 2" xfId="11604"/>
    <cellStyle name="Calculation 10 2 2 13 2 3" xfId="11605"/>
    <cellStyle name="Calculation 10 2 2 13 2 4" xfId="11606"/>
    <cellStyle name="Calculation 10 2 2 13 3" xfId="11607"/>
    <cellStyle name="Calculation 10 2 2 13 4" xfId="11608"/>
    <cellStyle name="Calculation 10 2 2 13 5" xfId="11609"/>
    <cellStyle name="Calculation 10 2 2 14" xfId="11610"/>
    <cellStyle name="Calculation 10 2 2 14 2" xfId="11611"/>
    <cellStyle name="Calculation 10 2 2 14 2 2" xfId="11612"/>
    <cellStyle name="Calculation 10 2 2 14 2 3" xfId="11613"/>
    <cellStyle name="Calculation 10 2 2 14 2 4" xfId="11614"/>
    <cellStyle name="Calculation 10 2 2 14 3" xfId="11615"/>
    <cellStyle name="Calculation 10 2 2 14 4" xfId="11616"/>
    <cellStyle name="Calculation 10 2 2 14 5" xfId="11617"/>
    <cellStyle name="Calculation 10 2 2 15" xfId="11618"/>
    <cellStyle name="Calculation 10 2 2 15 2" xfId="11619"/>
    <cellStyle name="Calculation 10 2 2 15 2 2" xfId="11620"/>
    <cellStyle name="Calculation 10 2 2 15 2 3" xfId="11621"/>
    <cellStyle name="Calculation 10 2 2 15 2 4" xfId="11622"/>
    <cellStyle name="Calculation 10 2 2 15 3" xfId="11623"/>
    <cellStyle name="Calculation 10 2 2 15 4" xfId="11624"/>
    <cellStyle name="Calculation 10 2 2 15 5" xfId="11625"/>
    <cellStyle name="Calculation 10 2 2 16" xfId="11626"/>
    <cellStyle name="Calculation 10 2 2 16 2" xfId="11627"/>
    <cellStyle name="Calculation 10 2 2 16 3" xfId="11628"/>
    <cellStyle name="Calculation 10 2 2 16 4" xfId="11629"/>
    <cellStyle name="Calculation 10 2 2 17" xfId="11630"/>
    <cellStyle name="Calculation 10 2 2 2" xfId="11631"/>
    <cellStyle name="Calculation 10 2 2 2 2" xfId="11632"/>
    <cellStyle name="Calculation 10 2 2 2 2 2" xfId="11633"/>
    <cellStyle name="Calculation 10 2 2 2 2 3" xfId="11634"/>
    <cellStyle name="Calculation 10 2 2 2 2 4" xfId="11635"/>
    <cellStyle name="Calculation 10 2 2 2 3" xfId="11636"/>
    <cellStyle name="Calculation 10 2 2 2 4" xfId="11637"/>
    <cellStyle name="Calculation 10 2 2 2 5" xfId="11638"/>
    <cellStyle name="Calculation 10 2 2 3" xfId="11639"/>
    <cellStyle name="Calculation 10 2 2 3 2" xfId="11640"/>
    <cellStyle name="Calculation 10 2 2 3 2 2" xfId="11641"/>
    <cellStyle name="Calculation 10 2 2 3 2 3" xfId="11642"/>
    <cellStyle name="Calculation 10 2 2 3 2 4" xfId="11643"/>
    <cellStyle name="Calculation 10 2 2 3 3" xfId="11644"/>
    <cellStyle name="Calculation 10 2 2 3 4" xfId="11645"/>
    <cellStyle name="Calculation 10 2 2 3 5" xfId="11646"/>
    <cellStyle name="Calculation 10 2 2 4" xfId="11647"/>
    <cellStyle name="Calculation 10 2 2 4 2" xfId="11648"/>
    <cellStyle name="Calculation 10 2 2 4 2 2" xfId="11649"/>
    <cellStyle name="Calculation 10 2 2 4 2 3" xfId="11650"/>
    <cellStyle name="Calculation 10 2 2 4 2 4" xfId="11651"/>
    <cellStyle name="Calculation 10 2 2 4 3" xfId="11652"/>
    <cellStyle name="Calculation 10 2 2 4 4" xfId="11653"/>
    <cellStyle name="Calculation 10 2 2 4 5" xfId="11654"/>
    <cellStyle name="Calculation 10 2 2 5" xfId="11655"/>
    <cellStyle name="Calculation 10 2 2 5 2" xfId="11656"/>
    <cellStyle name="Calculation 10 2 2 5 2 2" xfId="11657"/>
    <cellStyle name="Calculation 10 2 2 5 2 3" xfId="11658"/>
    <cellStyle name="Calculation 10 2 2 5 2 4" xfId="11659"/>
    <cellStyle name="Calculation 10 2 2 5 3" xfId="11660"/>
    <cellStyle name="Calculation 10 2 2 5 4" xfId="11661"/>
    <cellStyle name="Calculation 10 2 2 5 5" xfId="11662"/>
    <cellStyle name="Calculation 10 2 2 6" xfId="11663"/>
    <cellStyle name="Calculation 10 2 2 6 2" xfId="11664"/>
    <cellStyle name="Calculation 10 2 2 6 2 2" xfId="11665"/>
    <cellStyle name="Calculation 10 2 2 6 2 3" xfId="11666"/>
    <cellStyle name="Calculation 10 2 2 6 2 4" xfId="11667"/>
    <cellStyle name="Calculation 10 2 2 6 3" xfId="11668"/>
    <cellStyle name="Calculation 10 2 2 6 4" xfId="11669"/>
    <cellStyle name="Calculation 10 2 2 6 5" xfId="11670"/>
    <cellStyle name="Calculation 10 2 2 7" xfId="11671"/>
    <cellStyle name="Calculation 10 2 2 7 2" xfId="11672"/>
    <cellStyle name="Calculation 10 2 2 7 2 2" xfId="11673"/>
    <cellStyle name="Calculation 10 2 2 7 2 3" xfId="11674"/>
    <cellStyle name="Calculation 10 2 2 7 2 4" xfId="11675"/>
    <cellStyle name="Calculation 10 2 2 7 3" xfId="11676"/>
    <cellStyle name="Calculation 10 2 2 7 4" xfId="11677"/>
    <cellStyle name="Calculation 10 2 2 7 5" xfId="11678"/>
    <cellStyle name="Calculation 10 2 2 8" xfId="11679"/>
    <cellStyle name="Calculation 10 2 2 8 2" xfId="11680"/>
    <cellStyle name="Calculation 10 2 2 8 2 2" xfId="11681"/>
    <cellStyle name="Calculation 10 2 2 8 2 3" xfId="11682"/>
    <cellStyle name="Calculation 10 2 2 8 2 4" xfId="11683"/>
    <cellStyle name="Calculation 10 2 2 8 3" xfId="11684"/>
    <cellStyle name="Calculation 10 2 2 8 4" xfId="11685"/>
    <cellStyle name="Calculation 10 2 2 8 5" xfId="11686"/>
    <cellStyle name="Calculation 10 2 2 9" xfId="11687"/>
    <cellStyle name="Calculation 10 2 2 9 2" xfId="11688"/>
    <cellStyle name="Calculation 10 2 2 9 2 2" xfId="11689"/>
    <cellStyle name="Calculation 10 2 2 9 2 3" xfId="11690"/>
    <cellStyle name="Calculation 10 2 2 9 2 4" xfId="11691"/>
    <cellStyle name="Calculation 10 2 2 9 3" xfId="11692"/>
    <cellStyle name="Calculation 10 2 2 9 4" xfId="11693"/>
    <cellStyle name="Calculation 10 2 2 9 5" xfId="11694"/>
    <cellStyle name="Calculation 10 2 2_Income Statement " xfId="11695"/>
    <cellStyle name="Calculation 10 2 20" xfId="11696"/>
    <cellStyle name="Calculation 10 2 21" xfId="11697"/>
    <cellStyle name="Calculation 10 2 3" xfId="11698"/>
    <cellStyle name="Calculation 10 2 3 2" xfId="11699"/>
    <cellStyle name="Calculation 10 2 3 2 2" xfId="11700"/>
    <cellStyle name="Calculation 10 2 3 2 3" xfId="11701"/>
    <cellStyle name="Calculation 10 2 3 2 4" xfId="11702"/>
    <cellStyle name="Calculation 10 2 3 3" xfId="11703"/>
    <cellStyle name="Calculation 10 2 3 4" xfId="11704"/>
    <cellStyle name="Calculation 10 2 3 5" xfId="11705"/>
    <cellStyle name="Calculation 10 2 4" xfId="11706"/>
    <cellStyle name="Calculation 10 2 4 2" xfId="11707"/>
    <cellStyle name="Calculation 10 2 4 2 2" xfId="11708"/>
    <cellStyle name="Calculation 10 2 4 2 3" xfId="11709"/>
    <cellStyle name="Calculation 10 2 4 2 4" xfId="11710"/>
    <cellStyle name="Calculation 10 2 4 3" xfId="11711"/>
    <cellStyle name="Calculation 10 2 4 4" xfId="11712"/>
    <cellStyle name="Calculation 10 2 4 5" xfId="11713"/>
    <cellStyle name="Calculation 10 2 5" xfId="11714"/>
    <cellStyle name="Calculation 10 2 5 2" xfId="11715"/>
    <cellStyle name="Calculation 10 2 5 2 2" xfId="11716"/>
    <cellStyle name="Calculation 10 2 5 2 3" xfId="11717"/>
    <cellStyle name="Calculation 10 2 5 2 4" xfId="11718"/>
    <cellStyle name="Calculation 10 2 5 3" xfId="11719"/>
    <cellStyle name="Calculation 10 2 5 4" xfId="11720"/>
    <cellStyle name="Calculation 10 2 5 5" xfId="11721"/>
    <cellStyle name="Calculation 10 2 6" xfId="11722"/>
    <cellStyle name="Calculation 10 2 6 2" xfId="11723"/>
    <cellStyle name="Calculation 10 2 6 2 2" xfId="11724"/>
    <cellStyle name="Calculation 10 2 6 2 3" xfId="11725"/>
    <cellStyle name="Calculation 10 2 6 2 4" xfId="11726"/>
    <cellStyle name="Calculation 10 2 6 3" xfId="11727"/>
    <cellStyle name="Calculation 10 2 6 4" xfId="11728"/>
    <cellStyle name="Calculation 10 2 6 5" xfId="11729"/>
    <cellStyle name="Calculation 10 2 7" xfId="11730"/>
    <cellStyle name="Calculation 10 2 7 2" xfId="11731"/>
    <cellStyle name="Calculation 10 2 7 2 2" xfId="11732"/>
    <cellStyle name="Calculation 10 2 7 2 3" xfId="11733"/>
    <cellStyle name="Calculation 10 2 7 2 4" xfId="11734"/>
    <cellStyle name="Calculation 10 2 7 3" xfId="11735"/>
    <cellStyle name="Calculation 10 2 7 4" xfId="11736"/>
    <cellStyle name="Calculation 10 2 7 5" xfId="11737"/>
    <cellStyle name="Calculation 10 2 8" xfId="11738"/>
    <cellStyle name="Calculation 10 2 8 2" xfId="11739"/>
    <cellStyle name="Calculation 10 2 8 2 2" xfId="11740"/>
    <cellStyle name="Calculation 10 2 8 2 3" xfId="11741"/>
    <cellStyle name="Calculation 10 2 8 2 4" xfId="11742"/>
    <cellStyle name="Calculation 10 2 8 3" xfId="11743"/>
    <cellStyle name="Calculation 10 2 8 4" xfId="11744"/>
    <cellStyle name="Calculation 10 2 8 5" xfId="11745"/>
    <cellStyle name="Calculation 10 2 9" xfId="11746"/>
    <cellStyle name="Calculation 10 2 9 2" xfId="11747"/>
    <cellStyle name="Calculation 10 2 9 2 2" xfId="11748"/>
    <cellStyle name="Calculation 10 2 9 2 3" xfId="11749"/>
    <cellStyle name="Calculation 10 2 9 2 4" xfId="11750"/>
    <cellStyle name="Calculation 10 2 9 3" xfId="11751"/>
    <cellStyle name="Calculation 10 2 9 4" xfId="11752"/>
    <cellStyle name="Calculation 10 2 9 5" xfId="11753"/>
    <cellStyle name="Calculation 10 2_Income Statement " xfId="11754"/>
    <cellStyle name="Calculation 10 20" xfId="11755"/>
    <cellStyle name="Calculation 10 20 2" xfId="11756"/>
    <cellStyle name="Calculation 10 20 2 2" xfId="11757"/>
    <cellStyle name="Calculation 10 20 2 3" xfId="11758"/>
    <cellStyle name="Calculation 10 20 2 4" xfId="11759"/>
    <cellStyle name="Calculation 10 20 3" xfId="11760"/>
    <cellStyle name="Calculation 10 20 4" xfId="11761"/>
    <cellStyle name="Calculation 10 20 5" xfId="11762"/>
    <cellStyle name="Calculation 10 21" xfId="11763"/>
    <cellStyle name="Calculation 10 21 2" xfId="11764"/>
    <cellStyle name="Calculation 10 21 3" xfId="11765"/>
    <cellStyle name="Calculation 10 21 4" xfId="11766"/>
    <cellStyle name="Calculation 10 22" xfId="11767"/>
    <cellStyle name="Calculation 10 23" xfId="11768"/>
    <cellStyle name="Calculation 10 24" xfId="11769"/>
    <cellStyle name="Calculation 10 25" xfId="11770"/>
    <cellStyle name="Calculation 10 26" xfId="11771"/>
    <cellStyle name="Calculation 10 27" xfId="11772"/>
    <cellStyle name="Calculation 10 28" xfId="11773"/>
    <cellStyle name="Calculation 10 29" xfId="11774"/>
    <cellStyle name="Calculation 10 3" xfId="11775"/>
    <cellStyle name="Calculation 10 3 10" xfId="11776"/>
    <cellStyle name="Calculation 10 3 10 2" xfId="11777"/>
    <cellStyle name="Calculation 10 3 10 2 2" xfId="11778"/>
    <cellStyle name="Calculation 10 3 10 2 3" xfId="11779"/>
    <cellStyle name="Calculation 10 3 10 2 4" xfId="11780"/>
    <cellStyle name="Calculation 10 3 10 3" xfId="11781"/>
    <cellStyle name="Calculation 10 3 10 4" xfId="11782"/>
    <cellStyle name="Calculation 10 3 10 5" xfId="11783"/>
    <cellStyle name="Calculation 10 3 11" xfId="11784"/>
    <cellStyle name="Calculation 10 3 11 2" xfId="11785"/>
    <cellStyle name="Calculation 10 3 11 2 2" xfId="11786"/>
    <cellStyle name="Calculation 10 3 11 2 3" xfId="11787"/>
    <cellStyle name="Calculation 10 3 11 2 4" xfId="11788"/>
    <cellStyle name="Calculation 10 3 11 3" xfId="11789"/>
    <cellStyle name="Calculation 10 3 11 4" xfId="11790"/>
    <cellStyle name="Calculation 10 3 11 5" xfId="11791"/>
    <cellStyle name="Calculation 10 3 12" xfId="11792"/>
    <cellStyle name="Calculation 10 3 12 2" xfId="11793"/>
    <cellStyle name="Calculation 10 3 12 2 2" xfId="11794"/>
    <cellStyle name="Calculation 10 3 12 2 3" xfId="11795"/>
    <cellStyle name="Calculation 10 3 12 2 4" xfId="11796"/>
    <cellStyle name="Calculation 10 3 12 3" xfId="11797"/>
    <cellStyle name="Calculation 10 3 12 4" xfId="11798"/>
    <cellStyle name="Calculation 10 3 12 5" xfId="11799"/>
    <cellStyle name="Calculation 10 3 13" xfId="11800"/>
    <cellStyle name="Calculation 10 3 13 2" xfId="11801"/>
    <cellStyle name="Calculation 10 3 13 2 2" xfId="11802"/>
    <cellStyle name="Calculation 10 3 13 2 3" xfId="11803"/>
    <cellStyle name="Calculation 10 3 13 2 4" xfId="11804"/>
    <cellStyle name="Calculation 10 3 13 3" xfId="11805"/>
    <cellStyle name="Calculation 10 3 13 4" xfId="11806"/>
    <cellStyle name="Calculation 10 3 13 5" xfId="11807"/>
    <cellStyle name="Calculation 10 3 14" xfId="11808"/>
    <cellStyle name="Calculation 10 3 14 2" xfId="11809"/>
    <cellStyle name="Calculation 10 3 14 2 2" xfId="11810"/>
    <cellStyle name="Calculation 10 3 14 2 3" xfId="11811"/>
    <cellStyle name="Calculation 10 3 14 2 4" xfId="11812"/>
    <cellStyle name="Calculation 10 3 14 3" xfId="11813"/>
    <cellStyle name="Calculation 10 3 14 4" xfId="11814"/>
    <cellStyle name="Calculation 10 3 14 5" xfId="11815"/>
    <cellStyle name="Calculation 10 3 15" xfId="11816"/>
    <cellStyle name="Calculation 10 3 15 2" xfId="11817"/>
    <cellStyle name="Calculation 10 3 15 2 2" xfId="11818"/>
    <cellStyle name="Calculation 10 3 15 2 3" xfId="11819"/>
    <cellStyle name="Calculation 10 3 15 2 4" xfId="11820"/>
    <cellStyle name="Calculation 10 3 15 3" xfId="11821"/>
    <cellStyle name="Calculation 10 3 15 4" xfId="11822"/>
    <cellStyle name="Calculation 10 3 15 5" xfId="11823"/>
    <cellStyle name="Calculation 10 3 16" xfId="11824"/>
    <cellStyle name="Calculation 10 3 16 2" xfId="11825"/>
    <cellStyle name="Calculation 10 3 16 3" xfId="11826"/>
    <cellStyle name="Calculation 10 3 16 4" xfId="11827"/>
    <cellStyle name="Calculation 10 3 17" xfId="11828"/>
    <cellStyle name="Calculation 10 3 2" xfId="11829"/>
    <cellStyle name="Calculation 10 3 2 2" xfId="11830"/>
    <cellStyle name="Calculation 10 3 2 2 2" xfId="11831"/>
    <cellStyle name="Calculation 10 3 2 2 3" xfId="11832"/>
    <cellStyle name="Calculation 10 3 2 2 4" xfId="11833"/>
    <cellStyle name="Calculation 10 3 2 3" xfId="11834"/>
    <cellStyle name="Calculation 10 3 2 4" xfId="11835"/>
    <cellStyle name="Calculation 10 3 2 5" xfId="11836"/>
    <cellStyle name="Calculation 10 3 3" xfId="11837"/>
    <cellStyle name="Calculation 10 3 3 2" xfId="11838"/>
    <cellStyle name="Calculation 10 3 3 2 2" xfId="11839"/>
    <cellStyle name="Calculation 10 3 3 2 3" xfId="11840"/>
    <cellStyle name="Calculation 10 3 3 2 4" xfId="11841"/>
    <cellStyle name="Calculation 10 3 3 3" xfId="11842"/>
    <cellStyle name="Calculation 10 3 3 4" xfId="11843"/>
    <cellStyle name="Calculation 10 3 3 5" xfId="11844"/>
    <cellStyle name="Calculation 10 3 4" xfId="11845"/>
    <cellStyle name="Calculation 10 3 4 2" xfId="11846"/>
    <cellStyle name="Calculation 10 3 4 2 2" xfId="11847"/>
    <cellStyle name="Calculation 10 3 4 2 3" xfId="11848"/>
    <cellStyle name="Calculation 10 3 4 2 4" xfId="11849"/>
    <cellStyle name="Calculation 10 3 4 3" xfId="11850"/>
    <cellStyle name="Calculation 10 3 4 4" xfId="11851"/>
    <cellStyle name="Calculation 10 3 4 5" xfId="11852"/>
    <cellStyle name="Calculation 10 3 5" xfId="11853"/>
    <cellStyle name="Calculation 10 3 5 2" xfId="11854"/>
    <cellStyle name="Calculation 10 3 5 2 2" xfId="11855"/>
    <cellStyle name="Calculation 10 3 5 2 3" xfId="11856"/>
    <cellStyle name="Calculation 10 3 5 2 4" xfId="11857"/>
    <cellStyle name="Calculation 10 3 5 3" xfId="11858"/>
    <cellStyle name="Calculation 10 3 5 4" xfId="11859"/>
    <cellStyle name="Calculation 10 3 5 5" xfId="11860"/>
    <cellStyle name="Calculation 10 3 6" xfId="11861"/>
    <cellStyle name="Calculation 10 3 6 2" xfId="11862"/>
    <cellStyle name="Calculation 10 3 6 2 2" xfId="11863"/>
    <cellStyle name="Calculation 10 3 6 2 3" xfId="11864"/>
    <cellStyle name="Calculation 10 3 6 2 4" xfId="11865"/>
    <cellStyle name="Calculation 10 3 6 3" xfId="11866"/>
    <cellStyle name="Calculation 10 3 6 4" xfId="11867"/>
    <cellStyle name="Calculation 10 3 6 5" xfId="11868"/>
    <cellStyle name="Calculation 10 3 7" xfId="11869"/>
    <cellStyle name="Calculation 10 3 7 2" xfId="11870"/>
    <cellStyle name="Calculation 10 3 7 2 2" xfId="11871"/>
    <cellStyle name="Calculation 10 3 7 2 3" xfId="11872"/>
    <cellStyle name="Calculation 10 3 7 2 4" xfId="11873"/>
    <cellStyle name="Calculation 10 3 7 3" xfId="11874"/>
    <cellStyle name="Calculation 10 3 7 4" xfId="11875"/>
    <cellStyle name="Calculation 10 3 7 5" xfId="11876"/>
    <cellStyle name="Calculation 10 3 8" xfId="11877"/>
    <cellStyle name="Calculation 10 3 8 2" xfId="11878"/>
    <cellStyle name="Calculation 10 3 8 2 2" xfId="11879"/>
    <cellStyle name="Calculation 10 3 8 2 3" xfId="11880"/>
    <cellStyle name="Calculation 10 3 8 2 4" xfId="11881"/>
    <cellStyle name="Calculation 10 3 8 3" xfId="11882"/>
    <cellStyle name="Calculation 10 3 8 4" xfId="11883"/>
    <cellStyle name="Calculation 10 3 8 5" xfId="11884"/>
    <cellStyle name="Calculation 10 3 9" xfId="11885"/>
    <cellStyle name="Calculation 10 3 9 2" xfId="11886"/>
    <cellStyle name="Calculation 10 3 9 2 2" xfId="11887"/>
    <cellStyle name="Calculation 10 3 9 2 3" xfId="11888"/>
    <cellStyle name="Calculation 10 3 9 2 4" xfId="11889"/>
    <cellStyle name="Calculation 10 3 9 3" xfId="11890"/>
    <cellStyle name="Calculation 10 3 9 4" xfId="11891"/>
    <cellStyle name="Calculation 10 3 9 5" xfId="11892"/>
    <cellStyle name="Calculation 10 3_Income Statement " xfId="11893"/>
    <cellStyle name="Calculation 10 30" xfId="11894"/>
    <cellStyle name="Calculation 10 31" xfId="11895"/>
    <cellStyle name="Calculation 10 32" xfId="11426"/>
    <cellStyle name="Calculation 10 4" xfId="11896"/>
    <cellStyle name="Calculation 10 4 2" xfId="11897"/>
    <cellStyle name="Calculation 10 4 2 2" xfId="11898"/>
    <cellStyle name="Calculation 10 4 2 3" xfId="11899"/>
    <cellStyle name="Calculation 10 4 2 4" xfId="11900"/>
    <cellStyle name="Calculation 10 4 3" xfId="11901"/>
    <cellStyle name="Calculation 10 4 4" xfId="11902"/>
    <cellStyle name="Calculation 10 4 5" xfId="11903"/>
    <cellStyle name="Calculation 10 5" xfId="11904"/>
    <cellStyle name="Calculation 10 5 2" xfId="11905"/>
    <cellStyle name="Calculation 10 5 2 2" xfId="11906"/>
    <cellStyle name="Calculation 10 5 2 3" xfId="11907"/>
    <cellStyle name="Calculation 10 5 2 4" xfId="11908"/>
    <cellStyle name="Calculation 10 5 3" xfId="11909"/>
    <cellStyle name="Calculation 10 5 4" xfId="11910"/>
    <cellStyle name="Calculation 10 5 5" xfId="11911"/>
    <cellStyle name="Calculation 10 6" xfId="11912"/>
    <cellStyle name="Calculation 10 6 2" xfId="11913"/>
    <cellStyle name="Calculation 10 6 2 2" xfId="11914"/>
    <cellStyle name="Calculation 10 6 2 3" xfId="11915"/>
    <cellStyle name="Calculation 10 6 2 4" xfId="11916"/>
    <cellStyle name="Calculation 10 6 3" xfId="11917"/>
    <cellStyle name="Calculation 10 6 4" xfId="11918"/>
    <cellStyle name="Calculation 10 6 5" xfId="11919"/>
    <cellStyle name="Calculation 10 7" xfId="11920"/>
    <cellStyle name="Calculation 10 7 2" xfId="11921"/>
    <cellStyle name="Calculation 10 7 2 2" xfId="11922"/>
    <cellStyle name="Calculation 10 7 2 3" xfId="11923"/>
    <cellStyle name="Calculation 10 7 2 4" xfId="11924"/>
    <cellStyle name="Calculation 10 7 3" xfId="11925"/>
    <cellStyle name="Calculation 10 7 4" xfId="11926"/>
    <cellStyle name="Calculation 10 7 5" xfId="11927"/>
    <cellStyle name="Calculation 10 8" xfId="11928"/>
    <cellStyle name="Calculation 10 8 2" xfId="11929"/>
    <cellStyle name="Calculation 10 8 2 2" xfId="11930"/>
    <cellStyle name="Calculation 10 8 2 3" xfId="11931"/>
    <cellStyle name="Calculation 10 8 2 4" xfId="11932"/>
    <cellStyle name="Calculation 10 8 3" xfId="11933"/>
    <cellStyle name="Calculation 10 8 4" xfId="11934"/>
    <cellStyle name="Calculation 10 8 5" xfId="11935"/>
    <cellStyle name="Calculation 10 9" xfId="11936"/>
    <cellStyle name="Calculation 10 9 2" xfId="11937"/>
    <cellStyle name="Calculation 10 9 2 2" xfId="11938"/>
    <cellStyle name="Calculation 10 9 2 3" xfId="11939"/>
    <cellStyle name="Calculation 10 9 2 4" xfId="11940"/>
    <cellStyle name="Calculation 10 9 3" xfId="11941"/>
    <cellStyle name="Calculation 10 9 4" xfId="11942"/>
    <cellStyle name="Calculation 10 9 5" xfId="11943"/>
    <cellStyle name="Calculation 10_Income Statement " xfId="11944"/>
    <cellStyle name="Calculation 11" xfId="11945"/>
    <cellStyle name="Calculation 11 10" xfId="11946"/>
    <cellStyle name="Calculation 11 10 2" xfId="11947"/>
    <cellStyle name="Calculation 11 10 2 2" xfId="11948"/>
    <cellStyle name="Calculation 11 10 2 3" xfId="11949"/>
    <cellStyle name="Calculation 11 10 2 4" xfId="11950"/>
    <cellStyle name="Calculation 11 10 3" xfId="11951"/>
    <cellStyle name="Calculation 11 10 4" xfId="11952"/>
    <cellStyle name="Calculation 11 10 5" xfId="11953"/>
    <cellStyle name="Calculation 11 11" xfId="11954"/>
    <cellStyle name="Calculation 11 11 2" xfId="11955"/>
    <cellStyle name="Calculation 11 11 2 2" xfId="11956"/>
    <cellStyle name="Calculation 11 11 2 3" xfId="11957"/>
    <cellStyle name="Calculation 11 11 2 4" xfId="11958"/>
    <cellStyle name="Calculation 11 11 3" xfId="11959"/>
    <cellStyle name="Calculation 11 11 4" xfId="11960"/>
    <cellStyle name="Calculation 11 11 5" xfId="11961"/>
    <cellStyle name="Calculation 11 12" xfId="11962"/>
    <cellStyle name="Calculation 11 12 2" xfId="11963"/>
    <cellStyle name="Calculation 11 12 2 2" xfId="11964"/>
    <cellStyle name="Calculation 11 12 2 3" xfId="11965"/>
    <cellStyle name="Calculation 11 12 2 4" xfId="11966"/>
    <cellStyle name="Calculation 11 12 3" xfId="11967"/>
    <cellStyle name="Calculation 11 12 4" xfId="11968"/>
    <cellStyle name="Calculation 11 12 5" xfId="11969"/>
    <cellStyle name="Calculation 11 13" xfId="11970"/>
    <cellStyle name="Calculation 11 13 2" xfId="11971"/>
    <cellStyle name="Calculation 11 13 2 2" xfId="11972"/>
    <cellStyle name="Calculation 11 13 2 3" xfId="11973"/>
    <cellStyle name="Calculation 11 13 2 4" xfId="11974"/>
    <cellStyle name="Calculation 11 13 3" xfId="11975"/>
    <cellStyle name="Calculation 11 13 4" xfId="11976"/>
    <cellStyle name="Calculation 11 13 5" xfId="11977"/>
    <cellStyle name="Calculation 11 14" xfId="11978"/>
    <cellStyle name="Calculation 11 14 2" xfId="11979"/>
    <cellStyle name="Calculation 11 14 2 2" xfId="11980"/>
    <cellStyle name="Calculation 11 14 2 3" xfId="11981"/>
    <cellStyle name="Calculation 11 14 2 4" xfId="11982"/>
    <cellStyle name="Calculation 11 14 3" xfId="11983"/>
    <cellStyle name="Calculation 11 14 4" xfId="11984"/>
    <cellStyle name="Calculation 11 14 5" xfId="11985"/>
    <cellStyle name="Calculation 11 15" xfId="11986"/>
    <cellStyle name="Calculation 11 15 2" xfId="11987"/>
    <cellStyle name="Calculation 11 15 2 2" xfId="11988"/>
    <cellStyle name="Calculation 11 15 2 3" xfId="11989"/>
    <cellStyle name="Calculation 11 15 2 4" xfId="11990"/>
    <cellStyle name="Calculation 11 15 3" xfId="11991"/>
    <cellStyle name="Calculation 11 15 4" xfId="11992"/>
    <cellStyle name="Calculation 11 15 5" xfId="11993"/>
    <cellStyle name="Calculation 11 16" xfId="11994"/>
    <cellStyle name="Calculation 11 16 2" xfId="11995"/>
    <cellStyle name="Calculation 11 16 2 2" xfId="11996"/>
    <cellStyle name="Calculation 11 16 2 3" xfId="11997"/>
    <cellStyle name="Calculation 11 16 2 4" xfId="11998"/>
    <cellStyle name="Calculation 11 16 3" xfId="11999"/>
    <cellStyle name="Calculation 11 16 4" xfId="12000"/>
    <cellStyle name="Calculation 11 16 5" xfId="12001"/>
    <cellStyle name="Calculation 11 17" xfId="12002"/>
    <cellStyle name="Calculation 11 17 2" xfId="12003"/>
    <cellStyle name="Calculation 11 17 2 2" xfId="12004"/>
    <cellStyle name="Calculation 11 17 2 3" xfId="12005"/>
    <cellStyle name="Calculation 11 17 2 4" xfId="12006"/>
    <cellStyle name="Calculation 11 17 3" xfId="12007"/>
    <cellStyle name="Calculation 11 17 4" xfId="12008"/>
    <cellStyle name="Calculation 11 17 5" xfId="12009"/>
    <cellStyle name="Calculation 11 18" xfId="12010"/>
    <cellStyle name="Calculation 11 18 2" xfId="12011"/>
    <cellStyle name="Calculation 11 18 3" xfId="12012"/>
    <cellStyle name="Calculation 11 18 4" xfId="12013"/>
    <cellStyle name="Calculation 11 19" xfId="12014"/>
    <cellStyle name="Calculation 11 2" xfId="12015"/>
    <cellStyle name="Calculation 11 2 10" xfId="12016"/>
    <cellStyle name="Calculation 11 2 10 2" xfId="12017"/>
    <cellStyle name="Calculation 11 2 10 2 2" xfId="12018"/>
    <cellStyle name="Calculation 11 2 10 2 3" xfId="12019"/>
    <cellStyle name="Calculation 11 2 10 2 4" xfId="12020"/>
    <cellStyle name="Calculation 11 2 10 3" xfId="12021"/>
    <cellStyle name="Calculation 11 2 10 4" xfId="12022"/>
    <cellStyle name="Calculation 11 2 10 5" xfId="12023"/>
    <cellStyle name="Calculation 11 2 11" xfId="12024"/>
    <cellStyle name="Calculation 11 2 11 2" xfId="12025"/>
    <cellStyle name="Calculation 11 2 11 2 2" xfId="12026"/>
    <cellStyle name="Calculation 11 2 11 2 3" xfId="12027"/>
    <cellStyle name="Calculation 11 2 11 2 4" xfId="12028"/>
    <cellStyle name="Calculation 11 2 11 3" xfId="12029"/>
    <cellStyle name="Calculation 11 2 11 4" xfId="12030"/>
    <cellStyle name="Calculation 11 2 11 5" xfId="12031"/>
    <cellStyle name="Calculation 11 2 12" xfId="12032"/>
    <cellStyle name="Calculation 11 2 12 2" xfId="12033"/>
    <cellStyle name="Calculation 11 2 12 2 2" xfId="12034"/>
    <cellStyle name="Calculation 11 2 12 2 3" xfId="12035"/>
    <cellStyle name="Calculation 11 2 12 2 4" xfId="12036"/>
    <cellStyle name="Calculation 11 2 12 3" xfId="12037"/>
    <cellStyle name="Calculation 11 2 12 4" xfId="12038"/>
    <cellStyle name="Calculation 11 2 12 5" xfId="12039"/>
    <cellStyle name="Calculation 11 2 13" xfId="12040"/>
    <cellStyle name="Calculation 11 2 13 2" xfId="12041"/>
    <cellStyle name="Calculation 11 2 13 2 2" xfId="12042"/>
    <cellStyle name="Calculation 11 2 13 2 3" xfId="12043"/>
    <cellStyle name="Calculation 11 2 13 2 4" xfId="12044"/>
    <cellStyle name="Calculation 11 2 13 3" xfId="12045"/>
    <cellStyle name="Calculation 11 2 13 4" xfId="12046"/>
    <cellStyle name="Calculation 11 2 13 5" xfId="12047"/>
    <cellStyle name="Calculation 11 2 14" xfId="12048"/>
    <cellStyle name="Calculation 11 2 14 2" xfId="12049"/>
    <cellStyle name="Calculation 11 2 14 2 2" xfId="12050"/>
    <cellStyle name="Calculation 11 2 14 2 3" xfId="12051"/>
    <cellStyle name="Calculation 11 2 14 2 4" xfId="12052"/>
    <cellStyle name="Calculation 11 2 14 3" xfId="12053"/>
    <cellStyle name="Calculation 11 2 14 4" xfId="12054"/>
    <cellStyle name="Calculation 11 2 14 5" xfId="12055"/>
    <cellStyle name="Calculation 11 2 15" xfId="12056"/>
    <cellStyle name="Calculation 11 2 15 2" xfId="12057"/>
    <cellStyle name="Calculation 11 2 15 2 2" xfId="12058"/>
    <cellStyle name="Calculation 11 2 15 2 3" xfId="12059"/>
    <cellStyle name="Calculation 11 2 15 2 4" xfId="12060"/>
    <cellStyle name="Calculation 11 2 15 3" xfId="12061"/>
    <cellStyle name="Calculation 11 2 15 4" xfId="12062"/>
    <cellStyle name="Calculation 11 2 15 5" xfId="12063"/>
    <cellStyle name="Calculation 11 2 16" xfId="12064"/>
    <cellStyle name="Calculation 11 2 16 2" xfId="12065"/>
    <cellStyle name="Calculation 11 2 16 3" xfId="12066"/>
    <cellStyle name="Calculation 11 2 16 4" xfId="12067"/>
    <cellStyle name="Calculation 11 2 17" xfId="12068"/>
    <cellStyle name="Calculation 11 2 2" xfId="12069"/>
    <cellStyle name="Calculation 11 2 2 2" xfId="12070"/>
    <cellStyle name="Calculation 11 2 2 2 2" xfId="12071"/>
    <cellStyle name="Calculation 11 2 2 2 3" xfId="12072"/>
    <cellStyle name="Calculation 11 2 2 2 4" xfId="12073"/>
    <cellStyle name="Calculation 11 2 2 3" xfId="12074"/>
    <cellStyle name="Calculation 11 2 2 4" xfId="12075"/>
    <cellStyle name="Calculation 11 2 2 5" xfId="12076"/>
    <cellStyle name="Calculation 11 2 3" xfId="12077"/>
    <cellStyle name="Calculation 11 2 3 2" xfId="12078"/>
    <cellStyle name="Calculation 11 2 3 2 2" xfId="12079"/>
    <cellStyle name="Calculation 11 2 3 2 3" xfId="12080"/>
    <cellStyle name="Calculation 11 2 3 2 4" xfId="12081"/>
    <cellStyle name="Calculation 11 2 3 3" xfId="12082"/>
    <cellStyle name="Calculation 11 2 3 4" xfId="12083"/>
    <cellStyle name="Calculation 11 2 3 5" xfId="12084"/>
    <cellStyle name="Calculation 11 2 4" xfId="12085"/>
    <cellStyle name="Calculation 11 2 4 2" xfId="12086"/>
    <cellStyle name="Calculation 11 2 4 2 2" xfId="12087"/>
    <cellStyle name="Calculation 11 2 4 2 3" xfId="12088"/>
    <cellStyle name="Calculation 11 2 4 2 4" xfId="12089"/>
    <cellStyle name="Calculation 11 2 4 3" xfId="12090"/>
    <cellStyle name="Calculation 11 2 4 4" xfId="12091"/>
    <cellStyle name="Calculation 11 2 4 5" xfId="12092"/>
    <cellStyle name="Calculation 11 2 5" xfId="12093"/>
    <cellStyle name="Calculation 11 2 5 2" xfId="12094"/>
    <cellStyle name="Calculation 11 2 5 2 2" xfId="12095"/>
    <cellStyle name="Calculation 11 2 5 2 3" xfId="12096"/>
    <cellStyle name="Calculation 11 2 5 2 4" xfId="12097"/>
    <cellStyle name="Calculation 11 2 5 3" xfId="12098"/>
    <cellStyle name="Calculation 11 2 5 4" xfId="12099"/>
    <cellStyle name="Calculation 11 2 5 5" xfId="12100"/>
    <cellStyle name="Calculation 11 2 6" xfId="12101"/>
    <cellStyle name="Calculation 11 2 6 2" xfId="12102"/>
    <cellStyle name="Calculation 11 2 6 2 2" xfId="12103"/>
    <cellStyle name="Calculation 11 2 6 2 3" xfId="12104"/>
    <cellStyle name="Calculation 11 2 6 2 4" xfId="12105"/>
    <cellStyle name="Calculation 11 2 6 3" xfId="12106"/>
    <cellStyle name="Calculation 11 2 6 4" xfId="12107"/>
    <cellStyle name="Calculation 11 2 6 5" xfId="12108"/>
    <cellStyle name="Calculation 11 2 7" xfId="12109"/>
    <cellStyle name="Calculation 11 2 7 2" xfId="12110"/>
    <cellStyle name="Calculation 11 2 7 2 2" xfId="12111"/>
    <cellStyle name="Calculation 11 2 7 2 3" xfId="12112"/>
    <cellStyle name="Calculation 11 2 7 2 4" xfId="12113"/>
    <cellStyle name="Calculation 11 2 7 3" xfId="12114"/>
    <cellStyle name="Calculation 11 2 7 4" xfId="12115"/>
    <cellStyle name="Calculation 11 2 7 5" xfId="12116"/>
    <cellStyle name="Calculation 11 2 8" xfId="12117"/>
    <cellStyle name="Calculation 11 2 8 2" xfId="12118"/>
    <cellStyle name="Calculation 11 2 8 2 2" xfId="12119"/>
    <cellStyle name="Calculation 11 2 8 2 3" xfId="12120"/>
    <cellStyle name="Calculation 11 2 8 2 4" xfId="12121"/>
    <cellStyle name="Calculation 11 2 8 3" xfId="12122"/>
    <cellStyle name="Calculation 11 2 8 4" xfId="12123"/>
    <cellStyle name="Calculation 11 2 8 5" xfId="12124"/>
    <cellStyle name="Calculation 11 2 9" xfId="12125"/>
    <cellStyle name="Calculation 11 2 9 2" xfId="12126"/>
    <cellStyle name="Calculation 11 2 9 2 2" xfId="12127"/>
    <cellStyle name="Calculation 11 2 9 2 3" xfId="12128"/>
    <cellStyle name="Calculation 11 2 9 2 4" xfId="12129"/>
    <cellStyle name="Calculation 11 2 9 3" xfId="12130"/>
    <cellStyle name="Calculation 11 2 9 4" xfId="12131"/>
    <cellStyle name="Calculation 11 2 9 5" xfId="12132"/>
    <cellStyle name="Calculation 11 2_Income Statement " xfId="12133"/>
    <cellStyle name="Calculation 11 20" xfId="12134"/>
    <cellStyle name="Calculation 11 21" xfId="12135"/>
    <cellStyle name="Calculation 11 3" xfId="12136"/>
    <cellStyle name="Calculation 11 3 2" xfId="12137"/>
    <cellStyle name="Calculation 11 3 2 2" xfId="12138"/>
    <cellStyle name="Calculation 11 3 2 3" xfId="12139"/>
    <cellStyle name="Calculation 11 3 2 4" xfId="12140"/>
    <cellStyle name="Calculation 11 3 3" xfId="12141"/>
    <cellStyle name="Calculation 11 3 4" xfId="12142"/>
    <cellStyle name="Calculation 11 3 5" xfId="12143"/>
    <cellStyle name="Calculation 11 4" xfId="12144"/>
    <cellStyle name="Calculation 11 4 2" xfId="12145"/>
    <cellStyle name="Calculation 11 4 2 2" xfId="12146"/>
    <cellStyle name="Calculation 11 4 2 3" xfId="12147"/>
    <cellStyle name="Calculation 11 4 2 4" xfId="12148"/>
    <cellStyle name="Calculation 11 4 3" xfId="12149"/>
    <cellStyle name="Calculation 11 4 4" xfId="12150"/>
    <cellStyle name="Calculation 11 4 5" xfId="12151"/>
    <cellStyle name="Calculation 11 5" xfId="12152"/>
    <cellStyle name="Calculation 11 5 2" xfId="12153"/>
    <cellStyle name="Calculation 11 5 2 2" xfId="12154"/>
    <cellStyle name="Calculation 11 5 2 3" xfId="12155"/>
    <cellStyle name="Calculation 11 5 2 4" xfId="12156"/>
    <cellStyle name="Calculation 11 5 3" xfId="12157"/>
    <cellStyle name="Calculation 11 5 4" xfId="12158"/>
    <cellStyle name="Calculation 11 5 5" xfId="12159"/>
    <cellStyle name="Calculation 11 6" xfId="12160"/>
    <cellStyle name="Calculation 11 6 2" xfId="12161"/>
    <cellStyle name="Calculation 11 6 2 2" xfId="12162"/>
    <cellStyle name="Calculation 11 6 2 3" xfId="12163"/>
    <cellStyle name="Calculation 11 6 2 4" xfId="12164"/>
    <cellStyle name="Calculation 11 6 3" xfId="12165"/>
    <cellStyle name="Calculation 11 6 4" xfId="12166"/>
    <cellStyle name="Calculation 11 6 5" xfId="12167"/>
    <cellStyle name="Calculation 11 7" xfId="12168"/>
    <cellStyle name="Calculation 11 7 2" xfId="12169"/>
    <cellStyle name="Calculation 11 7 2 2" xfId="12170"/>
    <cellStyle name="Calculation 11 7 2 3" xfId="12171"/>
    <cellStyle name="Calculation 11 7 2 4" xfId="12172"/>
    <cellStyle name="Calculation 11 7 3" xfId="12173"/>
    <cellStyle name="Calculation 11 7 4" xfId="12174"/>
    <cellStyle name="Calculation 11 7 5" xfId="12175"/>
    <cellStyle name="Calculation 11 8" xfId="12176"/>
    <cellStyle name="Calculation 11 8 2" xfId="12177"/>
    <cellStyle name="Calculation 11 8 2 2" xfId="12178"/>
    <cellStyle name="Calculation 11 8 2 3" xfId="12179"/>
    <cellStyle name="Calculation 11 8 2 4" xfId="12180"/>
    <cellStyle name="Calculation 11 8 3" xfId="12181"/>
    <cellStyle name="Calculation 11 8 4" xfId="12182"/>
    <cellStyle name="Calculation 11 8 5" xfId="12183"/>
    <cellStyle name="Calculation 11 9" xfId="12184"/>
    <cellStyle name="Calculation 11 9 2" xfId="12185"/>
    <cellStyle name="Calculation 11 9 2 2" xfId="12186"/>
    <cellStyle name="Calculation 11 9 2 3" xfId="12187"/>
    <cellStyle name="Calculation 11 9 2 4" xfId="12188"/>
    <cellStyle name="Calculation 11 9 3" xfId="12189"/>
    <cellStyle name="Calculation 11 9 4" xfId="12190"/>
    <cellStyle name="Calculation 11 9 5" xfId="12191"/>
    <cellStyle name="Calculation 11_Income Statement " xfId="12192"/>
    <cellStyle name="Calculation 2" xfId="245"/>
    <cellStyle name="Calculation 2 10" xfId="12194"/>
    <cellStyle name="Calculation 2 10 2" xfId="12195"/>
    <cellStyle name="Calculation 2 10 2 2" xfId="12196"/>
    <cellStyle name="Calculation 2 10 2 3" xfId="12197"/>
    <cellStyle name="Calculation 2 10 2 4" xfId="12198"/>
    <cellStyle name="Calculation 2 10 3" xfId="12199"/>
    <cellStyle name="Calculation 2 10 4" xfId="12200"/>
    <cellStyle name="Calculation 2 10 5" xfId="12201"/>
    <cellStyle name="Calculation 2 11" xfId="12202"/>
    <cellStyle name="Calculation 2 11 2" xfId="12203"/>
    <cellStyle name="Calculation 2 11 2 2" xfId="12204"/>
    <cellStyle name="Calculation 2 11 2 3" xfId="12205"/>
    <cellStyle name="Calculation 2 11 2 4" xfId="12206"/>
    <cellStyle name="Calculation 2 11 3" xfId="12207"/>
    <cellStyle name="Calculation 2 11 4" xfId="12208"/>
    <cellStyle name="Calculation 2 11 5" xfId="12209"/>
    <cellStyle name="Calculation 2 12" xfId="12210"/>
    <cellStyle name="Calculation 2 12 2" xfId="12211"/>
    <cellStyle name="Calculation 2 12 2 2" xfId="12212"/>
    <cellStyle name="Calculation 2 12 2 3" xfId="12213"/>
    <cellStyle name="Calculation 2 12 2 4" xfId="12214"/>
    <cellStyle name="Calculation 2 12 3" xfId="12215"/>
    <cellStyle name="Calculation 2 12 4" xfId="12216"/>
    <cellStyle name="Calculation 2 12 5" xfId="12217"/>
    <cellStyle name="Calculation 2 13" xfId="12218"/>
    <cellStyle name="Calculation 2 13 2" xfId="12219"/>
    <cellStyle name="Calculation 2 13 2 2" xfId="12220"/>
    <cellStyle name="Calculation 2 13 2 3" xfId="12221"/>
    <cellStyle name="Calculation 2 13 2 4" xfId="12222"/>
    <cellStyle name="Calculation 2 13 3" xfId="12223"/>
    <cellStyle name="Calculation 2 13 4" xfId="12224"/>
    <cellStyle name="Calculation 2 13 5" xfId="12225"/>
    <cellStyle name="Calculation 2 14" xfId="12226"/>
    <cellStyle name="Calculation 2 14 2" xfId="12227"/>
    <cellStyle name="Calculation 2 14 2 2" xfId="12228"/>
    <cellStyle name="Calculation 2 14 2 3" xfId="12229"/>
    <cellStyle name="Calculation 2 14 2 4" xfId="12230"/>
    <cellStyle name="Calculation 2 14 3" xfId="12231"/>
    <cellStyle name="Calculation 2 14 4" xfId="12232"/>
    <cellStyle name="Calculation 2 14 5" xfId="12233"/>
    <cellStyle name="Calculation 2 15" xfId="12234"/>
    <cellStyle name="Calculation 2 15 2" xfId="12235"/>
    <cellStyle name="Calculation 2 15 2 2" xfId="12236"/>
    <cellStyle name="Calculation 2 15 2 3" xfId="12237"/>
    <cellStyle name="Calculation 2 15 2 4" xfId="12238"/>
    <cellStyle name="Calculation 2 15 3" xfId="12239"/>
    <cellStyle name="Calculation 2 15 4" xfId="12240"/>
    <cellStyle name="Calculation 2 15 5" xfId="12241"/>
    <cellStyle name="Calculation 2 16" xfId="12242"/>
    <cellStyle name="Calculation 2 16 2" xfId="12243"/>
    <cellStyle name="Calculation 2 16 2 2" xfId="12244"/>
    <cellStyle name="Calculation 2 16 2 3" xfId="12245"/>
    <cellStyle name="Calculation 2 16 2 4" xfId="12246"/>
    <cellStyle name="Calculation 2 16 3" xfId="12247"/>
    <cellStyle name="Calculation 2 16 4" xfId="12248"/>
    <cellStyle name="Calculation 2 16 5" xfId="12249"/>
    <cellStyle name="Calculation 2 17" xfId="12250"/>
    <cellStyle name="Calculation 2 17 2" xfId="12251"/>
    <cellStyle name="Calculation 2 17 2 2" xfId="12252"/>
    <cellStyle name="Calculation 2 17 2 3" xfId="12253"/>
    <cellStyle name="Calculation 2 17 2 4" xfId="12254"/>
    <cellStyle name="Calculation 2 17 3" xfId="12255"/>
    <cellStyle name="Calculation 2 17 4" xfId="12256"/>
    <cellStyle name="Calculation 2 17 5" xfId="12257"/>
    <cellStyle name="Calculation 2 18" xfId="12258"/>
    <cellStyle name="Calculation 2 18 2" xfId="12259"/>
    <cellStyle name="Calculation 2 18 2 2" xfId="12260"/>
    <cellStyle name="Calculation 2 18 2 3" xfId="12261"/>
    <cellStyle name="Calculation 2 18 2 4" xfId="12262"/>
    <cellStyle name="Calculation 2 18 3" xfId="12263"/>
    <cellStyle name="Calculation 2 18 4" xfId="12264"/>
    <cellStyle name="Calculation 2 18 5" xfId="12265"/>
    <cellStyle name="Calculation 2 19" xfId="12266"/>
    <cellStyle name="Calculation 2 19 2" xfId="12267"/>
    <cellStyle name="Calculation 2 19 2 2" xfId="12268"/>
    <cellStyle name="Calculation 2 19 2 3" xfId="12269"/>
    <cellStyle name="Calculation 2 19 2 4" xfId="12270"/>
    <cellStyle name="Calculation 2 19 3" xfId="12271"/>
    <cellStyle name="Calculation 2 19 4" xfId="12272"/>
    <cellStyle name="Calculation 2 19 5" xfId="12273"/>
    <cellStyle name="Calculation 2 2" xfId="2651"/>
    <cellStyle name="Calculation 2 2 10" xfId="12275"/>
    <cellStyle name="Calculation 2 2 10 2" xfId="12276"/>
    <cellStyle name="Calculation 2 2 10 2 2" xfId="12277"/>
    <cellStyle name="Calculation 2 2 10 2 3" xfId="12278"/>
    <cellStyle name="Calculation 2 2 10 2 4" xfId="12279"/>
    <cellStyle name="Calculation 2 2 10 3" xfId="12280"/>
    <cellStyle name="Calculation 2 2 10 4" xfId="12281"/>
    <cellStyle name="Calculation 2 2 10 5" xfId="12282"/>
    <cellStyle name="Calculation 2 2 11" xfId="12283"/>
    <cellStyle name="Calculation 2 2 11 2" xfId="12284"/>
    <cellStyle name="Calculation 2 2 11 2 2" xfId="12285"/>
    <cellStyle name="Calculation 2 2 11 2 3" xfId="12286"/>
    <cellStyle name="Calculation 2 2 11 2 4" xfId="12287"/>
    <cellStyle name="Calculation 2 2 11 3" xfId="12288"/>
    <cellStyle name="Calculation 2 2 11 4" xfId="12289"/>
    <cellStyle name="Calculation 2 2 11 5" xfId="12290"/>
    <cellStyle name="Calculation 2 2 12" xfId="12291"/>
    <cellStyle name="Calculation 2 2 12 2" xfId="12292"/>
    <cellStyle name="Calculation 2 2 12 2 2" xfId="12293"/>
    <cellStyle name="Calculation 2 2 12 2 3" xfId="12294"/>
    <cellStyle name="Calculation 2 2 12 2 4" xfId="12295"/>
    <cellStyle name="Calculation 2 2 12 3" xfId="12296"/>
    <cellStyle name="Calculation 2 2 12 4" xfId="12297"/>
    <cellStyle name="Calculation 2 2 12 5" xfId="12298"/>
    <cellStyle name="Calculation 2 2 13" xfId="12299"/>
    <cellStyle name="Calculation 2 2 13 2" xfId="12300"/>
    <cellStyle name="Calculation 2 2 13 2 2" xfId="12301"/>
    <cellStyle name="Calculation 2 2 13 2 3" xfId="12302"/>
    <cellStyle name="Calculation 2 2 13 2 4" xfId="12303"/>
    <cellStyle name="Calculation 2 2 13 3" xfId="12304"/>
    <cellStyle name="Calculation 2 2 13 4" xfId="12305"/>
    <cellStyle name="Calculation 2 2 13 5" xfId="12306"/>
    <cellStyle name="Calculation 2 2 14" xfId="12307"/>
    <cellStyle name="Calculation 2 2 14 2" xfId="12308"/>
    <cellStyle name="Calculation 2 2 14 2 2" xfId="12309"/>
    <cellStyle name="Calculation 2 2 14 2 3" xfId="12310"/>
    <cellStyle name="Calculation 2 2 14 2 4" xfId="12311"/>
    <cellStyle name="Calculation 2 2 14 3" xfId="12312"/>
    <cellStyle name="Calculation 2 2 14 4" xfId="12313"/>
    <cellStyle name="Calculation 2 2 14 5" xfId="12314"/>
    <cellStyle name="Calculation 2 2 15" xfId="12315"/>
    <cellStyle name="Calculation 2 2 15 2" xfId="12316"/>
    <cellStyle name="Calculation 2 2 15 2 2" xfId="12317"/>
    <cellStyle name="Calculation 2 2 15 2 3" xfId="12318"/>
    <cellStyle name="Calculation 2 2 15 2 4" xfId="12319"/>
    <cellStyle name="Calculation 2 2 15 3" xfId="12320"/>
    <cellStyle name="Calculation 2 2 15 4" xfId="12321"/>
    <cellStyle name="Calculation 2 2 15 5" xfId="12322"/>
    <cellStyle name="Calculation 2 2 16" xfId="12323"/>
    <cellStyle name="Calculation 2 2 16 2" xfId="12324"/>
    <cellStyle name="Calculation 2 2 16 2 2" xfId="12325"/>
    <cellStyle name="Calculation 2 2 16 2 3" xfId="12326"/>
    <cellStyle name="Calculation 2 2 16 2 4" xfId="12327"/>
    <cellStyle name="Calculation 2 2 16 3" xfId="12328"/>
    <cellStyle name="Calculation 2 2 16 4" xfId="12329"/>
    <cellStyle name="Calculation 2 2 16 5" xfId="12330"/>
    <cellStyle name="Calculation 2 2 17" xfId="12331"/>
    <cellStyle name="Calculation 2 2 17 2" xfId="12332"/>
    <cellStyle name="Calculation 2 2 17 2 2" xfId="12333"/>
    <cellStyle name="Calculation 2 2 17 2 3" xfId="12334"/>
    <cellStyle name="Calculation 2 2 17 2 4" xfId="12335"/>
    <cellStyle name="Calculation 2 2 17 3" xfId="12336"/>
    <cellStyle name="Calculation 2 2 17 4" xfId="12337"/>
    <cellStyle name="Calculation 2 2 17 5" xfId="12338"/>
    <cellStyle name="Calculation 2 2 18" xfId="12339"/>
    <cellStyle name="Calculation 2 2 18 2" xfId="12340"/>
    <cellStyle name="Calculation 2 2 18 3" xfId="12341"/>
    <cellStyle name="Calculation 2 2 18 4" xfId="12342"/>
    <cellStyle name="Calculation 2 2 19" xfId="12343"/>
    <cellStyle name="Calculation 2 2 2" xfId="12344"/>
    <cellStyle name="Calculation 2 2 2 10" xfId="12345"/>
    <cellStyle name="Calculation 2 2 2 10 2" xfId="12346"/>
    <cellStyle name="Calculation 2 2 2 10 2 2" xfId="12347"/>
    <cellStyle name="Calculation 2 2 2 10 2 3" xfId="12348"/>
    <cellStyle name="Calculation 2 2 2 10 2 4" xfId="12349"/>
    <cellStyle name="Calculation 2 2 2 10 3" xfId="12350"/>
    <cellStyle name="Calculation 2 2 2 10 4" xfId="12351"/>
    <cellStyle name="Calculation 2 2 2 10 5" xfId="12352"/>
    <cellStyle name="Calculation 2 2 2 11" xfId="12353"/>
    <cellStyle name="Calculation 2 2 2 11 2" xfId="12354"/>
    <cellStyle name="Calculation 2 2 2 11 2 2" xfId="12355"/>
    <cellStyle name="Calculation 2 2 2 11 2 3" xfId="12356"/>
    <cellStyle name="Calculation 2 2 2 11 2 4" xfId="12357"/>
    <cellStyle name="Calculation 2 2 2 11 3" xfId="12358"/>
    <cellStyle name="Calculation 2 2 2 11 4" xfId="12359"/>
    <cellStyle name="Calculation 2 2 2 11 5" xfId="12360"/>
    <cellStyle name="Calculation 2 2 2 12" xfId="12361"/>
    <cellStyle name="Calculation 2 2 2 12 2" xfId="12362"/>
    <cellStyle name="Calculation 2 2 2 12 2 2" xfId="12363"/>
    <cellStyle name="Calculation 2 2 2 12 2 3" xfId="12364"/>
    <cellStyle name="Calculation 2 2 2 12 2 4" xfId="12365"/>
    <cellStyle name="Calculation 2 2 2 12 3" xfId="12366"/>
    <cellStyle name="Calculation 2 2 2 12 4" xfId="12367"/>
    <cellStyle name="Calculation 2 2 2 12 5" xfId="12368"/>
    <cellStyle name="Calculation 2 2 2 13" xfId="12369"/>
    <cellStyle name="Calculation 2 2 2 13 2" xfId="12370"/>
    <cellStyle name="Calculation 2 2 2 13 2 2" xfId="12371"/>
    <cellStyle name="Calculation 2 2 2 13 2 3" xfId="12372"/>
    <cellStyle name="Calculation 2 2 2 13 2 4" xfId="12373"/>
    <cellStyle name="Calculation 2 2 2 13 3" xfId="12374"/>
    <cellStyle name="Calculation 2 2 2 13 4" xfId="12375"/>
    <cellStyle name="Calculation 2 2 2 13 5" xfId="12376"/>
    <cellStyle name="Calculation 2 2 2 14" xfId="12377"/>
    <cellStyle name="Calculation 2 2 2 14 2" xfId="12378"/>
    <cellStyle name="Calculation 2 2 2 14 2 2" xfId="12379"/>
    <cellStyle name="Calculation 2 2 2 14 2 3" xfId="12380"/>
    <cellStyle name="Calculation 2 2 2 14 2 4" xfId="12381"/>
    <cellStyle name="Calculation 2 2 2 14 3" xfId="12382"/>
    <cellStyle name="Calculation 2 2 2 14 4" xfId="12383"/>
    <cellStyle name="Calculation 2 2 2 14 5" xfId="12384"/>
    <cellStyle name="Calculation 2 2 2 15" xfId="12385"/>
    <cellStyle name="Calculation 2 2 2 15 2" xfId="12386"/>
    <cellStyle name="Calculation 2 2 2 15 2 2" xfId="12387"/>
    <cellStyle name="Calculation 2 2 2 15 2 3" xfId="12388"/>
    <cellStyle name="Calculation 2 2 2 15 2 4" xfId="12389"/>
    <cellStyle name="Calculation 2 2 2 15 3" xfId="12390"/>
    <cellStyle name="Calculation 2 2 2 15 4" xfId="12391"/>
    <cellStyle name="Calculation 2 2 2 15 5" xfId="12392"/>
    <cellStyle name="Calculation 2 2 2 16" xfId="12393"/>
    <cellStyle name="Calculation 2 2 2 16 2" xfId="12394"/>
    <cellStyle name="Calculation 2 2 2 16 3" xfId="12395"/>
    <cellStyle name="Calculation 2 2 2 16 4" xfId="12396"/>
    <cellStyle name="Calculation 2 2 2 17" xfId="12397"/>
    <cellStyle name="Calculation 2 2 2 2" xfId="12398"/>
    <cellStyle name="Calculation 2 2 2 2 2" xfId="12399"/>
    <cellStyle name="Calculation 2 2 2 2 2 2" xfId="12400"/>
    <cellStyle name="Calculation 2 2 2 2 2 3" xfId="12401"/>
    <cellStyle name="Calculation 2 2 2 2 2 4" xfId="12402"/>
    <cellStyle name="Calculation 2 2 2 2 3" xfId="12403"/>
    <cellStyle name="Calculation 2 2 2 2 4" xfId="12404"/>
    <cellStyle name="Calculation 2 2 2 2 5" xfId="12405"/>
    <cellStyle name="Calculation 2 2 2 3" xfId="12406"/>
    <cellStyle name="Calculation 2 2 2 3 2" xfId="12407"/>
    <cellStyle name="Calculation 2 2 2 3 2 2" xfId="12408"/>
    <cellStyle name="Calculation 2 2 2 3 2 3" xfId="12409"/>
    <cellStyle name="Calculation 2 2 2 3 2 4" xfId="12410"/>
    <cellStyle name="Calculation 2 2 2 3 3" xfId="12411"/>
    <cellStyle name="Calculation 2 2 2 3 4" xfId="12412"/>
    <cellStyle name="Calculation 2 2 2 3 5" xfId="12413"/>
    <cellStyle name="Calculation 2 2 2 4" xfId="12414"/>
    <cellStyle name="Calculation 2 2 2 4 2" xfId="12415"/>
    <cellStyle name="Calculation 2 2 2 4 2 2" xfId="12416"/>
    <cellStyle name="Calculation 2 2 2 4 2 3" xfId="12417"/>
    <cellStyle name="Calculation 2 2 2 4 2 4" xfId="12418"/>
    <cellStyle name="Calculation 2 2 2 4 3" xfId="12419"/>
    <cellStyle name="Calculation 2 2 2 4 4" xfId="12420"/>
    <cellStyle name="Calculation 2 2 2 4 5" xfId="12421"/>
    <cellStyle name="Calculation 2 2 2 5" xfId="12422"/>
    <cellStyle name="Calculation 2 2 2 5 2" xfId="12423"/>
    <cellStyle name="Calculation 2 2 2 5 2 2" xfId="12424"/>
    <cellStyle name="Calculation 2 2 2 5 2 3" xfId="12425"/>
    <cellStyle name="Calculation 2 2 2 5 2 4" xfId="12426"/>
    <cellStyle name="Calculation 2 2 2 5 3" xfId="12427"/>
    <cellStyle name="Calculation 2 2 2 5 4" xfId="12428"/>
    <cellStyle name="Calculation 2 2 2 5 5" xfId="12429"/>
    <cellStyle name="Calculation 2 2 2 6" xfId="12430"/>
    <cellStyle name="Calculation 2 2 2 6 2" xfId="12431"/>
    <cellStyle name="Calculation 2 2 2 6 2 2" xfId="12432"/>
    <cellStyle name="Calculation 2 2 2 6 2 3" xfId="12433"/>
    <cellStyle name="Calculation 2 2 2 6 2 4" xfId="12434"/>
    <cellStyle name="Calculation 2 2 2 6 3" xfId="12435"/>
    <cellStyle name="Calculation 2 2 2 6 4" xfId="12436"/>
    <cellStyle name="Calculation 2 2 2 6 5" xfId="12437"/>
    <cellStyle name="Calculation 2 2 2 7" xfId="12438"/>
    <cellStyle name="Calculation 2 2 2 7 2" xfId="12439"/>
    <cellStyle name="Calculation 2 2 2 7 2 2" xfId="12440"/>
    <cellStyle name="Calculation 2 2 2 7 2 3" xfId="12441"/>
    <cellStyle name="Calculation 2 2 2 7 2 4" xfId="12442"/>
    <cellStyle name="Calculation 2 2 2 7 3" xfId="12443"/>
    <cellStyle name="Calculation 2 2 2 7 4" xfId="12444"/>
    <cellStyle name="Calculation 2 2 2 7 5" xfId="12445"/>
    <cellStyle name="Calculation 2 2 2 8" xfId="12446"/>
    <cellStyle name="Calculation 2 2 2 8 2" xfId="12447"/>
    <cellStyle name="Calculation 2 2 2 8 2 2" xfId="12448"/>
    <cellStyle name="Calculation 2 2 2 8 2 3" xfId="12449"/>
    <cellStyle name="Calculation 2 2 2 8 2 4" xfId="12450"/>
    <cellStyle name="Calculation 2 2 2 8 3" xfId="12451"/>
    <cellStyle name="Calculation 2 2 2 8 4" xfId="12452"/>
    <cellStyle name="Calculation 2 2 2 8 5" xfId="12453"/>
    <cellStyle name="Calculation 2 2 2 9" xfId="12454"/>
    <cellStyle name="Calculation 2 2 2 9 2" xfId="12455"/>
    <cellStyle name="Calculation 2 2 2 9 2 2" xfId="12456"/>
    <cellStyle name="Calculation 2 2 2 9 2 3" xfId="12457"/>
    <cellStyle name="Calculation 2 2 2 9 2 4" xfId="12458"/>
    <cellStyle name="Calculation 2 2 2 9 3" xfId="12459"/>
    <cellStyle name="Calculation 2 2 2 9 4" xfId="12460"/>
    <cellStyle name="Calculation 2 2 2 9 5" xfId="12461"/>
    <cellStyle name="Calculation 2 2 2_Income Statement " xfId="12462"/>
    <cellStyle name="Calculation 2 2 20" xfId="12463"/>
    <cellStyle name="Calculation 2 2 21" xfId="12464"/>
    <cellStyle name="Calculation 2 2 22" xfId="12274"/>
    <cellStyle name="Calculation 2 2 3" xfId="12465"/>
    <cellStyle name="Calculation 2 2 3 2" xfId="12466"/>
    <cellStyle name="Calculation 2 2 3 2 2" xfId="12467"/>
    <cellStyle name="Calculation 2 2 3 2 3" xfId="12468"/>
    <cellStyle name="Calculation 2 2 3 2 4" xfId="12469"/>
    <cellStyle name="Calculation 2 2 3 3" xfId="12470"/>
    <cellStyle name="Calculation 2 2 3 4" xfId="12471"/>
    <cellStyle name="Calculation 2 2 3 5" xfId="12472"/>
    <cellStyle name="Calculation 2 2 4" xfId="12473"/>
    <cellStyle name="Calculation 2 2 4 2" xfId="12474"/>
    <cellStyle name="Calculation 2 2 4 2 2" xfId="12475"/>
    <cellStyle name="Calculation 2 2 4 2 3" xfId="12476"/>
    <cellStyle name="Calculation 2 2 4 2 4" xfId="12477"/>
    <cellStyle name="Calculation 2 2 4 3" xfId="12478"/>
    <cellStyle name="Calculation 2 2 4 4" xfId="12479"/>
    <cellStyle name="Calculation 2 2 4 5" xfId="12480"/>
    <cellStyle name="Calculation 2 2 5" xfId="12481"/>
    <cellStyle name="Calculation 2 2 5 2" xfId="12482"/>
    <cellStyle name="Calculation 2 2 5 2 2" xfId="12483"/>
    <cellStyle name="Calculation 2 2 5 2 3" xfId="12484"/>
    <cellStyle name="Calculation 2 2 5 2 4" xfId="12485"/>
    <cellStyle name="Calculation 2 2 5 3" xfId="12486"/>
    <cellStyle name="Calculation 2 2 5 4" xfId="12487"/>
    <cellStyle name="Calculation 2 2 5 5" xfId="12488"/>
    <cellStyle name="Calculation 2 2 6" xfId="12489"/>
    <cellStyle name="Calculation 2 2 6 2" xfId="12490"/>
    <cellStyle name="Calculation 2 2 6 2 2" xfId="12491"/>
    <cellStyle name="Calculation 2 2 6 2 3" xfId="12492"/>
    <cellStyle name="Calculation 2 2 6 2 4" xfId="12493"/>
    <cellStyle name="Calculation 2 2 6 3" xfId="12494"/>
    <cellStyle name="Calculation 2 2 6 4" xfId="12495"/>
    <cellStyle name="Calculation 2 2 6 5" xfId="12496"/>
    <cellStyle name="Calculation 2 2 7" xfId="12497"/>
    <cellStyle name="Calculation 2 2 7 2" xfId="12498"/>
    <cellStyle name="Calculation 2 2 7 2 2" xfId="12499"/>
    <cellStyle name="Calculation 2 2 7 2 3" xfId="12500"/>
    <cellStyle name="Calculation 2 2 7 2 4" xfId="12501"/>
    <cellStyle name="Calculation 2 2 7 3" xfId="12502"/>
    <cellStyle name="Calculation 2 2 7 4" xfId="12503"/>
    <cellStyle name="Calculation 2 2 7 5" xfId="12504"/>
    <cellStyle name="Calculation 2 2 8" xfId="12505"/>
    <cellStyle name="Calculation 2 2 8 2" xfId="12506"/>
    <cellStyle name="Calculation 2 2 8 2 2" xfId="12507"/>
    <cellStyle name="Calculation 2 2 8 2 3" xfId="12508"/>
    <cellStyle name="Calculation 2 2 8 2 4" xfId="12509"/>
    <cellStyle name="Calculation 2 2 8 3" xfId="12510"/>
    <cellStyle name="Calculation 2 2 8 4" xfId="12511"/>
    <cellStyle name="Calculation 2 2 8 5" xfId="12512"/>
    <cellStyle name="Calculation 2 2 9" xfId="12513"/>
    <cellStyle name="Calculation 2 2 9 2" xfId="12514"/>
    <cellStyle name="Calculation 2 2 9 2 2" xfId="12515"/>
    <cellStyle name="Calculation 2 2 9 2 3" xfId="12516"/>
    <cellStyle name="Calculation 2 2 9 2 4" xfId="12517"/>
    <cellStyle name="Calculation 2 2 9 3" xfId="12518"/>
    <cellStyle name="Calculation 2 2 9 4" xfId="12519"/>
    <cellStyle name="Calculation 2 2 9 5" xfId="12520"/>
    <cellStyle name="Calculation 2 2_Income Statement " xfId="12521"/>
    <cellStyle name="Calculation 2 20" xfId="12522"/>
    <cellStyle name="Calculation 2 20 2" xfId="12523"/>
    <cellStyle name="Calculation 2 20 2 2" xfId="12524"/>
    <cellStyle name="Calculation 2 20 2 3" xfId="12525"/>
    <cellStyle name="Calculation 2 20 2 4" xfId="12526"/>
    <cellStyle name="Calculation 2 20 3" xfId="12527"/>
    <cellStyle name="Calculation 2 20 4" xfId="12528"/>
    <cellStyle name="Calculation 2 20 5" xfId="12529"/>
    <cellStyle name="Calculation 2 21" xfId="12530"/>
    <cellStyle name="Calculation 2 21 2" xfId="12531"/>
    <cellStyle name="Calculation 2 21 2 2" xfId="12532"/>
    <cellStyle name="Calculation 2 21 2 3" xfId="12533"/>
    <cellStyle name="Calculation 2 21 2 4" xfId="12534"/>
    <cellStyle name="Calculation 2 21 3" xfId="12535"/>
    <cellStyle name="Calculation 2 21 4" xfId="12536"/>
    <cellStyle name="Calculation 2 21 5" xfId="12537"/>
    <cellStyle name="Calculation 2 22" xfId="12538"/>
    <cellStyle name="Calculation 2 22 2" xfId="12539"/>
    <cellStyle name="Calculation 2 22 2 2" xfId="12540"/>
    <cellStyle name="Calculation 2 22 2 3" xfId="12541"/>
    <cellStyle name="Calculation 2 22 2 4" xfId="12542"/>
    <cellStyle name="Calculation 2 22 3" xfId="12543"/>
    <cellStyle name="Calculation 2 22 4" xfId="12544"/>
    <cellStyle name="Calculation 2 22 5" xfId="12545"/>
    <cellStyle name="Calculation 2 23" xfId="12546"/>
    <cellStyle name="Calculation 2 23 2" xfId="12547"/>
    <cellStyle name="Calculation 2 23 3" xfId="12548"/>
    <cellStyle name="Calculation 2 23 4" xfId="12549"/>
    <cellStyle name="Calculation 2 24" xfId="12550"/>
    <cellStyle name="Calculation 2 25" xfId="12551"/>
    <cellStyle name="Calculation 2 26" xfId="12552"/>
    <cellStyle name="Calculation 2 27" xfId="12553"/>
    <cellStyle name="Calculation 2 28" xfId="12554"/>
    <cellStyle name="Calculation 2 29" xfId="12555"/>
    <cellStyle name="Calculation 2 3" xfId="2650"/>
    <cellStyle name="Calculation 2 3 10" xfId="12557"/>
    <cellStyle name="Calculation 2 3 10 2" xfId="12558"/>
    <cellStyle name="Calculation 2 3 10 2 2" xfId="12559"/>
    <cellStyle name="Calculation 2 3 10 2 3" xfId="12560"/>
    <cellStyle name="Calculation 2 3 10 2 4" xfId="12561"/>
    <cellStyle name="Calculation 2 3 10 3" xfId="12562"/>
    <cellStyle name="Calculation 2 3 10 4" xfId="12563"/>
    <cellStyle name="Calculation 2 3 10 5" xfId="12564"/>
    <cellStyle name="Calculation 2 3 11" xfId="12565"/>
    <cellStyle name="Calculation 2 3 11 2" xfId="12566"/>
    <cellStyle name="Calculation 2 3 11 2 2" xfId="12567"/>
    <cellStyle name="Calculation 2 3 11 2 3" xfId="12568"/>
    <cellStyle name="Calculation 2 3 11 2 4" xfId="12569"/>
    <cellStyle name="Calculation 2 3 11 3" xfId="12570"/>
    <cellStyle name="Calculation 2 3 11 4" xfId="12571"/>
    <cellStyle name="Calculation 2 3 11 5" xfId="12572"/>
    <cellStyle name="Calculation 2 3 12" xfId="12573"/>
    <cellStyle name="Calculation 2 3 12 2" xfId="12574"/>
    <cellStyle name="Calculation 2 3 12 2 2" xfId="12575"/>
    <cellStyle name="Calculation 2 3 12 2 3" xfId="12576"/>
    <cellStyle name="Calculation 2 3 12 2 4" xfId="12577"/>
    <cellStyle name="Calculation 2 3 12 3" xfId="12578"/>
    <cellStyle name="Calculation 2 3 12 4" xfId="12579"/>
    <cellStyle name="Calculation 2 3 12 5" xfId="12580"/>
    <cellStyle name="Calculation 2 3 13" xfId="12581"/>
    <cellStyle name="Calculation 2 3 13 2" xfId="12582"/>
    <cellStyle name="Calculation 2 3 13 2 2" xfId="12583"/>
    <cellStyle name="Calculation 2 3 13 2 3" xfId="12584"/>
    <cellStyle name="Calculation 2 3 13 2 4" xfId="12585"/>
    <cellStyle name="Calculation 2 3 13 3" xfId="12586"/>
    <cellStyle name="Calculation 2 3 13 4" xfId="12587"/>
    <cellStyle name="Calculation 2 3 13 5" xfId="12588"/>
    <cellStyle name="Calculation 2 3 14" xfId="12589"/>
    <cellStyle name="Calculation 2 3 14 2" xfId="12590"/>
    <cellStyle name="Calculation 2 3 14 2 2" xfId="12591"/>
    <cellStyle name="Calculation 2 3 14 2 3" xfId="12592"/>
    <cellStyle name="Calculation 2 3 14 2 4" xfId="12593"/>
    <cellStyle name="Calculation 2 3 14 3" xfId="12594"/>
    <cellStyle name="Calculation 2 3 14 4" xfId="12595"/>
    <cellStyle name="Calculation 2 3 14 5" xfId="12596"/>
    <cellStyle name="Calculation 2 3 15" xfId="12597"/>
    <cellStyle name="Calculation 2 3 15 2" xfId="12598"/>
    <cellStyle name="Calculation 2 3 15 2 2" xfId="12599"/>
    <cellStyle name="Calculation 2 3 15 2 3" xfId="12600"/>
    <cellStyle name="Calculation 2 3 15 2 4" xfId="12601"/>
    <cellStyle name="Calculation 2 3 15 3" xfId="12602"/>
    <cellStyle name="Calculation 2 3 15 4" xfId="12603"/>
    <cellStyle name="Calculation 2 3 15 5" xfId="12604"/>
    <cellStyle name="Calculation 2 3 16" xfId="12605"/>
    <cellStyle name="Calculation 2 3 16 2" xfId="12606"/>
    <cellStyle name="Calculation 2 3 16 2 2" xfId="12607"/>
    <cellStyle name="Calculation 2 3 16 2 3" xfId="12608"/>
    <cellStyle name="Calculation 2 3 16 2 4" xfId="12609"/>
    <cellStyle name="Calculation 2 3 16 3" xfId="12610"/>
    <cellStyle name="Calculation 2 3 16 4" xfId="12611"/>
    <cellStyle name="Calculation 2 3 16 5" xfId="12612"/>
    <cellStyle name="Calculation 2 3 17" xfId="12613"/>
    <cellStyle name="Calculation 2 3 17 2" xfId="12614"/>
    <cellStyle name="Calculation 2 3 17 2 2" xfId="12615"/>
    <cellStyle name="Calculation 2 3 17 2 3" xfId="12616"/>
    <cellStyle name="Calculation 2 3 17 2 4" xfId="12617"/>
    <cellStyle name="Calculation 2 3 17 3" xfId="12618"/>
    <cellStyle name="Calculation 2 3 17 4" xfId="12619"/>
    <cellStyle name="Calculation 2 3 17 5" xfId="12620"/>
    <cellStyle name="Calculation 2 3 18" xfId="12621"/>
    <cellStyle name="Calculation 2 3 18 2" xfId="12622"/>
    <cellStyle name="Calculation 2 3 18 3" xfId="12623"/>
    <cellStyle name="Calculation 2 3 18 4" xfId="12624"/>
    <cellStyle name="Calculation 2 3 19" xfId="12625"/>
    <cellStyle name="Calculation 2 3 2" xfId="2649"/>
    <cellStyle name="Calculation 2 3 2 10" xfId="12627"/>
    <cellStyle name="Calculation 2 3 2 10 2" xfId="12628"/>
    <cellStyle name="Calculation 2 3 2 10 2 2" xfId="12629"/>
    <cellStyle name="Calculation 2 3 2 10 2 3" xfId="12630"/>
    <cellStyle name="Calculation 2 3 2 10 2 4" xfId="12631"/>
    <cellStyle name="Calculation 2 3 2 10 3" xfId="12632"/>
    <cellStyle name="Calculation 2 3 2 10 4" xfId="12633"/>
    <cellStyle name="Calculation 2 3 2 10 5" xfId="12634"/>
    <cellStyle name="Calculation 2 3 2 11" xfId="12635"/>
    <cellStyle name="Calculation 2 3 2 11 2" xfId="12636"/>
    <cellStyle name="Calculation 2 3 2 11 2 2" xfId="12637"/>
    <cellStyle name="Calculation 2 3 2 11 2 3" xfId="12638"/>
    <cellStyle name="Calculation 2 3 2 11 2 4" xfId="12639"/>
    <cellStyle name="Calculation 2 3 2 11 3" xfId="12640"/>
    <cellStyle name="Calculation 2 3 2 11 4" xfId="12641"/>
    <cellStyle name="Calculation 2 3 2 11 5" xfId="12642"/>
    <cellStyle name="Calculation 2 3 2 12" xfId="12643"/>
    <cellStyle name="Calculation 2 3 2 12 2" xfId="12644"/>
    <cellStyle name="Calculation 2 3 2 12 2 2" xfId="12645"/>
    <cellStyle name="Calculation 2 3 2 12 2 3" xfId="12646"/>
    <cellStyle name="Calculation 2 3 2 12 2 4" xfId="12647"/>
    <cellStyle name="Calculation 2 3 2 12 3" xfId="12648"/>
    <cellStyle name="Calculation 2 3 2 12 4" xfId="12649"/>
    <cellStyle name="Calculation 2 3 2 12 5" xfId="12650"/>
    <cellStyle name="Calculation 2 3 2 13" xfId="12651"/>
    <cellStyle name="Calculation 2 3 2 13 2" xfId="12652"/>
    <cellStyle name="Calculation 2 3 2 13 2 2" xfId="12653"/>
    <cellStyle name="Calculation 2 3 2 13 2 3" xfId="12654"/>
    <cellStyle name="Calculation 2 3 2 13 2 4" xfId="12655"/>
    <cellStyle name="Calculation 2 3 2 13 3" xfId="12656"/>
    <cellStyle name="Calculation 2 3 2 13 4" xfId="12657"/>
    <cellStyle name="Calculation 2 3 2 13 5" xfId="12658"/>
    <cellStyle name="Calculation 2 3 2 14" xfId="12659"/>
    <cellStyle name="Calculation 2 3 2 14 2" xfId="12660"/>
    <cellStyle name="Calculation 2 3 2 14 2 2" xfId="12661"/>
    <cellStyle name="Calculation 2 3 2 14 2 3" xfId="12662"/>
    <cellStyle name="Calculation 2 3 2 14 2 4" xfId="12663"/>
    <cellStyle name="Calculation 2 3 2 14 3" xfId="12664"/>
    <cellStyle name="Calculation 2 3 2 14 4" xfId="12665"/>
    <cellStyle name="Calculation 2 3 2 14 5" xfId="12666"/>
    <cellStyle name="Calculation 2 3 2 15" xfId="12667"/>
    <cellStyle name="Calculation 2 3 2 15 2" xfId="12668"/>
    <cellStyle name="Calculation 2 3 2 15 2 2" xfId="12669"/>
    <cellStyle name="Calculation 2 3 2 15 2 3" xfId="12670"/>
    <cellStyle name="Calculation 2 3 2 15 2 4" xfId="12671"/>
    <cellStyle name="Calculation 2 3 2 15 3" xfId="12672"/>
    <cellStyle name="Calculation 2 3 2 15 4" xfId="12673"/>
    <cellStyle name="Calculation 2 3 2 15 5" xfId="12674"/>
    <cellStyle name="Calculation 2 3 2 16" xfId="12675"/>
    <cellStyle name="Calculation 2 3 2 16 2" xfId="12676"/>
    <cellStyle name="Calculation 2 3 2 16 3" xfId="12677"/>
    <cellStyle name="Calculation 2 3 2 16 4" xfId="12678"/>
    <cellStyle name="Calculation 2 3 2 17" xfId="12679"/>
    <cellStyle name="Calculation 2 3 2 18" xfId="12626"/>
    <cellStyle name="Calculation 2 3 2 2" xfId="12680"/>
    <cellStyle name="Calculation 2 3 2 2 2" xfId="12681"/>
    <cellStyle name="Calculation 2 3 2 2 2 2" xfId="12682"/>
    <cellStyle name="Calculation 2 3 2 2 2 3" xfId="12683"/>
    <cellStyle name="Calculation 2 3 2 2 2 4" xfId="12684"/>
    <cellStyle name="Calculation 2 3 2 2 3" xfId="12685"/>
    <cellStyle name="Calculation 2 3 2 2 4" xfId="12686"/>
    <cellStyle name="Calculation 2 3 2 2 5" xfId="12687"/>
    <cellStyle name="Calculation 2 3 2 3" xfId="12688"/>
    <cellStyle name="Calculation 2 3 2 3 2" xfId="12689"/>
    <cellStyle name="Calculation 2 3 2 3 2 2" xfId="12690"/>
    <cellStyle name="Calculation 2 3 2 3 2 3" xfId="12691"/>
    <cellStyle name="Calculation 2 3 2 3 2 4" xfId="12692"/>
    <cellStyle name="Calculation 2 3 2 3 3" xfId="12693"/>
    <cellStyle name="Calculation 2 3 2 3 4" xfId="12694"/>
    <cellStyle name="Calculation 2 3 2 3 5" xfId="12695"/>
    <cellStyle name="Calculation 2 3 2 4" xfId="12696"/>
    <cellStyle name="Calculation 2 3 2 4 2" xfId="12697"/>
    <cellStyle name="Calculation 2 3 2 4 2 2" xfId="12698"/>
    <cellStyle name="Calculation 2 3 2 4 2 3" xfId="12699"/>
    <cellStyle name="Calculation 2 3 2 4 2 4" xfId="12700"/>
    <cellStyle name="Calculation 2 3 2 4 3" xfId="12701"/>
    <cellStyle name="Calculation 2 3 2 4 4" xfId="12702"/>
    <cellStyle name="Calculation 2 3 2 4 5" xfId="12703"/>
    <cellStyle name="Calculation 2 3 2 5" xfId="12704"/>
    <cellStyle name="Calculation 2 3 2 5 2" xfId="12705"/>
    <cellStyle name="Calculation 2 3 2 5 2 2" xfId="12706"/>
    <cellStyle name="Calculation 2 3 2 5 2 3" xfId="12707"/>
    <cellStyle name="Calculation 2 3 2 5 2 4" xfId="12708"/>
    <cellStyle name="Calculation 2 3 2 5 3" xfId="12709"/>
    <cellStyle name="Calculation 2 3 2 5 4" xfId="12710"/>
    <cellStyle name="Calculation 2 3 2 5 5" xfId="12711"/>
    <cellStyle name="Calculation 2 3 2 6" xfId="12712"/>
    <cellStyle name="Calculation 2 3 2 6 2" xfId="12713"/>
    <cellStyle name="Calculation 2 3 2 6 2 2" xfId="12714"/>
    <cellStyle name="Calculation 2 3 2 6 2 3" xfId="12715"/>
    <cellStyle name="Calculation 2 3 2 6 2 4" xfId="12716"/>
    <cellStyle name="Calculation 2 3 2 6 3" xfId="12717"/>
    <cellStyle name="Calculation 2 3 2 6 4" xfId="12718"/>
    <cellStyle name="Calculation 2 3 2 6 5" xfId="12719"/>
    <cellStyle name="Calculation 2 3 2 7" xfId="12720"/>
    <cellStyle name="Calculation 2 3 2 7 2" xfId="12721"/>
    <cellStyle name="Calculation 2 3 2 7 2 2" xfId="12722"/>
    <cellStyle name="Calculation 2 3 2 7 2 3" xfId="12723"/>
    <cellStyle name="Calculation 2 3 2 7 2 4" xfId="12724"/>
    <cellStyle name="Calculation 2 3 2 7 3" xfId="12725"/>
    <cellStyle name="Calculation 2 3 2 7 4" xfId="12726"/>
    <cellStyle name="Calculation 2 3 2 7 5" xfId="12727"/>
    <cellStyle name="Calculation 2 3 2 8" xfId="12728"/>
    <cellStyle name="Calculation 2 3 2 8 2" xfId="12729"/>
    <cellStyle name="Calculation 2 3 2 8 2 2" xfId="12730"/>
    <cellStyle name="Calculation 2 3 2 8 2 3" xfId="12731"/>
    <cellStyle name="Calculation 2 3 2 8 2 4" xfId="12732"/>
    <cellStyle name="Calculation 2 3 2 8 3" xfId="12733"/>
    <cellStyle name="Calculation 2 3 2 8 4" xfId="12734"/>
    <cellStyle name="Calculation 2 3 2 8 5" xfId="12735"/>
    <cellStyle name="Calculation 2 3 2 9" xfId="12736"/>
    <cellStyle name="Calculation 2 3 2 9 2" xfId="12737"/>
    <cellStyle name="Calculation 2 3 2 9 2 2" xfId="12738"/>
    <cellStyle name="Calculation 2 3 2 9 2 3" xfId="12739"/>
    <cellStyle name="Calculation 2 3 2 9 2 4" xfId="12740"/>
    <cellStyle name="Calculation 2 3 2 9 3" xfId="12741"/>
    <cellStyle name="Calculation 2 3 2 9 4" xfId="12742"/>
    <cellStyle name="Calculation 2 3 2 9 5" xfId="12743"/>
    <cellStyle name="Calculation 2 3 2_Income Statement " xfId="12744"/>
    <cellStyle name="Calculation 2 3 20" xfId="12745"/>
    <cellStyle name="Calculation 2 3 21" xfId="12746"/>
    <cellStyle name="Calculation 2 3 22" xfId="12556"/>
    <cellStyle name="Calculation 2 3 3" xfId="12747"/>
    <cellStyle name="Calculation 2 3 3 2" xfId="12748"/>
    <cellStyle name="Calculation 2 3 3 2 2" xfId="12749"/>
    <cellStyle name="Calculation 2 3 3 2 3" xfId="12750"/>
    <cellStyle name="Calculation 2 3 3 2 4" xfId="12751"/>
    <cellStyle name="Calculation 2 3 3 3" xfId="12752"/>
    <cellStyle name="Calculation 2 3 3 4" xfId="12753"/>
    <cellStyle name="Calculation 2 3 3 5" xfId="12754"/>
    <cellStyle name="Calculation 2 3 4" xfId="12755"/>
    <cellStyle name="Calculation 2 3 4 2" xfId="12756"/>
    <cellStyle name="Calculation 2 3 4 2 2" xfId="12757"/>
    <cellStyle name="Calculation 2 3 4 2 3" xfId="12758"/>
    <cellStyle name="Calculation 2 3 4 2 4" xfId="12759"/>
    <cellStyle name="Calculation 2 3 4 3" xfId="12760"/>
    <cellStyle name="Calculation 2 3 4 4" xfId="12761"/>
    <cellStyle name="Calculation 2 3 4 5" xfId="12762"/>
    <cellStyle name="Calculation 2 3 5" xfId="12763"/>
    <cellStyle name="Calculation 2 3 5 2" xfId="12764"/>
    <cellStyle name="Calculation 2 3 5 2 2" xfId="12765"/>
    <cellStyle name="Calculation 2 3 5 2 3" xfId="12766"/>
    <cellStyle name="Calculation 2 3 5 2 4" xfId="12767"/>
    <cellStyle name="Calculation 2 3 5 3" xfId="12768"/>
    <cellStyle name="Calculation 2 3 5 4" xfId="12769"/>
    <cellStyle name="Calculation 2 3 5 5" xfId="12770"/>
    <cellStyle name="Calculation 2 3 6" xfId="12771"/>
    <cellStyle name="Calculation 2 3 6 2" xfId="12772"/>
    <cellStyle name="Calculation 2 3 6 2 2" xfId="12773"/>
    <cellStyle name="Calculation 2 3 6 2 3" xfId="12774"/>
    <cellStyle name="Calculation 2 3 6 2 4" xfId="12775"/>
    <cellStyle name="Calculation 2 3 6 3" xfId="12776"/>
    <cellStyle name="Calculation 2 3 6 4" xfId="12777"/>
    <cellStyle name="Calculation 2 3 6 5" xfId="12778"/>
    <cellStyle name="Calculation 2 3 7" xfId="12779"/>
    <cellStyle name="Calculation 2 3 7 2" xfId="12780"/>
    <cellStyle name="Calculation 2 3 7 2 2" xfId="12781"/>
    <cellStyle name="Calculation 2 3 7 2 3" xfId="12782"/>
    <cellStyle name="Calculation 2 3 7 2 4" xfId="12783"/>
    <cellStyle name="Calculation 2 3 7 3" xfId="12784"/>
    <cellStyle name="Calculation 2 3 7 4" xfId="12785"/>
    <cellStyle name="Calculation 2 3 7 5" xfId="12786"/>
    <cellStyle name="Calculation 2 3 8" xfId="12787"/>
    <cellStyle name="Calculation 2 3 8 2" xfId="12788"/>
    <cellStyle name="Calculation 2 3 8 2 2" xfId="12789"/>
    <cellStyle name="Calculation 2 3 8 2 3" xfId="12790"/>
    <cellStyle name="Calculation 2 3 8 2 4" xfId="12791"/>
    <cellStyle name="Calculation 2 3 8 3" xfId="12792"/>
    <cellStyle name="Calculation 2 3 8 4" xfId="12793"/>
    <cellStyle name="Calculation 2 3 8 5" xfId="12794"/>
    <cellStyle name="Calculation 2 3 9" xfId="12795"/>
    <cellStyle name="Calculation 2 3 9 2" xfId="12796"/>
    <cellStyle name="Calculation 2 3 9 2 2" xfId="12797"/>
    <cellStyle name="Calculation 2 3 9 2 3" xfId="12798"/>
    <cellStyle name="Calculation 2 3 9 2 4" xfId="12799"/>
    <cellStyle name="Calculation 2 3 9 3" xfId="12800"/>
    <cellStyle name="Calculation 2 3 9 4" xfId="12801"/>
    <cellStyle name="Calculation 2 3 9 5" xfId="12802"/>
    <cellStyle name="Calculation 2 3_Income Statement " xfId="12803"/>
    <cellStyle name="Calculation 2 30" xfId="12804"/>
    <cellStyle name="Calculation 2 31" xfId="12805"/>
    <cellStyle name="Calculation 2 32" xfId="12806"/>
    <cellStyle name="Calculation 2 33" xfId="12807"/>
    <cellStyle name="Calculation 2 34" xfId="12808"/>
    <cellStyle name="Calculation 2 35" xfId="12193"/>
    <cellStyle name="Calculation 2 4" xfId="2652"/>
    <cellStyle name="Calculation 2 4 10" xfId="12810"/>
    <cellStyle name="Calculation 2 4 10 2" xfId="12811"/>
    <cellStyle name="Calculation 2 4 10 2 2" xfId="12812"/>
    <cellStyle name="Calculation 2 4 10 2 3" xfId="12813"/>
    <cellStyle name="Calculation 2 4 10 2 4" xfId="12814"/>
    <cellStyle name="Calculation 2 4 10 3" xfId="12815"/>
    <cellStyle name="Calculation 2 4 10 4" xfId="12816"/>
    <cellStyle name="Calculation 2 4 10 5" xfId="12817"/>
    <cellStyle name="Calculation 2 4 11" xfId="12818"/>
    <cellStyle name="Calculation 2 4 11 2" xfId="12819"/>
    <cellStyle name="Calculation 2 4 11 2 2" xfId="12820"/>
    <cellStyle name="Calculation 2 4 11 2 3" xfId="12821"/>
    <cellStyle name="Calculation 2 4 11 2 4" xfId="12822"/>
    <cellStyle name="Calculation 2 4 11 3" xfId="12823"/>
    <cellStyle name="Calculation 2 4 11 4" xfId="12824"/>
    <cellStyle name="Calculation 2 4 11 5" xfId="12825"/>
    <cellStyle name="Calculation 2 4 12" xfId="12826"/>
    <cellStyle name="Calculation 2 4 12 2" xfId="12827"/>
    <cellStyle name="Calculation 2 4 12 2 2" xfId="12828"/>
    <cellStyle name="Calculation 2 4 12 2 3" xfId="12829"/>
    <cellStyle name="Calculation 2 4 12 2 4" xfId="12830"/>
    <cellStyle name="Calculation 2 4 12 3" xfId="12831"/>
    <cellStyle name="Calculation 2 4 12 4" xfId="12832"/>
    <cellStyle name="Calculation 2 4 12 5" xfId="12833"/>
    <cellStyle name="Calculation 2 4 13" xfId="12834"/>
    <cellStyle name="Calculation 2 4 13 2" xfId="12835"/>
    <cellStyle name="Calculation 2 4 13 2 2" xfId="12836"/>
    <cellStyle name="Calculation 2 4 13 2 3" xfId="12837"/>
    <cellStyle name="Calculation 2 4 13 2 4" xfId="12838"/>
    <cellStyle name="Calculation 2 4 13 3" xfId="12839"/>
    <cellStyle name="Calculation 2 4 13 4" xfId="12840"/>
    <cellStyle name="Calculation 2 4 13 5" xfId="12841"/>
    <cellStyle name="Calculation 2 4 14" xfId="12842"/>
    <cellStyle name="Calculation 2 4 14 2" xfId="12843"/>
    <cellStyle name="Calculation 2 4 14 2 2" xfId="12844"/>
    <cellStyle name="Calculation 2 4 14 2 3" xfId="12845"/>
    <cellStyle name="Calculation 2 4 14 2 4" xfId="12846"/>
    <cellStyle name="Calculation 2 4 14 3" xfId="12847"/>
    <cellStyle name="Calculation 2 4 14 4" xfId="12848"/>
    <cellStyle name="Calculation 2 4 14 5" xfId="12849"/>
    <cellStyle name="Calculation 2 4 15" xfId="12850"/>
    <cellStyle name="Calculation 2 4 15 2" xfId="12851"/>
    <cellStyle name="Calculation 2 4 15 2 2" xfId="12852"/>
    <cellStyle name="Calculation 2 4 15 2 3" xfId="12853"/>
    <cellStyle name="Calculation 2 4 15 2 4" xfId="12854"/>
    <cellStyle name="Calculation 2 4 15 3" xfId="12855"/>
    <cellStyle name="Calculation 2 4 15 4" xfId="12856"/>
    <cellStyle name="Calculation 2 4 15 5" xfId="12857"/>
    <cellStyle name="Calculation 2 4 16" xfId="12858"/>
    <cellStyle name="Calculation 2 4 16 2" xfId="12859"/>
    <cellStyle name="Calculation 2 4 16 2 2" xfId="12860"/>
    <cellStyle name="Calculation 2 4 16 2 3" xfId="12861"/>
    <cellStyle name="Calculation 2 4 16 2 4" xfId="12862"/>
    <cellStyle name="Calculation 2 4 16 3" xfId="12863"/>
    <cellStyle name="Calculation 2 4 16 4" xfId="12864"/>
    <cellStyle name="Calculation 2 4 16 5" xfId="12865"/>
    <cellStyle name="Calculation 2 4 17" xfId="12866"/>
    <cellStyle name="Calculation 2 4 17 2" xfId="12867"/>
    <cellStyle name="Calculation 2 4 17 2 2" xfId="12868"/>
    <cellStyle name="Calculation 2 4 17 2 3" xfId="12869"/>
    <cellStyle name="Calculation 2 4 17 2 4" xfId="12870"/>
    <cellStyle name="Calculation 2 4 17 3" xfId="12871"/>
    <cellStyle name="Calculation 2 4 17 4" xfId="12872"/>
    <cellStyle name="Calculation 2 4 17 5" xfId="12873"/>
    <cellStyle name="Calculation 2 4 18" xfId="12874"/>
    <cellStyle name="Calculation 2 4 18 2" xfId="12875"/>
    <cellStyle name="Calculation 2 4 18 3" xfId="12876"/>
    <cellStyle name="Calculation 2 4 18 4" xfId="12877"/>
    <cellStyle name="Calculation 2 4 19" xfId="12878"/>
    <cellStyle name="Calculation 2 4 2" xfId="12879"/>
    <cellStyle name="Calculation 2 4 2 10" xfId="12880"/>
    <cellStyle name="Calculation 2 4 2 10 2" xfId="12881"/>
    <cellStyle name="Calculation 2 4 2 10 2 2" xfId="12882"/>
    <cellStyle name="Calculation 2 4 2 10 2 3" xfId="12883"/>
    <cellStyle name="Calculation 2 4 2 10 2 4" xfId="12884"/>
    <cellStyle name="Calculation 2 4 2 10 3" xfId="12885"/>
    <cellStyle name="Calculation 2 4 2 10 4" xfId="12886"/>
    <cellStyle name="Calculation 2 4 2 10 5" xfId="12887"/>
    <cellStyle name="Calculation 2 4 2 11" xfId="12888"/>
    <cellStyle name="Calculation 2 4 2 11 2" xfId="12889"/>
    <cellStyle name="Calculation 2 4 2 11 2 2" xfId="12890"/>
    <cellStyle name="Calculation 2 4 2 11 2 3" xfId="12891"/>
    <cellStyle name="Calculation 2 4 2 11 2 4" xfId="12892"/>
    <cellStyle name="Calculation 2 4 2 11 3" xfId="12893"/>
    <cellStyle name="Calculation 2 4 2 11 4" xfId="12894"/>
    <cellStyle name="Calculation 2 4 2 11 5" xfId="12895"/>
    <cellStyle name="Calculation 2 4 2 12" xfId="12896"/>
    <cellStyle name="Calculation 2 4 2 12 2" xfId="12897"/>
    <cellStyle name="Calculation 2 4 2 12 2 2" xfId="12898"/>
    <cellStyle name="Calculation 2 4 2 12 2 3" xfId="12899"/>
    <cellStyle name="Calculation 2 4 2 12 2 4" xfId="12900"/>
    <cellStyle name="Calculation 2 4 2 12 3" xfId="12901"/>
    <cellStyle name="Calculation 2 4 2 12 4" xfId="12902"/>
    <cellStyle name="Calculation 2 4 2 12 5" xfId="12903"/>
    <cellStyle name="Calculation 2 4 2 13" xfId="12904"/>
    <cellStyle name="Calculation 2 4 2 13 2" xfId="12905"/>
    <cellStyle name="Calculation 2 4 2 13 2 2" xfId="12906"/>
    <cellStyle name="Calculation 2 4 2 13 2 3" xfId="12907"/>
    <cellStyle name="Calculation 2 4 2 13 2 4" xfId="12908"/>
    <cellStyle name="Calculation 2 4 2 13 3" xfId="12909"/>
    <cellStyle name="Calculation 2 4 2 13 4" xfId="12910"/>
    <cellStyle name="Calculation 2 4 2 13 5" xfId="12911"/>
    <cellStyle name="Calculation 2 4 2 14" xfId="12912"/>
    <cellStyle name="Calculation 2 4 2 14 2" xfId="12913"/>
    <cellStyle name="Calculation 2 4 2 14 2 2" xfId="12914"/>
    <cellStyle name="Calculation 2 4 2 14 2 3" xfId="12915"/>
    <cellStyle name="Calculation 2 4 2 14 2 4" xfId="12916"/>
    <cellStyle name="Calculation 2 4 2 14 3" xfId="12917"/>
    <cellStyle name="Calculation 2 4 2 14 4" xfId="12918"/>
    <cellStyle name="Calculation 2 4 2 14 5" xfId="12919"/>
    <cellStyle name="Calculation 2 4 2 15" xfId="12920"/>
    <cellStyle name="Calculation 2 4 2 15 2" xfId="12921"/>
    <cellStyle name="Calculation 2 4 2 15 2 2" xfId="12922"/>
    <cellStyle name="Calculation 2 4 2 15 2 3" xfId="12923"/>
    <cellStyle name="Calculation 2 4 2 15 2 4" xfId="12924"/>
    <cellStyle name="Calculation 2 4 2 15 3" xfId="12925"/>
    <cellStyle name="Calculation 2 4 2 15 4" xfId="12926"/>
    <cellStyle name="Calculation 2 4 2 15 5" xfId="12927"/>
    <cellStyle name="Calculation 2 4 2 16" xfId="12928"/>
    <cellStyle name="Calculation 2 4 2 16 2" xfId="12929"/>
    <cellStyle name="Calculation 2 4 2 16 3" xfId="12930"/>
    <cellStyle name="Calculation 2 4 2 16 4" xfId="12931"/>
    <cellStyle name="Calculation 2 4 2 17" xfId="12932"/>
    <cellStyle name="Calculation 2 4 2 2" xfId="12933"/>
    <cellStyle name="Calculation 2 4 2 2 2" xfId="12934"/>
    <cellStyle name="Calculation 2 4 2 2 2 2" xfId="12935"/>
    <cellStyle name="Calculation 2 4 2 2 2 3" xfId="12936"/>
    <cellStyle name="Calculation 2 4 2 2 2 4" xfId="12937"/>
    <cellStyle name="Calculation 2 4 2 2 3" xfId="12938"/>
    <cellStyle name="Calculation 2 4 2 2 4" xfId="12939"/>
    <cellStyle name="Calculation 2 4 2 2 5" xfId="12940"/>
    <cellStyle name="Calculation 2 4 2 3" xfId="12941"/>
    <cellStyle name="Calculation 2 4 2 3 2" xfId="12942"/>
    <cellStyle name="Calculation 2 4 2 3 2 2" xfId="12943"/>
    <cellStyle name="Calculation 2 4 2 3 2 3" xfId="12944"/>
    <cellStyle name="Calculation 2 4 2 3 2 4" xfId="12945"/>
    <cellStyle name="Calculation 2 4 2 3 3" xfId="12946"/>
    <cellStyle name="Calculation 2 4 2 3 4" xfId="12947"/>
    <cellStyle name="Calculation 2 4 2 3 5" xfId="12948"/>
    <cellStyle name="Calculation 2 4 2 4" xfId="12949"/>
    <cellStyle name="Calculation 2 4 2 4 2" xfId="12950"/>
    <cellStyle name="Calculation 2 4 2 4 2 2" xfId="12951"/>
    <cellStyle name="Calculation 2 4 2 4 2 3" xfId="12952"/>
    <cellStyle name="Calculation 2 4 2 4 2 4" xfId="12953"/>
    <cellStyle name="Calculation 2 4 2 4 3" xfId="12954"/>
    <cellStyle name="Calculation 2 4 2 4 4" xfId="12955"/>
    <cellStyle name="Calculation 2 4 2 4 5" xfId="12956"/>
    <cellStyle name="Calculation 2 4 2 5" xfId="12957"/>
    <cellStyle name="Calculation 2 4 2 5 2" xfId="12958"/>
    <cellStyle name="Calculation 2 4 2 5 2 2" xfId="12959"/>
    <cellStyle name="Calculation 2 4 2 5 2 3" xfId="12960"/>
    <cellStyle name="Calculation 2 4 2 5 2 4" xfId="12961"/>
    <cellStyle name="Calculation 2 4 2 5 3" xfId="12962"/>
    <cellStyle name="Calculation 2 4 2 5 4" xfId="12963"/>
    <cellStyle name="Calculation 2 4 2 5 5" xfId="12964"/>
    <cellStyle name="Calculation 2 4 2 6" xfId="12965"/>
    <cellStyle name="Calculation 2 4 2 6 2" xfId="12966"/>
    <cellStyle name="Calculation 2 4 2 6 2 2" xfId="12967"/>
    <cellStyle name="Calculation 2 4 2 6 2 3" xfId="12968"/>
    <cellStyle name="Calculation 2 4 2 6 2 4" xfId="12969"/>
    <cellStyle name="Calculation 2 4 2 6 3" xfId="12970"/>
    <cellStyle name="Calculation 2 4 2 6 4" xfId="12971"/>
    <cellStyle name="Calculation 2 4 2 6 5" xfId="12972"/>
    <cellStyle name="Calculation 2 4 2 7" xfId="12973"/>
    <cellStyle name="Calculation 2 4 2 7 2" xfId="12974"/>
    <cellStyle name="Calculation 2 4 2 7 2 2" xfId="12975"/>
    <cellStyle name="Calculation 2 4 2 7 2 3" xfId="12976"/>
    <cellStyle name="Calculation 2 4 2 7 2 4" xfId="12977"/>
    <cellStyle name="Calculation 2 4 2 7 3" xfId="12978"/>
    <cellStyle name="Calculation 2 4 2 7 4" xfId="12979"/>
    <cellStyle name="Calculation 2 4 2 7 5" xfId="12980"/>
    <cellStyle name="Calculation 2 4 2 8" xfId="12981"/>
    <cellStyle name="Calculation 2 4 2 8 2" xfId="12982"/>
    <cellStyle name="Calculation 2 4 2 8 2 2" xfId="12983"/>
    <cellStyle name="Calculation 2 4 2 8 2 3" xfId="12984"/>
    <cellStyle name="Calculation 2 4 2 8 2 4" xfId="12985"/>
    <cellStyle name="Calculation 2 4 2 8 3" xfId="12986"/>
    <cellStyle name="Calculation 2 4 2 8 4" xfId="12987"/>
    <cellStyle name="Calculation 2 4 2 8 5" xfId="12988"/>
    <cellStyle name="Calculation 2 4 2 9" xfId="12989"/>
    <cellStyle name="Calculation 2 4 2 9 2" xfId="12990"/>
    <cellStyle name="Calculation 2 4 2 9 2 2" xfId="12991"/>
    <cellStyle name="Calculation 2 4 2 9 2 3" xfId="12992"/>
    <cellStyle name="Calculation 2 4 2 9 2 4" xfId="12993"/>
    <cellStyle name="Calculation 2 4 2 9 3" xfId="12994"/>
    <cellStyle name="Calculation 2 4 2 9 4" xfId="12995"/>
    <cellStyle name="Calculation 2 4 2 9 5" xfId="12996"/>
    <cellStyle name="Calculation 2 4 2_Income Statement " xfId="12997"/>
    <cellStyle name="Calculation 2 4 20" xfId="12998"/>
    <cellStyle name="Calculation 2 4 21" xfId="12999"/>
    <cellStyle name="Calculation 2 4 22" xfId="12809"/>
    <cellStyle name="Calculation 2 4 3" xfId="13000"/>
    <cellStyle name="Calculation 2 4 3 2" xfId="13001"/>
    <cellStyle name="Calculation 2 4 3 2 2" xfId="13002"/>
    <cellStyle name="Calculation 2 4 3 2 3" xfId="13003"/>
    <cellStyle name="Calculation 2 4 3 2 4" xfId="13004"/>
    <cellStyle name="Calculation 2 4 3 3" xfId="13005"/>
    <cellStyle name="Calculation 2 4 3 4" xfId="13006"/>
    <cellStyle name="Calculation 2 4 3 5" xfId="13007"/>
    <cellStyle name="Calculation 2 4 4" xfId="13008"/>
    <cellStyle name="Calculation 2 4 4 2" xfId="13009"/>
    <cellStyle name="Calculation 2 4 4 2 2" xfId="13010"/>
    <cellStyle name="Calculation 2 4 4 2 3" xfId="13011"/>
    <cellStyle name="Calculation 2 4 4 2 4" xfId="13012"/>
    <cellStyle name="Calculation 2 4 4 3" xfId="13013"/>
    <cellStyle name="Calculation 2 4 4 4" xfId="13014"/>
    <cellStyle name="Calculation 2 4 4 5" xfId="13015"/>
    <cellStyle name="Calculation 2 4 5" xfId="13016"/>
    <cellStyle name="Calculation 2 4 5 2" xfId="13017"/>
    <cellStyle name="Calculation 2 4 5 2 2" xfId="13018"/>
    <cellStyle name="Calculation 2 4 5 2 3" xfId="13019"/>
    <cellStyle name="Calculation 2 4 5 2 4" xfId="13020"/>
    <cellStyle name="Calculation 2 4 5 3" xfId="13021"/>
    <cellStyle name="Calculation 2 4 5 4" xfId="13022"/>
    <cellStyle name="Calculation 2 4 5 5" xfId="13023"/>
    <cellStyle name="Calculation 2 4 6" xfId="13024"/>
    <cellStyle name="Calculation 2 4 6 2" xfId="13025"/>
    <cellStyle name="Calculation 2 4 6 2 2" xfId="13026"/>
    <cellStyle name="Calculation 2 4 6 2 3" xfId="13027"/>
    <cellStyle name="Calculation 2 4 6 2 4" xfId="13028"/>
    <cellStyle name="Calculation 2 4 6 3" xfId="13029"/>
    <cellStyle name="Calculation 2 4 6 4" xfId="13030"/>
    <cellStyle name="Calculation 2 4 6 5" xfId="13031"/>
    <cellStyle name="Calculation 2 4 7" xfId="13032"/>
    <cellStyle name="Calculation 2 4 7 2" xfId="13033"/>
    <cellStyle name="Calculation 2 4 7 2 2" xfId="13034"/>
    <cellStyle name="Calculation 2 4 7 2 3" xfId="13035"/>
    <cellStyle name="Calculation 2 4 7 2 4" xfId="13036"/>
    <cellStyle name="Calculation 2 4 7 3" xfId="13037"/>
    <cellStyle name="Calculation 2 4 7 4" xfId="13038"/>
    <cellStyle name="Calculation 2 4 7 5" xfId="13039"/>
    <cellStyle name="Calculation 2 4 8" xfId="13040"/>
    <cellStyle name="Calculation 2 4 8 2" xfId="13041"/>
    <cellStyle name="Calculation 2 4 8 2 2" xfId="13042"/>
    <cellStyle name="Calculation 2 4 8 2 3" xfId="13043"/>
    <cellStyle name="Calculation 2 4 8 2 4" xfId="13044"/>
    <cellStyle name="Calculation 2 4 8 3" xfId="13045"/>
    <cellStyle name="Calculation 2 4 8 4" xfId="13046"/>
    <cellStyle name="Calculation 2 4 8 5" xfId="13047"/>
    <cellStyle name="Calculation 2 4 9" xfId="13048"/>
    <cellStyle name="Calculation 2 4 9 2" xfId="13049"/>
    <cellStyle name="Calculation 2 4 9 2 2" xfId="13050"/>
    <cellStyle name="Calculation 2 4 9 2 3" xfId="13051"/>
    <cellStyle name="Calculation 2 4 9 2 4" xfId="13052"/>
    <cellStyle name="Calculation 2 4 9 3" xfId="13053"/>
    <cellStyle name="Calculation 2 4 9 4" xfId="13054"/>
    <cellStyle name="Calculation 2 4 9 5" xfId="13055"/>
    <cellStyle name="Calculation 2 4_Income Statement " xfId="13056"/>
    <cellStyle name="Calculation 2 5" xfId="13057"/>
    <cellStyle name="Calculation 2 5 10" xfId="13058"/>
    <cellStyle name="Calculation 2 5 10 2" xfId="13059"/>
    <cellStyle name="Calculation 2 5 10 2 2" xfId="13060"/>
    <cellStyle name="Calculation 2 5 10 2 3" xfId="13061"/>
    <cellStyle name="Calculation 2 5 10 2 4" xfId="13062"/>
    <cellStyle name="Calculation 2 5 10 3" xfId="13063"/>
    <cellStyle name="Calculation 2 5 10 4" xfId="13064"/>
    <cellStyle name="Calculation 2 5 10 5" xfId="13065"/>
    <cellStyle name="Calculation 2 5 11" xfId="13066"/>
    <cellStyle name="Calculation 2 5 11 2" xfId="13067"/>
    <cellStyle name="Calculation 2 5 11 2 2" xfId="13068"/>
    <cellStyle name="Calculation 2 5 11 2 3" xfId="13069"/>
    <cellStyle name="Calculation 2 5 11 2 4" xfId="13070"/>
    <cellStyle name="Calculation 2 5 11 3" xfId="13071"/>
    <cellStyle name="Calculation 2 5 11 4" xfId="13072"/>
    <cellStyle name="Calculation 2 5 11 5" xfId="13073"/>
    <cellStyle name="Calculation 2 5 12" xfId="13074"/>
    <cellStyle name="Calculation 2 5 12 2" xfId="13075"/>
    <cellStyle name="Calculation 2 5 12 2 2" xfId="13076"/>
    <cellStyle name="Calculation 2 5 12 2 3" xfId="13077"/>
    <cellStyle name="Calculation 2 5 12 2 4" xfId="13078"/>
    <cellStyle name="Calculation 2 5 12 3" xfId="13079"/>
    <cellStyle name="Calculation 2 5 12 4" xfId="13080"/>
    <cellStyle name="Calculation 2 5 12 5" xfId="13081"/>
    <cellStyle name="Calculation 2 5 13" xfId="13082"/>
    <cellStyle name="Calculation 2 5 13 2" xfId="13083"/>
    <cellStyle name="Calculation 2 5 13 2 2" xfId="13084"/>
    <cellStyle name="Calculation 2 5 13 2 3" xfId="13085"/>
    <cellStyle name="Calculation 2 5 13 2 4" xfId="13086"/>
    <cellStyle name="Calculation 2 5 13 3" xfId="13087"/>
    <cellStyle name="Calculation 2 5 13 4" xfId="13088"/>
    <cellStyle name="Calculation 2 5 13 5" xfId="13089"/>
    <cellStyle name="Calculation 2 5 14" xfId="13090"/>
    <cellStyle name="Calculation 2 5 14 2" xfId="13091"/>
    <cellStyle name="Calculation 2 5 14 2 2" xfId="13092"/>
    <cellStyle name="Calculation 2 5 14 2 3" xfId="13093"/>
    <cellStyle name="Calculation 2 5 14 2 4" xfId="13094"/>
    <cellStyle name="Calculation 2 5 14 3" xfId="13095"/>
    <cellStyle name="Calculation 2 5 14 4" xfId="13096"/>
    <cellStyle name="Calculation 2 5 14 5" xfId="13097"/>
    <cellStyle name="Calculation 2 5 15" xfId="13098"/>
    <cellStyle name="Calculation 2 5 15 2" xfId="13099"/>
    <cellStyle name="Calculation 2 5 15 2 2" xfId="13100"/>
    <cellStyle name="Calculation 2 5 15 2 3" xfId="13101"/>
    <cellStyle name="Calculation 2 5 15 2 4" xfId="13102"/>
    <cellStyle name="Calculation 2 5 15 3" xfId="13103"/>
    <cellStyle name="Calculation 2 5 15 4" xfId="13104"/>
    <cellStyle name="Calculation 2 5 15 5" xfId="13105"/>
    <cellStyle name="Calculation 2 5 16" xfId="13106"/>
    <cellStyle name="Calculation 2 5 16 2" xfId="13107"/>
    <cellStyle name="Calculation 2 5 16 3" xfId="13108"/>
    <cellStyle name="Calculation 2 5 16 4" xfId="13109"/>
    <cellStyle name="Calculation 2 5 17" xfId="13110"/>
    <cellStyle name="Calculation 2 5 2" xfId="13111"/>
    <cellStyle name="Calculation 2 5 2 2" xfId="13112"/>
    <cellStyle name="Calculation 2 5 2 2 2" xfId="13113"/>
    <cellStyle name="Calculation 2 5 2 2 3" xfId="13114"/>
    <cellStyle name="Calculation 2 5 2 2 4" xfId="13115"/>
    <cellStyle name="Calculation 2 5 2 3" xfId="13116"/>
    <cellStyle name="Calculation 2 5 2 4" xfId="13117"/>
    <cellStyle name="Calculation 2 5 2 5" xfId="13118"/>
    <cellStyle name="Calculation 2 5 3" xfId="13119"/>
    <cellStyle name="Calculation 2 5 3 2" xfId="13120"/>
    <cellStyle name="Calculation 2 5 3 2 2" xfId="13121"/>
    <cellStyle name="Calculation 2 5 3 2 3" xfId="13122"/>
    <cellStyle name="Calculation 2 5 3 2 4" xfId="13123"/>
    <cellStyle name="Calculation 2 5 3 3" xfId="13124"/>
    <cellStyle name="Calculation 2 5 3 4" xfId="13125"/>
    <cellStyle name="Calculation 2 5 3 5" xfId="13126"/>
    <cellStyle name="Calculation 2 5 4" xfId="13127"/>
    <cellStyle name="Calculation 2 5 4 2" xfId="13128"/>
    <cellStyle name="Calculation 2 5 4 2 2" xfId="13129"/>
    <cellStyle name="Calculation 2 5 4 2 3" xfId="13130"/>
    <cellStyle name="Calculation 2 5 4 2 4" xfId="13131"/>
    <cellStyle name="Calculation 2 5 4 3" xfId="13132"/>
    <cellStyle name="Calculation 2 5 4 4" xfId="13133"/>
    <cellStyle name="Calculation 2 5 4 5" xfId="13134"/>
    <cellStyle name="Calculation 2 5 5" xfId="13135"/>
    <cellStyle name="Calculation 2 5 5 2" xfId="13136"/>
    <cellStyle name="Calculation 2 5 5 2 2" xfId="13137"/>
    <cellStyle name="Calculation 2 5 5 2 3" xfId="13138"/>
    <cellStyle name="Calculation 2 5 5 2 4" xfId="13139"/>
    <cellStyle name="Calculation 2 5 5 3" xfId="13140"/>
    <cellStyle name="Calculation 2 5 5 4" xfId="13141"/>
    <cellStyle name="Calculation 2 5 5 5" xfId="13142"/>
    <cellStyle name="Calculation 2 5 6" xfId="13143"/>
    <cellStyle name="Calculation 2 5 6 2" xfId="13144"/>
    <cellStyle name="Calculation 2 5 6 2 2" xfId="13145"/>
    <cellStyle name="Calculation 2 5 6 2 3" xfId="13146"/>
    <cellStyle name="Calculation 2 5 6 2 4" xfId="13147"/>
    <cellStyle name="Calculation 2 5 6 3" xfId="13148"/>
    <cellStyle name="Calculation 2 5 6 4" xfId="13149"/>
    <cellStyle name="Calculation 2 5 6 5" xfId="13150"/>
    <cellStyle name="Calculation 2 5 7" xfId="13151"/>
    <cellStyle name="Calculation 2 5 7 2" xfId="13152"/>
    <cellStyle name="Calculation 2 5 7 2 2" xfId="13153"/>
    <cellStyle name="Calculation 2 5 7 2 3" xfId="13154"/>
    <cellStyle name="Calculation 2 5 7 2 4" xfId="13155"/>
    <cellStyle name="Calculation 2 5 7 3" xfId="13156"/>
    <cellStyle name="Calculation 2 5 7 4" xfId="13157"/>
    <cellStyle name="Calculation 2 5 7 5" xfId="13158"/>
    <cellStyle name="Calculation 2 5 8" xfId="13159"/>
    <cellStyle name="Calculation 2 5 8 2" xfId="13160"/>
    <cellStyle name="Calculation 2 5 8 2 2" xfId="13161"/>
    <cellStyle name="Calculation 2 5 8 2 3" xfId="13162"/>
    <cellStyle name="Calculation 2 5 8 2 4" xfId="13163"/>
    <cellStyle name="Calculation 2 5 8 3" xfId="13164"/>
    <cellStyle name="Calculation 2 5 8 4" xfId="13165"/>
    <cellStyle name="Calculation 2 5 8 5" xfId="13166"/>
    <cellStyle name="Calculation 2 5 9" xfId="13167"/>
    <cellStyle name="Calculation 2 5 9 2" xfId="13168"/>
    <cellStyle name="Calculation 2 5 9 2 2" xfId="13169"/>
    <cellStyle name="Calculation 2 5 9 2 3" xfId="13170"/>
    <cellStyle name="Calculation 2 5 9 2 4" xfId="13171"/>
    <cellStyle name="Calculation 2 5 9 3" xfId="13172"/>
    <cellStyle name="Calculation 2 5 9 4" xfId="13173"/>
    <cellStyle name="Calculation 2 5 9 5" xfId="13174"/>
    <cellStyle name="Calculation 2 5_Income Statement " xfId="13175"/>
    <cellStyle name="Calculation 2 6" xfId="13176"/>
    <cellStyle name="Calculation 2 6 2" xfId="13177"/>
    <cellStyle name="Calculation 2 6 2 2" xfId="13178"/>
    <cellStyle name="Calculation 2 6 2 3" xfId="13179"/>
    <cellStyle name="Calculation 2 6 2 4" xfId="13180"/>
    <cellStyle name="Calculation 2 6 3" xfId="13181"/>
    <cellStyle name="Calculation 2 6 4" xfId="13182"/>
    <cellStyle name="Calculation 2 6 5" xfId="13183"/>
    <cellStyle name="Calculation 2 7" xfId="13184"/>
    <cellStyle name="Calculation 2 7 2" xfId="13185"/>
    <cellStyle name="Calculation 2 7 2 2" xfId="13186"/>
    <cellStyle name="Calculation 2 7 2 3" xfId="13187"/>
    <cellStyle name="Calculation 2 7 2 4" xfId="13188"/>
    <cellStyle name="Calculation 2 7 3" xfId="13189"/>
    <cellStyle name="Calculation 2 7 4" xfId="13190"/>
    <cellStyle name="Calculation 2 7 5" xfId="13191"/>
    <cellStyle name="Calculation 2 8" xfId="13192"/>
    <cellStyle name="Calculation 2 8 2" xfId="13193"/>
    <cellStyle name="Calculation 2 8 2 2" xfId="13194"/>
    <cellStyle name="Calculation 2 8 2 3" xfId="13195"/>
    <cellStyle name="Calculation 2 8 2 4" xfId="13196"/>
    <cellStyle name="Calculation 2 8 3" xfId="13197"/>
    <cellStyle name="Calculation 2 8 4" xfId="13198"/>
    <cellStyle name="Calculation 2 8 5" xfId="13199"/>
    <cellStyle name="Calculation 2 9" xfId="13200"/>
    <cellStyle name="Calculation 2 9 2" xfId="13201"/>
    <cellStyle name="Calculation 2 9 2 2" xfId="13202"/>
    <cellStyle name="Calculation 2 9 2 3" xfId="13203"/>
    <cellStyle name="Calculation 2 9 2 4" xfId="13204"/>
    <cellStyle name="Calculation 2 9 3" xfId="13205"/>
    <cellStyle name="Calculation 2 9 4" xfId="13206"/>
    <cellStyle name="Calculation 2 9 5" xfId="13207"/>
    <cellStyle name="Calculation 2_2530250_ Nuclear Fuel Disp Cost_1213" xfId="2648"/>
    <cellStyle name="Calculation 3" xfId="246"/>
    <cellStyle name="Calculation 3 10" xfId="13209"/>
    <cellStyle name="Calculation 3 10 2" xfId="13210"/>
    <cellStyle name="Calculation 3 10 2 2" xfId="13211"/>
    <cellStyle name="Calculation 3 10 2 3" xfId="13212"/>
    <cellStyle name="Calculation 3 10 2 4" xfId="13213"/>
    <cellStyle name="Calculation 3 10 3" xfId="13214"/>
    <cellStyle name="Calculation 3 10 4" xfId="13215"/>
    <cellStyle name="Calculation 3 10 5" xfId="13216"/>
    <cellStyle name="Calculation 3 11" xfId="13217"/>
    <cellStyle name="Calculation 3 11 2" xfId="13218"/>
    <cellStyle name="Calculation 3 11 2 2" xfId="13219"/>
    <cellStyle name="Calculation 3 11 2 3" xfId="13220"/>
    <cellStyle name="Calculation 3 11 2 4" xfId="13221"/>
    <cellStyle name="Calculation 3 11 3" xfId="13222"/>
    <cellStyle name="Calculation 3 11 4" xfId="13223"/>
    <cellStyle name="Calculation 3 11 5" xfId="13224"/>
    <cellStyle name="Calculation 3 12" xfId="13225"/>
    <cellStyle name="Calculation 3 12 2" xfId="13226"/>
    <cellStyle name="Calculation 3 12 2 2" xfId="13227"/>
    <cellStyle name="Calculation 3 12 2 3" xfId="13228"/>
    <cellStyle name="Calculation 3 12 2 4" xfId="13229"/>
    <cellStyle name="Calculation 3 12 3" xfId="13230"/>
    <cellStyle name="Calculation 3 12 4" xfId="13231"/>
    <cellStyle name="Calculation 3 12 5" xfId="13232"/>
    <cellStyle name="Calculation 3 13" xfId="13233"/>
    <cellStyle name="Calculation 3 13 2" xfId="13234"/>
    <cellStyle name="Calculation 3 13 2 2" xfId="13235"/>
    <cellStyle name="Calculation 3 13 2 3" xfId="13236"/>
    <cellStyle name="Calculation 3 13 2 4" xfId="13237"/>
    <cellStyle name="Calculation 3 13 3" xfId="13238"/>
    <cellStyle name="Calculation 3 13 4" xfId="13239"/>
    <cellStyle name="Calculation 3 13 5" xfId="13240"/>
    <cellStyle name="Calculation 3 14" xfId="13241"/>
    <cellStyle name="Calculation 3 14 2" xfId="13242"/>
    <cellStyle name="Calculation 3 14 2 2" xfId="13243"/>
    <cellStyle name="Calculation 3 14 2 3" xfId="13244"/>
    <cellStyle name="Calculation 3 14 2 4" xfId="13245"/>
    <cellStyle name="Calculation 3 14 3" xfId="13246"/>
    <cellStyle name="Calculation 3 14 4" xfId="13247"/>
    <cellStyle name="Calculation 3 14 5" xfId="13248"/>
    <cellStyle name="Calculation 3 15" xfId="13249"/>
    <cellStyle name="Calculation 3 15 2" xfId="13250"/>
    <cellStyle name="Calculation 3 15 2 2" xfId="13251"/>
    <cellStyle name="Calculation 3 15 2 3" xfId="13252"/>
    <cellStyle name="Calculation 3 15 2 4" xfId="13253"/>
    <cellStyle name="Calculation 3 15 3" xfId="13254"/>
    <cellStyle name="Calculation 3 15 4" xfId="13255"/>
    <cellStyle name="Calculation 3 15 5" xfId="13256"/>
    <cellStyle name="Calculation 3 16" xfId="13257"/>
    <cellStyle name="Calculation 3 16 2" xfId="13258"/>
    <cellStyle name="Calculation 3 16 2 2" xfId="13259"/>
    <cellStyle name="Calculation 3 16 2 3" xfId="13260"/>
    <cellStyle name="Calculation 3 16 2 4" xfId="13261"/>
    <cellStyle name="Calculation 3 16 3" xfId="13262"/>
    <cellStyle name="Calculation 3 16 4" xfId="13263"/>
    <cellStyle name="Calculation 3 16 5" xfId="13264"/>
    <cellStyle name="Calculation 3 17" xfId="13265"/>
    <cellStyle name="Calculation 3 17 2" xfId="13266"/>
    <cellStyle name="Calculation 3 17 2 2" xfId="13267"/>
    <cellStyle name="Calculation 3 17 2 3" xfId="13268"/>
    <cellStyle name="Calculation 3 17 2 4" xfId="13269"/>
    <cellStyle name="Calculation 3 17 3" xfId="13270"/>
    <cellStyle name="Calculation 3 17 4" xfId="13271"/>
    <cellStyle name="Calculation 3 17 5" xfId="13272"/>
    <cellStyle name="Calculation 3 18" xfId="13273"/>
    <cellStyle name="Calculation 3 18 2" xfId="13274"/>
    <cellStyle name="Calculation 3 18 2 2" xfId="13275"/>
    <cellStyle name="Calculation 3 18 2 3" xfId="13276"/>
    <cellStyle name="Calculation 3 18 2 4" xfId="13277"/>
    <cellStyle name="Calculation 3 18 3" xfId="13278"/>
    <cellStyle name="Calculation 3 18 4" xfId="13279"/>
    <cellStyle name="Calculation 3 18 5" xfId="13280"/>
    <cellStyle name="Calculation 3 19" xfId="13281"/>
    <cellStyle name="Calculation 3 19 2" xfId="13282"/>
    <cellStyle name="Calculation 3 19 2 2" xfId="13283"/>
    <cellStyle name="Calculation 3 19 2 3" xfId="13284"/>
    <cellStyle name="Calculation 3 19 2 4" xfId="13285"/>
    <cellStyle name="Calculation 3 19 3" xfId="13286"/>
    <cellStyle name="Calculation 3 19 4" xfId="13287"/>
    <cellStyle name="Calculation 3 19 5" xfId="13288"/>
    <cellStyle name="Calculation 3 2" xfId="2646"/>
    <cellStyle name="Calculation 3 2 10" xfId="13290"/>
    <cellStyle name="Calculation 3 2 10 2" xfId="13291"/>
    <cellStyle name="Calculation 3 2 10 2 2" xfId="13292"/>
    <cellStyle name="Calculation 3 2 10 2 3" xfId="13293"/>
    <cellStyle name="Calculation 3 2 10 2 4" xfId="13294"/>
    <cellStyle name="Calculation 3 2 10 3" xfId="13295"/>
    <cellStyle name="Calculation 3 2 10 4" xfId="13296"/>
    <cellStyle name="Calculation 3 2 10 5" xfId="13297"/>
    <cellStyle name="Calculation 3 2 11" xfId="13298"/>
    <cellStyle name="Calculation 3 2 11 2" xfId="13299"/>
    <cellStyle name="Calculation 3 2 11 2 2" xfId="13300"/>
    <cellStyle name="Calculation 3 2 11 2 3" xfId="13301"/>
    <cellStyle name="Calculation 3 2 11 2 4" xfId="13302"/>
    <cellStyle name="Calculation 3 2 11 3" xfId="13303"/>
    <cellStyle name="Calculation 3 2 11 4" xfId="13304"/>
    <cellStyle name="Calculation 3 2 11 5" xfId="13305"/>
    <cellStyle name="Calculation 3 2 12" xfId="13306"/>
    <cellStyle name="Calculation 3 2 12 2" xfId="13307"/>
    <cellStyle name="Calculation 3 2 12 2 2" xfId="13308"/>
    <cellStyle name="Calculation 3 2 12 2 3" xfId="13309"/>
    <cellStyle name="Calculation 3 2 12 2 4" xfId="13310"/>
    <cellStyle name="Calculation 3 2 12 3" xfId="13311"/>
    <cellStyle name="Calculation 3 2 12 4" xfId="13312"/>
    <cellStyle name="Calculation 3 2 12 5" xfId="13313"/>
    <cellStyle name="Calculation 3 2 13" xfId="13314"/>
    <cellStyle name="Calculation 3 2 13 2" xfId="13315"/>
    <cellStyle name="Calculation 3 2 13 2 2" xfId="13316"/>
    <cellStyle name="Calculation 3 2 13 2 3" xfId="13317"/>
    <cellStyle name="Calculation 3 2 13 2 4" xfId="13318"/>
    <cellStyle name="Calculation 3 2 13 3" xfId="13319"/>
    <cellStyle name="Calculation 3 2 13 4" xfId="13320"/>
    <cellStyle name="Calculation 3 2 13 5" xfId="13321"/>
    <cellStyle name="Calculation 3 2 14" xfId="13322"/>
    <cellStyle name="Calculation 3 2 14 2" xfId="13323"/>
    <cellStyle name="Calculation 3 2 14 2 2" xfId="13324"/>
    <cellStyle name="Calculation 3 2 14 2 3" xfId="13325"/>
    <cellStyle name="Calculation 3 2 14 2 4" xfId="13326"/>
    <cellStyle name="Calculation 3 2 14 3" xfId="13327"/>
    <cellStyle name="Calculation 3 2 14 4" xfId="13328"/>
    <cellStyle name="Calculation 3 2 14 5" xfId="13329"/>
    <cellStyle name="Calculation 3 2 15" xfId="13330"/>
    <cellStyle name="Calculation 3 2 15 2" xfId="13331"/>
    <cellStyle name="Calculation 3 2 15 2 2" xfId="13332"/>
    <cellStyle name="Calculation 3 2 15 2 3" xfId="13333"/>
    <cellStyle name="Calculation 3 2 15 2 4" xfId="13334"/>
    <cellStyle name="Calculation 3 2 15 3" xfId="13335"/>
    <cellStyle name="Calculation 3 2 15 4" xfId="13336"/>
    <cellStyle name="Calculation 3 2 15 5" xfId="13337"/>
    <cellStyle name="Calculation 3 2 16" xfId="13338"/>
    <cellStyle name="Calculation 3 2 16 2" xfId="13339"/>
    <cellStyle name="Calculation 3 2 16 2 2" xfId="13340"/>
    <cellStyle name="Calculation 3 2 16 2 3" xfId="13341"/>
    <cellStyle name="Calculation 3 2 16 2 4" xfId="13342"/>
    <cellStyle name="Calculation 3 2 16 3" xfId="13343"/>
    <cellStyle name="Calculation 3 2 16 4" xfId="13344"/>
    <cellStyle name="Calculation 3 2 16 5" xfId="13345"/>
    <cellStyle name="Calculation 3 2 17" xfId="13346"/>
    <cellStyle name="Calculation 3 2 17 2" xfId="13347"/>
    <cellStyle name="Calculation 3 2 17 2 2" xfId="13348"/>
    <cellStyle name="Calculation 3 2 17 2 3" xfId="13349"/>
    <cellStyle name="Calculation 3 2 17 2 4" xfId="13350"/>
    <cellStyle name="Calculation 3 2 17 3" xfId="13351"/>
    <cellStyle name="Calculation 3 2 17 4" xfId="13352"/>
    <cellStyle name="Calculation 3 2 17 5" xfId="13353"/>
    <cellStyle name="Calculation 3 2 18" xfId="13354"/>
    <cellStyle name="Calculation 3 2 18 2" xfId="13355"/>
    <cellStyle name="Calculation 3 2 18 3" xfId="13356"/>
    <cellStyle name="Calculation 3 2 18 4" xfId="13357"/>
    <cellStyle name="Calculation 3 2 19" xfId="13358"/>
    <cellStyle name="Calculation 3 2 2" xfId="2645"/>
    <cellStyle name="Calculation 3 2 2 10" xfId="13360"/>
    <cellStyle name="Calculation 3 2 2 10 2" xfId="13361"/>
    <cellStyle name="Calculation 3 2 2 10 2 2" xfId="13362"/>
    <cellStyle name="Calculation 3 2 2 10 2 3" xfId="13363"/>
    <cellStyle name="Calculation 3 2 2 10 2 4" xfId="13364"/>
    <cellStyle name="Calculation 3 2 2 10 3" xfId="13365"/>
    <cellStyle name="Calculation 3 2 2 10 4" xfId="13366"/>
    <cellStyle name="Calculation 3 2 2 10 5" xfId="13367"/>
    <cellStyle name="Calculation 3 2 2 11" xfId="13368"/>
    <cellStyle name="Calculation 3 2 2 11 2" xfId="13369"/>
    <cellStyle name="Calculation 3 2 2 11 2 2" xfId="13370"/>
    <cellStyle name="Calculation 3 2 2 11 2 3" xfId="13371"/>
    <cellStyle name="Calculation 3 2 2 11 2 4" xfId="13372"/>
    <cellStyle name="Calculation 3 2 2 11 3" xfId="13373"/>
    <cellStyle name="Calculation 3 2 2 11 4" xfId="13374"/>
    <cellStyle name="Calculation 3 2 2 11 5" xfId="13375"/>
    <cellStyle name="Calculation 3 2 2 12" xfId="13376"/>
    <cellStyle name="Calculation 3 2 2 12 2" xfId="13377"/>
    <cellStyle name="Calculation 3 2 2 12 2 2" xfId="13378"/>
    <cellStyle name="Calculation 3 2 2 12 2 3" xfId="13379"/>
    <cellStyle name="Calculation 3 2 2 12 2 4" xfId="13380"/>
    <cellStyle name="Calculation 3 2 2 12 3" xfId="13381"/>
    <cellStyle name="Calculation 3 2 2 12 4" xfId="13382"/>
    <cellStyle name="Calculation 3 2 2 12 5" xfId="13383"/>
    <cellStyle name="Calculation 3 2 2 13" xfId="13384"/>
    <cellStyle name="Calculation 3 2 2 13 2" xfId="13385"/>
    <cellStyle name="Calculation 3 2 2 13 2 2" xfId="13386"/>
    <cellStyle name="Calculation 3 2 2 13 2 3" xfId="13387"/>
    <cellStyle name="Calculation 3 2 2 13 2 4" xfId="13388"/>
    <cellStyle name="Calculation 3 2 2 13 3" xfId="13389"/>
    <cellStyle name="Calculation 3 2 2 13 4" xfId="13390"/>
    <cellStyle name="Calculation 3 2 2 13 5" xfId="13391"/>
    <cellStyle name="Calculation 3 2 2 14" xfId="13392"/>
    <cellStyle name="Calculation 3 2 2 14 2" xfId="13393"/>
    <cellStyle name="Calculation 3 2 2 14 2 2" xfId="13394"/>
    <cellStyle name="Calculation 3 2 2 14 2 3" xfId="13395"/>
    <cellStyle name="Calculation 3 2 2 14 2 4" xfId="13396"/>
    <cellStyle name="Calculation 3 2 2 14 3" xfId="13397"/>
    <cellStyle name="Calculation 3 2 2 14 4" xfId="13398"/>
    <cellStyle name="Calculation 3 2 2 14 5" xfId="13399"/>
    <cellStyle name="Calculation 3 2 2 15" xfId="13400"/>
    <cellStyle name="Calculation 3 2 2 15 2" xfId="13401"/>
    <cellStyle name="Calculation 3 2 2 15 2 2" xfId="13402"/>
    <cellStyle name="Calculation 3 2 2 15 2 3" xfId="13403"/>
    <cellStyle name="Calculation 3 2 2 15 2 4" xfId="13404"/>
    <cellStyle name="Calculation 3 2 2 15 3" xfId="13405"/>
    <cellStyle name="Calculation 3 2 2 15 4" xfId="13406"/>
    <cellStyle name="Calculation 3 2 2 15 5" xfId="13407"/>
    <cellStyle name="Calculation 3 2 2 16" xfId="13408"/>
    <cellStyle name="Calculation 3 2 2 16 2" xfId="13409"/>
    <cellStyle name="Calculation 3 2 2 16 3" xfId="13410"/>
    <cellStyle name="Calculation 3 2 2 16 4" xfId="13411"/>
    <cellStyle name="Calculation 3 2 2 17" xfId="13412"/>
    <cellStyle name="Calculation 3 2 2 18" xfId="13359"/>
    <cellStyle name="Calculation 3 2 2 2" xfId="13413"/>
    <cellStyle name="Calculation 3 2 2 2 2" xfId="13414"/>
    <cellStyle name="Calculation 3 2 2 2 2 2" xfId="13415"/>
    <cellStyle name="Calculation 3 2 2 2 2 3" xfId="13416"/>
    <cellStyle name="Calculation 3 2 2 2 2 4" xfId="13417"/>
    <cellStyle name="Calculation 3 2 2 2 3" xfId="13418"/>
    <cellStyle name="Calculation 3 2 2 2 4" xfId="13419"/>
    <cellStyle name="Calculation 3 2 2 2 5" xfId="13420"/>
    <cellStyle name="Calculation 3 2 2 3" xfId="13421"/>
    <cellStyle name="Calculation 3 2 2 3 2" xfId="13422"/>
    <cellStyle name="Calculation 3 2 2 3 2 2" xfId="13423"/>
    <cellStyle name="Calculation 3 2 2 3 2 3" xfId="13424"/>
    <cellStyle name="Calculation 3 2 2 3 2 4" xfId="13425"/>
    <cellStyle name="Calculation 3 2 2 3 3" xfId="13426"/>
    <cellStyle name="Calculation 3 2 2 3 4" xfId="13427"/>
    <cellStyle name="Calculation 3 2 2 3 5" xfId="13428"/>
    <cellStyle name="Calculation 3 2 2 4" xfId="13429"/>
    <cellStyle name="Calculation 3 2 2 4 2" xfId="13430"/>
    <cellStyle name="Calculation 3 2 2 4 2 2" xfId="13431"/>
    <cellStyle name="Calculation 3 2 2 4 2 3" xfId="13432"/>
    <cellStyle name="Calculation 3 2 2 4 2 4" xfId="13433"/>
    <cellStyle name="Calculation 3 2 2 4 3" xfId="13434"/>
    <cellStyle name="Calculation 3 2 2 4 4" xfId="13435"/>
    <cellStyle name="Calculation 3 2 2 4 5" xfId="13436"/>
    <cellStyle name="Calculation 3 2 2 5" xfId="13437"/>
    <cellStyle name="Calculation 3 2 2 5 2" xfId="13438"/>
    <cellStyle name="Calculation 3 2 2 5 2 2" xfId="13439"/>
    <cellStyle name="Calculation 3 2 2 5 2 3" xfId="13440"/>
    <cellStyle name="Calculation 3 2 2 5 2 4" xfId="13441"/>
    <cellStyle name="Calculation 3 2 2 5 3" xfId="13442"/>
    <cellStyle name="Calculation 3 2 2 5 4" xfId="13443"/>
    <cellStyle name="Calculation 3 2 2 5 5" xfId="13444"/>
    <cellStyle name="Calculation 3 2 2 6" xfId="13445"/>
    <cellStyle name="Calculation 3 2 2 6 2" xfId="13446"/>
    <cellStyle name="Calculation 3 2 2 6 2 2" xfId="13447"/>
    <cellStyle name="Calculation 3 2 2 6 2 3" xfId="13448"/>
    <cellStyle name="Calculation 3 2 2 6 2 4" xfId="13449"/>
    <cellStyle name="Calculation 3 2 2 6 3" xfId="13450"/>
    <cellStyle name="Calculation 3 2 2 6 4" xfId="13451"/>
    <cellStyle name="Calculation 3 2 2 6 5" xfId="13452"/>
    <cellStyle name="Calculation 3 2 2 7" xfId="13453"/>
    <cellStyle name="Calculation 3 2 2 7 2" xfId="13454"/>
    <cellStyle name="Calculation 3 2 2 7 2 2" xfId="13455"/>
    <cellStyle name="Calculation 3 2 2 7 2 3" xfId="13456"/>
    <cellStyle name="Calculation 3 2 2 7 2 4" xfId="13457"/>
    <cellStyle name="Calculation 3 2 2 7 3" xfId="13458"/>
    <cellStyle name="Calculation 3 2 2 7 4" xfId="13459"/>
    <cellStyle name="Calculation 3 2 2 7 5" xfId="13460"/>
    <cellStyle name="Calculation 3 2 2 8" xfId="13461"/>
    <cellStyle name="Calculation 3 2 2 8 2" xfId="13462"/>
    <cellStyle name="Calculation 3 2 2 8 2 2" xfId="13463"/>
    <cellStyle name="Calculation 3 2 2 8 2 3" xfId="13464"/>
    <cellStyle name="Calculation 3 2 2 8 2 4" xfId="13465"/>
    <cellStyle name="Calculation 3 2 2 8 3" xfId="13466"/>
    <cellStyle name="Calculation 3 2 2 8 4" xfId="13467"/>
    <cellStyle name="Calculation 3 2 2 8 5" xfId="13468"/>
    <cellStyle name="Calculation 3 2 2 9" xfId="13469"/>
    <cellStyle name="Calculation 3 2 2 9 2" xfId="13470"/>
    <cellStyle name="Calculation 3 2 2 9 2 2" xfId="13471"/>
    <cellStyle name="Calculation 3 2 2 9 2 3" xfId="13472"/>
    <cellStyle name="Calculation 3 2 2 9 2 4" xfId="13473"/>
    <cellStyle name="Calculation 3 2 2 9 3" xfId="13474"/>
    <cellStyle name="Calculation 3 2 2 9 4" xfId="13475"/>
    <cellStyle name="Calculation 3 2 2 9 5" xfId="13476"/>
    <cellStyle name="Calculation 3 2 2_Income Statement " xfId="13477"/>
    <cellStyle name="Calculation 3 2 20" xfId="13478"/>
    <cellStyle name="Calculation 3 2 21" xfId="13479"/>
    <cellStyle name="Calculation 3 2 22" xfId="13289"/>
    <cellStyle name="Calculation 3 2 3" xfId="13480"/>
    <cellStyle name="Calculation 3 2 3 2" xfId="13481"/>
    <cellStyle name="Calculation 3 2 3 2 2" xfId="13482"/>
    <cellStyle name="Calculation 3 2 3 2 3" xfId="13483"/>
    <cellStyle name="Calculation 3 2 3 2 4" xfId="13484"/>
    <cellStyle name="Calculation 3 2 3 3" xfId="13485"/>
    <cellStyle name="Calculation 3 2 3 4" xfId="13486"/>
    <cellStyle name="Calculation 3 2 3 5" xfId="13487"/>
    <cellStyle name="Calculation 3 2 4" xfId="13488"/>
    <cellStyle name="Calculation 3 2 4 2" xfId="13489"/>
    <cellStyle name="Calculation 3 2 4 2 2" xfId="13490"/>
    <cellStyle name="Calculation 3 2 4 2 3" xfId="13491"/>
    <cellStyle name="Calculation 3 2 4 2 4" xfId="13492"/>
    <cellStyle name="Calculation 3 2 4 3" xfId="13493"/>
    <cellStyle name="Calculation 3 2 4 4" xfId="13494"/>
    <cellStyle name="Calculation 3 2 4 5" xfId="13495"/>
    <cellStyle name="Calculation 3 2 5" xfId="13496"/>
    <cellStyle name="Calculation 3 2 5 2" xfId="13497"/>
    <cellStyle name="Calculation 3 2 5 2 2" xfId="13498"/>
    <cellStyle name="Calculation 3 2 5 2 3" xfId="13499"/>
    <cellStyle name="Calculation 3 2 5 2 4" xfId="13500"/>
    <cellStyle name="Calculation 3 2 5 3" xfId="13501"/>
    <cellStyle name="Calculation 3 2 5 4" xfId="13502"/>
    <cellStyle name="Calculation 3 2 5 5" xfId="13503"/>
    <cellStyle name="Calculation 3 2 6" xfId="13504"/>
    <cellStyle name="Calculation 3 2 6 2" xfId="13505"/>
    <cellStyle name="Calculation 3 2 6 2 2" xfId="13506"/>
    <cellStyle name="Calculation 3 2 6 2 3" xfId="13507"/>
    <cellStyle name="Calculation 3 2 6 2 4" xfId="13508"/>
    <cellStyle name="Calculation 3 2 6 3" xfId="13509"/>
    <cellStyle name="Calculation 3 2 6 4" xfId="13510"/>
    <cellStyle name="Calculation 3 2 6 5" xfId="13511"/>
    <cellStyle name="Calculation 3 2 7" xfId="13512"/>
    <cellStyle name="Calculation 3 2 7 2" xfId="13513"/>
    <cellStyle name="Calculation 3 2 7 2 2" xfId="13514"/>
    <cellStyle name="Calculation 3 2 7 2 3" xfId="13515"/>
    <cellStyle name="Calculation 3 2 7 2 4" xfId="13516"/>
    <cellStyle name="Calculation 3 2 7 3" xfId="13517"/>
    <cellStyle name="Calculation 3 2 7 4" xfId="13518"/>
    <cellStyle name="Calculation 3 2 7 5" xfId="13519"/>
    <cellStyle name="Calculation 3 2 8" xfId="13520"/>
    <cellStyle name="Calculation 3 2 8 2" xfId="13521"/>
    <cellStyle name="Calculation 3 2 8 2 2" xfId="13522"/>
    <cellStyle name="Calculation 3 2 8 2 3" xfId="13523"/>
    <cellStyle name="Calculation 3 2 8 2 4" xfId="13524"/>
    <cellStyle name="Calculation 3 2 8 3" xfId="13525"/>
    <cellStyle name="Calculation 3 2 8 4" xfId="13526"/>
    <cellStyle name="Calculation 3 2 8 5" xfId="13527"/>
    <cellStyle name="Calculation 3 2 9" xfId="13528"/>
    <cellStyle name="Calculation 3 2 9 2" xfId="13529"/>
    <cellStyle name="Calculation 3 2 9 2 2" xfId="13530"/>
    <cellStyle name="Calculation 3 2 9 2 3" xfId="13531"/>
    <cellStyle name="Calculation 3 2 9 2 4" xfId="13532"/>
    <cellStyle name="Calculation 3 2 9 3" xfId="13533"/>
    <cellStyle name="Calculation 3 2 9 4" xfId="13534"/>
    <cellStyle name="Calculation 3 2 9 5" xfId="13535"/>
    <cellStyle name="Calculation 3 2_Income Statement " xfId="13536"/>
    <cellStyle name="Calculation 3 20" xfId="13537"/>
    <cellStyle name="Calculation 3 20 2" xfId="13538"/>
    <cellStyle name="Calculation 3 20 2 2" xfId="13539"/>
    <cellStyle name="Calculation 3 20 2 3" xfId="13540"/>
    <cellStyle name="Calculation 3 20 2 4" xfId="13541"/>
    <cellStyle name="Calculation 3 20 3" xfId="13542"/>
    <cellStyle name="Calculation 3 20 4" xfId="13543"/>
    <cellStyle name="Calculation 3 20 5" xfId="13544"/>
    <cellStyle name="Calculation 3 21" xfId="13545"/>
    <cellStyle name="Calculation 3 21 2" xfId="13546"/>
    <cellStyle name="Calculation 3 21 3" xfId="13547"/>
    <cellStyle name="Calculation 3 21 4" xfId="13548"/>
    <cellStyle name="Calculation 3 22" xfId="13549"/>
    <cellStyle name="Calculation 3 23" xfId="13550"/>
    <cellStyle name="Calculation 3 24" xfId="13551"/>
    <cellStyle name="Calculation 3 25" xfId="13552"/>
    <cellStyle name="Calculation 3 26" xfId="13553"/>
    <cellStyle name="Calculation 3 27" xfId="13554"/>
    <cellStyle name="Calculation 3 28" xfId="13555"/>
    <cellStyle name="Calculation 3 29" xfId="13556"/>
    <cellStyle name="Calculation 3 3" xfId="2644"/>
    <cellStyle name="Calculation 3 3 10" xfId="13558"/>
    <cellStyle name="Calculation 3 3 10 2" xfId="13559"/>
    <cellStyle name="Calculation 3 3 10 2 2" xfId="13560"/>
    <cellStyle name="Calculation 3 3 10 2 3" xfId="13561"/>
    <cellStyle name="Calculation 3 3 10 2 4" xfId="13562"/>
    <cellStyle name="Calculation 3 3 10 3" xfId="13563"/>
    <cellStyle name="Calculation 3 3 10 4" xfId="13564"/>
    <cellStyle name="Calculation 3 3 10 5" xfId="13565"/>
    <cellStyle name="Calculation 3 3 11" xfId="13566"/>
    <cellStyle name="Calculation 3 3 11 2" xfId="13567"/>
    <cellStyle name="Calculation 3 3 11 2 2" xfId="13568"/>
    <cellStyle name="Calculation 3 3 11 2 3" xfId="13569"/>
    <cellStyle name="Calculation 3 3 11 2 4" xfId="13570"/>
    <cellStyle name="Calculation 3 3 11 3" xfId="13571"/>
    <cellStyle name="Calculation 3 3 11 4" xfId="13572"/>
    <cellStyle name="Calculation 3 3 11 5" xfId="13573"/>
    <cellStyle name="Calculation 3 3 12" xfId="13574"/>
    <cellStyle name="Calculation 3 3 12 2" xfId="13575"/>
    <cellStyle name="Calculation 3 3 12 2 2" xfId="13576"/>
    <cellStyle name="Calculation 3 3 12 2 3" xfId="13577"/>
    <cellStyle name="Calculation 3 3 12 2 4" xfId="13578"/>
    <cellStyle name="Calculation 3 3 12 3" xfId="13579"/>
    <cellStyle name="Calculation 3 3 12 4" xfId="13580"/>
    <cellStyle name="Calculation 3 3 12 5" xfId="13581"/>
    <cellStyle name="Calculation 3 3 13" xfId="13582"/>
    <cellStyle name="Calculation 3 3 13 2" xfId="13583"/>
    <cellStyle name="Calculation 3 3 13 2 2" xfId="13584"/>
    <cellStyle name="Calculation 3 3 13 2 3" xfId="13585"/>
    <cellStyle name="Calculation 3 3 13 2 4" xfId="13586"/>
    <cellStyle name="Calculation 3 3 13 3" xfId="13587"/>
    <cellStyle name="Calculation 3 3 13 4" xfId="13588"/>
    <cellStyle name="Calculation 3 3 13 5" xfId="13589"/>
    <cellStyle name="Calculation 3 3 14" xfId="13590"/>
    <cellStyle name="Calculation 3 3 14 2" xfId="13591"/>
    <cellStyle name="Calculation 3 3 14 2 2" xfId="13592"/>
    <cellStyle name="Calculation 3 3 14 2 3" xfId="13593"/>
    <cellStyle name="Calculation 3 3 14 2 4" xfId="13594"/>
    <cellStyle name="Calculation 3 3 14 3" xfId="13595"/>
    <cellStyle name="Calculation 3 3 14 4" xfId="13596"/>
    <cellStyle name="Calculation 3 3 14 5" xfId="13597"/>
    <cellStyle name="Calculation 3 3 15" xfId="13598"/>
    <cellStyle name="Calculation 3 3 15 2" xfId="13599"/>
    <cellStyle name="Calculation 3 3 15 2 2" xfId="13600"/>
    <cellStyle name="Calculation 3 3 15 2 3" xfId="13601"/>
    <cellStyle name="Calculation 3 3 15 2 4" xfId="13602"/>
    <cellStyle name="Calculation 3 3 15 3" xfId="13603"/>
    <cellStyle name="Calculation 3 3 15 4" xfId="13604"/>
    <cellStyle name="Calculation 3 3 15 5" xfId="13605"/>
    <cellStyle name="Calculation 3 3 16" xfId="13606"/>
    <cellStyle name="Calculation 3 3 16 2" xfId="13607"/>
    <cellStyle name="Calculation 3 3 16 3" xfId="13608"/>
    <cellStyle name="Calculation 3 3 16 4" xfId="13609"/>
    <cellStyle name="Calculation 3 3 17" xfId="13610"/>
    <cellStyle name="Calculation 3 3 18" xfId="13557"/>
    <cellStyle name="Calculation 3 3 2" xfId="13611"/>
    <cellStyle name="Calculation 3 3 2 2" xfId="13612"/>
    <cellStyle name="Calculation 3 3 2 2 2" xfId="13613"/>
    <cellStyle name="Calculation 3 3 2 2 3" xfId="13614"/>
    <cellStyle name="Calculation 3 3 2 2 4" xfId="13615"/>
    <cellStyle name="Calculation 3 3 2 3" xfId="13616"/>
    <cellStyle name="Calculation 3 3 2 4" xfId="13617"/>
    <cellStyle name="Calculation 3 3 2 5" xfId="13618"/>
    <cellStyle name="Calculation 3 3 3" xfId="13619"/>
    <cellStyle name="Calculation 3 3 3 2" xfId="13620"/>
    <cellStyle name="Calculation 3 3 3 2 2" xfId="13621"/>
    <cellStyle name="Calculation 3 3 3 2 3" xfId="13622"/>
    <cellStyle name="Calculation 3 3 3 2 4" xfId="13623"/>
    <cellStyle name="Calculation 3 3 3 3" xfId="13624"/>
    <cellStyle name="Calculation 3 3 3 4" xfId="13625"/>
    <cellStyle name="Calculation 3 3 3 5" xfId="13626"/>
    <cellStyle name="Calculation 3 3 4" xfId="13627"/>
    <cellStyle name="Calculation 3 3 4 2" xfId="13628"/>
    <cellStyle name="Calculation 3 3 4 2 2" xfId="13629"/>
    <cellStyle name="Calculation 3 3 4 2 3" xfId="13630"/>
    <cellStyle name="Calculation 3 3 4 2 4" xfId="13631"/>
    <cellStyle name="Calculation 3 3 4 3" xfId="13632"/>
    <cellStyle name="Calculation 3 3 4 4" xfId="13633"/>
    <cellStyle name="Calculation 3 3 4 5" xfId="13634"/>
    <cellStyle name="Calculation 3 3 5" xfId="13635"/>
    <cellStyle name="Calculation 3 3 5 2" xfId="13636"/>
    <cellStyle name="Calculation 3 3 5 2 2" xfId="13637"/>
    <cellStyle name="Calculation 3 3 5 2 3" xfId="13638"/>
    <cellStyle name="Calculation 3 3 5 2 4" xfId="13639"/>
    <cellStyle name="Calculation 3 3 5 3" xfId="13640"/>
    <cellStyle name="Calculation 3 3 5 4" xfId="13641"/>
    <cellStyle name="Calculation 3 3 5 5" xfId="13642"/>
    <cellStyle name="Calculation 3 3 6" xfId="13643"/>
    <cellStyle name="Calculation 3 3 6 2" xfId="13644"/>
    <cellStyle name="Calculation 3 3 6 2 2" xfId="13645"/>
    <cellStyle name="Calculation 3 3 6 2 3" xfId="13646"/>
    <cellStyle name="Calculation 3 3 6 2 4" xfId="13647"/>
    <cellStyle name="Calculation 3 3 6 3" xfId="13648"/>
    <cellStyle name="Calculation 3 3 6 4" xfId="13649"/>
    <cellStyle name="Calculation 3 3 6 5" xfId="13650"/>
    <cellStyle name="Calculation 3 3 7" xfId="13651"/>
    <cellStyle name="Calculation 3 3 7 2" xfId="13652"/>
    <cellStyle name="Calculation 3 3 7 2 2" xfId="13653"/>
    <cellStyle name="Calculation 3 3 7 2 3" xfId="13654"/>
    <cellStyle name="Calculation 3 3 7 2 4" xfId="13655"/>
    <cellStyle name="Calculation 3 3 7 3" xfId="13656"/>
    <cellStyle name="Calculation 3 3 7 4" xfId="13657"/>
    <cellStyle name="Calculation 3 3 7 5" xfId="13658"/>
    <cellStyle name="Calculation 3 3 8" xfId="13659"/>
    <cellStyle name="Calculation 3 3 8 2" xfId="13660"/>
    <cellStyle name="Calculation 3 3 8 2 2" xfId="13661"/>
    <cellStyle name="Calculation 3 3 8 2 3" xfId="13662"/>
    <cellStyle name="Calculation 3 3 8 2 4" xfId="13663"/>
    <cellStyle name="Calculation 3 3 8 3" xfId="13664"/>
    <cellStyle name="Calculation 3 3 8 4" xfId="13665"/>
    <cellStyle name="Calculation 3 3 8 5" xfId="13666"/>
    <cellStyle name="Calculation 3 3 9" xfId="13667"/>
    <cellStyle name="Calculation 3 3 9 2" xfId="13668"/>
    <cellStyle name="Calculation 3 3 9 2 2" xfId="13669"/>
    <cellStyle name="Calculation 3 3 9 2 3" xfId="13670"/>
    <cellStyle name="Calculation 3 3 9 2 4" xfId="13671"/>
    <cellStyle name="Calculation 3 3 9 3" xfId="13672"/>
    <cellStyle name="Calculation 3 3 9 4" xfId="13673"/>
    <cellStyle name="Calculation 3 3 9 5" xfId="13674"/>
    <cellStyle name="Calculation 3 3_Income Statement " xfId="13675"/>
    <cellStyle name="Calculation 3 30" xfId="13676"/>
    <cellStyle name="Calculation 3 31" xfId="13677"/>
    <cellStyle name="Calculation 3 32" xfId="13678"/>
    <cellStyle name="Calculation 3 33" xfId="13208"/>
    <cellStyle name="Calculation 3 4" xfId="2647"/>
    <cellStyle name="Calculation 3 4 2" xfId="13680"/>
    <cellStyle name="Calculation 3 4 2 2" xfId="13681"/>
    <cellStyle name="Calculation 3 4 2 3" xfId="13682"/>
    <cellStyle name="Calculation 3 4 2 4" xfId="13683"/>
    <cellStyle name="Calculation 3 4 3" xfId="13684"/>
    <cellStyle name="Calculation 3 4 4" xfId="13685"/>
    <cellStyle name="Calculation 3 4 5" xfId="13686"/>
    <cellStyle name="Calculation 3 4 6" xfId="13679"/>
    <cellStyle name="Calculation 3 5" xfId="13687"/>
    <cellStyle name="Calculation 3 5 2" xfId="13688"/>
    <cellStyle name="Calculation 3 5 2 2" xfId="13689"/>
    <cellStyle name="Calculation 3 5 2 3" xfId="13690"/>
    <cellStyle name="Calculation 3 5 2 4" xfId="13691"/>
    <cellStyle name="Calculation 3 5 3" xfId="13692"/>
    <cellStyle name="Calculation 3 5 4" xfId="13693"/>
    <cellStyle name="Calculation 3 5 5" xfId="13694"/>
    <cellStyle name="Calculation 3 6" xfId="13695"/>
    <cellStyle name="Calculation 3 6 2" xfId="13696"/>
    <cellStyle name="Calculation 3 6 2 2" xfId="13697"/>
    <cellStyle name="Calculation 3 6 2 3" xfId="13698"/>
    <cellStyle name="Calculation 3 6 2 4" xfId="13699"/>
    <cellStyle name="Calculation 3 6 3" xfId="13700"/>
    <cellStyle name="Calculation 3 6 4" xfId="13701"/>
    <cellStyle name="Calculation 3 6 5" xfId="13702"/>
    <cellStyle name="Calculation 3 7" xfId="13703"/>
    <cellStyle name="Calculation 3 7 2" xfId="13704"/>
    <cellStyle name="Calculation 3 7 2 2" xfId="13705"/>
    <cellStyle name="Calculation 3 7 2 3" xfId="13706"/>
    <cellStyle name="Calculation 3 7 2 4" xfId="13707"/>
    <cellStyle name="Calculation 3 7 3" xfId="13708"/>
    <cellStyle name="Calculation 3 7 4" xfId="13709"/>
    <cellStyle name="Calculation 3 7 5" xfId="13710"/>
    <cellStyle name="Calculation 3 8" xfId="13711"/>
    <cellStyle name="Calculation 3 8 2" xfId="13712"/>
    <cellStyle name="Calculation 3 8 2 2" xfId="13713"/>
    <cellStyle name="Calculation 3 8 2 3" xfId="13714"/>
    <cellStyle name="Calculation 3 8 2 4" xfId="13715"/>
    <cellStyle name="Calculation 3 8 3" xfId="13716"/>
    <cellStyle name="Calculation 3 8 4" xfId="13717"/>
    <cellStyle name="Calculation 3 8 5" xfId="13718"/>
    <cellStyle name="Calculation 3 9" xfId="13719"/>
    <cellStyle name="Calculation 3 9 2" xfId="13720"/>
    <cellStyle name="Calculation 3 9 2 2" xfId="13721"/>
    <cellStyle name="Calculation 3 9 2 3" xfId="13722"/>
    <cellStyle name="Calculation 3 9 2 4" xfId="13723"/>
    <cellStyle name="Calculation 3 9 3" xfId="13724"/>
    <cellStyle name="Calculation 3 9 4" xfId="13725"/>
    <cellStyle name="Calculation 3 9 5" xfId="13726"/>
    <cellStyle name="Calculation 3_5210NY0919_6225_Economic Development Fund Deferral_0313" xfId="2643"/>
    <cellStyle name="Calculation 4" xfId="247"/>
    <cellStyle name="Calculation 4 10" xfId="13728"/>
    <cellStyle name="Calculation 4 10 2" xfId="13729"/>
    <cellStyle name="Calculation 4 10 2 2" xfId="13730"/>
    <cellStyle name="Calculation 4 10 2 3" xfId="13731"/>
    <cellStyle name="Calculation 4 10 2 4" xfId="13732"/>
    <cellStyle name="Calculation 4 10 3" xfId="13733"/>
    <cellStyle name="Calculation 4 10 4" xfId="13734"/>
    <cellStyle name="Calculation 4 10 5" xfId="13735"/>
    <cellStyle name="Calculation 4 11" xfId="13736"/>
    <cellStyle name="Calculation 4 11 2" xfId="13737"/>
    <cellStyle name="Calculation 4 11 2 2" xfId="13738"/>
    <cellStyle name="Calculation 4 11 2 3" xfId="13739"/>
    <cellStyle name="Calculation 4 11 2 4" xfId="13740"/>
    <cellStyle name="Calculation 4 11 3" xfId="13741"/>
    <cellStyle name="Calculation 4 11 4" xfId="13742"/>
    <cellStyle name="Calculation 4 11 5" xfId="13743"/>
    <cellStyle name="Calculation 4 12" xfId="13744"/>
    <cellStyle name="Calculation 4 12 2" xfId="13745"/>
    <cellStyle name="Calculation 4 12 2 2" xfId="13746"/>
    <cellStyle name="Calculation 4 12 2 3" xfId="13747"/>
    <cellStyle name="Calculation 4 12 2 4" xfId="13748"/>
    <cellStyle name="Calculation 4 12 3" xfId="13749"/>
    <cellStyle name="Calculation 4 12 4" xfId="13750"/>
    <cellStyle name="Calculation 4 12 5" xfId="13751"/>
    <cellStyle name="Calculation 4 13" xfId="13752"/>
    <cellStyle name="Calculation 4 13 2" xfId="13753"/>
    <cellStyle name="Calculation 4 13 2 2" xfId="13754"/>
    <cellStyle name="Calculation 4 13 2 3" xfId="13755"/>
    <cellStyle name="Calculation 4 13 2 4" xfId="13756"/>
    <cellStyle name="Calculation 4 13 3" xfId="13757"/>
    <cellStyle name="Calculation 4 13 4" xfId="13758"/>
    <cellStyle name="Calculation 4 13 5" xfId="13759"/>
    <cellStyle name="Calculation 4 14" xfId="13760"/>
    <cellStyle name="Calculation 4 14 2" xfId="13761"/>
    <cellStyle name="Calculation 4 14 2 2" xfId="13762"/>
    <cellStyle name="Calculation 4 14 2 3" xfId="13763"/>
    <cellStyle name="Calculation 4 14 2 4" xfId="13764"/>
    <cellStyle name="Calculation 4 14 3" xfId="13765"/>
    <cellStyle name="Calculation 4 14 4" xfId="13766"/>
    <cellStyle name="Calculation 4 14 5" xfId="13767"/>
    <cellStyle name="Calculation 4 15" xfId="13768"/>
    <cellStyle name="Calculation 4 15 2" xfId="13769"/>
    <cellStyle name="Calculation 4 15 2 2" xfId="13770"/>
    <cellStyle name="Calculation 4 15 2 3" xfId="13771"/>
    <cellStyle name="Calculation 4 15 2 4" xfId="13772"/>
    <cellStyle name="Calculation 4 15 3" xfId="13773"/>
    <cellStyle name="Calculation 4 15 4" xfId="13774"/>
    <cellStyle name="Calculation 4 15 5" xfId="13775"/>
    <cellStyle name="Calculation 4 16" xfId="13776"/>
    <cellStyle name="Calculation 4 16 2" xfId="13777"/>
    <cellStyle name="Calculation 4 16 2 2" xfId="13778"/>
    <cellStyle name="Calculation 4 16 2 3" xfId="13779"/>
    <cellStyle name="Calculation 4 16 2 4" xfId="13780"/>
    <cellStyle name="Calculation 4 16 3" xfId="13781"/>
    <cellStyle name="Calculation 4 16 4" xfId="13782"/>
    <cellStyle name="Calculation 4 16 5" xfId="13783"/>
    <cellStyle name="Calculation 4 17" xfId="13784"/>
    <cellStyle name="Calculation 4 17 2" xfId="13785"/>
    <cellStyle name="Calculation 4 17 2 2" xfId="13786"/>
    <cellStyle name="Calculation 4 17 2 3" xfId="13787"/>
    <cellStyle name="Calculation 4 17 2 4" xfId="13788"/>
    <cellStyle name="Calculation 4 17 3" xfId="13789"/>
    <cellStyle name="Calculation 4 17 4" xfId="13790"/>
    <cellStyle name="Calculation 4 17 5" xfId="13791"/>
    <cellStyle name="Calculation 4 18" xfId="13792"/>
    <cellStyle name="Calculation 4 18 2" xfId="13793"/>
    <cellStyle name="Calculation 4 18 2 2" xfId="13794"/>
    <cellStyle name="Calculation 4 18 2 3" xfId="13795"/>
    <cellStyle name="Calculation 4 18 2 4" xfId="13796"/>
    <cellStyle name="Calculation 4 18 3" xfId="13797"/>
    <cellStyle name="Calculation 4 18 4" xfId="13798"/>
    <cellStyle name="Calculation 4 18 5" xfId="13799"/>
    <cellStyle name="Calculation 4 19" xfId="13800"/>
    <cellStyle name="Calculation 4 19 2" xfId="13801"/>
    <cellStyle name="Calculation 4 19 2 2" xfId="13802"/>
    <cellStyle name="Calculation 4 19 2 3" xfId="13803"/>
    <cellStyle name="Calculation 4 19 2 4" xfId="13804"/>
    <cellStyle name="Calculation 4 19 3" xfId="13805"/>
    <cellStyle name="Calculation 4 19 4" xfId="13806"/>
    <cellStyle name="Calculation 4 19 5" xfId="13807"/>
    <cellStyle name="Calculation 4 2" xfId="2642"/>
    <cellStyle name="Calculation 4 2 10" xfId="13809"/>
    <cellStyle name="Calculation 4 2 10 2" xfId="13810"/>
    <cellStyle name="Calculation 4 2 10 2 2" xfId="13811"/>
    <cellStyle name="Calculation 4 2 10 2 3" xfId="13812"/>
    <cellStyle name="Calculation 4 2 10 2 4" xfId="13813"/>
    <cellStyle name="Calculation 4 2 10 3" xfId="13814"/>
    <cellStyle name="Calculation 4 2 10 4" xfId="13815"/>
    <cellStyle name="Calculation 4 2 10 5" xfId="13816"/>
    <cellStyle name="Calculation 4 2 11" xfId="13817"/>
    <cellStyle name="Calculation 4 2 11 2" xfId="13818"/>
    <cellStyle name="Calculation 4 2 11 2 2" xfId="13819"/>
    <cellStyle name="Calculation 4 2 11 2 3" xfId="13820"/>
    <cellStyle name="Calculation 4 2 11 2 4" xfId="13821"/>
    <cellStyle name="Calculation 4 2 11 3" xfId="13822"/>
    <cellStyle name="Calculation 4 2 11 4" xfId="13823"/>
    <cellStyle name="Calculation 4 2 11 5" xfId="13824"/>
    <cellStyle name="Calculation 4 2 12" xfId="13825"/>
    <cellStyle name="Calculation 4 2 12 2" xfId="13826"/>
    <cellStyle name="Calculation 4 2 12 2 2" xfId="13827"/>
    <cellStyle name="Calculation 4 2 12 2 3" xfId="13828"/>
    <cellStyle name="Calculation 4 2 12 2 4" xfId="13829"/>
    <cellStyle name="Calculation 4 2 12 3" xfId="13830"/>
    <cellStyle name="Calculation 4 2 12 4" xfId="13831"/>
    <cellStyle name="Calculation 4 2 12 5" xfId="13832"/>
    <cellStyle name="Calculation 4 2 13" xfId="13833"/>
    <cellStyle name="Calculation 4 2 13 2" xfId="13834"/>
    <cellStyle name="Calculation 4 2 13 2 2" xfId="13835"/>
    <cellStyle name="Calculation 4 2 13 2 3" xfId="13836"/>
    <cellStyle name="Calculation 4 2 13 2 4" xfId="13837"/>
    <cellStyle name="Calculation 4 2 13 3" xfId="13838"/>
    <cellStyle name="Calculation 4 2 13 4" xfId="13839"/>
    <cellStyle name="Calculation 4 2 13 5" xfId="13840"/>
    <cellStyle name="Calculation 4 2 14" xfId="13841"/>
    <cellStyle name="Calculation 4 2 14 2" xfId="13842"/>
    <cellStyle name="Calculation 4 2 14 2 2" xfId="13843"/>
    <cellStyle name="Calculation 4 2 14 2 3" xfId="13844"/>
    <cellStyle name="Calculation 4 2 14 2 4" xfId="13845"/>
    <cellStyle name="Calculation 4 2 14 3" xfId="13846"/>
    <cellStyle name="Calculation 4 2 14 4" xfId="13847"/>
    <cellStyle name="Calculation 4 2 14 5" xfId="13848"/>
    <cellStyle name="Calculation 4 2 15" xfId="13849"/>
    <cellStyle name="Calculation 4 2 15 2" xfId="13850"/>
    <cellStyle name="Calculation 4 2 15 2 2" xfId="13851"/>
    <cellStyle name="Calculation 4 2 15 2 3" xfId="13852"/>
    <cellStyle name="Calculation 4 2 15 2 4" xfId="13853"/>
    <cellStyle name="Calculation 4 2 15 3" xfId="13854"/>
    <cellStyle name="Calculation 4 2 15 4" xfId="13855"/>
    <cellStyle name="Calculation 4 2 15 5" xfId="13856"/>
    <cellStyle name="Calculation 4 2 16" xfId="13857"/>
    <cellStyle name="Calculation 4 2 16 2" xfId="13858"/>
    <cellStyle name="Calculation 4 2 16 2 2" xfId="13859"/>
    <cellStyle name="Calculation 4 2 16 2 3" xfId="13860"/>
    <cellStyle name="Calculation 4 2 16 2 4" xfId="13861"/>
    <cellStyle name="Calculation 4 2 16 3" xfId="13862"/>
    <cellStyle name="Calculation 4 2 16 4" xfId="13863"/>
    <cellStyle name="Calculation 4 2 16 5" xfId="13864"/>
    <cellStyle name="Calculation 4 2 17" xfId="13865"/>
    <cellStyle name="Calculation 4 2 17 2" xfId="13866"/>
    <cellStyle name="Calculation 4 2 17 2 2" xfId="13867"/>
    <cellStyle name="Calculation 4 2 17 2 3" xfId="13868"/>
    <cellStyle name="Calculation 4 2 17 2 4" xfId="13869"/>
    <cellStyle name="Calculation 4 2 17 3" xfId="13870"/>
    <cellStyle name="Calculation 4 2 17 4" xfId="13871"/>
    <cellStyle name="Calculation 4 2 17 5" xfId="13872"/>
    <cellStyle name="Calculation 4 2 18" xfId="13873"/>
    <cellStyle name="Calculation 4 2 18 2" xfId="13874"/>
    <cellStyle name="Calculation 4 2 18 3" xfId="13875"/>
    <cellStyle name="Calculation 4 2 18 4" xfId="13876"/>
    <cellStyle name="Calculation 4 2 19" xfId="13877"/>
    <cellStyle name="Calculation 4 2 2" xfId="13878"/>
    <cellStyle name="Calculation 4 2 2 10" xfId="13879"/>
    <cellStyle name="Calculation 4 2 2 10 2" xfId="13880"/>
    <cellStyle name="Calculation 4 2 2 10 2 2" xfId="13881"/>
    <cellStyle name="Calculation 4 2 2 10 2 3" xfId="13882"/>
    <cellStyle name="Calculation 4 2 2 10 2 4" xfId="13883"/>
    <cellStyle name="Calculation 4 2 2 10 3" xfId="13884"/>
    <cellStyle name="Calculation 4 2 2 10 4" xfId="13885"/>
    <cellStyle name="Calculation 4 2 2 10 5" xfId="13886"/>
    <cellStyle name="Calculation 4 2 2 11" xfId="13887"/>
    <cellStyle name="Calculation 4 2 2 11 2" xfId="13888"/>
    <cellStyle name="Calculation 4 2 2 11 2 2" xfId="13889"/>
    <cellStyle name="Calculation 4 2 2 11 2 3" xfId="13890"/>
    <cellStyle name="Calculation 4 2 2 11 2 4" xfId="13891"/>
    <cellStyle name="Calculation 4 2 2 11 3" xfId="13892"/>
    <cellStyle name="Calculation 4 2 2 11 4" xfId="13893"/>
    <cellStyle name="Calculation 4 2 2 11 5" xfId="13894"/>
    <cellStyle name="Calculation 4 2 2 12" xfId="13895"/>
    <cellStyle name="Calculation 4 2 2 12 2" xfId="13896"/>
    <cellStyle name="Calculation 4 2 2 12 2 2" xfId="13897"/>
    <cellStyle name="Calculation 4 2 2 12 2 3" xfId="13898"/>
    <cellStyle name="Calculation 4 2 2 12 2 4" xfId="13899"/>
    <cellStyle name="Calculation 4 2 2 12 3" xfId="13900"/>
    <cellStyle name="Calculation 4 2 2 12 4" xfId="13901"/>
    <cellStyle name="Calculation 4 2 2 12 5" xfId="13902"/>
    <cellStyle name="Calculation 4 2 2 13" xfId="13903"/>
    <cellStyle name="Calculation 4 2 2 13 2" xfId="13904"/>
    <cellStyle name="Calculation 4 2 2 13 2 2" xfId="13905"/>
    <cellStyle name="Calculation 4 2 2 13 2 3" xfId="13906"/>
    <cellStyle name="Calculation 4 2 2 13 2 4" xfId="13907"/>
    <cellStyle name="Calculation 4 2 2 13 3" xfId="13908"/>
    <cellStyle name="Calculation 4 2 2 13 4" xfId="13909"/>
    <cellStyle name="Calculation 4 2 2 13 5" xfId="13910"/>
    <cellStyle name="Calculation 4 2 2 14" xfId="13911"/>
    <cellStyle name="Calculation 4 2 2 14 2" xfId="13912"/>
    <cellStyle name="Calculation 4 2 2 14 2 2" xfId="13913"/>
    <cellStyle name="Calculation 4 2 2 14 2 3" xfId="13914"/>
    <cellStyle name="Calculation 4 2 2 14 2 4" xfId="13915"/>
    <cellStyle name="Calculation 4 2 2 14 3" xfId="13916"/>
    <cellStyle name="Calculation 4 2 2 14 4" xfId="13917"/>
    <cellStyle name="Calculation 4 2 2 14 5" xfId="13918"/>
    <cellStyle name="Calculation 4 2 2 15" xfId="13919"/>
    <cellStyle name="Calculation 4 2 2 15 2" xfId="13920"/>
    <cellStyle name="Calculation 4 2 2 15 2 2" xfId="13921"/>
    <cellStyle name="Calculation 4 2 2 15 2 3" xfId="13922"/>
    <cellStyle name="Calculation 4 2 2 15 2 4" xfId="13923"/>
    <cellStyle name="Calculation 4 2 2 15 3" xfId="13924"/>
    <cellStyle name="Calculation 4 2 2 15 4" xfId="13925"/>
    <cellStyle name="Calculation 4 2 2 15 5" xfId="13926"/>
    <cellStyle name="Calculation 4 2 2 16" xfId="13927"/>
    <cellStyle name="Calculation 4 2 2 16 2" xfId="13928"/>
    <cellStyle name="Calculation 4 2 2 16 3" xfId="13929"/>
    <cellStyle name="Calculation 4 2 2 16 4" xfId="13930"/>
    <cellStyle name="Calculation 4 2 2 17" xfId="13931"/>
    <cellStyle name="Calculation 4 2 2 2" xfId="13932"/>
    <cellStyle name="Calculation 4 2 2 2 2" xfId="13933"/>
    <cellStyle name="Calculation 4 2 2 2 2 2" xfId="13934"/>
    <cellStyle name="Calculation 4 2 2 2 2 3" xfId="13935"/>
    <cellStyle name="Calculation 4 2 2 2 2 4" xfId="13936"/>
    <cellStyle name="Calculation 4 2 2 2 3" xfId="13937"/>
    <cellStyle name="Calculation 4 2 2 2 4" xfId="13938"/>
    <cellStyle name="Calculation 4 2 2 2 5" xfId="13939"/>
    <cellStyle name="Calculation 4 2 2 3" xfId="13940"/>
    <cellStyle name="Calculation 4 2 2 3 2" xfId="13941"/>
    <cellStyle name="Calculation 4 2 2 3 2 2" xfId="13942"/>
    <cellStyle name="Calculation 4 2 2 3 2 3" xfId="13943"/>
    <cellStyle name="Calculation 4 2 2 3 2 4" xfId="13944"/>
    <cellStyle name="Calculation 4 2 2 3 3" xfId="13945"/>
    <cellStyle name="Calculation 4 2 2 3 4" xfId="13946"/>
    <cellStyle name="Calculation 4 2 2 3 5" xfId="13947"/>
    <cellStyle name="Calculation 4 2 2 4" xfId="13948"/>
    <cellStyle name="Calculation 4 2 2 4 2" xfId="13949"/>
    <cellStyle name="Calculation 4 2 2 4 2 2" xfId="13950"/>
    <cellStyle name="Calculation 4 2 2 4 2 3" xfId="13951"/>
    <cellStyle name="Calculation 4 2 2 4 2 4" xfId="13952"/>
    <cellStyle name="Calculation 4 2 2 4 3" xfId="13953"/>
    <cellStyle name="Calculation 4 2 2 4 4" xfId="13954"/>
    <cellStyle name="Calculation 4 2 2 4 5" xfId="13955"/>
    <cellStyle name="Calculation 4 2 2 5" xfId="13956"/>
    <cellStyle name="Calculation 4 2 2 5 2" xfId="13957"/>
    <cellStyle name="Calculation 4 2 2 5 2 2" xfId="13958"/>
    <cellStyle name="Calculation 4 2 2 5 2 3" xfId="13959"/>
    <cellStyle name="Calculation 4 2 2 5 2 4" xfId="13960"/>
    <cellStyle name="Calculation 4 2 2 5 3" xfId="13961"/>
    <cellStyle name="Calculation 4 2 2 5 4" xfId="13962"/>
    <cellStyle name="Calculation 4 2 2 5 5" xfId="13963"/>
    <cellStyle name="Calculation 4 2 2 6" xfId="13964"/>
    <cellStyle name="Calculation 4 2 2 6 2" xfId="13965"/>
    <cellStyle name="Calculation 4 2 2 6 2 2" xfId="13966"/>
    <cellStyle name="Calculation 4 2 2 6 2 3" xfId="13967"/>
    <cellStyle name="Calculation 4 2 2 6 2 4" xfId="13968"/>
    <cellStyle name="Calculation 4 2 2 6 3" xfId="13969"/>
    <cellStyle name="Calculation 4 2 2 6 4" xfId="13970"/>
    <cellStyle name="Calculation 4 2 2 6 5" xfId="13971"/>
    <cellStyle name="Calculation 4 2 2 7" xfId="13972"/>
    <cellStyle name="Calculation 4 2 2 7 2" xfId="13973"/>
    <cellStyle name="Calculation 4 2 2 7 2 2" xfId="13974"/>
    <cellStyle name="Calculation 4 2 2 7 2 3" xfId="13975"/>
    <cellStyle name="Calculation 4 2 2 7 2 4" xfId="13976"/>
    <cellStyle name="Calculation 4 2 2 7 3" xfId="13977"/>
    <cellStyle name="Calculation 4 2 2 7 4" xfId="13978"/>
    <cellStyle name="Calculation 4 2 2 7 5" xfId="13979"/>
    <cellStyle name="Calculation 4 2 2 8" xfId="13980"/>
    <cellStyle name="Calculation 4 2 2 8 2" xfId="13981"/>
    <cellStyle name="Calculation 4 2 2 8 2 2" xfId="13982"/>
    <cellStyle name="Calculation 4 2 2 8 2 3" xfId="13983"/>
    <cellStyle name="Calculation 4 2 2 8 2 4" xfId="13984"/>
    <cellStyle name="Calculation 4 2 2 8 3" xfId="13985"/>
    <cellStyle name="Calculation 4 2 2 8 4" xfId="13986"/>
    <cellStyle name="Calculation 4 2 2 8 5" xfId="13987"/>
    <cellStyle name="Calculation 4 2 2 9" xfId="13988"/>
    <cellStyle name="Calculation 4 2 2 9 2" xfId="13989"/>
    <cellStyle name="Calculation 4 2 2 9 2 2" xfId="13990"/>
    <cellStyle name="Calculation 4 2 2 9 2 3" xfId="13991"/>
    <cellStyle name="Calculation 4 2 2 9 2 4" xfId="13992"/>
    <cellStyle name="Calculation 4 2 2 9 3" xfId="13993"/>
    <cellStyle name="Calculation 4 2 2 9 4" xfId="13994"/>
    <cellStyle name="Calculation 4 2 2 9 5" xfId="13995"/>
    <cellStyle name="Calculation 4 2 2_Income Statement " xfId="13996"/>
    <cellStyle name="Calculation 4 2 20" xfId="13997"/>
    <cellStyle name="Calculation 4 2 21" xfId="13998"/>
    <cellStyle name="Calculation 4 2 22" xfId="13808"/>
    <cellStyle name="Calculation 4 2 3" xfId="13999"/>
    <cellStyle name="Calculation 4 2 3 2" xfId="14000"/>
    <cellStyle name="Calculation 4 2 3 2 2" xfId="14001"/>
    <cellStyle name="Calculation 4 2 3 2 3" xfId="14002"/>
    <cellStyle name="Calculation 4 2 3 2 4" xfId="14003"/>
    <cellStyle name="Calculation 4 2 3 3" xfId="14004"/>
    <cellStyle name="Calculation 4 2 3 4" xfId="14005"/>
    <cellStyle name="Calculation 4 2 3 5" xfId="14006"/>
    <cellStyle name="Calculation 4 2 4" xfId="14007"/>
    <cellStyle name="Calculation 4 2 4 2" xfId="14008"/>
    <cellStyle name="Calculation 4 2 4 2 2" xfId="14009"/>
    <cellStyle name="Calculation 4 2 4 2 3" xfId="14010"/>
    <cellStyle name="Calculation 4 2 4 2 4" xfId="14011"/>
    <cellStyle name="Calculation 4 2 4 3" xfId="14012"/>
    <cellStyle name="Calculation 4 2 4 4" xfId="14013"/>
    <cellStyle name="Calculation 4 2 4 5" xfId="14014"/>
    <cellStyle name="Calculation 4 2 5" xfId="14015"/>
    <cellStyle name="Calculation 4 2 5 2" xfId="14016"/>
    <cellStyle name="Calculation 4 2 5 2 2" xfId="14017"/>
    <cellStyle name="Calculation 4 2 5 2 3" xfId="14018"/>
    <cellStyle name="Calculation 4 2 5 2 4" xfId="14019"/>
    <cellStyle name="Calculation 4 2 5 3" xfId="14020"/>
    <cellStyle name="Calculation 4 2 5 4" xfId="14021"/>
    <cellStyle name="Calculation 4 2 5 5" xfId="14022"/>
    <cellStyle name="Calculation 4 2 6" xfId="14023"/>
    <cellStyle name="Calculation 4 2 6 2" xfId="14024"/>
    <cellStyle name="Calculation 4 2 6 2 2" xfId="14025"/>
    <cellStyle name="Calculation 4 2 6 2 3" xfId="14026"/>
    <cellStyle name="Calculation 4 2 6 2 4" xfId="14027"/>
    <cellStyle name="Calculation 4 2 6 3" xfId="14028"/>
    <cellStyle name="Calculation 4 2 6 4" xfId="14029"/>
    <cellStyle name="Calculation 4 2 6 5" xfId="14030"/>
    <cellStyle name="Calculation 4 2 7" xfId="14031"/>
    <cellStyle name="Calculation 4 2 7 2" xfId="14032"/>
    <cellStyle name="Calculation 4 2 7 2 2" xfId="14033"/>
    <cellStyle name="Calculation 4 2 7 2 3" xfId="14034"/>
    <cellStyle name="Calculation 4 2 7 2 4" xfId="14035"/>
    <cellStyle name="Calculation 4 2 7 3" xfId="14036"/>
    <cellStyle name="Calculation 4 2 7 4" xfId="14037"/>
    <cellStyle name="Calculation 4 2 7 5" xfId="14038"/>
    <cellStyle name="Calculation 4 2 8" xfId="14039"/>
    <cellStyle name="Calculation 4 2 8 2" xfId="14040"/>
    <cellStyle name="Calculation 4 2 8 2 2" xfId="14041"/>
    <cellStyle name="Calculation 4 2 8 2 3" xfId="14042"/>
    <cellStyle name="Calculation 4 2 8 2 4" xfId="14043"/>
    <cellStyle name="Calculation 4 2 8 3" xfId="14044"/>
    <cellStyle name="Calculation 4 2 8 4" xfId="14045"/>
    <cellStyle name="Calculation 4 2 8 5" xfId="14046"/>
    <cellStyle name="Calculation 4 2 9" xfId="14047"/>
    <cellStyle name="Calculation 4 2 9 2" xfId="14048"/>
    <cellStyle name="Calculation 4 2 9 2 2" xfId="14049"/>
    <cellStyle name="Calculation 4 2 9 2 3" xfId="14050"/>
    <cellStyle name="Calculation 4 2 9 2 4" xfId="14051"/>
    <cellStyle name="Calculation 4 2 9 3" xfId="14052"/>
    <cellStyle name="Calculation 4 2 9 4" xfId="14053"/>
    <cellStyle name="Calculation 4 2 9 5" xfId="14054"/>
    <cellStyle name="Calculation 4 2_Income Statement " xfId="14055"/>
    <cellStyle name="Calculation 4 20" xfId="14056"/>
    <cellStyle name="Calculation 4 20 2" xfId="14057"/>
    <cellStyle name="Calculation 4 20 2 2" xfId="14058"/>
    <cellStyle name="Calculation 4 20 2 3" xfId="14059"/>
    <cellStyle name="Calculation 4 20 2 4" xfId="14060"/>
    <cellStyle name="Calculation 4 20 3" xfId="14061"/>
    <cellStyle name="Calculation 4 20 4" xfId="14062"/>
    <cellStyle name="Calculation 4 20 5" xfId="14063"/>
    <cellStyle name="Calculation 4 21" xfId="14064"/>
    <cellStyle name="Calculation 4 21 2" xfId="14065"/>
    <cellStyle name="Calculation 4 21 3" xfId="14066"/>
    <cellStyle name="Calculation 4 21 4" xfId="14067"/>
    <cellStyle name="Calculation 4 22" xfId="14068"/>
    <cellStyle name="Calculation 4 23" xfId="14069"/>
    <cellStyle name="Calculation 4 24" xfId="14070"/>
    <cellStyle name="Calculation 4 25" xfId="14071"/>
    <cellStyle name="Calculation 4 26" xfId="14072"/>
    <cellStyle name="Calculation 4 27" xfId="14073"/>
    <cellStyle name="Calculation 4 28" xfId="14074"/>
    <cellStyle name="Calculation 4 29" xfId="14075"/>
    <cellStyle name="Calculation 4 3" xfId="14076"/>
    <cellStyle name="Calculation 4 3 10" xfId="14077"/>
    <cellStyle name="Calculation 4 3 10 2" xfId="14078"/>
    <cellStyle name="Calculation 4 3 10 2 2" xfId="14079"/>
    <cellStyle name="Calculation 4 3 10 2 3" xfId="14080"/>
    <cellStyle name="Calculation 4 3 10 2 4" xfId="14081"/>
    <cellStyle name="Calculation 4 3 10 3" xfId="14082"/>
    <cellStyle name="Calculation 4 3 10 4" xfId="14083"/>
    <cellStyle name="Calculation 4 3 10 5" xfId="14084"/>
    <cellStyle name="Calculation 4 3 11" xfId="14085"/>
    <cellStyle name="Calculation 4 3 11 2" xfId="14086"/>
    <cellStyle name="Calculation 4 3 11 2 2" xfId="14087"/>
    <cellStyle name="Calculation 4 3 11 2 3" xfId="14088"/>
    <cellStyle name="Calculation 4 3 11 2 4" xfId="14089"/>
    <cellStyle name="Calculation 4 3 11 3" xfId="14090"/>
    <cellStyle name="Calculation 4 3 11 4" xfId="14091"/>
    <cellStyle name="Calculation 4 3 11 5" xfId="14092"/>
    <cellStyle name="Calculation 4 3 12" xfId="14093"/>
    <cellStyle name="Calculation 4 3 12 2" xfId="14094"/>
    <cellStyle name="Calculation 4 3 12 2 2" xfId="14095"/>
    <cellStyle name="Calculation 4 3 12 2 3" xfId="14096"/>
    <cellStyle name="Calculation 4 3 12 2 4" xfId="14097"/>
    <cellStyle name="Calculation 4 3 12 3" xfId="14098"/>
    <cellStyle name="Calculation 4 3 12 4" xfId="14099"/>
    <cellStyle name="Calculation 4 3 12 5" xfId="14100"/>
    <cellStyle name="Calculation 4 3 13" xfId="14101"/>
    <cellStyle name="Calculation 4 3 13 2" xfId="14102"/>
    <cellStyle name="Calculation 4 3 13 2 2" xfId="14103"/>
    <cellStyle name="Calculation 4 3 13 2 3" xfId="14104"/>
    <cellStyle name="Calculation 4 3 13 2 4" xfId="14105"/>
    <cellStyle name="Calculation 4 3 13 3" xfId="14106"/>
    <cellStyle name="Calculation 4 3 13 4" xfId="14107"/>
    <cellStyle name="Calculation 4 3 13 5" xfId="14108"/>
    <cellStyle name="Calculation 4 3 14" xfId="14109"/>
    <cellStyle name="Calculation 4 3 14 2" xfId="14110"/>
    <cellStyle name="Calculation 4 3 14 2 2" xfId="14111"/>
    <cellStyle name="Calculation 4 3 14 2 3" xfId="14112"/>
    <cellStyle name="Calculation 4 3 14 2 4" xfId="14113"/>
    <cellStyle name="Calculation 4 3 14 3" xfId="14114"/>
    <cellStyle name="Calculation 4 3 14 4" xfId="14115"/>
    <cellStyle name="Calculation 4 3 14 5" xfId="14116"/>
    <cellStyle name="Calculation 4 3 15" xfId="14117"/>
    <cellStyle name="Calculation 4 3 15 2" xfId="14118"/>
    <cellStyle name="Calculation 4 3 15 2 2" xfId="14119"/>
    <cellStyle name="Calculation 4 3 15 2 3" xfId="14120"/>
    <cellStyle name="Calculation 4 3 15 2 4" xfId="14121"/>
    <cellStyle name="Calculation 4 3 15 3" xfId="14122"/>
    <cellStyle name="Calculation 4 3 15 4" xfId="14123"/>
    <cellStyle name="Calculation 4 3 15 5" xfId="14124"/>
    <cellStyle name="Calculation 4 3 16" xfId="14125"/>
    <cellStyle name="Calculation 4 3 16 2" xfId="14126"/>
    <cellStyle name="Calculation 4 3 16 3" xfId="14127"/>
    <cellStyle name="Calculation 4 3 16 4" xfId="14128"/>
    <cellStyle name="Calculation 4 3 17" xfId="14129"/>
    <cellStyle name="Calculation 4 3 2" xfId="14130"/>
    <cellStyle name="Calculation 4 3 2 2" xfId="14131"/>
    <cellStyle name="Calculation 4 3 2 2 2" xfId="14132"/>
    <cellStyle name="Calculation 4 3 2 2 3" xfId="14133"/>
    <cellStyle name="Calculation 4 3 2 2 4" xfId="14134"/>
    <cellStyle name="Calculation 4 3 2 3" xfId="14135"/>
    <cellStyle name="Calculation 4 3 2 4" xfId="14136"/>
    <cellStyle name="Calculation 4 3 2 5" xfId="14137"/>
    <cellStyle name="Calculation 4 3 3" xfId="14138"/>
    <cellStyle name="Calculation 4 3 3 2" xfId="14139"/>
    <cellStyle name="Calculation 4 3 3 2 2" xfId="14140"/>
    <cellStyle name="Calculation 4 3 3 2 3" xfId="14141"/>
    <cellStyle name="Calculation 4 3 3 2 4" xfId="14142"/>
    <cellStyle name="Calculation 4 3 3 3" xfId="14143"/>
    <cellStyle name="Calculation 4 3 3 4" xfId="14144"/>
    <cellStyle name="Calculation 4 3 3 5" xfId="14145"/>
    <cellStyle name="Calculation 4 3 4" xfId="14146"/>
    <cellStyle name="Calculation 4 3 4 2" xfId="14147"/>
    <cellStyle name="Calculation 4 3 4 2 2" xfId="14148"/>
    <cellStyle name="Calculation 4 3 4 2 3" xfId="14149"/>
    <cellStyle name="Calculation 4 3 4 2 4" xfId="14150"/>
    <cellStyle name="Calculation 4 3 4 3" xfId="14151"/>
    <cellStyle name="Calculation 4 3 4 4" xfId="14152"/>
    <cellStyle name="Calculation 4 3 4 5" xfId="14153"/>
    <cellStyle name="Calculation 4 3 5" xfId="14154"/>
    <cellStyle name="Calculation 4 3 5 2" xfId="14155"/>
    <cellStyle name="Calculation 4 3 5 2 2" xfId="14156"/>
    <cellStyle name="Calculation 4 3 5 2 3" xfId="14157"/>
    <cellStyle name="Calculation 4 3 5 2 4" xfId="14158"/>
    <cellStyle name="Calculation 4 3 5 3" xfId="14159"/>
    <cellStyle name="Calculation 4 3 5 4" xfId="14160"/>
    <cellStyle name="Calculation 4 3 5 5" xfId="14161"/>
    <cellStyle name="Calculation 4 3 6" xfId="14162"/>
    <cellStyle name="Calculation 4 3 6 2" xfId="14163"/>
    <cellStyle name="Calculation 4 3 6 2 2" xfId="14164"/>
    <cellStyle name="Calculation 4 3 6 2 3" xfId="14165"/>
    <cellStyle name="Calculation 4 3 6 2 4" xfId="14166"/>
    <cellStyle name="Calculation 4 3 6 3" xfId="14167"/>
    <cellStyle name="Calculation 4 3 6 4" xfId="14168"/>
    <cellStyle name="Calculation 4 3 6 5" xfId="14169"/>
    <cellStyle name="Calculation 4 3 7" xfId="14170"/>
    <cellStyle name="Calculation 4 3 7 2" xfId="14171"/>
    <cellStyle name="Calculation 4 3 7 2 2" xfId="14172"/>
    <cellStyle name="Calculation 4 3 7 2 3" xfId="14173"/>
    <cellStyle name="Calculation 4 3 7 2 4" xfId="14174"/>
    <cellStyle name="Calculation 4 3 7 3" xfId="14175"/>
    <cellStyle name="Calculation 4 3 7 4" xfId="14176"/>
    <cellStyle name="Calculation 4 3 7 5" xfId="14177"/>
    <cellStyle name="Calculation 4 3 8" xfId="14178"/>
    <cellStyle name="Calculation 4 3 8 2" xfId="14179"/>
    <cellStyle name="Calculation 4 3 8 2 2" xfId="14180"/>
    <cellStyle name="Calculation 4 3 8 2 3" xfId="14181"/>
    <cellStyle name="Calculation 4 3 8 2 4" xfId="14182"/>
    <cellStyle name="Calculation 4 3 8 3" xfId="14183"/>
    <cellStyle name="Calculation 4 3 8 4" xfId="14184"/>
    <cellStyle name="Calculation 4 3 8 5" xfId="14185"/>
    <cellStyle name="Calculation 4 3 9" xfId="14186"/>
    <cellStyle name="Calculation 4 3 9 2" xfId="14187"/>
    <cellStyle name="Calculation 4 3 9 2 2" xfId="14188"/>
    <cellStyle name="Calculation 4 3 9 2 3" xfId="14189"/>
    <cellStyle name="Calculation 4 3 9 2 4" xfId="14190"/>
    <cellStyle name="Calculation 4 3 9 3" xfId="14191"/>
    <cellStyle name="Calculation 4 3 9 4" xfId="14192"/>
    <cellStyle name="Calculation 4 3 9 5" xfId="14193"/>
    <cellStyle name="Calculation 4 3_Income Statement " xfId="14194"/>
    <cellStyle name="Calculation 4 30" xfId="14195"/>
    <cellStyle name="Calculation 4 31" xfId="14196"/>
    <cellStyle name="Calculation 4 32" xfId="14197"/>
    <cellStyle name="Calculation 4 33" xfId="13727"/>
    <cellStyle name="Calculation 4 4" xfId="14198"/>
    <cellStyle name="Calculation 4 4 2" xfId="14199"/>
    <cellStyle name="Calculation 4 4 2 2" xfId="14200"/>
    <cellStyle name="Calculation 4 4 2 3" xfId="14201"/>
    <cellStyle name="Calculation 4 4 2 4" xfId="14202"/>
    <cellStyle name="Calculation 4 4 3" xfId="14203"/>
    <cellStyle name="Calculation 4 4 4" xfId="14204"/>
    <cellStyle name="Calculation 4 4 5" xfId="14205"/>
    <cellStyle name="Calculation 4 5" xfId="14206"/>
    <cellStyle name="Calculation 4 5 2" xfId="14207"/>
    <cellStyle name="Calculation 4 5 2 2" xfId="14208"/>
    <cellStyle name="Calculation 4 5 2 3" xfId="14209"/>
    <cellStyle name="Calculation 4 5 2 4" xfId="14210"/>
    <cellStyle name="Calculation 4 5 3" xfId="14211"/>
    <cellStyle name="Calculation 4 5 4" xfId="14212"/>
    <cellStyle name="Calculation 4 5 5" xfId="14213"/>
    <cellStyle name="Calculation 4 6" xfId="14214"/>
    <cellStyle name="Calculation 4 6 2" xfId="14215"/>
    <cellStyle name="Calculation 4 6 2 2" xfId="14216"/>
    <cellStyle name="Calculation 4 6 2 3" xfId="14217"/>
    <cellStyle name="Calculation 4 6 2 4" xfId="14218"/>
    <cellStyle name="Calculation 4 6 3" xfId="14219"/>
    <cellStyle name="Calculation 4 6 4" xfId="14220"/>
    <cellStyle name="Calculation 4 6 5" xfId="14221"/>
    <cellStyle name="Calculation 4 7" xfId="14222"/>
    <cellStyle name="Calculation 4 7 2" xfId="14223"/>
    <cellStyle name="Calculation 4 7 2 2" xfId="14224"/>
    <cellStyle name="Calculation 4 7 2 3" xfId="14225"/>
    <cellStyle name="Calculation 4 7 2 4" xfId="14226"/>
    <cellStyle name="Calculation 4 7 3" xfId="14227"/>
    <cellStyle name="Calculation 4 7 4" xfId="14228"/>
    <cellStyle name="Calculation 4 7 5" xfId="14229"/>
    <cellStyle name="Calculation 4 8" xfId="14230"/>
    <cellStyle name="Calculation 4 8 2" xfId="14231"/>
    <cellStyle name="Calculation 4 8 2 2" xfId="14232"/>
    <cellStyle name="Calculation 4 8 2 3" xfId="14233"/>
    <cellStyle name="Calculation 4 8 2 4" xfId="14234"/>
    <cellStyle name="Calculation 4 8 3" xfId="14235"/>
    <cellStyle name="Calculation 4 8 4" xfId="14236"/>
    <cellStyle name="Calculation 4 8 5" xfId="14237"/>
    <cellStyle name="Calculation 4 9" xfId="14238"/>
    <cellStyle name="Calculation 4 9 2" xfId="14239"/>
    <cellStyle name="Calculation 4 9 2 2" xfId="14240"/>
    <cellStyle name="Calculation 4 9 2 3" xfId="14241"/>
    <cellStyle name="Calculation 4 9 2 4" xfId="14242"/>
    <cellStyle name="Calculation 4 9 3" xfId="14243"/>
    <cellStyle name="Calculation 4 9 4" xfId="14244"/>
    <cellStyle name="Calculation 4 9 5" xfId="14245"/>
    <cellStyle name="Calculation 4_Income Statement " xfId="14246"/>
    <cellStyle name="Calculation 5" xfId="248"/>
    <cellStyle name="Calculation 5 10" xfId="14248"/>
    <cellStyle name="Calculation 5 10 2" xfId="14249"/>
    <cellStyle name="Calculation 5 10 2 2" xfId="14250"/>
    <cellStyle name="Calculation 5 10 2 3" xfId="14251"/>
    <cellStyle name="Calculation 5 10 2 4" xfId="14252"/>
    <cellStyle name="Calculation 5 10 3" xfId="14253"/>
    <cellStyle name="Calculation 5 10 4" xfId="14254"/>
    <cellStyle name="Calculation 5 10 5" xfId="14255"/>
    <cellStyle name="Calculation 5 11" xfId="14256"/>
    <cellStyle name="Calculation 5 11 2" xfId="14257"/>
    <cellStyle name="Calculation 5 11 2 2" xfId="14258"/>
    <cellStyle name="Calculation 5 11 2 3" xfId="14259"/>
    <cellStyle name="Calculation 5 11 2 4" xfId="14260"/>
    <cellStyle name="Calculation 5 11 3" xfId="14261"/>
    <cellStyle name="Calculation 5 11 4" xfId="14262"/>
    <cellStyle name="Calculation 5 11 5" xfId="14263"/>
    <cellStyle name="Calculation 5 12" xfId="14264"/>
    <cellStyle name="Calculation 5 12 2" xfId="14265"/>
    <cellStyle name="Calculation 5 12 2 2" xfId="14266"/>
    <cellStyle name="Calculation 5 12 2 3" xfId="14267"/>
    <cellStyle name="Calculation 5 12 2 4" xfId="14268"/>
    <cellStyle name="Calculation 5 12 3" xfId="14269"/>
    <cellStyle name="Calculation 5 12 4" xfId="14270"/>
    <cellStyle name="Calculation 5 12 5" xfId="14271"/>
    <cellStyle name="Calculation 5 13" xfId="14272"/>
    <cellStyle name="Calculation 5 13 2" xfId="14273"/>
    <cellStyle name="Calculation 5 13 2 2" xfId="14274"/>
    <cellStyle name="Calculation 5 13 2 3" xfId="14275"/>
    <cellStyle name="Calculation 5 13 2 4" xfId="14276"/>
    <cellStyle name="Calculation 5 13 3" xfId="14277"/>
    <cellStyle name="Calculation 5 13 4" xfId="14278"/>
    <cellStyle name="Calculation 5 13 5" xfId="14279"/>
    <cellStyle name="Calculation 5 14" xfId="14280"/>
    <cellStyle name="Calculation 5 14 2" xfId="14281"/>
    <cellStyle name="Calculation 5 14 2 2" xfId="14282"/>
    <cellStyle name="Calculation 5 14 2 3" xfId="14283"/>
    <cellStyle name="Calculation 5 14 2 4" xfId="14284"/>
    <cellStyle name="Calculation 5 14 3" xfId="14285"/>
    <cellStyle name="Calculation 5 14 4" xfId="14286"/>
    <cellStyle name="Calculation 5 14 5" xfId="14287"/>
    <cellStyle name="Calculation 5 15" xfId="14288"/>
    <cellStyle name="Calculation 5 15 2" xfId="14289"/>
    <cellStyle name="Calculation 5 15 2 2" xfId="14290"/>
    <cellStyle name="Calculation 5 15 2 3" xfId="14291"/>
    <cellStyle name="Calculation 5 15 2 4" xfId="14292"/>
    <cellStyle name="Calculation 5 15 3" xfId="14293"/>
    <cellStyle name="Calculation 5 15 4" xfId="14294"/>
    <cellStyle name="Calculation 5 15 5" xfId="14295"/>
    <cellStyle name="Calculation 5 16" xfId="14296"/>
    <cellStyle name="Calculation 5 16 2" xfId="14297"/>
    <cellStyle name="Calculation 5 16 2 2" xfId="14298"/>
    <cellStyle name="Calculation 5 16 2 3" xfId="14299"/>
    <cellStyle name="Calculation 5 16 2 4" xfId="14300"/>
    <cellStyle name="Calculation 5 16 3" xfId="14301"/>
    <cellStyle name="Calculation 5 16 4" xfId="14302"/>
    <cellStyle name="Calculation 5 16 5" xfId="14303"/>
    <cellStyle name="Calculation 5 17" xfId="14304"/>
    <cellStyle name="Calculation 5 17 2" xfId="14305"/>
    <cellStyle name="Calculation 5 17 2 2" xfId="14306"/>
    <cellStyle name="Calculation 5 17 2 3" xfId="14307"/>
    <cellStyle name="Calculation 5 17 2 4" xfId="14308"/>
    <cellStyle name="Calculation 5 17 3" xfId="14309"/>
    <cellStyle name="Calculation 5 17 4" xfId="14310"/>
    <cellStyle name="Calculation 5 17 5" xfId="14311"/>
    <cellStyle name="Calculation 5 18" xfId="14312"/>
    <cellStyle name="Calculation 5 18 2" xfId="14313"/>
    <cellStyle name="Calculation 5 18 2 2" xfId="14314"/>
    <cellStyle name="Calculation 5 18 2 3" xfId="14315"/>
    <cellStyle name="Calculation 5 18 2 4" xfId="14316"/>
    <cellStyle name="Calculation 5 18 3" xfId="14317"/>
    <cellStyle name="Calculation 5 18 4" xfId="14318"/>
    <cellStyle name="Calculation 5 18 5" xfId="14319"/>
    <cellStyle name="Calculation 5 19" xfId="14320"/>
    <cellStyle name="Calculation 5 19 2" xfId="14321"/>
    <cellStyle name="Calculation 5 19 2 2" xfId="14322"/>
    <cellStyle name="Calculation 5 19 2 3" xfId="14323"/>
    <cellStyle name="Calculation 5 19 2 4" xfId="14324"/>
    <cellStyle name="Calculation 5 19 3" xfId="14325"/>
    <cellStyle name="Calculation 5 19 4" xfId="14326"/>
    <cellStyle name="Calculation 5 19 5" xfId="14327"/>
    <cellStyle name="Calculation 5 2" xfId="2640"/>
    <cellStyle name="Calculation 5 2 10" xfId="14329"/>
    <cellStyle name="Calculation 5 2 10 2" xfId="14330"/>
    <cellStyle name="Calculation 5 2 10 2 2" xfId="14331"/>
    <cellStyle name="Calculation 5 2 10 2 3" xfId="14332"/>
    <cellStyle name="Calculation 5 2 10 2 4" xfId="14333"/>
    <cellStyle name="Calculation 5 2 10 3" xfId="14334"/>
    <cellStyle name="Calculation 5 2 10 4" xfId="14335"/>
    <cellStyle name="Calculation 5 2 10 5" xfId="14336"/>
    <cellStyle name="Calculation 5 2 11" xfId="14337"/>
    <cellStyle name="Calculation 5 2 11 2" xfId="14338"/>
    <cellStyle name="Calculation 5 2 11 2 2" xfId="14339"/>
    <cellStyle name="Calculation 5 2 11 2 3" xfId="14340"/>
    <cellStyle name="Calculation 5 2 11 2 4" xfId="14341"/>
    <cellStyle name="Calculation 5 2 11 3" xfId="14342"/>
    <cellStyle name="Calculation 5 2 11 4" xfId="14343"/>
    <cellStyle name="Calculation 5 2 11 5" xfId="14344"/>
    <cellStyle name="Calculation 5 2 12" xfId="14345"/>
    <cellStyle name="Calculation 5 2 12 2" xfId="14346"/>
    <cellStyle name="Calculation 5 2 12 2 2" xfId="14347"/>
    <cellStyle name="Calculation 5 2 12 2 3" xfId="14348"/>
    <cellStyle name="Calculation 5 2 12 2 4" xfId="14349"/>
    <cellStyle name="Calculation 5 2 12 3" xfId="14350"/>
    <cellStyle name="Calculation 5 2 12 4" xfId="14351"/>
    <cellStyle name="Calculation 5 2 12 5" xfId="14352"/>
    <cellStyle name="Calculation 5 2 13" xfId="14353"/>
    <cellStyle name="Calculation 5 2 13 2" xfId="14354"/>
    <cellStyle name="Calculation 5 2 13 2 2" xfId="14355"/>
    <cellStyle name="Calculation 5 2 13 2 3" xfId="14356"/>
    <cellStyle name="Calculation 5 2 13 2 4" xfId="14357"/>
    <cellStyle name="Calculation 5 2 13 3" xfId="14358"/>
    <cellStyle name="Calculation 5 2 13 4" xfId="14359"/>
    <cellStyle name="Calculation 5 2 13 5" xfId="14360"/>
    <cellStyle name="Calculation 5 2 14" xfId="14361"/>
    <cellStyle name="Calculation 5 2 14 2" xfId="14362"/>
    <cellStyle name="Calculation 5 2 14 2 2" xfId="14363"/>
    <cellStyle name="Calculation 5 2 14 2 3" xfId="14364"/>
    <cellStyle name="Calculation 5 2 14 2 4" xfId="14365"/>
    <cellStyle name="Calculation 5 2 14 3" xfId="14366"/>
    <cellStyle name="Calculation 5 2 14 4" xfId="14367"/>
    <cellStyle name="Calculation 5 2 14 5" xfId="14368"/>
    <cellStyle name="Calculation 5 2 15" xfId="14369"/>
    <cellStyle name="Calculation 5 2 15 2" xfId="14370"/>
    <cellStyle name="Calculation 5 2 15 2 2" xfId="14371"/>
    <cellStyle name="Calculation 5 2 15 2 3" xfId="14372"/>
    <cellStyle name="Calculation 5 2 15 2 4" xfId="14373"/>
    <cellStyle name="Calculation 5 2 15 3" xfId="14374"/>
    <cellStyle name="Calculation 5 2 15 4" xfId="14375"/>
    <cellStyle name="Calculation 5 2 15 5" xfId="14376"/>
    <cellStyle name="Calculation 5 2 16" xfId="14377"/>
    <cellStyle name="Calculation 5 2 16 2" xfId="14378"/>
    <cellStyle name="Calculation 5 2 16 2 2" xfId="14379"/>
    <cellStyle name="Calculation 5 2 16 2 3" xfId="14380"/>
    <cellStyle name="Calculation 5 2 16 2 4" xfId="14381"/>
    <cellStyle name="Calculation 5 2 16 3" xfId="14382"/>
    <cellStyle name="Calculation 5 2 16 4" xfId="14383"/>
    <cellStyle name="Calculation 5 2 16 5" xfId="14384"/>
    <cellStyle name="Calculation 5 2 17" xfId="14385"/>
    <cellStyle name="Calculation 5 2 17 2" xfId="14386"/>
    <cellStyle name="Calculation 5 2 17 2 2" xfId="14387"/>
    <cellStyle name="Calculation 5 2 17 2 3" xfId="14388"/>
    <cellStyle name="Calculation 5 2 17 2 4" xfId="14389"/>
    <cellStyle name="Calculation 5 2 17 3" xfId="14390"/>
    <cellStyle name="Calculation 5 2 17 4" xfId="14391"/>
    <cellStyle name="Calculation 5 2 17 5" xfId="14392"/>
    <cellStyle name="Calculation 5 2 18" xfId="14393"/>
    <cellStyle name="Calculation 5 2 18 2" xfId="14394"/>
    <cellStyle name="Calculation 5 2 18 3" xfId="14395"/>
    <cellStyle name="Calculation 5 2 18 4" xfId="14396"/>
    <cellStyle name="Calculation 5 2 19" xfId="14397"/>
    <cellStyle name="Calculation 5 2 2" xfId="14398"/>
    <cellStyle name="Calculation 5 2 2 10" xfId="14399"/>
    <cellStyle name="Calculation 5 2 2 10 2" xfId="14400"/>
    <cellStyle name="Calculation 5 2 2 10 2 2" xfId="14401"/>
    <cellStyle name="Calculation 5 2 2 10 2 3" xfId="14402"/>
    <cellStyle name="Calculation 5 2 2 10 2 4" xfId="14403"/>
    <cellStyle name="Calculation 5 2 2 10 3" xfId="14404"/>
    <cellStyle name="Calculation 5 2 2 10 4" xfId="14405"/>
    <cellStyle name="Calculation 5 2 2 10 5" xfId="14406"/>
    <cellStyle name="Calculation 5 2 2 11" xfId="14407"/>
    <cellStyle name="Calculation 5 2 2 11 2" xfId="14408"/>
    <cellStyle name="Calculation 5 2 2 11 2 2" xfId="14409"/>
    <cellStyle name="Calculation 5 2 2 11 2 3" xfId="14410"/>
    <cellStyle name="Calculation 5 2 2 11 2 4" xfId="14411"/>
    <cellStyle name="Calculation 5 2 2 11 3" xfId="14412"/>
    <cellStyle name="Calculation 5 2 2 11 4" xfId="14413"/>
    <cellStyle name="Calculation 5 2 2 11 5" xfId="14414"/>
    <cellStyle name="Calculation 5 2 2 12" xfId="14415"/>
    <cellStyle name="Calculation 5 2 2 12 2" xfId="14416"/>
    <cellStyle name="Calculation 5 2 2 12 2 2" xfId="14417"/>
    <cellStyle name="Calculation 5 2 2 12 2 3" xfId="14418"/>
    <cellStyle name="Calculation 5 2 2 12 2 4" xfId="14419"/>
    <cellStyle name="Calculation 5 2 2 12 3" xfId="14420"/>
    <cellStyle name="Calculation 5 2 2 12 4" xfId="14421"/>
    <cellStyle name="Calculation 5 2 2 12 5" xfId="14422"/>
    <cellStyle name="Calculation 5 2 2 13" xfId="14423"/>
    <cellStyle name="Calculation 5 2 2 13 2" xfId="14424"/>
    <cellStyle name="Calculation 5 2 2 13 2 2" xfId="14425"/>
    <cellStyle name="Calculation 5 2 2 13 2 3" xfId="14426"/>
    <cellStyle name="Calculation 5 2 2 13 2 4" xfId="14427"/>
    <cellStyle name="Calculation 5 2 2 13 3" xfId="14428"/>
    <cellStyle name="Calculation 5 2 2 13 4" xfId="14429"/>
    <cellStyle name="Calculation 5 2 2 13 5" xfId="14430"/>
    <cellStyle name="Calculation 5 2 2 14" xfId="14431"/>
    <cellStyle name="Calculation 5 2 2 14 2" xfId="14432"/>
    <cellStyle name="Calculation 5 2 2 14 2 2" xfId="14433"/>
    <cellStyle name="Calculation 5 2 2 14 2 3" xfId="14434"/>
    <cellStyle name="Calculation 5 2 2 14 2 4" xfId="14435"/>
    <cellStyle name="Calculation 5 2 2 14 3" xfId="14436"/>
    <cellStyle name="Calculation 5 2 2 14 4" xfId="14437"/>
    <cellStyle name="Calculation 5 2 2 14 5" xfId="14438"/>
    <cellStyle name="Calculation 5 2 2 15" xfId="14439"/>
    <cellStyle name="Calculation 5 2 2 15 2" xfId="14440"/>
    <cellStyle name="Calculation 5 2 2 15 2 2" xfId="14441"/>
    <cellStyle name="Calculation 5 2 2 15 2 3" xfId="14442"/>
    <cellStyle name="Calculation 5 2 2 15 2 4" xfId="14443"/>
    <cellStyle name="Calculation 5 2 2 15 3" xfId="14444"/>
    <cellStyle name="Calculation 5 2 2 15 4" xfId="14445"/>
    <cellStyle name="Calculation 5 2 2 15 5" xfId="14446"/>
    <cellStyle name="Calculation 5 2 2 16" xfId="14447"/>
    <cellStyle name="Calculation 5 2 2 16 2" xfId="14448"/>
    <cellStyle name="Calculation 5 2 2 16 3" xfId="14449"/>
    <cellStyle name="Calculation 5 2 2 16 4" xfId="14450"/>
    <cellStyle name="Calculation 5 2 2 17" xfId="14451"/>
    <cellStyle name="Calculation 5 2 2 2" xfId="14452"/>
    <cellStyle name="Calculation 5 2 2 2 2" xfId="14453"/>
    <cellStyle name="Calculation 5 2 2 2 2 2" xfId="14454"/>
    <cellStyle name="Calculation 5 2 2 2 2 3" xfId="14455"/>
    <cellStyle name="Calculation 5 2 2 2 2 4" xfId="14456"/>
    <cellStyle name="Calculation 5 2 2 2 3" xfId="14457"/>
    <cellStyle name="Calculation 5 2 2 2 4" xfId="14458"/>
    <cellStyle name="Calculation 5 2 2 2 5" xfId="14459"/>
    <cellStyle name="Calculation 5 2 2 3" xfId="14460"/>
    <cellStyle name="Calculation 5 2 2 3 2" xfId="14461"/>
    <cellStyle name="Calculation 5 2 2 3 2 2" xfId="14462"/>
    <cellStyle name="Calculation 5 2 2 3 2 3" xfId="14463"/>
    <cellStyle name="Calculation 5 2 2 3 2 4" xfId="14464"/>
    <cellStyle name="Calculation 5 2 2 3 3" xfId="14465"/>
    <cellStyle name="Calculation 5 2 2 3 4" xfId="14466"/>
    <cellStyle name="Calculation 5 2 2 3 5" xfId="14467"/>
    <cellStyle name="Calculation 5 2 2 4" xfId="14468"/>
    <cellStyle name="Calculation 5 2 2 4 2" xfId="14469"/>
    <cellStyle name="Calculation 5 2 2 4 2 2" xfId="14470"/>
    <cellStyle name="Calculation 5 2 2 4 2 3" xfId="14471"/>
    <cellStyle name="Calculation 5 2 2 4 2 4" xfId="14472"/>
    <cellStyle name="Calculation 5 2 2 4 3" xfId="14473"/>
    <cellStyle name="Calculation 5 2 2 4 4" xfId="14474"/>
    <cellStyle name="Calculation 5 2 2 4 5" xfId="14475"/>
    <cellStyle name="Calculation 5 2 2 5" xfId="14476"/>
    <cellStyle name="Calculation 5 2 2 5 2" xfId="14477"/>
    <cellStyle name="Calculation 5 2 2 5 2 2" xfId="14478"/>
    <cellStyle name="Calculation 5 2 2 5 2 3" xfId="14479"/>
    <cellStyle name="Calculation 5 2 2 5 2 4" xfId="14480"/>
    <cellStyle name="Calculation 5 2 2 5 3" xfId="14481"/>
    <cellStyle name="Calculation 5 2 2 5 4" xfId="14482"/>
    <cellStyle name="Calculation 5 2 2 5 5" xfId="14483"/>
    <cellStyle name="Calculation 5 2 2 6" xfId="14484"/>
    <cellStyle name="Calculation 5 2 2 6 2" xfId="14485"/>
    <cellStyle name="Calculation 5 2 2 6 2 2" xfId="14486"/>
    <cellStyle name="Calculation 5 2 2 6 2 3" xfId="14487"/>
    <cellStyle name="Calculation 5 2 2 6 2 4" xfId="14488"/>
    <cellStyle name="Calculation 5 2 2 6 3" xfId="14489"/>
    <cellStyle name="Calculation 5 2 2 6 4" xfId="14490"/>
    <cellStyle name="Calculation 5 2 2 6 5" xfId="14491"/>
    <cellStyle name="Calculation 5 2 2 7" xfId="14492"/>
    <cellStyle name="Calculation 5 2 2 7 2" xfId="14493"/>
    <cellStyle name="Calculation 5 2 2 7 2 2" xfId="14494"/>
    <cellStyle name="Calculation 5 2 2 7 2 3" xfId="14495"/>
    <cellStyle name="Calculation 5 2 2 7 2 4" xfId="14496"/>
    <cellStyle name="Calculation 5 2 2 7 3" xfId="14497"/>
    <cellStyle name="Calculation 5 2 2 7 4" xfId="14498"/>
    <cellStyle name="Calculation 5 2 2 7 5" xfId="14499"/>
    <cellStyle name="Calculation 5 2 2 8" xfId="14500"/>
    <cellStyle name="Calculation 5 2 2 8 2" xfId="14501"/>
    <cellStyle name="Calculation 5 2 2 8 2 2" xfId="14502"/>
    <cellStyle name="Calculation 5 2 2 8 2 3" xfId="14503"/>
    <cellStyle name="Calculation 5 2 2 8 2 4" xfId="14504"/>
    <cellStyle name="Calculation 5 2 2 8 3" xfId="14505"/>
    <cellStyle name="Calculation 5 2 2 8 4" xfId="14506"/>
    <cellStyle name="Calculation 5 2 2 8 5" xfId="14507"/>
    <cellStyle name="Calculation 5 2 2 9" xfId="14508"/>
    <cellStyle name="Calculation 5 2 2 9 2" xfId="14509"/>
    <cellStyle name="Calculation 5 2 2 9 2 2" xfId="14510"/>
    <cellStyle name="Calculation 5 2 2 9 2 3" xfId="14511"/>
    <cellStyle name="Calculation 5 2 2 9 2 4" xfId="14512"/>
    <cellStyle name="Calculation 5 2 2 9 3" xfId="14513"/>
    <cellStyle name="Calculation 5 2 2 9 4" xfId="14514"/>
    <cellStyle name="Calculation 5 2 2 9 5" xfId="14515"/>
    <cellStyle name="Calculation 5 2 2_Income Statement " xfId="14516"/>
    <cellStyle name="Calculation 5 2 20" xfId="14517"/>
    <cellStyle name="Calculation 5 2 21" xfId="14518"/>
    <cellStyle name="Calculation 5 2 22" xfId="14328"/>
    <cellStyle name="Calculation 5 2 3" xfId="14519"/>
    <cellStyle name="Calculation 5 2 3 2" xfId="14520"/>
    <cellStyle name="Calculation 5 2 3 2 2" xfId="14521"/>
    <cellStyle name="Calculation 5 2 3 2 3" xfId="14522"/>
    <cellStyle name="Calculation 5 2 3 2 4" xfId="14523"/>
    <cellStyle name="Calculation 5 2 3 3" xfId="14524"/>
    <cellStyle name="Calculation 5 2 3 4" xfId="14525"/>
    <cellStyle name="Calculation 5 2 3 5" xfId="14526"/>
    <cellStyle name="Calculation 5 2 4" xfId="14527"/>
    <cellStyle name="Calculation 5 2 4 2" xfId="14528"/>
    <cellStyle name="Calculation 5 2 4 2 2" xfId="14529"/>
    <cellStyle name="Calculation 5 2 4 2 3" xfId="14530"/>
    <cellStyle name="Calculation 5 2 4 2 4" xfId="14531"/>
    <cellStyle name="Calculation 5 2 4 3" xfId="14532"/>
    <cellStyle name="Calculation 5 2 4 4" xfId="14533"/>
    <cellStyle name="Calculation 5 2 4 5" xfId="14534"/>
    <cellStyle name="Calculation 5 2 5" xfId="14535"/>
    <cellStyle name="Calculation 5 2 5 2" xfId="14536"/>
    <cellStyle name="Calculation 5 2 5 2 2" xfId="14537"/>
    <cellStyle name="Calculation 5 2 5 2 3" xfId="14538"/>
    <cellStyle name="Calculation 5 2 5 2 4" xfId="14539"/>
    <cellStyle name="Calculation 5 2 5 3" xfId="14540"/>
    <cellStyle name="Calculation 5 2 5 4" xfId="14541"/>
    <cellStyle name="Calculation 5 2 5 5" xfId="14542"/>
    <cellStyle name="Calculation 5 2 6" xfId="14543"/>
    <cellStyle name="Calculation 5 2 6 2" xfId="14544"/>
    <cellStyle name="Calculation 5 2 6 2 2" xfId="14545"/>
    <cellStyle name="Calculation 5 2 6 2 3" xfId="14546"/>
    <cellStyle name="Calculation 5 2 6 2 4" xfId="14547"/>
    <cellStyle name="Calculation 5 2 6 3" xfId="14548"/>
    <cellStyle name="Calculation 5 2 6 4" xfId="14549"/>
    <cellStyle name="Calculation 5 2 6 5" xfId="14550"/>
    <cellStyle name="Calculation 5 2 7" xfId="14551"/>
    <cellStyle name="Calculation 5 2 7 2" xfId="14552"/>
    <cellStyle name="Calculation 5 2 7 2 2" xfId="14553"/>
    <cellStyle name="Calculation 5 2 7 2 3" xfId="14554"/>
    <cellStyle name="Calculation 5 2 7 2 4" xfId="14555"/>
    <cellStyle name="Calculation 5 2 7 3" xfId="14556"/>
    <cellStyle name="Calculation 5 2 7 4" xfId="14557"/>
    <cellStyle name="Calculation 5 2 7 5" xfId="14558"/>
    <cellStyle name="Calculation 5 2 8" xfId="14559"/>
    <cellStyle name="Calculation 5 2 8 2" xfId="14560"/>
    <cellStyle name="Calculation 5 2 8 2 2" xfId="14561"/>
    <cellStyle name="Calculation 5 2 8 2 3" xfId="14562"/>
    <cellStyle name="Calculation 5 2 8 2 4" xfId="14563"/>
    <cellStyle name="Calculation 5 2 8 3" xfId="14564"/>
    <cellStyle name="Calculation 5 2 8 4" xfId="14565"/>
    <cellStyle name="Calculation 5 2 8 5" xfId="14566"/>
    <cellStyle name="Calculation 5 2 9" xfId="14567"/>
    <cellStyle name="Calculation 5 2 9 2" xfId="14568"/>
    <cellStyle name="Calculation 5 2 9 2 2" xfId="14569"/>
    <cellStyle name="Calculation 5 2 9 2 3" xfId="14570"/>
    <cellStyle name="Calculation 5 2 9 2 4" xfId="14571"/>
    <cellStyle name="Calculation 5 2 9 3" xfId="14572"/>
    <cellStyle name="Calculation 5 2 9 4" xfId="14573"/>
    <cellStyle name="Calculation 5 2 9 5" xfId="14574"/>
    <cellStyle name="Calculation 5 2_Income Statement " xfId="14575"/>
    <cellStyle name="Calculation 5 20" xfId="14576"/>
    <cellStyle name="Calculation 5 20 2" xfId="14577"/>
    <cellStyle name="Calculation 5 20 2 2" xfId="14578"/>
    <cellStyle name="Calculation 5 20 2 3" xfId="14579"/>
    <cellStyle name="Calculation 5 20 2 4" xfId="14580"/>
    <cellStyle name="Calculation 5 20 3" xfId="14581"/>
    <cellStyle name="Calculation 5 20 4" xfId="14582"/>
    <cellStyle name="Calculation 5 20 5" xfId="14583"/>
    <cellStyle name="Calculation 5 21" xfId="14584"/>
    <cellStyle name="Calculation 5 21 2" xfId="14585"/>
    <cellStyle name="Calculation 5 21 3" xfId="14586"/>
    <cellStyle name="Calculation 5 21 4" xfId="14587"/>
    <cellStyle name="Calculation 5 22" xfId="14588"/>
    <cellStyle name="Calculation 5 23" xfId="14589"/>
    <cellStyle name="Calculation 5 24" xfId="14590"/>
    <cellStyle name="Calculation 5 25" xfId="14591"/>
    <cellStyle name="Calculation 5 26" xfId="14592"/>
    <cellStyle name="Calculation 5 27" xfId="14593"/>
    <cellStyle name="Calculation 5 28" xfId="14594"/>
    <cellStyle name="Calculation 5 29" xfId="14595"/>
    <cellStyle name="Calculation 5 3" xfId="2639"/>
    <cellStyle name="Calculation 5 3 10" xfId="14597"/>
    <cellStyle name="Calculation 5 3 10 2" xfId="14598"/>
    <cellStyle name="Calculation 5 3 10 2 2" xfId="14599"/>
    <cellStyle name="Calculation 5 3 10 2 3" xfId="14600"/>
    <cellStyle name="Calculation 5 3 10 2 4" xfId="14601"/>
    <cellStyle name="Calculation 5 3 10 3" xfId="14602"/>
    <cellStyle name="Calculation 5 3 10 4" xfId="14603"/>
    <cellStyle name="Calculation 5 3 10 5" xfId="14604"/>
    <cellStyle name="Calculation 5 3 11" xfId="14605"/>
    <cellStyle name="Calculation 5 3 11 2" xfId="14606"/>
    <cellStyle name="Calculation 5 3 11 2 2" xfId="14607"/>
    <cellStyle name="Calculation 5 3 11 2 3" xfId="14608"/>
    <cellStyle name="Calculation 5 3 11 2 4" xfId="14609"/>
    <cellStyle name="Calculation 5 3 11 3" xfId="14610"/>
    <cellStyle name="Calculation 5 3 11 4" xfId="14611"/>
    <cellStyle name="Calculation 5 3 11 5" xfId="14612"/>
    <cellStyle name="Calculation 5 3 12" xfId="14613"/>
    <cellStyle name="Calculation 5 3 12 2" xfId="14614"/>
    <cellStyle name="Calculation 5 3 12 2 2" xfId="14615"/>
    <cellStyle name="Calculation 5 3 12 2 3" xfId="14616"/>
    <cellStyle name="Calculation 5 3 12 2 4" xfId="14617"/>
    <cellStyle name="Calculation 5 3 12 3" xfId="14618"/>
    <cellStyle name="Calculation 5 3 12 4" xfId="14619"/>
    <cellStyle name="Calculation 5 3 12 5" xfId="14620"/>
    <cellStyle name="Calculation 5 3 13" xfId="14621"/>
    <cellStyle name="Calculation 5 3 13 2" xfId="14622"/>
    <cellStyle name="Calculation 5 3 13 2 2" xfId="14623"/>
    <cellStyle name="Calculation 5 3 13 2 3" xfId="14624"/>
    <cellStyle name="Calculation 5 3 13 2 4" xfId="14625"/>
    <cellStyle name="Calculation 5 3 13 3" xfId="14626"/>
    <cellStyle name="Calculation 5 3 13 4" xfId="14627"/>
    <cellStyle name="Calculation 5 3 13 5" xfId="14628"/>
    <cellStyle name="Calculation 5 3 14" xfId="14629"/>
    <cellStyle name="Calculation 5 3 14 2" xfId="14630"/>
    <cellStyle name="Calculation 5 3 14 2 2" xfId="14631"/>
    <cellStyle name="Calculation 5 3 14 2 3" xfId="14632"/>
    <cellStyle name="Calculation 5 3 14 2 4" xfId="14633"/>
    <cellStyle name="Calculation 5 3 14 3" xfId="14634"/>
    <cellStyle name="Calculation 5 3 14 4" xfId="14635"/>
    <cellStyle name="Calculation 5 3 14 5" xfId="14636"/>
    <cellStyle name="Calculation 5 3 15" xfId="14637"/>
    <cellStyle name="Calculation 5 3 15 2" xfId="14638"/>
    <cellStyle name="Calculation 5 3 15 2 2" xfId="14639"/>
    <cellStyle name="Calculation 5 3 15 2 3" xfId="14640"/>
    <cellStyle name="Calculation 5 3 15 2 4" xfId="14641"/>
    <cellStyle name="Calculation 5 3 15 3" xfId="14642"/>
    <cellStyle name="Calculation 5 3 15 4" xfId="14643"/>
    <cellStyle name="Calculation 5 3 15 5" xfId="14644"/>
    <cellStyle name="Calculation 5 3 16" xfId="14645"/>
    <cellStyle name="Calculation 5 3 16 2" xfId="14646"/>
    <cellStyle name="Calculation 5 3 16 3" xfId="14647"/>
    <cellStyle name="Calculation 5 3 16 4" xfId="14648"/>
    <cellStyle name="Calculation 5 3 17" xfId="14649"/>
    <cellStyle name="Calculation 5 3 18" xfId="14596"/>
    <cellStyle name="Calculation 5 3 2" xfId="14650"/>
    <cellStyle name="Calculation 5 3 2 2" xfId="14651"/>
    <cellStyle name="Calculation 5 3 2 2 2" xfId="14652"/>
    <cellStyle name="Calculation 5 3 2 2 3" xfId="14653"/>
    <cellStyle name="Calculation 5 3 2 2 4" xfId="14654"/>
    <cellStyle name="Calculation 5 3 2 3" xfId="14655"/>
    <cellStyle name="Calculation 5 3 2 4" xfId="14656"/>
    <cellStyle name="Calculation 5 3 2 5" xfId="14657"/>
    <cellStyle name="Calculation 5 3 3" xfId="14658"/>
    <cellStyle name="Calculation 5 3 3 2" xfId="14659"/>
    <cellStyle name="Calculation 5 3 3 2 2" xfId="14660"/>
    <cellStyle name="Calculation 5 3 3 2 3" xfId="14661"/>
    <cellStyle name="Calculation 5 3 3 2 4" xfId="14662"/>
    <cellStyle name="Calculation 5 3 3 3" xfId="14663"/>
    <cellStyle name="Calculation 5 3 3 4" xfId="14664"/>
    <cellStyle name="Calculation 5 3 3 5" xfId="14665"/>
    <cellStyle name="Calculation 5 3 4" xfId="14666"/>
    <cellStyle name="Calculation 5 3 4 2" xfId="14667"/>
    <cellStyle name="Calculation 5 3 4 2 2" xfId="14668"/>
    <cellStyle name="Calculation 5 3 4 2 3" xfId="14669"/>
    <cellStyle name="Calculation 5 3 4 2 4" xfId="14670"/>
    <cellStyle name="Calculation 5 3 4 3" xfId="14671"/>
    <cellStyle name="Calculation 5 3 4 4" xfId="14672"/>
    <cellStyle name="Calculation 5 3 4 5" xfId="14673"/>
    <cellStyle name="Calculation 5 3 5" xfId="14674"/>
    <cellStyle name="Calculation 5 3 5 2" xfId="14675"/>
    <cellStyle name="Calculation 5 3 5 2 2" xfId="14676"/>
    <cellStyle name="Calculation 5 3 5 2 3" xfId="14677"/>
    <cellStyle name="Calculation 5 3 5 2 4" xfId="14678"/>
    <cellStyle name="Calculation 5 3 5 3" xfId="14679"/>
    <cellStyle name="Calculation 5 3 5 4" xfId="14680"/>
    <cellStyle name="Calculation 5 3 5 5" xfId="14681"/>
    <cellStyle name="Calculation 5 3 6" xfId="14682"/>
    <cellStyle name="Calculation 5 3 6 2" xfId="14683"/>
    <cellStyle name="Calculation 5 3 6 2 2" xfId="14684"/>
    <cellStyle name="Calculation 5 3 6 2 3" xfId="14685"/>
    <cellStyle name="Calculation 5 3 6 2 4" xfId="14686"/>
    <cellStyle name="Calculation 5 3 6 3" xfId="14687"/>
    <cellStyle name="Calculation 5 3 6 4" xfId="14688"/>
    <cellStyle name="Calculation 5 3 6 5" xfId="14689"/>
    <cellStyle name="Calculation 5 3 7" xfId="14690"/>
    <cellStyle name="Calculation 5 3 7 2" xfId="14691"/>
    <cellStyle name="Calculation 5 3 7 2 2" xfId="14692"/>
    <cellStyle name="Calculation 5 3 7 2 3" xfId="14693"/>
    <cellStyle name="Calculation 5 3 7 2 4" xfId="14694"/>
    <cellStyle name="Calculation 5 3 7 3" xfId="14695"/>
    <cellStyle name="Calculation 5 3 7 4" xfId="14696"/>
    <cellStyle name="Calculation 5 3 7 5" xfId="14697"/>
    <cellStyle name="Calculation 5 3 8" xfId="14698"/>
    <cellStyle name="Calculation 5 3 8 2" xfId="14699"/>
    <cellStyle name="Calculation 5 3 8 2 2" xfId="14700"/>
    <cellStyle name="Calculation 5 3 8 2 3" xfId="14701"/>
    <cellStyle name="Calculation 5 3 8 2 4" xfId="14702"/>
    <cellStyle name="Calculation 5 3 8 3" xfId="14703"/>
    <cellStyle name="Calculation 5 3 8 4" xfId="14704"/>
    <cellStyle name="Calculation 5 3 8 5" xfId="14705"/>
    <cellStyle name="Calculation 5 3 9" xfId="14706"/>
    <cellStyle name="Calculation 5 3 9 2" xfId="14707"/>
    <cellStyle name="Calculation 5 3 9 2 2" xfId="14708"/>
    <cellStyle name="Calculation 5 3 9 2 3" xfId="14709"/>
    <cellStyle name="Calculation 5 3 9 2 4" xfId="14710"/>
    <cellStyle name="Calculation 5 3 9 3" xfId="14711"/>
    <cellStyle name="Calculation 5 3 9 4" xfId="14712"/>
    <cellStyle name="Calculation 5 3 9 5" xfId="14713"/>
    <cellStyle name="Calculation 5 3_Income Statement " xfId="14714"/>
    <cellStyle name="Calculation 5 30" xfId="14715"/>
    <cellStyle name="Calculation 5 31" xfId="14716"/>
    <cellStyle name="Calculation 5 32" xfId="14247"/>
    <cellStyle name="Calculation 5 4" xfId="2641"/>
    <cellStyle name="Calculation 5 4 2" xfId="14718"/>
    <cellStyle name="Calculation 5 4 2 2" xfId="14719"/>
    <cellStyle name="Calculation 5 4 2 3" xfId="14720"/>
    <cellStyle name="Calculation 5 4 2 4" xfId="14721"/>
    <cellStyle name="Calculation 5 4 3" xfId="14722"/>
    <cellStyle name="Calculation 5 4 4" xfId="14723"/>
    <cellStyle name="Calculation 5 4 5" xfId="14724"/>
    <cellStyle name="Calculation 5 4 6" xfId="14717"/>
    <cellStyle name="Calculation 5 5" xfId="14725"/>
    <cellStyle name="Calculation 5 5 2" xfId="14726"/>
    <cellStyle name="Calculation 5 5 2 2" xfId="14727"/>
    <cellStyle name="Calculation 5 5 2 3" xfId="14728"/>
    <cellStyle name="Calculation 5 5 2 4" xfId="14729"/>
    <cellStyle name="Calculation 5 5 3" xfId="14730"/>
    <cellStyle name="Calculation 5 5 4" xfId="14731"/>
    <cellStyle name="Calculation 5 5 5" xfId="14732"/>
    <cellStyle name="Calculation 5 6" xfId="14733"/>
    <cellStyle name="Calculation 5 6 2" xfId="14734"/>
    <cellStyle name="Calculation 5 6 2 2" xfId="14735"/>
    <cellStyle name="Calculation 5 6 2 3" xfId="14736"/>
    <cellStyle name="Calculation 5 6 2 4" xfId="14737"/>
    <cellStyle name="Calculation 5 6 3" xfId="14738"/>
    <cellStyle name="Calculation 5 6 4" xfId="14739"/>
    <cellStyle name="Calculation 5 6 5" xfId="14740"/>
    <cellStyle name="Calculation 5 7" xfId="14741"/>
    <cellStyle name="Calculation 5 7 2" xfId="14742"/>
    <cellStyle name="Calculation 5 7 2 2" xfId="14743"/>
    <cellStyle name="Calculation 5 7 2 3" xfId="14744"/>
    <cellStyle name="Calculation 5 7 2 4" xfId="14745"/>
    <cellStyle name="Calculation 5 7 3" xfId="14746"/>
    <cellStyle name="Calculation 5 7 4" xfId="14747"/>
    <cellStyle name="Calculation 5 7 5" xfId="14748"/>
    <cellStyle name="Calculation 5 8" xfId="14749"/>
    <cellStyle name="Calculation 5 8 2" xfId="14750"/>
    <cellStyle name="Calculation 5 8 2 2" xfId="14751"/>
    <cellStyle name="Calculation 5 8 2 3" xfId="14752"/>
    <cellStyle name="Calculation 5 8 2 4" xfId="14753"/>
    <cellStyle name="Calculation 5 8 3" xfId="14754"/>
    <cellStyle name="Calculation 5 8 4" xfId="14755"/>
    <cellStyle name="Calculation 5 8 5" xfId="14756"/>
    <cellStyle name="Calculation 5 9" xfId="14757"/>
    <cellStyle name="Calculation 5 9 2" xfId="14758"/>
    <cellStyle name="Calculation 5 9 2 2" xfId="14759"/>
    <cellStyle name="Calculation 5 9 2 3" xfId="14760"/>
    <cellStyle name="Calculation 5 9 2 4" xfId="14761"/>
    <cellStyle name="Calculation 5 9 3" xfId="14762"/>
    <cellStyle name="Calculation 5 9 4" xfId="14763"/>
    <cellStyle name="Calculation 5 9 5" xfId="14764"/>
    <cellStyle name="Calculation 5_2530250_ Nuclear Fuel Disp Cost_1213" xfId="2638"/>
    <cellStyle name="Calculation 6" xfId="249"/>
    <cellStyle name="Calculation 6 10" xfId="14766"/>
    <cellStyle name="Calculation 6 10 2" xfId="14767"/>
    <cellStyle name="Calculation 6 10 2 2" xfId="14768"/>
    <cellStyle name="Calculation 6 10 2 3" xfId="14769"/>
    <cellStyle name="Calculation 6 10 2 4" xfId="14770"/>
    <cellStyle name="Calculation 6 10 3" xfId="14771"/>
    <cellStyle name="Calculation 6 10 4" xfId="14772"/>
    <cellStyle name="Calculation 6 10 5" xfId="14773"/>
    <cellStyle name="Calculation 6 11" xfId="14774"/>
    <cellStyle name="Calculation 6 11 2" xfId="14775"/>
    <cellStyle name="Calculation 6 11 2 2" xfId="14776"/>
    <cellStyle name="Calculation 6 11 2 3" xfId="14777"/>
    <cellStyle name="Calculation 6 11 2 4" xfId="14778"/>
    <cellStyle name="Calculation 6 11 3" xfId="14779"/>
    <cellStyle name="Calculation 6 11 4" xfId="14780"/>
    <cellStyle name="Calculation 6 11 5" xfId="14781"/>
    <cellStyle name="Calculation 6 12" xfId="14782"/>
    <cellStyle name="Calculation 6 12 2" xfId="14783"/>
    <cellStyle name="Calculation 6 12 2 2" xfId="14784"/>
    <cellStyle name="Calculation 6 12 2 3" xfId="14785"/>
    <cellStyle name="Calculation 6 12 2 4" xfId="14786"/>
    <cellStyle name="Calculation 6 12 3" xfId="14787"/>
    <cellStyle name="Calculation 6 12 4" xfId="14788"/>
    <cellStyle name="Calculation 6 12 5" xfId="14789"/>
    <cellStyle name="Calculation 6 13" xfId="14790"/>
    <cellStyle name="Calculation 6 13 2" xfId="14791"/>
    <cellStyle name="Calculation 6 13 2 2" xfId="14792"/>
    <cellStyle name="Calculation 6 13 2 3" xfId="14793"/>
    <cellStyle name="Calculation 6 13 2 4" xfId="14794"/>
    <cellStyle name="Calculation 6 13 3" xfId="14795"/>
    <cellStyle name="Calculation 6 13 4" xfId="14796"/>
    <cellStyle name="Calculation 6 13 5" xfId="14797"/>
    <cellStyle name="Calculation 6 14" xfId="14798"/>
    <cellStyle name="Calculation 6 14 2" xfId="14799"/>
    <cellStyle name="Calculation 6 14 2 2" xfId="14800"/>
    <cellStyle name="Calculation 6 14 2 3" xfId="14801"/>
    <cellStyle name="Calculation 6 14 2 4" xfId="14802"/>
    <cellStyle name="Calculation 6 14 3" xfId="14803"/>
    <cellStyle name="Calculation 6 14 4" xfId="14804"/>
    <cellStyle name="Calculation 6 14 5" xfId="14805"/>
    <cellStyle name="Calculation 6 15" xfId="14806"/>
    <cellStyle name="Calculation 6 15 2" xfId="14807"/>
    <cellStyle name="Calculation 6 15 2 2" xfId="14808"/>
    <cellStyle name="Calculation 6 15 2 3" xfId="14809"/>
    <cellStyle name="Calculation 6 15 2 4" xfId="14810"/>
    <cellStyle name="Calculation 6 15 3" xfId="14811"/>
    <cellStyle name="Calculation 6 15 4" xfId="14812"/>
    <cellStyle name="Calculation 6 15 5" xfId="14813"/>
    <cellStyle name="Calculation 6 16" xfId="14814"/>
    <cellStyle name="Calculation 6 16 2" xfId="14815"/>
    <cellStyle name="Calculation 6 16 2 2" xfId="14816"/>
    <cellStyle name="Calculation 6 16 2 3" xfId="14817"/>
    <cellStyle name="Calculation 6 16 2 4" xfId="14818"/>
    <cellStyle name="Calculation 6 16 3" xfId="14819"/>
    <cellStyle name="Calculation 6 16 4" xfId="14820"/>
    <cellStyle name="Calculation 6 16 5" xfId="14821"/>
    <cellStyle name="Calculation 6 17" xfId="14822"/>
    <cellStyle name="Calculation 6 17 2" xfId="14823"/>
    <cellStyle name="Calculation 6 17 2 2" xfId="14824"/>
    <cellStyle name="Calculation 6 17 2 3" xfId="14825"/>
    <cellStyle name="Calculation 6 17 2 4" xfId="14826"/>
    <cellStyle name="Calculation 6 17 3" xfId="14827"/>
    <cellStyle name="Calculation 6 17 4" xfId="14828"/>
    <cellStyle name="Calculation 6 17 5" xfId="14829"/>
    <cellStyle name="Calculation 6 18" xfId="14830"/>
    <cellStyle name="Calculation 6 18 2" xfId="14831"/>
    <cellStyle name="Calculation 6 18 2 2" xfId="14832"/>
    <cellStyle name="Calculation 6 18 2 3" xfId="14833"/>
    <cellStyle name="Calculation 6 18 2 4" xfId="14834"/>
    <cellStyle name="Calculation 6 18 3" xfId="14835"/>
    <cellStyle name="Calculation 6 18 4" xfId="14836"/>
    <cellStyle name="Calculation 6 18 5" xfId="14837"/>
    <cellStyle name="Calculation 6 19" xfId="14838"/>
    <cellStyle name="Calculation 6 19 2" xfId="14839"/>
    <cellStyle name="Calculation 6 19 2 2" xfId="14840"/>
    <cellStyle name="Calculation 6 19 2 3" xfId="14841"/>
    <cellStyle name="Calculation 6 19 2 4" xfId="14842"/>
    <cellStyle name="Calculation 6 19 3" xfId="14843"/>
    <cellStyle name="Calculation 6 19 4" xfId="14844"/>
    <cellStyle name="Calculation 6 19 5" xfId="14845"/>
    <cellStyle name="Calculation 6 2" xfId="2636"/>
    <cellStyle name="Calculation 6 2 10" xfId="14847"/>
    <cellStyle name="Calculation 6 2 10 2" xfId="14848"/>
    <cellStyle name="Calculation 6 2 10 2 2" xfId="14849"/>
    <cellStyle name="Calculation 6 2 10 2 3" xfId="14850"/>
    <cellStyle name="Calculation 6 2 10 2 4" xfId="14851"/>
    <cellStyle name="Calculation 6 2 10 3" xfId="14852"/>
    <cellStyle name="Calculation 6 2 10 4" xfId="14853"/>
    <cellStyle name="Calculation 6 2 10 5" xfId="14854"/>
    <cellStyle name="Calculation 6 2 11" xfId="14855"/>
    <cellStyle name="Calculation 6 2 11 2" xfId="14856"/>
    <cellStyle name="Calculation 6 2 11 2 2" xfId="14857"/>
    <cellStyle name="Calculation 6 2 11 2 3" xfId="14858"/>
    <cellStyle name="Calculation 6 2 11 2 4" xfId="14859"/>
    <cellStyle name="Calculation 6 2 11 3" xfId="14860"/>
    <cellStyle name="Calculation 6 2 11 4" xfId="14861"/>
    <cellStyle name="Calculation 6 2 11 5" xfId="14862"/>
    <cellStyle name="Calculation 6 2 12" xfId="14863"/>
    <cellStyle name="Calculation 6 2 12 2" xfId="14864"/>
    <cellStyle name="Calculation 6 2 12 2 2" xfId="14865"/>
    <cellStyle name="Calculation 6 2 12 2 3" xfId="14866"/>
    <cellStyle name="Calculation 6 2 12 2 4" xfId="14867"/>
    <cellStyle name="Calculation 6 2 12 3" xfId="14868"/>
    <cellStyle name="Calculation 6 2 12 4" xfId="14869"/>
    <cellStyle name="Calculation 6 2 12 5" xfId="14870"/>
    <cellStyle name="Calculation 6 2 13" xfId="14871"/>
    <cellStyle name="Calculation 6 2 13 2" xfId="14872"/>
    <cellStyle name="Calculation 6 2 13 2 2" xfId="14873"/>
    <cellStyle name="Calculation 6 2 13 2 3" xfId="14874"/>
    <cellStyle name="Calculation 6 2 13 2 4" xfId="14875"/>
    <cellStyle name="Calculation 6 2 13 3" xfId="14876"/>
    <cellStyle name="Calculation 6 2 13 4" xfId="14877"/>
    <cellStyle name="Calculation 6 2 13 5" xfId="14878"/>
    <cellStyle name="Calculation 6 2 14" xfId="14879"/>
    <cellStyle name="Calculation 6 2 14 2" xfId="14880"/>
    <cellStyle name="Calculation 6 2 14 2 2" xfId="14881"/>
    <cellStyle name="Calculation 6 2 14 2 3" xfId="14882"/>
    <cellStyle name="Calculation 6 2 14 2 4" xfId="14883"/>
    <cellStyle name="Calculation 6 2 14 3" xfId="14884"/>
    <cellStyle name="Calculation 6 2 14 4" xfId="14885"/>
    <cellStyle name="Calculation 6 2 14 5" xfId="14886"/>
    <cellStyle name="Calculation 6 2 15" xfId="14887"/>
    <cellStyle name="Calculation 6 2 15 2" xfId="14888"/>
    <cellStyle name="Calculation 6 2 15 2 2" xfId="14889"/>
    <cellStyle name="Calculation 6 2 15 2 3" xfId="14890"/>
    <cellStyle name="Calculation 6 2 15 2 4" xfId="14891"/>
    <cellStyle name="Calculation 6 2 15 3" xfId="14892"/>
    <cellStyle name="Calculation 6 2 15 4" xfId="14893"/>
    <cellStyle name="Calculation 6 2 15 5" xfId="14894"/>
    <cellStyle name="Calculation 6 2 16" xfId="14895"/>
    <cellStyle name="Calculation 6 2 16 2" xfId="14896"/>
    <cellStyle name="Calculation 6 2 16 2 2" xfId="14897"/>
    <cellStyle name="Calculation 6 2 16 2 3" xfId="14898"/>
    <cellStyle name="Calculation 6 2 16 2 4" xfId="14899"/>
    <cellStyle name="Calculation 6 2 16 3" xfId="14900"/>
    <cellStyle name="Calculation 6 2 16 4" xfId="14901"/>
    <cellStyle name="Calculation 6 2 16 5" xfId="14902"/>
    <cellStyle name="Calculation 6 2 17" xfId="14903"/>
    <cellStyle name="Calculation 6 2 17 2" xfId="14904"/>
    <cellStyle name="Calculation 6 2 17 2 2" xfId="14905"/>
    <cellStyle name="Calculation 6 2 17 2 3" xfId="14906"/>
    <cellStyle name="Calculation 6 2 17 2 4" xfId="14907"/>
    <cellStyle name="Calculation 6 2 17 3" xfId="14908"/>
    <cellStyle name="Calculation 6 2 17 4" xfId="14909"/>
    <cellStyle name="Calculation 6 2 17 5" xfId="14910"/>
    <cellStyle name="Calculation 6 2 18" xfId="14911"/>
    <cellStyle name="Calculation 6 2 18 2" xfId="14912"/>
    <cellStyle name="Calculation 6 2 18 3" xfId="14913"/>
    <cellStyle name="Calculation 6 2 18 4" xfId="14914"/>
    <cellStyle name="Calculation 6 2 19" xfId="14915"/>
    <cellStyle name="Calculation 6 2 2" xfId="14916"/>
    <cellStyle name="Calculation 6 2 2 10" xfId="14917"/>
    <cellStyle name="Calculation 6 2 2 10 2" xfId="14918"/>
    <cellStyle name="Calculation 6 2 2 10 2 2" xfId="14919"/>
    <cellStyle name="Calculation 6 2 2 10 2 3" xfId="14920"/>
    <cellStyle name="Calculation 6 2 2 10 2 4" xfId="14921"/>
    <cellStyle name="Calculation 6 2 2 10 3" xfId="14922"/>
    <cellStyle name="Calculation 6 2 2 10 4" xfId="14923"/>
    <cellStyle name="Calculation 6 2 2 10 5" xfId="14924"/>
    <cellStyle name="Calculation 6 2 2 11" xfId="14925"/>
    <cellStyle name="Calculation 6 2 2 11 2" xfId="14926"/>
    <cellStyle name="Calculation 6 2 2 11 2 2" xfId="14927"/>
    <cellStyle name="Calculation 6 2 2 11 2 3" xfId="14928"/>
    <cellStyle name="Calculation 6 2 2 11 2 4" xfId="14929"/>
    <cellStyle name="Calculation 6 2 2 11 3" xfId="14930"/>
    <cellStyle name="Calculation 6 2 2 11 4" xfId="14931"/>
    <cellStyle name="Calculation 6 2 2 11 5" xfId="14932"/>
    <cellStyle name="Calculation 6 2 2 12" xfId="14933"/>
    <cellStyle name="Calculation 6 2 2 12 2" xfId="14934"/>
    <cellStyle name="Calculation 6 2 2 12 2 2" xfId="14935"/>
    <cellStyle name="Calculation 6 2 2 12 2 3" xfId="14936"/>
    <cellStyle name="Calculation 6 2 2 12 2 4" xfId="14937"/>
    <cellStyle name="Calculation 6 2 2 12 3" xfId="14938"/>
    <cellStyle name="Calculation 6 2 2 12 4" xfId="14939"/>
    <cellStyle name="Calculation 6 2 2 12 5" xfId="14940"/>
    <cellStyle name="Calculation 6 2 2 13" xfId="14941"/>
    <cellStyle name="Calculation 6 2 2 13 2" xfId="14942"/>
    <cellStyle name="Calculation 6 2 2 13 2 2" xfId="14943"/>
    <cellStyle name="Calculation 6 2 2 13 2 3" xfId="14944"/>
    <cellStyle name="Calculation 6 2 2 13 2 4" xfId="14945"/>
    <cellStyle name="Calculation 6 2 2 13 3" xfId="14946"/>
    <cellStyle name="Calculation 6 2 2 13 4" xfId="14947"/>
    <cellStyle name="Calculation 6 2 2 13 5" xfId="14948"/>
    <cellStyle name="Calculation 6 2 2 14" xfId="14949"/>
    <cellStyle name="Calculation 6 2 2 14 2" xfId="14950"/>
    <cellStyle name="Calculation 6 2 2 14 2 2" xfId="14951"/>
    <cellStyle name="Calculation 6 2 2 14 2 3" xfId="14952"/>
    <cellStyle name="Calculation 6 2 2 14 2 4" xfId="14953"/>
    <cellStyle name="Calculation 6 2 2 14 3" xfId="14954"/>
    <cellStyle name="Calculation 6 2 2 14 4" xfId="14955"/>
    <cellStyle name="Calculation 6 2 2 14 5" xfId="14956"/>
    <cellStyle name="Calculation 6 2 2 15" xfId="14957"/>
    <cellStyle name="Calculation 6 2 2 15 2" xfId="14958"/>
    <cellStyle name="Calculation 6 2 2 15 2 2" xfId="14959"/>
    <cellStyle name="Calculation 6 2 2 15 2 3" xfId="14960"/>
    <cellStyle name="Calculation 6 2 2 15 2 4" xfId="14961"/>
    <cellStyle name="Calculation 6 2 2 15 3" xfId="14962"/>
    <cellStyle name="Calculation 6 2 2 15 4" xfId="14963"/>
    <cellStyle name="Calculation 6 2 2 15 5" xfId="14964"/>
    <cellStyle name="Calculation 6 2 2 16" xfId="14965"/>
    <cellStyle name="Calculation 6 2 2 16 2" xfId="14966"/>
    <cellStyle name="Calculation 6 2 2 16 3" xfId="14967"/>
    <cellStyle name="Calculation 6 2 2 16 4" xfId="14968"/>
    <cellStyle name="Calculation 6 2 2 17" xfId="14969"/>
    <cellStyle name="Calculation 6 2 2 2" xfId="14970"/>
    <cellStyle name="Calculation 6 2 2 2 2" xfId="14971"/>
    <cellStyle name="Calculation 6 2 2 2 2 2" xfId="14972"/>
    <cellStyle name="Calculation 6 2 2 2 2 3" xfId="14973"/>
    <cellStyle name="Calculation 6 2 2 2 2 4" xfId="14974"/>
    <cellStyle name="Calculation 6 2 2 2 3" xfId="14975"/>
    <cellStyle name="Calculation 6 2 2 2 4" xfId="14976"/>
    <cellStyle name="Calculation 6 2 2 2 5" xfId="14977"/>
    <cellStyle name="Calculation 6 2 2 3" xfId="14978"/>
    <cellStyle name="Calculation 6 2 2 3 2" xfId="14979"/>
    <cellStyle name="Calculation 6 2 2 3 2 2" xfId="14980"/>
    <cellStyle name="Calculation 6 2 2 3 2 3" xfId="14981"/>
    <cellStyle name="Calculation 6 2 2 3 2 4" xfId="14982"/>
    <cellStyle name="Calculation 6 2 2 3 3" xfId="14983"/>
    <cellStyle name="Calculation 6 2 2 3 4" xfId="14984"/>
    <cellStyle name="Calculation 6 2 2 3 5" xfId="14985"/>
    <cellStyle name="Calculation 6 2 2 4" xfId="14986"/>
    <cellStyle name="Calculation 6 2 2 4 2" xfId="14987"/>
    <cellStyle name="Calculation 6 2 2 4 2 2" xfId="14988"/>
    <cellStyle name="Calculation 6 2 2 4 2 3" xfId="14989"/>
    <cellStyle name="Calculation 6 2 2 4 2 4" xfId="14990"/>
    <cellStyle name="Calculation 6 2 2 4 3" xfId="14991"/>
    <cellStyle name="Calculation 6 2 2 4 4" xfId="14992"/>
    <cellStyle name="Calculation 6 2 2 4 5" xfId="14993"/>
    <cellStyle name="Calculation 6 2 2 5" xfId="14994"/>
    <cellStyle name="Calculation 6 2 2 5 2" xfId="14995"/>
    <cellStyle name="Calculation 6 2 2 5 2 2" xfId="14996"/>
    <cellStyle name="Calculation 6 2 2 5 2 3" xfId="14997"/>
    <cellStyle name="Calculation 6 2 2 5 2 4" xfId="14998"/>
    <cellStyle name="Calculation 6 2 2 5 3" xfId="14999"/>
    <cellStyle name="Calculation 6 2 2 5 4" xfId="15000"/>
    <cellStyle name="Calculation 6 2 2 5 5" xfId="15001"/>
    <cellStyle name="Calculation 6 2 2 6" xfId="15002"/>
    <cellStyle name="Calculation 6 2 2 6 2" xfId="15003"/>
    <cellStyle name="Calculation 6 2 2 6 2 2" xfId="15004"/>
    <cellStyle name="Calculation 6 2 2 6 2 3" xfId="15005"/>
    <cellStyle name="Calculation 6 2 2 6 2 4" xfId="15006"/>
    <cellStyle name="Calculation 6 2 2 6 3" xfId="15007"/>
    <cellStyle name="Calculation 6 2 2 6 4" xfId="15008"/>
    <cellStyle name="Calculation 6 2 2 6 5" xfId="15009"/>
    <cellStyle name="Calculation 6 2 2 7" xfId="15010"/>
    <cellStyle name="Calculation 6 2 2 7 2" xfId="15011"/>
    <cellStyle name="Calculation 6 2 2 7 2 2" xfId="15012"/>
    <cellStyle name="Calculation 6 2 2 7 2 3" xfId="15013"/>
    <cellStyle name="Calculation 6 2 2 7 2 4" xfId="15014"/>
    <cellStyle name="Calculation 6 2 2 7 3" xfId="15015"/>
    <cellStyle name="Calculation 6 2 2 7 4" xfId="15016"/>
    <cellStyle name="Calculation 6 2 2 7 5" xfId="15017"/>
    <cellStyle name="Calculation 6 2 2 8" xfId="15018"/>
    <cellStyle name="Calculation 6 2 2 8 2" xfId="15019"/>
    <cellStyle name="Calculation 6 2 2 8 2 2" xfId="15020"/>
    <cellStyle name="Calculation 6 2 2 8 2 3" xfId="15021"/>
    <cellStyle name="Calculation 6 2 2 8 2 4" xfId="15022"/>
    <cellStyle name="Calculation 6 2 2 8 3" xfId="15023"/>
    <cellStyle name="Calculation 6 2 2 8 4" xfId="15024"/>
    <cellStyle name="Calculation 6 2 2 8 5" xfId="15025"/>
    <cellStyle name="Calculation 6 2 2 9" xfId="15026"/>
    <cellStyle name="Calculation 6 2 2 9 2" xfId="15027"/>
    <cellStyle name="Calculation 6 2 2 9 2 2" xfId="15028"/>
    <cellStyle name="Calculation 6 2 2 9 2 3" xfId="15029"/>
    <cellStyle name="Calculation 6 2 2 9 2 4" xfId="15030"/>
    <cellStyle name="Calculation 6 2 2 9 3" xfId="15031"/>
    <cellStyle name="Calculation 6 2 2 9 4" xfId="15032"/>
    <cellStyle name="Calculation 6 2 2 9 5" xfId="15033"/>
    <cellStyle name="Calculation 6 2 2_Income Statement " xfId="15034"/>
    <cellStyle name="Calculation 6 2 20" xfId="15035"/>
    <cellStyle name="Calculation 6 2 21" xfId="15036"/>
    <cellStyle name="Calculation 6 2 22" xfId="14846"/>
    <cellStyle name="Calculation 6 2 3" xfId="15037"/>
    <cellStyle name="Calculation 6 2 3 2" xfId="15038"/>
    <cellStyle name="Calculation 6 2 3 2 2" xfId="15039"/>
    <cellStyle name="Calculation 6 2 3 2 3" xfId="15040"/>
    <cellStyle name="Calculation 6 2 3 2 4" xfId="15041"/>
    <cellStyle name="Calculation 6 2 3 3" xfId="15042"/>
    <cellStyle name="Calculation 6 2 3 4" xfId="15043"/>
    <cellStyle name="Calculation 6 2 3 5" xfId="15044"/>
    <cellStyle name="Calculation 6 2 4" xfId="15045"/>
    <cellStyle name="Calculation 6 2 4 2" xfId="15046"/>
    <cellStyle name="Calculation 6 2 4 2 2" xfId="15047"/>
    <cellStyle name="Calculation 6 2 4 2 3" xfId="15048"/>
    <cellStyle name="Calculation 6 2 4 2 4" xfId="15049"/>
    <cellStyle name="Calculation 6 2 4 3" xfId="15050"/>
    <cellStyle name="Calculation 6 2 4 4" xfId="15051"/>
    <cellStyle name="Calculation 6 2 4 5" xfId="15052"/>
    <cellStyle name="Calculation 6 2 5" xfId="15053"/>
    <cellStyle name="Calculation 6 2 5 2" xfId="15054"/>
    <cellStyle name="Calculation 6 2 5 2 2" xfId="15055"/>
    <cellStyle name="Calculation 6 2 5 2 3" xfId="15056"/>
    <cellStyle name="Calculation 6 2 5 2 4" xfId="15057"/>
    <cellStyle name="Calculation 6 2 5 3" xfId="15058"/>
    <cellStyle name="Calculation 6 2 5 4" xfId="15059"/>
    <cellStyle name="Calculation 6 2 5 5" xfId="15060"/>
    <cellStyle name="Calculation 6 2 6" xfId="15061"/>
    <cellStyle name="Calculation 6 2 6 2" xfId="15062"/>
    <cellStyle name="Calculation 6 2 6 2 2" xfId="15063"/>
    <cellStyle name="Calculation 6 2 6 2 3" xfId="15064"/>
    <cellStyle name="Calculation 6 2 6 2 4" xfId="15065"/>
    <cellStyle name="Calculation 6 2 6 3" xfId="15066"/>
    <cellStyle name="Calculation 6 2 6 4" xfId="15067"/>
    <cellStyle name="Calculation 6 2 6 5" xfId="15068"/>
    <cellStyle name="Calculation 6 2 7" xfId="15069"/>
    <cellStyle name="Calculation 6 2 7 2" xfId="15070"/>
    <cellStyle name="Calculation 6 2 7 2 2" xfId="15071"/>
    <cellStyle name="Calculation 6 2 7 2 3" xfId="15072"/>
    <cellStyle name="Calculation 6 2 7 2 4" xfId="15073"/>
    <cellStyle name="Calculation 6 2 7 3" xfId="15074"/>
    <cellStyle name="Calculation 6 2 7 4" xfId="15075"/>
    <cellStyle name="Calculation 6 2 7 5" xfId="15076"/>
    <cellStyle name="Calculation 6 2 8" xfId="15077"/>
    <cellStyle name="Calculation 6 2 8 2" xfId="15078"/>
    <cellStyle name="Calculation 6 2 8 2 2" xfId="15079"/>
    <cellStyle name="Calculation 6 2 8 2 3" xfId="15080"/>
    <cellStyle name="Calculation 6 2 8 2 4" xfId="15081"/>
    <cellStyle name="Calculation 6 2 8 3" xfId="15082"/>
    <cellStyle name="Calculation 6 2 8 4" xfId="15083"/>
    <cellStyle name="Calculation 6 2 8 5" xfId="15084"/>
    <cellStyle name="Calculation 6 2 9" xfId="15085"/>
    <cellStyle name="Calculation 6 2 9 2" xfId="15086"/>
    <cellStyle name="Calculation 6 2 9 2 2" xfId="15087"/>
    <cellStyle name="Calculation 6 2 9 2 3" xfId="15088"/>
    <cellStyle name="Calculation 6 2 9 2 4" xfId="15089"/>
    <cellStyle name="Calculation 6 2 9 3" xfId="15090"/>
    <cellStyle name="Calculation 6 2 9 4" xfId="15091"/>
    <cellStyle name="Calculation 6 2 9 5" xfId="15092"/>
    <cellStyle name="Calculation 6 2_Income Statement " xfId="15093"/>
    <cellStyle name="Calculation 6 20" xfId="15094"/>
    <cellStyle name="Calculation 6 20 2" xfId="15095"/>
    <cellStyle name="Calculation 6 20 2 2" xfId="15096"/>
    <cellStyle name="Calculation 6 20 2 3" xfId="15097"/>
    <cellStyle name="Calculation 6 20 2 4" xfId="15098"/>
    <cellStyle name="Calculation 6 20 3" xfId="15099"/>
    <cellStyle name="Calculation 6 20 4" xfId="15100"/>
    <cellStyle name="Calculation 6 20 5" xfId="15101"/>
    <cellStyle name="Calculation 6 21" xfId="15102"/>
    <cellStyle name="Calculation 6 21 2" xfId="15103"/>
    <cellStyle name="Calculation 6 21 3" xfId="15104"/>
    <cellStyle name="Calculation 6 21 4" xfId="15105"/>
    <cellStyle name="Calculation 6 22" xfId="15106"/>
    <cellStyle name="Calculation 6 23" xfId="15107"/>
    <cellStyle name="Calculation 6 24" xfId="15108"/>
    <cellStyle name="Calculation 6 25" xfId="15109"/>
    <cellStyle name="Calculation 6 26" xfId="15110"/>
    <cellStyle name="Calculation 6 27" xfId="15111"/>
    <cellStyle name="Calculation 6 28" xfId="15112"/>
    <cellStyle name="Calculation 6 29" xfId="15113"/>
    <cellStyle name="Calculation 6 3" xfId="2637"/>
    <cellStyle name="Calculation 6 3 10" xfId="15115"/>
    <cellStyle name="Calculation 6 3 10 2" xfId="15116"/>
    <cellStyle name="Calculation 6 3 10 2 2" xfId="15117"/>
    <cellStyle name="Calculation 6 3 10 2 3" xfId="15118"/>
    <cellStyle name="Calculation 6 3 10 2 4" xfId="15119"/>
    <cellStyle name="Calculation 6 3 10 3" xfId="15120"/>
    <cellStyle name="Calculation 6 3 10 4" xfId="15121"/>
    <cellStyle name="Calculation 6 3 10 5" xfId="15122"/>
    <cellStyle name="Calculation 6 3 11" xfId="15123"/>
    <cellStyle name="Calculation 6 3 11 2" xfId="15124"/>
    <cellStyle name="Calculation 6 3 11 2 2" xfId="15125"/>
    <cellStyle name="Calculation 6 3 11 2 3" xfId="15126"/>
    <cellStyle name="Calculation 6 3 11 2 4" xfId="15127"/>
    <cellStyle name="Calculation 6 3 11 3" xfId="15128"/>
    <cellStyle name="Calculation 6 3 11 4" xfId="15129"/>
    <cellStyle name="Calculation 6 3 11 5" xfId="15130"/>
    <cellStyle name="Calculation 6 3 12" xfId="15131"/>
    <cellStyle name="Calculation 6 3 12 2" xfId="15132"/>
    <cellStyle name="Calculation 6 3 12 2 2" xfId="15133"/>
    <cellStyle name="Calculation 6 3 12 2 3" xfId="15134"/>
    <cellStyle name="Calculation 6 3 12 2 4" xfId="15135"/>
    <cellStyle name="Calculation 6 3 12 3" xfId="15136"/>
    <cellStyle name="Calculation 6 3 12 4" xfId="15137"/>
    <cellStyle name="Calculation 6 3 12 5" xfId="15138"/>
    <cellStyle name="Calculation 6 3 13" xfId="15139"/>
    <cellStyle name="Calculation 6 3 13 2" xfId="15140"/>
    <cellStyle name="Calculation 6 3 13 2 2" xfId="15141"/>
    <cellStyle name="Calculation 6 3 13 2 3" xfId="15142"/>
    <cellStyle name="Calculation 6 3 13 2 4" xfId="15143"/>
    <cellStyle name="Calculation 6 3 13 3" xfId="15144"/>
    <cellStyle name="Calculation 6 3 13 4" xfId="15145"/>
    <cellStyle name="Calculation 6 3 13 5" xfId="15146"/>
    <cellStyle name="Calculation 6 3 14" xfId="15147"/>
    <cellStyle name="Calculation 6 3 14 2" xfId="15148"/>
    <cellStyle name="Calculation 6 3 14 2 2" xfId="15149"/>
    <cellStyle name="Calculation 6 3 14 2 3" xfId="15150"/>
    <cellStyle name="Calculation 6 3 14 2 4" xfId="15151"/>
    <cellStyle name="Calculation 6 3 14 3" xfId="15152"/>
    <cellStyle name="Calculation 6 3 14 4" xfId="15153"/>
    <cellStyle name="Calculation 6 3 14 5" xfId="15154"/>
    <cellStyle name="Calculation 6 3 15" xfId="15155"/>
    <cellStyle name="Calculation 6 3 15 2" xfId="15156"/>
    <cellStyle name="Calculation 6 3 15 2 2" xfId="15157"/>
    <cellStyle name="Calculation 6 3 15 2 3" xfId="15158"/>
    <cellStyle name="Calculation 6 3 15 2 4" xfId="15159"/>
    <cellStyle name="Calculation 6 3 15 3" xfId="15160"/>
    <cellStyle name="Calculation 6 3 15 4" xfId="15161"/>
    <cellStyle name="Calculation 6 3 15 5" xfId="15162"/>
    <cellStyle name="Calculation 6 3 16" xfId="15163"/>
    <cellStyle name="Calculation 6 3 16 2" xfId="15164"/>
    <cellStyle name="Calculation 6 3 16 3" xfId="15165"/>
    <cellStyle name="Calculation 6 3 16 4" xfId="15166"/>
    <cellStyle name="Calculation 6 3 17" xfId="15167"/>
    <cellStyle name="Calculation 6 3 18" xfId="15114"/>
    <cellStyle name="Calculation 6 3 2" xfId="15168"/>
    <cellStyle name="Calculation 6 3 2 2" xfId="15169"/>
    <cellStyle name="Calculation 6 3 2 2 2" xfId="15170"/>
    <cellStyle name="Calculation 6 3 2 2 3" xfId="15171"/>
    <cellStyle name="Calculation 6 3 2 2 4" xfId="15172"/>
    <cellStyle name="Calculation 6 3 2 3" xfId="15173"/>
    <cellStyle name="Calculation 6 3 2 4" xfId="15174"/>
    <cellStyle name="Calculation 6 3 2 5" xfId="15175"/>
    <cellStyle name="Calculation 6 3 3" xfId="15176"/>
    <cellStyle name="Calculation 6 3 3 2" xfId="15177"/>
    <cellStyle name="Calculation 6 3 3 2 2" xfId="15178"/>
    <cellStyle name="Calculation 6 3 3 2 3" xfId="15179"/>
    <cellStyle name="Calculation 6 3 3 2 4" xfId="15180"/>
    <cellStyle name="Calculation 6 3 3 3" xfId="15181"/>
    <cellStyle name="Calculation 6 3 3 4" xfId="15182"/>
    <cellStyle name="Calculation 6 3 3 5" xfId="15183"/>
    <cellStyle name="Calculation 6 3 4" xfId="15184"/>
    <cellStyle name="Calculation 6 3 4 2" xfId="15185"/>
    <cellStyle name="Calculation 6 3 4 2 2" xfId="15186"/>
    <cellStyle name="Calculation 6 3 4 2 3" xfId="15187"/>
    <cellStyle name="Calculation 6 3 4 2 4" xfId="15188"/>
    <cellStyle name="Calculation 6 3 4 3" xfId="15189"/>
    <cellStyle name="Calculation 6 3 4 4" xfId="15190"/>
    <cellStyle name="Calculation 6 3 4 5" xfId="15191"/>
    <cellStyle name="Calculation 6 3 5" xfId="15192"/>
    <cellStyle name="Calculation 6 3 5 2" xfId="15193"/>
    <cellStyle name="Calculation 6 3 5 2 2" xfId="15194"/>
    <cellStyle name="Calculation 6 3 5 2 3" xfId="15195"/>
    <cellStyle name="Calculation 6 3 5 2 4" xfId="15196"/>
    <cellStyle name="Calculation 6 3 5 3" xfId="15197"/>
    <cellStyle name="Calculation 6 3 5 4" xfId="15198"/>
    <cellStyle name="Calculation 6 3 5 5" xfId="15199"/>
    <cellStyle name="Calculation 6 3 6" xfId="15200"/>
    <cellStyle name="Calculation 6 3 6 2" xfId="15201"/>
    <cellStyle name="Calculation 6 3 6 2 2" xfId="15202"/>
    <cellStyle name="Calculation 6 3 6 2 3" xfId="15203"/>
    <cellStyle name="Calculation 6 3 6 2 4" xfId="15204"/>
    <cellStyle name="Calculation 6 3 6 3" xfId="15205"/>
    <cellStyle name="Calculation 6 3 6 4" xfId="15206"/>
    <cellStyle name="Calculation 6 3 6 5" xfId="15207"/>
    <cellStyle name="Calculation 6 3 7" xfId="15208"/>
    <cellStyle name="Calculation 6 3 7 2" xfId="15209"/>
    <cellStyle name="Calculation 6 3 7 2 2" xfId="15210"/>
    <cellStyle name="Calculation 6 3 7 2 3" xfId="15211"/>
    <cellStyle name="Calculation 6 3 7 2 4" xfId="15212"/>
    <cellStyle name="Calculation 6 3 7 3" xfId="15213"/>
    <cellStyle name="Calculation 6 3 7 4" xfId="15214"/>
    <cellStyle name="Calculation 6 3 7 5" xfId="15215"/>
    <cellStyle name="Calculation 6 3 8" xfId="15216"/>
    <cellStyle name="Calculation 6 3 8 2" xfId="15217"/>
    <cellStyle name="Calculation 6 3 8 2 2" xfId="15218"/>
    <cellStyle name="Calculation 6 3 8 2 3" xfId="15219"/>
    <cellStyle name="Calculation 6 3 8 2 4" xfId="15220"/>
    <cellStyle name="Calculation 6 3 8 3" xfId="15221"/>
    <cellStyle name="Calculation 6 3 8 4" xfId="15222"/>
    <cellStyle name="Calculation 6 3 8 5" xfId="15223"/>
    <cellStyle name="Calculation 6 3 9" xfId="15224"/>
    <cellStyle name="Calculation 6 3 9 2" xfId="15225"/>
    <cellStyle name="Calculation 6 3 9 2 2" xfId="15226"/>
    <cellStyle name="Calculation 6 3 9 2 3" xfId="15227"/>
    <cellStyle name="Calculation 6 3 9 2 4" xfId="15228"/>
    <cellStyle name="Calculation 6 3 9 3" xfId="15229"/>
    <cellStyle name="Calculation 6 3 9 4" xfId="15230"/>
    <cellStyle name="Calculation 6 3 9 5" xfId="15231"/>
    <cellStyle name="Calculation 6 3_Income Statement " xfId="15232"/>
    <cellStyle name="Calculation 6 30" xfId="15233"/>
    <cellStyle name="Calculation 6 31" xfId="15234"/>
    <cellStyle name="Calculation 6 32" xfId="14765"/>
    <cellStyle name="Calculation 6 4" xfId="15235"/>
    <cellStyle name="Calculation 6 4 2" xfId="15236"/>
    <cellStyle name="Calculation 6 4 2 2" xfId="15237"/>
    <cellStyle name="Calculation 6 4 2 3" xfId="15238"/>
    <cellStyle name="Calculation 6 4 2 4" xfId="15239"/>
    <cellStyle name="Calculation 6 4 3" xfId="15240"/>
    <cellStyle name="Calculation 6 4 4" xfId="15241"/>
    <cellStyle name="Calculation 6 4 5" xfId="15242"/>
    <cellStyle name="Calculation 6 5" xfId="15243"/>
    <cellStyle name="Calculation 6 5 2" xfId="15244"/>
    <cellStyle name="Calculation 6 5 2 2" xfId="15245"/>
    <cellStyle name="Calculation 6 5 2 3" xfId="15246"/>
    <cellStyle name="Calculation 6 5 2 4" xfId="15247"/>
    <cellStyle name="Calculation 6 5 3" xfId="15248"/>
    <cellStyle name="Calculation 6 5 4" xfId="15249"/>
    <cellStyle name="Calculation 6 5 5" xfId="15250"/>
    <cellStyle name="Calculation 6 6" xfId="15251"/>
    <cellStyle name="Calculation 6 6 2" xfId="15252"/>
    <cellStyle name="Calculation 6 6 2 2" xfId="15253"/>
    <cellStyle name="Calculation 6 6 2 3" xfId="15254"/>
    <cellStyle name="Calculation 6 6 2 4" xfId="15255"/>
    <cellStyle name="Calculation 6 6 3" xfId="15256"/>
    <cellStyle name="Calculation 6 6 4" xfId="15257"/>
    <cellStyle name="Calculation 6 6 5" xfId="15258"/>
    <cellStyle name="Calculation 6 7" xfId="15259"/>
    <cellStyle name="Calculation 6 7 2" xfId="15260"/>
    <cellStyle name="Calculation 6 7 2 2" xfId="15261"/>
    <cellStyle name="Calculation 6 7 2 3" xfId="15262"/>
    <cellStyle name="Calculation 6 7 2 4" xfId="15263"/>
    <cellStyle name="Calculation 6 7 3" xfId="15264"/>
    <cellStyle name="Calculation 6 7 4" xfId="15265"/>
    <cellStyle name="Calculation 6 7 5" xfId="15266"/>
    <cellStyle name="Calculation 6 8" xfId="15267"/>
    <cellStyle name="Calculation 6 8 2" xfId="15268"/>
    <cellStyle name="Calculation 6 8 2 2" xfId="15269"/>
    <cellStyle name="Calculation 6 8 2 3" xfId="15270"/>
    <cellStyle name="Calculation 6 8 2 4" xfId="15271"/>
    <cellStyle name="Calculation 6 8 3" xfId="15272"/>
    <cellStyle name="Calculation 6 8 4" xfId="15273"/>
    <cellStyle name="Calculation 6 8 5" xfId="15274"/>
    <cellStyle name="Calculation 6 9" xfId="15275"/>
    <cellStyle name="Calculation 6 9 2" xfId="15276"/>
    <cellStyle name="Calculation 6 9 2 2" xfId="15277"/>
    <cellStyle name="Calculation 6 9 2 3" xfId="15278"/>
    <cellStyle name="Calculation 6 9 2 4" xfId="15279"/>
    <cellStyle name="Calculation 6 9 3" xfId="15280"/>
    <cellStyle name="Calculation 6 9 4" xfId="15281"/>
    <cellStyle name="Calculation 6 9 5" xfId="15282"/>
    <cellStyle name="Calculation 6_5210 2540541 2540013 1823241 1823014 Transmission Revenue Adjustment Clause (TRAC) 0215" xfId="2635"/>
    <cellStyle name="Calculation 7" xfId="250"/>
    <cellStyle name="Calculation 7 10" xfId="15284"/>
    <cellStyle name="Calculation 7 10 2" xfId="15285"/>
    <cellStyle name="Calculation 7 10 2 2" xfId="15286"/>
    <cellStyle name="Calculation 7 10 2 3" xfId="15287"/>
    <cellStyle name="Calculation 7 10 2 4" xfId="15288"/>
    <cellStyle name="Calculation 7 10 3" xfId="15289"/>
    <cellStyle name="Calculation 7 10 4" xfId="15290"/>
    <cellStyle name="Calculation 7 10 5" xfId="15291"/>
    <cellStyle name="Calculation 7 11" xfId="15292"/>
    <cellStyle name="Calculation 7 11 2" xfId="15293"/>
    <cellStyle name="Calculation 7 11 2 2" xfId="15294"/>
    <cellStyle name="Calculation 7 11 2 3" xfId="15295"/>
    <cellStyle name="Calculation 7 11 2 4" xfId="15296"/>
    <cellStyle name="Calculation 7 11 3" xfId="15297"/>
    <cellStyle name="Calculation 7 11 4" xfId="15298"/>
    <cellStyle name="Calculation 7 11 5" xfId="15299"/>
    <cellStyle name="Calculation 7 12" xfId="15300"/>
    <cellStyle name="Calculation 7 12 2" xfId="15301"/>
    <cellStyle name="Calculation 7 12 2 2" xfId="15302"/>
    <cellStyle name="Calculation 7 12 2 3" xfId="15303"/>
    <cellStyle name="Calculation 7 12 2 4" xfId="15304"/>
    <cellStyle name="Calculation 7 12 3" xfId="15305"/>
    <cellStyle name="Calculation 7 12 4" xfId="15306"/>
    <cellStyle name="Calculation 7 12 5" xfId="15307"/>
    <cellStyle name="Calculation 7 13" xfId="15308"/>
    <cellStyle name="Calculation 7 13 2" xfId="15309"/>
    <cellStyle name="Calculation 7 13 2 2" xfId="15310"/>
    <cellStyle name="Calculation 7 13 2 3" xfId="15311"/>
    <cellStyle name="Calculation 7 13 2 4" xfId="15312"/>
    <cellStyle name="Calculation 7 13 3" xfId="15313"/>
    <cellStyle name="Calculation 7 13 4" xfId="15314"/>
    <cellStyle name="Calculation 7 13 5" xfId="15315"/>
    <cellStyle name="Calculation 7 14" xfId="15316"/>
    <cellStyle name="Calculation 7 14 2" xfId="15317"/>
    <cellStyle name="Calculation 7 14 2 2" xfId="15318"/>
    <cellStyle name="Calculation 7 14 2 3" xfId="15319"/>
    <cellStyle name="Calculation 7 14 2 4" xfId="15320"/>
    <cellStyle name="Calculation 7 14 3" xfId="15321"/>
    <cellStyle name="Calculation 7 14 4" xfId="15322"/>
    <cellStyle name="Calculation 7 14 5" xfId="15323"/>
    <cellStyle name="Calculation 7 15" xfId="15324"/>
    <cellStyle name="Calculation 7 15 2" xfId="15325"/>
    <cellStyle name="Calculation 7 15 2 2" xfId="15326"/>
    <cellStyle name="Calculation 7 15 2 3" xfId="15327"/>
    <cellStyle name="Calculation 7 15 2 4" xfId="15328"/>
    <cellStyle name="Calculation 7 15 3" xfId="15329"/>
    <cellStyle name="Calculation 7 15 4" xfId="15330"/>
    <cellStyle name="Calculation 7 15 5" xfId="15331"/>
    <cellStyle name="Calculation 7 16" xfId="15332"/>
    <cellStyle name="Calculation 7 16 2" xfId="15333"/>
    <cellStyle name="Calculation 7 16 2 2" xfId="15334"/>
    <cellStyle name="Calculation 7 16 2 3" xfId="15335"/>
    <cellStyle name="Calculation 7 16 2 4" xfId="15336"/>
    <cellStyle name="Calculation 7 16 3" xfId="15337"/>
    <cellStyle name="Calculation 7 16 4" xfId="15338"/>
    <cellStyle name="Calculation 7 16 5" xfId="15339"/>
    <cellStyle name="Calculation 7 17" xfId="15340"/>
    <cellStyle name="Calculation 7 17 2" xfId="15341"/>
    <cellStyle name="Calculation 7 17 2 2" xfId="15342"/>
    <cellStyle name="Calculation 7 17 2 3" xfId="15343"/>
    <cellStyle name="Calculation 7 17 2 4" xfId="15344"/>
    <cellStyle name="Calculation 7 17 3" xfId="15345"/>
    <cellStyle name="Calculation 7 17 4" xfId="15346"/>
    <cellStyle name="Calculation 7 17 5" xfId="15347"/>
    <cellStyle name="Calculation 7 18" xfId="15348"/>
    <cellStyle name="Calculation 7 18 2" xfId="15349"/>
    <cellStyle name="Calculation 7 18 2 2" xfId="15350"/>
    <cellStyle name="Calculation 7 18 2 3" xfId="15351"/>
    <cellStyle name="Calculation 7 18 2 4" xfId="15352"/>
    <cellStyle name="Calculation 7 18 3" xfId="15353"/>
    <cellStyle name="Calculation 7 18 4" xfId="15354"/>
    <cellStyle name="Calculation 7 18 5" xfId="15355"/>
    <cellStyle name="Calculation 7 19" xfId="15356"/>
    <cellStyle name="Calculation 7 19 2" xfId="15357"/>
    <cellStyle name="Calculation 7 19 2 2" xfId="15358"/>
    <cellStyle name="Calculation 7 19 2 3" xfId="15359"/>
    <cellStyle name="Calculation 7 19 2 4" xfId="15360"/>
    <cellStyle name="Calculation 7 19 3" xfId="15361"/>
    <cellStyle name="Calculation 7 19 4" xfId="15362"/>
    <cellStyle name="Calculation 7 19 5" xfId="15363"/>
    <cellStyle name="Calculation 7 2" xfId="15364"/>
    <cellStyle name="Calculation 7 2 10" xfId="15365"/>
    <cellStyle name="Calculation 7 2 10 2" xfId="15366"/>
    <cellStyle name="Calculation 7 2 10 2 2" xfId="15367"/>
    <cellStyle name="Calculation 7 2 10 2 3" xfId="15368"/>
    <cellStyle name="Calculation 7 2 10 2 4" xfId="15369"/>
    <cellStyle name="Calculation 7 2 10 3" xfId="15370"/>
    <cellStyle name="Calculation 7 2 10 4" xfId="15371"/>
    <cellStyle name="Calculation 7 2 10 5" xfId="15372"/>
    <cellStyle name="Calculation 7 2 11" xfId="15373"/>
    <cellStyle name="Calculation 7 2 11 2" xfId="15374"/>
    <cellStyle name="Calculation 7 2 11 2 2" xfId="15375"/>
    <cellStyle name="Calculation 7 2 11 2 3" xfId="15376"/>
    <cellStyle name="Calculation 7 2 11 2 4" xfId="15377"/>
    <cellStyle name="Calculation 7 2 11 3" xfId="15378"/>
    <cellStyle name="Calculation 7 2 11 4" xfId="15379"/>
    <cellStyle name="Calculation 7 2 11 5" xfId="15380"/>
    <cellStyle name="Calculation 7 2 12" xfId="15381"/>
    <cellStyle name="Calculation 7 2 12 2" xfId="15382"/>
    <cellStyle name="Calculation 7 2 12 2 2" xfId="15383"/>
    <cellStyle name="Calculation 7 2 12 2 3" xfId="15384"/>
    <cellStyle name="Calculation 7 2 12 2 4" xfId="15385"/>
    <cellStyle name="Calculation 7 2 12 3" xfId="15386"/>
    <cellStyle name="Calculation 7 2 12 4" xfId="15387"/>
    <cellStyle name="Calculation 7 2 12 5" xfId="15388"/>
    <cellStyle name="Calculation 7 2 13" xfId="15389"/>
    <cellStyle name="Calculation 7 2 13 2" xfId="15390"/>
    <cellStyle name="Calculation 7 2 13 2 2" xfId="15391"/>
    <cellStyle name="Calculation 7 2 13 2 3" xfId="15392"/>
    <cellStyle name="Calculation 7 2 13 2 4" xfId="15393"/>
    <cellStyle name="Calculation 7 2 13 3" xfId="15394"/>
    <cellStyle name="Calculation 7 2 13 4" xfId="15395"/>
    <cellStyle name="Calculation 7 2 13 5" xfId="15396"/>
    <cellStyle name="Calculation 7 2 14" xfId="15397"/>
    <cellStyle name="Calculation 7 2 14 2" xfId="15398"/>
    <cellStyle name="Calculation 7 2 14 2 2" xfId="15399"/>
    <cellStyle name="Calculation 7 2 14 2 3" xfId="15400"/>
    <cellStyle name="Calculation 7 2 14 2 4" xfId="15401"/>
    <cellStyle name="Calculation 7 2 14 3" xfId="15402"/>
    <cellStyle name="Calculation 7 2 14 4" xfId="15403"/>
    <cellStyle name="Calculation 7 2 14 5" xfId="15404"/>
    <cellStyle name="Calculation 7 2 15" xfId="15405"/>
    <cellStyle name="Calculation 7 2 15 2" xfId="15406"/>
    <cellStyle name="Calculation 7 2 15 2 2" xfId="15407"/>
    <cellStyle name="Calculation 7 2 15 2 3" xfId="15408"/>
    <cellStyle name="Calculation 7 2 15 2 4" xfId="15409"/>
    <cellStyle name="Calculation 7 2 15 3" xfId="15410"/>
    <cellStyle name="Calculation 7 2 15 4" xfId="15411"/>
    <cellStyle name="Calculation 7 2 15 5" xfId="15412"/>
    <cellStyle name="Calculation 7 2 16" xfId="15413"/>
    <cellStyle name="Calculation 7 2 16 2" xfId="15414"/>
    <cellStyle name="Calculation 7 2 16 2 2" xfId="15415"/>
    <cellStyle name="Calculation 7 2 16 2 3" xfId="15416"/>
    <cellStyle name="Calculation 7 2 16 2 4" xfId="15417"/>
    <cellStyle name="Calculation 7 2 16 3" xfId="15418"/>
    <cellStyle name="Calculation 7 2 16 4" xfId="15419"/>
    <cellStyle name="Calculation 7 2 16 5" xfId="15420"/>
    <cellStyle name="Calculation 7 2 17" xfId="15421"/>
    <cellStyle name="Calculation 7 2 17 2" xfId="15422"/>
    <cellStyle name="Calculation 7 2 17 2 2" xfId="15423"/>
    <cellStyle name="Calculation 7 2 17 2 3" xfId="15424"/>
    <cellStyle name="Calculation 7 2 17 2 4" xfId="15425"/>
    <cellStyle name="Calculation 7 2 17 3" xfId="15426"/>
    <cellStyle name="Calculation 7 2 17 4" xfId="15427"/>
    <cellStyle name="Calculation 7 2 17 5" xfId="15428"/>
    <cellStyle name="Calculation 7 2 18" xfId="15429"/>
    <cellStyle name="Calculation 7 2 18 2" xfId="15430"/>
    <cellStyle name="Calculation 7 2 18 3" xfId="15431"/>
    <cellStyle name="Calculation 7 2 18 4" xfId="15432"/>
    <cellStyle name="Calculation 7 2 19" xfId="15433"/>
    <cellStyle name="Calculation 7 2 2" xfId="15434"/>
    <cellStyle name="Calculation 7 2 2 10" xfId="15435"/>
    <cellStyle name="Calculation 7 2 2 10 2" xfId="15436"/>
    <cellStyle name="Calculation 7 2 2 10 2 2" xfId="15437"/>
    <cellStyle name="Calculation 7 2 2 10 2 3" xfId="15438"/>
    <cellStyle name="Calculation 7 2 2 10 2 4" xfId="15439"/>
    <cellStyle name="Calculation 7 2 2 10 3" xfId="15440"/>
    <cellStyle name="Calculation 7 2 2 10 4" xfId="15441"/>
    <cellStyle name="Calculation 7 2 2 10 5" xfId="15442"/>
    <cellStyle name="Calculation 7 2 2 11" xfId="15443"/>
    <cellStyle name="Calculation 7 2 2 11 2" xfId="15444"/>
    <cellStyle name="Calculation 7 2 2 11 2 2" xfId="15445"/>
    <cellStyle name="Calculation 7 2 2 11 2 3" xfId="15446"/>
    <cellStyle name="Calculation 7 2 2 11 2 4" xfId="15447"/>
    <cellStyle name="Calculation 7 2 2 11 3" xfId="15448"/>
    <cellStyle name="Calculation 7 2 2 11 4" xfId="15449"/>
    <cellStyle name="Calculation 7 2 2 11 5" xfId="15450"/>
    <cellStyle name="Calculation 7 2 2 12" xfId="15451"/>
    <cellStyle name="Calculation 7 2 2 12 2" xfId="15452"/>
    <cellStyle name="Calculation 7 2 2 12 2 2" xfId="15453"/>
    <cellStyle name="Calculation 7 2 2 12 2 3" xfId="15454"/>
    <cellStyle name="Calculation 7 2 2 12 2 4" xfId="15455"/>
    <cellStyle name="Calculation 7 2 2 12 3" xfId="15456"/>
    <cellStyle name="Calculation 7 2 2 12 4" xfId="15457"/>
    <cellStyle name="Calculation 7 2 2 12 5" xfId="15458"/>
    <cellStyle name="Calculation 7 2 2 13" xfId="15459"/>
    <cellStyle name="Calculation 7 2 2 13 2" xfId="15460"/>
    <cellStyle name="Calculation 7 2 2 13 2 2" xfId="15461"/>
    <cellStyle name="Calculation 7 2 2 13 2 3" xfId="15462"/>
    <cellStyle name="Calculation 7 2 2 13 2 4" xfId="15463"/>
    <cellStyle name="Calculation 7 2 2 13 3" xfId="15464"/>
    <cellStyle name="Calculation 7 2 2 13 4" xfId="15465"/>
    <cellStyle name="Calculation 7 2 2 13 5" xfId="15466"/>
    <cellStyle name="Calculation 7 2 2 14" xfId="15467"/>
    <cellStyle name="Calculation 7 2 2 14 2" xfId="15468"/>
    <cellStyle name="Calculation 7 2 2 14 2 2" xfId="15469"/>
    <cellStyle name="Calculation 7 2 2 14 2 3" xfId="15470"/>
    <cellStyle name="Calculation 7 2 2 14 2 4" xfId="15471"/>
    <cellStyle name="Calculation 7 2 2 14 3" xfId="15472"/>
    <cellStyle name="Calculation 7 2 2 14 4" xfId="15473"/>
    <cellStyle name="Calculation 7 2 2 14 5" xfId="15474"/>
    <cellStyle name="Calculation 7 2 2 15" xfId="15475"/>
    <cellStyle name="Calculation 7 2 2 15 2" xfId="15476"/>
    <cellStyle name="Calculation 7 2 2 15 2 2" xfId="15477"/>
    <cellStyle name="Calculation 7 2 2 15 2 3" xfId="15478"/>
    <cellStyle name="Calculation 7 2 2 15 2 4" xfId="15479"/>
    <cellStyle name="Calculation 7 2 2 15 3" xfId="15480"/>
    <cellStyle name="Calculation 7 2 2 15 4" xfId="15481"/>
    <cellStyle name="Calculation 7 2 2 15 5" xfId="15482"/>
    <cellStyle name="Calculation 7 2 2 16" xfId="15483"/>
    <cellStyle name="Calculation 7 2 2 16 2" xfId="15484"/>
    <cellStyle name="Calculation 7 2 2 16 3" xfId="15485"/>
    <cellStyle name="Calculation 7 2 2 16 4" xfId="15486"/>
    <cellStyle name="Calculation 7 2 2 17" xfId="15487"/>
    <cellStyle name="Calculation 7 2 2 2" xfId="15488"/>
    <cellStyle name="Calculation 7 2 2 2 2" xfId="15489"/>
    <cellStyle name="Calculation 7 2 2 2 2 2" xfId="15490"/>
    <cellStyle name="Calculation 7 2 2 2 2 3" xfId="15491"/>
    <cellStyle name="Calculation 7 2 2 2 2 4" xfId="15492"/>
    <cellStyle name="Calculation 7 2 2 2 3" xfId="15493"/>
    <cellStyle name="Calculation 7 2 2 2 4" xfId="15494"/>
    <cellStyle name="Calculation 7 2 2 2 5" xfId="15495"/>
    <cellStyle name="Calculation 7 2 2 3" xfId="15496"/>
    <cellStyle name="Calculation 7 2 2 3 2" xfId="15497"/>
    <cellStyle name="Calculation 7 2 2 3 2 2" xfId="15498"/>
    <cellStyle name="Calculation 7 2 2 3 2 3" xfId="15499"/>
    <cellStyle name="Calculation 7 2 2 3 2 4" xfId="15500"/>
    <cellStyle name="Calculation 7 2 2 3 3" xfId="15501"/>
    <cellStyle name="Calculation 7 2 2 3 4" xfId="15502"/>
    <cellStyle name="Calculation 7 2 2 3 5" xfId="15503"/>
    <cellStyle name="Calculation 7 2 2 4" xfId="15504"/>
    <cellStyle name="Calculation 7 2 2 4 2" xfId="15505"/>
    <cellStyle name="Calculation 7 2 2 4 2 2" xfId="15506"/>
    <cellStyle name="Calculation 7 2 2 4 2 3" xfId="15507"/>
    <cellStyle name="Calculation 7 2 2 4 2 4" xfId="15508"/>
    <cellStyle name="Calculation 7 2 2 4 3" xfId="15509"/>
    <cellStyle name="Calculation 7 2 2 4 4" xfId="15510"/>
    <cellStyle name="Calculation 7 2 2 4 5" xfId="15511"/>
    <cellStyle name="Calculation 7 2 2 5" xfId="15512"/>
    <cellStyle name="Calculation 7 2 2 5 2" xfId="15513"/>
    <cellStyle name="Calculation 7 2 2 5 2 2" xfId="15514"/>
    <cellStyle name="Calculation 7 2 2 5 2 3" xfId="15515"/>
    <cellStyle name="Calculation 7 2 2 5 2 4" xfId="15516"/>
    <cellStyle name="Calculation 7 2 2 5 3" xfId="15517"/>
    <cellStyle name="Calculation 7 2 2 5 4" xfId="15518"/>
    <cellStyle name="Calculation 7 2 2 5 5" xfId="15519"/>
    <cellStyle name="Calculation 7 2 2 6" xfId="15520"/>
    <cellStyle name="Calculation 7 2 2 6 2" xfId="15521"/>
    <cellStyle name="Calculation 7 2 2 6 2 2" xfId="15522"/>
    <cellStyle name="Calculation 7 2 2 6 2 3" xfId="15523"/>
    <cellStyle name="Calculation 7 2 2 6 2 4" xfId="15524"/>
    <cellStyle name="Calculation 7 2 2 6 3" xfId="15525"/>
    <cellStyle name="Calculation 7 2 2 6 4" xfId="15526"/>
    <cellStyle name="Calculation 7 2 2 6 5" xfId="15527"/>
    <cellStyle name="Calculation 7 2 2 7" xfId="15528"/>
    <cellStyle name="Calculation 7 2 2 7 2" xfId="15529"/>
    <cellStyle name="Calculation 7 2 2 7 2 2" xfId="15530"/>
    <cellStyle name="Calculation 7 2 2 7 2 3" xfId="15531"/>
    <cellStyle name="Calculation 7 2 2 7 2 4" xfId="15532"/>
    <cellStyle name="Calculation 7 2 2 7 3" xfId="15533"/>
    <cellStyle name="Calculation 7 2 2 7 4" xfId="15534"/>
    <cellStyle name="Calculation 7 2 2 7 5" xfId="15535"/>
    <cellStyle name="Calculation 7 2 2 8" xfId="15536"/>
    <cellStyle name="Calculation 7 2 2 8 2" xfId="15537"/>
    <cellStyle name="Calculation 7 2 2 8 2 2" xfId="15538"/>
    <cellStyle name="Calculation 7 2 2 8 2 3" xfId="15539"/>
    <cellStyle name="Calculation 7 2 2 8 2 4" xfId="15540"/>
    <cellStyle name="Calculation 7 2 2 8 3" xfId="15541"/>
    <cellStyle name="Calculation 7 2 2 8 4" xfId="15542"/>
    <cellStyle name="Calculation 7 2 2 8 5" xfId="15543"/>
    <cellStyle name="Calculation 7 2 2 9" xfId="15544"/>
    <cellStyle name="Calculation 7 2 2 9 2" xfId="15545"/>
    <cellStyle name="Calculation 7 2 2 9 2 2" xfId="15546"/>
    <cellStyle name="Calculation 7 2 2 9 2 3" xfId="15547"/>
    <cellStyle name="Calculation 7 2 2 9 2 4" xfId="15548"/>
    <cellStyle name="Calculation 7 2 2 9 3" xfId="15549"/>
    <cellStyle name="Calculation 7 2 2 9 4" xfId="15550"/>
    <cellStyle name="Calculation 7 2 2 9 5" xfId="15551"/>
    <cellStyle name="Calculation 7 2 2_Income Statement " xfId="15552"/>
    <cellStyle name="Calculation 7 2 20" xfId="15553"/>
    <cellStyle name="Calculation 7 2 21" xfId="15554"/>
    <cellStyle name="Calculation 7 2 3" xfId="15555"/>
    <cellStyle name="Calculation 7 2 3 2" xfId="15556"/>
    <cellStyle name="Calculation 7 2 3 2 2" xfId="15557"/>
    <cellStyle name="Calculation 7 2 3 2 3" xfId="15558"/>
    <cellStyle name="Calculation 7 2 3 2 4" xfId="15559"/>
    <cellStyle name="Calculation 7 2 3 3" xfId="15560"/>
    <cellStyle name="Calculation 7 2 3 4" xfId="15561"/>
    <cellStyle name="Calculation 7 2 3 5" xfId="15562"/>
    <cellStyle name="Calculation 7 2 4" xfId="15563"/>
    <cellStyle name="Calculation 7 2 4 2" xfId="15564"/>
    <cellStyle name="Calculation 7 2 4 2 2" xfId="15565"/>
    <cellStyle name="Calculation 7 2 4 2 3" xfId="15566"/>
    <cellStyle name="Calculation 7 2 4 2 4" xfId="15567"/>
    <cellStyle name="Calculation 7 2 4 3" xfId="15568"/>
    <cellStyle name="Calculation 7 2 4 4" xfId="15569"/>
    <cellStyle name="Calculation 7 2 4 5" xfId="15570"/>
    <cellStyle name="Calculation 7 2 5" xfId="15571"/>
    <cellStyle name="Calculation 7 2 5 2" xfId="15572"/>
    <cellStyle name="Calculation 7 2 5 2 2" xfId="15573"/>
    <cellStyle name="Calculation 7 2 5 2 3" xfId="15574"/>
    <cellStyle name="Calculation 7 2 5 2 4" xfId="15575"/>
    <cellStyle name="Calculation 7 2 5 3" xfId="15576"/>
    <cellStyle name="Calculation 7 2 5 4" xfId="15577"/>
    <cellStyle name="Calculation 7 2 5 5" xfId="15578"/>
    <cellStyle name="Calculation 7 2 6" xfId="15579"/>
    <cellStyle name="Calculation 7 2 6 2" xfId="15580"/>
    <cellStyle name="Calculation 7 2 6 2 2" xfId="15581"/>
    <cellStyle name="Calculation 7 2 6 2 3" xfId="15582"/>
    <cellStyle name="Calculation 7 2 6 2 4" xfId="15583"/>
    <cellStyle name="Calculation 7 2 6 3" xfId="15584"/>
    <cellStyle name="Calculation 7 2 6 4" xfId="15585"/>
    <cellStyle name="Calculation 7 2 6 5" xfId="15586"/>
    <cellStyle name="Calculation 7 2 7" xfId="15587"/>
    <cellStyle name="Calculation 7 2 7 2" xfId="15588"/>
    <cellStyle name="Calculation 7 2 7 2 2" xfId="15589"/>
    <cellStyle name="Calculation 7 2 7 2 3" xfId="15590"/>
    <cellStyle name="Calculation 7 2 7 2 4" xfId="15591"/>
    <cellStyle name="Calculation 7 2 7 3" xfId="15592"/>
    <cellStyle name="Calculation 7 2 7 4" xfId="15593"/>
    <cellStyle name="Calculation 7 2 7 5" xfId="15594"/>
    <cellStyle name="Calculation 7 2 8" xfId="15595"/>
    <cellStyle name="Calculation 7 2 8 2" xfId="15596"/>
    <cellStyle name="Calculation 7 2 8 2 2" xfId="15597"/>
    <cellStyle name="Calculation 7 2 8 2 3" xfId="15598"/>
    <cellStyle name="Calculation 7 2 8 2 4" xfId="15599"/>
    <cellStyle name="Calculation 7 2 8 3" xfId="15600"/>
    <cellStyle name="Calculation 7 2 8 4" xfId="15601"/>
    <cellStyle name="Calculation 7 2 8 5" xfId="15602"/>
    <cellStyle name="Calculation 7 2 9" xfId="15603"/>
    <cellStyle name="Calculation 7 2 9 2" xfId="15604"/>
    <cellStyle name="Calculation 7 2 9 2 2" xfId="15605"/>
    <cellStyle name="Calculation 7 2 9 2 3" xfId="15606"/>
    <cellStyle name="Calculation 7 2 9 2 4" xfId="15607"/>
    <cellStyle name="Calculation 7 2 9 3" xfId="15608"/>
    <cellStyle name="Calculation 7 2 9 4" xfId="15609"/>
    <cellStyle name="Calculation 7 2 9 5" xfId="15610"/>
    <cellStyle name="Calculation 7 2_Income Statement " xfId="15611"/>
    <cellStyle name="Calculation 7 20" xfId="15612"/>
    <cellStyle name="Calculation 7 20 2" xfId="15613"/>
    <cellStyle name="Calculation 7 20 2 2" xfId="15614"/>
    <cellStyle name="Calculation 7 20 2 3" xfId="15615"/>
    <cellStyle name="Calculation 7 20 2 4" xfId="15616"/>
    <cellStyle name="Calculation 7 20 3" xfId="15617"/>
    <cellStyle name="Calculation 7 20 4" xfId="15618"/>
    <cellStyle name="Calculation 7 20 5" xfId="15619"/>
    <cellStyle name="Calculation 7 21" xfId="15620"/>
    <cellStyle name="Calculation 7 21 2" xfId="15621"/>
    <cellStyle name="Calculation 7 21 3" xfId="15622"/>
    <cellStyle name="Calculation 7 21 4" xfId="15623"/>
    <cellStyle name="Calculation 7 22" xfId="15624"/>
    <cellStyle name="Calculation 7 23" xfId="15625"/>
    <cellStyle name="Calculation 7 24" xfId="15626"/>
    <cellStyle name="Calculation 7 25" xfId="15627"/>
    <cellStyle name="Calculation 7 26" xfId="15628"/>
    <cellStyle name="Calculation 7 27" xfId="15629"/>
    <cellStyle name="Calculation 7 28" xfId="15630"/>
    <cellStyle name="Calculation 7 29" xfId="15631"/>
    <cellStyle name="Calculation 7 3" xfId="15632"/>
    <cellStyle name="Calculation 7 3 10" xfId="15633"/>
    <cellStyle name="Calculation 7 3 10 2" xfId="15634"/>
    <cellStyle name="Calculation 7 3 10 2 2" xfId="15635"/>
    <cellStyle name="Calculation 7 3 10 2 3" xfId="15636"/>
    <cellStyle name="Calculation 7 3 10 2 4" xfId="15637"/>
    <cellStyle name="Calculation 7 3 10 3" xfId="15638"/>
    <cellStyle name="Calculation 7 3 10 4" xfId="15639"/>
    <cellStyle name="Calculation 7 3 10 5" xfId="15640"/>
    <cellStyle name="Calculation 7 3 11" xfId="15641"/>
    <cellStyle name="Calculation 7 3 11 2" xfId="15642"/>
    <cellStyle name="Calculation 7 3 11 2 2" xfId="15643"/>
    <cellStyle name="Calculation 7 3 11 2 3" xfId="15644"/>
    <cellStyle name="Calculation 7 3 11 2 4" xfId="15645"/>
    <cellStyle name="Calculation 7 3 11 3" xfId="15646"/>
    <cellStyle name="Calculation 7 3 11 4" xfId="15647"/>
    <cellStyle name="Calculation 7 3 11 5" xfId="15648"/>
    <cellStyle name="Calculation 7 3 12" xfId="15649"/>
    <cellStyle name="Calculation 7 3 12 2" xfId="15650"/>
    <cellStyle name="Calculation 7 3 12 2 2" xfId="15651"/>
    <cellStyle name="Calculation 7 3 12 2 3" xfId="15652"/>
    <cellStyle name="Calculation 7 3 12 2 4" xfId="15653"/>
    <cellStyle name="Calculation 7 3 12 3" xfId="15654"/>
    <cellStyle name="Calculation 7 3 12 4" xfId="15655"/>
    <cellStyle name="Calculation 7 3 12 5" xfId="15656"/>
    <cellStyle name="Calculation 7 3 13" xfId="15657"/>
    <cellStyle name="Calculation 7 3 13 2" xfId="15658"/>
    <cellStyle name="Calculation 7 3 13 2 2" xfId="15659"/>
    <cellStyle name="Calculation 7 3 13 2 3" xfId="15660"/>
    <cellStyle name="Calculation 7 3 13 2 4" xfId="15661"/>
    <cellStyle name="Calculation 7 3 13 3" xfId="15662"/>
    <cellStyle name="Calculation 7 3 13 4" xfId="15663"/>
    <cellStyle name="Calculation 7 3 13 5" xfId="15664"/>
    <cellStyle name="Calculation 7 3 14" xfId="15665"/>
    <cellStyle name="Calculation 7 3 14 2" xfId="15666"/>
    <cellStyle name="Calculation 7 3 14 2 2" xfId="15667"/>
    <cellStyle name="Calculation 7 3 14 2 3" xfId="15668"/>
    <cellStyle name="Calculation 7 3 14 2 4" xfId="15669"/>
    <cellStyle name="Calculation 7 3 14 3" xfId="15670"/>
    <cellStyle name="Calculation 7 3 14 4" xfId="15671"/>
    <cellStyle name="Calculation 7 3 14 5" xfId="15672"/>
    <cellStyle name="Calculation 7 3 15" xfId="15673"/>
    <cellStyle name="Calculation 7 3 15 2" xfId="15674"/>
    <cellStyle name="Calculation 7 3 15 2 2" xfId="15675"/>
    <cellStyle name="Calculation 7 3 15 2 3" xfId="15676"/>
    <cellStyle name="Calculation 7 3 15 2 4" xfId="15677"/>
    <cellStyle name="Calculation 7 3 15 3" xfId="15678"/>
    <cellStyle name="Calculation 7 3 15 4" xfId="15679"/>
    <cellStyle name="Calculation 7 3 15 5" xfId="15680"/>
    <cellStyle name="Calculation 7 3 16" xfId="15681"/>
    <cellStyle name="Calculation 7 3 16 2" xfId="15682"/>
    <cellStyle name="Calculation 7 3 16 3" xfId="15683"/>
    <cellStyle name="Calculation 7 3 16 4" xfId="15684"/>
    <cellStyle name="Calculation 7 3 17" xfId="15685"/>
    <cellStyle name="Calculation 7 3 2" xfId="15686"/>
    <cellStyle name="Calculation 7 3 2 2" xfId="15687"/>
    <cellStyle name="Calculation 7 3 2 2 2" xfId="15688"/>
    <cellStyle name="Calculation 7 3 2 2 3" xfId="15689"/>
    <cellStyle name="Calculation 7 3 2 2 4" xfId="15690"/>
    <cellStyle name="Calculation 7 3 2 3" xfId="15691"/>
    <cellStyle name="Calculation 7 3 2 4" xfId="15692"/>
    <cellStyle name="Calculation 7 3 2 5" xfId="15693"/>
    <cellStyle name="Calculation 7 3 3" xfId="15694"/>
    <cellStyle name="Calculation 7 3 3 2" xfId="15695"/>
    <cellStyle name="Calculation 7 3 3 2 2" xfId="15696"/>
    <cellStyle name="Calculation 7 3 3 2 3" xfId="15697"/>
    <cellStyle name="Calculation 7 3 3 2 4" xfId="15698"/>
    <cellStyle name="Calculation 7 3 3 3" xfId="15699"/>
    <cellStyle name="Calculation 7 3 3 4" xfId="15700"/>
    <cellStyle name="Calculation 7 3 3 5" xfId="15701"/>
    <cellStyle name="Calculation 7 3 4" xfId="15702"/>
    <cellStyle name="Calculation 7 3 4 2" xfId="15703"/>
    <cellStyle name="Calculation 7 3 4 2 2" xfId="15704"/>
    <cellStyle name="Calculation 7 3 4 2 3" xfId="15705"/>
    <cellStyle name="Calculation 7 3 4 2 4" xfId="15706"/>
    <cellStyle name="Calculation 7 3 4 3" xfId="15707"/>
    <cellStyle name="Calculation 7 3 4 4" xfId="15708"/>
    <cellStyle name="Calculation 7 3 4 5" xfId="15709"/>
    <cellStyle name="Calculation 7 3 5" xfId="15710"/>
    <cellStyle name="Calculation 7 3 5 2" xfId="15711"/>
    <cellStyle name="Calculation 7 3 5 2 2" xfId="15712"/>
    <cellStyle name="Calculation 7 3 5 2 3" xfId="15713"/>
    <cellStyle name="Calculation 7 3 5 2 4" xfId="15714"/>
    <cellStyle name="Calculation 7 3 5 3" xfId="15715"/>
    <cellStyle name="Calculation 7 3 5 4" xfId="15716"/>
    <cellStyle name="Calculation 7 3 5 5" xfId="15717"/>
    <cellStyle name="Calculation 7 3 6" xfId="15718"/>
    <cellStyle name="Calculation 7 3 6 2" xfId="15719"/>
    <cellStyle name="Calculation 7 3 6 2 2" xfId="15720"/>
    <cellStyle name="Calculation 7 3 6 2 3" xfId="15721"/>
    <cellStyle name="Calculation 7 3 6 2 4" xfId="15722"/>
    <cellStyle name="Calculation 7 3 6 3" xfId="15723"/>
    <cellStyle name="Calculation 7 3 6 4" xfId="15724"/>
    <cellStyle name="Calculation 7 3 6 5" xfId="15725"/>
    <cellStyle name="Calculation 7 3 7" xfId="15726"/>
    <cellStyle name="Calculation 7 3 7 2" xfId="15727"/>
    <cellStyle name="Calculation 7 3 7 2 2" xfId="15728"/>
    <cellStyle name="Calculation 7 3 7 2 3" xfId="15729"/>
    <cellStyle name="Calculation 7 3 7 2 4" xfId="15730"/>
    <cellStyle name="Calculation 7 3 7 3" xfId="15731"/>
    <cellStyle name="Calculation 7 3 7 4" xfId="15732"/>
    <cellStyle name="Calculation 7 3 7 5" xfId="15733"/>
    <cellStyle name="Calculation 7 3 8" xfId="15734"/>
    <cellStyle name="Calculation 7 3 8 2" xfId="15735"/>
    <cellStyle name="Calculation 7 3 8 2 2" xfId="15736"/>
    <cellStyle name="Calculation 7 3 8 2 3" xfId="15737"/>
    <cellStyle name="Calculation 7 3 8 2 4" xfId="15738"/>
    <cellStyle name="Calculation 7 3 8 3" xfId="15739"/>
    <cellStyle name="Calculation 7 3 8 4" xfId="15740"/>
    <cellStyle name="Calculation 7 3 8 5" xfId="15741"/>
    <cellStyle name="Calculation 7 3 9" xfId="15742"/>
    <cellStyle name="Calculation 7 3 9 2" xfId="15743"/>
    <cellStyle name="Calculation 7 3 9 2 2" xfId="15744"/>
    <cellStyle name="Calculation 7 3 9 2 3" xfId="15745"/>
    <cellStyle name="Calculation 7 3 9 2 4" xfId="15746"/>
    <cellStyle name="Calculation 7 3 9 3" xfId="15747"/>
    <cellStyle name="Calculation 7 3 9 4" xfId="15748"/>
    <cellStyle name="Calculation 7 3 9 5" xfId="15749"/>
    <cellStyle name="Calculation 7 3_Income Statement " xfId="15750"/>
    <cellStyle name="Calculation 7 30" xfId="15751"/>
    <cellStyle name="Calculation 7 31" xfId="15752"/>
    <cellStyle name="Calculation 7 32" xfId="15283"/>
    <cellStyle name="Calculation 7 4" xfId="15753"/>
    <cellStyle name="Calculation 7 4 2" xfId="15754"/>
    <cellStyle name="Calculation 7 4 2 2" xfId="15755"/>
    <cellStyle name="Calculation 7 4 2 3" xfId="15756"/>
    <cellStyle name="Calculation 7 4 2 4" xfId="15757"/>
    <cellStyle name="Calculation 7 4 3" xfId="15758"/>
    <cellStyle name="Calculation 7 4 4" xfId="15759"/>
    <cellStyle name="Calculation 7 4 5" xfId="15760"/>
    <cellStyle name="Calculation 7 5" xfId="15761"/>
    <cellStyle name="Calculation 7 5 2" xfId="15762"/>
    <cellStyle name="Calculation 7 5 2 2" xfId="15763"/>
    <cellStyle name="Calculation 7 5 2 3" xfId="15764"/>
    <cellStyle name="Calculation 7 5 2 4" xfId="15765"/>
    <cellStyle name="Calculation 7 5 3" xfId="15766"/>
    <cellStyle name="Calculation 7 5 4" xfId="15767"/>
    <cellStyle name="Calculation 7 5 5" xfId="15768"/>
    <cellStyle name="Calculation 7 6" xfId="15769"/>
    <cellStyle name="Calculation 7 6 2" xfId="15770"/>
    <cellStyle name="Calculation 7 6 2 2" xfId="15771"/>
    <cellStyle name="Calculation 7 6 2 3" xfId="15772"/>
    <cellStyle name="Calculation 7 6 2 4" xfId="15773"/>
    <cellStyle name="Calculation 7 6 3" xfId="15774"/>
    <cellStyle name="Calculation 7 6 4" xfId="15775"/>
    <cellStyle name="Calculation 7 6 5" xfId="15776"/>
    <cellStyle name="Calculation 7 7" xfId="15777"/>
    <cellStyle name="Calculation 7 7 2" xfId="15778"/>
    <cellStyle name="Calculation 7 7 2 2" xfId="15779"/>
    <cellStyle name="Calculation 7 7 2 3" xfId="15780"/>
    <cellStyle name="Calculation 7 7 2 4" xfId="15781"/>
    <cellStyle name="Calculation 7 7 3" xfId="15782"/>
    <cellStyle name="Calculation 7 7 4" xfId="15783"/>
    <cellStyle name="Calculation 7 7 5" xfId="15784"/>
    <cellStyle name="Calculation 7 8" xfId="15785"/>
    <cellStyle name="Calculation 7 8 2" xfId="15786"/>
    <cellStyle name="Calculation 7 8 2 2" xfId="15787"/>
    <cellStyle name="Calculation 7 8 2 3" xfId="15788"/>
    <cellStyle name="Calculation 7 8 2 4" xfId="15789"/>
    <cellStyle name="Calculation 7 8 3" xfId="15790"/>
    <cellStyle name="Calculation 7 8 4" xfId="15791"/>
    <cellStyle name="Calculation 7 8 5" xfId="15792"/>
    <cellStyle name="Calculation 7 9" xfId="15793"/>
    <cellStyle name="Calculation 7 9 2" xfId="15794"/>
    <cellStyle name="Calculation 7 9 2 2" xfId="15795"/>
    <cellStyle name="Calculation 7 9 2 3" xfId="15796"/>
    <cellStyle name="Calculation 7 9 2 4" xfId="15797"/>
    <cellStyle name="Calculation 7 9 3" xfId="15798"/>
    <cellStyle name="Calculation 7 9 4" xfId="15799"/>
    <cellStyle name="Calculation 7 9 5" xfId="15800"/>
    <cellStyle name="Calculation 7_Income Statement " xfId="15801"/>
    <cellStyle name="Calculation 8" xfId="251"/>
    <cellStyle name="Calculation 8 10" xfId="15803"/>
    <cellStyle name="Calculation 8 10 2" xfId="15804"/>
    <cellStyle name="Calculation 8 10 2 2" xfId="15805"/>
    <cellStyle name="Calculation 8 10 2 3" xfId="15806"/>
    <cellStyle name="Calculation 8 10 2 4" xfId="15807"/>
    <cellStyle name="Calculation 8 10 3" xfId="15808"/>
    <cellStyle name="Calculation 8 10 4" xfId="15809"/>
    <cellStyle name="Calculation 8 10 5" xfId="15810"/>
    <cellStyle name="Calculation 8 11" xfId="15811"/>
    <cellStyle name="Calculation 8 11 2" xfId="15812"/>
    <cellStyle name="Calculation 8 11 2 2" xfId="15813"/>
    <cellStyle name="Calculation 8 11 2 3" xfId="15814"/>
    <cellStyle name="Calculation 8 11 2 4" xfId="15815"/>
    <cellStyle name="Calculation 8 11 3" xfId="15816"/>
    <cellStyle name="Calculation 8 11 4" xfId="15817"/>
    <cellStyle name="Calculation 8 11 5" xfId="15818"/>
    <cellStyle name="Calculation 8 12" xfId="15819"/>
    <cellStyle name="Calculation 8 12 2" xfId="15820"/>
    <cellStyle name="Calculation 8 12 2 2" xfId="15821"/>
    <cellStyle name="Calculation 8 12 2 3" xfId="15822"/>
    <cellStyle name="Calculation 8 12 2 4" xfId="15823"/>
    <cellStyle name="Calculation 8 12 3" xfId="15824"/>
    <cellStyle name="Calculation 8 12 4" xfId="15825"/>
    <cellStyle name="Calculation 8 12 5" xfId="15826"/>
    <cellStyle name="Calculation 8 13" xfId="15827"/>
    <cellStyle name="Calculation 8 13 2" xfId="15828"/>
    <cellStyle name="Calculation 8 13 2 2" xfId="15829"/>
    <cellStyle name="Calculation 8 13 2 3" xfId="15830"/>
    <cellStyle name="Calculation 8 13 2 4" xfId="15831"/>
    <cellStyle name="Calculation 8 13 3" xfId="15832"/>
    <cellStyle name="Calculation 8 13 4" xfId="15833"/>
    <cellStyle name="Calculation 8 13 5" xfId="15834"/>
    <cellStyle name="Calculation 8 14" xfId="15835"/>
    <cellStyle name="Calculation 8 14 2" xfId="15836"/>
    <cellStyle name="Calculation 8 14 2 2" xfId="15837"/>
    <cellStyle name="Calculation 8 14 2 3" xfId="15838"/>
    <cellStyle name="Calculation 8 14 2 4" xfId="15839"/>
    <cellStyle name="Calculation 8 14 3" xfId="15840"/>
    <cellStyle name="Calculation 8 14 4" xfId="15841"/>
    <cellStyle name="Calculation 8 14 5" xfId="15842"/>
    <cellStyle name="Calculation 8 15" xfId="15843"/>
    <cellStyle name="Calculation 8 15 2" xfId="15844"/>
    <cellStyle name="Calculation 8 15 2 2" xfId="15845"/>
    <cellStyle name="Calculation 8 15 2 3" xfId="15846"/>
    <cellStyle name="Calculation 8 15 2 4" xfId="15847"/>
    <cellStyle name="Calculation 8 15 3" xfId="15848"/>
    <cellStyle name="Calculation 8 15 4" xfId="15849"/>
    <cellStyle name="Calculation 8 15 5" xfId="15850"/>
    <cellStyle name="Calculation 8 16" xfId="15851"/>
    <cellStyle name="Calculation 8 16 2" xfId="15852"/>
    <cellStyle name="Calculation 8 16 2 2" xfId="15853"/>
    <cellStyle name="Calculation 8 16 2 3" xfId="15854"/>
    <cellStyle name="Calculation 8 16 2 4" xfId="15855"/>
    <cellStyle name="Calculation 8 16 3" xfId="15856"/>
    <cellStyle name="Calculation 8 16 4" xfId="15857"/>
    <cellStyle name="Calculation 8 16 5" xfId="15858"/>
    <cellStyle name="Calculation 8 17" xfId="15859"/>
    <cellStyle name="Calculation 8 17 2" xfId="15860"/>
    <cellStyle name="Calculation 8 17 2 2" xfId="15861"/>
    <cellStyle name="Calculation 8 17 2 3" xfId="15862"/>
    <cellStyle name="Calculation 8 17 2 4" xfId="15863"/>
    <cellStyle name="Calculation 8 17 3" xfId="15864"/>
    <cellStyle name="Calculation 8 17 4" xfId="15865"/>
    <cellStyle name="Calculation 8 17 5" xfId="15866"/>
    <cellStyle name="Calculation 8 18" xfId="15867"/>
    <cellStyle name="Calculation 8 18 2" xfId="15868"/>
    <cellStyle name="Calculation 8 18 2 2" xfId="15869"/>
    <cellStyle name="Calculation 8 18 2 3" xfId="15870"/>
    <cellStyle name="Calculation 8 18 2 4" xfId="15871"/>
    <cellStyle name="Calculation 8 18 3" xfId="15872"/>
    <cellStyle name="Calculation 8 18 4" xfId="15873"/>
    <cellStyle name="Calculation 8 18 5" xfId="15874"/>
    <cellStyle name="Calculation 8 19" xfId="15875"/>
    <cellStyle name="Calculation 8 19 2" xfId="15876"/>
    <cellStyle name="Calculation 8 19 2 2" xfId="15877"/>
    <cellStyle name="Calculation 8 19 2 3" xfId="15878"/>
    <cellStyle name="Calculation 8 19 2 4" xfId="15879"/>
    <cellStyle name="Calculation 8 19 3" xfId="15880"/>
    <cellStyle name="Calculation 8 19 4" xfId="15881"/>
    <cellStyle name="Calculation 8 19 5" xfId="15882"/>
    <cellStyle name="Calculation 8 2" xfId="15883"/>
    <cellStyle name="Calculation 8 2 10" xfId="15884"/>
    <cellStyle name="Calculation 8 2 10 2" xfId="15885"/>
    <cellStyle name="Calculation 8 2 10 2 2" xfId="15886"/>
    <cellStyle name="Calculation 8 2 10 2 3" xfId="15887"/>
    <cellStyle name="Calculation 8 2 10 2 4" xfId="15888"/>
    <cellStyle name="Calculation 8 2 10 3" xfId="15889"/>
    <cellStyle name="Calculation 8 2 10 4" xfId="15890"/>
    <cellStyle name="Calculation 8 2 10 5" xfId="15891"/>
    <cellStyle name="Calculation 8 2 11" xfId="15892"/>
    <cellStyle name="Calculation 8 2 11 2" xfId="15893"/>
    <cellStyle name="Calculation 8 2 11 2 2" xfId="15894"/>
    <cellStyle name="Calculation 8 2 11 2 3" xfId="15895"/>
    <cellStyle name="Calculation 8 2 11 2 4" xfId="15896"/>
    <cellStyle name="Calculation 8 2 11 3" xfId="15897"/>
    <cellStyle name="Calculation 8 2 11 4" xfId="15898"/>
    <cellStyle name="Calculation 8 2 11 5" xfId="15899"/>
    <cellStyle name="Calculation 8 2 12" xfId="15900"/>
    <cellStyle name="Calculation 8 2 12 2" xfId="15901"/>
    <cellStyle name="Calculation 8 2 12 2 2" xfId="15902"/>
    <cellStyle name="Calculation 8 2 12 2 3" xfId="15903"/>
    <cellStyle name="Calculation 8 2 12 2 4" xfId="15904"/>
    <cellStyle name="Calculation 8 2 12 3" xfId="15905"/>
    <cellStyle name="Calculation 8 2 12 4" xfId="15906"/>
    <cellStyle name="Calculation 8 2 12 5" xfId="15907"/>
    <cellStyle name="Calculation 8 2 13" xfId="15908"/>
    <cellStyle name="Calculation 8 2 13 2" xfId="15909"/>
    <cellStyle name="Calculation 8 2 13 2 2" xfId="15910"/>
    <cellStyle name="Calculation 8 2 13 2 3" xfId="15911"/>
    <cellStyle name="Calculation 8 2 13 2 4" xfId="15912"/>
    <cellStyle name="Calculation 8 2 13 3" xfId="15913"/>
    <cellStyle name="Calculation 8 2 13 4" xfId="15914"/>
    <cellStyle name="Calculation 8 2 13 5" xfId="15915"/>
    <cellStyle name="Calculation 8 2 14" xfId="15916"/>
    <cellStyle name="Calculation 8 2 14 2" xfId="15917"/>
    <cellStyle name="Calculation 8 2 14 2 2" xfId="15918"/>
    <cellStyle name="Calculation 8 2 14 2 3" xfId="15919"/>
    <cellStyle name="Calculation 8 2 14 2 4" xfId="15920"/>
    <cellStyle name="Calculation 8 2 14 3" xfId="15921"/>
    <cellStyle name="Calculation 8 2 14 4" xfId="15922"/>
    <cellStyle name="Calculation 8 2 14 5" xfId="15923"/>
    <cellStyle name="Calculation 8 2 15" xfId="15924"/>
    <cellStyle name="Calculation 8 2 15 2" xfId="15925"/>
    <cellStyle name="Calculation 8 2 15 2 2" xfId="15926"/>
    <cellStyle name="Calculation 8 2 15 2 3" xfId="15927"/>
    <cellStyle name="Calculation 8 2 15 2 4" xfId="15928"/>
    <cellStyle name="Calculation 8 2 15 3" xfId="15929"/>
    <cellStyle name="Calculation 8 2 15 4" xfId="15930"/>
    <cellStyle name="Calculation 8 2 15 5" xfId="15931"/>
    <cellStyle name="Calculation 8 2 16" xfId="15932"/>
    <cellStyle name="Calculation 8 2 16 2" xfId="15933"/>
    <cellStyle name="Calculation 8 2 16 2 2" xfId="15934"/>
    <cellStyle name="Calculation 8 2 16 2 3" xfId="15935"/>
    <cellStyle name="Calculation 8 2 16 2 4" xfId="15936"/>
    <cellStyle name="Calculation 8 2 16 3" xfId="15937"/>
    <cellStyle name="Calculation 8 2 16 4" xfId="15938"/>
    <cellStyle name="Calculation 8 2 16 5" xfId="15939"/>
    <cellStyle name="Calculation 8 2 17" xfId="15940"/>
    <cellStyle name="Calculation 8 2 17 2" xfId="15941"/>
    <cellStyle name="Calculation 8 2 17 2 2" xfId="15942"/>
    <cellStyle name="Calculation 8 2 17 2 3" xfId="15943"/>
    <cellStyle name="Calculation 8 2 17 2 4" xfId="15944"/>
    <cellStyle name="Calculation 8 2 17 3" xfId="15945"/>
    <cellStyle name="Calculation 8 2 17 4" xfId="15946"/>
    <cellStyle name="Calculation 8 2 17 5" xfId="15947"/>
    <cellStyle name="Calculation 8 2 18" xfId="15948"/>
    <cellStyle name="Calculation 8 2 18 2" xfId="15949"/>
    <cellStyle name="Calculation 8 2 18 3" xfId="15950"/>
    <cellStyle name="Calculation 8 2 18 4" xfId="15951"/>
    <cellStyle name="Calculation 8 2 19" xfId="15952"/>
    <cellStyle name="Calculation 8 2 2" xfId="15953"/>
    <cellStyle name="Calculation 8 2 2 10" xfId="15954"/>
    <cellStyle name="Calculation 8 2 2 10 2" xfId="15955"/>
    <cellStyle name="Calculation 8 2 2 10 2 2" xfId="15956"/>
    <cellStyle name="Calculation 8 2 2 10 2 3" xfId="15957"/>
    <cellStyle name="Calculation 8 2 2 10 2 4" xfId="15958"/>
    <cellStyle name="Calculation 8 2 2 10 3" xfId="15959"/>
    <cellStyle name="Calculation 8 2 2 10 4" xfId="15960"/>
    <cellStyle name="Calculation 8 2 2 10 5" xfId="15961"/>
    <cellStyle name="Calculation 8 2 2 11" xfId="15962"/>
    <cellStyle name="Calculation 8 2 2 11 2" xfId="15963"/>
    <cellStyle name="Calculation 8 2 2 11 2 2" xfId="15964"/>
    <cellStyle name="Calculation 8 2 2 11 2 3" xfId="15965"/>
    <cellStyle name="Calculation 8 2 2 11 2 4" xfId="15966"/>
    <cellStyle name="Calculation 8 2 2 11 3" xfId="15967"/>
    <cellStyle name="Calculation 8 2 2 11 4" xfId="15968"/>
    <cellStyle name="Calculation 8 2 2 11 5" xfId="15969"/>
    <cellStyle name="Calculation 8 2 2 12" xfId="15970"/>
    <cellStyle name="Calculation 8 2 2 12 2" xfId="15971"/>
    <cellStyle name="Calculation 8 2 2 12 2 2" xfId="15972"/>
    <cellStyle name="Calculation 8 2 2 12 2 3" xfId="15973"/>
    <cellStyle name="Calculation 8 2 2 12 2 4" xfId="15974"/>
    <cellStyle name="Calculation 8 2 2 12 3" xfId="15975"/>
    <cellStyle name="Calculation 8 2 2 12 4" xfId="15976"/>
    <cellStyle name="Calculation 8 2 2 12 5" xfId="15977"/>
    <cellStyle name="Calculation 8 2 2 13" xfId="15978"/>
    <cellStyle name="Calculation 8 2 2 13 2" xfId="15979"/>
    <cellStyle name="Calculation 8 2 2 13 2 2" xfId="15980"/>
    <cellStyle name="Calculation 8 2 2 13 2 3" xfId="15981"/>
    <cellStyle name="Calculation 8 2 2 13 2 4" xfId="15982"/>
    <cellStyle name="Calculation 8 2 2 13 3" xfId="15983"/>
    <cellStyle name="Calculation 8 2 2 13 4" xfId="15984"/>
    <cellStyle name="Calculation 8 2 2 13 5" xfId="15985"/>
    <cellStyle name="Calculation 8 2 2 14" xfId="15986"/>
    <cellStyle name="Calculation 8 2 2 14 2" xfId="15987"/>
    <cellStyle name="Calculation 8 2 2 14 2 2" xfId="15988"/>
    <cellStyle name="Calculation 8 2 2 14 2 3" xfId="15989"/>
    <cellStyle name="Calculation 8 2 2 14 2 4" xfId="15990"/>
    <cellStyle name="Calculation 8 2 2 14 3" xfId="15991"/>
    <cellStyle name="Calculation 8 2 2 14 4" xfId="15992"/>
    <cellStyle name="Calculation 8 2 2 14 5" xfId="15993"/>
    <cellStyle name="Calculation 8 2 2 15" xfId="15994"/>
    <cellStyle name="Calculation 8 2 2 15 2" xfId="15995"/>
    <cellStyle name="Calculation 8 2 2 15 2 2" xfId="15996"/>
    <cellStyle name="Calculation 8 2 2 15 2 3" xfId="15997"/>
    <cellStyle name="Calculation 8 2 2 15 2 4" xfId="15998"/>
    <cellStyle name="Calculation 8 2 2 15 3" xfId="15999"/>
    <cellStyle name="Calculation 8 2 2 15 4" xfId="16000"/>
    <cellStyle name="Calculation 8 2 2 15 5" xfId="16001"/>
    <cellStyle name="Calculation 8 2 2 16" xfId="16002"/>
    <cellStyle name="Calculation 8 2 2 16 2" xfId="16003"/>
    <cellStyle name="Calculation 8 2 2 16 3" xfId="16004"/>
    <cellStyle name="Calculation 8 2 2 16 4" xfId="16005"/>
    <cellStyle name="Calculation 8 2 2 17" xfId="16006"/>
    <cellStyle name="Calculation 8 2 2 2" xfId="16007"/>
    <cellStyle name="Calculation 8 2 2 2 2" xfId="16008"/>
    <cellStyle name="Calculation 8 2 2 2 2 2" xfId="16009"/>
    <cellStyle name="Calculation 8 2 2 2 2 3" xfId="16010"/>
    <cellStyle name="Calculation 8 2 2 2 2 4" xfId="16011"/>
    <cellStyle name="Calculation 8 2 2 2 3" xfId="16012"/>
    <cellStyle name="Calculation 8 2 2 2 4" xfId="16013"/>
    <cellStyle name="Calculation 8 2 2 2 5" xfId="16014"/>
    <cellStyle name="Calculation 8 2 2 3" xfId="16015"/>
    <cellStyle name="Calculation 8 2 2 3 2" xfId="16016"/>
    <cellStyle name="Calculation 8 2 2 3 2 2" xfId="16017"/>
    <cellStyle name="Calculation 8 2 2 3 2 3" xfId="16018"/>
    <cellStyle name="Calculation 8 2 2 3 2 4" xfId="16019"/>
    <cellStyle name="Calculation 8 2 2 3 3" xfId="16020"/>
    <cellStyle name="Calculation 8 2 2 3 4" xfId="16021"/>
    <cellStyle name="Calculation 8 2 2 3 5" xfId="16022"/>
    <cellStyle name="Calculation 8 2 2 4" xfId="16023"/>
    <cellStyle name="Calculation 8 2 2 4 2" xfId="16024"/>
    <cellStyle name="Calculation 8 2 2 4 2 2" xfId="16025"/>
    <cellStyle name="Calculation 8 2 2 4 2 3" xfId="16026"/>
    <cellStyle name="Calculation 8 2 2 4 2 4" xfId="16027"/>
    <cellStyle name="Calculation 8 2 2 4 3" xfId="16028"/>
    <cellStyle name="Calculation 8 2 2 4 4" xfId="16029"/>
    <cellStyle name="Calculation 8 2 2 4 5" xfId="16030"/>
    <cellStyle name="Calculation 8 2 2 5" xfId="16031"/>
    <cellStyle name="Calculation 8 2 2 5 2" xfId="16032"/>
    <cellStyle name="Calculation 8 2 2 5 2 2" xfId="16033"/>
    <cellStyle name="Calculation 8 2 2 5 2 3" xfId="16034"/>
    <cellStyle name="Calculation 8 2 2 5 2 4" xfId="16035"/>
    <cellStyle name="Calculation 8 2 2 5 3" xfId="16036"/>
    <cellStyle name="Calculation 8 2 2 5 4" xfId="16037"/>
    <cellStyle name="Calculation 8 2 2 5 5" xfId="16038"/>
    <cellStyle name="Calculation 8 2 2 6" xfId="16039"/>
    <cellStyle name="Calculation 8 2 2 6 2" xfId="16040"/>
    <cellStyle name="Calculation 8 2 2 6 2 2" xfId="16041"/>
    <cellStyle name="Calculation 8 2 2 6 2 3" xfId="16042"/>
    <cellStyle name="Calculation 8 2 2 6 2 4" xfId="16043"/>
    <cellStyle name="Calculation 8 2 2 6 3" xfId="16044"/>
    <cellStyle name="Calculation 8 2 2 6 4" xfId="16045"/>
    <cellStyle name="Calculation 8 2 2 6 5" xfId="16046"/>
    <cellStyle name="Calculation 8 2 2 7" xfId="16047"/>
    <cellStyle name="Calculation 8 2 2 7 2" xfId="16048"/>
    <cellStyle name="Calculation 8 2 2 7 2 2" xfId="16049"/>
    <cellStyle name="Calculation 8 2 2 7 2 3" xfId="16050"/>
    <cellStyle name="Calculation 8 2 2 7 2 4" xfId="16051"/>
    <cellStyle name="Calculation 8 2 2 7 3" xfId="16052"/>
    <cellStyle name="Calculation 8 2 2 7 4" xfId="16053"/>
    <cellStyle name="Calculation 8 2 2 7 5" xfId="16054"/>
    <cellStyle name="Calculation 8 2 2 8" xfId="16055"/>
    <cellStyle name="Calculation 8 2 2 8 2" xfId="16056"/>
    <cellStyle name="Calculation 8 2 2 8 2 2" xfId="16057"/>
    <cellStyle name="Calculation 8 2 2 8 2 3" xfId="16058"/>
    <cellStyle name="Calculation 8 2 2 8 2 4" xfId="16059"/>
    <cellStyle name="Calculation 8 2 2 8 3" xfId="16060"/>
    <cellStyle name="Calculation 8 2 2 8 4" xfId="16061"/>
    <cellStyle name="Calculation 8 2 2 8 5" xfId="16062"/>
    <cellStyle name="Calculation 8 2 2 9" xfId="16063"/>
    <cellStyle name="Calculation 8 2 2 9 2" xfId="16064"/>
    <cellStyle name="Calculation 8 2 2 9 2 2" xfId="16065"/>
    <cellStyle name="Calculation 8 2 2 9 2 3" xfId="16066"/>
    <cellStyle name="Calculation 8 2 2 9 2 4" xfId="16067"/>
    <cellStyle name="Calculation 8 2 2 9 3" xfId="16068"/>
    <cellStyle name="Calculation 8 2 2 9 4" xfId="16069"/>
    <cellStyle name="Calculation 8 2 2 9 5" xfId="16070"/>
    <cellStyle name="Calculation 8 2 2_Income Statement " xfId="16071"/>
    <cellStyle name="Calculation 8 2 20" xfId="16072"/>
    <cellStyle name="Calculation 8 2 21" xfId="16073"/>
    <cellStyle name="Calculation 8 2 3" xfId="16074"/>
    <cellStyle name="Calculation 8 2 3 2" xfId="16075"/>
    <cellStyle name="Calculation 8 2 3 2 2" xfId="16076"/>
    <cellStyle name="Calculation 8 2 3 2 3" xfId="16077"/>
    <cellStyle name="Calculation 8 2 3 2 4" xfId="16078"/>
    <cellStyle name="Calculation 8 2 3 3" xfId="16079"/>
    <cellStyle name="Calculation 8 2 3 4" xfId="16080"/>
    <cellStyle name="Calculation 8 2 3 5" xfId="16081"/>
    <cellStyle name="Calculation 8 2 4" xfId="16082"/>
    <cellStyle name="Calculation 8 2 4 2" xfId="16083"/>
    <cellStyle name="Calculation 8 2 4 2 2" xfId="16084"/>
    <cellStyle name="Calculation 8 2 4 2 3" xfId="16085"/>
    <cellStyle name="Calculation 8 2 4 2 4" xfId="16086"/>
    <cellStyle name="Calculation 8 2 4 3" xfId="16087"/>
    <cellStyle name="Calculation 8 2 4 4" xfId="16088"/>
    <cellStyle name="Calculation 8 2 4 5" xfId="16089"/>
    <cellStyle name="Calculation 8 2 5" xfId="16090"/>
    <cellStyle name="Calculation 8 2 5 2" xfId="16091"/>
    <cellStyle name="Calculation 8 2 5 2 2" xfId="16092"/>
    <cellStyle name="Calculation 8 2 5 2 3" xfId="16093"/>
    <cellStyle name="Calculation 8 2 5 2 4" xfId="16094"/>
    <cellStyle name="Calculation 8 2 5 3" xfId="16095"/>
    <cellStyle name="Calculation 8 2 5 4" xfId="16096"/>
    <cellStyle name="Calculation 8 2 5 5" xfId="16097"/>
    <cellStyle name="Calculation 8 2 6" xfId="16098"/>
    <cellStyle name="Calculation 8 2 6 2" xfId="16099"/>
    <cellStyle name="Calculation 8 2 6 2 2" xfId="16100"/>
    <cellStyle name="Calculation 8 2 6 2 3" xfId="16101"/>
    <cellStyle name="Calculation 8 2 6 2 4" xfId="16102"/>
    <cellStyle name="Calculation 8 2 6 3" xfId="16103"/>
    <cellStyle name="Calculation 8 2 6 4" xfId="16104"/>
    <cellStyle name="Calculation 8 2 6 5" xfId="16105"/>
    <cellStyle name="Calculation 8 2 7" xfId="16106"/>
    <cellStyle name="Calculation 8 2 7 2" xfId="16107"/>
    <cellStyle name="Calculation 8 2 7 2 2" xfId="16108"/>
    <cellStyle name="Calculation 8 2 7 2 3" xfId="16109"/>
    <cellStyle name="Calculation 8 2 7 2 4" xfId="16110"/>
    <cellStyle name="Calculation 8 2 7 3" xfId="16111"/>
    <cellStyle name="Calculation 8 2 7 4" xfId="16112"/>
    <cellStyle name="Calculation 8 2 7 5" xfId="16113"/>
    <cellStyle name="Calculation 8 2 8" xfId="16114"/>
    <cellStyle name="Calculation 8 2 8 2" xfId="16115"/>
    <cellStyle name="Calculation 8 2 8 2 2" xfId="16116"/>
    <cellStyle name="Calculation 8 2 8 2 3" xfId="16117"/>
    <cellStyle name="Calculation 8 2 8 2 4" xfId="16118"/>
    <cellStyle name="Calculation 8 2 8 3" xfId="16119"/>
    <cellStyle name="Calculation 8 2 8 4" xfId="16120"/>
    <cellStyle name="Calculation 8 2 8 5" xfId="16121"/>
    <cellStyle name="Calculation 8 2 9" xfId="16122"/>
    <cellStyle name="Calculation 8 2 9 2" xfId="16123"/>
    <cellStyle name="Calculation 8 2 9 2 2" xfId="16124"/>
    <cellStyle name="Calculation 8 2 9 2 3" xfId="16125"/>
    <cellStyle name="Calculation 8 2 9 2 4" xfId="16126"/>
    <cellStyle name="Calculation 8 2 9 3" xfId="16127"/>
    <cellStyle name="Calculation 8 2 9 4" xfId="16128"/>
    <cellStyle name="Calculation 8 2 9 5" xfId="16129"/>
    <cellStyle name="Calculation 8 2_Income Statement " xfId="16130"/>
    <cellStyle name="Calculation 8 20" xfId="16131"/>
    <cellStyle name="Calculation 8 20 2" xfId="16132"/>
    <cellStyle name="Calculation 8 20 2 2" xfId="16133"/>
    <cellStyle name="Calculation 8 20 2 3" xfId="16134"/>
    <cellStyle name="Calculation 8 20 2 4" xfId="16135"/>
    <cellStyle name="Calculation 8 20 3" xfId="16136"/>
    <cellStyle name="Calculation 8 20 4" xfId="16137"/>
    <cellStyle name="Calculation 8 20 5" xfId="16138"/>
    <cellStyle name="Calculation 8 21" xfId="16139"/>
    <cellStyle name="Calculation 8 21 2" xfId="16140"/>
    <cellStyle name="Calculation 8 21 3" xfId="16141"/>
    <cellStyle name="Calculation 8 21 4" xfId="16142"/>
    <cellStyle name="Calculation 8 22" xfId="16143"/>
    <cellStyle name="Calculation 8 23" xfId="16144"/>
    <cellStyle name="Calculation 8 24" xfId="16145"/>
    <cellStyle name="Calculation 8 25" xfId="16146"/>
    <cellStyle name="Calculation 8 26" xfId="16147"/>
    <cellStyle name="Calculation 8 27" xfId="16148"/>
    <cellStyle name="Calculation 8 28" xfId="16149"/>
    <cellStyle name="Calculation 8 29" xfId="16150"/>
    <cellStyle name="Calculation 8 3" xfId="16151"/>
    <cellStyle name="Calculation 8 3 10" xfId="16152"/>
    <cellStyle name="Calculation 8 3 10 2" xfId="16153"/>
    <cellStyle name="Calculation 8 3 10 2 2" xfId="16154"/>
    <cellStyle name="Calculation 8 3 10 2 3" xfId="16155"/>
    <cellStyle name="Calculation 8 3 10 2 4" xfId="16156"/>
    <cellStyle name="Calculation 8 3 10 3" xfId="16157"/>
    <cellStyle name="Calculation 8 3 10 4" xfId="16158"/>
    <cellStyle name="Calculation 8 3 10 5" xfId="16159"/>
    <cellStyle name="Calculation 8 3 11" xfId="16160"/>
    <cellStyle name="Calculation 8 3 11 2" xfId="16161"/>
    <cellStyle name="Calculation 8 3 11 2 2" xfId="16162"/>
    <cellStyle name="Calculation 8 3 11 2 3" xfId="16163"/>
    <cellStyle name="Calculation 8 3 11 2 4" xfId="16164"/>
    <cellStyle name="Calculation 8 3 11 3" xfId="16165"/>
    <cellStyle name="Calculation 8 3 11 4" xfId="16166"/>
    <cellStyle name="Calculation 8 3 11 5" xfId="16167"/>
    <cellStyle name="Calculation 8 3 12" xfId="16168"/>
    <cellStyle name="Calculation 8 3 12 2" xfId="16169"/>
    <cellStyle name="Calculation 8 3 12 2 2" xfId="16170"/>
    <cellStyle name="Calculation 8 3 12 2 3" xfId="16171"/>
    <cellStyle name="Calculation 8 3 12 2 4" xfId="16172"/>
    <cellStyle name="Calculation 8 3 12 3" xfId="16173"/>
    <cellStyle name="Calculation 8 3 12 4" xfId="16174"/>
    <cellStyle name="Calculation 8 3 12 5" xfId="16175"/>
    <cellStyle name="Calculation 8 3 13" xfId="16176"/>
    <cellStyle name="Calculation 8 3 13 2" xfId="16177"/>
    <cellStyle name="Calculation 8 3 13 2 2" xfId="16178"/>
    <cellStyle name="Calculation 8 3 13 2 3" xfId="16179"/>
    <cellStyle name="Calculation 8 3 13 2 4" xfId="16180"/>
    <cellStyle name="Calculation 8 3 13 3" xfId="16181"/>
    <cellStyle name="Calculation 8 3 13 4" xfId="16182"/>
    <cellStyle name="Calculation 8 3 13 5" xfId="16183"/>
    <cellStyle name="Calculation 8 3 14" xfId="16184"/>
    <cellStyle name="Calculation 8 3 14 2" xfId="16185"/>
    <cellStyle name="Calculation 8 3 14 2 2" xfId="16186"/>
    <cellStyle name="Calculation 8 3 14 2 3" xfId="16187"/>
    <cellStyle name="Calculation 8 3 14 2 4" xfId="16188"/>
    <cellStyle name="Calculation 8 3 14 3" xfId="16189"/>
    <cellStyle name="Calculation 8 3 14 4" xfId="16190"/>
    <cellStyle name="Calculation 8 3 14 5" xfId="16191"/>
    <cellStyle name="Calculation 8 3 15" xfId="16192"/>
    <cellStyle name="Calculation 8 3 15 2" xfId="16193"/>
    <cellStyle name="Calculation 8 3 15 2 2" xfId="16194"/>
    <cellStyle name="Calculation 8 3 15 2 3" xfId="16195"/>
    <cellStyle name="Calculation 8 3 15 2 4" xfId="16196"/>
    <cellStyle name="Calculation 8 3 15 3" xfId="16197"/>
    <cellStyle name="Calculation 8 3 15 4" xfId="16198"/>
    <cellStyle name="Calculation 8 3 15 5" xfId="16199"/>
    <cellStyle name="Calculation 8 3 16" xfId="16200"/>
    <cellStyle name="Calculation 8 3 16 2" xfId="16201"/>
    <cellStyle name="Calculation 8 3 16 3" xfId="16202"/>
    <cellStyle name="Calculation 8 3 16 4" xfId="16203"/>
    <cellStyle name="Calculation 8 3 17" xfId="16204"/>
    <cellStyle name="Calculation 8 3 2" xfId="16205"/>
    <cellStyle name="Calculation 8 3 2 2" xfId="16206"/>
    <cellStyle name="Calculation 8 3 2 2 2" xfId="16207"/>
    <cellStyle name="Calculation 8 3 2 2 3" xfId="16208"/>
    <cellStyle name="Calculation 8 3 2 2 4" xfId="16209"/>
    <cellStyle name="Calculation 8 3 2 3" xfId="16210"/>
    <cellStyle name="Calculation 8 3 2 4" xfId="16211"/>
    <cellStyle name="Calculation 8 3 2 5" xfId="16212"/>
    <cellStyle name="Calculation 8 3 3" xfId="16213"/>
    <cellStyle name="Calculation 8 3 3 2" xfId="16214"/>
    <cellStyle name="Calculation 8 3 3 2 2" xfId="16215"/>
    <cellStyle name="Calculation 8 3 3 2 3" xfId="16216"/>
    <cellStyle name="Calculation 8 3 3 2 4" xfId="16217"/>
    <cellStyle name="Calculation 8 3 3 3" xfId="16218"/>
    <cellStyle name="Calculation 8 3 3 4" xfId="16219"/>
    <cellStyle name="Calculation 8 3 3 5" xfId="16220"/>
    <cellStyle name="Calculation 8 3 4" xfId="16221"/>
    <cellStyle name="Calculation 8 3 4 2" xfId="16222"/>
    <cellStyle name="Calculation 8 3 4 2 2" xfId="16223"/>
    <cellStyle name="Calculation 8 3 4 2 3" xfId="16224"/>
    <cellStyle name="Calculation 8 3 4 2 4" xfId="16225"/>
    <cellStyle name="Calculation 8 3 4 3" xfId="16226"/>
    <cellStyle name="Calculation 8 3 4 4" xfId="16227"/>
    <cellStyle name="Calculation 8 3 4 5" xfId="16228"/>
    <cellStyle name="Calculation 8 3 5" xfId="16229"/>
    <cellStyle name="Calculation 8 3 5 2" xfId="16230"/>
    <cellStyle name="Calculation 8 3 5 2 2" xfId="16231"/>
    <cellStyle name="Calculation 8 3 5 2 3" xfId="16232"/>
    <cellStyle name="Calculation 8 3 5 2 4" xfId="16233"/>
    <cellStyle name="Calculation 8 3 5 3" xfId="16234"/>
    <cellStyle name="Calculation 8 3 5 4" xfId="16235"/>
    <cellStyle name="Calculation 8 3 5 5" xfId="16236"/>
    <cellStyle name="Calculation 8 3 6" xfId="16237"/>
    <cellStyle name="Calculation 8 3 6 2" xfId="16238"/>
    <cellStyle name="Calculation 8 3 6 2 2" xfId="16239"/>
    <cellStyle name="Calculation 8 3 6 2 3" xfId="16240"/>
    <cellStyle name="Calculation 8 3 6 2 4" xfId="16241"/>
    <cellStyle name="Calculation 8 3 6 3" xfId="16242"/>
    <cellStyle name="Calculation 8 3 6 4" xfId="16243"/>
    <cellStyle name="Calculation 8 3 6 5" xfId="16244"/>
    <cellStyle name="Calculation 8 3 7" xfId="16245"/>
    <cellStyle name="Calculation 8 3 7 2" xfId="16246"/>
    <cellStyle name="Calculation 8 3 7 2 2" xfId="16247"/>
    <cellStyle name="Calculation 8 3 7 2 3" xfId="16248"/>
    <cellStyle name="Calculation 8 3 7 2 4" xfId="16249"/>
    <cellStyle name="Calculation 8 3 7 3" xfId="16250"/>
    <cellStyle name="Calculation 8 3 7 4" xfId="16251"/>
    <cellStyle name="Calculation 8 3 7 5" xfId="16252"/>
    <cellStyle name="Calculation 8 3 8" xfId="16253"/>
    <cellStyle name="Calculation 8 3 8 2" xfId="16254"/>
    <cellStyle name="Calculation 8 3 8 2 2" xfId="16255"/>
    <cellStyle name="Calculation 8 3 8 2 3" xfId="16256"/>
    <cellStyle name="Calculation 8 3 8 2 4" xfId="16257"/>
    <cellStyle name="Calculation 8 3 8 3" xfId="16258"/>
    <cellStyle name="Calculation 8 3 8 4" xfId="16259"/>
    <cellStyle name="Calculation 8 3 8 5" xfId="16260"/>
    <cellStyle name="Calculation 8 3 9" xfId="16261"/>
    <cellStyle name="Calculation 8 3 9 2" xfId="16262"/>
    <cellStyle name="Calculation 8 3 9 2 2" xfId="16263"/>
    <cellStyle name="Calculation 8 3 9 2 3" xfId="16264"/>
    <cellStyle name="Calculation 8 3 9 2 4" xfId="16265"/>
    <cellStyle name="Calculation 8 3 9 3" xfId="16266"/>
    <cellStyle name="Calculation 8 3 9 4" xfId="16267"/>
    <cellStyle name="Calculation 8 3 9 5" xfId="16268"/>
    <cellStyle name="Calculation 8 3_Income Statement " xfId="16269"/>
    <cellStyle name="Calculation 8 30" xfId="16270"/>
    <cellStyle name="Calculation 8 31" xfId="16271"/>
    <cellStyle name="Calculation 8 32" xfId="15802"/>
    <cellStyle name="Calculation 8 4" xfId="16272"/>
    <cellStyle name="Calculation 8 4 2" xfId="16273"/>
    <cellStyle name="Calculation 8 4 2 2" xfId="16274"/>
    <cellStyle name="Calculation 8 4 2 3" xfId="16275"/>
    <cellStyle name="Calculation 8 4 2 4" xfId="16276"/>
    <cellStyle name="Calculation 8 4 3" xfId="16277"/>
    <cellStyle name="Calculation 8 4 4" xfId="16278"/>
    <cellStyle name="Calculation 8 4 5" xfId="16279"/>
    <cellStyle name="Calculation 8 5" xfId="16280"/>
    <cellStyle name="Calculation 8 5 2" xfId="16281"/>
    <cellStyle name="Calculation 8 5 2 2" xfId="16282"/>
    <cellStyle name="Calculation 8 5 2 3" xfId="16283"/>
    <cellStyle name="Calculation 8 5 2 4" xfId="16284"/>
    <cellStyle name="Calculation 8 5 3" xfId="16285"/>
    <cellStyle name="Calculation 8 5 4" xfId="16286"/>
    <cellStyle name="Calculation 8 5 5" xfId="16287"/>
    <cellStyle name="Calculation 8 6" xfId="16288"/>
    <cellStyle name="Calculation 8 6 2" xfId="16289"/>
    <cellStyle name="Calculation 8 6 2 2" xfId="16290"/>
    <cellStyle name="Calculation 8 6 2 3" xfId="16291"/>
    <cellStyle name="Calculation 8 6 2 4" xfId="16292"/>
    <cellStyle name="Calculation 8 6 3" xfId="16293"/>
    <cellStyle name="Calculation 8 6 4" xfId="16294"/>
    <cellStyle name="Calculation 8 6 5" xfId="16295"/>
    <cellStyle name="Calculation 8 7" xfId="16296"/>
    <cellStyle name="Calculation 8 7 2" xfId="16297"/>
    <cellStyle name="Calculation 8 7 2 2" xfId="16298"/>
    <cellStyle name="Calculation 8 7 2 3" xfId="16299"/>
    <cellStyle name="Calculation 8 7 2 4" xfId="16300"/>
    <cellStyle name="Calculation 8 7 3" xfId="16301"/>
    <cellStyle name="Calculation 8 7 4" xfId="16302"/>
    <cellStyle name="Calculation 8 7 5" xfId="16303"/>
    <cellStyle name="Calculation 8 8" xfId="16304"/>
    <cellStyle name="Calculation 8 8 2" xfId="16305"/>
    <cellStyle name="Calculation 8 8 2 2" xfId="16306"/>
    <cellStyle name="Calculation 8 8 2 3" xfId="16307"/>
    <cellStyle name="Calculation 8 8 2 4" xfId="16308"/>
    <cellStyle name="Calculation 8 8 3" xfId="16309"/>
    <cellStyle name="Calculation 8 8 4" xfId="16310"/>
    <cellStyle name="Calculation 8 8 5" xfId="16311"/>
    <cellStyle name="Calculation 8 9" xfId="16312"/>
    <cellStyle name="Calculation 8 9 2" xfId="16313"/>
    <cellStyle name="Calculation 8 9 2 2" xfId="16314"/>
    <cellStyle name="Calculation 8 9 2 3" xfId="16315"/>
    <cellStyle name="Calculation 8 9 2 4" xfId="16316"/>
    <cellStyle name="Calculation 8 9 3" xfId="16317"/>
    <cellStyle name="Calculation 8 9 4" xfId="16318"/>
    <cellStyle name="Calculation 8 9 5" xfId="16319"/>
    <cellStyle name="Calculation 8_Income Statement " xfId="16320"/>
    <cellStyle name="Calculation 9" xfId="252"/>
    <cellStyle name="Calculation 9 10" xfId="16322"/>
    <cellStyle name="Calculation 9 10 2" xfId="16323"/>
    <cellStyle name="Calculation 9 10 2 2" xfId="16324"/>
    <cellStyle name="Calculation 9 10 2 3" xfId="16325"/>
    <cellStyle name="Calculation 9 10 2 4" xfId="16326"/>
    <cellStyle name="Calculation 9 10 3" xfId="16327"/>
    <cellStyle name="Calculation 9 10 4" xfId="16328"/>
    <cellStyle name="Calculation 9 10 5" xfId="16329"/>
    <cellStyle name="Calculation 9 11" xfId="16330"/>
    <cellStyle name="Calculation 9 11 2" xfId="16331"/>
    <cellStyle name="Calculation 9 11 2 2" xfId="16332"/>
    <cellStyle name="Calculation 9 11 2 3" xfId="16333"/>
    <cellStyle name="Calculation 9 11 2 4" xfId="16334"/>
    <cellStyle name="Calculation 9 11 3" xfId="16335"/>
    <cellStyle name="Calculation 9 11 4" xfId="16336"/>
    <cellStyle name="Calculation 9 11 5" xfId="16337"/>
    <cellStyle name="Calculation 9 12" xfId="16338"/>
    <cellStyle name="Calculation 9 12 2" xfId="16339"/>
    <cellStyle name="Calculation 9 12 2 2" xfId="16340"/>
    <cellStyle name="Calculation 9 12 2 3" xfId="16341"/>
    <cellStyle name="Calculation 9 12 2 4" xfId="16342"/>
    <cellStyle name="Calculation 9 12 3" xfId="16343"/>
    <cellStyle name="Calculation 9 12 4" xfId="16344"/>
    <cellStyle name="Calculation 9 12 5" xfId="16345"/>
    <cellStyle name="Calculation 9 13" xfId="16346"/>
    <cellStyle name="Calculation 9 13 2" xfId="16347"/>
    <cellStyle name="Calculation 9 13 2 2" xfId="16348"/>
    <cellStyle name="Calculation 9 13 2 3" xfId="16349"/>
    <cellStyle name="Calculation 9 13 2 4" xfId="16350"/>
    <cellStyle name="Calculation 9 13 3" xfId="16351"/>
    <cellStyle name="Calculation 9 13 4" xfId="16352"/>
    <cellStyle name="Calculation 9 13 5" xfId="16353"/>
    <cellStyle name="Calculation 9 14" xfId="16354"/>
    <cellStyle name="Calculation 9 14 2" xfId="16355"/>
    <cellStyle name="Calculation 9 14 2 2" xfId="16356"/>
    <cellStyle name="Calculation 9 14 2 3" xfId="16357"/>
    <cellStyle name="Calculation 9 14 2 4" xfId="16358"/>
    <cellStyle name="Calculation 9 14 3" xfId="16359"/>
    <cellStyle name="Calculation 9 14 4" xfId="16360"/>
    <cellStyle name="Calculation 9 14 5" xfId="16361"/>
    <cellStyle name="Calculation 9 15" xfId="16362"/>
    <cellStyle name="Calculation 9 15 2" xfId="16363"/>
    <cellStyle name="Calculation 9 15 2 2" xfId="16364"/>
    <cellStyle name="Calculation 9 15 2 3" xfId="16365"/>
    <cellStyle name="Calculation 9 15 2 4" xfId="16366"/>
    <cellStyle name="Calculation 9 15 3" xfId="16367"/>
    <cellStyle name="Calculation 9 15 4" xfId="16368"/>
    <cellStyle name="Calculation 9 15 5" xfId="16369"/>
    <cellStyle name="Calculation 9 16" xfId="16370"/>
    <cellStyle name="Calculation 9 16 2" xfId="16371"/>
    <cellStyle name="Calculation 9 16 2 2" xfId="16372"/>
    <cellStyle name="Calculation 9 16 2 3" xfId="16373"/>
    <cellStyle name="Calculation 9 16 2 4" xfId="16374"/>
    <cellStyle name="Calculation 9 16 3" xfId="16375"/>
    <cellStyle name="Calculation 9 16 4" xfId="16376"/>
    <cellStyle name="Calculation 9 16 5" xfId="16377"/>
    <cellStyle name="Calculation 9 17" xfId="16378"/>
    <cellStyle name="Calculation 9 17 2" xfId="16379"/>
    <cellStyle name="Calculation 9 17 2 2" xfId="16380"/>
    <cellStyle name="Calculation 9 17 2 3" xfId="16381"/>
    <cellStyle name="Calculation 9 17 2 4" xfId="16382"/>
    <cellStyle name="Calculation 9 17 3" xfId="16383"/>
    <cellStyle name="Calculation 9 17 4" xfId="16384"/>
    <cellStyle name="Calculation 9 17 5" xfId="16385"/>
    <cellStyle name="Calculation 9 18" xfId="16386"/>
    <cellStyle name="Calculation 9 18 2" xfId="16387"/>
    <cellStyle name="Calculation 9 18 2 2" xfId="16388"/>
    <cellStyle name="Calculation 9 18 2 3" xfId="16389"/>
    <cellStyle name="Calculation 9 18 2 4" xfId="16390"/>
    <cellStyle name="Calculation 9 18 3" xfId="16391"/>
    <cellStyle name="Calculation 9 18 4" xfId="16392"/>
    <cellStyle name="Calculation 9 18 5" xfId="16393"/>
    <cellStyle name="Calculation 9 19" xfId="16394"/>
    <cellStyle name="Calculation 9 19 2" xfId="16395"/>
    <cellStyle name="Calculation 9 19 2 2" xfId="16396"/>
    <cellStyle name="Calculation 9 19 2 3" xfId="16397"/>
    <cellStyle name="Calculation 9 19 2 4" xfId="16398"/>
    <cellStyle name="Calculation 9 19 3" xfId="16399"/>
    <cellStyle name="Calculation 9 19 4" xfId="16400"/>
    <cellStyle name="Calculation 9 19 5" xfId="16401"/>
    <cellStyle name="Calculation 9 2" xfId="16402"/>
    <cellStyle name="Calculation 9 2 10" xfId="16403"/>
    <cellStyle name="Calculation 9 2 10 2" xfId="16404"/>
    <cellStyle name="Calculation 9 2 10 2 2" xfId="16405"/>
    <cellStyle name="Calculation 9 2 10 2 3" xfId="16406"/>
    <cellStyle name="Calculation 9 2 10 2 4" xfId="16407"/>
    <cellStyle name="Calculation 9 2 10 3" xfId="16408"/>
    <cellStyle name="Calculation 9 2 10 4" xfId="16409"/>
    <cellStyle name="Calculation 9 2 10 5" xfId="16410"/>
    <cellStyle name="Calculation 9 2 11" xfId="16411"/>
    <cellStyle name="Calculation 9 2 11 2" xfId="16412"/>
    <cellStyle name="Calculation 9 2 11 2 2" xfId="16413"/>
    <cellStyle name="Calculation 9 2 11 2 3" xfId="16414"/>
    <cellStyle name="Calculation 9 2 11 2 4" xfId="16415"/>
    <cellStyle name="Calculation 9 2 11 3" xfId="16416"/>
    <cellStyle name="Calculation 9 2 11 4" xfId="16417"/>
    <cellStyle name="Calculation 9 2 11 5" xfId="16418"/>
    <cellStyle name="Calculation 9 2 12" xfId="16419"/>
    <cellStyle name="Calculation 9 2 12 2" xfId="16420"/>
    <cellStyle name="Calculation 9 2 12 2 2" xfId="16421"/>
    <cellStyle name="Calculation 9 2 12 2 3" xfId="16422"/>
    <cellStyle name="Calculation 9 2 12 2 4" xfId="16423"/>
    <cellStyle name="Calculation 9 2 12 3" xfId="16424"/>
    <cellStyle name="Calculation 9 2 12 4" xfId="16425"/>
    <cellStyle name="Calculation 9 2 12 5" xfId="16426"/>
    <cellStyle name="Calculation 9 2 13" xfId="16427"/>
    <cellStyle name="Calculation 9 2 13 2" xfId="16428"/>
    <cellStyle name="Calculation 9 2 13 2 2" xfId="16429"/>
    <cellStyle name="Calculation 9 2 13 2 3" xfId="16430"/>
    <cellStyle name="Calculation 9 2 13 2 4" xfId="16431"/>
    <cellStyle name="Calculation 9 2 13 3" xfId="16432"/>
    <cellStyle name="Calculation 9 2 13 4" xfId="16433"/>
    <cellStyle name="Calculation 9 2 13 5" xfId="16434"/>
    <cellStyle name="Calculation 9 2 14" xfId="16435"/>
    <cellStyle name="Calculation 9 2 14 2" xfId="16436"/>
    <cellStyle name="Calculation 9 2 14 2 2" xfId="16437"/>
    <cellStyle name="Calculation 9 2 14 2 3" xfId="16438"/>
    <cellStyle name="Calculation 9 2 14 2 4" xfId="16439"/>
    <cellStyle name="Calculation 9 2 14 3" xfId="16440"/>
    <cellStyle name="Calculation 9 2 14 4" xfId="16441"/>
    <cellStyle name="Calculation 9 2 14 5" xfId="16442"/>
    <cellStyle name="Calculation 9 2 15" xfId="16443"/>
    <cellStyle name="Calculation 9 2 15 2" xfId="16444"/>
    <cellStyle name="Calculation 9 2 15 2 2" xfId="16445"/>
    <cellStyle name="Calculation 9 2 15 2 3" xfId="16446"/>
    <cellStyle name="Calculation 9 2 15 2 4" xfId="16447"/>
    <cellStyle name="Calculation 9 2 15 3" xfId="16448"/>
    <cellStyle name="Calculation 9 2 15 4" xfId="16449"/>
    <cellStyle name="Calculation 9 2 15 5" xfId="16450"/>
    <cellStyle name="Calculation 9 2 16" xfId="16451"/>
    <cellStyle name="Calculation 9 2 16 2" xfId="16452"/>
    <cellStyle name="Calculation 9 2 16 2 2" xfId="16453"/>
    <cellStyle name="Calculation 9 2 16 2 3" xfId="16454"/>
    <cellStyle name="Calculation 9 2 16 2 4" xfId="16455"/>
    <cellStyle name="Calculation 9 2 16 3" xfId="16456"/>
    <cellStyle name="Calculation 9 2 16 4" xfId="16457"/>
    <cellStyle name="Calculation 9 2 16 5" xfId="16458"/>
    <cellStyle name="Calculation 9 2 17" xfId="16459"/>
    <cellStyle name="Calculation 9 2 17 2" xfId="16460"/>
    <cellStyle name="Calculation 9 2 17 2 2" xfId="16461"/>
    <cellStyle name="Calculation 9 2 17 2 3" xfId="16462"/>
    <cellStyle name="Calculation 9 2 17 2 4" xfId="16463"/>
    <cellStyle name="Calculation 9 2 17 3" xfId="16464"/>
    <cellStyle name="Calculation 9 2 17 4" xfId="16465"/>
    <cellStyle name="Calculation 9 2 17 5" xfId="16466"/>
    <cellStyle name="Calculation 9 2 18" xfId="16467"/>
    <cellStyle name="Calculation 9 2 18 2" xfId="16468"/>
    <cellStyle name="Calculation 9 2 18 3" xfId="16469"/>
    <cellStyle name="Calculation 9 2 18 4" xfId="16470"/>
    <cellStyle name="Calculation 9 2 19" xfId="16471"/>
    <cellStyle name="Calculation 9 2 2" xfId="16472"/>
    <cellStyle name="Calculation 9 2 2 10" xfId="16473"/>
    <cellStyle name="Calculation 9 2 2 10 2" xfId="16474"/>
    <cellStyle name="Calculation 9 2 2 10 2 2" xfId="16475"/>
    <cellStyle name="Calculation 9 2 2 10 2 3" xfId="16476"/>
    <cellStyle name="Calculation 9 2 2 10 2 4" xfId="16477"/>
    <cellStyle name="Calculation 9 2 2 10 3" xfId="16478"/>
    <cellStyle name="Calculation 9 2 2 10 4" xfId="16479"/>
    <cellStyle name="Calculation 9 2 2 10 5" xfId="16480"/>
    <cellStyle name="Calculation 9 2 2 11" xfId="16481"/>
    <cellStyle name="Calculation 9 2 2 11 2" xfId="16482"/>
    <cellStyle name="Calculation 9 2 2 11 2 2" xfId="16483"/>
    <cellStyle name="Calculation 9 2 2 11 2 3" xfId="16484"/>
    <cellStyle name="Calculation 9 2 2 11 2 4" xfId="16485"/>
    <cellStyle name="Calculation 9 2 2 11 3" xfId="16486"/>
    <cellStyle name="Calculation 9 2 2 11 4" xfId="16487"/>
    <cellStyle name="Calculation 9 2 2 11 5" xfId="16488"/>
    <cellStyle name="Calculation 9 2 2 12" xfId="16489"/>
    <cellStyle name="Calculation 9 2 2 12 2" xfId="16490"/>
    <cellStyle name="Calculation 9 2 2 12 2 2" xfId="16491"/>
    <cellStyle name="Calculation 9 2 2 12 2 3" xfId="16492"/>
    <cellStyle name="Calculation 9 2 2 12 2 4" xfId="16493"/>
    <cellStyle name="Calculation 9 2 2 12 3" xfId="16494"/>
    <cellStyle name="Calculation 9 2 2 12 4" xfId="16495"/>
    <cellStyle name="Calculation 9 2 2 12 5" xfId="16496"/>
    <cellStyle name="Calculation 9 2 2 13" xfId="16497"/>
    <cellStyle name="Calculation 9 2 2 13 2" xfId="16498"/>
    <cellStyle name="Calculation 9 2 2 13 2 2" xfId="16499"/>
    <cellStyle name="Calculation 9 2 2 13 2 3" xfId="16500"/>
    <cellStyle name="Calculation 9 2 2 13 2 4" xfId="16501"/>
    <cellStyle name="Calculation 9 2 2 13 3" xfId="16502"/>
    <cellStyle name="Calculation 9 2 2 13 4" xfId="16503"/>
    <cellStyle name="Calculation 9 2 2 13 5" xfId="16504"/>
    <cellStyle name="Calculation 9 2 2 14" xfId="16505"/>
    <cellStyle name="Calculation 9 2 2 14 2" xfId="16506"/>
    <cellStyle name="Calculation 9 2 2 14 2 2" xfId="16507"/>
    <cellStyle name="Calculation 9 2 2 14 2 3" xfId="16508"/>
    <cellStyle name="Calculation 9 2 2 14 2 4" xfId="16509"/>
    <cellStyle name="Calculation 9 2 2 14 3" xfId="16510"/>
    <cellStyle name="Calculation 9 2 2 14 4" xfId="16511"/>
    <cellStyle name="Calculation 9 2 2 14 5" xfId="16512"/>
    <cellStyle name="Calculation 9 2 2 15" xfId="16513"/>
    <cellStyle name="Calculation 9 2 2 15 2" xfId="16514"/>
    <cellStyle name="Calculation 9 2 2 15 2 2" xfId="16515"/>
    <cellStyle name="Calculation 9 2 2 15 2 3" xfId="16516"/>
    <cellStyle name="Calculation 9 2 2 15 2 4" xfId="16517"/>
    <cellStyle name="Calculation 9 2 2 15 3" xfId="16518"/>
    <cellStyle name="Calculation 9 2 2 15 4" xfId="16519"/>
    <cellStyle name="Calculation 9 2 2 15 5" xfId="16520"/>
    <cellStyle name="Calculation 9 2 2 16" xfId="16521"/>
    <cellStyle name="Calculation 9 2 2 16 2" xfId="16522"/>
    <cellStyle name="Calculation 9 2 2 16 3" xfId="16523"/>
    <cellStyle name="Calculation 9 2 2 16 4" xfId="16524"/>
    <cellStyle name="Calculation 9 2 2 17" xfId="16525"/>
    <cellStyle name="Calculation 9 2 2 2" xfId="16526"/>
    <cellStyle name="Calculation 9 2 2 2 2" xfId="16527"/>
    <cellStyle name="Calculation 9 2 2 2 2 2" xfId="16528"/>
    <cellStyle name="Calculation 9 2 2 2 2 3" xfId="16529"/>
    <cellStyle name="Calculation 9 2 2 2 2 4" xfId="16530"/>
    <cellStyle name="Calculation 9 2 2 2 3" xfId="16531"/>
    <cellStyle name="Calculation 9 2 2 2 4" xfId="16532"/>
    <cellStyle name="Calculation 9 2 2 2 5" xfId="16533"/>
    <cellStyle name="Calculation 9 2 2 3" xfId="16534"/>
    <cellStyle name="Calculation 9 2 2 3 2" xfId="16535"/>
    <cellStyle name="Calculation 9 2 2 3 2 2" xfId="16536"/>
    <cellStyle name="Calculation 9 2 2 3 2 3" xfId="16537"/>
    <cellStyle name="Calculation 9 2 2 3 2 4" xfId="16538"/>
    <cellStyle name="Calculation 9 2 2 3 3" xfId="16539"/>
    <cellStyle name="Calculation 9 2 2 3 4" xfId="16540"/>
    <cellStyle name="Calculation 9 2 2 3 5" xfId="16541"/>
    <cellStyle name="Calculation 9 2 2 4" xfId="16542"/>
    <cellStyle name="Calculation 9 2 2 4 2" xfId="16543"/>
    <cellStyle name="Calculation 9 2 2 4 2 2" xfId="16544"/>
    <cellStyle name="Calculation 9 2 2 4 2 3" xfId="16545"/>
    <cellStyle name="Calculation 9 2 2 4 2 4" xfId="16546"/>
    <cellStyle name="Calculation 9 2 2 4 3" xfId="16547"/>
    <cellStyle name="Calculation 9 2 2 4 4" xfId="16548"/>
    <cellStyle name="Calculation 9 2 2 4 5" xfId="16549"/>
    <cellStyle name="Calculation 9 2 2 5" xfId="16550"/>
    <cellStyle name="Calculation 9 2 2 5 2" xfId="16551"/>
    <cellStyle name="Calculation 9 2 2 5 2 2" xfId="16552"/>
    <cellStyle name="Calculation 9 2 2 5 2 3" xfId="16553"/>
    <cellStyle name="Calculation 9 2 2 5 2 4" xfId="16554"/>
    <cellStyle name="Calculation 9 2 2 5 3" xfId="16555"/>
    <cellStyle name="Calculation 9 2 2 5 4" xfId="16556"/>
    <cellStyle name="Calculation 9 2 2 5 5" xfId="16557"/>
    <cellStyle name="Calculation 9 2 2 6" xfId="16558"/>
    <cellStyle name="Calculation 9 2 2 6 2" xfId="16559"/>
    <cellStyle name="Calculation 9 2 2 6 2 2" xfId="16560"/>
    <cellStyle name="Calculation 9 2 2 6 2 3" xfId="16561"/>
    <cellStyle name="Calculation 9 2 2 6 2 4" xfId="16562"/>
    <cellStyle name="Calculation 9 2 2 6 3" xfId="16563"/>
    <cellStyle name="Calculation 9 2 2 6 4" xfId="16564"/>
    <cellStyle name="Calculation 9 2 2 6 5" xfId="16565"/>
    <cellStyle name="Calculation 9 2 2 7" xfId="16566"/>
    <cellStyle name="Calculation 9 2 2 7 2" xfId="16567"/>
    <cellStyle name="Calculation 9 2 2 7 2 2" xfId="16568"/>
    <cellStyle name="Calculation 9 2 2 7 2 3" xfId="16569"/>
    <cellStyle name="Calculation 9 2 2 7 2 4" xfId="16570"/>
    <cellStyle name="Calculation 9 2 2 7 3" xfId="16571"/>
    <cellStyle name="Calculation 9 2 2 7 4" xfId="16572"/>
    <cellStyle name="Calculation 9 2 2 7 5" xfId="16573"/>
    <cellStyle name="Calculation 9 2 2 8" xfId="16574"/>
    <cellStyle name="Calculation 9 2 2 8 2" xfId="16575"/>
    <cellStyle name="Calculation 9 2 2 8 2 2" xfId="16576"/>
    <cellStyle name="Calculation 9 2 2 8 2 3" xfId="16577"/>
    <cellStyle name="Calculation 9 2 2 8 2 4" xfId="16578"/>
    <cellStyle name="Calculation 9 2 2 8 3" xfId="16579"/>
    <cellStyle name="Calculation 9 2 2 8 4" xfId="16580"/>
    <cellStyle name="Calculation 9 2 2 8 5" xfId="16581"/>
    <cellStyle name="Calculation 9 2 2 9" xfId="16582"/>
    <cellStyle name="Calculation 9 2 2 9 2" xfId="16583"/>
    <cellStyle name="Calculation 9 2 2 9 2 2" xfId="16584"/>
    <cellStyle name="Calculation 9 2 2 9 2 3" xfId="16585"/>
    <cellStyle name="Calculation 9 2 2 9 2 4" xfId="16586"/>
    <cellStyle name="Calculation 9 2 2 9 3" xfId="16587"/>
    <cellStyle name="Calculation 9 2 2 9 4" xfId="16588"/>
    <cellStyle name="Calculation 9 2 2 9 5" xfId="16589"/>
    <cellStyle name="Calculation 9 2 2_Income Statement " xfId="16590"/>
    <cellStyle name="Calculation 9 2 20" xfId="16591"/>
    <cellStyle name="Calculation 9 2 21" xfId="16592"/>
    <cellStyle name="Calculation 9 2 3" xfId="16593"/>
    <cellStyle name="Calculation 9 2 3 2" xfId="16594"/>
    <cellStyle name="Calculation 9 2 3 2 2" xfId="16595"/>
    <cellStyle name="Calculation 9 2 3 2 3" xfId="16596"/>
    <cellStyle name="Calculation 9 2 3 2 4" xfId="16597"/>
    <cellStyle name="Calculation 9 2 3 3" xfId="16598"/>
    <cellStyle name="Calculation 9 2 3 4" xfId="16599"/>
    <cellStyle name="Calculation 9 2 3 5" xfId="16600"/>
    <cellStyle name="Calculation 9 2 4" xfId="16601"/>
    <cellStyle name="Calculation 9 2 4 2" xfId="16602"/>
    <cellStyle name="Calculation 9 2 4 2 2" xfId="16603"/>
    <cellStyle name="Calculation 9 2 4 2 3" xfId="16604"/>
    <cellStyle name="Calculation 9 2 4 2 4" xfId="16605"/>
    <cellStyle name="Calculation 9 2 4 3" xfId="16606"/>
    <cellStyle name="Calculation 9 2 4 4" xfId="16607"/>
    <cellStyle name="Calculation 9 2 4 5" xfId="16608"/>
    <cellStyle name="Calculation 9 2 5" xfId="16609"/>
    <cellStyle name="Calculation 9 2 5 2" xfId="16610"/>
    <cellStyle name="Calculation 9 2 5 2 2" xfId="16611"/>
    <cellStyle name="Calculation 9 2 5 2 3" xfId="16612"/>
    <cellStyle name="Calculation 9 2 5 2 4" xfId="16613"/>
    <cellStyle name="Calculation 9 2 5 3" xfId="16614"/>
    <cellStyle name="Calculation 9 2 5 4" xfId="16615"/>
    <cellStyle name="Calculation 9 2 5 5" xfId="16616"/>
    <cellStyle name="Calculation 9 2 6" xfId="16617"/>
    <cellStyle name="Calculation 9 2 6 2" xfId="16618"/>
    <cellStyle name="Calculation 9 2 6 2 2" xfId="16619"/>
    <cellStyle name="Calculation 9 2 6 2 3" xfId="16620"/>
    <cellStyle name="Calculation 9 2 6 2 4" xfId="16621"/>
    <cellStyle name="Calculation 9 2 6 3" xfId="16622"/>
    <cellStyle name="Calculation 9 2 6 4" xfId="16623"/>
    <cellStyle name="Calculation 9 2 6 5" xfId="16624"/>
    <cellStyle name="Calculation 9 2 7" xfId="16625"/>
    <cellStyle name="Calculation 9 2 7 2" xfId="16626"/>
    <cellStyle name="Calculation 9 2 7 2 2" xfId="16627"/>
    <cellStyle name="Calculation 9 2 7 2 3" xfId="16628"/>
    <cellStyle name="Calculation 9 2 7 2 4" xfId="16629"/>
    <cellStyle name="Calculation 9 2 7 3" xfId="16630"/>
    <cellStyle name="Calculation 9 2 7 4" xfId="16631"/>
    <cellStyle name="Calculation 9 2 7 5" xfId="16632"/>
    <cellStyle name="Calculation 9 2 8" xfId="16633"/>
    <cellStyle name="Calculation 9 2 8 2" xfId="16634"/>
    <cellStyle name="Calculation 9 2 8 2 2" xfId="16635"/>
    <cellStyle name="Calculation 9 2 8 2 3" xfId="16636"/>
    <cellStyle name="Calculation 9 2 8 2 4" xfId="16637"/>
    <cellStyle name="Calculation 9 2 8 3" xfId="16638"/>
    <cellStyle name="Calculation 9 2 8 4" xfId="16639"/>
    <cellStyle name="Calculation 9 2 8 5" xfId="16640"/>
    <cellStyle name="Calculation 9 2 9" xfId="16641"/>
    <cellStyle name="Calculation 9 2 9 2" xfId="16642"/>
    <cellStyle name="Calculation 9 2 9 2 2" xfId="16643"/>
    <cellStyle name="Calculation 9 2 9 2 3" xfId="16644"/>
    <cellStyle name="Calculation 9 2 9 2 4" xfId="16645"/>
    <cellStyle name="Calculation 9 2 9 3" xfId="16646"/>
    <cellStyle name="Calculation 9 2 9 4" xfId="16647"/>
    <cellStyle name="Calculation 9 2 9 5" xfId="16648"/>
    <cellStyle name="Calculation 9 2_Income Statement " xfId="16649"/>
    <cellStyle name="Calculation 9 20" xfId="16650"/>
    <cellStyle name="Calculation 9 20 2" xfId="16651"/>
    <cellStyle name="Calculation 9 20 2 2" xfId="16652"/>
    <cellStyle name="Calculation 9 20 2 3" xfId="16653"/>
    <cellStyle name="Calculation 9 20 2 4" xfId="16654"/>
    <cellStyle name="Calculation 9 20 3" xfId="16655"/>
    <cellStyle name="Calculation 9 20 4" xfId="16656"/>
    <cellStyle name="Calculation 9 20 5" xfId="16657"/>
    <cellStyle name="Calculation 9 21" xfId="16658"/>
    <cellStyle name="Calculation 9 21 2" xfId="16659"/>
    <cellStyle name="Calculation 9 21 3" xfId="16660"/>
    <cellStyle name="Calculation 9 21 4" xfId="16661"/>
    <cellStyle name="Calculation 9 22" xfId="16662"/>
    <cellStyle name="Calculation 9 23" xfId="16663"/>
    <cellStyle name="Calculation 9 24" xfId="16664"/>
    <cellStyle name="Calculation 9 25" xfId="16665"/>
    <cellStyle name="Calculation 9 26" xfId="16666"/>
    <cellStyle name="Calculation 9 27" xfId="16667"/>
    <cellStyle name="Calculation 9 28" xfId="16668"/>
    <cellStyle name="Calculation 9 29" xfId="16669"/>
    <cellStyle name="Calculation 9 3" xfId="16670"/>
    <cellStyle name="Calculation 9 3 10" xfId="16671"/>
    <cellStyle name="Calculation 9 3 10 2" xfId="16672"/>
    <cellStyle name="Calculation 9 3 10 2 2" xfId="16673"/>
    <cellStyle name="Calculation 9 3 10 2 3" xfId="16674"/>
    <cellStyle name="Calculation 9 3 10 2 4" xfId="16675"/>
    <cellStyle name="Calculation 9 3 10 3" xfId="16676"/>
    <cellStyle name="Calculation 9 3 10 4" xfId="16677"/>
    <cellStyle name="Calculation 9 3 10 5" xfId="16678"/>
    <cellStyle name="Calculation 9 3 11" xfId="16679"/>
    <cellStyle name="Calculation 9 3 11 2" xfId="16680"/>
    <cellStyle name="Calculation 9 3 11 2 2" xfId="16681"/>
    <cellStyle name="Calculation 9 3 11 2 3" xfId="16682"/>
    <cellStyle name="Calculation 9 3 11 2 4" xfId="16683"/>
    <cellStyle name="Calculation 9 3 11 3" xfId="16684"/>
    <cellStyle name="Calculation 9 3 11 4" xfId="16685"/>
    <cellStyle name="Calculation 9 3 11 5" xfId="16686"/>
    <cellStyle name="Calculation 9 3 12" xfId="16687"/>
    <cellStyle name="Calculation 9 3 12 2" xfId="16688"/>
    <cellStyle name="Calculation 9 3 12 2 2" xfId="16689"/>
    <cellStyle name="Calculation 9 3 12 2 3" xfId="16690"/>
    <cellStyle name="Calculation 9 3 12 2 4" xfId="16691"/>
    <cellStyle name="Calculation 9 3 12 3" xfId="16692"/>
    <cellStyle name="Calculation 9 3 12 4" xfId="16693"/>
    <cellStyle name="Calculation 9 3 12 5" xfId="16694"/>
    <cellStyle name="Calculation 9 3 13" xfId="16695"/>
    <cellStyle name="Calculation 9 3 13 2" xfId="16696"/>
    <cellStyle name="Calculation 9 3 13 2 2" xfId="16697"/>
    <cellStyle name="Calculation 9 3 13 2 3" xfId="16698"/>
    <cellStyle name="Calculation 9 3 13 2 4" xfId="16699"/>
    <cellStyle name="Calculation 9 3 13 3" xfId="16700"/>
    <cellStyle name="Calculation 9 3 13 4" xfId="16701"/>
    <cellStyle name="Calculation 9 3 13 5" xfId="16702"/>
    <cellStyle name="Calculation 9 3 14" xfId="16703"/>
    <cellStyle name="Calculation 9 3 14 2" xfId="16704"/>
    <cellStyle name="Calculation 9 3 14 2 2" xfId="16705"/>
    <cellStyle name="Calculation 9 3 14 2 3" xfId="16706"/>
    <cellStyle name="Calculation 9 3 14 2 4" xfId="16707"/>
    <cellStyle name="Calculation 9 3 14 3" xfId="16708"/>
    <cellStyle name="Calculation 9 3 14 4" xfId="16709"/>
    <cellStyle name="Calculation 9 3 14 5" xfId="16710"/>
    <cellStyle name="Calculation 9 3 15" xfId="16711"/>
    <cellStyle name="Calculation 9 3 15 2" xfId="16712"/>
    <cellStyle name="Calculation 9 3 15 2 2" xfId="16713"/>
    <cellStyle name="Calculation 9 3 15 2 3" xfId="16714"/>
    <cellStyle name="Calculation 9 3 15 2 4" xfId="16715"/>
    <cellStyle name="Calculation 9 3 15 3" xfId="16716"/>
    <cellStyle name="Calculation 9 3 15 4" xfId="16717"/>
    <cellStyle name="Calculation 9 3 15 5" xfId="16718"/>
    <cellStyle name="Calculation 9 3 16" xfId="16719"/>
    <cellStyle name="Calculation 9 3 16 2" xfId="16720"/>
    <cellStyle name="Calculation 9 3 16 3" xfId="16721"/>
    <cellStyle name="Calculation 9 3 16 4" xfId="16722"/>
    <cellStyle name="Calculation 9 3 17" xfId="16723"/>
    <cellStyle name="Calculation 9 3 2" xfId="16724"/>
    <cellStyle name="Calculation 9 3 2 2" xfId="16725"/>
    <cellStyle name="Calculation 9 3 2 2 2" xfId="16726"/>
    <cellStyle name="Calculation 9 3 2 2 3" xfId="16727"/>
    <cellStyle name="Calculation 9 3 2 2 4" xfId="16728"/>
    <cellStyle name="Calculation 9 3 2 3" xfId="16729"/>
    <cellStyle name="Calculation 9 3 2 4" xfId="16730"/>
    <cellStyle name="Calculation 9 3 2 5" xfId="16731"/>
    <cellStyle name="Calculation 9 3 3" xfId="16732"/>
    <cellStyle name="Calculation 9 3 3 2" xfId="16733"/>
    <cellStyle name="Calculation 9 3 3 2 2" xfId="16734"/>
    <cellStyle name="Calculation 9 3 3 2 3" xfId="16735"/>
    <cellStyle name="Calculation 9 3 3 2 4" xfId="16736"/>
    <cellStyle name="Calculation 9 3 3 3" xfId="16737"/>
    <cellStyle name="Calculation 9 3 3 4" xfId="16738"/>
    <cellStyle name="Calculation 9 3 3 5" xfId="16739"/>
    <cellStyle name="Calculation 9 3 4" xfId="16740"/>
    <cellStyle name="Calculation 9 3 4 2" xfId="16741"/>
    <cellStyle name="Calculation 9 3 4 2 2" xfId="16742"/>
    <cellStyle name="Calculation 9 3 4 2 3" xfId="16743"/>
    <cellStyle name="Calculation 9 3 4 2 4" xfId="16744"/>
    <cellStyle name="Calculation 9 3 4 3" xfId="16745"/>
    <cellStyle name="Calculation 9 3 4 4" xfId="16746"/>
    <cellStyle name="Calculation 9 3 4 5" xfId="16747"/>
    <cellStyle name="Calculation 9 3 5" xfId="16748"/>
    <cellStyle name="Calculation 9 3 5 2" xfId="16749"/>
    <cellStyle name="Calculation 9 3 5 2 2" xfId="16750"/>
    <cellStyle name="Calculation 9 3 5 2 3" xfId="16751"/>
    <cellStyle name="Calculation 9 3 5 2 4" xfId="16752"/>
    <cellStyle name="Calculation 9 3 5 3" xfId="16753"/>
    <cellStyle name="Calculation 9 3 5 4" xfId="16754"/>
    <cellStyle name="Calculation 9 3 5 5" xfId="16755"/>
    <cellStyle name="Calculation 9 3 6" xfId="16756"/>
    <cellStyle name="Calculation 9 3 6 2" xfId="16757"/>
    <cellStyle name="Calculation 9 3 6 2 2" xfId="16758"/>
    <cellStyle name="Calculation 9 3 6 2 3" xfId="16759"/>
    <cellStyle name="Calculation 9 3 6 2 4" xfId="16760"/>
    <cellStyle name="Calculation 9 3 6 3" xfId="16761"/>
    <cellStyle name="Calculation 9 3 6 4" xfId="16762"/>
    <cellStyle name="Calculation 9 3 6 5" xfId="16763"/>
    <cellStyle name="Calculation 9 3 7" xfId="16764"/>
    <cellStyle name="Calculation 9 3 7 2" xfId="16765"/>
    <cellStyle name="Calculation 9 3 7 2 2" xfId="16766"/>
    <cellStyle name="Calculation 9 3 7 2 3" xfId="16767"/>
    <cellStyle name="Calculation 9 3 7 2 4" xfId="16768"/>
    <cellStyle name="Calculation 9 3 7 3" xfId="16769"/>
    <cellStyle name="Calculation 9 3 7 4" xfId="16770"/>
    <cellStyle name="Calculation 9 3 7 5" xfId="16771"/>
    <cellStyle name="Calculation 9 3 8" xfId="16772"/>
    <cellStyle name="Calculation 9 3 8 2" xfId="16773"/>
    <cellStyle name="Calculation 9 3 8 2 2" xfId="16774"/>
    <cellStyle name="Calculation 9 3 8 2 3" xfId="16775"/>
    <cellStyle name="Calculation 9 3 8 2 4" xfId="16776"/>
    <cellStyle name="Calculation 9 3 8 3" xfId="16777"/>
    <cellStyle name="Calculation 9 3 8 4" xfId="16778"/>
    <cellStyle name="Calculation 9 3 8 5" xfId="16779"/>
    <cellStyle name="Calculation 9 3 9" xfId="16780"/>
    <cellStyle name="Calculation 9 3 9 2" xfId="16781"/>
    <cellStyle name="Calculation 9 3 9 2 2" xfId="16782"/>
    <cellStyle name="Calculation 9 3 9 2 3" xfId="16783"/>
    <cellStyle name="Calculation 9 3 9 2 4" xfId="16784"/>
    <cellStyle name="Calculation 9 3 9 3" xfId="16785"/>
    <cellStyle name="Calculation 9 3 9 4" xfId="16786"/>
    <cellStyle name="Calculation 9 3 9 5" xfId="16787"/>
    <cellStyle name="Calculation 9 3_Income Statement " xfId="16788"/>
    <cellStyle name="Calculation 9 30" xfId="16789"/>
    <cellStyle name="Calculation 9 31" xfId="16790"/>
    <cellStyle name="Calculation 9 32" xfId="16321"/>
    <cellStyle name="Calculation 9 4" xfId="16791"/>
    <cellStyle name="Calculation 9 4 2" xfId="16792"/>
    <cellStyle name="Calculation 9 4 2 2" xfId="16793"/>
    <cellStyle name="Calculation 9 4 2 3" xfId="16794"/>
    <cellStyle name="Calculation 9 4 2 4" xfId="16795"/>
    <cellStyle name="Calculation 9 4 3" xfId="16796"/>
    <cellStyle name="Calculation 9 4 4" xfId="16797"/>
    <cellStyle name="Calculation 9 4 5" xfId="16798"/>
    <cellStyle name="Calculation 9 5" xfId="16799"/>
    <cellStyle name="Calculation 9 5 2" xfId="16800"/>
    <cellStyle name="Calculation 9 5 2 2" xfId="16801"/>
    <cellStyle name="Calculation 9 5 2 3" xfId="16802"/>
    <cellStyle name="Calculation 9 5 2 4" xfId="16803"/>
    <cellStyle name="Calculation 9 5 3" xfId="16804"/>
    <cellStyle name="Calculation 9 5 4" xfId="16805"/>
    <cellStyle name="Calculation 9 5 5" xfId="16806"/>
    <cellStyle name="Calculation 9 6" xfId="16807"/>
    <cellStyle name="Calculation 9 6 2" xfId="16808"/>
    <cellStyle name="Calculation 9 6 2 2" xfId="16809"/>
    <cellStyle name="Calculation 9 6 2 3" xfId="16810"/>
    <cellStyle name="Calculation 9 6 2 4" xfId="16811"/>
    <cellStyle name="Calculation 9 6 3" xfId="16812"/>
    <cellStyle name="Calculation 9 6 4" xfId="16813"/>
    <cellStyle name="Calculation 9 6 5" xfId="16814"/>
    <cellStyle name="Calculation 9 7" xfId="16815"/>
    <cellStyle name="Calculation 9 7 2" xfId="16816"/>
    <cellStyle name="Calculation 9 7 2 2" xfId="16817"/>
    <cellStyle name="Calculation 9 7 2 3" xfId="16818"/>
    <cellStyle name="Calculation 9 7 2 4" xfId="16819"/>
    <cellStyle name="Calculation 9 7 3" xfId="16820"/>
    <cellStyle name="Calculation 9 7 4" xfId="16821"/>
    <cellStyle name="Calculation 9 7 5" xfId="16822"/>
    <cellStyle name="Calculation 9 8" xfId="16823"/>
    <cellStyle name="Calculation 9 8 2" xfId="16824"/>
    <cellStyle name="Calculation 9 8 2 2" xfId="16825"/>
    <cellStyle name="Calculation 9 8 2 3" xfId="16826"/>
    <cellStyle name="Calculation 9 8 2 4" xfId="16827"/>
    <cellStyle name="Calculation 9 8 3" xfId="16828"/>
    <cellStyle name="Calculation 9 8 4" xfId="16829"/>
    <cellStyle name="Calculation 9 8 5" xfId="16830"/>
    <cellStyle name="Calculation 9 9" xfId="16831"/>
    <cellStyle name="Calculation 9 9 2" xfId="16832"/>
    <cellStyle name="Calculation 9 9 2 2" xfId="16833"/>
    <cellStyle name="Calculation 9 9 2 3" xfId="16834"/>
    <cellStyle name="Calculation 9 9 2 4" xfId="16835"/>
    <cellStyle name="Calculation 9 9 3" xfId="16836"/>
    <cellStyle name="Calculation 9 9 4" xfId="16837"/>
    <cellStyle name="Calculation 9 9 5" xfId="16838"/>
    <cellStyle name="Calculation 9_Income Statement " xfId="16839"/>
    <cellStyle name="Centre alignment" xfId="2634"/>
    <cellStyle name="Centre alignment 2" xfId="2633"/>
    <cellStyle name="Centre alignment 2 2" xfId="2632"/>
    <cellStyle name="Centre alignment 3" xfId="2631"/>
    <cellStyle name="Centre alignment_5210NY3101_NMPC Electric 18-A Monthly Deferral_1014" xfId="2630"/>
    <cellStyle name="Check Cell 10" xfId="253"/>
    <cellStyle name="Check Cell 10 2" xfId="16841"/>
    <cellStyle name="Check Cell 10 2 2" xfId="16842"/>
    <cellStyle name="Check Cell 10 2 2 2" xfId="16843"/>
    <cellStyle name="Check Cell 10 2 3" xfId="16844"/>
    <cellStyle name="Check Cell 10 2 3 2" xfId="16845"/>
    <cellStyle name="Check Cell 10 2 4" xfId="16846"/>
    <cellStyle name="Check Cell 10 3" xfId="16847"/>
    <cellStyle name="Check Cell 10 3 2" xfId="16848"/>
    <cellStyle name="Check Cell 10 4" xfId="16849"/>
    <cellStyle name="Check Cell 10 4 2" xfId="16850"/>
    <cellStyle name="Check Cell 10 5" xfId="16851"/>
    <cellStyle name="Check Cell 10 5 2" xfId="16852"/>
    <cellStyle name="Check Cell 10 6" xfId="16853"/>
    <cellStyle name="Check Cell 10 7" xfId="16854"/>
    <cellStyle name="Check Cell 10 8" xfId="16840"/>
    <cellStyle name="Check Cell 11" xfId="16855"/>
    <cellStyle name="Check Cell 11 2" xfId="16856"/>
    <cellStyle name="Check Cell 11 2 2" xfId="16857"/>
    <cellStyle name="Check Cell 11 3" xfId="16858"/>
    <cellStyle name="Check Cell 11 3 2" xfId="16859"/>
    <cellStyle name="Check Cell 11 4" xfId="16860"/>
    <cellStyle name="Check Cell 2" xfId="254"/>
    <cellStyle name="Check Cell 2 10" xfId="16861"/>
    <cellStyle name="Check Cell 2 2" xfId="2628"/>
    <cellStyle name="Check Cell 2 2 2" xfId="16863"/>
    <cellStyle name="Check Cell 2 2 2 2" xfId="16864"/>
    <cellStyle name="Check Cell 2 2 3" xfId="16865"/>
    <cellStyle name="Check Cell 2 2 3 2" xfId="16866"/>
    <cellStyle name="Check Cell 2 2 4" xfId="16867"/>
    <cellStyle name="Check Cell 2 2 5" xfId="16862"/>
    <cellStyle name="Check Cell 2 3" xfId="2627"/>
    <cellStyle name="Check Cell 2 3 2" xfId="2626"/>
    <cellStyle name="Check Cell 2 3 2 2" xfId="16870"/>
    <cellStyle name="Check Cell 2 3 2 3" xfId="16869"/>
    <cellStyle name="Check Cell 2 3 3" xfId="16871"/>
    <cellStyle name="Check Cell 2 3 3 2" xfId="16872"/>
    <cellStyle name="Check Cell 2 3 4" xfId="16873"/>
    <cellStyle name="Check Cell 2 3 5" xfId="16868"/>
    <cellStyle name="Check Cell 2 4" xfId="2629"/>
    <cellStyle name="Check Cell 2 4 2" xfId="16875"/>
    <cellStyle name="Check Cell 2 4 2 2" xfId="16876"/>
    <cellStyle name="Check Cell 2 4 3" xfId="16877"/>
    <cellStyle name="Check Cell 2 4 3 2" xfId="16878"/>
    <cellStyle name="Check Cell 2 4 4" xfId="16879"/>
    <cellStyle name="Check Cell 2 4 5" xfId="16874"/>
    <cellStyle name="Check Cell 2 5" xfId="16880"/>
    <cellStyle name="Check Cell 2 5 2" xfId="16881"/>
    <cellStyle name="Check Cell 2 6" xfId="16882"/>
    <cellStyle name="Check Cell 2 6 2" xfId="16883"/>
    <cellStyle name="Check Cell 2 7" xfId="16884"/>
    <cellStyle name="Check Cell 2 7 2" xfId="16885"/>
    <cellStyle name="Check Cell 2 8" xfId="16886"/>
    <cellStyle name="Check Cell 2 9" xfId="16887"/>
    <cellStyle name="Check Cell 2_2530250_ Nuclear Fuel Disp Cost_1213" xfId="2625"/>
    <cellStyle name="Check Cell 3" xfId="255"/>
    <cellStyle name="Check Cell 3 2" xfId="2623"/>
    <cellStyle name="Check Cell 3 2 2" xfId="2622"/>
    <cellStyle name="Check Cell 3 2 2 2" xfId="16891"/>
    <cellStyle name="Check Cell 3 2 2 3" xfId="16890"/>
    <cellStyle name="Check Cell 3 2 3" xfId="16892"/>
    <cellStyle name="Check Cell 3 2 3 2" xfId="16893"/>
    <cellStyle name="Check Cell 3 2 4" xfId="16894"/>
    <cellStyle name="Check Cell 3 2 5" xfId="16889"/>
    <cellStyle name="Check Cell 3 3" xfId="2621"/>
    <cellStyle name="Check Cell 3 3 2" xfId="16896"/>
    <cellStyle name="Check Cell 3 3 3" xfId="16895"/>
    <cellStyle name="Check Cell 3 4" xfId="2624"/>
    <cellStyle name="Check Cell 3 4 2" xfId="16898"/>
    <cellStyle name="Check Cell 3 4 3" xfId="16897"/>
    <cellStyle name="Check Cell 3 5" xfId="16899"/>
    <cellStyle name="Check Cell 3 5 2" xfId="16900"/>
    <cellStyle name="Check Cell 3 6" xfId="16901"/>
    <cellStyle name="Check Cell 3 7" xfId="16902"/>
    <cellStyle name="Check Cell 3 8" xfId="16903"/>
    <cellStyle name="Check Cell 3 9" xfId="16888"/>
    <cellStyle name="Check Cell 3_5210NY0919_6225_Economic Development Fund Deferral_0313" xfId="2620"/>
    <cellStyle name="Check Cell 4" xfId="256"/>
    <cellStyle name="Check Cell 4 2" xfId="2619"/>
    <cellStyle name="Check Cell 4 2 2" xfId="16906"/>
    <cellStyle name="Check Cell 4 2 2 2" xfId="16907"/>
    <cellStyle name="Check Cell 4 2 3" xfId="16908"/>
    <cellStyle name="Check Cell 4 2 3 2" xfId="16909"/>
    <cellStyle name="Check Cell 4 2 4" xfId="16910"/>
    <cellStyle name="Check Cell 4 2 5" xfId="16905"/>
    <cellStyle name="Check Cell 4 3" xfId="16911"/>
    <cellStyle name="Check Cell 4 3 2" xfId="16912"/>
    <cellStyle name="Check Cell 4 4" xfId="16913"/>
    <cellStyle name="Check Cell 4 4 2" xfId="16914"/>
    <cellStyle name="Check Cell 4 5" xfId="16915"/>
    <cellStyle name="Check Cell 4 5 2" xfId="16916"/>
    <cellStyle name="Check Cell 4 6" xfId="16917"/>
    <cellStyle name="Check Cell 4 7" xfId="16918"/>
    <cellStyle name="Check Cell 4 8" xfId="16904"/>
    <cellStyle name="Check Cell 5" xfId="257"/>
    <cellStyle name="Check Cell 5 2" xfId="2617"/>
    <cellStyle name="Check Cell 5 2 2" xfId="16921"/>
    <cellStyle name="Check Cell 5 2 2 2" xfId="16922"/>
    <cellStyle name="Check Cell 5 2 3" xfId="16923"/>
    <cellStyle name="Check Cell 5 2 3 2" xfId="16924"/>
    <cellStyle name="Check Cell 5 2 4" xfId="16925"/>
    <cellStyle name="Check Cell 5 2 5" xfId="16920"/>
    <cellStyle name="Check Cell 5 3" xfId="2616"/>
    <cellStyle name="Check Cell 5 3 2" xfId="16927"/>
    <cellStyle name="Check Cell 5 3 3" xfId="16926"/>
    <cellStyle name="Check Cell 5 4" xfId="2618"/>
    <cellStyle name="Check Cell 5 4 2" xfId="16929"/>
    <cellStyle name="Check Cell 5 4 3" xfId="16928"/>
    <cellStyle name="Check Cell 5 5" xfId="16930"/>
    <cellStyle name="Check Cell 5 5 2" xfId="16931"/>
    <cellStyle name="Check Cell 5 6" xfId="16932"/>
    <cellStyle name="Check Cell 5 7" xfId="16933"/>
    <cellStyle name="Check Cell 5 8" xfId="16919"/>
    <cellStyle name="Check Cell 5_08 14 TRAC Estimate w_JE" xfId="2615"/>
    <cellStyle name="Check Cell 6" xfId="258"/>
    <cellStyle name="Check Cell 6 2" xfId="16935"/>
    <cellStyle name="Check Cell 6 2 2" xfId="16936"/>
    <cellStyle name="Check Cell 6 2 2 2" xfId="16937"/>
    <cellStyle name="Check Cell 6 2 3" xfId="16938"/>
    <cellStyle name="Check Cell 6 2 3 2" xfId="16939"/>
    <cellStyle name="Check Cell 6 2 4" xfId="16940"/>
    <cellStyle name="Check Cell 6 3" xfId="16941"/>
    <cellStyle name="Check Cell 6 3 2" xfId="16942"/>
    <cellStyle name="Check Cell 6 4" xfId="16943"/>
    <cellStyle name="Check Cell 6 4 2" xfId="16944"/>
    <cellStyle name="Check Cell 6 5" xfId="16945"/>
    <cellStyle name="Check Cell 6 5 2" xfId="16946"/>
    <cellStyle name="Check Cell 6 6" xfId="16947"/>
    <cellStyle name="Check Cell 6 7" xfId="16948"/>
    <cellStyle name="Check Cell 6 8" xfId="16934"/>
    <cellStyle name="Check Cell 7" xfId="259"/>
    <cellStyle name="Check Cell 7 2" xfId="16950"/>
    <cellStyle name="Check Cell 7 2 2" xfId="16951"/>
    <cellStyle name="Check Cell 7 2 2 2" xfId="16952"/>
    <cellStyle name="Check Cell 7 2 3" xfId="16953"/>
    <cellStyle name="Check Cell 7 2 3 2" xfId="16954"/>
    <cellStyle name="Check Cell 7 2 4" xfId="16955"/>
    <cellStyle name="Check Cell 7 3" xfId="16956"/>
    <cellStyle name="Check Cell 7 3 2" xfId="16957"/>
    <cellStyle name="Check Cell 7 4" xfId="16958"/>
    <cellStyle name="Check Cell 7 4 2" xfId="16959"/>
    <cellStyle name="Check Cell 7 5" xfId="16960"/>
    <cellStyle name="Check Cell 7 5 2" xfId="16961"/>
    <cellStyle name="Check Cell 7 6" xfId="16962"/>
    <cellStyle name="Check Cell 7 7" xfId="16963"/>
    <cellStyle name="Check Cell 7 8" xfId="16949"/>
    <cellStyle name="Check Cell 8" xfId="260"/>
    <cellStyle name="Check Cell 8 2" xfId="16965"/>
    <cellStyle name="Check Cell 8 2 2" xfId="16966"/>
    <cellStyle name="Check Cell 8 2 2 2" xfId="16967"/>
    <cellStyle name="Check Cell 8 2 3" xfId="16968"/>
    <cellStyle name="Check Cell 8 2 3 2" xfId="16969"/>
    <cellStyle name="Check Cell 8 2 4" xfId="16970"/>
    <cellStyle name="Check Cell 8 3" xfId="16971"/>
    <cellStyle name="Check Cell 8 3 2" xfId="16972"/>
    <cellStyle name="Check Cell 8 4" xfId="16973"/>
    <cellStyle name="Check Cell 8 4 2" xfId="16974"/>
    <cellStyle name="Check Cell 8 5" xfId="16975"/>
    <cellStyle name="Check Cell 8 5 2" xfId="16976"/>
    <cellStyle name="Check Cell 8 6" xfId="16977"/>
    <cellStyle name="Check Cell 8 7" xfId="16978"/>
    <cellStyle name="Check Cell 8 8" xfId="16964"/>
    <cellStyle name="Check Cell 9" xfId="261"/>
    <cellStyle name="Check Cell 9 2" xfId="16980"/>
    <cellStyle name="Check Cell 9 2 2" xfId="16981"/>
    <cellStyle name="Check Cell 9 2 2 2" xfId="16982"/>
    <cellStyle name="Check Cell 9 2 3" xfId="16983"/>
    <cellStyle name="Check Cell 9 2 3 2" xfId="16984"/>
    <cellStyle name="Check Cell 9 2 4" xfId="16985"/>
    <cellStyle name="Check Cell 9 3" xfId="16986"/>
    <cellStyle name="Check Cell 9 3 2" xfId="16987"/>
    <cellStyle name="Check Cell 9 4" xfId="16988"/>
    <cellStyle name="Check Cell 9 4 2" xfId="16989"/>
    <cellStyle name="Check Cell 9 5" xfId="16990"/>
    <cellStyle name="Check Cell 9 5 2" xfId="16991"/>
    <cellStyle name="Check Cell 9 6" xfId="16992"/>
    <cellStyle name="Check Cell 9 7" xfId="16993"/>
    <cellStyle name="Check Cell 9 8" xfId="16979"/>
    <cellStyle name="CheckCell" xfId="16994"/>
    <cellStyle name="Code" xfId="262"/>
    <cellStyle name="Code 2" xfId="16996"/>
    <cellStyle name="Code 2 2" xfId="16997"/>
    <cellStyle name="Code 2 2 2" xfId="16998"/>
    <cellStyle name="Code 2 3" xfId="16999"/>
    <cellStyle name="Code 2 3 2" xfId="17000"/>
    <cellStyle name="Code 2 4" xfId="17001"/>
    <cellStyle name="Code 3" xfId="17002"/>
    <cellStyle name="Code 3 2" xfId="17003"/>
    <cellStyle name="Code 4" xfId="17004"/>
    <cellStyle name="Code 4 2" xfId="17005"/>
    <cellStyle name="Code 5" xfId="17006"/>
    <cellStyle name="Code 5 2" xfId="17007"/>
    <cellStyle name="Code 6" xfId="17008"/>
    <cellStyle name="Code 7" xfId="17009"/>
    <cellStyle name="Code 8" xfId="16995"/>
    <cellStyle name="Code_Income Statement " xfId="17010"/>
    <cellStyle name="ColBlue" xfId="3742"/>
    <cellStyle name="ColGreen" xfId="3741"/>
    <cellStyle name="colhead" xfId="3740"/>
    <cellStyle name="ColRed" xfId="3739"/>
    <cellStyle name="column Head Underlined" xfId="3738"/>
    <cellStyle name="Column Heading" xfId="263"/>
    <cellStyle name="Column Heading 2" xfId="3737"/>
    <cellStyle name="ColumnHeading" xfId="264"/>
    <cellStyle name="Comma" xfId="2" builtinId="3"/>
    <cellStyle name="Comma  - Style1" xfId="3736"/>
    <cellStyle name="Comma  - Style1 2" xfId="17012"/>
    <cellStyle name="Comma  - Style1 3" xfId="17011"/>
    <cellStyle name="Comma  - Style2" xfId="3735"/>
    <cellStyle name="Comma  - Style2 2" xfId="17014"/>
    <cellStyle name="Comma  - Style2 3" xfId="17013"/>
    <cellStyle name="Comma  - Style3" xfId="3734"/>
    <cellStyle name="Comma  - Style3 2" xfId="17016"/>
    <cellStyle name="Comma  - Style3 3" xfId="17015"/>
    <cellStyle name="Comma  - Style4" xfId="3733"/>
    <cellStyle name="Comma  - Style4 2" xfId="17018"/>
    <cellStyle name="Comma  - Style4 3" xfId="17017"/>
    <cellStyle name="Comma  - Style5" xfId="3732"/>
    <cellStyle name="Comma  - Style5 2" xfId="17020"/>
    <cellStyle name="Comma  - Style5 3" xfId="17019"/>
    <cellStyle name="Comma  - Style6" xfId="3731"/>
    <cellStyle name="Comma  - Style6 2" xfId="17022"/>
    <cellStyle name="Comma  - Style6 3" xfId="17021"/>
    <cellStyle name="Comma  - Style7" xfId="3730"/>
    <cellStyle name="Comma  - Style7 2" xfId="17024"/>
    <cellStyle name="Comma  - Style7 3" xfId="17023"/>
    <cellStyle name="Comma  - Style8" xfId="3729"/>
    <cellStyle name="Comma  - Style8 2" xfId="17026"/>
    <cellStyle name="Comma  - Style8 3" xfId="17025"/>
    <cellStyle name="Comma (0)" xfId="3728"/>
    <cellStyle name="Comma (1)" xfId="3727"/>
    <cellStyle name="Comma (2)" xfId="3726"/>
    <cellStyle name="Comma .00" xfId="2614"/>
    <cellStyle name="Comma .00 2" xfId="2613"/>
    <cellStyle name="Comma .00 2 2" xfId="2612"/>
    <cellStyle name="Comma [0] 2" xfId="265"/>
    <cellStyle name="Comma [0] 3" xfId="266"/>
    <cellStyle name="Comma [0] 4" xfId="267"/>
    <cellStyle name="Comma [0] 4 10" xfId="17027"/>
    <cellStyle name="Comma [0] 4 11" xfId="17028"/>
    <cellStyle name="Comma [0] 4 2" xfId="17029"/>
    <cellStyle name="Comma [0] 4 2 2" xfId="17030"/>
    <cellStyle name="Comma [0] 4 2 2 2" xfId="17031"/>
    <cellStyle name="Comma [0] 4 2 2 3" xfId="17032"/>
    <cellStyle name="Comma [0] 4 2 3" xfId="17033"/>
    <cellStyle name="Comma [0] 4 2 3 2" xfId="17034"/>
    <cellStyle name="Comma [0] 4 2 3 3" xfId="17035"/>
    <cellStyle name="Comma [0] 4 2 4" xfId="17036"/>
    <cellStyle name="Comma [0] 4 2 4 2" xfId="17037"/>
    <cellStyle name="Comma [0] 4 2 4 3" xfId="17038"/>
    <cellStyle name="Comma [0] 4 2 5" xfId="17039"/>
    <cellStyle name="Comma [0] 4 2 5 2" xfId="17040"/>
    <cellStyle name="Comma [0] 4 2 5 3" xfId="17041"/>
    <cellStyle name="Comma [0] 4 2 6" xfId="17042"/>
    <cellStyle name="Comma [0] 4 2 7" xfId="17043"/>
    <cellStyle name="Comma [0] 4 3" xfId="17044"/>
    <cellStyle name="Comma [0] 4 3 2" xfId="17045"/>
    <cellStyle name="Comma [0] 4 3 3" xfId="17046"/>
    <cellStyle name="Comma [0] 4 4" xfId="17047"/>
    <cellStyle name="Comma [0] 4 4 2" xfId="17048"/>
    <cellStyle name="Comma [0] 4 4 3" xfId="17049"/>
    <cellStyle name="Comma [0] 4 5" xfId="17050"/>
    <cellStyle name="Comma [0] 4 5 2" xfId="17051"/>
    <cellStyle name="Comma [0] 4 5 3" xfId="17052"/>
    <cellStyle name="Comma [0] 4 6" xfId="17053"/>
    <cellStyle name="Comma [0] 4 6 2" xfId="17054"/>
    <cellStyle name="Comma [0] 4 6 3" xfId="17055"/>
    <cellStyle name="Comma [0] 4 7" xfId="17056"/>
    <cellStyle name="Comma [0] 4 7 2" xfId="17057"/>
    <cellStyle name="Comma [0] 4 8" xfId="17058"/>
    <cellStyle name="Comma [0] 4 8 2" xfId="17059"/>
    <cellStyle name="Comma [0] 4 9" xfId="17060"/>
    <cellStyle name="Comma [0] 5" xfId="17061"/>
    <cellStyle name="Comma [1]" xfId="268"/>
    <cellStyle name="Comma [1] 2" xfId="2611"/>
    <cellStyle name="Comma [1] 3" xfId="3725"/>
    <cellStyle name="Comma [1]_Adjusting Entries-Q1" xfId="17062"/>
    <cellStyle name="Comma [2]" xfId="269"/>
    <cellStyle name="Comma [2] 2" xfId="2610"/>
    <cellStyle name="Comma [2] 3" xfId="3724"/>
    <cellStyle name="Comma [2]_Adjusting Entries-Q1" xfId="17063"/>
    <cellStyle name="Comma [3]" xfId="270"/>
    <cellStyle name="Comma [3] 2" xfId="2609"/>
    <cellStyle name="Comma [3] 3" xfId="3723"/>
    <cellStyle name="Comma [3]_Adjusting Entries-Q1" xfId="17064"/>
    <cellStyle name="Comma [6]" xfId="271"/>
    <cellStyle name="Comma 0" xfId="3722"/>
    <cellStyle name="Comma 0 2" xfId="17065"/>
    <cellStyle name="Comma 0*" xfId="3721"/>
    <cellStyle name="Comma 0_Model_Sep_2_02" xfId="3720"/>
    <cellStyle name="Comma 10" xfId="9"/>
    <cellStyle name="Comma 10 2" xfId="272"/>
    <cellStyle name="Comma 10 2 10" xfId="273"/>
    <cellStyle name="Comma 10 2 10 2" xfId="274"/>
    <cellStyle name="Comma 10 2 10 2 2" xfId="275"/>
    <cellStyle name="Comma 10 2 10 2 3" xfId="17066"/>
    <cellStyle name="Comma 10 2 11" xfId="276"/>
    <cellStyle name="Comma 10 2 11 2" xfId="17067"/>
    <cellStyle name="Comma 10 2 12" xfId="277"/>
    <cellStyle name="Comma 10 2 12 2" xfId="17068"/>
    <cellStyle name="Comma 10 2 13" xfId="278"/>
    <cellStyle name="Comma 10 2 13 2" xfId="17069"/>
    <cellStyle name="Comma 10 2 14" xfId="279"/>
    <cellStyle name="Comma 10 2 14 2" xfId="17070"/>
    <cellStyle name="Comma 10 2 15" xfId="280"/>
    <cellStyle name="Comma 10 2 15 2" xfId="17071"/>
    <cellStyle name="Comma 10 2 16" xfId="281"/>
    <cellStyle name="Comma 10 2 16 2" xfId="17072"/>
    <cellStyle name="Comma 10 2 17" xfId="282"/>
    <cellStyle name="Comma 10 2 17 2" xfId="17073"/>
    <cellStyle name="Comma 10 2 18" xfId="283"/>
    <cellStyle name="Comma 10 2 18 2" xfId="17074"/>
    <cellStyle name="Comma 10 2 19" xfId="284"/>
    <cellStyle name="Comma 10 2 19 2" xfId="17075"/>
    <cellStyle name="Comma 10 2 2" xfId="285"/>
    <cellStyle name="Comma 10 2 2 2" xfId="2607"/>
    <cellStyle name="Comma 10 2 2 2 2" xfId="17076"/>
    <cellStyle name="Comma 10 2 20" xfId="286"/>
    <cellStyle name="Comma 10 2 20 2" xfId="17077"/>
    <cellStyle name="Comma 10 2 21" xfId="2608"/>
    <cellStyle name="Comma 10 2 21 2" xfId="17078"/>
    <cellStyle name="Comma 10 2 3" xfId="287"/>
    <cellStyle name="Comma 10 2 3 2" xfId="2605"/>
    <cellStyle name="Comma 10 2 3 2 2" xfId="17079"/>
    <cellStyle name="Comma 10 2 3 3" xfId="2604"/>
    <cellStyle name="Comma 10 2 3 4" xfId="2606"/>
    <cellStyle name="Comma 10 2 4" xfId="288"/>
    <cellStyle name="Comma 10 2 4 2" xfId="17080"/>
    <cellStyle name="Comma 10 2 5" xfId="289"/>
    <cellStyle name="Comma 10 2 5 2" xfId="17081"/>
    <cellStyle name="Comma 10 2 6" xfId="290"/>
    <cellStyle name="Comma 10 2 6 2" xfId="17082"/>
    <cellStyle name="Comma 10 2 7" xfId="291"/>
    <cellStyle name="Comma 10 2 7 2" xfId="17083"/>
    <cellStyle name="Comma 10 2 8" xfId="292"/>
    <cellStyle name="Comma 10 2 8 2" xfId="17084"/>
    <cellStyle name="Comma 10 2 9" xfId="293"/>
    <cellStyle name="Comma 10 2 9 2" xfId="17085"/>
    <cellStyle name="Comma 10 3" xfId="294"/>
    <cellStyle name="Comma 10 3 2" xfId="295"/>
    <cellStyle name="Comma 10 3 2 2" xfId="2602"/>
    <cellStyle name="Comma 10 3 3" xfId="2603"/>
    <cellStyle name="Comma 10 4" xfId="296"/>
    <cellStyle name="Comma 10 4 2" xfId="2601"/>
    <cellStyle name="Comma 10 4 2 2" xfId="17086"/>
    <cellStyle name="Comma 10 5" xfId="2600"/>
    <cellStyle name="Comma 10 5 2" xfId="2599"/>
    <cellStyle name="Comma 10 5 3" xfId="17087"/>
    <cellStyle name="Comma 100" xfId="297"/>
    <cellStyle name="Comma 101" xfId="17088"/>
    <cellStyle name="Comma 102" xfId="17089"/>
    <cellStyle name="Comma 103" xfId="17090"/>
    <cellStyle name="Comma 104" xfId="17091"/>
    <cellStyle name="Comma 105" xfId="17092"/>
    <cellStyle name="Comma 106" xfId="17093"/>
    <cellStyle name="Comma 107" xfId="17094"/>
    <cellStyle name="Comma 108" xfId="17095"/>
    <cellStyle name="Comma 109" xfId="17096"/>
    <cellStyle name="Comma 11" xfId="298"/>
    <cellStyle name="Comma 11 2" xfId="299"/>
    <cellStyle name="Comma 11 2 2" xfId="2598"/>
    <cellStyle name="Comma 11 3" xfId="300"/>
    <cellStyle name="Comma 11 3 2" xfId="2596"/>
    <cellStyle name="Comma 11 3 2 2" xfId="17097"/>
    <cellStyle name="Comma 11 3 3" xfId="2595"/>
    <cellStyle name="Comma 11 3 4" xfId="2597"/>
    <cellStyle name="Comma 110" xfId="17098"/>
    <cellStyle name="Comma 111" xfId="17099"/>
    <cellStyle name="Comma 112" xfId="17100"/>
    <cellStyle name="Comma 113" xfId="17101"/>
    <cellStyle name="Comma 114" xfId="17102"/>
    <cellStyle name="Comma 115" xfId="17103"/>
    <cellStyle name="Comma 116" xfId="17104"/>
    <cellStyle name="Comma 117" xfId="17105"/>
    <cellStyle name="Comma 118" xfId="17106"/>
    <cellStyle name="Comma 119" xfId="17107"/>
    <cellStyle name="Comma 12" xfId="301"/>
    <cellStyle name="Comma 12 2" xfId="302"/>
    <cellStyle name="Comma 12 2 2" xfId="2593"/>
    <cellStyle name="Comma 12 2 2 2" xfId="17109"/>
    <cellStyle name="Comma 12 2 3" xfId="2594"/>
    <cellStyle name="Comma 12 3" xfId="2592"/>
    <cellStyle name="Comma 12 3 2" xfId="17110"/>
    <cellStyle name="Comma 12 4" xfId="17108"/>
    <cellStyle name="Comma 120" xfId="17111"/>
    <cellStyle name="Comma 121" xfId="17112"/>
    <cellStyle name="Comma 122" xfId="17113"/>
    <cellStyle name="Comma 123" xfId="17114"/>
    <cellStyle name="Comma 124" xfId="17115"/>
    <cellStyle name="Comma 125" xfId="17116"/>
    <cellStyle name="Comma 126" xfId="17117"/>
    <cellStyle name="Comma 127" xfId="17118"/>
    <cellStyle name="Comma 128" xfId="17119"/>
    <cellStyle name="Comma 129" xfId="17120"/>
    <cellStyle name="Comma 13" xfId="303"/>
    <cellStyle name="Comma 13 10" xfId="304"/>
    <cellStyle name="Comma 13 10 2" xfId="17121"/>
    <cellStyle name="Comma 13 11" xfId="305"/>
    <cellStyle name="Comma 13 11 2" xfId="17122"/>
    <cellStyle name="Comma 13 12" xfId="306"/>
    <cellStyle name="Comma 13 12 2" xfId="17123"/>
    <cellStyle name="Comma 13 13" xfId="307"/>
    <cellStyle name="Comma 13 13 2" xfId="17124"/>
    <cellStyle name="Comma 13 14" xfId="308"/>
    <cellStyle name="Comma 13 14 2" xfId="17125"/>
    <cellStyle name="Comma 13 15" xfId="309"/>
    <cellStyle name="Comma 13 15 2" xfId="17126"/>
    <cellStyle name="Comma 13 16" xfId="310"/>
    <cellStyle name="Comma 13 16 2" xfId="17127"/>
    <cellStyle name="Comma 13 17" xfId="311"/>
    <cellStyle name="Comma 13 17 2" xfId="17128"/>
    <cellStyle name="Comma 13 18" xfId="312"/>
    <cellStyle name="Comma 13 18 2" xfId="17129"/>
    <cellStyle name="Comma 13 19" xfId="313"/>
    <cellStyle name="Comma 13 19 2" xfId="17130"/>
    <cellStyle name="Comma 13 2" xfId="314"/>
    <cellStyle name="Comma 13 2 2" xfId="2591"/>
    <cellStyle name="Comma 13 2 2 2" xfId="17131"/>
    <cellStyle name="Comma 13 20" xfId="315"/>
    <cellStyle name="Comma 13 20 2" xfId="17132"/>
    <cellStyle name="Comma 13 21" xfId="17133"/>
    <cellStyle name="Comma 13 3" xfId="316"/>
    <cellStyle name="Comma 13 3 2" xfId="2590"/>
    <cellStyle name="Comma 13 3 2 2" xfId="17134"/>
    <cellStyle name="Comma 13 4" xfId="317"/>
    <cellStyle name="Comma 13 4 2" xfId="17135"/>
    <cellStyle name="Comma 13 5" xfId="318"/>
    <cellStyle name="Comma 13 5 2" xfId="17136"/>
    <cellStyle name="Comma 13 6" xfId="319"/>
    <cellStyle name="Comma 13 6 2" xfId="17137"/>
    <cellStyle name="Comma 13 7" xfId="320"/>
    <cellStyle name="Comma 13 7 2" xfId="17138"/>
    <cellStyle name="Comma 13 8" xfId="321"/>
    <cellStyle name="Comma 13 8 2" xfId="17139"/>
    <cellStyle name="Comma 13 9" xfId="322"/>
    <cellStyle name="Comma 13 9 2" xfId="17140"/>
    <cellStyle name="Comma 130" xfId="17141"/>
    <cellStyle name="Comma 131" xfId="17142"/>
    <cellStyle name="Comma 132" xfId="17143"/>
    <cellStyle name="Comma 133" xfId="17144"/>
    <cellStyle name="Comma 134" xfId="17145"/>
    <cellStyle name="Comma 135" xfId="17146"/>
    <cellStyle name="Comma 136" xfId="17147"/>
    <cellStyle name="Comma 137" xfId="17148"/>
    <cellStyle name="Comma 138" xfId="17149"/>
    <cellStyle name="Comma 139" xfId="17150"/>
    <cellStyle name="Comma 14" xfId="323"/>
    <cellStyle name="Comma 14 10" xfId="324"/>
    <cellStyle name="Comma 14 10 2" xfId="17151"/>
    <cellStyle name="Comma 14 11" xfId="325"/>
    <cellStyle name="Comma 14 11 2" xfId="17152"/>
    <cellStyle name="Comma 14 12" xfId="326"/>
    <cellStyle name="Comma 14 12 2" xfId="17153"/>
    <cellStyle name="Comma 14 13" xfId="327"/>
    <cellStyle name="Comma 14 13 2" xfId="17154"/>
    <cellStyle name="Comma 14 14" xfId="328"/>
    <cellStyle name="Comma 14 14 2" xfId="17155"/>
    <cellStyle name="Comma 14 15" xfId="329"/>
    <cellStyle name="Comma 14 15 2" xfId="17156"/>
    <cellStyle name="Comma 14 16" xfId="330"/>
    <cellStyle name="Comma 14 16 2" xfId="17157"/>
    <cellStyle name="Comma 14 17" xfId="331"/>
    <cellStyle name="Comma 14 17 2" xfId="17158"/>
    <cellStyle name="Comma 14 18" xfId="332"/>
    <cellStyle name="Comma 14 18 2" xfId="17159"/>
    <cellStyle name="Comma 14 19" xfId="333"/>
    <cellStyle name="Comma 14 19 2" xfId="17160"/>
    <cellStyle name="Comma 14 2" xfId="334"/>
    <cellStyle name="Comma 14 2 2" xfId="2589"/>
    <cellStyle name="Comma 14 3" xfId="335"/>
    <cellStyle name="Comma 14 3 2" xfId="2588"/>
    <cellStyle name="Comma 14 3 2 2" xfId="17161"/>
    <cellStyle name="Comma 14 4" xfId="336"/>
    <cellStyle name="Comma 14 4 2" xfId="17162"/>
    <cellStyle name="Comma 14 42" xfId="17163"/>
    <cellStyle name="Comma 14 5" xfId="337"/>
    <cellStyle name="Comma 14 5 2" xfId="17164"/>
    <cellStyle name="Comma 14 6" xfId="338"/>
    <cellStyle name="Comma 14 6 2" xfId="17165"/>
    <cellStyle name="Comma 14 7" xfId="339"/>
    <cellStyle name="Comma 14 7 2" xfId="17166"/>
    <cellStyle name="Comma 14 8" xfId="340"/>
    <cellStyle name="Comma 14 8 2" xfId="17167"/>
    <cellStyle name="Comma 14 9" xfId="341"/>
    <cellStyle name="Comma 14 9 2" xfId="17168"/>
    <cellStyle name="Comma 140" xfId="17169"/>
    <cellStyle name="Comma 141" xfId="17170"/>
    <cellStyle name="Comma 142" xfId="17171"/>
    <cellStyle name="Comma 143" xfId="17172"/>
    <cellStyle name="Comma 144" xfId="17173"/>
    <cellStyle name="Comma 145" xfId="17174"/>
    <cellStyle name="Comma 146" xfId="17175"/>
    <cellStyle name="Comma 147" xfId="17176"/>
    <cellStyle name="Comma 148" xfId="17177"/>
    <cellStyle name="Comma 149" xfId="17178"/>
    <cellStyle name="Comma 15" xfId="342"/>
    <cellStyle name="Comma 15 2" xfId="2587"/>
    <cellStyle name="Comma 15 3" xfId="3719"/>
    <cellStyle name="Comma 150" xfId="17179"/>
    <cellStyle name="Comma 151" xfId="17180"/>
    <cellStyle name="Comma 152" xfId="17181"/>
    <cellStyle name="Comma 153" xfId="17182"/>
    <cellStyle name="Comma 154" xfId="17183"/>
    <cellStyle name="Comma 155" xfId="17184"/>
    <cellStyle name="Comma 156" xfId="17185"/>
    <cellStyle name="Comma 157" xfId="17186"/>
    <cellStyle name="Comma 158" xfId="17187"/>
    <cellStyle name="Comma 159" xfId="17188"/>
    <cellStyle name="Comma 16" xfId="343"/>
    <cellStyle name="Comma 16 2" xfId="344"/>
    <cellStyle name="Comma 16 2 2" xfId="2586"/>
    <cellStyle name="Comma 16 3" xfId="345"/>
    <cellStyle name="Comma 16 3 2" xfId="17189"/>
    <cellStyle name="Comma 16 4" xfId="3718"/>
    <cellStyle name="Comma 16 4 2" xfId="17191"/>
    <cellStyle name="Comma 16 4 3" xfId="17190"/>
    <cellStyle name="Comma 16 5" xfId="17192"/>
    <cellStyle name="Comma 16 5 2" xfId="17193"/>
    <cellStyle name="Comma 160" xfId="17194"/>
    <cellStyle name="Comma 161" xfId="17195"/>
    <cellStyle name="Comma 162" xfId="17196"/>
    <cellStyle name="Comma 163" xfId="17197"/>
    <cellStyle name="Comma 164" xfId="17198"/>
    <cellStyle name="Comma 165" xfId="17199"/>
    <cellStyle name="Comma 166" xfId="17200"/>
    <cellStyle name="Comma 167" xfId="17201"/>
    <cellStyle name="Comma 168" xfId="17202"/>
    <cellStyle name="Comma 169" xfId="17203"/>
    <cellStyle name="Comma 17" xfId="346"/>
    <cellStyle name="Comma 17 2" xfId="347"/>
    <cellStyle name="Comma 17 2 2" xfId="2585"/>
    <cellStyle name="Comma 17 3" xfId="348"/>
    <cellStyle name="Comma 17 3 2" xfId="2584"/>
    <cellStyle name="Comma 17 3 2 2" xfId="17204"/>
    <cellStyle name="Comma 17 4" xfId="3225"/>
    <cellStyle name="Comma 17 4 2" xfId="17206"/>
    <cellStyle name="Comma 17 4 3" xfId="17205"/>
    <cellStyle name="Comma 17 5" xfId="17207"/>
    <cellStyle name="Comma 17 5 2" xfId="17208"/>
    <cellStyle name="Comma 170" xfId="17209"/>
    <cellStyle name="Comma 171" xfId="17210"/>
    <cellStyle name="Comma 172" xfId="17211"/>
    <cellStyle name="Comma 173" xfId="17212"/>
    <cellStyle name="Comma 174" xfId="17213"/>
    <cellStyle name="Comma 175" xfId="17214"/>
    <cellStyle name="Comma 176" xfId="17215"/>
    <cellStyle name="Comma 177" xfId="17216"/>
    <cellStyle name="Comma 178" xfId="17217"/>
    <cellStyle name="Comma 179" xfId="17218"/>
    <cellStyle name="Comma 18" xfId="349"/>
    <cellStyle name="Comma 18 2" xfId="2582"/>
    <cellStyle name="Comma 18 2 2" xfId="17219"/>
    <cellStyle name="Comma 18 3" xfId="2581"/>
    <cellStyle name="Comma 18 4" xfId="2583"/>
    <cellStyle name="Comma 180" xfId="17220"/>
    <cellStyle name="Comma 181" xfId="17221"/>
    <cellStyle name="Comma 181 2" xfId="17222"/>
    <cellStyle name="Comma 181 2 2" xfId="17223"/>
    <cellStyle name="Comma 181 3" xfId="17224"/>
    <cellStyle name="Comma 182" xfId="17225"/>
    <cellStyle name="Comma 183" xfId="17226"/>
    <cellStyle name="Comma 184" xfId="17227"/>
    <cellStyle name="Comma 185" xfId="17228"/>
    <cellStyle name="Comma 186" xfId="17229"/>
    <cellStyle name="Comma 187" xfId="17230"/>
    <cellStyle name="Comma 188" xfId="17231"/>
    <cellStyle name="Comma 189" xfId="17232"/>
    <cellStyle name="Comma 19" xfId="350"/>
    <cellStyle name="Comma 19 2" xfId="2579"/>
    <cellStyle name="Comma 19 2 2" xfId="2578"/>
    <cellStyle name="Comma 19 2 3" xfId="2577"/>
    <cellStyle name="Comma 19 2 4" xfId="17233"/>
    <cellStyle name="Comma 19 3" xfId="2576"/>
    <cellStyle name="Comma 19 4" xfId="2575"/>
    <cellStyle name="Comma 19 5" xfId="2574"/>
    <cellStyle name="Comma 19 6" xfId="2580"/>
    <cellStyle name="Comma 190" xfId="17234"/>
    <cellStyle name="Comma 191" xfId="17235"/>
    <cellStyle name="Comma 192" xfId="17236"/>
    <cellStyle name="Comma 193" xfId="17237"/>
    <cellStyle name="Comma 194" xfId="17238"/>
    <cellStyle name="Comma 195" xfId="17239"/>
    <cellStyle name="Comma 196" xfId="17240"/>
    <cellStyle name="Comma 196 2" xfId="17241"/>
    <cellStyle name="Comma 197" xfId="17242"/>
    <cellStyle name="Comma 198" xfId="17243"/>
    <cellStyle name="Comma 199" xfId="17244"/>
    <cellStyle name="Comma 2" xfId="351"/>
    <cellStyle name="Comma 2 10" xfId="352"/>
    <cellStyle name="Comma 2 100" xfId="353"/>
    <cellStyle name="Comma 2 100 2" xfId="17245"/>
    <cellStyle name="Comma 2 101" xfId="354"/>
    <cellStyle name="Comma 2 101 2" xfId="17246"/>
    <cellStyle name="Comma 2 102" xfId="355"/>
    <cellStyle name="Comma 2 102 2" xfId="17247"/>
    <cellStyle name="Comma 2 103" xfId="356"/>
    <cellStyle name="Comma 2 103 2" xfId="17248"/>
    <cellStyle name="Comma 2 104" xfId="357"/>
    <cellStyle name="Comma 2 104 2" xfId="17249"/>
    <cellStyle name="Comma 2 105" xfId="358"/>
    <cellStyle name="Comma 2 105 10" xfId="17250"/>
    <cellStyle name="Comma 2 105 2" xfId="359"/>
    <cellStyle name="Comma 2 105 2 2" xfId="17251"/>
    <cellStyle name="Comma 2 105 3" xfId="360"/>
    <cellStyle name="Comma 2 105 3 2" xfId="17252"/>
    <cellStyle name="Comma 2 105 4" xfId="361"/>
    <cellStyle name="Comma 2 105 4 2" xfId="17253"/>
    <cellStyle name="Comma 2 105 5" xfId="362"/>
    <cellStyle name="Comma 2 105 5 2" xfId="17254"/>
    <cellStyle name="Comma 2 105 6" xfId="363"/>
    <cellStyle name="Comma 2 105 6 2" xfId="17255"/>
    <cellStyle name="Comma 2 105 7" xfId="364"/>
    <cellStyle name="Comma 2 105 7 2" xfId="17256"/>
    <cellStyle name="Comma 2 105 8" xfId="365"/>
    <cellStyle name="Comma 2 105 8 2" xfId="17257"/>
    <cellStyle name="Comma 2 105 9" xfId="366"/>
    <cellStyle name="Comma 2 105 9 2" xfId="17258"/>
    <cellStyle name="Comma 2 106" xfId="367"/>
    <cellStyle name="Comma 2 106 10" xfId="17259"/>
    <cellStyle name="Comma 2 106 2" xfId="368"/>
    <cellStyle name="Comma 2 106 2 2" xfId="17260"/>
    <cellStyle name="Comma 2 106 3" xfId="369"/>
    <cellStyle name="Comma 2 106 3 2" xfId="17261"/>
    <cellStyle name="Comma 2 106 4" xfId="370"/>
    <cellStyle name="Comma 2 106 4 2" xfId="17262"/>
    <cellStyle name="Comma 2 106 5" xfId="371"/>
    <cellStyle name="Comma 2 106 5 2" xfId="17263"/>
    <cellStyle name="Comma 2 106 6" xfId="372"/>
    <cellStyle name="Comma 2 106 6 2" xfId="17264"/>
    <cellStyle name="Comma 2 106 7" xfId="373"/>
    <cellStyle name="Comma 2 106 7 2" xfId="17265"/>
    <cellStyle name="Comma 2 106 8" xfId="374"/>
    <cellStyle name="Comma 2 106 8 2" xfId="17266"/>
    <cellStyle name="Comma 2 106 9" xfId="375"/>
    <cellStyle name="Comma 2 106 9 2" xfId="17267"/>
    <cellStyle name="Comma 2 107" xfId="376"/>
    <cellStyle name="Comma 2 107 10" xfId="17268"/>
    <cellStyle name="Comma 2 107 2" xfId="377"/>
    <cellStyle name="Comma 2 107 2 2" xfId="17269"/>
    <cellStyle name="Comma 2 107 3" xfId="378"/>
    <cellStyle name="Comma 2 107 3 2" xfId="17270"/>
    <cellStyle name="Comma 2 107 4" xfId="379"/>
    <cellStyle name="Comma 2 107 4 2" xfId="17271"/>
    <cellStyle name="Comma 2 107 5" xfId="380"/>
    <cellStyle name="Comma 2 107 5 2" xfId="17272"/>
    <cellStyle name="Comma 2 107 6" xfId="381"/>
    <cellStyle name="Comma 2 107 6 2" xfId="17273"/>
    <cellStyle name="Comma 2 107 7" xfId="382"/>
    <cellStyle name="Comma 2 107 7 2" xfId="17274"/>
    <cellStyle name="Comma 2 107 8" xfId="383"/>
    <cellStyle name="Comma 2 107 8 2" xfId="17275"/>
    <cellStyle name="Comma 2 107 9" xfId="384"/>
    <cellStyle name="Comma 2 107 9 2" xfId="17276"/>
    <cellStyle name="Comma 2 108" xfId="385"/>
    <cellStyle name="Comma 2 108 2" xfId="17277"/>
    <cellStyle name="Comma 2 109" xfId="386"/>
    <cellStyle name="Comma 2 109 2" xfId="17278"/>
    <cellStyle name="Comma 2 11" xfId="387"/>
    <cellStyle name="Comma 2 110" xfId="388"/>
    <cellStyle name="Comma 2 110 2" xfId="17279"/>
    <cellStyle name="Comma 2 111" xfId="389"/>
    <cellStyle name="Comma 2 111 2" xfId="17280"/>
    <cellStyle name="Comma 2 112" xfId="390"/>
    <cellStyle name="Comma 2 112 2" xfId="17281"/>
    <cellStyle name="Comma 2 113" xfId="391"/>
    <cellStyle name="Comma 2 113 2" xfId="17282"/>
    <cellStyle name="Comma 2 114" xfId="392"/>
    <cellStyle name="Comma 2 114 2" xfId="17283"/>
    <cellStyle name="Comma 2 115" xfId="393"/>
    <cellStyle name="Comma 2 115 2" xfId="17284"/>
    <cellStyle name="Comma 2 116" xfId="394"/>
    <cellStyle name="Comma 2 116 2" xfId="17285"/>
    <cellStyle name="Comma 2 117" xfId="395"/>
    <cellStyle name="Comma 2 117 2" xfId="17286"/>
    <cellStyle name="Comma 2 118" xfId="396"/>
    <cellStyle name="Comma 2 118 2" xfId="17287"/>
    <cellStyle name="Comma 2 119" xfId="397"/>
    <cellStyle name="Comma 2 119 2" xfId="17288"/>
    <cellStyle name="Comma 2 12" xfId="398"/>
    <cellStyle name="Comma 2 120" xfId="399"/>
    <cellStyle name="Comma 2 120 2" xfId="17289"/>
    <cellStyle name="Comma 2 121" xfId="400"/>
    <cellStyle name="Comma 2 121 2" xfId="17290"/>
    <cellStyle name="Comma 2 122" xfId="401"/>
    <cellStyle name="Comma 2 122 2" xfId="17291"/>
    <cellStyle name="Comma 2 123" xfId="402"/>
    <cellStyle name="Comma 2 123 2" xfId="17292"/>
    <cellStyle name="Comma 2 124" xfId="403"/>
    <cellStyle name="Comma 2 124 2" xfId="17293"/>
    <cellStyle name="Comma 2 13" xfId="404"/>
    <cellStyle name="Comma 2 14" xfId="405"/>
    <cellStyle name="Comma 2 14 2" xfId="17294"/>
    <cellStyle name="Comma 2 15" xfId="406"/>
    <cellStyle name="Comma 2 15 2" xfId="17295"/>
    <cellStyle name="Comma 2 16" xfId="407"/>
    <cellStyle name="Comma 2 16 2" xfId="17296"/>
    <cellStyle name="Comma 2 17" xfId="408"/>
    <cellStyle name="Comma 2 17 2" xfId="17297"/>
    <cellStyle name="Comma 2 18" xfId="409"/>
    <cellStyle name="Comma 2 18 2" xfId="17298"/>
    <cellStyle name="Comma 2 19" xfId="410"/>
    <cellStyle name="Comma 2 19 2" xfId="17299"/>
    <cellStyle name="Comma 2 2" xfId="411"/>
    <cellStyle name="Comma 2 2 10" xfId="412"/>
    <cellStyle name="Comma 2 2 10 2" xfId="17300"/>
    <cellStyle name="Comma 2 2 100" xfId="413"/>
    <cellStyle name="Comma 2 2 100 2" xfId="17301"/>
    <cellStyle name="Comma 2 2 101" xfId="414"/>
    <cellStyle name="Comma 2 2 101 2" xfId="17302"/>
    <cellStyle name="Comma 2 2 102" xfId="415"/>
    <cellStyle name="Comma 2 2 102 10" xfId="17303"/>
    <cellStyle name="Comma 2 2 102 2" xfId="416"/>
    <cellStyle name="Comma 2 2 102 2 2" xfId="17304"/>
    <cellStyle name="Comma 2 2 102 3" xfId="417"/>
    <cellStyle name="Comma 2 2 102 3 2" xfId="17305"/>
    <cellStyle name="Comma 2 2 102 4" xfId="418"/>
    <cellStyle name="Comma 2 2 102 4 2" xfId="17306"/>
    <cellStyle name="Comma 2 2 102 5" xfId="419"/>
    <cellStyle name="Comma 2 2 102 5 2" xfId="17307"/>
    <cellStyle name="Comma 2 2 102 6" xfId="420"/>
    <cellStyle name="Comma 2 2 102 6 2" xfId="17308"/>
    <cellStyle name="Comma 2 2 102 7" xfId="421"/>
    <cellStyle name="Comma 2 2 102 7 2" xfId="17309"/>
    <cellStyle name="Comma 2 2 102 8" xfId="422"/>
    <cellStyle name="Comma 2 2 102 8 2" xfId="17310"/>
    <cellStyle name="Comma 2 2 102 9" xfId="423"/>
    <cellStyle name="Comma 2 2 102 9 2" xfId="17311"/>
    <cellStyle name="Comma 2 2 103" xfId="424"/>
    <cellStyle name="Comma 2 2 103 10" xfId="17312"/>
    <cellStyle name="Comma 2 2 103 2" xfId="425"/>
    <cellStyle name="Comma 2 2 103 2 2" xfId="17313"/>
    <cellStyle name="Comma 2 2 103 3" xfId="426"/>
    <cellStyle name="Comma 2 2 103 3 2" xfId="17314"/>
    <cellStyle name="Comma 2 2 103 4" xfId="427"/>
    <cellStyle name="Comma 2 2 103 4 2" xfId="17315"/>
    <cellStyle name="Comma 2 2 103 5" xfId="428"/>
    <cellStyle name="Comma 2 2 103 5 2" xfId="17316"/>
    <cellStyle name="Comma 2 2 103 6" xfId="429"/>
    <cellStyle name="Comma 2 2 103 6 2" xfId="17317"/>
    <cellStyle name="Comma 2 2 103 7" xfId="430"/>
    <cellStyle name="Comma 2 2 103 7 2" xfId="17318"/>
    <cellStyle name="Comma 2 2 103 8" xfId="431"/>
    <cellStyle name="Comma 2 2 103 8 2" xfId="17319"/>
    <cellStyle name="Comma 2 2 103 9" xfId="432"/>
    <cellStyle name="Comma 2 2 103 9 2" xfId="17320"/>
    <cellStyle name="Comma 2 2 104" xfId="433"/>
    <cellStyle name="Comma 2 2 104 10" xfId="17321"/>
    <cellStyle name="Comma 2 2 104 2" xfId="434"/>
    <cellStyle name="Comma 2 2 104 2 2" xfId="17322"/>
    <cellStyle name="Comma 2 2 104 3" xfId="435"/>
    <cellStyle name="Comma 2 2 104 3 2" xfId="17323"/>
    <cellStyle name="Comma 2 2 104 4" xfId="436"/>
    <cellStyle name="Comma 2 2 104 4 2" xfId="17324"/>
    <cellStyle name="Comma 2 2 104 5" xfId="437"/>
    <cellStyle name="Comma 2 2 104 5 2" xfId="17325"/>
    <cellStyle name="Comma 2 2 104 6" xfId="438"/>
    <cellStyle name="Comma 2 2 104 6 2" xfId="17326"/>
    <cellStyle name="Comma 2 2 104 7" xfId="439"/>
    <cellStyle name="Comma 2 2 104 7 2" xfId="17327"/>
    <cellStyle name="Comma 2 2 104 8" xfId="440"/>
    <cellStyle name="Comma 2 2 104 8 2" xfId="17328"/>
    <cellStyle name="Comma 2 2 104 9" xfId="441"/>
    <cellStyle name="Comma 2 2 104 9 2" xfId="17329"/>
    <cellStyle name="Comma 2 2 105" xfId="442"/>
    <cellStyle name="Comma 2 2 105 2" xfId="17330"/>
    <cellStyle name="Comma 2 2 106" xfId="443"/>
    <cellStyle name="Comma 2 2 106 2" xfId="17331"/>
    <cellStyle name="Comma 2 2 107" xfId="444"/>
    <cellStyle name="Comma 2 2 107 2" xfId="17332"/>
    <cellStyle name="Comma 2 2 108" xfId="445"/>
    <cellStyle name="Comma 2 2 108 2" xfId="17333"/>
    <cellStyle name="Comma 2 2 109" xfId="446"/>
    <cellStyle name="Comma 2 2 109 2" xfId="17334"/>
    <cellStyle name="Comma 2 2 11" xfId="447"/>
    <cellStyle name="Comma 2 2 110" xfId="448"/>
    <cellStyle name="Comma 2 2 110 2" xfId="17335"/>
    <cellStyle name="Comma 2 2 111" xfId="449"/>
    <cellStyle name="Comma 2 2 111 2" xfId="17336"/>
    <cellStyle name="Comma 2 2 112" xfId="450"/>
    <cellStyle name="Comma 2 2 112 2" xfId="17337"/>
    <cellStyle name="Comma 2 2 113" xfId="451"/>
    <cellStyle name="Comma 2 2 113 2" xfId="17338"/>
    <cellStyle name="Comma 2 2 114" xfId="452"/>
    <cellStyle name="Comma 2 2 114 2" xfId="17339"/>
    <cellStyle name="Comma 2 2 115" xfId="453"/>
    <cellStyle name="Comma 2 2 115 2" xfId="17340"/>
    <cellStyle name="Comma 2 2 116" xfId="454"/>
    <cellStyle name="Comma 2 2 116 2" xfId="17341"/>
    <cellStyle name="Comma 2 2 117" xfId="455"/>
    <cellStyle name="Comma 2 2 117 2" xfId="17342"/>
    <cellStyle name="Comma 2 2 118" xfId="456"/>
    <cellStyle name="Comma 2 2 118 2" xfId="17343"/>
    <cellStyle name="Comma 2 2 119" xfId="3717"/>
    <cellStyle name="Comma 2 2 119 2" xfId="17344"/>
    <cellStyle name="Comma 2 2 12" xfId="457"/>
    <cellStyle name="Comma 2 2 120" xfId="5901"/>
    <cellStyle name="Comma 2 2 13" xfId="458"/>
    <cellStyle name="Comma 2 2 14" xfId="459"/>
    <cellStyle name="Comma 2 2 14 2" xfId="17345"/>
    <cellStyle name="Comma 2 2 15" xfId="460"/>
    <cellStyle name="Comma 2 2 15 2" xfId="17346"/>
    <cellStyle name="Comma 2 2 16" xfId="461"/>
    <cellStyle name="Comma 2 2 16 2" xfId="17347"/>
    <cellStyle name="Comma 2 2 17" xfId="462"/>
    <cellStyle name="Comma 2 2 17 2" xfId="17348"/>
    <cellStyle name="Comma 2 2 18" xfId="463"/>
    <cellStyle name="Comma 2 2 18 2" xfId="17349"/>
    <cellStyle name="Comma 2 2 19" xfId="464"/>
    <cellStyle name="Comma 2 2 19 2" xfId="17350"/>
    <cellStyle name="Comma 2 2 2" xfId="465"/>
    <cellStyle name="Comma 2 2 2 10" xfId="466"/>
    <cellStyle name="Comma 2 2 2 11" xfId="467"/>
    <cellStyle name="Comma 2 2 2 2" xfId="468"/>
    <cellStyle name="Comma 2 2 2 3" xfId="469"/>
    <cellStyle name="Comma 2 2 2 4" xfId="470"/>
    <cellStyle name="Comma 2 2 2 5" xfId="471"/>
    <cellStyle name="Comma 2 2 2 6" xfId="472"/>
    <cellStyle name="Comma 2 2 2 7" xfId="473"/>
    <cellStyle name="Comma 2 2 2 8" xfId="474"/>
    <cellStyle name="Comma 2 2 2 9" xfId="475"/>
    <cellStyle name="Comma 2 2 20" xfId="476"/>
    <cellStyle name="Comma 2 2 20 2" xfId="17351"/>
    <cellStyle name="Comma 2 2 21" xfId="477"/>
    <cellStyle name="Comma 2 2 21 2" xfId="17352"/>
    <cellStyle name="Comma 2 2 22" xfId="478"/>
    <cellStyle name="Comma 2 2 22 2" xfId="17353"/>
    <cellStyle name="Comma 2 2 23" xfId="479"/>
    <cellStyle name="Comma 2 2 23 2" xfId="17354"/>
    <cellStyle name="Comma 2 2 24" xfId="480"/>
    <cellStyle name="Comma 2 2 24 2" xfId="17355"/>
    <cellStyle name="Comma 2 2 25" xfId="481"/>
    <cellStyle name="Comma 2 2 25 2" xfId="17356"/>
    <cellStyle name="Comma 2 2 26" xfId="482"/>
    <cellStyle name="Comma 2 2 26 2" xfId="17357"/>
    <cellStyle name="Comma 2 2 27" xfId="483"/>
    <cellStyle name="Comma 2 2 27 2" xfId="17358"/>
    <cellStyle name="Comma 2 2 28" xfId="484"/>
    <cellStyle name="Comma 2 2 28 2" xfId="17359"/>
    <cellStyle name="Comma 2 2 29" xfId="485"/>
    <cellStyle name="Comma 2 2 29 2" xfId="17360"/>
    <cellStyle name="Comma 2 2 3" xfId="486"/>
    <cellStyle name="Comma 2 2 3 10" xfId="487"/>
    <cellStyle name="Comma 2 2 3 10 2" xfId="17361"/>
    <cellStyle name="Comma 2 2 3 11" xfId="488"/>
    <cellStyle name="Comma 2 2 3 11 2" xfId="17362"/>
    <cellStyle name="Comma 2 2 3 12" xfId="489"/>
    <cellStyle name="Comma 2 2 3 12 2" xfId="17363"/>
    <cellStyle name="Comma 2 2 3 13" xfId="490"/>
    <cellStyle name="Comma 2 2 3 13 2" xfId="17364"/>
    <cellStyle name="Comma 2 2 3 14" xfId="491"/>
    <cellStyle name="Comma 2 2 3 14 2" xfId="17365"/>
    <cellStyle name="Comma 2 2 3 15" xfId="492"/>
    <cellStyle name="Comma 2 2 3 15 2" xfId="17366"/>
    <cellStyle name="Comma 2 2 3 16" xfId="493"/>
    <cellStyle name="Comma 2 2 3 16 2" xfId="17367"/>
    <cellStyle name="Comma 2 2 3 17" xfId="494"/>
    <cellStyle name="Comma 2 2 3 17 2" xfId="17368"/>
    <cellStyle name="Comma 2 2 3 18" xfId="495"/>
    <cellStyle name="Comma 2 2 3 18 2" xfId="17369"/>
    <cellStyle name="Comma 2 2 3 19" xfId="496"/>
    <cellStyle name="Comma 2 2 3 19 2" xfId="17370"/>
    <cellStyle name="Comma 2 2 3 2" xfId="497"/>
    <cellStyle name="Comma 2 2 3 2 2" xfId="17371"/>
    <cellStyle name="Comma 2 2 3 3" xfId="498"/>
    <cellStyle name="Comma 2 2 3 3 2" xfId="17372"/>
    <cellStyle name="Comma 2 2 3 4" xfId="499"/>
    <cellStyle name="Comma 2 2 3 4 2" xfId="17373"/>
    <cellStyle name="Comma 2 2 3 5" xfId="500"/>
    <cellStyle name="Comma 2 2 3 5 2" xfId="17374"/>
    <cellStyle name="Comma 2 2 3 6" xfId="501"/>
    <cellStyle name="Comma 2 2 3 6 2" xfId="17375"/>
    <cellStyle name="Comma 2 2 3 7" xfId="502"/>
    <cellStyle name="Comma 2 2 3 7 2" xfId="17376"/>
    <cellStyle name="Comma 2 2 3 8" xfId="503"/>
    <cellStyle name="Comma 2 2 3 8 2" xfId="17377"/>
    <cellStyle name="Comma 2 2 3 9" xfId="504"/>
    <cellStyle name="Comma 2 2 3 9 2" xfId="17378"/>
    <cellStyle name="Comma 2 2 30" xfId="505"/>
    <cellStyle name="Comma 2 2 30 2" xfId="17379"/>
    <cellStyle name="Comma 2 2 31" xfId="506"/>
    <cellStyle name="Comma 2 2 31 2" xfId="17380"/>
    <cellStyle name="Comma 2 2 32" xfId="507"/>
    <cellStyle name="Comma 2 2 32 2" xfId="17381"/>
    <cellStyle name="Comma 2 2 33" xfId="508"/>
    <cellStyle name="Comma 2 2 33 2" xfId="17382"/>
    <cellStyle name="Comma 2 2 34" xfId="509"/>
    <cellStyle name="Comma 2 2 34 2" xfId="17383"/>
    <cellStyle name="Comma 2 2 35" xfId="510"/>
    <cellStyle name="Comma 2 2 35 2" xfId="17384"/>
    <cellStyle name="Comma 2 2 36" xfId="511"/>
    <cellStyle name="Comma 2 2 36 2" xfId="17385"/>
    <cellStyle name="Comma 2 2 37" xfId="512"/>
    <cellStyle name="Comma 2 2 37 2" xfId="17386"/>
    <cellStyle name="Comma 2 2 38" xfId="513"/>
    <cellStyle name="Comma 2 2 38 2" xfId="17387"/>
    <cellStyle name="Comma 2 2 39" xfId="514"/>
    <cellStyle name="Comma 2 2 39 2" xfId="17388"/>
    <cellStyle name="Comma 2 2 4" xfId="515"/>
    <cellStyle name="Comma 2 2 4 2" xfId="516"/>
    <cellStyle name="Comma 2 2 4 3" xfId="517"/>
    <cellStyle name="Comma 2 2 4 4" xfId="518"/>
    <cellStyle name="Comma 2 2 4 5" xfId="17389"/>
    <cellStyle name="Comma 2 2 40" xfId="519"/>
    <cellStyle name="Comma 2 2 40 2" xfId="17390"/>
    <cellStyle name="Comma 2 2 41" xfId="520"/>
    <cellStyle name="Comma 2 2 41 2" xfId="17391"/>
    <cellStyle name="Comma 2 2 42" xfId="521"/>
    <cellStyle name="Comma 2 2 42 2" xfId="17392"/>
    <cellStyle name="Comma 2 2 43" xfId="522"/>
    <cellStyle name="Comma 2 2 43 2" xfId="17393"/>
    <cellStyle name="Comma 2 2 44" xfId="523"/>
    <cellStyle name="Comma 2 2 44 2" xfId="17394"/>
    <cellStyle name="Comma 2 2 45" xfId="524"/>
    <cellStyle name="Comma 2 2 45 2" xfId="17395"/>
    <cellStyle name="Comma 2 2 46" xfId="525"/>
    <cellStyle name="Comma 2 2 46 2" xfId="17396"/>
    <cellStyle name="Comma 2 2 47" xfId="526"/>
    <cellStyle name="Comma 2 2 47 2" xfId="17397"/>
    <cellStyle name="Comma 2 2 48" xfId="527"/>
    <cellStyle name="Comma 2 2 48 2" xfId="17398"/>
    <cellStyle name="Comma 2 2 49" xfId="528"/>
    <cellStyle name="Comma 2 2 49 2" xfId="17399"/>
    <cellStyle name="Comma 2 2 5" xfId="529"/>
    <cellStyle name="Comma 2 2 50" xfId="530"/>
    <cellStyle name="Comma 2 2 50 2" xfId="17400"/>
    <cellStyle name="Comma 2 2 51" xfId="531"/>
    <cellStyle name="Comma 2 2 51 2" xfId="17401"/>
    <cellStyle name="Comma 2 2 52" xfId="532"/>
    <cellStyle name="Comma 2 2 52 2" xfId="17402"/>
    <cellStyle name="Comma 2 2 53" xfId="533"/>
    <cellStyle name="Comma 2 2 53 2" xfId="17403"/>
    <cellStyle name="Comma 2 2 54" xfId="534"/>
    <cellStyle name="Comma 2 2 54 2" xfId="17404"/>
    <cellStyle name="Comma 2 2 55" xfId="535"/>
    <cellStyle name="Comma 2 2 55 2" xfId="17405"/>
    <cellStyle name="Comma 2 2 56" xfId="536"/>
    <cellStyle name="Comma 2 2 56 2" xfId="17406"/>
    <cellStyle name="Comma 2 2 57" xfId="537"/>
    <cellStyle name="Comma 2 2 57 2" xfId="17407"/>
    <cellStyle name="Comma 2 2 58" xfId="538"/>
    <cellStyle name="Comma 2 2 58 2" xfId="17408"/>
    <cellStyle name="Comma 2 2 59" xfId="539"/>
    <cellStyle name="Comma 2 2 59 2" xfId="17409"/>
    <cellStyle name="Comma 2 2 6" xfId="540"/>
    <cellStyle name="Comma 2 2 60" xfId="541"/>
    <cellStyle name="Comma 2 2 60 2" xfId="17410"/>
    <cellStyle name="Comma 2 2 61" xfId="542"/>
    <cellStyle name="Comma 2 2 61 2" xfId="17411"/>
    <cellStyle name="Comma 2 2 62" xfId="543"/>
    <cellStyle name="Comma 2 2 62 2" xfId="17412"/>
    <cellStyle name="Comma 2 2 63" xfId="544"/>
    <cellStyle name="Comma 2 2 63 2" xfId="17413"/>
    <cellStyle name="Comma 2 2 64" xfId="545"/>
    <cellStyle name="Comma 2 2 64 2" xfId="17414"/>
    <cellStyle name="Comma 2 2 65" xfId="546"/>
    <cellStyle name="Comma 2 2 65 2" xfId="17415"/>
    <cellStyle name="Comma 2 2 66" xfId="547"/>
    <cellStyle name="Comma 2 2 66 2" xfId="17416"/>
    <cellStyle name="Comma 2 2 67" xfId="548"/>
    <cellStyle name="Comma 2 2 67 2" xfId="17417"/>
    <cellStyle name="Comma 2 2 68" xfId="549"/>
    <cellStyle name="Comma 2 2 68 2" xfId="17418"/>
    <cellStyle name="Comma 2 2 69" xfId="550"/>
    <cellStyle name="Comma 2 2 69 2" xfId="17419"/>
    <cellStyle name="Comma 2 2 7" xfId="551"/>
    <cellStyle name="Comma 2 2 70" xfId="552"/>
    <cellStyle name="Comma 2 2 70 2" xfId="17420"/>
    <cellStyle name="Comma 2 2 71" xfId="553"/>
    <cellStyle name="Comma 2 2 71 2" xfId="17421"/>
    <cellStyle name="Comma 2 2 72" xfId="554"/>
    <cellStyle name="Comma 2 2 72 2" xfId="17422"/>
    <cellStyle name="Comma 2 2 73" xfId="555"/>
    <cellStyle name="Comma 2 2 73 2" xfId="17423"/>
    <cellStyle name="Comma 2 2 74" xfId="556"/>
    <cellStyle name="Comma 2 2 74 2" xfId="17424"/>
    <cellStyle name="Comma 2 2 75" xfId="557"/>
    <cellStyle name="Comma 2 2 75 2" xfId="17425"/>
    <cellStyle name="Comma 2 2 76" xfId="558"/>
    <cellStyle name="Comma 2 2 76 2" xfId="17426"/>
    <cellStyle name="Comma 2 2 77" xfId="559"/>
    <cellStyle name="Comma 2 2 77 2" xfId="17427"/>
    <cellStyle name="Comma 2 2 78" xfId="560"/>
    <cellStyle name="Comma 2 2 78 2" xfId="17428"/>
    <cellStyle name="Comma 2 2 79" xfId="561"/>
    <cellStyle name="Comma 2 2 79 2" xfId="17429"/>
    <cellStyle name="Comma 2 2 8" xfId="562"/>
    <cellStyle name="Comma 2 2 80" xfId="563"/>
    <cellStyle name="Comma 2 2 80 2" xfId="17430"/>
    <cellStyle name="Comma 2 2 81" xfId="564"/>
    <cellStyle name="Comma 2 2 81 2" xfId="17431"/>
    <cellStyle name="Comma 2 2 82" xfId="565"/>
    <cellStyle name="Comma 2 2 82 2" xfId="17432"/>
    <cellStyle name="Comma 2 2 83" xfId="566"/>
    <cellStyle name="Comma 2 2 83 2" xfId="17433"/>
    <cellStyle name="Comma 2 2 84" xfId="567"/>
    <cellStyle name="Comma 2 2 84 2" xfId="17434"/>
    <cellStyle name="Comma 2 2 85" xfId="568"/>
    <cellStyle name="Comma 2 2 85 2" xfId="17435"/>
    <cellStyle name="Comma 2 2 86" xfId="569"/>
    <cellStyle name="Comma 2 2 86 2" xfId="17436"/>
    <cellStyle name="Comma 2 2 87" xfId="570"/>
    <cellStyle name="Comma 2 2 87 2" xfId="17437"/>
    <cellStyle name="Comma 2 2 88" xfId="571"/>
    <cellStyle name="Comma 2 2 88 2" xfId="17438"/>
    <cellStyle name="Comma 2 2 89" xfId="572"/>
    <cellStyle name="Comma 2 2 89 2" xfId="17439"/>
    <cellStyle name="Comma 2 2 9" xfId="573"/>
    <cellStyle name="Comma 2 2 90" xfId="574"/>
    <cellStyle name="Comma 2 2 90 2" xfId="17440"/>
    <cellStyle name="Comma 2 2 91" xfId="575"/>
    <cellStyle name="Comma 2 2 91 2" xfId="17441"/>
    <cellStyle name="Comma 2 2 92" xfId="576"/>
    <cellStyle name="Comma 2 2 92 2" xfId="17442"/>
    <cellStyle name="Comma 2 2 93" xfId="577"/>
    <cellStyle name="Comma 2 2 93 2" xfId="17443"/>
    <cellStyle name="Comma 2 2 94" xfId="578"/>
    <cellStyle name="Comma 2 2 94 2" xfId="17444"/>
    <cellStyle name="Comma 2 2 95" xfId="579"/>
    <cellStyle name="Comma 2 2 95 2" xfId="17445"/>
    <cellStyle name="Comma 2 2 96" xfId="580"/>
    <cellStyle name="Comma 2 2 96 2" xfId="17446"/>
    <cellStyle name="Comma 2 2 97" xfId="581"/>
    <cellStyle name="Comma 2 2 97 2" xfId="17447"/>
    <cellStyle name="Comma 2 2 98" xfId="582"/>
    <cellStyle name="Comma 2 2 98 2" xfId="17448"/>
    <cellStyle name="Comma 2 2 99" xfId="583"/>
    <cellStyle name="Comma 2 2 99 2" xfId="17449"/>
    <cellStyle name="Comma 2 20" xfId="584"/>
    <cellStyle name="Comma 2 20 2" xfId="17450"/>
    <cellStyle name="Comma 2 21" xfId="585"/>
    <cellStyle name="Comma 2 21 2" xfId="17451"/>
    <cellStyle name="Comma 2 22" xfId="586"/>
    <cellStyle name="Comma 2 22 2" xfId="17452"/>
    <cellStyle name="Comma 2 23" xfId="587"/>
    <cellStyle name="Comma 2 23 2" xfId="17453"/>
    <cellStyle name="Comma 2 24" xfId="588"/>
    <cellStyle name="Comma 2 24 2" xfId="17454"/>
    <cellStyle name="Comma 2 25" xfId="589"/>
    <cellStyle name="Comma 2 25 2" xfId="17455"/>
    <cellStyle name="Comma 2 26" xfId="590"/>
    <cellStyle name="Comma 2 26 2" xfId="17456"/>
    <cellStyle name="Comma 2 27" xfId="591"/>
    <cellStyle name="Comma 2 27 2" xfId="17457"/>
    <cellStyle name="Comma 2 28" xfId="592"/>
    <cellStyle name="Comma 2 28 2" xfId="17458"/>
    <cellStyle name="Comma 2 29" xfId="593"/>
    <cellStyle name="Comma 2 29 2" xfId="17459"/>
    <cellStyle name="Comma 2 3" xfId="594"/>
    <cellStyle name="Comma 2 3 10" xfId="595"/>
    <cellStyle name="Comma 2 3 11" xfId="596"/>
    <cellStyle name="Comma 2 3 12" xfId="597"/>
    <cellStyle name="Comma 2 3 12 2" xfId="17460"/>
    <cellStyle name="Comma 2 3 13" xfId="598"/>
    <cellStyle name="Comma 2 3 13 2" xfId="17461"/>
    <cellStyle name="Comma 2 3 14" xfId="3715"/>
    <cellStyle name="Comma 2 3 2" xfId="599"/>
    <cellStyle name="Comma 2 3 3" xfId="600"/>
    <cellStyle name="Comma 2 3 3 2" xfId="2573"/>
    <cellStyle name="Comma 2 3 4" xfId="601"/>
    <cellStyle name="Comma 2 3 5" xfId="602"/>
    <cellStyle name="Comma 2 3 6" xfId="603"/>
    <cellStyle name="Comma 2 3 7" xfId="604"/>
    <cellStyle name="Comma 2 3 8" xfId="605"/>
    <cellStyle name="Comma 2 3 9" xfId="606"/>
    <cellStyle name="Comma 2 30" xfId="607"/>
    <cellStyle name="Comma 2 30 2" xfId="17462"/>
    <cellStyle name="Comma 2 31" xfId="608"/>
    <cellStyle name="Comma 2 31 2" xfId="17463"/>
    <cellStyle name="Comma 2 32" xfId="609"/>
    <cellStyle name="Comma 2 32 2" xfId="17464"/>
    <cellStyle name="Comma 2 33" xfId="610"/>
    <cellStyle name="Comma 2 33 2" xfId="17465"/>
    <cellStyle name="Comma 2 34" xfId="611"/>
    <cellStyle name="Comma 2 34 2" xfId="17466"/>
    <cellStyle name="Comma 2 35" xfId="612"/>
    <cellStyle name="Comma 2 35 2" xfId="17467"/>
    <cellStyle name="Comma 2 36" xfId="613"/>
    <cellStyle name="Comma 2 36 2" xfId="17468"/>
    <cellStyle name="Comma 2 37" xfId="614"/>
    <cellStyle name="Comma 2 37 2" xfId="17469"/>
    <cellStyle name="Comma 2 38" xfId="615"/>
    <cellStyle name="Comma 2 38 2" xfId="17470"/>
    <cellStyle name="Comma 2 39" xfId="616"/>
    <cellStyle name="Comma 2 39 2" xfId="17471"/>
    <cellStyle name="Comma 2 4" xfId="617"/>
    <cellStyle name="Comma 2 4 2" xfId="2571"/>
    <cellStyle name="Comma 2 4 3" xfId="2572"/>
    <cellStyle name="Comma 2 4 4" xfId="17472"/>
    <cellStyle name="Comma 2 40" xfId="618"/>
    <cellStyle name="Comma 2 40 2" xfId="17473"/>
    <cellStyle name="Comma 2 41" xfId="619"/>
    <cellStyle name="Comma 2 41 2" xfId="17474"/>
    <cellStyle name="Comma 2 42" xfId="620"/>
    <cellStyle name="Comma 2 42 2" xfId="17475"/>
    <cellStyle name="Comma 2 43" xfId="621"/>
    <cellStyle name="Comma 2 43 2" xfId="17476"/>
    <cellStyle name="Comma 2 44" xfId="622"/>
    <cellStyle name="Comma 2 44 2" xfId="17477"/>
    <cellStyle name="Comma 2 45" xfId="623"/>
    <cellStyle name="Comma 2 45 2" xfId="17478"/>
    <cellStyle name="Comma 2 46" xfId="624"/>
    <cellStyle name="Comma 2 46 2" xfId="17479"/>
    <cellStyle name="Comma 2 47" xfId="625"/>
    <cellStyle name="Comma 2 47 2" xfId="17480"/>
    <cellStyle name="Comma 2 48" xfId="626"/>
    <cellStyle name="Comma 2 48 2" xfId="17481"/>
    <cellStyle name="Comma 2 49" xfId="627"/>
    <cellStyle name="Comma 2 49 2" xfId="17482"/>
    <cellStyle name="Comma 2 5" xfId="628"/>
    <cellStyle name="Comma 2 5 10" xfId="629"/>
    <cellStyle name="Comma 2 5 10 2" xfId="17484"/>
    <cellStyle name="Comma 2 5 11" xfId="630"/>
    <cellStyle name="Comma 2 5 11 2" xfId="17485"/>
    <cellStyle name="Comma 2 5 12" xfId="631"/>
    <cellStyle name="Comma 2 5 12 2" xfId="17486"/>
    <cellStyle name="Comma 2 5 13" xfId="632"/>
    <cellStyle name="Comma 2 5 13 2" xfId="17487"/>
    <cellStyle name="Comma 2 5 14" xfId="633"/>
    <cellStyle name="Comma 2 5 14 2" xfId="17488"/>
    <cellStyle name="Comma 2 5 15" xfId="634"/>
    <cellStyle name="Comma 2 5 15 2" xfId="17489"/>
    <cellStyle name="Comma 2 5 16" xfId="635"/>
    <cellStyle name="Comma 2 5 16 2" xfId="17490"/>
    <cellStyle name="Comma 2 5 17" xfId="636"/>
    <cellStyle name="Comma 2 5 17 2" xfId="17491"/>
    <cellStyle name="Comma 2 5 18" xfId="637"/>
    <cellStyle name="Comma 2 5 18 2" xfId="17492"/>
    <cellStyle name="Comma 2 5 19" xfId="638"/>
    <cellStyle name="Comma 2 5 19 2" xfId="17493"/>
    <cellStyle name="Comma 2 5 2" xfId="639"/>
    <cellStyle name="Comma 2 5 2 2" xfId="2569"/>
    <cellStyle name="Comma 2 5 2 2 2" xfId="17494"/>
    <cellStyle name="Comma 2 5 20" xfId="640"/>
    <cellStyle name="Comma 2 5 20 2" xfId="17495"/>
    <cellStyle name="Comma 2 5 21" xfId="641"/>
    <cellStyle name="Comma 2 5 21 2" xfId="17496"/>
    <cellStyle name="Comma 2 5 22" xfId="2570"/>
    <cellStyle name="Comma 2 5 23" xfId="17483"/>
    <cellStyle name="Comma 2 5 3" xfId="642"/>
    <cellStyle name="Comma 2 5 3 2" xfId="17497"/>
    <cellStyle name="Comma 2 5 4" xfId="643"/>
    <cellStyle name="Comma 2 5 4 2" xfId="17498"/>
    <cellStyle name="Comma 2 5 5" xfId="644"/>
    <cellStyle name="Comma 2 5 5 2" xfId="17499"/>
    <cellStyle name="Comma 2 5 6" xfId="645"/>
    <cellStyle name="Comma 2 5 6 2" xfId="17500"/>
    <cellStyle name="Comma 2 5 7" xfId="646"/>
    <cellStyle name="Comma 2 5 7 2" xfId="17501"/>
    <cellStyle name="Comma 2 5 8" xfId="647"/>
    <cellStyle name="Comma 2 5 8 2" xfId="17502"/>
    <cellStyle name="Comma 2 5 9" xfId="648"/>
    <cellStyle name="Comma 2 5 9 2" xfId="17503"/>
    <cellStyle name="Comma 2 50" xfId="649"/>
    <cellStyle name="Comma 2 50 2" xfId="17504"/>
    <cellStyle name="Comma 2 51" xfId="650"/>
    <cellStyle name="Comma 2 51 2" xfId="17505"/>
    <cellStyle name="Comma 2 52" xfId="651"/>
    <cellStyle name="Comma 2 52 2" xfId="17506"/>
    <cellStyle name="Comma 2 53" xfId="652"/>
    <cellStyle name="Comma 2 53 2" xfId="17507"/>
    <cellStyle name="Comma 2 54" xfId="653"/>
    <cellStyle name="Comma 2 54 2" xfId="17508"/>
    <cellStyle name="Comma 2 55" xfId="654"/>
    <cellStyle name="Comma 2 55 2" xfId="17509"/>
    <cellStyle name="Comma 2 56" xfId="655"/>
    <cellStyle name="Comma 2 56 2" xfId="17510"/>
    <cellStyle name="Comma 2 57" xfId="656"/>
    <cellStyle name="Comma 2 57 2" xfId="17511"/>
    <cellStyle name="Comma 2 58" xfId="657"/>
    <cellStyle name="Comma 2 58 2" xfId="17512"/>
    <cellStyle name="Comma 2 59" xfId="658"/>
    <cellStyle name="Comma 2 59 2" xfId="17513"/>
    <cellStyle name="Comma 2 6" xfId="659"/>
    <cellStyle name="Comma 2 6 10" xfId="660"/>
    <cellStyle name="Comma 2 6 10 2" xfId="17514"/>
    <cellStyle name="Comma 2 6 11" xfId="661"/>
    <cellStyle name="Comma 2 6 11 2" xfId="17515"/>
    <cellStyle name="Comma 2 6 12" xfId="662"/>
    <cellStyle name="Comma 2 6 12 2" xfId="17516"/>
    <cellStyle name="Comma 2 6 13" xfId="663"/>
    <cellStyle name="Comma 2 6 13 2" xfId="17517"/>
    <cellStyle name="Comma 2 6 14" xfId="664"/>
    <cellStyle name="Comma 2 6 14 2" xfId="17518"/>
    <cellStyle name="Comma 2 6 15" xfId="665"/>
    <cellStyle name="Comma 2 6 15 2" xfId="17519"/>
    <cellStyle name="Comma 2 6 16" xfId="666"/>
    <cellStyle name="Comma 2 6 16 2" xfId="17520"/>
    <cellStyle name="Comma 2 6 17" xfId="667"/>
    <cellStyle name="Comma 2 6 17 2" xfId="17521"/>
    <cellStyle name="Comma 2 6 18" xfId="668"/>
    <cellStyle name="Comma 2 6 18 2" xfId="17522"/>
    <cellStyle name="Comma 2 6 19" xfId="669"/>
    <cellStyle name="Comma 2 6 19 2" xfId="17523"/>
    <cellStyle name="Comma 2 6 2" xfId="670"/>
    <cellStyle name="Comma 2 6 2 2" xfId="17524"/>
    <cellStyle name="Comma 2 6 3" xfId="671"/>
    <cellStyle name="Comma 2 6 3 2" xfId="17525"/>
    <cellStyle name="Comma 2 6 4" xfId="672"/>
    <cellStyle name="Comma 2 6 4 2" xfId="17526"/>
    <cellStyle name="Comma 2 6 5" xfId="673"/>
    <cellStyle name="Comma 2 6 5 2" xfId="17527"/>
    <cellStyle name="Comma 2 6 6" xfId="674"/>
    <cellStyle name="Comma 2 6 6 2" xfId="17528"/>
    <cellStyle name="Comma 2 6 7" xfId="675"/>
    <cellStyle name="Comma 2 6 7 2" xfId="17529"/>
    <cellStyle name="Comma 2 6 8" xfId="676"/>
    <cellStyle name="Comma 2 6 8 2" xfId="17530"/>
    <cellStyle name="Comma 2 6 9" xfId="677"/>
    <cellStyle name="Comma 2 6 9 2" xfId="17531"/>
    <cellStyle name="Comma 2 60" xfId="678"/>
    <cellStyle name="Comma 2 60 2" xfId="17532"/>
    <cellStyle name="Comma 2 61" xfId="679"/>
    <cellStyle name="Comma 2 61 2" xfId="17533"/>
    <cellStyle name="Comma 2 62" xfId="680"/>
    <cellStyle name="Comma 2 62 2" xfId="17534"/>
    <cellStyle name="Comma 2 63" xfId="681"/>
    <cellStyle name="Comma 2 63 2" xfId="17535"/>
    <cellStyle name="Comma 2 64" xfId="682"/>
    <cellStyle name="Comma 2 64 2" xfId="17536"/>
    <cellStyle name="Comma 2 65" xfId="683"/>
    <cellStyle name="Comma 2 65 2" xfId="17537"/>
    <cellStyle name="Comma 2 66" xfId="684"/>
    <cellStyle name="Comma 2 66 2" xfId="17538"/>
    <cellStyle name="Comma 2 67" xfId="685"/>
    <cellStyle name="Comma 2 67 2" xfId="17539"/>
    <cellStyle name="Comma 2 68" xfId="686"/>
    <cellStyle name="Comma 2 68 2" xfId="17540"/>
    <cellStyle name="Comma 2 69" xfId="687"/>
    <cellStyle name="Comma 2 69 2" xfId="17541"/>
    <cellStyle name="Comma 2 7" xfId="688"/>
    <cellStyle name="Comma 2 70" xfId="689"/>
    <cellStyle name="Comma 2 70 2" xfId="17542"/>
    <cellStyle name="Comma 2 71" xfId="690"/>
    <cellStyle name="Comma 2 71 2" xfId="17543"/>
    <cellStyle name="Comma 2 72" xfId="691"/>
    <cellStyle name="Comma 2 72 2" xfId="17544"/>
    <cellStyle name="Comma 2 73" xfId="692"/>
    <cellStyle name="Comma 2 73 2" xfId="17545"/>
    <cellStyle name="Comma 2 74" xfId="693"/>
    <cellStyle name="Comma 2 74 2" xfId="17546"/>
    <cellStyle name="Comma 2 75" xfId="694"/>
    <cellStyle name="Comma 2 75 2" xfId="17547"/>
    <cellStyle name="Comma 2 76" xfId="695"/>
    <cellStyle name="Comma 2 76 2" xfId="17548"/>
    <cellStyle name="Comma 2 77" xfId="696"/>
    <cellStyle name="Comma 2 77 2" xfId="17549"/>
    <cellStyle name="Comma 2 78" xfId="697"/>
    <cellStyle name="Comma 2 78 2" xfId="17550"/>
    <cellStyle name="Comma 2 79" xfId="698"/>
    <cellStyle name="Comma 2 79 2" xfId="17551"/>
    <cellStyle name="Comma 2 8" xfId="699"/>
    <cellStyle name="Comma 2 80" xfId="700"/>
    <cellStyle name="Comma 2 80 2" xfId="17552"/>
    <cellStyle name="Comma 2 81" xfId="701"/>
    <cellStyle name="Comma 2 81 2" xfId="17553"/>
    <cellStyle name="Comma 2 82" xfId="702"/>
    <cellStyle name="Comma 2 82 2" xfId="17554"/>
    <cellStyle name="Comma 2 83" xfId="703"/>
    <cellStyle name="Comma 2 83 2" xfId="17555"/>
    <cellStyle name="Comma 2 84" xfId="704"/>
    <cellStyle name="Comma 2 84 2" xfId="17556"/>
    <cellStyle name="Comma 2 85" xfId="705"/>
    <cellStyle name="Comma 2 85 2" xfId="17557"/>
    <cellStyle name="Comma 2 86" xfId="706"/>
    <cellStyle name="Comma 2 86 2" xfId="17558"/>
    <cellStyle name="Comma 2 87" xfId="707"/>
    <cellStyle name="Comma 2 87 2" xfId="17559"/>
    <cellStyle name="Comma 2 88" xfId="708"/>
    <cellStyle name="Comma 2 88 2" xfId="17560"/>
    <cellStyle name="Comma 2 89" xfId="709"/>
    <cellStyle name="Comma 2 89 2" xfId="17561"/>
    <cellStyle name="Comma 2 9" xfId="710"/>
    <cellStyle name="Comma 2 90" xfId="711"/>
    <cellStyle name="Comma 2 90 2" xfId="17562"/>
    <cellStyle name="Comma 2 91" xfId="712"/>
    <cellStyle name="Comma 2 91 2" xfId="17563"/>
    <cellStyle name="Comma 2 92" xfId="713"/>
    <cellStyle name="Comma 2 92 2" xfId="17564"/>
    <cellStyle name="Comma 2 93" xfId="714"/>
    <cellStyle name="Comma 2 93 2" xfId="17565"/>
    <cellStyle name="Comma 2 94" xfId="715"/>
    <cellStyle name="Comma 2 94 2" xfId="17566"/>
    <cellStyle name="Comma 2 95" xfId="716"/>
    <cellStyle name="Comma 2 95 2" xfId="17567"/>
    <cellStyle name="Comma 2 96" xfId="717"/>
    <cellStyle name="Comma 2 96 2" xfId="17568"/>
    <cellStyle name="Comma 2 97" xfId="718"/>
    <cellStyle name="Comma 2 97 2" xfId="17569"/>
    <cellStyle name="Comma 2 98" xfId="719"/>
    <cellStyle name="Comma 2 98 2" xfId="17570"/>
    <cellStyle name="Comma 2 99" xfId="720"/>
    <cellStyle name="Comma 2 99 2" xfId="17571"/>
    <cellStyle name="Comma 2*" xfId="3714"/>
    <cellStyle name="Comma 2_4 - LI_NetMgnTemplate" xfId="3713"/>
    <cellStyle name="Comma 20" xfId="721"/>
    <cellStyle name="Comma 20 2" xfId="2567"/>
    <cellStyle name="Comma 20 2 2" xfId="17572"/>
    <cellStyle name="Comma 20 3" xfId="2566"/>
    <cellStyle name="Comma 20 3 2" xfId="17573"/>
    <cellStyle name="Comma 20 4" xfId="2565"/>
    <cellStyle name="Comma 20 5" xfId="2568"/>
    <cellStyle name="Comma 200" xfId="17574"/>
    <cellStyle name="Comma 201" xfId="17575"/>
    <cellStyle name="Comma 202" xfId="17576"/>
    <cellStyle name="Comma 203" xfId="17577"/>
    <cellStyle name="Comma 204" xfId="17578"/>
    <cellStyle name="Comma 205" xfId="17579"/>
    <cellStyle name="Comma 206" xfId="17580"/>
    <cellStyle name="Comma 207" xfId="17581"/>
    <cellStyle name="Comma 208" xfId="17582"/>
    <cellStyle name="Comma 209" xfId="17583"/>
    <cellStyle name="Comma 21" xfId="722"/>
    <cellStyle name="Comma 21 2" xfId="723"/>
    <cellStyle name="Comma 21 2 2" xfId="2563"/>
    <cellStyle name="Comma 21 2 2 2" xfId="17586"/>
    <cellStyle name="Comma 21 2 3" xfId="2564"/>
    <cellStyle name="Comma 21 2 3 2" xfId="17587"/>
    <cellStyle name="Comma 21 2 4" xfId="17585"/>
    <cellStyle name="Comma 21 3" xfId="2562"/>
    <cellStyle name="Comma 21 3 2" xfId="17588"/>
    <cellStyle name="Comma 21 4" xfId="2561"/>
    <cellStyle name="Comma 21 5" xfId="17584"/>
    <cellStyle name="Comma 210" xfId="17589"/>
    <cellStyle name="Comma 211" xfId="17590"/>
    <cellStyle name="Comma 212" xfId="17591"/>
    <cellStyle name="Comma 213" xfId="17592"/>
    <cellStyle name="Comma 214" xfId="17593"/>
    <cellStyle name="Comma 215" xfId="17594"/>
    <cellStyle name="Comma 215 2" xfId="17595"/>
    <cellStyle name="Comma 216" xfId="17596"/>
    <cellStyle name="Comma 216 2" xfId="17597"/>
    <cellStyle name="Comma 217" xfId="17598"/>
    <cellStyle name="Comma 218" xfId="17599"/>
    <cellStyle name="Comma 219" xfId="17600"/>
    <cellStyle name="Comma 22" xfId="724"/>
    <cellStyle name="Comma 22 2" xfId="725"/>
    <cellStyle name="Comma 22 2 2" xfId="726"/>
    <cellStyle name="Comma 22 2 2 2" xfId="17601"/>
    <cellStyle name="Comma 22 2 3" xfId="2559"/>
    <cellStyle name="Comma 22 3" xfId="2558"/>
    <cellStyle name="Comma 22 3 2" xfId="17603"/>
    <cellStyle name="Comma 22 3 3" xfId="17604"/>
    <cellStyle name="Comma 22 3 4" xfId="17602"/>
    <cellStyle name="Comma 22 4" xfId="2560"/>
    <cellStyle name="Comma 22 4 2" xfId="17605"/>
    <cellStyle name="Comma 22 5" xfId="17606"/>
    <cellStyle name="Comma 220" xfId="17607"/>
    <cellStyle name="Comma 221" xfId="17608"/>
    <cellStyle name="Comma 222" xfId="17609"/>
    <cellStyle name="Comma 223" xfId="17610"/>
    <cellStyle name="Comma 224" xfId="17611"/>
    <cellStyle name="Comma 225" xfId="17612"/>
    <cellStyle name="Comma 226" xfId="17613"/>
    <cellStyle name="Comma 227" xfId="17614"/>
    <cellStyle name="Comma 227 2" xfId="17615"/>
    <cellStyle name="Comma 228" xfId="17616"/>
    <cellStyle name="Comma 228 2" xfId="17617"/>
    <cellStyle name="Comma 229" xfId="17618"/>
    <cellStyle name="Comma 23" xfId="727"/>
    <cellStyle name="Comma 23 2" xfId="2556"/>
    <cellStyle name="Comma 23 3" xfId="2557"/>
    <cellStyle name="Comma 23 4" xfId="17619"/>
    <cellStyle name="Comma 23 5" xfId="17620"/>
    <cellStyle name="Comma 23 6" xfId="17621"/>
    <cellStyle name="Comma 23 7" xfId="17622"/>
    <cellStyle name="Comma 23 8" xfId="17623"/>
    <cellStyle name="Comma 23 9" xfId="17624"/>
    <cellStyle name="Comma 230" xfId="17625"/>
    <cellStyle name="Comma 231" xfId="17626"/>
    <cellStyle name="Comma 232" xfId="17627"/>
    <cellStyle name="Comma 233" xfId="17628"/>
    <cellStyle name="Comma 234" xfId="17629"/>
    <cellStyle name="Comma 235" xfId="17630"/>
    <cellStyle name="Comma 236" xfId="17631"/>
    <cellStyle name="Comma 237" xfId="17632"/>
    <cellStyle name="Comma 238" xfId="17633"/>
    <cellStyle name="Comma 239" xfId="17634"/>
    <cellStyle name="Comma 24" xfId="728"/>
    <cellStyle name="Comma 24 2" xfId="729"/>
    <cellStyle name="Comma 24 2 2" xfId="2553"/>
    <cellStyle name="Comma 24 2 2 2" xfId="17635"/>
    <cellStyle name="Comma 24 2 3" xfId="2554"/>
    <cellStyle name="Comma 24 3" xfId="2552"/>
    <cellStyle name="Comma 24 3 2" xfId="730"/>
    <cellStyle name="Comma 24 3 2 2" xfId="17637"/>
    <cellStyle name="Comma 24 3 2 3" xfId="17638"/>
    <cellStyle name="Comma 24 3 2 4" xfId="17639"/>
    <cellStyle name="Comma 24 3 2 5" xfId="17640"/>
    <cellStyle name="Comma 24 3 2 6" xfId="17636"/>
    <cellStyle name="Comma 24 3 3" xfId="17641"/>
    <cellStyle name="Comma 24 3 3 2" xfId="17642"/>
    <cellStyle name="Comma 24 3 3 3" xfId="17643"/>
    <cellStyle name="Comma 24 3 4" xfId="17644"/>
    <cellStyle name="Comma 24 3 4 2" xfId="17645"/>
    <cellStyle name="Comma 24 3 4 3" xfId="17646"/>
    <cellStyle name="Comma 24 3 5" xfId="17647"/>
    <cellStyle name="Comma 24 3 5 2" xfId="17648"/>
    <cellStyle name="Comma 24 3 5 3" xfId="17649"/>
    <cellStyle name="Comma 24 3 6" xfId="17650"/>
    <cellStyle name="Comma 24 3 7" xfId="17651"/>
    <cellStyle name="Comma 24 4" xfId="2555"/>
    <cellStyle name="Comma 24 4 2" xfId="17652"/>
    <cellStyle name="Comma 24 5" xfId="17653"/>
    <cellStyle name="Comma 24 6" xfId="17654"/>
    <cellStyle name="Comma 24 7" xfId="17655"/>
    <cellStyle name="Comma 24 8" xfId="17656"/>
    <cellStyle name="Comma 24 9" xfId="17657"/>
    <cellStyle name="Comma 240" xfId="17658"/>
    <cellStyle name="Comma 241" xfId="17659"/>
    <cellStyle name="Comma 242" xfId="17660"/>
    <cellStyle name="Comma 243" xfId="17661"/>
    <cellStyle name="Comma 244" xfId="17662"/>
    <cellStyle name="Comma 245" xfId="17663"/>
    <cellStyle name="Comma 246" xfId="17664"/>
    <cellStyle name="Comma 247" xfId="17665"/>
    <cellStyle name="Comma 248" xfId="731"/>
    <cellStyle name="Comma 248 2" xfId="17666"/>
    <cellStyle name="Comma 248 3" xfId="17667"/>
    <cellStyle name="Comma 249" xfId="732"/>
    <cellStyle name="Comma 25" xfId="733"/>
    <cellStyle name="Comma 25 2" xfId="2550"/>
    <cellStyle name="Comma 25 2 2" xfId="17668"/>
    <cellStyle name="Comma 25 3" xfId="2551"/>
    <cellStyle name="Comma 25 3 2" xfId="17669"/>
    <cellStyle name="Comma 25 4" xfId="17670"/>
    <cellStyle name="Comma 25 4 2" xfId="17671"/>
    <cellStyle name="Comma 25 5" xfId="17672"/>
    <cellStyle name="Comma 25 5 2" xfId="17673"/>
    <cellStyle name="Comma 25 6" xfId="17674"/>
    <cellStyle name="Comma 25 6 2" xfId="17675"/>
    <cellStyle name="Comma 25 7" xfId="17676"/>
    <cellStyle name="Comma 25 7 2" xfId="17677"/>
    <cellStyle name="Comma 25 8" xfId="17678"/>
    <cellStyle name="Comma 25 8 2" xfId="17679"/>
    <cellStyle name="Comma 25 9" xfId="17680"/>
    <cellStyle name="Comma 250" xfId="17681"/>
    <cellStyle name="Comma 251" xfId="17682"/>
    <cellStyle name="Comma 252" xfId="17683"/>
    <cellStyle name="Comma 253" xfId="734"/>
    <cellStyle name="Comma 254" xfId="17684"/>
    <cellStyle name="Comma 255" xfId="17685"/>
    <cellStyle name="Comma 256" xfId="17686"/>
    <cellStyle name="Comma 256 2" xfId="17687"/>
    <cellStyle name="Comma 257" xfId="17688"/>
    <cellStyle name="Comma 258" xfId="17689"/>
    <cellStyle name="Comma 259" xfId="17690"/>
    <cellStyle name="Comma 26" xfId="735"/>
    <cellStyle name="Comma 26 2" xfId="2548"/>
    <cellStyle name="Comma 26 2 2" xfId="17691"/>
    <cellStyle name="Comma 26 3" xfId="2547"/>
    <cellStyle name="Comma 26 4" xfId="2549"/>
    <cellStyle name="Comma 260" xfId="17692"/>
    <cellStyle name="Comma 261" xfId="17693"/>
    <cellStyle name="Comma 262" xfId="17694"/>
    <cellStyle name="Comma 263" xfId="736"/>
    <cellStyle name="Comma 263 2" xfId="17695"/>
    <cellStyle name="Comma 264" xfId="17696"/>
    <cellStyle name="Comma 265" xfId="17697"/>
    <cellStyle name="Comma 266" xfId="17698"/>
    <cellStyle name="Comma 266 2" xfId="17699"/>
    <cellStyle name="Comma 267" xfId="17700"/>
    <cellStyle name="Comma 268" xfId="17701"/>
    <cellStyle name="Comma 269" xfId="17702"/>
    <cellStyle name="Comma 27" xfId="737"/>
    <cellStyle name="Comma 27 2" xfId="738"/>
    <cellStyle name="Comma 27 2 2" xfId="2545"/>
    <cellStyle name="Comma 27 2 3" xfId="17703"/>
    <cellStyle name="Comma 27 3" xfId="739"/>
    <cellStyle name="Comma 27 3 2" xfId="2544"/>
    <cellStyle name="Comma 27 4" xfId="2546"/>
    <cellStyle name="Comma 270" xfId="17704"/>
    <cellStyle name="Comma 271" xfId="17705"/>
    <cellStyle name="Comma 272" xfId="17706"/>
    <cellStyle name="Comma 273" xfId="17707"/>
    <cellStyle name="Comma 274" xfId="17708"/>
    <cellStyle name="Comma 275" xfId="17709"/>
    <cellStyle name="Comma 276" xfId="17710"/>
    <cellStyle name="Comma 277" xfId="17711"/>
    <cellStyle name="Comma 278" xfId="17712"/>
    <cellStyle name="Comma 279" xfId="17713"/>
    <cellStyle name="Comma 28" xfId="740"/>
    <cellStyle name="Comma 28 2" xfId="2542"/>
    <cellStyle name="Comma 28 2 2" xfId="17715"/>
    <cellStyle name="Comma 28 3" xfId="2543"/>
    <cellStyle name="Comma 28 3 2" xfId="17716"/>
    <cellStyle name="Comma 28 4" xfId="17714"/>
    <cellStyle name="Comma 280" xfId="17717"/>
    <cellStyle name="Comma 281" xfId="17718"/>
    <cellStyle name="Comma 282" xfId="17719"/>
    <cellStyle name="Comma 283" xfId="17720"/>
    <cellStyle name="Comma 283 2" xfId="17721"/>
    <cellStyle name="Comma 283 3" xfId="17722"/>
    <cellStyle name="Comma 284" xfId="17723"/>
    <cellStyle name="Comma 285" xfId="17724"/>
    <cellStyle name="Comma 286" xfId="17725"/>
    <cellStyle name="Comma 287" xfId="17726"/>
    <cellStyle name="Comma 288" xfId="17727"/>
    <cellStyle name="Comma 289" xfId="57145"/>
    <cellStyle name="Comma 29" xfId="741"/>
    <cellStyle name="Comma 29 2" xfId="2541"/>
    <cellStyle name="Comma 29 2 2" xfId="17729"/>
    <cellStyle name="Comma 29 3" xfId="17730"/>
    <cellStyle name="Comma 29 4" xfId="17728"/>
    <cellStyle name="Comma 290" xfId="57148"/>
    <cellStyle name="Comma 291" xfId="57150"/>
    <cellStyle name="Comma 292" xfId="57153"/>
    <cellStyle name="Comma 293" xfId="57157"/>
    <cellStyle name="Comma 294" xfId="5939"/>
    <cellStyle name="Comma 3" xfId="742"/>
    <cellStyle name="Comma 3 10" xfId="743"/>
    <cellStyle name="Comma 3 10 2" xfId="2540"/>
    <cellStyle name="Comma 3 10 2 2" xfId="2539"/>
    <cellStyle name="Comma 3 10 3" xfId="2538"/>
    <cellStyle name="Comma 3 10 3 2" xfId="2537"/>
    <cellStyle name="Comma 3 10 4" xfId="2536"/>
    <cellStyle name="Comma 3 11" xfId="744"/>
    <cellStyle name="Comma 3 11 2" xfId="2535"/>
    <cellStyle name="Comma 3 11 2 2" xfId="2534"/>
    <cellStyle name="Comma 3 11 3" xfId="2533"/>
    <cellStyle name="Comma 3 11 3 2" xfId="2532"/>
    <cellStyle name="Comma 3 11 4" xfId="2531"/>
    <cellStyle name="Comma 3 12" xfId="745"/>
    <cellStyle name="Comma 3 12 2" xfId="2530"/>
    <cellStyle name="Comma 3 13" xfId="746"/>
    <cellStyle name="Comma 3 13 2" xfId="2529"/>
    <cellStyle name="Comma 3 14" xfId="747"/>
    <cellStyle name="Comma 3 14 2" xfId="17731"/>
    <cellStyle name="Comma 3 15" xfId="748"/>
    <cellStyle name="Comma 3 15 2" xfId="17732"/>
    <cellStyle name="Comma 3 16" xfId="749"/>
    <cellStyle name="Comma 3 16 2" xfId="17733"/>
    <cellStyle name="Comma 3 17" xfId="750"/>
    <cellStyle name="Comma 3 17 2" xfId="17734"/>
    <cellStyle name="Comma 3 18" xfId="751"/>
    <cellStyle name="Comma 3 18 2" xfId="17735"/>
    <cellStyle name="Comma 3 19" xfId="752"/>
    <cellStyle name="Comma 3 19 2" xfId="17736"/>
    <cellStyle name="Comma 3 2" xfId="753"/>
    <cellStyle name="Comma 3 2 10" xfId="754"/>
    <cellStyle name="Comma 3 2 10 2" xfId="2528"/>
    <cellStyle name="Comma 3 2 11" xfId="755"/>
    <cellStyle name="Comma 3 2 11 2" xfId="2527"/>
    <cellStyle name="Comma 3 2 12" xfId="756"/>
    <cellStyle name="Comma 3 2 12 2" xfId="2526"/>
    <cellStyle name="Comma 3 2 12 2 2" xfId="17737"/>
    <cellStyle name="Comma 3 2 13" xfId="757"/>
    <cellStyle name="Comma 3 2 13 2" xfId="17738"/>
    <cellStyle name="Comma 3 2 14" xfId="3712"/>
    <cellStyle name="Comma 3 2 2" xfId="758"/>
    <cellStyle name="Comma 3 2 2 10" xfId="2525"/>
    <cellStyle name="Comma 3 2 2 11" xfId="17739"/>
    <cellStyle name="Comma 3 2 2 2" xfId="2524"/>
    <cellStyle name="Comma 3 2 2 2 2" xfId="2523"/>
    <cellStyle name="Comma 3 2 2 2 2 2" xfId="2522"/>
    <cellStyle name="Comma 3 2 2 2 3" xfId="2521"/>
    <cellStyle name="Comma 3 2 2 2 3 2" xfId="2520"/>
    <cellStyle name="Comma 3 2 2 2 4" xfId="2519"/>
    <cellStyle name="Comma 3 2 2 3" xfId="2518"/>
    <cellStyle name="Comma 3 2 2 3 2" xfId="2517"/>
    <cellStyle name="Comma 3 2 2 3 2 2" xfId="2516"/>
    <cellStyle name="Comma 3 2 2 3 3" xfId="2515"/>
    <cellStyle name="Comma 3 2 2 3 3 2" xfId="2514"/>
    <cellStyle name="Comma 3 2 2 3 4" xfId="2513"/>
    <cellStyle name="Comma 3 2 2 4" xfId="2512"/>
    <cellStyle name="Comma 3 2 2 4 2" xfId="2511"/>
    <cellStyle name="Comma 3 2 2 4 2 2" xfId="2510"/>
    <cellStyle name="Comma 3 2 2 4 3" xfId="2509"/>
    <cellStyle name="Comma 3 2 2 4 3 2" xfId="2508"/>
    <cellStyle name="Comma 3 2 2 4 4" xfId="2507"/>
    <cellStyle name="Comma 3 2 2 5" xfId="2506"/>
    <cellStyle name="Comma 3 2 2 5 2" xfId="2505"/>
    <cellStyle name="Comma 3 2 2 5 2 2" xfId="2504"/>
    <cellStyle name="Comma 3 2 2 5 3" xfId="2503"/>
    <cellStyle name="Comma 3 2 2 5 3 2" xfId="2502"/>
    <cellStyle name="Comma 3 2 2 5 4" xfId="2501"/>
    <cellStyle name="Comma 3 2 2 6" xfId="2500"/>
    <cellStyle name="Comma 3 2 2 6 2" xfId="2499"/>
    <cellStyle name="Comma 3 2 2 6 2 2" xfId="2498"/>
    <cellStyle name="Comma 3 2 2 6 3" xfId="2497"/>
    <cellStyle name="Comma 3 2 2 6 3 2" xfId="2496"/>
    <cellStyle name="Comma 3 2 2 6 4" xfId="2495"/>
    <cellStyle name="Comma 3 2 2 7" xfId="2494"/>
    <cellStyle name="Comma 3 2 2 7 2" xfId="2493"/>
    <cellStyle name="Comma 3 2 2 8" xfId="2492"/>
    <cellStyle name="Comma 3 2 2 8 2" xfId="2491"/>
    <cellStyle name="Comma 3 2 2 9" xfId="2490"/>
    <cellStyle name="Comma 3 2 3" xfId="759"/>
    <cellStyle name="Comma 3 2 3 10" xfId="2489"/>
    <cellStyle name="Comma 3 2 3 2" xfId="2488"/>
    <cellStyle name="Comma 3 2 3 2 2" xfId="2487"/>
    <cellStyle name="Comma 3 2 3 2 2 2" xfId="2486"/>
    <cellStyle name="Comma 3 2 3 2 3" xfId="2485"/>
    <cellStyle name="Comma 3 2 3 2 3 2" xfId="2484"/>
    <cellStyle name="Comma 3 2 3 2 4" xfId="2483"/>
    <cellStyle name="Comma 3 2 3 3" xfId="2482"/>
    <cellStyle name="Comma 3 2 3 3 2" xfId="2481"/>
    <cellStyle name="Comma 3 2 3 3 2 2" xfId="2480"/>
    <cellStyle name="Comma 3 2 3 3 3" xfId="2479"/>
    <cellStyle name="Comma 3 2 3 3 3 2" xfId="2478"/>
    <cellStyle name="Comma 3 2 3 3 4" xfId="2477"/>
    <cellStyle name="Comma 3 2 3 4" xfId="2476"/>
    <cellStyle name="Comma 3 2 3 4 2" xfId="2475"/>
    <cellStyle name="Comma 3 2 3 4 2 2" xfId="2474"/>
    <cellStyle name="Comma 3 2 3 4 3" xfId="2473"/>
    <cellStyle name="Comma 3 2 3 4 3 2" xfId="2472"/>
    <cellStyle name="Comma 3 2 3 4 4" xfId="2471"/>
    <cellStyle name="Comma 3 2 3 5" xfId="2470"/>
    <cellStyle name="Comma 3 2 3 5 2" xfId="2469"/>
    <cellStyle name="Comma 3 2 3 5 2 2" xfId="2468"/>
    <cellStyle name="Comma 3 2 3 5 3" xfId="2467"/>
    <cellStyle name="Comma 3 2 3 5 3 2" xfId="2466"/>
    <cellStyle name="Comma 3 2 3 5 4" xfId="2465"/>
    <cellStyle name="Comma 3 2 3 6" xfId="2464"/>
    <cellStyle name="Comma 3 2 3 6 2" xfId="2463"/>
    <cellStyle name="Comma 3 2 3 6 2 2" xfId="2462"/>
    <cellStyle name="Comma 3 2 3 6 3" xfId="2461"/>
    <cellStyle name="Comma 3 2 3 6 3 2" xfId="2460"/>
    <cellStyle name="Comma 3 2 3 6 4" xfId="2459"/>
    <cellStyle name="Comma 3 2 3 7" xfId="2458"/>
    <cellStyle name="Comma 3 2 3 7 2" xfId="2457"/>
    <cellStyle name="Comma 3 2 3 8" xfId="2456"/>
    <cellStyle name="Comma 3 2 3 8 2" xfId="2455"/>
    <cellStyle name="Comma 3 2 3 9" xfId="2454"/>
    <cellStyle name="Comma 3 2 4" xfId="760"/>
    <cellStyle name="Comma 3 2 4 10" xfId="2453"/>
    <cellStyle name="Comma 3 2 4 2" xfId="2452"/>
    <cellStyle name="Comma 3 2 4 2 2" xfId="2451"/>
    <cellStyle name="Comma 3 2 4 2 2 2" xfId="2450"/>
    <cellStyle name="Comma 3 2 4 2 3" xfId="2449"/>
    <cellStyle name="Comma 3 2 4 2 3 2" xfId="2448"/>
    <cellStyle name="Comma 3 2 4 2 4" xfId="2447"/>
    <cellStyle name="Comma 3 2 4 3" xfId="2446"/>
    <cellStyle name="Comma 3 2 4 3 2" xfId="2445"/>
    <cellStyle name="Comma 3 2 4 3 2 2" xfId="2444"/>
    <cellStyle name="Comma 3 2 4 3 3" xfId="2443"/>
    <cellStyle name="Comma 3 2 4 3 3 2" xfId="2442"/>
    <cellStyle name="Comma 3 2 4 3 4" xfId="2441"/>
    <cellStyle name="Comma 3 2 4 4" xfId="2440"/>
    <cellStyle name="Comma 3 2 4 4 2" xfId="2439"/>
    <cellStyle name="Comma 3 2 4 4 2 2" xfId="2438"/>
    <cellStyle name="Comma 3 2 4 4 3" xfId="2437"/>
    <cellStyle name="Comma 3 2 4 4 3 2" xfId="2436"/>
    <cellStyle name="Comma 3 2 4 4 4" xfId="2435"/>
    <cellStyle name="Comma 3 2 4 5" xfId="2434"/>
    <cellStyle name="Comma 3 2 4 5 2" xfId="2433"/>
    <cellStyle name="Comma 3 2 4 5 2 2" xfId="2432"/>
    <cellStyle name="Comma 3 2 4 5 3" xfId="2431"/>
    <cellStyle name="Comma 3 2 4 5 3 2" xfId="2430"/>
    <cellStyle name="Comma 3 2 4 5 4" xfId="2429"/>
    <cellStyle name="Comma 3 2 4 6" xfId="2428"/>
    <cellStyle name="Comma 3 2 4 6 2" xfId="2427"/>
    <cellStyle name="Comma 3 2 4 6 2 2" xfId="2426"/>
    <cellStyle name="Comma 3 2 4 6 3" xfId="2425"/>
    <cellStyle name="Comma 3 2 4 6 3 2" xfId="2424"/>
    <cellStyle name="Comma 3 2 4 6 4" xfId="2423"/>
    <cellStyle name="Comma 3 2 4 7" xfId="2422"/>
    <cellStyle name="Comma 3 2 4 7 2" xfId="2421"/>
    <cellStyle name="Comma 3 2 4 8" xfId="2420"/>
    <cellStyle name="Comma 3 2 4 8 2" xfId="2419"/>
    <cellStyle name="Comma 3 2 4 9" xfId="2418"/>
    <cellStyle name="Comma 3 2 5" xfId="761"/>
    <cellStyle name="Comma 3 2 5 2" xfId="2417"/>
    <cellStyle name="Comma 3 2 5 2 2" xfId="2416"/>
    <cellStyle name="Comma 3 2 5 3" xfId="2415"/>
    <cellStyle name="Comma 3 2 5 3 2" xfId="2414"/>
    <cellStyle name="Comma 3 2 5 4" xfId="2413"/>
    <cellStyle name="Comma 3 2 6" xfId="762"/>
    <cellStyle name="Comma 3 2 6 2" xfId="2412"/>
    <cellStyle name="Comma 3 2 6 2 2" xfId="2411"/>
    <cellStyle name="Comma 3 2 6 3" xfId="2410"/>
    <cellStyle name="Comma 3 2 6 3 2" xfId="2409"/>
    <cellStyle name="Comma 3 2 6 4" xfId="2408"/>
    <cellStyle name="Comma 3 2 7" xfId="763"/>
    <cellStyle name="Comma 3 2 7 2" xfId="2407"/>
    <cellStyle name="Comma 3 2 7 2 2" xfId="2406"/>
    <cellStyle name="Comma 3 2 7 3" xfId="2405"/>
    <cellStyle name="Comma 3 2 7 3 2" xfId="2404"/>
    <cellStyle name="Comma 3 2 7 4" xfId="2403"/>
    <cellStyle name="Comma 3 2 8" xfId="764"/>
    <cellStyle name="Comma 3 2 8 2" xfId="2401"/>
    <cellStyle name="Comma 3 2 8 2 2" xfId="2400"/>
    <cellStyle name="Comma 3 2 8 3" xfId="2399"/>
    <cellStyle name="Comma 3 2 8 3 2" xfId="2398"/>
    <cellStyle name="Comma 3 2 8 4" xfId="2397"/>
    <cellStyle name="Comma 3 2 9" xfId="765"/>
    <cellStyle name="Comma 3 2 9 2" xfId="2396"/>
    <cellStyle name="Comma 3 2 9 2 2" xfId="2395"/>
    <cellStyle name="Comma 3 2 9 3" xfId="2394"/>
    <cellStyle name="Comma 3 2 9 3 2" xfId="2393"/>
    <cellStyle name="Comma 3 2 9 4" xfId="2392"/>
    <cellStyle name="Comma 3 20" xfId="766"/>
    <cellStyle name="Comma 3 20 2" xfId="17740"/>
    <cellStyle name="Comma 3 21" xfId="767"/>
    <cellStyle name="Comma 3 21 2" xfId="17741"/>
    <cellStyle name="Comma 3 22" xfId="768"/>
    <cellStyle name="Comma 3 22 2" xfId="17742"/>
    <cellStyle name="Comma 3 23" xfId="769"/>
    <cellStyle name="Comma 3 23 2" xfId="17743"/>
    <cellStyle name="Comma 3 24" xfId="770"/>
    <cellStyle name="Comma 3 24 2" xfId="17744"/>
    <cellStyle name="Comma 3 25" xfId="771"/>
    <cellStyle name="Comma 3 25 2" xfId="17745"/>
    <cellStyle name="Comma 3 26" xfId="772"/>
    <cellStyle name="Comma 3 26 2" xfId="17746"/>
    <cellStyle name="Comma 3 27" xfId="773"/>
    <cellStyle name="Comma 3 27 2" xfId="17747"/>
    <cellStyle name="Comma 3 28" xfId="774"/>
    <cellStyle name="Comma 3 28 2" xfId="17748"/>
    <cellStyle name="Comma 3 29" xfId="775"/>
    <cellStyle name="Comma 3 29 2" xfId="17749"/>
    <cellStyle name="Comma 3 3" xfId="776"/>
    <cellStyle name="Comma 3 3 10" xfId="3711"/>
    <cellStyle name="Comma 3 3 2" xfId="2391"/>
    <cellStyle name="Comma 3 3 2 2" xfId="2390"/>
    <cellStyle name="Comma 3 3 2 2 2" xfId="2389"/>
    <cellStyle name="Comma 3 3 2 2 2 2" xfId="2388"/>
    <cellStyle name="Comma 3 3 2 2 3" xfId="2387"/>
    <cellStyle name="Comma 3 3 2 2 3 2" xfId="2386"/>
    <cellStyle name="Comma 3 3 2 2 4" xfId="2385"/>
    <cellStyle name="Comma 3 3 2 3" xfId="2384"/>
    <cellStyle name="Comma 3 3 2 3 2" xfId="2383"/>
    <cellStyle name="Comma 3 3 2 3 2 2" xfId="2382"/>
    <cellStyle name="Comma 3 3 2 3 3" xfId="2381"/>
    <cellStyle name="Comma 3 3 2 3 3 2" xfId="2380"/>
    <cellStyle name="Comma 3 3 2 3 4" xfId="2379"/>
    <cellStyle name="Comma 3 3 2 4" xfId="2378"/>
    <cellStyle name="Comma 3 3 2 4 2" xfId="2377"/>
    <cellStyle name="Comma 3 3 2 4 2 2" xfId="2376"/>
    <cellStyle name="Comma 3 3 2 4 3" xfId="2375"/>
    <cellStyle name="Comma 3 3 2 4 3 2" xfId="2374"/>
    <cellStyle name="Comma 3 3 2 4 4" xfId="2373"/>
    <cellStyle name="Comma 3 3 2 5" xfId="2372"/>
    <cellStyle name="Comma 3 3 2 5 2" xfId="2371"/>
    <cellStyle name="Comma 3 3 2 5 2 2" xfId="2370"/>
    <cellStyle name="Comma 3 3 2 5 3" xfId="2369"/>
    <cellStyle name="Comma 3 3 2 5 3 2" xfId="2368"/>
    <cellStyle name="Comma 3 3 2 5 4" xfId="2367"/>
    <cellStyle name="Comma 3 3 2 6" xfId="2366"/>
    <cellStyle name="Comma 3 3 2 6 2" xfId="2365"/>
    <cellStyle name="Comma 3 3 2 6 2 2" xfId="2364"/>
    <cellStyle name="Comma 3 3 2 6 3" xfId="2363"/>
    <cellStyle name="Comma 3 3 2 6 3 2" xfId="2362"/>
    <cellStyle name="Comma 3 3 2 6 4" xfId="2361"/>
    <cellStyle name="Comma 3 3 2 7" xfId="2360"/>
    <cellStyle name="Comma 3 3 2 7 2" xfId="2359"/>
    <cellStyle name="Comma 3 3 2 8" xfId="2358"/>
    <cellStyle name="Comma 3 3 2 8 2" xfId="2357"/>
    <cellStyle name="Comma 3 3 2 9" xfId="2356"/>
    <cellStyle name="Comma 3 3 3" xfId="2355"/>
    <cellStyle name="Comma 3 3 3 2" xfId="2354"/>
    <cellStyle name="Comma 3 3 3 2 2" xfId="2353"/>
    <cellStyle name="Comma 3 3 3 3" xfId="2352"/>
    <cellStyle name="Comma 3 3 3 3 2" xfId="2351"/>
    <cellStyle name="Comma 3 3 3 4" xfId="2350"/>
    <cellStyle name="Comma 3 3 4" xfId="2349"/>
    <cellStyle name="Comma 3 3 4 2" xfId="2348"/>
    <cellStyle name="Comma 3 3 4 2 2" xfId="2347"/>
    <cellStyle name="Comma 3 3 4 3" xfId="2346"/>
    <cellStyle name="Comma 3 3 4 3 2" xfId="2345"/>
    <cellStyle name="Comma 3 3 4 4" xfId="2344"/>
    <cellStyle name="Comma 3 3 5" xfId="2343"/>
    <cellStyle name="Comma 3 3 5 2" xfId="2342"/>
    <cellStyle name="Comma 3 3 5 2 2" xfId="2341"/>
    <cellStyle name="Comma 3 3 5 3" xfId="2340"/>
    <cellStyle name="Comma 3 3 5 3 2" xfId="2339"/>
    <cellStyle name="Comma 3 3 5 4" xfId="2338"/>
    <cellStyle name="Comma 3 3 6" xfId="2337"/>
    <cellStyle name="Comma 3 3 6 2" xfId="2336"/>
    <cellStyle name="Comma 3 3 6 2 2" xfId="2335"/>
    <cellStyle name="Comma 3 3 6 3" xfId="2334"/>
    <cellStyle name="Comma 3 3 6 3 2" xfId="2333"/>
    <cellStyle name="Comma 3 3 6 4" xfId="2332"/>
    <cellStyle name="Comma 3 3 7" xfId="2331"/>
    <cellStyle name="Comma 3 3 7 2" xfId="2330"/>
    <cellStyle name="Comma 3 3 7 2 2" xfId="2329"/>
    <cellStyle name="Comma 3 3 7 3" xfId="2328"/>
    <cellStyle name="Comma 3 3 7 3 2" xfId="2327"/>
    <cellStyle name="Comma 3 3 7 4" xfId="2326"/>
    <cellStyle name="Comma 3 3 8" xfId="2325"/>
    <cellStyle name="Comma 3 3 8 2" xfId="2324"/>
    <cellStyle name="Comma 3 3 9" xfId="2323"/>
    <cellStyle name="Comma 3 3 9 2" xfId="2322"/>
    <cellStyle name="Comma 3 30" xfId="777"/>
    <cellStyle name="Comma 3 30 2" xfId="17750"/>
    <cellStyle name="Comma 3 31" xfId="778"/>
    <cellStyle name="Comma 3 31 2" xfId="17751"/>
    <cellStyle name="Comma 3 32" xfId="779"/>
    <cellStyle name="Comma 3 32 2" xfId="17752"/>
    <cellStyle name="Comma 3 33" xfId="780"/>
    <cellStyle name="Comma 3 33 2" xfId="17753"/>
    <cellStyle name="Comma 3 34" xfId="781"/>
    <cellStyle name="Comma 3 34 2" xfId="17754"/>
    <cellStyle name="Comma 3 35" xfId="782"/>
    <cellStyle name="Comma 3 35 2" xfId="17755"/>
    <cellStyle name="Comma 3 36" xfId="783"/>
    <cellStyle name="Comma 3 36 2" xfId="17756"/>
    <cellStyle name="Comma 3 37" xfId="784"/>
    <cellStyle name="Comma 3 37 2" xfId="17757"/>
    <cellStyle name="Comma 3 38" xfId="785"/>
    <cellStyle name="Comma 3 38 2" xfId="17758"/>
    <cellStyle name="Comma 3 39" xfId="786"/>
    <cellStyle name="Comma 3 39 2" xfId="17759"/>
    <cellStyle name="Comma 3 4" xfId="787"/>
    <cellStyle name="Comma 3 4 10" xfId="2320"/>
    <cellStyle name="Comma 3 4 11" xfId="2321"/>
    <cellStyle name="Comma 3 4 12" xfId="17760"/>
    <cellStyle name="Comma 3 4 2" xfId="2319"/>
    <cellStyle name="Comma 3 4 2 2" xfId="2318"/>
    <cellStyle name="Comma 3 4 2 2 2" xfId="2317"/>
    <cellStyle name="Comma 3 4 2 3" xfId="2316"/>
    <cellStyle name="Comma 3 4 2 3 2" xfId="2315"/>
    <cellStyle name="Comma 3 4 2 4" xfId="2314"/>
    <cellStyle name="Comma 3 4 3" xfId="2313"/>
    <cellStyle name="Comma 3 4 3 2" xfId="2312"/>
    <cellStyle name="Comma 3 4 3 2 2" xfId="2311"/>
    <cellStyle name="Comma 3 4 3 3" xfId="2310"/>
    <cellStyle name="Comma 3 4 3 3 2" xfId="2309"/>
    <cellStyle name="Comma 3 4 3 4" xfId="2308"/>
    <cellStyle name="Comma 3 4 4" xfId="2307"/>
    <cellStyle name="Comma 3 4 4 2" xfId="2306"/>
    <cellStyle name="Comma 3 4 4 2 2" xfId="2305"/>
    <cellStyle name="Comma 3 4 4 3" xfId="2304"/>
    <cellStyle name="Comma 3 4 4 3 2" xfId="2303"/>
    <cellStyle name="Comma 3 4 4 4" xfId="2302"/>
    <cellStyle name="Comma 3 4 5" xfId="2301"/>
    <cellStyle name="Comma 3 4 5 2" xfId="2300"/>
    <cellStyle name="Comma 3 4 5 2 2" xfId="2299"/>
    <cellStyle name="Comma 3 4 5 3" xfId="2298"/>
    <cellStyle name="Comma 3 4 5 3 2" xfId="2297"/>
    <cellStyle name="Comma 3 4 5 4" xfId="2053"/>
    <cellStyle name="Comma 3 4 6" xfId="2296"/>
    <cellStyle name="Comma 3 4 6 2" xfId="2295"/>
    <cellStyle name="Comma 3 4 6 2 2" xfId="2294"/>
    <cellStyle name="Comma 3 4 6 3" xfId="2293"/>
    <cellStyle name="Comma 3 4 6 3 2" xfId="2292"/>
    <cellStyle name="Comma 3 4 6 4" xfId="2047"/>
    <cellStyle name="Comma 3 4 7" xfId="2291"/>
    <cellStyle name="Comma 3 4 7 2" xfId="2290"/>
    <cellStyle name="Comma 3 4 8" xfId="2289"/>
    <cellStyle name="Comma 3 4 8 2" xfId="2288"/>
    <cellStyle name="Comma 3 4 9" xfId="2287"/>
    <cellStyle name="Comma 3 40" xfId="788"/>
    <cellStyle name="Comma 3 40 2" xfId="17761"/>
    <cellStyle name="Comma 3 41" xfId="789"/>
    <cellStyle name="Comma 3 41 2" xfId="17762"/>
    <cellStyle name="Comma 3 42" xfId="790"/>
    <cellStyle name="Comma 3 42 2" xfId="17763"/>
    <cellStyle name="Comma 3 43" xfId="791"/>
    <cellStyle name="Comma 3 43 2" xfId="17764"/>
    <cellStyle name="Comma 3 44" xfId="792"/>
    <cellStyle name="Comma 3 44 2" xfId="17765"/>
    <cellStyle name="Comma 3 45" xfId="793"/>
    <cellStyle name="Comma 3 45 2" xfId="17766"/>
    <cellStyle name="Comma 3 46" xfId="794"/>
    <cellStyle name="Comma 3 46 2" xfId="17767"/>
    <cellStyle name="Comma 3 47" xfId="795"/>
    <cellStyle name="Comma 3 47 2" xfId="17768"/>
    <cellStyle name="Comma 3 48" xfId="796"/>
    <cellStyle name="Comma 3 48 2" xfId="17769"/>
    <cellStyle name="Comma 3 49" xfId="797"/>
    <cellStyle name="Comma 3 49 2" xfId="17770"/>
    <cellStyle name="Comma 3 5" xfId="798"/>
    <cellStyle name="Comma 3 5 10" xfId="2042"/>
    <cellStyle name="Comma 3 5 2" xfId="2286"/>
    <cellStyle name="Comma 3 5 2 2" xfId="2285"/>
    <cellStyle name="Comma 3 5 2 2 2" xfId="2284"/>
    <cellStyle name="Comma 3 5 2 3" xfId="2283"/>
    <cellStyle name="Comma 3 5 2 3 2" xfId="2282"/>
    <cellStyle name="Comma 3 5 2 4" xfId="2281"/>
    <cellStyle name="Comma 3 5 3" xfId="2280"/>
    <cellStyle name="Comma 3 5 3 2" xfId="2279"/>
    <cellStyle name="Comma 3 5 3 2 2" xfId="2278"/>
    <cellStyle name="Comma 3 5 3 3" xfId="2277"/>
    <cellStyle name="Comma 3 5 3 3 2" xfId="2276"/>
    <cellStyle name="Comma 3 5 3 4" xfId="2275"/>
    <cellStyle name="Comma 3 5 4" xfId="2274"/>
    <cellStyle name="Comma 3 5 4 2" xfId="2273"/>
    <cellStyle name="Comma 3 5 4 2 2" xfId="2272"/>
    <cellStyle name="Comma 3 5 4 3" xfId="2271"/>
    <cellStyle name="Comma 3 5 4 3 2" xfId="2270"/>
    <cellStyle name="Comma 3 5 4 4" xfId="2269"/>
    <cellStyle name="Comma 3 5 5" xfId="2268"/>
    <cellStyle name="Comma 3 5 5 2" xfId="2267"/>
    <cellStyle name="Comma 3 5 5 2 2" xfId="2266"/>
    <cellStyle name="Comma 3 5 5 3" xfId="2265"/>
    <cellStyle name="Comma 3 5 5 3 2" xfId="2264"/>
    <cellStyle name="Comma 3 5 5 4" xfId="2263"/>
    <cellStyle name="Comma 3 5 6" xfId="2262"/>
    <cellStyle name="Comma 3 5 6 2" xfId="2261"/>
    <cellStyle name="Comma 3 5 6 2 2" xfId="2260"/>
    <cellStyle name="Comma 3 5 6 3" xfId="2259"/>
    <cellStyle name="Comma 3 5 6 3 2" xfId="2258"/>
    <cellStyle name="Comma 3 5 6 4" xfId="2257"/>
    <cellStyle name="Comma 3 5 7" xfId="2256"/>
    <cellStyle name="Comma 3 5 7 2" xfId="2255"/>
    <cellStyle name="Comma 3 5 8" xfId="2254"/>
    <cellStyle name="Comma 3 5 8 2" xfId="2253"/>
    <cellStyle name="Comma 3 5 9" xfId="2252"/>
    <cellStyle name="Comma 3 50" xfId="799"/>
    <cellStyle name="Comma 3 50 2" xfId="17771"/>
    <cellStyle name="Comma 3 51" xfId="800"/>
    <cellStyle name="Comma 3 51 2" xfId="17772"/>
    <cellStyle name="Comma 3 52" xfId="801"/>
    <cellStyle name="Comma 3 52 2" xfId="17773"/>
    <cellStyle name="Comma 3 53" xfId="802"/>
    <cellStyle name="Comma 3 53 2" xfId="17774"/>
    <cellStyle name="Comma 3 54" xfId="803"/>
    <cellStyle name="Comma 3 54 2" xfId="17775"/>
    <cellStyle name="Comma 3 55" xfId="804"/>
    <cellStyle name="Comma 3 55 2" xfId="17776"/>
    <cellStyle name="Comma 3 56" xfId="805"/>
    <cellStyle name="Comma 3 56 2" xfId="17777"/>
    <cellStyle name="Comma 3 57" xfId="806"/>
    <cellStyle name="Comma 3 57 2" xfId="17778"/>
    <cellStyle name="Comma 3 58" xfId="807"/>
    <cellStyle name="Comma 3 58 2" xfId="17779"/>
    <cellStyle name="Comma 3 59" xfId="808"/>
    <cellStyle name="Comma 3 59 2" xfId="17780"/>
    <cellStyle name="Comma 3 6" xfId="809"/>
    <cellStyle name="Comma 3 6 2" xfId="2251"/>
    <cellStyle name="Comma 3 6 2 2" xfId="17781"/>
    <cellStyle name="Comma 3 60" xfId="810"/>
    <cellStyle name="Comma 3 60 2" xfId="17782"/>
    <cellStyle name="Comma 3 61" xfId="811"/>
    <cellStyle name="Comma 3 61 2" xfId="17783"/>
    <cellStyle name="Comma 3 62" xfId="812"/>
    <cellStyle name="Comma 3 62 2" xfId="17784"/>
    <cellStyle name="Comma 3 63" xfId="813"/>
    <cellStyle name="Comma 3 63 2" xfId="17785"/>
    <cellStyle name="Comma 3 64" xfId="814"/>
    <cellStyle name="Comma 3 64 2" xfId="17786"/>
    <cellStyle name="Comma 3 65" xfId="815"/>
    <cellStyle name="Comma 3 65 2" xfId="17787"/>
    <cellStyle name="Comma 3 66" xfId="816"/>
    <cellStyle name="Comma 3 66 2" xfId="17788"/>
    <cellStyle name="Comma 3 67" xfId="817"/>
    <cellStyle name="Comma 3 67 2" xfId="17789"/>
    <cellStyle name="Comma 3 68" xfId="818"/>
    <cellStyle name="Comma 3 68 2" xfId="17790"/>
    <cellStyle name="Comma 3 69" xfId="819"/>
    <cellStyle name="Comma 3 69 2" xfId="17791"/>
    <cellStyle name="Comma 3 7" xfId="820"/>
    <cellStyle name="Comma 3 7 2" xfId="2250"/>
    <cellStyle name="Comma 3 7 2 2" xfId="2249"/>
    <cellStyle name="Comma 3 7 3" xfId="2248"/>
    <cellStyle name="Comma 3 7 3 2" xfId="2247"/>
    <cellStyle name="Comma 3 7 4" xfId="2246"/>
    <cellStyle name="Comma 3 70" xfId="821"/>
    <cellStyle name="Comma 3 70 2" xfId="17792"/>
    <cellStyle name="Comma 3 71" xfId="822"/>
    <cellStyle name="Comma 3 71 2" xfId="17793"/>
    <cellStyle name="Comma 3 72" xfId="823"/>
    <cellStyle name="Comma 3 72 2" xfId="17794"/>
    <cellStyle name="Comma 3 73" xfId="824"/>
    <cellStyle name="Comma 3 73 2" xfId="17795"/>
    <cellStyle name="Comma 3 74" xfId="825"/>
    <cellStyle name="Comma 3 74 2" xfId="17796"/>
    <cellStyle name="Comma 3 75" xfId="826"/>
    <cellStyle name="Comma 3 75 2" xfId="17797"/>
    <cellStyle name="Comma 3 76" xfId="827"/>
    <cellStyle name="Comma 3 76 2" xfId="17798"/>
    <cellStyle name="Comma 3 77" xfId="828"/>
    <cellStyle name="Comma 3 77 2" xfId="17799"/>
    <cellStyle name="Comma 3 78" xfId="829"/>
    <cellStyle name="Comma 3 78 2" xfId="17800"/>
    <cellStyle name="Comma 3 79" xfId="830"/>
    <cellStyle name="Comma 3 79 2" xfId="17801"/>
    <cellStyle name="Comma 3 8" xfId="831"/>
    <cellStyle name="Comma 3 8 2" xfId="2245"/>
    <cellStyle name="Comma 3 8 2 2" xfId="2244"/>
    <cellStyle name="Comma 3 8 3" xfId="2243"/>
    <cellStyle name="Comma 3 8 3 2" xfId="2242"/>
    <cellStyle name="Comma 3 8 4" xfId="2241"/>
    <cellStyle name="Comma 3 80" xfId="832"/>
    <cellStyle name="Comma 3 80 2" xfId="17802"/>
    <cellStyle name="Comma 3 81" xfId="833"/>
    <cellStyle name="Comma 3 81 2" xfId="17803"/>
    <cellStyle name="Comma 3 82" xfId="834"/>
    <cellStyle name="Comma 3 82 2" xfId="17804"/>
    <cellStyle name="Comma 3 83" xfId="835"/>
    <cellStyle name="Comma 3 83 2" xfId="17805"/>
    <cellStyle name="Comma 3 84" xfId="836"/>
    <cellStyle name="Comma 3 84 2" xfId="17806"/>
    <cellStyle name="Comma 3 85" xfId="837"/>
    <cellStyle name="Comma 3 85 2" xfId="17807"/>
    <cellStyle name="Comma 3 86" xfId="838"/>
    <cellStyle name="Comma 3 86 2" xfId="17808"/>
    <cellStyle name="Comma 3 87" xfId="839"/>
    <cellStyle name="Comma 3 88" xfId="840"/>
    <cellStyle name="Comma 3 9" xfId="841"/>
    <cellStyle name="Comma 3 9 2" xfId="2240"/>
    <cellStyle name="Comma 3 9 2 2" xfId="2239"/>
    <cellStyle name="Comma 3 9 3" xfId="2238"/>
    <cellStyle name="Comma 3 9 3 2" xfId="2237"/>
    <cellStyle name="Comma 3 9 4" xfId="2236"/>
    <cellStyle name="Comma 3*" xfId="3710"/>
    <cellStyle name="Comma 30" xfId="842"/>
    <cellStyle name="Comma 30 2" xfId="2234"/>
    <cellStyle name="Comma 30 3" xfId="2235"/>
    <cellStyle name="Comma 30 4" xfId="17809"/>
    <cellStyle name="Comma 31" xfId="843"/>
    <cellStyle name="Comma 31 2" xfId="17811"/>
    <cellStyle name="Comma 31 3" xfId="17810"/>
    <cellStyle name="Comma 32" xfId="2233"/>
    <cellStyle name="Comma 32 2" xfId="17813"/>
    <cellStyle name="Comma 32 3" xfId="17812"/>
    <cellStyle name="Comma 33" xfId="844"/>
    <cellStyle name="Comma 33 2" xfId="2232"/>
    <cellStyle name="Comma 33 2 2" xfId="17815"/>
    <cellStyle name="Comma 33 3" xfId="17814"/>
    <cellStyle name="Comma 34" xfId="2231"/>
    <cellStyle name="Comma 34 2" xfId="17816"/>
    <cellStyle name="Comma 35" xfId="2230"/>
    <cellStyle name="Comma 35 2" xfId="17817"/>
    <cellStyle name="Comma 36" xfId="2229"/>
    <cellStyle name="Comma 36 2" xfId="17818"/>
    <cellStyle name="Comma 37" xfId="2228"/>
    <cellStyle name="Comma 37 2" xfId="17819"/>
    <cellStyle name="Comma 38" xfId="2227"/>
    <cellStyle name="Comma 38 2" xfId="17820"/>
    <cellStyle name="Comma 39" xfId="2226"/>
    <cellStyle name="Comma 39 2" xfId="17821"/>
    <cellStyle name="Comma 4" xfId="6"/>
    <cellStyle name="Comma 4 10" xfId="845"/>
    <cellStyle name="Comma 4 11" xfId="846"/>
    <cellStyle name="Comma 4 12" xfId="847"/>
    <cellStyle name="Comma 4 12 2" xfId="17822"/>
    <cellStyle name="Comma 4 13" xfId="848"/>
    <cellStyle name="Comma 4 13 2" xfId="17823"/>
    <cellStyle name="Comma 4 14" xfId="849"/>
    <cellStyle name="Comma 4 14 2" xfId="17824"/>
    <cellStyle name="Comma 4 15" xfId="3709"/>
    <cellStyle name="Comma 4 16" xfId="5899"/>
    <cellStyle name="Comma 4 2" xfId="850"/>
    <cellStyle name="Comma 4 2 2" xfId="2225"/>
    <cellStyle name="Comma 4 2 3" xfId="2224"/>
    <cellStyle name="Comma 4 2 4" xfId="3708"/>
    <cellStyle name="Comma 4 2 5" xfId="17825"/>
    <cellStyle name="Comma 4 3" xfId="851"/>
    <cellStyle name="Comma 4 3 2" xfId="2223"/>
    <cellStyle name="Comma 4 3 3" xfId="17826"/>
    <cellStyle name="Comma 4 4" xfId="852"/>
    <cellStyle name="Comma 4 4 2" xfId="2222"/>
    <cellStyle name="Comma 4 4 3" xfId="17827"/>
    <cellStyle name="Comma 4 5" xfId="853"/>
    <cellStyle name="Comma 4 6" xfId="854"/>
    <cellStyle name="Comma 4 7" xfId="855"/>
    <cellStyle name="Comma 4 8" xfId="856"/>
    <cellStyle name="Comma 4 9" xfId="857"/>
    <cellStyle name="Comma 40" xfId="2221"/>
    <cellStyle name="Comma 40 2" xfId="2220"/>
    <cellStyle name="Comma 40 3" xfId="17828"/>
    <cellStyle name="Comma 41" xfId="2219"/>
    <cellStyle name="Comma 41 2" xfId="2218"/>
    <cellStyle name="Comma 41 3" xfId="17829"/>
    <cellStyle name="Comma 42" xfId="2217"/>
    <cellStyle name="Comma 42 2" xfId="2216"/>
    <cellStyle name="Comma 42 3" xfId="17830"/>
    <cellStyle name="Comma 43" xfId="2215"/>
    <cellStyle name="Comma 43 2" xfId="2214"/>
    <cellStyle name="Comma 43 3" xfId="17831"/>
    <cellStyle name="Comma 44" xfId="2213"/>
    <cellStyle name="Comma 44 2" xfId="17832"/>
    <cellStyle name="Comma 45" xfId="2212"/>
    <cellStyle name="Comma 45 2" xfId="17833"/>
    <cellStyle name="Comma 46" xfId="2211"/>
    <cellStyle name="Comma 46 2" xfId="17834"/>
    <cellStyle name="Comma 47" xfId="2210"/>
    <cellStyle name="Comma 47 2" xfId="17835"/>
    <cellStyle name="Comma 48" xfId="2209"/>
    <cellStyle name="Comma 48 2" xfId="17836"/>
    <cellStyle name="Comma 49" xfId="2208"/>
    <cellStyle name="Comma 49 2" xfId="17837"/>
    <cellStyle name="Comma 5" xfId="7"/>
    <cellStyle name="Comma 5 10" xfId="858"/>
    <cellStyle name="Comma 5 10 2" xfId="17838"/>
    <cellStyle name="Comma 5 11" xfId="859"/>
    <cellStyle name="Comma 5 11 2" xfId="17839"/>
    <cellStyle name="Comma 5 12" xfId="860"/>
    <cellStyle name="Comma 5 12 2" xfId="17840"/>
    <cellStyle name="Comma 5 13" xfId="861"/>
    <cellStyle name="Comma 5 13 2" xfId="17841"/>
    <cellStyle name="Comma 5 14" xfId="862"/>
    <cellStyle name="Comma 5 14 2" xfId="17842"/>
    <cellStyle name="Comma 5 15" xfId="863"/>
    <cellStyle name="Comma 5 15 2" xfId="17843"/>
    <cellStyle name="Comma 5 16" xfId="5903"/>
    <cellStyle name="Comma 5 16 2" xfId="17844"/>
    <cellStyle name="Comma 5 2" xfId="864"/>
    <cellStyle name="Comma 5 2 10" xfId="865"/>
    <cellStyle name="Comma 5 2 10 2" xfId="17845"/>
    <cellStyle name="Comma 5 2 11" xfId="866"/>
    <cellStyle name="Comma 5 2 11 2" xfId="17846"/>
    <cellStyle name="Comma 5 2 12" xfId="867"/>
    <cellStyle name="Comma 5 2 12 2" xfId="17847"/>
    <cellStyle name="Comma 5 2 13" xfId="868"/>
    <cellStyle name="Comma 5 2 13 2" xfId="17848"/>
    <cellStyle name="Comma 5 2 14" xfId="869"/>
    <cellStyle name="Comma 5 2 14 2" xfId="17849"/>
    <cellStyle name="Comma 5 2 15" xfId="870"/>
    <cellStyle name="Comma 5 2 15 2" xfId="17850"/>
    <cellStyle name="Comma 5 2 16" xfId="871"/>
    <cellStyle name="Comma 5 2 16 2" xfId="17851"/>
    <cellStyle name="Comma 5 2 17" xfId="872"/>
    <cellStyle name="Comma 5 2 17 2" xfId="17852"/>
    <cellStyle name="Comma 5 2 18" xfId="873"/>
    <cellStyle name="Comma 5 2 18 2" xfId="17853"/>
    <cellStyle name="Comma 5 2 19" xfId="874"/>
    <cellStyle name="Comma 5 2 19 2" xfId="17854"/>
    <cellStyle name="Comma 5 2 2" xfId="875"/>
    <cellStyle name="Comma 5 2 2 2" xfId="2207"/>
    <cellStyle name="Comma 5 2 20" xfId="876"/>
    <cellStyle name="Comma 5 2 20 2" xfId="17855"/>
    <cellStyle name="Comma 5 2 21" xfId="17856"/>
    <cellStyle name="Comma 5 2 3" xfId="877"/>
    <cellStyle name="Comma 5 2 3 2" xfId="2206"/>
    <cellStyle name="Comma 5 2 4" xfId="878"/>
    <cellStyle name="Comma 5 2 4 2" xfId="2205"/>
    <cellStyle name="Comma 5 2 4 2 2" xfId="17857"/>
    <cellStyle name="Comma 5 2 5" xfId="879"/>
    <cellStyle name="Comma 5 2 5 2" xfId="17858"/>
    <cellStyle name="Comma 5 2 6" xfId="880"/>
    <cellStyle name="Comma 5 2 6 2" xfId="17859"/>
    <cellStyle name="Comma 5 2 7" xfId="881"/>
    <cellStyle name="Comma 5 2 7 2" xfId="17860"/>
    <cellStyle name="Comma 5 2 8" xfId="882"/>
    <cellStyle name="Comma 5 2 8 2" xfId="17861"/>
    <cellStyle name="Comma 5 2 9" xfId="883"/>
    <cellStyle name="Comma 5 2 9 2" xfId="17862"/>
    <cellStyle name="Comma 5 3" xfId="884"/>
    <cellStyle name="Comma 5 3 2" xfId="2203"/>
    <cellStyle name="Comma 5 3 2 2" xfId="2202"/>
    <cellStyle name="Comma 5 3 3" xfId="2201"/>
    <cellStyle name="Comma 5 3 3 2" xfId="2200"/>
    <cellStyle name="Comma 5 3 4" xfId="2204"/>
    <cellStyle name="Comma 5 3 5" xfId="17863"/>
    <cellStyle name="Comma 5 4" xfId="885"/>
    <cellStyle name="Comma 5 4 2" xfId="2198"/>
    <cellStyle name="Comma 5 4 2 2" xfId="2197"/>
    <cellStyle name="Comma 5 4 3" xfId="2196"/>
    <cellStyle name="Comma 5 4 3 2" xfId="2195"/>
    <cellStyle name="Comma 5 4 4" xfId="2194"/>
    <cellStyle name="Comma 5 4 5" xfId="2199"/>
    <cellStyle name="Comma 5 5" xfId="886"/>
    <cellStyle name="Comma 5 5 2" xfId="2193"/>
    <cellStyle name="Comma 5 5 2 2" xfId="2192"/>
    <cellStyle name="Comma 5 5 3" xfId="2191"/>
    <cellStyle name="Comma 5 5 3 2" xfId="2190"/>
    <cellStyle name="Comma 5 5 4" xfId="2189"/>
    <cellStyle name="Comma 5 6" xfId="887"/>
    <cellStyle name="Comma 5 6 2" xfId="2188"/>
    <cellStyle name="Comma 5 6 2 2" xfId="2187"/>
    <cellStyle name="Comma 5 6 3" xfId="2186"/>
    <cellStyle name="Comma 5 6 3 2" xfId="2185"/>
    <cellStyle name="Comma 5 6 4" xfId="2184"/>
    <cellStyle name="Comma 5 7" xfId="888"/>
    <cellStyle name="Comma 5 7 2" xfId="2183"/>
    <cellStyle name="Comma 5 8" xfId="889"/>
    <cellStyle name="Comma 5 8 2" xfId="2182"/>
    <cellStyle name="Comma 5 9" xfId="890"/>
    <cellStyle name="Comma 5 9 2" xfId="17864"/>
    <cellStyle name="Comma 50" xfId="2181"/>
    <cellStyle name="Comma 50 2" xfId="17865"/>
    <cellStyle name="Comma 51" xfId="2180"/>
    <cellStyle name="Comma 51 2" xfId="2179"/>
    <cellStyle name="Comma 51 3" xfId="17866"/>
    <cellStyle name="Comma 52" xfId="2178"/>
    <cellStyle name="Comma 52 2" xfId="2177"/>
    <cellStyle name="Comma 52 3" xfId="17867"/>
    <cellStyle name="Comma 53" xfId="2176"/>
    <cellStyle name="Comma 53 2" xfId="17868"/>
    <cellStyle name="Comma 54" xfId="2175"/>
    <cellStyle name="Comma 54 2" xfId="17869"/>
    <cellStyle name="Comma 55" xfId="2174"/>
    <cellStyle name="Comma 55 2" xfId="17870"/>
    <cellStyle name="Comma 56" xfId="2173"/>
    <cellStyle name="Comma 56 2" xfId="17871"/>
    <cellStyle name="Comma 57" xfId="2172"/>
    <cellStyle name="Comma 57 2" xfId="17872"/>
    <cellStyle name="Comma 58" xfId="2171"/>
    <cellStyle name="Comma 58 2" xfId="17873"/>
    <cellStyle name="Comma 59" xfId="2170"/>
    <cellStyle name="Comma 59 2" xfId="17874"/>
    <cellStyle name="Comma 6" xfId="891"/>
    <cellStyle name="Comma 6 10" xfId="892"/>
    <cellStyle name="Comma 6 10 2" xfId="17875"/>
    <cellStyle name="Comma 6 11" xfId="893"/>
    <cellStyle name="Comma 6 11 2" xfId="17876"/>
    <cellStyle name="Comma 6 12" xfId="894"/>
    <cellStyle name="Comma 6 12 2" xfId="17877"/>
    <cellStyle name="Comma 6 13" xfId="895"/>
    <cellStyle name="Comma 6 13 2" xfId="17878"/>
    <cellStyle name="Comma 6 14" xfId="896"/>
    <cellStyle name="Comma 6 2" xfId="897"/>
    <cellStyle name="Comma 6 2 2" xfId="2169"/>
    <cellStyle name="Comma 6 2 3" xfId="3707"/>
    <cellStyle name="Comma 6 3" xfId="898"/>
    <cellStyle name="Comma 6 3 2" xfId="2167"/>
    <cellStyle name="Comma 6 3 2 2" xfId="17879"/>
    <cellStyle name="Comma 6 3 3" xfId="2168"/>
    <cellStyle name="Comma 6 4" xfId="899"/>
    <cellStyle name="Comma 6 4 2" xfId="17880"/>
    <cellStyle name="Comma 6 5" xfId="900"/>
    <cellStyle name="Comma 6 5 2" xfId="17881"/>
    <cellStyle name="Comma 6 6" xfId="901"/>
    <cellStyle name="Comma 6 6 2" xfId="17882"/>
    <cellStyle name="Comma 6 7" xfId="902"/>
    <cellStyle name="Comma 6 7 2" xfId="17883"/>
    <cellStyle name="Comma 6 8" xfId="903"/>
    <cellStyle name="Comma 6 8 2" xfId="17884"/>
    <cellStyle name="Comma 6 9" xfId="904"/>
    <cellStyle name="Comma 6 9 2" xfId="17885"/>
    <cellStyle name="Comma 60" xfId="2166"/>
    <cellStyle name="Comma 60 2" xfId="17886"/>
    <cellStyle name="Comma 61" xfId="905"/>
    <cellStyle name="Comma 61 2" xfId="2165"/>
    <cellStyle name="Comma 61 3" xfId="17887"/>
    <cellStyle name="Comma 62" xfId="2164"/>
    <cellStyle name="Comma 62 2" xfId="17888"/>
    <cellStyle name="Comma 63" xfId="2163"/>
    <cellStyle name="Comma 63 2" xfId="17889"/>
    <cellStyle name="Comma 64" xfId="2162"/>
    <cellStyle name="Comma 64 2" xfId="17890"/>
    <cellStyle name="Comma 65" xfId="2161"/>
    <cellStyle name="Comma 65 2" xfId="17891"/>
    <cellStyle name="Comma 66" xfId="2160"/>
    <cellStyle name="Comma 66 2" xfId="17892"/>
    <cellStyle name="Comma 67" xfId="2159"/>
    <cellStyle name="Comma 67 2" xfId="17893"/>
    <cellStyle name="Comma 68" xfId="2158"/>
    <cellStyle name="Comma 68 2" xfId="17894"/>
    <cellStyle name="Comma 69" xfId="2157"/>
    <cellStyle name="Comma 69 2" xfId="17895"/>
    <cellStyle name="Comma 7" xfId="906"/>
    <cellStyle name="Comma 7 10" xfId="907"/>
    <cellStyle name="Comma 7 10 2" xfId="17896"/>
    <cellStyle name="Comma 7 11" xfId="908"/>
    <cellStyle name="Comma 7 11 2" xfId="17897"/>
    <cellStyle name="Comma 7 12" xfId="909"/>
    <cellStyle name="Comma 7 12 2" xfId="17898"/>
    <cellStyle name="Comma 7 13" xfId="910"/>
    <cellStyle name="Comma 7 14" xfId="3706"/>
    <cellStyle name="Comma 7 15" xfId="5943"/>
    <cellStyle name="Comma 7 2" xfId="911"/>
    <cellStyle name="Comma 7 2 2" xfId="3705"/>
    <cellStyle name="Comma 7 2 2 2" xfId="17899"/>
    <cellStyle name="Comma 7 2 3" xfId="5944"/>
    <cellStyle name="Comma 7 3" xfId="912"/>
    <cellStyle name="Comma 7 3 2" xfId="17900"/>
    <cellStyle name="Comma 7 4" xfId="913"/>
    <cellStyle name="Comma 7 4 2" xfId="17901"/>
    <cellStyle name="Comma 7 5" xfId="914"/>
    <cellStyle name="Comma 7 5 2" xfId="17902"/>
    <cellStyle name="Comma 7 6" xfId="915"/>
    <cellStyle name="Comma 7 6 2" xfId="17903"/>
    <cellStyle name="Comma 7 7" xfId="916"/>
    <cellStyle name="Comma 7 7 2" xfId="17904"/>
    <cellStyle name="Comma 7 8" xfId="917"/>
    <cellStyle name="Comma 7 8 2" xfId="17905"/>
    <cellStyle name="Comma 7 9" xfId="918"/>
    <cellStyle name="Comma 7 9 2" xfId="17906"/>
    <cellStyle name="Comma 70" xfId="2156"/>
    <cellStyle name="Comma 70 2" xfId="17907"/>
    <cellStyle name="Comma 71" xfId="2155"/>
    <cellStyle name="Comma 71 2" xfId="17908"/>
    <cellStyle name="Comma 72" xfId="2154"/>
    <cellStyle name="Comma 72 2" xfId="17909"/>
    <cellStyle name="Comma 73" xfId="2153"/>
    <cellStyle name="Comma 73 2" xfId="17910"/>
    <cellStyle name="Comma 74" xfId="2152"/>
    <cellStyle name="Comma 74 2" xfId="17911"/>
    <cellStyle name="Comma 75" xfId="2151"/>
    <cellStyle name="Comma 75 2" xfId="17913"/>
    <cellStyle name="Comma 75 3" xfId="17912"/>
    <cellStyle name="Comma 76" xfId="2150"/>
    <cellStyle name="Comma 76 2" xfId="17914"/>
    <cellStyle name="Comma 77" xfId="2149"/>
    <cellStyle name="Comma 77 2" xfId="17915"/>
    <cellStyle name="Comma 78" xfId="3922"/>
    <cellStyle name="Comma 78 2" xfId="17916"/>
    <cellStyle name="Comma 79" xfId="5666"/>
    <cellStyle name="Comma 79 2" xfId="17917"/>
    <cellStyle name="Comma 8" xfId="919"/>
    <cellStyle name="Comma 8 10" xfId="920"/>
    <cellStyle name="Comma 8 10 2" xfId="17918"/>
    <cellStyle name="Comma 8 11" xfId="921"/>
    <cellStyle name="Comma 8 11 2" xfId="17919"/>
    <cellStyle name="Comma 8 12" xfId="922"/>
    <cellStyle name="Comma 8 12 2" xfId="17920"/>
    <cellStyle name="Comma 8 13" xfId="923"/>
    <cellStyle name="Comma 8 13 2" xfId="17921"/>
    <cellStyle name="Comma 8 14" xfId="924"/>
    <cellStyle name="Comma 8 15" xfId="925"/>
    <cellStyle name="Comma 8 16" xfId="926"/>
    <cellStyle name="Comma 8 16 2" xfId="17922"/>
    <cellStyle name="Comma 8 17" xfId="17923"/>
    <cellStyle name="Comma 8 2" xfId="927"/>
    <cellStyle name="Comma 8 2 2" xfId="2147"/>
    <cellStyle name="Comma 8 2 2 2" xfId="17924"/>
    <cellStyle name="Comma 8 2 3" xfId="2148"/>
    <cellStyle name="Comma 8 3" xfId="928"/>
    <cellStyle name="Comma 8 3 2" xfId="2145"/>
    <cellStyle name="Comma 8 3 2 2" xfId="17925"/>
    <cellStyle name="Comma 8 3 3" xfId="2146"/>
    <cellStyle name="Comma 8 4" xfId="929"/>
    <cellStyle name="Comma 8 4 2" xfId="2143"/>
    <cellStyle name="Comma 8 4 2 2" xfId="17926"/>
    <cellStyle name="Comma 8 4 3" xfId="2144"/>
    <cellStyle name="Comma 8 5" xfId="930"/>
    <cellStyle name="Comma 8 5 2" xfId="17927"/>
    <cellStyle name="Comma 8 6" xfId="931"/>
    <cellStyle name="Comma 8 6 2" xfId="17928"/>
    <cellStyle name="Comma 8 7" xfId="932"/>
    <cellStyle name="Comma 8 7 2" xfId="17929"/>
    <cellStyle name="Comma 8 8" xfId="933"/>
    <cellStyle name="Comma 8 8 2" xfId="17930"/>
    <cellStyle name="Comma 8 9" xfId="934"/>
    <cellStyle name="Comma 8 9 2" xfId="17931"/>
    <cellStyle name="Comma 80" xfId="5706"/>
    <cellStyle name="Comma 80 2" xfId="17932"/>
    <cellStyle name="Comma 81" xfId="5815"/>
    <cellStyle name="Comma 81 2" xfId="17933"/>
    <cellStyle name="Comma 82" xfId="5726"/>
    <cellStyle name="Comma 82 2" xfId="17934"/>
    <cellStyle name="Comma 83" xfId="5797"/>
    <cellStyle name="Comma 83 2" xfId="17935"/>
    <cellStyle name="Comma 84" xfId="5749"/>
    <cellStyle name="Comma 84 2" xfId="17936"/>
    <cellStyle name="Comma 85" xfId="5780"/>
    <cellStyle name="Comma 85 2" xfId="17937"/>
    <cellStyle name="Comma 86" xfId="5760"/>
    <cellStyle name="Comma 86 2" xfId="17938"/>
    <cellStyle name="Comma 87" xfId="5769"/>
    <cellStyle name="Comma 87 2" xfId="17939"/>
    <cellStyle name="Comma 88" xfId="5766"/>
    <cellStyle name="Comma 88 2" xfId="17940"/>
    <cellStyle name="Comma 89" xfId="5823"/>
    <cellStyle name="Comma 89 2" xfId="17941"/>
    <cellStyle name="Comma 9" xfId="935"/>
    <cellStyle name="Comma 9 10" xfId="936"/>
    <cellStyle name="Comma 9 10 2" xfId="17942"/>
    <cellStyle name="Comma 9 11" xfId="937"/>
    <cellStyle name="Comma 9 11 2" xfId="17943"/>
    <cellStyle name="Comma 9 12" xfId="938"/>
    <cellStyle name="Comma 9 12 2" xfId="17944"/>
    <cellStyle name="Comma 9 13" xfId="939"/>
    <cellStyle name="Comma 9 13 2" xfId="17945"/>
    <cellStyle name="Comma 9 14" xfId="940"/>
    <cellStyle name="Comma 9 14 2" xfId="17946"/>
    <cellStyle name="Comma 9 15" xfId="941"/>
    <cellStyle name="Comma 9 15 2" xfId="17947"/>
    <cellStyle name="Comma 9 16" xfId="942"/>
    <cellStyle name="Comma 9 16 2" xfId="17948"/>
    <cellStyle name="Comma 9 17" xfId="943"/>
    <cellStyle name="Comma 9 17 2" xfId="17949"/>
    <cellStyle name="Comma 9 18" xfId="944"/>
    <cellStyle name="Comma 9 18 2" xfId="17950"/>
    <cellStyle name="Comma 9 19" xfId="945"/>
    <cellStyle name="Comma 9 19 2" xfId="17951"/>
    <cellStyle name="Comma 9 2" xfId="946"/>
    <cellStyle name="Comma 9 2 2" xfId="2141"/>
    <cellStyle name="Comma 9 2 2 2" xfId="17952"/>
    <cellStyle name="Comma 9 2 3" xfId="2142"/>
    <cellStyle name="Comma 9 20" xfId="5964"/>
    <cellStyle name="Comma 9 3" xfId="947"/>
    <cellStyle name="Comma 9 3 2" xfId="2139"/>
    <cellStyle name="Comma 9 3 2 2" xfId="17953"/>
    <cellStyle name="Comma 9 3 3" xfId="2140"/>
    <cellStyle name="Comma 9 4" xfId="948"/>
    <cellStyle name="Comma 9 4 2" xfId="2137"/>
    <cellStyle name="Comma 9 4 2 2" xfId="17954"/>
    <cellStyle name="Comma 9 4 3" xfId="2138"/>
    <cellStyle name="Comma 9 5" xfId="949"/>
    <cellStyle name="Comma 9 5 2" xfId="17955"/>
    <cellStyle name="Comma 9 6" xfId="950"/>
    <cellStyle name="Comma 9 6 2" xfId="17956"/>
    <cellStyle name="Comma 9 7" xfId="951"/>
    <cellStyle name="Comma 9 7 2" xfId="17957"/>
    <cellStyle name="Comma 9 8" xfId="952"/>
    <cellStyle name="Comma 9 8 2" xfId="17958"/>
    <cellStyle name="Comma 9 9" xfId="953"/>
    <cellStyle name="Comma 9 9 2" xfId="17959"/>
    <cellStyle name="Comma 90" xfId="5851"/>
    <cellStyle name="Comma 90 2" xfId="17960"/>
    <cellStyle name="Comma 91" xfId="5854"/>
    <cellStyle name="Comma 91 2" xfId="17961"/>
    <cellStyle name="Comma 92" xfId="5871"/>
    <cellStyle name="Comma 92 2" xfId="17962"/>
    <cellStyle name="Comma 93" xfId="5904"/>
    <cellStyle name="Comma 93 2" xfId="17963"/>
    <cellStyle name="Comma 94" xfId="5872"/>
    <cellStyle name="Comma 94 2" xfId="17964"/>
    <cellStyle name="Comma 95" xfId="5874"/>
    <cellStyle name="Comma 95 2" xfId="17965"/>
    <cellStyle name="Comma 96" xfId="5926"/>
    <cellStyle name="Comma 96 2" xfId="17966"/>
    <cellStyle name="Comma 97" xfId="5887"/>
    <cellStyle name="Comma 97 2" xfId="17967"/>
    <cellStyle name="Comma 98" xfId="17968"/>
    <cellStyle name="Comma 99" xfId="17969"/>
    <cellStyle name="Comma w/o decimals" xfId="954"/>
    <cellStyle name="Comma w/o decimals 2" xfId="17970"/>
    <cellStyle name="Comma w/o decimals 3" xfId="17971"/>
    <cellStyle name="Comma*" xfId="3704"/>
    <cellStyle name="comma[0]" xfId="3703"/>
    <cellStyle name="Comma0" xfId="955"/>
    <cellStyle name="Comma0 - Style2" xfId="17972"/>
    <cellStyle name="Comma0 - Style4" xfId="956"/>
    <cellStyle name="Comma0 - Style4 2" xfId="17974"/>
    <cellStyle name="Comma0 - Style4 2 2" xfId="17975"/>
    <cellStyle name="Comma0 - Style4 2 2 2" xfId="17976"/>
    <cellStyle name="Comma0 - Style4 2 3" xfId="17977"/>
    <cellStyle name="Comma0 - Style4 2 3 2" xfId="17978"/>
    <cellStyle name="Comma0 - Style4 2 4" xfId="17979"/>
    <cellStyle name="Comma0 - Style4 3" xfId="17980"/>
    <cellStyle name="Comma0 - Style4 3 2" xfId="17981"/>
    <cellStyle name="Comma0 - Style4 4" xfId="17982"/>
    <cellStyle name="Comma0 - Style4 4 2" xfId="17983"/>
    <cellStyle name="Comma0 - Style4 5" xfId="17984"/>
    <cellStyle name="Comma0 - Style4 5 2" xfId="17985"/>
    <cellStyle name="Comma0 - Style4 6" xfId="17986"/>
    <cellStyle name="Comma0 - Style4 7" xfId="17987"/>
    <cellStyle name="Comma0 - Style4 8" xfId="17973"/>
    <cellStyle name="Comma0 - Style4_Income Statement " xfId="17988"/>
    <cellStyle name="Comma0 - Style5" xfId="17989"/>
    <cellStyle name="Comma0 10" xfId="2402"/>
    <cellStyle name="Comma0 2" xfId="3702"/>
    <cellStyle name="Comma0 2 2" xfId="17990"/>
    <cellStyle name="Comma0 3" xfId="5668"/>
    <cellStyle name="Comma0 3 2" xfId="17991"/>
    <cellStyle name="Comma0 4" xfId="5696"/>
    <cellStyle name="Comma0 5" xfId="5820"/>
    <cellStyle name="Comma0 6" xfId="5715"/>
    <cellStyle name="Comma0 7" xfId="5806"/>
    <cellStyle name="Comma0 8" xfId="5739"/>
    <cellStyle name="Comma0 9" xfId="5785"/>
    <cellStyle name="Comma0_00401" xfId="957"/>
    <cellStyle name="Comma1 - Style1" xfId="17992"/>
    <cellStyle name="Comment" xfId="958"/>
    <cellStyle name="Comment 2" xfId="2136"/>
    <cellStyle name="Comment 2 2" xfId="17995"/>
    <cellStyle name="Comment 2 2 2" xfId="17996"/>
    <cellStyle name="Comment 2 3" xfId="17997"/>
    <cellStyle name="Comment 2 3 2" xfId="17998"/>
    <cellStyle name="Comment 2 4" xfId="17999"/>
    <cellStyle name="Comment 2 5" xfId="17994"/>
    <cellStyle name="Comment 3" xfId="2135"/>
    <cellStyle name="Comment 3 2" xfId="18001"/>
    <cellStyle name="Comment 3 3" xfId="18000"/>
    <cellStyle name="Comment 4" xfId="18002"/>
    <cellStyle name="Comment 4 2" xfId="18003"/>
    <cellStyle name="Comment 5" xfId="18004"/>
    <cellStyle name="Comment 5 2" xfId="18005"/>
    <cellStyle name="Comment 6" xfId="18006"/>
    <cellStyle name="Comment 7" xfId="18007"/>
    <cellStyle name="Comment 8" xfId="17993"/>
    <cellStyle name="Comment_Income Statement " xfId="18008"/>
    <cellStyle name="CompanyName" xfId="3701"/>
    <cellStyle name="Copied" xfId="3700"/>
    <cellStyle name="Copied 2" xfId="18009"/>
    <cellStyle name="Copy0_" xfId="3699"/>
    <cellStyle name="Copy1_" xfId="3698"/>
    <cellStyle name="Copy2_" xfId="3697"/>
    <cellStyle name="Curren - Style2" xfId="18010"/>
    <cellStyle name="Curren - Style6" xfId="18011"/>
    <cellStyle name="Currency" xfId="3" builtinId="4"/>
    <cellStyle name="Currency (0)" xfId="3696"/>
    <cellStyle name="Currency (2)" xfId="3695"/>
    <cellStyle name="Currency .00" xfId="2134"/>
    <cellStyle name="Currency .00 2" xfId="2133"/>
    <cellStyle name="Currency .00 2 2" xfId="2132"/>
    <cellStyle name="Currency [0.00]" xfId="3694"/>
    <cellStyle name="Currency [0] 2" xfId="959"/>
    <cellStyle name="Currency [0] 2 2" xfId="18012"/>
    <cellStyle name="Currency [0] 2 2 2" xfId="18013"/>
    <cellStyle name="Currency [0] 2 2 2 2" xfId="18014"/>
    <cellStyle name="Currency [0] 2 2 2 3" xfId="18015"/>
    <cellStyle name="Currency [0] 2 2 3" xfId="18016"/>
    <cellStyle name="Currency [0] 2 2 3 2" xfId="18017"/>
    <cellStyle name="Currency [0] 2 2 3 3" xfId="18018"/>
    <cellStyle name="Currency [0] 2 2 4" xfId="18019"/>
    <cellStyle name="Currency [0] 2 2 4 2" xfId="18020"/>
    <cellStyle name="Currency [0] 2 2 4 3" xfId="18021"/>
    <cellStyle name="Currency [0] 2 2 5" xfId="18022"/>
    <cellStyle name="Currency [0] 2 2 5 2" xfId="18023"/>
    <cellStyle name="Currency [0] 2 2 5 3" xfId="18024"/>
    <cellStyle name="Currency [0] 2 2 6" xfId="18025"/>
    <cellStyle name="Currency [0] 2 2 7" xfId="18026"/>
    <cellStyle name="Currency [0] 2 3" xfId="18027"/>
    <cellStyle name="Currency [0] 2 3 2" xfId="18028"/>
    <cellStyle name="Currency [0] 2 3 3" xfId="18029"/>
    <cellStyle name="Currency [0] 2 4" xfId="18030"/>
    <cellStyle name="Currency [0] 2 4 2" xfId="18031"/>
    <cellStyle name="Currency [0] 2 4 3" xfId="18032"/>
    <cellStyle name="Currency [0] 2 5" xfId="18033"/>
    <cellStyle name="Currency [0] 2 5 2" xfId="18034"/>
    <cellStyle name="Currency [0] 2 5 3" xfId="18035"/>
    <cellStyle name="Currency [0] 2 6" xfId="18036"/>
    <cellStyle name="Currency [0] 2 6 2" xfId="18037"/>
    <cellStyle name="Currency [0] 2 6 3" xfId="18038"/>
    <cellStyle name="Currency [0] 2 7" xfId="18039"/>
    <cellStyle name="Currency [0] 2 7 2" xfId="18040"/>
    <cellStyle name="Currency [0] 2 8" xfId="18041"/>
    <cellStyle name="Currency [0] 2 8 2" xfId="18042"/>
    <cellStyle name="Currency [0] 2 9" xfId="18043"/>
    <cellStyle name="Currency [1]" xfId="960"/>
    <cellStyle name="Currency [1] 2" xfId="2131"/>
    <cellStyle name="Currency [1]_Adjusting Entries-Q1" xfId="18044"/>
    <cellStyle name="Currency [2]" xfId="961"/>
    <cellStyle name="Currency [2] 2" xfId="2130"/>
    <cellStyle name="Currency [2]_Adjusting Entries-Q1" xfId="18045"/>
    <cellStyle name="Currency [3 space]" xfId="962"/>
    <cellStyle name="Currency [3]" xfId="963"/>
    <cellStyle name="Currency [3] 10" xfId="18046"/>
    <cellStyle name="Currency [3] 2" xfId="964"/>
    <cellStyle name="Currency [3] 2 2" xfId="2129"/>
    <cellStyle name="Currency [3] 2 2 2" xfId="2128"/>
    <cellStyle name="Currency [3] 2 3" xfId="2127"/>
    <cellStyle name="Currency [3] 2 3 2" xfId="2126"/>
    <cellStyle name="Currency [3] 2 4" xfId="2125"/>
    <cellStyle name="Currency [3] 2 4 2" xfId="2124"/>
    <cellStyle name="Currency [3] 3" xfId="965"/>
    <cellStyle name="Currency [3] 3 2" xfId="2123"/>
    <cellStyle name="Currency [3] 3 3" xfId="2122"/>
    <cellStyle name="Currency [3] 3 3 2" xfId="2121"/>
    <cellStyle name="Currency [3] 4" xfId="2120"/>
    <cellStyle name="Currency [3] 4 2" xfId="2119"/>
    <cellStyle name="Currency [3] 4 3" xfId="2118"/>
    <cellStyle name="Currency [3] 4 3 2" xfId="2117"/>
    <cellStyle name="Currency [3] 5" xfId="18047"/>
    <cellStyle name="Currency [3] 5 2" xfId="18048"/>
    <cellStyle name="Currency [3] 6" xfId="18049"/>
    <cellStyle name="Currency [3] 7" xfId="18050"/>
    <cellStyle name="Currency [3] 8" xfId="18051"/>
    <cellStyle name="Currency [3] 9" xfId="18052"/>
    <cellStyle name="Currency [4]" xfId="966"/>
    <cellStyle name="Currency [4] 2" xfId="967"/>
    <cellStyle name="Currency [4] 2 2" xfId="968"/>
    <cellStyle name="Currency [4] 2 2 2" xfId="2116"/>
    <cellStyle name="Currency [4] 2 2 2 2" xfId="18053"/>
    <cellStyle name="Currency [4] 2 2 2 2 2" xfId="18054"/>
    <cellStyle name="Currency [4] 2 2 2 2 3" xfId="18055"/>
    <cellStyle name="Currency [4] 2 2 2 2 4" xfId="18056"/>
    <cellStyle name="Currency [4] 2 2 2 3" xfId="18057"/>
    <cellStyle name="Currency [4] 2 2 2 4" xfId="18058"/>
    <cellStyle name="Currency [4] 2 2 2 5" xfId="18059"/>
    <cellStyle name="Currency [4] 2 2 3" xfId="18060"/>
    <cellStyle name="Currency [4] 2 2 3 2" xfId="18061"/>
    <cellStyle name="Currency [4] 2 3" xfId="2115"/>
    <cellStyle name="Currency [4] 2 3 2" xfId="18062"/>
    <cellStyle name="Currency [4] 2 3 2 2" xfId="18063"/>
    <cellStyle name="Currency [4] 2 3 2 3" xfId="18064"/>
    <cellStyle name="Currency [4] 2 3 2 4" xfId="18065"/>
    <cellStyle name="Currency [4] 2 3 3" xfId="18066"/>
    <cellStyle name="Currency [4] 2 3 4" xfId="18067"/>
    <cellStyle name="Currency [4] 2 3 5" xfId="18068"/>
    <cellStyle name="Currency [4] 2 4" xfId="18069"/>
    <cellStyle name="Currency [4] 2 4 2" xfId="18070"/>
    <cellStyle name="Currency [4] 2 5" xfId="18071"/>
    <cellStyle name="Currency [4] 3" xfId="969"/>
    <cellStyle name="Currency [4] 3 2" xfId="2114"/>
    <cellStyle name="Currency [4] 3 2 2" xfId="18072"/>
    <cellStyle name="Currency [4] 3 2 2 2" xfId="18073"/>
    <cellStyle name="Currency [4] 3 2 2 2 2" xfId="18074"/>
    <cellStyle name="Currency [4] 3 2 2 2 3" xfId="18075"/>
    <cellStyle name="Currency [4] 3 2 2 2 4" xfId="18076"/>
    <cellStyle name="Currency [4] 3 2 2 3" xfId="18077"/>
    <cellStyle name="Currency [4] 3 2 2 4" xfId="18078"/>
    <cellStyle name="Currency [4] 3 2 2 5" xfId="18079"/>
    <cellStyle name="Currency [4] 3 2 3" xfId="18080"/>
    <cellStyle name="Currency [4] 3 2 3 2" xfId="18081"/>
    <cellStyle name="Currency [4] 3 3" xfId="18082"/>
    <cellStyle name="Currency [4] 3 3 2" xfId="18083"/>
    <cellStyle name="Currency [4] 3 3 2 2" xfId="18084"/>
    <cellStyle name="Currency [4] 3 3 2 3" xfId="18085"/>
    <cellStyle name="Currency [4] 3 3 2 4" xfId="18086"/>
    <cellStyle name="Currency [4] 3 3 3" xfId="18087"/>
    <cellStyle name="Currency [4] 3 3 4" xfId="18088"/>
    <cellStyle name="Currency [4] 3 3 5" xfId="18089"/>
    <cellStyle name="Currency [4] 3 4" xfId="18090"/>
    <cellStyle name="Currency [4] 3 4 2" xfId="18091"/>
    <cellStyle name="Currency [4] 4" xfId="2113"/>
    <cellStyle name="Currency [4] 4 2" xfId="2112"/>
    <cellStyle name="Currency [4] 4 2 2" xfId="18092"/>
    <cellStyle name="Currency [4] 4 3" xfId="18093"/>
    <cellStyle name="Currency [4] 4 3 2" xfId="18094"/>
    <cellStyle name="Currency [4] 4 3 2 2" xfId="18095"/>
    <cellStyle name="Currency [4] 4 3 2 3" xfId="18096"/>
    <cellStyle name="Currency [4] 4 3 2 4" xfId="18097"/>
    <cellStyle name="Currency [4] 4 3 3" xfId="18098"/>
    <cellStyle name="Currency [4] 4 3 4" xfId="18099"/>
    <cellStyle name="Currency [4] 4 3 5" xfId="18100"/>
    <cellStyle name="Currency [4] 4 4" xfId="18101"/>
    <cellStyle name="Currency [4] 4 4 2" xfId="18102"/>
    <cellStyle name="Currency [4] 5" xfId="18103"/>
    <cellStyle name="Currency [4] 5 2" xfId="18104"/>
    <cellStyle name="Currency [4] 5 2 2" xfId="18105"/>
    <cellStyle name="Currency [4] 5 3" xfId="18106"/>
    <cellStyle name="Currency [4] 5 3 2" xfId="18107"/>
    <cellStyle name="Currency [4] 5 3 2 2" xfId="18108"/>
    <cellStyle name="Currency [4] 5 3 2 3" xfId="18109"/>
    <cellStyle name="Currency [4] 5 3 2 4" xfId="18110"/>
    <cellStyle name="Currency [4] 5 3 3" xfId="18111"/>
    <cellStyle name="Currency [4] 5 3 4" xfId="18112"/>
    <cellStyle name="Currency [4] 5 3 5" xfId="18113"/>
    <cellStyle name="Currency [4] 5 4" xfId="18114"/>
    <cellStyle name="Currency [4] 5 4 2" xfId="18115"/>
    <cellStyle name="Currency [4] 6" xfId="18116"/>
    <cellStyle name="Currency [4] 6 2" xfId="18117"/>
    <cellStyle name="Currency [4] 6 2 2" xfId="18118"/>
    <cellStyle name="Currency [4] 6 2 3" xfId="18119"/>
    <cellStyle name="Currency [4] 6 2 4" xfId="18120"/>
    <cellStyle name="Currency [4] 6 3" xfId="18121"/>
    <cellStyle name="Currency [4] 6 4" xfId="18122"/>
    <cellStyle name="Currency [4] 6 5" xfId="18123"/>
    <cellStyle name="Currency [4] 7" xfId="18124"/>
    <cellStyle name="Currency [4] 7 2" xfId="18125"/>
    <cellStyle name="Currency [4] 8" xfId="18126"/>
    <cellStyle name="Currency 0" xfId="3692"/>
    <cellStyle name="Currency 0 2" xfId="18127"/>
    <cellStyle name="Currency 10" xfId="970"/>
    <cellStyle name="Currency 10 2" xfId="2110"/>
    <cellStyle name="Currency 10 2 2" xfId="2109"/>
    <cellStyle name="Currency 10 2 3" xfId="5946"/>
    <cellStyle name="Currency 10 3" xfId="2111"/>
    <cellStyle name="Currency 10 4" xfId="5945"/>
    <cellStyle name="Currency 100" xfId="971"/>
    <cellStyle name="Currency 101" xfId="18128"/>
    <cellStyle name="Currency 102" xfId="18129"/>
    <cellStyle name="Currency 103" xfId="18130"/>
    <cellStyle name="Currency 104" xfId="18131"/>
    <cellStyle name="Currency 105" xfId="18132"/>
    <cellStyle name="Currency 106" xfId="18133"/>
    <cellStyle name="Currency 107" xfId="18134"/>
    <cellStyle name="Currency 108" xfId="18135"/>
    <cellStyle name="Currency 109" xfId="18136"/>
    <cellStyle name="Currency 11" xfId="972"/>
    <cellStyle name="Currency 11 2" xfId="2107"/>
    <cellStyle name="Currency 11 2 2" xfId="973"/>
    <cellStyle name="Currency 11 2 3" xfId="18137"/>
    <cellStyle name="Currency 11 3" xfId="18138"/>
    <cellStyle name="Currency 11 4" xfId="5942"/>
    <cellStyle name="Currency 110" xfId="18139"/>
    <cellStyle name="Currency 111" xfId="18140"/>
    <cellStyle name="Currency 112" xfId="18141"/>
    <cellStyle name="Currency 113" xfId="18142"/>
    <cellStyle name="Currency 114" xfId="18143"/>
    <cellStyle name="Currency 115" xfId="18144"/>
    <cellStyle name="Currency 116" xfId="18145"/>
    <cellStyle name="Currency 117" xfId="18146"/>
    <cellStyle name="Currency 118" xfId="18147"/>
    <cellStyle name="Currency 119" xfId="18148"/>
    <cellStyle name="Currency 12" xfId="974"/>
    <cellStyle name="Currency 12 2" xfId="2106"/>
    <cellStyle name="Currency 12 2 2" xfId="18149"/>
    <cellStyle name="Currency 12 3" xfId="18150"/>
    <cellStyle name="Currency 12 3 2" xfId="18151"/>
    <cellStyle name="Currency 12 4" xfId="18152"/>
    <cellStyle name="Currency 12 4 2" xfId="18153"/>
    <cellStyle name="Currency 12 5" xfId="18154"/>
    <cellStyle name="Currency 12 5 2" xfId="18155"/>
    <cellStyle name="Currency 12 6" xfId="18156"/>
    <cellStyle name="Currency 12 6 2" xfId="18157"/>
    <cellStyle name="Currency 12 7" xfId="18158"/>
    <cellStyle name="Currency 12 7 2" xfId="18159"/>
    <cellStyle name="Currency 12 8" xfId="18160"/>
    <cellStyle name="Currency 12 8 2" xfId="18161"/>
    <cellStyle name="Currency 12 9" xfId="18162"/>
    <cellStyle name="Currency 120" xfId="18163"/>
    <cellStyle name="Currency 121" xfId="18164"/>
    <cellStyle name="Currency 122" xfId="18165"/>
    <cellStyle name="Currency 123" xfId="18166"/>
    <cellStyle name="Currency 124" xfId="18167"/>
    <cellStyle name="Currency 125" xfId="18168"/>
    <cellStyle name="Currency 126" xfId="18169"/>
    <cellStyle name="Currency 127" xfId="18170"/>
    <cellStyle name="Currency 128" xfId="18171"/>
    <cellStyle name="Currency 129" xfId="18172"/>
    <cellStyle name="Currency 13" xfId="975"/>
    <cellStyle name="Currency 13 10" xfId="18173"/>
    <cellStyle name="Currency 13 2" xfId="2104"/>
    <cellStyle name="Currency 13 2 2" xfId="18174"/>
    <cellStyle name="Currency 13 3" xfId="2105"/>
    <cellStyle name="Currency 13 3 2" xfId="18176"/>
    <cellStyle name="Currency 13 3 2 2" xfId="18177"/>
    <cellStyle name="Currency 13 3 2 3" xfId="18178"/>
    <cellStyle name="Currency 13 3 3" xfId="18179"/>
    <cellStyle name="Currency 13 3 3 2" xfId="18180"/>
    <cellStyle name="Currency 13 3 3 3" xfId="18181"/>
    <cellStyle name="Currency 13 3 4" xfId="18182"/>
    <cellStyle name="Currency 13 3 4 2" xfId="18183"/>
    <cellStyle name="Currency 13 3 4 3" xfId="18184"/>
    <cellStyle name="Currency 13 3 5" xfId="18185"/>
    <cellStyle name="Currency 13 3 5 2" xfId="18186"/>
    <cellStyle name="Currency 13 3 5 3" xfId="18187"/>
    <cellStyle name="Currency 13 3 6" xfId="18188"/>
    <cellStyle name="Currency 13 3 7" xfId="18189"/>
    <cellStyle name="Currency 13 3 8" xfId="18175"/>
    <cellStyle name="Currency 13 4" xfId="18190"/>
    <cellStyle name="Currency 13 5" xfId="18191"/>
    <cellStyle name="Currency 13 5 2" xfId="18192"/>
    <cellStyle name="Currency 13 6" xfId="18193"/>
    <cellStyle name="Currency 13 6 2" xfId="18194"/>
    <cellStyle name="Currency 13 7" xfId="18195"/>
    <cellStyle name="Currency 13 7 2" xfId="18196"/>
    <cellStyle name="Currency 13 8" xfId="18197"/>
    <cellStyle name="Currency 13 8 2" xfId="18198"/>
    <cellStyle name="Currency 13 9" xfId="18199"/>
    <cellStyle name="Currency 130" xfId="18200"/>
    <cellStyle name="Currency 131" xfId="18201"/>
    <cellStyle name="Currency 132" xfId="18202"/>
    <cellStyle name="Currency 133" xfId="18203"/>
    <cellStyle name="Currency 134" xfId="18204"/>
    <cellStyle name="Currency 135" xfId="18205"/>
    <cellStyle name="Currency 136" xfId="18206"/>
    <cellStyle name="Currency 137" xfId="18207"/>
    <cellStyle name="Currency 138" xfId="18208"/>
    <cellStyle name="Currency 139" xfId="18209"/>
    <cellStyle name="Currency 14" xfId="976"/>
    <cellStyle name="Currency 14 2" xfId="2103"/>
    <cellStyle name="Currency 14 3" xfId="2102"/>
    <cellStyle name="Currency 14 3 2" xfId="18210"/>
    <cellStyle name="Currency 14 4" xfId="2101"/>
    <cellStyle name="Currency 14 5" xfId="2100"/>
    <cellStyle name="Currency 140" xfId="18211"/>
    <cellStyle name="Currency 141" xfId="18212"/>
    <cellStyle name="Currency 142" xfId="18213"/>
    <cellStyle name="Currency 143" xfId="18214"/>
    <cellStyle name="Currency 144" xfId="18215"/>
    <cellStyle name="Currency 145" xfId="18216"/>
    <cellStyle name="Currency 146" xfId="18217"/>
    <cellStyle name="Currency 147" xfId="18218"/>
    <cellStyle name="Currency 148" xfId="18219"/>
    <cellStyle name="Currency 149" xfId="18220"/>
    <cellStyle name="Currency 15" xfId="977"/>
    <cellStyle name="Currency 15 2" xfId="2098"/>
    <cellStyle name="Currency 15 3" xfId="2097"/>
    <cellStyle name="Currency 15 3 2" xfId="18221"/>
    <cellStyle name="Currency 150" xfId="18222"/>
    <cellStyle name="Currency 151" xfId="18223"/>
    <cellStyle name="Currency 152" xfId="18224"/>
    <cellStyle name="Currency 153" xfId="18225"/>
    <cellStyle name="Currency 154" xfId="18226"/>
    <cellStyle name="Currency 155" xfId="18227"/>
    <cellStyle name="Currency 156" xfId="18228"/>
    <cellStyle name="Currency 157" xfId="18229"/>
    <cellStyle name="Currency 158" xfId="18230"/>
    <cellStyle name="Currency 159" xfId="18231"/>
    <cellStyle name="Currency 16" xfId="978"/>
    <cellStyle name="Currency 16 2" xfId="2095"/>
    <cellStyle name="Currency 16 3" xfId="2094"/>
    <cellStyle name="Currency 16 3 2" xfId="18232"/>
    <cellStyle name="Currency 16 4" xfId="2096"/>
    <cellStyle name="Currency 160" xfId="18233"/>
    <cellStyle name="Currency 161" xfId="18234"/>
    <cellStyle name="Currency 162" xfId="18235"/>
    <cellStyle name="Currency 163" xfId="18236"/>
    <cellStyle name="Currency 164" xfId="18237"/>
    <cellStyle name="Currency 165" xfId="18238"/>
    <cellStyle name="Currency 166" xfId="18239"/>
    <cellStyle name="Currency 167" xfId="18240"/>
    <cellStyle name="Currency 168" xfId="18241"/>
    <cellStyle name="Currency 169" xfId="18242"/>
    <cellStyle name="Currency 17" xfId="2093"/>
    <cellStyle name="Currency 17 2" xfId="2092"/>
    <cellStyle name="Currency 17 3" xfId="2091"/>
    <cellStyle name="Currency 170" xfId="18243"/>
    <cellStyle name="Currency 171" xfId="18244"/>
    <cellStyle name="Currency 172" xfId="18245"/>
    <cellStyle name="Currency 173" xfId="18246"/>
    <cellStyle name="Currency 174" xfId="18247"/>
    <cellStyle name="Currency 175" xfId="18248"/>
    <cellStyle name="Currency 176" xfId="18249"/>
    <cellStyle name="Currency 177" xfId="18250"/>
    <cellStyle name="Currency 178" xfId="18251"/>
    <cellStyle name="Currency 179" xfId="18252"/>
    <cellStyle name="Currency 18" xfId="2090"/>
    <cellStyle name="Currency 18 2" xfId="2089"/>
    <cellStyle name="Currency 180" xfId="18253"/>
    <cellStyle name="Currency 181" xfId="18254"/>
    <cellStyle name="Currency 182" xfId="18255"/>
    <cellStyle name="Currency 183" xfId="18256"/>
    <cellStyle name="Currency 184" xfId="18257"/>
    <cellStyle name="Currency 185" xfId="18258"/>
    <cellStyle name="Currency 186" xfId="18259"/>
    <cellStyle name="Currency 187" xfId="18260"/>
    <cellStyle name="Currency 188" xfId="18261"/>
    <cellStyle name="Currency 189" xfId="18262"/>
    <cellStyle name="Currency 19" xfId="2088"/>
    <cellStyle name="Currency 19 2" xfId="2087"/>
    <cellStyle name="Currency 190" xfId="18263"/>
    <cellStyle name="Currency 191" xfId="18264"/>
    <cellStyle name="Currency 192" xfId="18265"/>
    <cellStyle name="Currency 193" xfId="18266"/>
    <cellStyle name="Currency 194" xfId="18267"/>
    <cellStyle name="Currency 195" xfId="18268"/>
    <cellStyle name="Currency 196" xfId="18269"/>
    <cellStyle name="Currency 197" xfId="18270"/>
    <cellStyle name="Currency 198" xfId="18271"/>
    <cellStyle name="Currency 199" xfId="18272"/>
    <cellStyle name="Currency 2" xfId="979"/>
    <cellStyle name="Currency 2 10" xfId="3691"/>
    <cellStyle name="Currency 2 2" xfId="980"/>
    <cellStyle name="Currency 2 2 2" xfId="2085"/>
    <cellStyle name="Currency 2 2 2 2" xfId="2084"/>
    <cellStyle name="Currency 2 2 2 3" xfId="18273"/>
    <cellStyle name="Currency 2 2 3" xfId="2083"/>
    <cellStyle name="Currency 2 2 3 2" xfId="2082"/>
    <cellStyle name="Currency 2 2 3 3" xfId="18274"/>
    <cellStyle name="Currency 2 2 4" xfId="2081"/>
    <cellStyle name="Currency 2 2 5" xfId="2086"/>
    <cellStyle name="Currency 2 2 6" xfId="5902"/>
    <cellStyle name="Currency 2 3" xfId="981"/>
    <cellStyle name="Currency 2 3 2" xfId="2079"/>
    <cellStyle name="Currency 2 3 2 2" xfId="2078"/>
    <cellStyle name="Currency 2 3 2 3" xfId="18276"/>
    <cellStyle name="Currency 2 3 3" xfId="2077"/>
    <cellStyle name="Currency 2 3 3 2" xfId="2076"/>
    <cellStyle name="Currency 2 3 4" xfId="2075"/>
    <cellStyle name="Currency 2 3 5" xfId="2074"/>
    <cellStyle name="Currency 2 3 6" xfId="2080"/>
    <cellStyle name="Currency 2 3 7" xfId="18275"/>
    <cellStyle name="Currency 2 4" xfId="982"/>
    <cellStyle name="Currency 2 4 2" xfId="2072"/>
    <cellStyle name="Currency 2 4 2 2" xfId="2071"/>
    <cellStyle name="Currency 2 4 2 3" xfId="18278"/>
    <cellStyle name="Currency 2 4 3" xfId="2070"/>
    <cellStyle name="Currency 2 4 3 2" xfId="2069"/>
    <cellStyle name="Currency 2 4 4" xfId="2068"/>
    <cellStyle name="Currency 2 4 5" xfId="2073"/>
    <cellStyle name="Currency 2 4 6" xfId="18277"/>
    <cellStyle name="Currency 2 5" xfId="983"/>
    <cellStyle name="Currency 2 5 2" xfId="2066"/>
    <cellStyle name="Currency 2 5 2 2" xfId="2065"/>
    <cellStyle name="Currency 2 5 3" xfId="2064"/>
    <cellStyle name="Currency 2 5 3 2" xfId="2063"/>
    <cellStyle name="Currency 2 5 4" xfId="2062"/>
    <cellStyle name="Currency 2 5 5" xfId="2067"/>
    <cellStyle name="Currency 2 6" xfId="2061"/>
    <cellStyle name="Currency 2 6 2" xfId="2060"/>
    <cellStyle name="Currency 2 6 2 2" xfId="2059"/>
    <cellStyle name="Currency 2 6 3" xfId="2058"/>
    <cellStyle name="Currency 2 6 3 2" xfId="2057"/>
    <cellStyle name="Currency 2 6 4" xfId="2056"/>
    <cellStyle name="Currency 2 6 5" xfId="18279"/>
    <cellStyle name="Currency 2 7" xfId="2055"/>
    <cellStyle name="Currency 2 7 2" xfId="3939"/>
    <cellStyle name="Currency 2 7 3" xfId="18280"/>
    <cellStyle name="Currency 2 8" xfId="3940"/>
    <cellStyle name="Currency 2 8 2" xfId="3941"/>
    <cellStyle name="Currency 2 8 3" xfId="18281"/>
    <cellStyle name="Currency 2 9" xfId="3942"/>
    <cellStyle name="Currency 2*" xfId="3690"/>
    <cellStyle name="Currency 2_2013-03 SSC Statement Calculation" xfId="3689"/>
    <cellStyle name="Currency 20" xfId="3943"/>
    <cellStyle name="Currency 20 2" xfId="3944"/>
    <cellStyle name="Currency 200" xfId="18282"/>
    <cellStyle name="Currency 201" xfId="18283"/>
    <cellStyle name="Currency 202" xfId="18284"/>
    <cellStyle name="Currency 203" xfId="18285"/>
    <cellStyle name="Currency 204" xfId="18286"/>
    <cellStyle name="Currency 205" xfId="18287"/>
    <cellStyle name="Currency 206" xfId="18288"/>
    <cellStyle name="Currency 207" xfId="18289"/>
    <cellStyle name="Currency 208" xfId="18290"/>
    <cellStyle name="Currency 209" xfId="18291"/>
    <cellStyle name="Currency 21" xfId="3945"/>
    <cellStyle name="Currency 21 2" xfId="3946"/>
    <cellStyle name="Currency 210" xfId="18292"/>
    <cellStyle name="Currency 211" xfId="18293"/>
    <cellStyle name="Currency 212" xfId="18294"/>
    <cellStyle name="Currency 213" xfId="18295"/>
    <cellStyle name="Currency 214" xfId="18296"/>
    <cellStyle name="Currency 215" xfId="18297"/>
    <cellStyle name="Currency 216" xfId="18298"/>
    <cellStyle name="Currency 217" xfId="18299"/>
    <cellStyle name="Currency 218" xfId="18300"/>
    <cellStyle name="Currency 219" xfId="18301"/>
    <cellStyle name="Currency 22" xfId="3947"/>
    <cellStyle name="Currency 22 2" xfId="3948"/>
    <cellStyle name="Currency 220" xfId="18302"/>
    <cellStyle name="Currency 221" xfId="18303"/>
    <cellStyle name="Currency 222" xfId="18304"/>
    <cellStyle name="Currency 223" xfId="18305"/>
    <cellStyle name="Currency 224" xfId="18306"/>
    <cellStyle name="Currency 225" xfId="18307"/>
    <cellStyle name="Currency 226" xfId="18308"/>
    <cellStyle name="Currency 227" xfId="18309"/>
    <cellStyle name="Currency 228" xfId="18310"/>
    <cellStyle name="Currency 229" xfId="18311"/>
    <cellStyle name="Currency 23" xfId="3949"/>
    <cellStyle name="Currency 23 2" xfId="3950"/>
    <cellStyle name="Currency 23 3" xfId="18312"/>
    <cellStyle name="Currency 230" xfId="57146"/>
    <cellStyle name="Currency 231" xfId="57149"/>
    <cellStyle name="Currency 232" xfId="57152"/>
    <cellStyle name="Currency 233" xfId="57155"/>
    <cellStyle name="Currency 234" xfId="5940"/>
    <cellStyle name="Currency 24" xfId="3951"/>
    <cellStyle name="Currency 24 2" xfId="18313"/>
    <cellStyle name="Currency 25" xfId="3952"/>
    <cellStyle name="Currency 25 2" xfId="18314"/>
    <cellStyle name="Currency 26" xfId="3953"/>
    <cellStyle name="Currency 26 2" xfId="3954"/>
    <cellStyle name="Currency 26 3" xfId="18315"/>
    <cellStyle name="Currency 27" xfId="3955"/>
    <cellStyle name="Currency 27 2" xfId="18316"/>
    <cellStyle name="Currency 28" xfId="3956"/>
    <cellStyle name="Currency 28 2" xfId="18317"/>
    <cellStyle name="Currency 29" xfId="3957"/>
    <cellStyle name="Currency 29 2" xfId="18318"/>
    <cellStyle name="Currency 3" xfId="984"/>
    <cellStyle name="Currency 3 10" xfId="3688"/>
    <cellStyle name="Currency 3 2" xfId="3924"/>
    <cellStyle name="Currency 3 2 2" xfId="3958"/>
    <cellStyle name="Currency 3 3" xfId="3959"/>
    <cellStyle name="Currency 3 3 2" xfId="3960"/>
    <cellStyle name="Currency 3 3 2 2" xfId="3961"/>
    <cellStyle name="Currency 3 3 3" xfId="3962"/>
    <cellStyle name="Currency 3 3 3 2" xfId="3963"/>
    <cellStyle name="Currency 3 3 4" xfId="3964"/>
    <cellStyle name="Currency 3 3 5" xfId="18319"/>
    <cellStyle name="Currency 3 4" xfId="3965"/>
    <cellStyle name="Currency 3 4 2" xfId="3966"/>
    <cellStyle name="Currency 3 4 2 2" xfId="3967"/>
    <cellStyle name="Currency 3 4 3" xfId="3968"/>
    <cellStyle name="Currency 3 4 3 2" xfId="3969"/>
    <cellStyle name="Currency 3 4 4" xfId="3970"/>
    <cellStyle name="Currency 3 5" xfId="3971"/>
    <cellStyle name="Currency 3 5 2" xfId="3972"/>
    <cellStyle name="Currency 3 5 2 2" xfId="3973"/>
    <cellStyle name="Currency 3 5 3" xfId="3974"/>
    <cellStyle name="Currency 3 5 3 2" xfId="3975"/>
    <cellStyle name="Currency 3 5 4" xfId="3976"/>
    <cellStyle name="Currency 3 6" xfId="3977"/>
    <cellStyle name="Currency 3 6 2" xfId="3978"/>
    <cellStyle name="Currency 3 6 2 2" xfId="3979"/>
    <cellStyle name="Currency 3 6 3" xfId="3980"/>
    <cellStyle name="Currency 3 6 3 2" xfId="3981"/>
    <cellStyle name="Currency 3 6 4" xfId="3982"/>
    <cellStyle name="Currency 3 7" xfId="3983"/>
    <cellStyle name="Currency 3 7 2" xfId="3984"/>
    <cellStyle name="Currency 3 7 2 2" xfId="3985"/>
    <cellStyle name="Currency 3 7 3" xfId="3986"/>
    <cellStyle name="Currency 3 7 3 2" xfId="3987"/>
    <cellStyle name="Currency 3 7 4" xfId="3988"/>
    <cellStyle name="Currency 3 8" xfId="3989"/>
    <cellStyle name="Currency 3 8 2" xfId="3990"/>
    <cellStyle name="Currency 3 9" xfId="3991"/>
    <cellStyle name="Currency 3 9 2" xfId="3992"/>
    <cellStyle name="Currency 3*" xfId="3687"/>
    <cellStyle name="Currency 30" xfId="3993"/>
    <cellStyle name="Currency 30 2" xfId="18320"/>
    <cellStyle name="Currency 31" xfId="3994"/>
    <cellStyle name="Currency 31 2" xfId="18321"/>
    <cellStyle name="Currency 32" xfId="3995"/>
    <cellStyle name="Currency 32 2" xfId="18322"/>
    <cellStyle name="Currency 33" xfId="3996"/>
    <cellStyle name="Currency 33 2" xfId="18323"/>
    <cellStyle name="Currency 34" xfId="3997"/>
    <cellStyle name="Currency 34 2" xfId="18324"/>
    <cellStyle name="Currency 35" xfId="3998"/>
    <cellStyle name="Currency 35 2" xfId="18325"/>
    <cellStyle name="Currency 36" xfId="3999"/>
    <cellStyle name="Currency 36 2" xfId="18326"/>
    <cellStyle name="Currency 37" xfId="4000"/>
    <cellStyle name="Currency 37 2" xfId="18327"/>
    <cellStyle name="Currency 38" xfId="4001"/>
    <cellStyle name="Currency 38 2" xfId="18328"/>
    <cellStyle name="Currency 39" xfId="4002"/>
    <cellStyle name="Currency 39 2" xfId="18329"/>
    <cellStyle name="Currency 4" xfId="985"/>
    <cellStyle name="Currency 4 2" xfId="986"/>
    <cellStyle name="Currency 4 2 2" xfId="4003"/>
    <cellStyle name="Currency 4 2 3" xfId="18330"/>
    <cellStyle name="Currency 4 3" xfId="4004"/>
    <cellStyle name="Currency 40" xfId="4005"/>
    <cellStyle name="Currency 40 2" xfId="18331"/>
    <cellStyle name="Currency 41" xfId="4006"/>
    <cellStyle name="Currency 41 2" xfId="18332"/>
    <cellStyle name="Currency 42" xfId="4007"/>
    <cellStyle name="Currency 42 2" xfId="18333"/>
    <cellStyle name="Currency 43" xfId="4008"/>
    <cellStyle name="Currency 43 2" xfId="18334"/>
    <cellStyle name="Currency 44" xfId="4009"/>
    <cellStyle name="Currency 44 2" xfId="18335"/>
    <cellStyle name="Currency 45" xfId="4010"/>
    <cellStyle name="Currency 45 2" xfId="18336"/>
    <cellStyle name="Currency 46" xfId="4011"/>
    <cellStyle name="Currency 46 2" xfId="18337"/>
    <cellStyle name="Currency 47" xfId="4012"/>
    <cellStyle name="Currency 47 2" xfId="18338"/>
    <cellStyle name="Currency 48" xfId="4013"/>
    <cellStyle name="Currency 48 2" xfId="18339"/>
    <cellStyle name="Currency 49" xfId="4014"/>
    <cellStyle name="Currency 49 2" xfId="18340"/>
    <cellStyle name="Currency 5" xfId="987"/>
    <cellStyle name="Currency 5 2" xfId="4015"/>
    <cellStyle name="Currency 5 3" xfId="3686"/>
    <cellStyle name="Currency 50" xfId="4016"/>
    <cellStyle name="Currency 50 2" xfId="18341"/>
    <cellStyle name="Currency 51" xfId="4017"/>
    <cellStyle name="Currency 51 2" xfId="18342"/>
    <cellStyle name="Currency 52" xfId="4018"/>
    <cellStyle name="Currency 52 2" xfId="18343"/>
    <cellStyle name="Currency 53" xfId="4019"/>
    <cellStyle name="Currency 53 2" xfId="18344"/>
    <cellStyle name="Currency 54" xfId="4020"/>
    <cellStyle name="Currency 54 2" xfId="18345"/>
    <cellStyle name="Currency 55" xfId="4021"/>
    <cellStyle name="Currency 55 2" xfId="18346"/>
    <cellStyle name="Currency 56" xfId="4022"/>
    <cellStyle name="Currency 56 2" xfId="18347"/>
    <cellStyle name="Currency 57" xfId="4023"/>
    <cellStyle name="Currency 57 2" xfId="18348"/>
    <cellStyle name="Currency 58" xfId="4024"/>
    <cellStyle name="Currency 58 2" xfId="18349"/>
    <cellStyle name="Currency 59" xfId="4025"/>
    <cellStyle name="Currency 59 2" xfId="18350"/>
    <cellStyle name="Currency 6" xfId="988"/>
    <cellStyle name="Currency 6 2" xfId="4026"/>
    <cellStyle name="Currency 6 2 2" xfId="5948"/>
    <cellStyle name="Currency 6 3" xfId="3685"/>
    <cellStyle name="Currency 6 4" xfId="5947"/>
    <cellStyle name="Currency 60" xfId="5697"/>
    <cellStyle name="Currency 60 2" xfId="18351"/>
    <cellStyle name="Currency 61" xfId="5821"/>
    <cellStyle name="Currency 61 2" xfId="18352"/>
    <cellStyle name="Currency 62" xfId="5767"/>
    <cellStyle name="Currency 62 2" xfId="18353"/>
    <cellStyle name="Currency 63" xfId="5850"/>
    <cellStyle name="Currency 63 2" xfId="18354"/>
    <cellStyle name="Currency 64" xfId="5853"/>
    <cellStyle name="Currency 64 2" xfId="18355"/>
    <cellStyle name="Currency 65" xfId="5897"/>
    <cellStyle name="Currency 65 2" xfId="18356"/>
    <cellStyle name="Currency 66" xfId="5911"/>
    <cellStyle name="Currency 66 2" xfId="18357"/>
    <cellStyle name="Currency 67" xfId="5923"/>
    <cellStyle name="Currency 67 2" xfId="18358"/>
    <cellStyle name="Currency 68" xfId="5928"/>
    <cellStyle name="Currency 68 2" xfId="18359"/>
    <cellStyle name="Currency 69" xfId="5931"/>
    <cellStyle name="Currency 69 2" xfId="18360"/>
    <cellStyle name="Currency 7" xfId="989"/>
    <cellStyle name="Currency 7 2" xfId="4027"/>
    <cellStyle name="Currency 7 3" xfId="3684"/>
    <cellStyle name="Currency 70" xfId="5934"/>
    <cellStyle name="Currency 70 2" xfId="18361"/>
    <cellStyle name="Currency 71" xfId="18362"/>
    <cellStyle name="Currency 72" xfId="18363"/>
    <cellStyle name="Currency 73" xfId="18364"/>
    <cellStyle name="Currency 74" xfId="18365"/>
    <cellStyle name="Currency 75" xfId="18366"/>
    <cellStyle name="Currency 76" xfId="18367"/>
    <cellStyle name="Currency 77" xfId="18368"/>
    <cellStyle name="Currency 78" xfId="18369"/>
    <cellStyle name="Currency 79" xfId="18370"/>
    <cellStyle name="Currency 8" xfId="990"/>
    <cellStyle name="Currency 8 2" xfId="4028"/>
    <cellStyle name="Currency 8 2 2" xfId="4029"/>
    <cellStyle name="Currency 8 2 2 2" xfId="5951"/>
    <cellStyle name="Currency 8 2 3" xfId="5950"/>
    <cellStyle name="Currency 8 3" xfId="4030"/>
    <cellStyle name="Currency 8 3 2" xfId="5952"/>
    <cellStyle name="Currency 8 4" xfId="4031"/>
    <cellStyle name="Currency 8 5" xfId="3224"/>
    <cellStyle name="Currency 8 6" xfId="5949"/>
    <cellStyle name="Currency 80" xfId="18371"/>
    <cellStyle name="Currency 81" xfId="18372"/>
    <cellStyle name="Currency 82" xfId="18373"/>
    <cellStyle name="Currency 83" xfId="18374"/>
    <cellStyle name="Currency 84" xfId="18375"/>
    <cellStyle name="Currency 85" xfId="18376"/>
    <cellStyle name="Currency 86" xfId="18377"/>
    <cellStyle name="Currency 87" xfId="18378"/>
    <cellStyle name="Currency 88" xfId="18379"/>
    <cellStyle name="Currency 89" xfId="18380"/>
    <cellStyle name="Currency 9" xfId="991"/>
    <cellStyle name="Currency 9 2" xfId="4033"/>
    <cellStyle name="Currency 9 3" xfId="4032"/>
    <cellStyle name="Currency 90" xfId="18381"/>
    <cellStyle name="Currency 91" xfId="18382"/>
    <cellStyle name="Currency 92" xfId="18383"/>
    <cellStyle name="Currency 93" xfId="18384"/>
    <cellStyle name="Currency 94" xfId="18385"/>
    <cellStyle name="Currency 95" xfId="18386"/>
    <cellStyle name="Currency 96" xfId="18387"/>
    <cellStyle name="Currency 97" xfId="18388"/>
    <cellStyle name="Currency 98" xfId="18389"/>
    <cellStyle name="Currency 99" xfId="18390"/>
    <cellStyle name="Currency*" xfId="3683"/>
    <cellStyle name="Currency0" xfId="992"/>
    <cellStyle name="Currency0 2" xfId="3682"/>
    <cellStyle name="Currency0 2 2" xfId="18391"/>
    <cellStyle name="Currency0_Adjusting Entries-Q1" xfId="18392"/>
    <cellStyle name="DarkBlueOutline" xfId="4034"/>
    <cellStyle name="DarkBlueOutlineYellow" xfId="4035"/>
    <cellStyle name="Dash" xfId="3681"/>
    <cellStyle name="Data" xfId="993"/>
    <cellStyle name="data input" xfId="4036"/>
    <cellStyle name="Date" xfId="994"/>
    <cellStyle name="Date 10" xfId="995"/>
    <cellStyle name="Date 10 2" xfId="18393"/>
    <cellStyle name="Date 10_Income Statement " xfId="18394"/>
    <cellStyle name="Date 11" xfId="996"/>
    <cellStyle name="Date 11 2" xfId="18395"/>
    <cellStyle name="Date 11_Income Statement " xfId="18396"/>
    <cellStyle name="Date 12" xfId="997"/>
    <cellStyle name="Date 12 2" xfId="18397"/>
    <cellStyle name="Date 12_Income Statement " xfId="18398"/>
    <cellStyle name="Date 13" xfId="998"/>
    <cellStyle name="Date 13 2" xfId="18399"/>
    <cellStyle name="Date 13_Income Statement " xfId="18400"/>
    <cellStyle name="Date 14" xfId="3680"/>
    <cellStyle name="Date 14 2" xfId="18401"/>
    <cellStyle name="Date 2" xfId="999"/>
    <cellStyle name="Date 3" xfId="1000"/>
    <cellStyle name="Date 3 2" xfId="18402"/>
    <cellStyle name="Date 3_Income Statement " xfId="18403"/>
    <cellStyle name="Date 4" xfId="1001"/>
    <cellStyle name="Date 4 2" xfId="18404"/>
    <cellStyle name="Date 4_Income Statement " xfId="18405"/>
    <cellStyle name="Date 5" xfId="1002"/>
    <cellStyle name="Date 5 2" xfId="18406"/>
    <cellStyle name="Date 5_Income Statement " xfId="18407"/>
    <cellStyle name="Date 6" xfId="1003"/>
    <cellStyle name="Date 6 2" xfId="18408"/>
    <cellStyle name="Date 6_Income Statement " xfId="18409"/>
    <cellStyle name="Date 7" xfId="1004"/>
    <cellStyle name="Date 7 2" xfId="18410"/>
    <cellStyle name="Date 7_Income Statement " xfId="18411"/>
    <cellStyle name="Date 8" xfId="1005"/>
    <cellStyle name="Date 8 2" xfId="18412"/>
    <cellStyle name="Date 8_Income Statement " xfId="18413"/>
    <cellStyle name="Date 9" xfId="1006"/>
    <cellStyle name="Date 9 2" xfId="18414"/>
    <cellStyle name="Date 9_Income Statement " xfId="18415"/>
    <cellStyle name="Date Aligned" xfId="3679"/>
    <cellStyle name="Date Aligned 2" xfId="18416"/>
    <cellStyle name="Date Aligned*" xfId="3678"/>
    <cellStyle name="Date Aligned_Model_Sep_2_02" xfId="3677"/>
    <cellStyle name="Date long" xfId="4037"/>
    <cellStyle name="Date long 2" xfId="4038"/>
    <cellStyle name="Date long 2 2" xfId="4039"/>
    <cellStyle name="Date short" xfId="4040"/>
    <cellStyle name="Date short 2" xfId="4041"/>
    <cellStyle name="Date short 2 2" xfId="4042"/>
    <cellStyle name="Date_00401" xfId="1007"/>
    <cellStyle name="Dec places 0" xfId="3676"/>
    <cellStyle name="Dec places 1, millions" xfId="3675"/>
    <cellStyle name="Dec places 2" xfId="3674"/>
    <cellStyle name="Dec places 2, millions" xfId="3673"/>
    <cellStyle name="Decimal 4" xfId="1008"/>
    <cellStyle name="Dezimal [0]_Compiling Utility Macros" xfId="3672"/>
    <cellStyle name="Dezimal_Compiling Utility Macros" xfId="3671"/>
    <cellStyle name="dollar" xfId="3670"/>
    <cellStyle name="dollar[0]" xfId="3669"/>
    <cellStyle name="dollar_1 - April 2012 T&amp;D Template" xfId="3668"/>
    <cellStyle name="Dotted Line" xfId="3667"/>
    <cellStyle name="Dotted Line 2" xfId="18417"/>
    <cellStyle name="DOWNFOOT" xfId="1009"/>
    <cellStyle name="DOWNFOOT 10" xfId="18418"/>
    <cellStyle name="DOWNFOOT 10 2" xfId="18419"/>
    <cellStyle name="DOWNFOOT 10 2 2" xfId="18420"/>
    <cellStyle name="DOWNFOOT 10 2 3" xfId="18421"/>
    <cellStyle name="DOWNFOOT 10 2 4" xfId="18422"/>
    <cellStyle name="DOWNFOOT 10 3" xfId="18423"/>
    <cellStyle name="DOWNFOOT 10 4" xfId="18424"/>
    <cellStyle name="DOWNFOOT 10 5" xfId="18425"/>
    <cellStyle name="DOWNFOOT 11" xfId="18426"/>
    <cellStyle name="DOWNFOOT 11 2" xfId="18427"/>
    <cellStyle name="DOWNFOOT 11 3" xfId="18428"/>
    <cellStyle name="DOWNFOOT 11 4" xfId="18429"/>
    <cellStyle name="DOWNFOOT 12" xfId="18430"/>
    <cellStyle name="DOWNFOOT 13" xfId="18431"/>
    <cellStyle name="DOWNFOOT 2" xfId="18432"/>
    <cellStyle name="DOWNFOOT 2 2" xfId="18433"/>
    <cellStyle name="DOWNFOOT 2 2 2" xfId="18434"/>
    <cellStyle name="DOWNFOOT 2 2 3" xfId="18435"/>
    <cellStyle name="DOWNFOOT 2 2 4" xfId="18436"/>
    <cellStyle name="DOWNFOOT 2 3" xfId="18437"/>
    <cellStyle name="DOWNFOOT 2 4" xfId="18438"/>
    <cellStyle name="DOWNFOOT 2 5" xfId="18439"/>
    <cellStyle name="DOWNFOOT 3" xfId="18440"/>
    <cellStyle name="DOWNFOOT 3 2" xfId="18441"/>
    <cellStyle name="DOWNFOOT 3 2 2" xfId="18442"/>
    <cellStyle name="DOWNFOOT 3 2 3" xfId="18443"/>
    <cellStyle name="DOWNFOOT 3 2 4" xfId="18444"/>
    <cellStyle name="DOWNFOOT 3 3" xfId="18445"/>
    <cellStyle name="DOWNFOOT 3 4" xfId="18446"/>
    <cellStyle name="DOWNFOOT 3 5" xfId="18447"/>
    <cellStyle name="DOWNFOOT 4" xfId="18448"/>
    <cellStyle name="DOWNFOOT 4 2" xfId="18449"/>
    <cellStyle name="DOWNFOOT 4 2 2" xfId="18450"/>
    <cellStyle name="DOWNFOOT 4 2 3" xfId="18451"/>
    <cellStyle name="DOWNFOOT 4 2 4" xfId="18452"/>
    <cellStyle name="DOWNFOOT 4 3" xfId="18453"/>
    <cellStyle name="DOWNFOOT 4 4" xfId="18454"/>
    <cellStyle name="DOWNFOOT 4 5" xfId="18455"/>
    <cellStyle name="DOWNFOOT 5" xfId="18456"/>
    <cellStyle name="DOWNFOOT 5 2" xfId="18457"/>
    <cellStyle name="DOWNFOOT 5 2 2" xfId="18458"/>
    <cellStyle name="DOWNFOOT 5 2 3" xfId="18459"/>
    <cellStyle name="DOWNFOOT 5 2 4" xfId="18460"/>
    <cellStyle name="DOWNFOOT 5 3" xfId="18461"/>
    <cellStyle name="DOWNFOOT 5 4" xfId="18462"/>
    <cellStyle name="DOWNFOOT 5 5" xfId="18463"/>
    <cellStyle name="DOWNFOOT 6" xfId="18464"/>
    <cellStyle name="DOWNFOOT 6 2" xfId="18465"/>
    <cellStyle name="DOWNFOOT 6 2 2" xfId="18466"/>
    <cellStyle name="DOWNFOOT 6 2 3" xfId="18467"/>
    <cellStyle name="DOWNFOOT 6 2 4" xfId="18468"/>
    <cellStyle name="DOWNFOOT 6 3" xfId="18469"/>
    <cellStyle name="DOWNFOOT 6 4" xfId="18470"/>
    <cellStyle name="DOWNFOOT 7" xfId="18471"/>
    <cellStyle name="DOWNFOOT 7 2" xfId="18472"/>
    <cellStyle name="DOWNFOOT 7 2 2" xfId="18473"/>
    <cellStyle name="DOWNFOOT 7 2 3" xfId="18474"/>
    <cellStyle name="DOWNFOOT 7 2 4" xfId="18475"/>
    <cellStyle name="DOWNFOOT 7 3" xfId="18476"/>
    <cellStyle name="DOWNFOOT 7 4" xfId="18477"/>
    <cellStyle name="DOWNFOOT 8" xfId="18478"/>
    <cellStyle name="DOWNFOOT 8 2" xfId="18479"/>
    <cellStyle name="DOWNFOOT 8 2 2" xfId="18480"/>
    <cellStyle name="DOWNFOOT 8 2 3" xfId="18481"/>
    <cellStyle name="DOWNFOOT 8 2 4" xfId="18482"/>
    <cellStyle name="DOWNFOOT 8 3" xfId="18483"/>
    <cellStyle name="DOWNFOOT 8 4" xfId="18484"/>
    <cellStyle name="DOWNFOOT 9" xfId="18485"/>
    <cellStyle name="DOWNFOOT 9 2" xfId="18486"/>
    <cellStyle name="DOWNFOOT 9 2 2" xfId="18487"/>
    <cellStyle name="DOWNFOOT 9 2 3" xfId="18488"/>
    <cellStyle name="DOWNFOOT 9 2 4" xfId="18489"/>
    <cellStyle name="DOWNFOOT 9 3" xfId="18490"/>
    <cellStyle name="DOWNFOOT 9 4" xfId="18491"/>
    <cellStyle name="DOWNFOOT_Income Statement " xfId="18492"/>
    <cellStyle name="DP 0, no commas" xfId="3666"/>
    <cellStyle name="dth/day" xfId="1010"/>
    <cellStyle name="dth/day 10" xfId="18493"/>
    <cellStyle name="dth/day 2" xfId="1011"/>
    <cellStyle name="dth/day 2 2" xfId="4043"/>
    <cellStyle name="dth/day 2 2 2" xfId="4044"/>
    <cellStyle name="dth/day 2 3" xfId="4045"/>
    <cellStyle name="dth/day 2 3 2" xfId="4046"/>
    <cellStyle name="dth/day 2 4" xfId="4047"/>
    <cellStyle name="dth/day 2 4 2" xfId="4048"/>
    <cellStyle name="dth/day 3" xfId="1012"/>
    <cellStyle name="dth/day 3 2" xfId="4049"/>
    <cellStyle name="dth/day 3 3" xfId="4050"/>
    <cellStyle name="dth/day 3 3 2" xfId="4051"/>
    <cellStyle name="dth/day 4" xfId="4052"/>
    <cellStyle name="dth/day 4 2" xfId="4053"/>
    <cellStyle name="dth/day 4 3" xfId="4054"/>
    <cellStyle name="dth/day 4 3 2" xfId="4055"/>
    <cellStyle name="dth/day 5" xfId="18494"/>
    <cellStyle name="dth/day 5 2" xfId="18495"/>
    <cellStyle name="dth/day 6" xfId="18496"/>
    <cellStyle name="dth/day 7" xfId="18497"/>
    <cellStyle name="dth/day 8" xfId="18498"/>
    <cellStyle name="dth/day 9" xfId="18499"/>
    <cellStyle name="Emphasis 1" xfId="3665"/>
    <cellStyle name="Emphasis 1 2" xfId="18500"/>
    <cellStyle name="Emphasis 2" xfId="3664"/>
    <cellStyle name="Emphasis 2 2" xfId="18501"/>
    <cellStyle name="Emphasis 3" xfId="3663"/>
    <cellStyle name="Emphasis 3 2" xfId="18502"/>
    <cellStyle name="Entered" xfId="3662"/>
    <cellStyle name="Entered 2" xfId="18503"/>
    <cellStyle name="ERRORS" xfId="1013"/>
    <cellStyle name="ERRORS 2" xfId="18505"/>
    <cellStyle name="ERRORS 2 2" xfId="18506"/>
    <cellStyle name="ERRORS 2 2 2" xfId="18507"/>
    <cellStyle name="ERRORS 2 3" xfId="18508"/>
    <cellStyle name="ERRORS 2 3 2" xfId="18509"/>
    <cellStyle name="ERRORS 2 4" xfId="18510"/>
    <cellStyle name="ERRORS 3" xfId="18511"/>
    <cellStyle name="ERRORS 3 2" xfId="18512"/>
    <cellStyle name="ERRORS 4" xfId="18513"/>
    <cellStyle name="ERRORS 4 2" xfId="18514"/>
    <cellStyle name="ERRORS 5" xfId="18515"/>
    <cellStyle name="ERRORS 5 2" xfId="18516"/>
    <cellStyle name="ERRORS 6" xfId="18517"/>
    <cellStyle name="ERRORS 7" xfId="18518"/>
    <cellStyle name="ERRORS 8" xfId="18504"/>
    <cellStyle name="ERRORS_Income Statement " xfId="18519"/>
    <cellStyle name="Euro" xfId="1014"/>
    <cellStyle name="Euro 2" xfId="1015"/>
    <cellStyle name="Euro 2 2" xfId="4057"/>
    <cellStyle name="Euro 2 2 2" xfId="4058"/>
    <cellStyle name="Euro 2 2 2 2" xfId="18523"/>
    <cellStyle name="Euro 2 2 3" xfId="18522"/>
    <cellStyle name="Euro 2 3" xfId="4059"/>
    <cellStyle name="Euro 2 3 2" xfId="4060"/>
    <cellStyle name="Euro 2 3 2 2" xfId="18525"/>
    <cellStyle name="Euro 2 3 3" xfId="18524"/>
    <cellStyle name="Euro 2 4" xfId="4061"/>
    <cellStyle name="Euro 2 4 2" xfId="4062"/>
    <cellStyle name="Euro 2 4 3" xfId="18526"/>
    <cellStyle name="Euro 2 5" xfId="4056"/>
    <cellStyle name="Euro 2 5 2" xfId="18527"/>
    <cellStyle name="Euro 2 6" xfId="18521"/>
    <cellStyle name="Euro 2_Income Statement " xfId="18528"/>
    <cellStyle name="Euro 3" xfId="1016"/>
    <cellStyle name="Euro 3 2" xfId="4064"/>
    <cellStyle name="Euro 3 2 2" xfId="18531"/>
    <cellStyle name="Euro 3 2 3" xfId="18530"/>
    <cellStyle name="Euro 3 3" xfId="4065"/>
    <cellStyle name="Euro 3 3 2" xfId="4066"/>
    <cellStyle name="Euro 3 3 2 2" xfId="18533"/>
    <cellStyle name="Euro 3 3 3" xfId="18532"/>
    <cellStyle name="Euro 3 4" xfId="4063"/>
    <cellStyle name="Euro 3 4 2" xfId="18534"/>
    <cellStyle name="Euro 3 5" xfId="18535"/>
    <cellStyle name="Euro 3 6" xfId="18529"/>
    <cellStyle name="Euro 4" xfId="4067"/>
    <cellStyle name="Euro 4 2" xfId="4068"/>
    <cellStyle name="Euro 4 2 2" xfId="18538"/>
    <cellStyle name="Euro 4 2 3" xfId="18537"/>
    <cellStyle name="Euro 4 3" xfId="4069"/>
    <cellStyle name="Euro 4 3 2" xfId="4070"/>
    <cellStyle name="Euro 4 3 3" xfId="18539"/>
    <cellStyle name="Euro 4 4" xfId="18536"/>
    <cellStyle name="Euro 5" xfId="3661"/>
    <cellStyle name="Euro 5 2" xfId="18541"/>
    <cellStyle name="Euro 5 2 2" xfId="18542"/>
    <cellStyle name="Euro 5 3" xfId="18543"/>
    <cellStyle name="Euro 5 3 2" xfId="18544"/>
    <cellStyle name="Euro 5 4" xfId="18545"/>
    <cellStyle name="Euro 5 5" xfId="18540"/>
    <cellStyle name="Euro 6" xfId="18546"/>
    <cellStyle name="Euro 6 2" xfId="18547"/>
    <cellStyle name="Euro 7" xfId="18548"/>
    <cellStyle name="Euro 8" xfId="18549"/>
    <cellStyle name="Euro 9" xfId="18520"/>
    <cellStyle name="Euro billion" xfId="3660"/>
    <cellStyle name="Euro million" xfId="3659"/>
    <cellStyle name="Euro thousand" xfId="3658"/>
    <cellStyle name="Euro_04_09 Financial Model Results Final" xfId="3657"/>
    <cellStyle name="Explanatory Text 10" xfId="1017"/>
    <cellStyle name="Explanatory Text 10 2" xfId="18551"/>
    <cellStyle name="Explanatory Text 10 2 2" xfId="18552"/>
    <cellStyle name="Explanatory Text 10 2 2 2" xfId="18553"/>
    <cellStyle name="Explanatory Text 10 2 3" xfId="18554"/>
    <cellStyle name="Explanatory Text 10 2 3 2" xfId="18555"/>
    <cellStyle name="Explanatory Text 10 2 4" xfId="18556"/>
    <cellStyle name="Explanatory Text 10 3" xfId="18557"/>
    <cellStyle name="Explanatory Text 10 3 2" xfId="18558"/>
    <cellStyle name="Explanatory Text 10 4" xfId="18559"/>
    <cellStyle name="Explanatory Text 10 4 2" xfId="18560"/>
    <cellStyle name="Explanatory Text 10 5" xfId="18561"/>
    <cellStyle name="Explanatory Text 10 5 2" xfId="18562"/>
    <cellStyle name="Explanatory Text 10 6" xfId="18563"/>
    <cellStyle name="Explanatory Text 10 7" xfId="18564"/>
    <cellStyle name="Explanatory Text 10 8" xfId="18550"/>
    <cellStyle name="Explanatory Text 11" xfId="18565"/>
    <cellStyle name="Explanatory Text 11 2" xfId="18566"/>
    <cellStyle name="Explanatory Text 11 2 2" xfId="18567"/>
    <cellStyle name="Explanatory Text 11 3" xfId="18568"/>
    <cellStyle name="Explanatory Text 11 3 2" xfId="18569"/>
    <cellStyle name="Explanatory Text 11 4" xfId="18570"/>
    <cellStyle name="Explanatory Text 2" xfId="1018"/>
    <cellStyle name="Explanatory Text 2 10" xfId="18571"/>
    <cellStyle name="Explanatory Text 2 2" xfId="4072"/>
    <cellStyle name="Explanatory Text 2 2 2" xfId="18573"/>
    <cellStyle name="Explanatory Text 2 2 2 2" xfId="18574"/>
    <cellStyle name="Explanatory Text 2 2 3" xfId="18575"/>
    <cellStyle name="Explanatory Text 2 2 3 2" xfId="18576"/>
    <cellStyle name="Explanatory Text 2 2 4" xfId="18577"/>
    <cellStyle name="Explanatory Text 2 2 5" xfId="18572"/>
    <cellStyle name="Explanatory Text 2 3" xfId="4073"/>
    <cellStyle name="Explanatory Text 2 3 2" xfId="4074"/>
    <cellStyle name="Explanatory Text 2 3 2 2" xfId="18580"/>
    <cellStyle name="Explanatory Text 2 3 2 3" xfId="18579"/>
    <cellStyle name="Explanatory Text 2 3 3" xfId="18581"/>
    <cellStyle name="Explanatory Text 2 3 3 2" xfId="18582"/>
    <cellStyle name="Explanatory Text 2 3 4" xfId="18583"/>
    <cellStyle name="Explanatory Text 2 3 5" xfId="18578"/>
    <cellStyle name="Explanatory Text 2 4" xfId="4071"/>
    <cellStyle name="Explanatory Text 2 4 2" xfId="18585"/>
    <cellStyle name="Explanatory Text 2 4 2 2" xfId="18586"/>
    <cellStyle name="Explanatory Text 2 4 3" xfId="18587"/>
    <cellStyle name="Explanatory Text 2 4 3 2" xfId="18588"/>
    <cellStyle name="Explanatory Text 2 4 4" xfId="18589"/>
    <cellStyle name="Explanatory Text 2 4 5" xfId="18584"/>
    <cellStyle name="Explanatory Text 2 5" xfId="18590"/>
    <cellStyle name="Explanatory Text 2 5 2" xfId="18591"/>
    <cellStyle name="Explanatory Text 2 6" xfId="18592"/>
    <cellStyle name="Explanatory Text 2 6 2" xfId="18593"/>
    <cellStyle name="Explanatory Text 2 7" xfId="18594"/>
    <cellStyle name="Explanatory Text 2 7 2" xfId="18595"/>
    <cellStyle name="Explanatory Text 2 8" xfId="18596"/>
    <cellStyle name="Explanatory Text 2 9" xfId="18597"/>
    <cellStyle name="Explanatory Text 2_2530250_ Nuclear Fuel Disp Cost_1213" xfId="4075"/>
    <cellStyle name="Explanatory Text 3" xfId="1019"/>
    <cellStyle name="Explanatory Text 3 2" xfId="4077"/>
    <cellStyle name="Explanatory Text 3 2 2" xfId="4078"/>
    <cellStyle name="Explanatory Text 3 2 2 2" xfId="18601"/>
    <cellStyle name="Explanatory Text 3 2 2 3" xfId="18600"/>
    <cellStyle name="Explanatory Text 3 2 3" xfId="18602"/>
    <cellStyle name="Explanatory Text 3 2 3 2" xfId="18603"/>
    <cellStyle name="Explanatory Text 3 2 4" xfId="18604"/>
    <cellStyle name="Explanatory Text 3 2 5" xfId="18599"/>
    <cellStyle name="Explanatory Text 3 3" xfId="4079"/>
    <cellStyle name="Explanatory Text 3 3 2" xfId="18606"/>
    <cellStyle name="Explanatory Text 3 3 3" xfId="18605"/>
    <cellStyle name="Explanatory Text 3 4" xfId="4076"/>
    <cellStyle name="Explanatory Text 3 4 2" xfId="18608"/>
    <cellStyle name="Explanatory Text 3 4 3" xfId="18607"/>
    <cellStyle name="Explanatory Text 3 5" xfId="18609"/>
    <cellStyle name="Explanatory Text 3 5 2" xfId="18610"/>
    <cellStyle name="Explanatory Text 3 6" xfId="18611"/>
    <cellStyle name="Explanatory Text 3 7" xfId="18612"/>
    <cellStyle name="Explanatory Text 3 8" xfId="18613"/>
    <cellStyle name="Explanatory Text 3 9" xfId="18598"/>
    <cellStyle name="Explanatory Text 3_5210NY5008- NMPC Transmission Revenue Adjustment Clause (TRAC)_0115" xfId="4080"/>
    <cellStyle name="Explanatory Text 4" xfId="1020"/>
    <cellStyle name="Explanatory Text 4 2" xfId="4081"/>
    <cellStyle name="Explanatory Text 4 2 2" xfId="18616"/>
    <cellStyle name="Explanatory Text 4 2 2 2" xfId="18617"/>
    <cellStyle name="Explanatory Text 4 2 3" xfId="18618"/>
    <cellStyle name="Explanatory Text 4 2 3 2" xfId="18619"/>
    <cellStyle name="Explanatory Text 4 2 4" xfId="18620"/>
    <cellStyle name="Explanatory Text 4 2 5" xfId="18615"/>
    <cellStyle name="Explanatory Text 4 3" xfId="18621"/>
    <cellStyle name="Explanatory Text 4 3 2" xfId="18622"/>
    <cellStyle name="Explanatory Text 4 4" xfId="18623"/>
    <cellStyle name="Explanatory Text 4 4 2" xfId="18624"/>
    <cellStyle name="Explanatory Text 4 5" xfId="18625"/>
    <cellStyle name="Explanatory Text 4 5 2" xfId="18626"/>
    <cellStyle name="Explanatory Text 4 6" xfId="18627"/>
    <cellStyle name="Explanatory Text 4 7" xfId="18628"/>
    <cellStyle name="Explanatory Text 4 8" xfId="18614"/>
    <cellStyle name="Explanatory Text 5" xfId="1021"/>
    <cellStyle name="Explanatory Text 5 2" xfId="4083"/>
    <cellStyle name="Explanatory Text 5 2 2" xfId="18631"/>
    <cellStyle name="Explanatory Text 5 2 2 2" xfId="18632"/>
    <cellStyle name="Explanatory Text 5 2 3" xfId="18633"/>
    <cellStyle name="Explanatory Text 5 2 3 2" xfId="18634"/>
    <cellStyle name="Explanatory Text 5 2 4" xfId="18635"/>
    <cellStyle name="Explanatory Text 5 2 5" xfId="18630"/>
    <cellStyle name="Explanatory Text 5 3" xfId="4084"/>
    <cellStyle name="Explanatory Text 5 3 2" xfId="18637"/>
    <cellStyle name="Explanatory Text 5 3 3" xfId="18636"/>
    <cellStyle name="Explanatory Text 5 4" xfId="4082"/>
    <cellStyle name="Explanatory Text 5 4 2" xfId="18639"/>
    <cellStyle name="Explanatory Text 5 4 3" xfId="18638"/>
    <cellStyle name="Explanatory Text 5 5" xfId="18640"/>
    <cellStyle name="Explanatory Text 5 5 2" xfId="18641"/>
    <cellStyle name="Explanatory Text 5 6" xfId="18642"/>
    <cellStyle name="Explanatory Text 5 7" xfId="18643"/>
    <cellStyle name="Explanatory Text 5 8" xfId="18629"/>
    <cellStyle name="Explanatory Text 5_08 14 TRAC Estimate w_JE" xfId="4085"/>
    <cellStyle name="Explanatory Text 6" xfId="1022"/>
    <cellStyle name="Explanatory Text 6 2" xfId="18645"/>
    <cellStyle name="Explanatory Text 6 2 2" xfId="18646"/>
    <cellStyle name="Explanatory Text 6 2 2 2" xfId="18647"/>
    <cellStyle name="Explanatory Text 6 2 3" xfId="18648"/>
    <cellStyle name="Explanatory Text 6 2 3 2" xfId="18649"/>
    <cellStyle name="Explanatory Text 6 2 4" xfId="18650"/>
    <cellStyle name="Explanatory Text 6 3" xfId="18651"/>
    <cellStyle name="Explanatory Text 6 3 2" xfId="18652"/>
    <cellStyle name="Explanatory Text 6 4" xfId="18653"/>
    <cellStyle name="Explanatory Text 6 4 2" xfId="18654"/>
    <cellStyle name="Explanatory Text 6 5" xfId="18655"/>
    <cellStyle name="Explanatory Text 6 5 2" xfId="18656"/>
    <cellStyle name="Explanatory Text 6 6" xfId="18657"/>
    <cellStyle name="Explanatory Text 6 7" xfId="18658"/>
    <cellStyle name="Explanatory Text 6 8" xfId="18644"/>
    <cellStyle name="Explanatory Text 7" xfId="1023"/>
    <cellStyle name="Explanatory Text 7 2" xfId="18660"/>
    <cellStyle name="Explanatory Text 7 2 2" xfId="18661"/>
    <cellStyle name="Explanatory Text 7 2 2 2" xfId="18662"/>
    <cellStyle name="Explanatory Text 7 2 3" xfId="18663"/>
    <cellStyle name="Explanatory Text 7 2 3 2" xfId="18664"/>
    <cellStyle name="Explanatory Text 7 2 4" xfId="18665"/>
    <cellStyle name="Explanatory Text 7 3" xfId="18666"/>
    <cellStyle name="Explanatory Text 7 3 2" xfId="18667"/>
    <cellStyle name="Explanatory Text 7 4" xfId="18668"/>
    <cellStyle name="Explanatory Text 7 4 2" xfId="18669"/>
    <cellStyle name="Explanatory Text 7 5" xfId="18670"/>
    <cellStyle name="Explanatory Text 7 5 2" xfId="18671"/>
    <cellStyle name="Explanatory Text 7 6" xfId="18672"/>
    <cellStyle name="Explanatory Text 7 7" xfId="18673"/>
    <cellStyle name="Explanatory Text 7 8" xfId="18659"/>
    <cellStyle name="Explanatory Text 8" xfId="1024"/>
    <cellStyle name="Explanatory Text 8 2" xfId="18675"/>
    <cellStyle name="Explanatory Text 8 2 2" xfId="18676"/>
    <cellStyle name="Explanatory Text 8 2 2 2" xfId="18677"/>
    <cellStyle name="Explanatory Text 8 2 3" xfId="18678"/>
    <cellStyle name="Explanatory Text 8 2 3 2" xfId="18679"/>
    <cellStyle name="Explanatory Text 8 2 4" xfId="18680"/>
    <cellStyle name="Explanatory Text 8 3" xfId="18681"/>
    <cellStyle name="Explanatory Text 8 3 2" xfId="18682"/>
    <cellStyle name="Explanatory Text 8 4" xfId="18683"/>
    <cellStyle name="Explanatory Text 8 4 2" xfId="18684"/>
    <cellStyle name="Explanatory Text 8 5" xfId="18685"/>
    <cellStyle name="Explanatory Text 8 5 2" xfId="18686"/>
    <cellStyle name="Explanatory Text 8 6" xfId="18687"/>
    <cellStyle name="Explanatory Text 8 7" xfId="18688"/>
    <cellStyle name="Explanatory Text 8 8" xfId="18674"/>
    <cellStyle name="Explanatory Text 9" xfId="1025"/>
    <cellStyle name="Explanatory Text 9 2" xfId="18690"/>
    <cellStyle name="Explanatory Text 9 2 2" xfId="18691"/>
    <cellStyle name="Explanatory Text 9 2 2 2" xfId="18692"/>
    <cellStyle name="Explanatory Text 9 2 3" xfId="18693"/>
    <cellStyle name="Explanatory Text 9 2 3 2" xfId="18694"/>
    <cellStyle name="Explanatory Text 9 2 4" xfId="18695"/>
    <cellStyle name="Explanatory Text 9 3" xfId="18696"/>
    <cellStyle name="Explanatory Text 9 3 2" xfId="18697"/>
    <cellStyle name="Explanatory Text 9 4" xfId="18698"/>
    <cellStyle name="Explanatory Text 9 4 2" xfId="18699"/>
    <cellStyle name="Explanatory Text 9 5" xfId="18700"/>
    <cellStyle name="Explanatory Text 9 5 2" xfId="18701"/>
    <cellStyle name="Explanatory Text 9 6" xfId="18702"/>
    <cellStyle name="Explanatory Text 9 7" xfId="18703"/>
    <cellStyle name="Explanatory Text 9 8" xfId="18689"/>
    <cellStyle name="ExtRef_Date" xfId="1026"/>
    <cellStyle name="Ezres [0]_Munka1" xfId="3656"/>
    <cellStyle name="Ezres_Munka1" xfId="3655"/>
    <cellStyle name="Fixed" xfId="1027"/>
    <cellStyle name="Fixed 0" xfId="4086"/>
    <cellStyle name="Fixed 0 2" xfId="4087"/>
    <cellStyle name="Fixed 0 2 2" xfId="4088"/>
    <cellStyle name="Fixed 0.0000" xfId="4089"/>
    <cellStyle name="Fixed 0.0000 2" xfId="4090"/>
    <cellStyle name="Fixed 0.0000 2 2" xfId="4091"/>
    <cellStyle name="Fixed 10" xfId="5728"/>
    <cellStyle name="Fixed 2" xfId="3654"/>
    <cellStyle name="Fixed 2 2" xfId="18704"/>
    <cellStyle name="Fixed 3" xfId="5669"/>
    <cellStyle name="Fixed 4" xfId="5695"/>
    <cellStyle name="Fixed 5" xfId="5681"/>
    <cellStyle name="Fixed 6" xfId="5687"/>
    <cellStyle name="Fixed 7" xfId="5826"/>
    <cellStyle name="Fixed 8" xfId="5708"/>
    <cellStyle name="Fixed 9" xfId="5812"/>
    <cellStyle name="Fixed_Adjusting Entries-Q1" xfId="18705"/>
    <cellStyle name="FOOTER - Style1" xfId="3653"/>
    <cellStyle name="FOOTER - Style1 2" xfId="18706"/>
    <cellStyle name="Footnote" xfId="3652"/>
    <cellStyle name="Footnote 2" xfId="18707"/>
    <cellStyle name="FORECAST" xfId="3651"/>
    <cellStyle name="GBP" xfId="3650"/>
    <cellStyle name="GBP billion" xfId="3649"/>
    <cellStyle name="GBP million" xfId="3648"/>
    <cellStyle name="GBP thousand" xfId="3647"/>
    <cellStyle name="Good 10" xfId="1028"/>
    <cellStyle name="Good 10 2" xfId="18709"/>
    <cellStyle name="Good 10 2 2" xfId="18710"/>
    <cellStyle name="Good 10 2 2 2" xfId="18711"/>
    <cellStyle name="Good 10 2 3" xfId="18712"/>
    <cellStyle name="Good 10 2 3 2" xfId="18713"/>
    <cellStyle name="Good 10 2 4" xfId="18714"/>
    <cellStyle name="Good 10 3" xfId="18715"/>
    <cellStyle name="Good 10 3 2" xfId="18716"/>
    <cellStyle name="Good 10 4" xfId="18717"/>
    <cellStyle name="Good 10 4 2" xfId="18718"/>
    <cellStyle name="Good 10 5" xfId="18719"/>
    <cellStyle name="Good 10 5 2" xfId="18720"/>
    <cellStyle name="Good 10 6" xfId="18721"/>
    <cellStyle name="Good 10 7" xfId="18722"/>
    <cellStyle name="Good 10 8" xfId="18708"/>
    <cellStyle name="Good 11" xfId="18723"/>
    <cellStyle name="Good 11 2" xfId="18724"/>
    <cellStyle name="Good 11 2 2" xfId="18725"/>
    <cellStyle name="Good 11 3" xfId="18726"/>
    <cellStyle name="Good 11 3 2" xfId="18727"/>
    <cellStyle name="Good 11 4" xfId="18728"/>
    <cellStyle name="Good 2" xfId="1029"/>
    <cellStyle name="Good 2 10" xfId="18729"/>
    <cellStyle name="Good 2 2" xfId="4093"/>
    <cellStyle name="Good 2 2 2" xfId="18731"/>
    <cellStyle name="Good 2 2 2 2" xfId="18732"/>
    <cellStyle name="Good 2 2 3" xfId="18733"/>
    <cellStyle name="Good 2 2 3 2" xfId="18734"/>
    <cellStyle name="Good 2 2 4" xfId="18735"/>
    <cellStyle name="Good 2 2 5" xfId="18730"/>
    <cellStyle name="Good 2 3" xfId="4094"/>
    <cellStyle name="Good 2 3 2" xfId="4095"/>
    <cellStyle name="Good 2 3 2 2" xfId="18738"/>
    <cellStyle name="Good 2 3 2 3" xfId="18737"/>
    <cellStyle name="Good 2 3 3" xfId="18739"/>
    <cellStyle name="Good 2 3 3 2" xfId="18740"/>
    <cellStyle name="Good 2 3 4" xfId="18741"/>
    <cellStyle name="Good 2 3 5" xfId="18736"/>
    <cellStyle name="Good 2 4" xfId="4092"/>
    <cellStyle name="Good 2 4 2" xfId="18743"/>
    <cellStyle name="Good 2 4 2 2" xfId="18744"/>
    <cellStyle name="Good 2 4 3" xfId="18745"/>
    <cellStyle name="Good 2 4 3 2" xfId="18746"/>
    <cellStyle name="Good 2 4 4" xfId="18747"/>
    <cellStyle name="Good 2 4 5" xfId="18742"/>
    <cellStyle name="Good 2 5" xfId="18748"/>
    <cellStyle name="Good 2 5 2" xfId="18749"/>
    <cellStyle name="Good 2 6" xfId="18750"/>
    <cellStyle name="Good 2 6 2" xfId="18751"/>
    <cellStyle name="Good 2 7" xfId="18752"/>
    <cellStyle name="Good 2 7 2" xfId="18753"/>
    <cellStyle name="Good 2 8" xfId="18754"/>
    <cellStyle name="Good 2 9" xfId="18755"/>
    <cellStyle name="Good 2_2530250_ Nuclear Fuel Disp Cost_1213" xfId="4096"/>
    <cellStyle name="Good 3" xfId="1030"/>
    <cellStyle name="Good 3 2" xfId="4098"/>
    <cellStyle name="Good 3 2 2" xfId="4099"/>
    <cellStyle name="Good 3 2 2 2" xfId="18759"/>
    <cellStyle name="Good 3 2 2 3" xfId="18758"/>
    <cellStyle name="Good 3 2 3" xfId="18760"/>
    <cellStyle name="Good 3 2 3 2" xfId="18761"/>
    <cellStyle name="Good 3 2 4" xfId="18762"/>
    <cellStyle name="Good 3 2 5" xfId="18757"/>
    <cellStyle name="Good 3 3" xfId="4100"/>
    <cellStyle name="Good 3 3 2" xfId="18764"/>
    <cellStyle name="Good 3 3 3" xfId="18763"/>
    <cellStyle name="Good 3 4" xfId="4097"/>
    <cellStyle name="Good 3 4 2" xfId="18766"/>
    <cellStyle name="Good 3 4 3" xfId="18765"/>
    <cellStyle name="Good 3 5" xfId="18767"/>
    <cellStyle name="Good 3 5 2" xfId="18768"/>
    <cellStyle name="Good 3 6" xfId="18769"/>
    <cellStyle name="Good 3 7" xfId="18770"/>
    <cellStyle name="Good 3 8" xfId="18771"/>
    <cellStyle name="Good 3 9" xfId="18756"/>
    <cellStyle name="Good 3_5210NY5008- NMPC Transmission Revenue Adjustment Clause (TRAC)_0115" xfId="4101"/>
    <cellStyle name="Good 4" xfId="1031"/>
    <cellStyle name="Good 4 2" xfId="4102"/>
    <cellStyle name="Good 4 2 2" xfId="18774"/>
    <cellStyle name="Good 4 2 2 2" xfId="18775"/>
    <cellStyle name="Good 4 2 3" xfId="18776"/>
    <cellStyle name="Good 4 2 3 2" xfId="18777"/>
    <cellStyle name="Good 4 2 4" xfId="18778"/>
    <cellStyle name="Good 4 2 5" xfId="18773"/>
    <cellStyle name="Good 4 3" xfId="18779"/>
    <cellStyle name="Good 4 3 2" xfId="18780"/>
    <cellStyle name="Good 4 4" xfId="18781"/>
    <cellStyle name="Good 4 4 2" xfId="18782"/>
    <cellStyle name="Good 4 5" xfId="18783"/>
    <cellStyle name="Good 4 5 2" xfId="18784"/>
    <cellStyle name="Good 4 6" xfId="18785"/>
    <cellStyle name="Good 4 7" xfId="18786"/>
    <cellStyle name="Good 4 8" xfId="18772"/>
    <cellStyle name="Good 5" xfId="1032"/>
    <cellStyle name="Good 5 2" xfId="4104"/>
    <cellStyle name="Good 5 2 2" xfId="18789"/>
    <cellStyle name="Good 5 2 2 2" xfId="18790"/>
    <cellStyle name="Good 5 2 3" xfId="18791"/>
    <cellStyle name="Good 5 2 3 2" xfId="18792"/>
    <cellStyle name="Good 5 2 4" xfId="18793"/>
    <cellStyle name="Good 5 2 5" xfId="18788"/>
    <cellStyle name="Good 5 3" xfId="4105"/>
    <cellStyle name="Good 5 3 2" xfId="18795"/>
    <cellStyle name="Good 5 3 3" xfId="18794"/>
    <cellStyle name="Good 5 4" xfId="4103"/>
    <cellStyle name="Good 5 4 2" xfId="18797"/>
    <cellStyle name="Good 5 4 3" xfId="18796"/>
    <cellStyle name="Good 5 5" xfId="18798"/>
    <cellStyle name="Good 5 5 2" xfId="18799"/>
    <cellStyle name="Good 5 6" xfId="18800"/>
    <cellStyle name="Good 5 7" xfId="18801"/>
    <cellStyle name="Good 5 8" xfId="18787"/>
    <cellStyle name="Good 5_08 14 TRAC Estimate w_JE" xfId="4106"/>
    <cellStyle name="Good 6" xfId="1033"/>
    <cellStyle name="Good 6 2" xfId="18803"/>
    <cellStyle name="Good 6 2 2" xfId="18804"/>
    <cellStyle name="Good 6 2 2 2" xfId="18805"/>
    <cellStyle name="Good 6 2 3" xfId="18806"/>
    <cellStyle name="Good 6 2 3 2" xfId="18807"/>
    <cellStyle name="Good 6 2 4" xfId="18808"/>
    <cellStyle name="Good 6 3" xfId="18809"/>
    <cellStyle name="Good 6 3 2" xfId="18810"/>
    <cellStyle name="Good 6 4" xfId="18811"/>
    <cellStyle name="Good 6 4 2" xfId="18812"/>
    <cellStyle name="Good 6 5" xfId="18813"/>
    <cellStyle name="Good 6 5 2" xfId="18814"/>
    <cellStyle name="Good 6 6" xfId="18815"/>
    <cellStyle name="Good 6 7" xfId="18816"/>
    <cellStyle name="Good 6 8" xfId="18802"/>
    <cellStyle name="Good 7" xfId="1034"/>
    <cellStyle name="Good 7 2" xfId="18818"/>
    <cellStyle name="Good 7 2 2" xfId="18819"/>
    <cellStyle name="Good 7 2 2 2" xfId="18820"/>
    <cellStyle name="Good 7 2 3" xfId="18821"/>
    <cellStyle name="Good 7 2 3 2" xfId="18822"/>
    <cellStyle name="Good 7 2 4" xfId="18823"/>
    <cellStyle name="Good 7 3" xfId="18824"/>
    <cellStyle name="Good 7 3 2" xfId="18825"/>
    <cellStyle name="Good 7 4" xfId="18826"/>
    <cellStyle name="Good 7 4 2" xfId="18827"/>
    <cellStyle name="Good 7 5" xfId="18828"/>
    <cellStyle name="Good 7 5 2" xfId="18829"/>
    <cellStyle name="Good 7 6" xfId="18830"/>
    <cellStyle name="Good 7 7" xfId="18831"/>
    <cellStyle name="Good 7 8" xfId="18817"/>
    <cellStyle name="Good 8" xfId="1035"/>
    <cellStyle name="Good 8 2" xfId="18833"/>
    <cellStyle name="Good 8 2 2" xfId="18834"/>
    <cellStyle name="Good 8 2 2 2" xfId="18835"/>
    <cellStyle name="Good 8 2 3" xfId="18836"/>
    <cellStyle name="Good 8 2 3 2" xfId="18837"/>
    <cellStyle name="Good 8 2 4" xfId="18838"/>
    <cellStyle name="Good 8 3" xfId="18839"/>
    <cellStyle name="Good 8 3 2" xfId="18840"/>
    <cellStyle name="Good 8 4" xfId="18841"/>
    <cellStyle name="Good 8 4 2" xfId="18842"/>
    <cellStyle name="Good 8 5" xfId="18843"/>
    <cellStyle name="Good 8 5 2" xfId="18844"/>
    <cellStyle name="Good 8 6" xfId="18845"/>
    <cellStyle name="Good 8 7" xfId="18846"/>
    <cellStyle name="Good 8 8" xfId="18832"/>
    <cellStyle name="Good 9" xfId="1036"/>
    <cellStyle name="Good 9 2" xfId="18848"/>
    <cellStyle name="Good 9 2 2" xfId="18849"/>
    <cellStyle name="Good 9 2 2 2" xfId="18850"/>
    <cellStyle name="Good 9 2 3" xfId="18851"/>
    <cellStyle name="Good 9 2 3 2" xfId="18852"/>
    <cellStyle name="Good 9 2 4" xfId="18853"/>
    <cellStyle name="Good 9 3" xfId="18854"/>
    <cellStyle name="Good 9 3 2" xfId="18855"/>
    <cellStyle name="Good 9 4" xfId="18856"/>
    <cellStyle name="Good 9 4 2" xfId="18857"/>
    <cellStyle name="Good 9 5" xfId="18858"/>
    <cellStyle name="Good 9 5 2" xfId="18859"/>
    <cellStyle name="Good 9 6" xfId="18860"/>
    <cellStyle name="Good 9 7" xfId="18861"/>
    <cellStyle name="Good 9 8" xfId="18847"/>
    <cellStyle name="GRAY" xfId="4108"/>
    <cellStyle name="Grey" xfId="1037"/>
    <cellStyle name="Grey 2" xfId="4109"/>
    <cellStyle name="Grey 3" xfId="18862"/>
    <cellStyle name="Grey_5210NY3101_6037A 18-A Deferral  Carrying Charges NIMO Electric_Adjusted for CORRECT Recoveries_1212jmm" xfId="4110"/>
    <cellStyle name="Gross Margin" xfId="4111"/>
    <cellStyle name="hard no." xfId="3646"/>
    <cellStyle name="Hard Percent" xfId="3645"/>
    <cellStyle name="Hard Percent 2" xfId="18863"/>
    <cellStyle name="HEAD 1" xfId="4112"/>
    <cellStyle name="HEAD 2" xfId="4113"/>
    <cellStyle name="Header" xfId="3644"/>
    <cellStyle name="Header 2" xfId="18864"/>
    <cellStyle name="Header Total" xfId="4114"/>
    <cellStyle name="Header1" xfId="1038"/>
    <cellStyle name="Header1 2" xfId="18866"/>
    <cellStyle name="Header1 2 2" xfId="18867"/>
    <cellStyle name="Header1 2 2 2" xfId="18868"/>
    <cellStyle name="Header1 2 3" xfId="18869"/>
    <cellStyle name="Header1 2 3 2" xfId="18870"/>
    <cellStyle name="Header1 2 4" xfId="18871"/>
    <cellStyle name="Header1 3" xfId="18872"/>
    <cellStyle name="Header1 3 2" xfId="18873"/>
    <cellStyle name="Header1 4" xfId="18874"/>
    <cellStyle name="Header1 4 2" xfId="18875"/>
    <cellStyle name="Header1 5" xfId="18876"/>
    <cellStyle name="Header1 5 2" xfId="18877"/>
    <cellStyle name="Header1 6" xfId="18878"/>
    <cellStyle name="Header1 7" xfId="18879"/>
    <cellStyle name="Header1 8" xfId="18865"/>
    <cellStyle name="Header2" xfId="1039"/>
    <cellStyle name="Header2 10" xfId="18881"/>
    <cellStyle name="Header2 11" xfId="18882"/>
    <cellStyle name="Header2 12" xfId="18883"/>
    <cellStyle name="Header2 13" xfId="18884"/>
    <cellStyle name="Header2 14" xfId="18885"/>
    <cellStyle name="Header2 15" xfId="18880"/>
    <cellStyle name="Header2 2" xfId="18886"/>
    <cellStyle name="Header2 2 2" xfId="18887"/>
    <cellStyle name="Header2 2 2 2" xfId="18888"/>
    <cellStyle name="Header2 2 2 2 2" xfId="18889"/>
    <cellStyle name="Header2 2 2 2 2 2" xfId="18890"/>
    <cellStyle name="Header2 2 2 2 2 3" xfId="18891"/>
    <cellStyle name="Header2 2 2 2 2 4" xfId="18892"/>
    <cellStyle name="Header2 2 2 2 3" xfId="18893"/>
    <cellStyle name="Header2 2 2 2 4" xfId="18894"/>
    <cellStyle name="Header2 2 2 2 5" xfId="18895"/>
    <cellStyle name="Header2 2 2 3" xfId="18896"/>
    <cellStyle name="Header2 2 2 3 2" xfId="18897"/>
    <cellStyle name="Header2 2 2 3 2 2" xfId="18898"/>
    <cellStyle name="Header2 2 2 3 2 3" xfId="18899"/>
    <cellStyle name="Header2 2 2 3 2 4" xfId="18900"/>
    <cellStyle name="Header2 2 2 3 3" xfId="18901"/>
    <cellStyle name="Header2 2 2 3 4" xfId="18902"/>
    <cellStyle name="Header2 2 2 3 5" xfId="18903"/>
    <cellStyle name="Header2 2 2 4" xfId="18904"/>
    <cellStyle name="Header2 2 2 4 2" xfId="18905"/>
    <cellStyle name="Header2 2 2 4 2 2" xfId="18906"/>
    <cellStyle name="Header2 2 2 4 2 3" xfId="18907"/>
    <cellStyle name="Header2 2 2 4 2 4" xfId="18908"/>
    <cellStyle name="Header2 2 2 4 3" xfId="18909"/>
    <cellStyle name="Header2 2 2 4 4" xfId="18910"/>
    <cellStyle name="Header2 2 2 4 5" xfId="18911"/>
    <cellStyle name="Header2 2 2 5" xfId="18912"/>
    <cellStyle name="Header2 2 2 5 2" xfId="18913"/>
    <cellStyle name="Header2 2 2 5 2 2" xfId="18914"/>
    <cellStyle name="Header2 2 2 5 2 3" xfId="18915"/>
    <cellStyle name="Header2 2 2 5 2 4" xfId="18916"/>
    <cellStyle name="Header2 2 2 5 3" xfId="18917"/>
    <cellStyle name="Header2 2 2 5 4" xfId="18918"/>
    <cellStyle name="Header2 2 2 5 5" xfId="18919"/>
    <cellStyle name="Header2 2 2 6" xfId="18920"/>
    <cellStyle name="Header2 2 2_Income Statement " xfId="18921"/>
    <cellStyle name="Header2 2 3" xfId="18922"/>
    <cellStyle name="Header2 2 3 2" xfId="18923"/>
    <cellStyle name="Header2 2 3 3" xfId="18924"/>
    <cellStyle name="Header2 2 4" xfId="18925"/>
    <cellStyle name="Header2 2 4 2" xfId="18926"/>
    <cellStyle name="Header2 2 4 2 2" xfId="18927"/>
    <cellStyle name="Header2 2 4 2 3" xfId="18928"/>
    <cellStyle name="Header2 2 4 2 4" xfId="18929"/>
    <cellStyle name="Header2 2 4 3" xfId="18930"/>
    <cellStyle name="Header2 2 4 4" xfId="18931"/>
    <cellStyle name="Header2 2 4 5" xfId="18932"/>
    <cellStyle name="Header2 2 5" xfId="18933"/>
    <cellStyle name="Header2 2 5 2" xfId="18934"/>
    <cellStyle name="Header2 2 5 2 2" xfId="18935"/>
    <cellStyle name="Header2 2 5 2 3" xfId="18936"/>
    <cellStyle name="Header2 2 5 2 4" xfId="18937"/>
    <cellStyle name="Header2 2 5 3" xfId="18938"/>
    <cellStyle name="Header2 2 5 4" xfId="18939"/>
    <cellStyle name="Header2 2 5 5" xfId="18940"/>
    <cellStyle name="Header2 2 6" xfId="18941"/>
    <cellStyle name="Header2 2 6 2" xfId="18942"/>
    <cellStyle name="Header2 2 6 2 2" xfId="18943"/>
    <cellStyle name="Header2 2 6 2 3" xfId="18944"/>
    <cellStyle name="Header2 2 6 2 4" xfId="18945"/>
    <cellStyle name="Header2 2 6 3" xfId="18946"/>
    <cellStyle name="Header2 2 6 4" xfId="18947"/>
    <cellStyle name="Header2 2 6 5" xfId="18948"/>
    <cellStyle name="Header2 2 7" xfId="18949"/>
    <cellStyle name="Header2 2 7 2" xfId="18950"/>
    <cellStyle name="Header2 2 7 2 2" xfId="18951"/>
    <cellStyle name="Header2 2 7 2 3" xfId="18952"/>
    <cellStyle name="Header2 2 7 2 4" xfId="18953"/>
    <cellStyle name="Header2 2 7 3" xfId="18954"/>
    <cellStyle name="Header2 2 7 4" xfId="18955"/>
    <cellStyle name="Header2 2 7 5" xfId="18956"/>
    <cellStyle name="Header2 2 8" xfId="18957"/>
    <cellStyle name="Header2 2 9" xfId="18958"/>
    <cellStyle name="Header2 2_Income Statement " xfId="18959"/>
    <cellStyle name="Header2 3" xfId="18960"/>
    <cellStyle name="Header2 3 2" xfId="18961"/>
    <cellStyle name="Header2 3 2 2" xfId="18962"/>
    <cellStyle name="Header2 3 2 2 2" xfId="18963"/>
    <cellStyle name="Header2 3 2 2 3" xfId="18964"/>
    <cellStyle name="Header2 3 2 2 4" xfId="18965"/>
    <cellStyle name="Header2 3 2 3" xfId="18966"/>
    <cellStyle name="Header2 3 2 4" xfId="18967"/>
    <cellStyle name="Header2 3 2 5" xfId="18968"/>
    <cellStyle name="Header2 3 3" xfId="18969"/>
    <cellStyle name="Header2 3 3 2" xfId="18970"/>
    <cellStyle name="Header2 3 3 2 2" xfId="18971"/>
    <cellStyle name="Header2 3 3 2 3" xfId="18972"/>
    <cellStyle name="Header2 3 3 2 4" xfId="18973"/>
    <cellStyle name="Header2 3 3 3" xfId="18974"/>
    <cellStyle name="Header2 3 3 4" xfId="18975"/>
    <cellStyle name="Header2 3 3 5" xfId="18976"/>
    <cellStyle name="Header2 3 4" xfId="18977"/>
    <cellStyle name="Header2 3 4 2" xfId="18978"/>
    <cellStyle name="Header2 3 4 2 2" xfId="18979"/>
    <cellStyle name="Header2 3 4 2 3" xfId="18980"/>
    <cellStyle name="Header2 3 4 2 4" xfId="18981"/>
    <cellStyle name="Header2 3 4 3" xfId="18982"/>
    <cellStyle name="Header2 3 4 4" xfId="18983"/>
    <cellStyle name="Header2 3 4 5" xfId="18984"/>
    <cellStyle name="Header2 3 5" xfId="18985"/>
    <cellStyle name="Header2 3 5 2" xfId="18986"/>
    <cellStyle name="Header2 3 5 2 2" xfId="18987"/>
    <cellStyle name="Header2 3 5 2 3" xfId="18988"/>
    <cellStyle name="Header2 3 5 2 4" xfId="18989"/>
    <cellStyle name="Header2 3 5 3" xfId="18990"/>
    <cellStyle name="Header2 3 5 4" xfId="18991"/>
    <cellStyle name="Header2 3 5 5" xfId="18992"/>
    <cellStyle name="Header2 3 6" xfId="18993"/>
    <cellStyle name="Header2 3_Income Statement " xfId="18994"/>
    <cellStyle name="Header2 4" xfId="18995"/>
    <cellStyle name="Header2 4 2" xfId="18996"/>
    <cellStyle name="Header2 4 3" xfId="18997"/>
    <cellStyle name="Header2 5" xfId="18998"/>
    <cellStyle name="Header2 5 2" xfId="18999"/>
    <cellStyle name="Header2 5 3" xfId="19000"/>
    <cellStyle name="Header2 6" xfId="19001"/>
    <cellStyle name="Header2 6 2" xfId="19002"/>
    <cellStyle name="Header2 6 2 2" xfId="19003"/>
    <cellStyle name="Header2 6 2 3" xfId="19004"/>
    <cellStyle name="Header2 6 2 4" xfId="19005"/>
    <cellStyle name="Header2 6 3" xfId="19006"/>
    <cellStyle name="Header2 6 4" xfId="19007"/>
    <cellStyle name="Header2 6 5" xfId="19008"/>
    <cellStyle name="Header2 7" xfId="19009"/>
    <cellStyle name="Header2 7 2" xfId="19010"/>
    <cellStyle name="Header2 7 2 2" xfId="19011"/>
    <cellStyle name="Header2 7 2 3" xfId="19012"/>
    <cellStyle name="Header2 7 2 4" xfId="19013"/>
    <cellStyle name="Header2 7 3" xfId="19014"/>
    <cellStyle name="Header2 7 4" xfId="19015"/>
    <cellStyle name="Header2 7 5" xfId="19016"/>
    <cellStyle name="Header2 8" xfId="19017"/>
    <cellStyle name="Header2 8 2" xfId="19018"/>
    <cellStyle name="Header2 8 2 2" xfId="19019"/>
    <cellStyle name="Header2 8 2 3" xfId="19020"/>
    <cellStyle name="Header2 8 2 4" xfId="19021"/>
    <cellStyle name="Header2 8 3" xfId="19022"/>
    <cellStyle name="Header2 8 4" xfId="19023"/>
    <cellStyle name="Header2 8 5" xfId="19024"/>
    <cellStyle name="Header2 9" xfId="19025"/>
    <cellStyle name="Header2 9 2" xfId="19026"/>
    <cellStyle name="Header2 9 2 2" xfId="19027"/>
    <cellStyle name="Header2 9 2 3" xfId="19028"/>
    <cellStyle name="Header2 9 2 4" xfId="19029"/>
    <cellStyle name="Header2 9 3" xfId="19030"/>
    <cellStyle name="Header2 9 4" xfId="19031"/>
    <cellStyle name="Header2 9 5" xfId="19032"/>
    <cellStyle name="Header2_Income Statement " xfId="19033"/>
    <cellStyle name="Header3" xfId="4115"/>
    <cellStyle name="Heading 1 10" xfId="1040"/>
    <cellStyle name="Heading 1 10 2" xfId="19035"/>
    <cellStyle name="Heading 1 10 2 2" xfId="19036"/>
    <cellStyle name="Heading 1 10 2 2 2" xfId="19037"/>
    <cellStyle name="Heading 1 10 2 3" xfId="19038"/>
    <cellStyle name="Heading 1 10 2 3 2" xfId="19039"/>
    <cellStyle name="Heading 1 10 2 4" xfId="19040"/>
    <cellStyle name="Heading 1 10 3" xfId="19041"/>
    <cellStyle name="Heading 1 10 3 2" xfId="19042"/>
    <cellStyle name="Heading 1 10 4" xfId="19043"/>
    <cellStyle name="Heading 1 10 4 2" xfId="19044"/>
    <cellStyle name="Heading 1 10 5" xfId="19045"/>
    <cellStyle name="Heading 1 10 5 2" xfId="19046"/>
    <cellStyle name="Heading 1 10 6" xfId="19047"/>
    <cellStyle name="Heading 1 10 7" xfId="19048"/>
    <cellStyle name="Heading 1 10 8" xfId="19034"/>
    <cellStyle name="Heading 1 11" xfId="19049"/>
    <cellStyle name="Heading 1 11 2" xfId="19050"/>
    <cellStyle name="Heading 1 11 2 2" xfId="19051"/>
    <cellStyle name="Heading 1 11 3" xfId="19052"/>
    <cellStyle name="Heading 1 11 3 2" xfId="19053"/>
    <cellStyle name="Heading 1 11 4" xfId="19054"/>
    <cellStyle name="Heading 1 2" xfId="1041"/>
    <cellStyle name="Heading 1 2 10" xfId="19055"/>
    <cellStyle name="Heading 1 2 2" xfId="4117"/>
    <cellStyle name="Heading 1 2 2 2" xfId="4118"/>
    <cellStyle name="Heading 1 2 2 2 2" xfId="19058"/>
    <cellStyle name="Heading 1 2 2 2 3" xfId="19057"/>
    <cellStyle name="Heading 1 2 2 3" xfId="19059"/>
    <cellStyle name="Heading 1 2 2 3 2" xfId="19060"/>
    <cellStyle name="Heading 1 2 2 4" xfId="19061"/>
    <cellStyle name="Heading 1 2 2 5" xfId="19056"/>
    <cellStyle name="Heading 1 2 3" xfId="4119"/>
    <cellStyle name="Heading 1 2 3 2" xfId="4120"/>
    <cellStyle name="Heading 1 2 3 2 2" xfId="19064"/>
    <cellStyle name="Heading 1 2 3 2 3" xfId="19063"/>
    <cellStyle name="Heading 1 2 3 3" xfId="19065"/>
    <cellStyle name="Heading 1 2 3 3 2" xfId="19066"/>
    <cellStyle name="Heading 1 2 3 4" xfId="19067"/>
    <cellStyle name="Heading 1 2 3 5" xfId="19062"/>
    <cellStyle name="Heading 1 2 4" xfId="4121"/>
    <cellStyle name="Heading 1 2 4 2" xfId="19069"/>
    <cellStyle name="Heading 1 2 4 2 2" xfId="19070"/>
    <cellStyle name="Heading 1 2 4 3" xfId="19071"/>
    <cellStyle name="Heading 1 2 4 3 2" xfId="19072"/>
    <cellStyle name="Heading 1 2 4 4" xfId="19073"/>
    <cellStyle name="Heading 1 2 4 5" xfId="19068"/>
    <cellStyle name="Heading 1 2 5" xfId="4116"/>
    <cellStyle name="Heading 1 2 5 2" xfId="19075"/>
    <cellStyle name="Heading 1 2 5 3" xfId="19074"/>
    <cellStyle name="Heading 1 2 6" xfId="19076"/>
    <cellStyle name="Heading 1 2 6 2" xfId="19077"/>
    <cellStyle name="Heading 1 2 7" xfId="19078"/>
    <cellStyle name="Heading 1 2 7 2" xfId="19079"/>
    <cellStyle name="Heading 1 2 8" xfId="19080"/>
    <cellStyle name="Heading 1 2 9" xfId="19081"/>
    <cellStyle name="Heading 1 2_01 15 TRAC Estimate w_JE" xfId="4122"/>
    <cellStyle name="Heading 1 3" xfId="1042"/>
    <cellStyle name="Heading 1 3 2" xfId="4123"/>
    <cellStyle name="Heading 1 3 2 2" xfId="4124"/>
    <cellStyle name="Heading 1 3 2 2 2" xfId="19085"/>
    <cellStyle name="Heading 1 3 2 2 3" xfId="19084"/>
    <cellStyle name="Heading 1 3 2 3" xfId="19086"/>
    <cellStyle name="Heading 1 3 2 3 2" xfId="19087"/>
    <cellStyle name="Heading 1 3 2 4" xfId="19088"/>
    <cellStyle name="Heading 1 3 2 5" xfId="19083"/>
    <cellStyle name="Heading 1 3 3" xfId="4125"/>
    <cellStyle name="Heading 1 3 3 2" xfId="19090"/>
    <cellStyle name="Heading 1 3 3 3" xfId="19089"/>
    <cellStyle name="Heading 1 3 4" xfId="19091"/>
    <cellStyle name="Heading 1 3 4 2" xfId="19092"/>
    <cellStyle name="Heading 1 3 5" xfId="19093"/>
    <cellStyle name="Heading 1 3 5 2" xfId="19094"/>
    <cellStyle name="Heading 1 3 6" xfId="19095"/>
    <cellStyle name="Heading 1 3 7" xfId="19096"/>
    <cellStyle name="Heading 1 3 8" xfId="19082"/>
    <cellStyle name="Heading 1 3_01 15 TRAC Estimate w_JE" xfId="4126"/>
    <cellStyle name="Heading 1 4" xfId="1043"/>
    <cellStyle name="Heading 1 4 2" xfId="4127"/>
    <cellStyle name="Heading 1 4 2 2" xfId="19099"/>
    <cellStyle name="Heading 1 4 2 2 2" xfId="19100"/>
    <cellStyle name="Heading 1 4 2 3" xfId="19101"/>
    <cellStyle name="Heading 1 4 2 3 2" xfId="19102"/>
    <cellStyle name="Heading 1 4 2 4" xfId="19103"/>
    <cellStyle name="Heading 1 4 2 5" xfId="19098"/>
    <cellStyle name="Heading 1 4 3" xfId="19104"/>
    <cellStyle name="Heading 1 4 3 2" xfId="19105"/>
    <cellStyle name="Heading 1 4 4" xfId="19106"/>
    <cellStyle name="Heading 1 4 4 2" xfId="19107"/>
    <cellStyle name="Heading 1 4 5" xfId="19108"/>
    <cellStyle name="Heading 1 4 5 2" xfId="19109"/>
    <cellStyle name="Heading 1 4 6" xfId="19110"/>
    <cellStyle name="Heading 1 4 7" xfId="19111"/>
    <cellStyle name="Heading 1 4 8" xfId="19097"/>
    <cellStyle name="Heading 1 5" xfId="1044"/>
    <cellStyle name="Heading 1 5 2" xfId="4129"/>
    <cellStyle name="Heading 1 5 2 2" xfId="4130"/>
    <cellStyle name="Heading 1 5 2 2 2" xfId="19115"/>
    <cellStyle name="Heading 1 5 2 2 3" xfId="19114"/>
    <cellStyle name="Heading 1 5 2 3" xfId="19116"/>
    <cellStyle name="Heading 1 5 2 3 2" xfId="19117"/>
    <cellStyle name="Heading 1 5 2 4" xfId="19118"/>
    <cellStyle name="Heading 1 5 2 5" xfId="19113"/>
    <cellStyle name="Heading 1 5 3" xfId="4131"/>
    <cellStyle name="Heading 1 5 3 2" xfId="19120"/>
    <cellStyle name="Heading 1 5 3 3" xfId="19119"/>
    <cellStyle name="Heading 1 5 4" xfId="4128"/>
    <cellStyle name="Heading 1 5 4 2" xfId="19122"/>
    <cellStyle name="Heading 1 5 4 3" xfId="19121"/>
    <cellStyle name="Heading 1 5 5" xfId="19123"/>
    <cellStyle name="Heading 1 5 5 2" xfId="19124"/>
    <cellStyle name="Heading 1 5 6" xfId="19125"/>
    <cellStyle name="Heading 1 5 7" xfId="19126"/>
    <cellStyle name="Heading 1 5 8" xfId="19112"/>
    <cellStyle name="Heading 1 5_08 14 TRAC Estimate w_JE" xfId="4132"/>
    <cellStyle name="Heading 1 6" xfId="1045"/>
    <cellStyle name="Heading 1 6 2" xfId="4133"/>
    <cellStyle name="Heading 1 6 2 2" xfId="19129"/>
    <cellStyle name="Heading 1 6 2 2 2" xfId="19130"/>
    <cellStyle name="Heading 1 6 2 3" xfId="19131"/>
    <cellStyle name="Heading 1 6 2 3 2" xfId="19132"/>
    <cellStyle name="Heading 1 6 2 4" xfId="19133"/>
    <cellStyle name="Heading 1 6 2 5" xfId="19128"/>
    <cellStyle name="Heading 1 6 3" xfId="19134"/>
    <cellStyle name="Heading 1 6 3 2" xfId="19135"/>
    <cellStyle name="Heading 1 6 4" xfId="19136"/>
    <cellStyle name="Heading 1 6 4 2" xfId="19137"/>
    <cellStyle name="Heading 1 6 5" xfId="19138"/>
    <cellStyle name="Heading 1 6 5 2" xfId="19139"/>
    <cellStyle name="Heading 1 6 6" xfId="19140"/>
    <cellStyle name="Heading 1 6 7" xfId="19141"/>
    <cellStyle name="Heading 1 6 8" xfId="19127"/>
    <cellStyle name="Heading 1 7" xfId="1046"/>
    <cellStyle name="Heading 1 7 2" xfId="19143"/>
    <cellStyle name="Heading 1 7 2 2" xfId="19144"/>
    <cellStyle name="Heading 1 7 2 2 2" xfId="19145"/>
    <cellStyle name="Heading 1 7 2 3" xfId="19146"/>
    <cellStyle name="Heading 1 7 2 3 2" xfId="19147"/>
    <cellStyle name="Heading 1 7 2 4" xfId="19148"/>
    <cellStyle name="Heading 1 7 3" xfId="19149"/>
    <cellStyle name="Heading 1 7 3 2" xfId="19150"/>
    <cellStyle name="Heading 1 7 4" xfId="19151"/>
    <cellStyle name="Heading 1 7 4 2" xfId="19152"/>
    <cellStyle name="Heading 1 7 5" xfId="19153"/>
    <cellStyle name="Heading 1 7 5 2" xfId="19154"/>
    <cellStyle name="Heading 1 7 6" xfId="19155"/>
    <cellStyle name="Heading 1 7 7" xfId="19156"/>
    <cellStyle name="Heading 1 7 8" xfId="19142"/>
    <cellStyle name="Heading 1 8" xfId="1047"/>
    <cellStyle name="Heading 1 8 2" xfId="19158"/>
    <cellStyle name="Heading 1 8 2 2" xfId="19159"/>
    <cellStyle name="Heading 1 8 2 2 2" xfId="19160"/>
    <cellStyle name="Heading 1 8 2 3" xfId="19161"/>
    <cellStyle name="Heading 1 8 2 3 2" xfId="19162"/>
    <cellStyle name="Heading 1 8 2 4" xfId="19163"/>
    <cellStyle name="Heading 1 8 3" xfId="19164"/>
    <cellStyle name="Heading 1 8 3 2" xfId="19165"/>
    <cellStyle name="Heading 1 8 4" xfId="19166"/>
    <cellStyle name="Heading 1 8 4 2" xfId="19167"/>
    <cellStyle name="Heading 1 8 5" xfId="19168"/>
    <cellStyle name="Heading 1 8 5 2" xfId="19169"/>
    <cellStyle name="Heading 1 8 6" xfId="19170"/>
    <cellStyle name="Heading 1 8 7" xfId="19171"/>
    <cellStyle name="Heading 1 8 8" xfId="19157"/>
    <cellStyle name="Heading 1 9" xfId="1048"/>
    <cellStyle name="Heading 1 9 2" xfId="19173"/>
    <cellStyle name="Heading 1 9 2 2" xfId="19174"/>
    <cellStyle name="Heading 1 9 2 2 2" xfId="19175"/>
    <cellStyle name="Heading 1 9 2 3" xfId="19176"/>
    <cellStyle name="Heading 1 9 2 3 2" xfId="19177"/>
    <cellStyle name="Heading 1 9 2 4" xfId="19178"/>
    <cellStyle name="Heading 1 9 3" xfId="19179"/>
    <cellStyle name="Heading 1 9 3 2" xfId="19180"/>
    <cellStyle name="Heading 1 9 4" xfId="19181"/>
    <cellStyle name="Heading 1 9 4 2" xfId="19182"/>
    <cellStyle name="Heading 1 9 5" xfId="19183"/>
    <cellStyle name="Heading 1 9 5 2" xfId="19184"/>
    <cellStyle name="Heading 1 9 6" xfId="19185"/>
    <cellStyle name="Heading 1 9 7" xfId="19186"/>
    <cellStyle name="Heading 1 9 8" xfId="19172"/>
    <cellStyle name="Heading 2 10" xfId="1049"/>
    <cellStyle name="Heading 2 10 2" xfId="19188"/>
    <cellStyle name="Heading 2 10 2 2" xfId="19189"/>
    <cellStyle name="Heading 2 10 2 2 2" xfId="19190"/>
    <cellStyle name="Heading 2 10 2 3" xfId="19191"/>
    <cellStyle name="Heading 2 10 2 3 2" xfId="19192"/>
    <cellStyle name="Heading 2 10 2 4" xfId="19193"/>
    <cellStyle name="Heading 2 10 3" xfId="19194"/>
    <cellStyle name="Heading 2 10 3 2" xfId="19195"/>
    <cellStyle name="Heading 2 10 4" xfId="19196"/>
    <cellStyle name="Heading 2 10 4 2" xfId="19197"/>
    <cellStyle name="Heading 2 10 5" xfId="19198"/>
    <cellStyle name="Heading 2 10 5 2" xfId="19199"/>
    <cellStyle name="Heading 2 10 6" xfId="19200"/>
    <cellStyle name="Heading 2 10 7" xfId="19201"/>
    <cellStyle name="Heading 2 10 8" xfId="19187"/>
    <cellStyle name="Heading 2 11" xfId="19202"/>
    <cellStyle name="Heading 2 11 2" xfId="19203"/>
    <cellStyle name="Heading 2 11 2 2" xfId="19204"/>
    <cellStyle name="Heading 2 11 3" xfId="19205"/>
    <cellStyle name="Heading 2 11 3 2" xfId="19206"/>
    <cellStyle name="Heading 2 11 4" xfId="19207"/>
    <cellStyle name="Heading 2 2" xfId="1050"/>
    <cellStyle name="Heading 2 2 10" xfId="19208"/>
    <cellStyle name="Heading 2 2 2" xfId="4135"/>
    <cellStyle name="Heading 2 2 2 2" xfId="4136"/>
    <cellStyle name="Heading 2 2 2 2 2" xfId="19211"/>
    <cellStyle name="Heading 2 2 2 2 3" xfId="19210"/>
    <cellStyle name="Heading 2 2 2 3" xfId="19212"/>
    <cellStyle name="Heading 2 2 2 3 2" xfId="19213"/>
    <cellStyle name="Heading 2 2 2 4" xfId="19214"/>
    <cellStyle name="Heading 2 2 2 5" xfId="19209"/>
    <cellStyle name="Heading 2 2 3" xfId="4137"/>
    <cellStyle name="Heading 2 2 3 2" xfId="4138"/>
    <cellStyle name="Heading 2 2 3 2 2" xfId="19217"/>
    <cellStyle name="Heading 2 2 3 2 3" xfId="19216"/>
    <cellStyle name="Heading 2 2 3 3" xfId="19218"/>
    <cellStyle name="Heading 2 2 3 3 2" xfId="19219"/>
    <cellStyle name="Heading 2 2 3 4" xfId="19220"/>
    <cellStyle name="Heading 2 2 3 5" xfId="19215"/>
    <cellStyle name="Heading 2 2 4" xfId="4139"/>
    <cellStyle name="Heading 2 2 4 2" xfId="19222"/>
    <cellStyle name="Heading 2 2 4 2 2" xfId="19223"/>
    <cellStyle name="Heading 2 2 4 3" xfId="19224"/>
    <cellStyle name="Heading 2 2 4 3 2" xfId="19225"/>
    <cellStyle name="Heading 2 2 4 4" xfId="19226"/>
    <cellStyle name="Heading 2 2 4 5" xfId="19221"/>
    <cellStyle name="Heading 2 2 5" xfId="4134"/>
    <cellStyle name="Heading 2 2 5 2" xfId="19228"/>
    <cellStyle name="Heading 2 2 5 3" xfId="19227"/>
    <cellStyle name="Heading 2 2 6" xfId="19229"/>
    <cellStyle name="Heading 2 2 6 2" xfId="19230"/>
    <cellStyle name="Heading 2 2 7" xfId="19231"/>
    <cellStyle name="Heading 2 2 7 2" xfId="19232"/>
    <cellStyle name="Heading 2 2 8" xfId="19233"/>
    <cellStyle name="Heading 2 2 9" xfId="19234"/>
    <cellStyle name="Heading 2 2_01 15 TRAC Estimate w_JE" xfId="4140"/>
    <cellStyle name="Heading 2 3" xfId="1051"/>
    <cellStyle name="Heading 2 3 2" xfId="4141"/>
    <cellStyle name="Heading 2 3 2 2" xfId="4142"/>
    <cellStyle name="Heading 2 3 2 2 2" xfId="19238"/>
    <cellStyle name="Heading 2 3 2 2 3" xfId="19237"/>
    <cellStyle name="Heading 2 3 2 3" xfId="19239"/>
    <cellStyle name="Heading 2 3 2 3 2" xfId="19240"/>
    <cellStyle name="Heading 2 3 2 4" xfId="19241"/>
    <cellStyle name="Heading 2 3 2 5" xfId="19236"/>
    <cellStyle name="Heading 2 3 3" xfId="4143"/>
    <cellStyle name="Heading 2 3 3 2" xfId="19243"/>
    <cellStyle name="Heading 2 3 3 3" xfId="19242"/>
    <cellStyle name="Heading 2 3 4" xfId="19244"/>
    <cellStyle name="Heading 2 3 4 2" xfId="19245"/>
    <cellStyle name="Heading 2 3 5" xfId="19246"/>
    <cellStyle name="Heading 2 3 5 2" xfId="19247"/>
    <cellStyle name="Heading 2 3 6" xfId="19248"/>
    <cellStyle name="Heading 2 3 7" xfId="19249"/>
    <cellStyle name="Heading 2 3 8" xfId="19235"/>
    <cellStyle name="Heading 2 3_01 15 TRAC Estimate w_JE" xfId="4144"/>
    <cellStyle name="Heading 2 4" xfId="1052"/>
    <cellStyle name="Heading 2 4 2" xfId="4145"/>
    <cellStyle name="Heading 2 4 2 2" xfId="19252"/>
    <cellStyle name="Heading 2 4 2 2 2" xfId="19253"/>
    <cellStyle name="Heading 2 4 2 3" xfId="19254"/>
    <cellStyle name="Heading 2 4 2 3 2" xfId="19255"/>
    <cellStyle name="Heading 2 4 2 4" xfId="19256"/>
    <cellStyle name="Heading 2 4 2 5" xfId="19251"/>
    <cellStyle name="Heading 2 4 3" xfId="19257"/>
    <cellStyle name="Heading 2 4 3 2" xfId="19258"/>
    <cellStyle name="Heading 2 4 4" xfId="19259"/>
    <cellStyle name="Heading 2 4 4 2" xfId="19260"/>
    <cellStyle name="Heading 2 4 5" xfId="19261"/>
    <cellStyle name="Heading 2 4 5 2" xfId="19262"/>
    <cellStyle name="Heading 2 4 6" xfId="19263"/>
    <cellStyle name="Heading 2 4 7" xfId="19264"/>
    <cellStyle name="Heading 2 4 8" xfId="19250"/>
    <cellStyle name="Heading 2 5" xfId="1053"/>
    <cellStyle name="Heading 2 5 2" xfId="4147"/>
    <cellStyle name="Heading 2 5 2 2" xfId="4148"/>
    <cellStyle name="Heading 2 5 2 2 2" xfId="19268"/>
    <cellStyle name="Heading 2 5 2 2 3" xfId="19267"/>
    <cellStyle name="Heading 2 5 2 3" xfId="19269"/>
    <cellStyle name="Heading 2 5 2 3 2" xfId="19270"/>
    <cellStyle name="Heading 2 5 2 4" xfId="19271"/>
    <cellStyle name="Heading 2 5 2 5" xfId="19266"/>
    <cellStyle name="Heading 2 5 3" xfId="4149"/>
    <cellStyle name="Heading 2 5 3 2" xfId="19273"/>
    <cellStyle name="Heading 2 5 3 3" xfId="19272"/>
    <cellStyle name="Heading 2 5 4" xfId="4146"/>
    <cellStyle name="Heading 2 5 4 2" xfId="19275"/>
    <cellStyle name="Heading 2 5 4 3" xfId="19274"/>
    <cellStyle name="Heading 2 5 5" xfId="19276"/>
    <cellStyle name="Heading 2 5 5 2" xfId="19277"/>
    <cellStyle name="Heading 2 5 6" xfId="19278"/>
    <cellStyle name="Heading 2 5 7" xfId="19279"/>
    <cellStyle name="Heading 2 5 8" xfId="19265"/>
    <cellStyle name="Heading 2 5_2530250_ Nuclear Fuel Disp Cost_1213" xfId="4150"/>
    <cellStyle name="Heading 2 6" xfId="1054"/>
    <cellStyle name="Heading 2 6 2" xfId="4151"/>
    <cellStyle name="Heading 2 6 2 2" xfId="19282"/>
    <cellStyle name="Heading 2 6 2 2 2" xfId="19283"/>
    <cellStyle name="Heading 2 6 2 3" xfId="19284"/>
    <cellStyle name="Heading 2 6 2 3 2" xfId="19285"/>
    <cellStyle name="Heading 2 6 2 4" xfId="19286"/>
    <cellStyle name="Heading 2 6 2 5" xfId="19281"/>
    <cellStyle name="Heading 2 6 3" xfId="19287"/>
    <cellStyle name="Heading 2 6 3 2" xfId="19288"/>
    <cellStyle name="Heading 2 6 4" xfId="19289"/>
    <cellStyle name="Heading 2 6 4 2" xfId="19290"/>
    <cellStyle name="Heading 2 6 5" xfId="19291"/>
    <cellStyle name="Heading 2 6 5 2" xfId="19292"/>
    <cellStyle name="Heading 2 6 6" xfId="19293"/>
    <cellStyle name="Heading 2 6 7" xfId="19294"/>
    <cellStyle name="Heading 2 6 8" xfId="19280"/>
    <cellStyle name="Heading 2 7" xfId="1055"/>
    <cellStyle name="Heading 2 7 2" xfId="19296"/>
    <cellStyle name="Heading 2 7 2 2" xfId="19297"/>
    <cellStyle name="Heading 2 7 2 2 2" xfId="19298"/>
    <cellStyle name="Heading 2 7 2 3" xfId="19299"/>
    <cellStyle name="Heading 2 7 2 3 2" xfId="19300"/>
    <cellStyle name="Heading 2 7 2 4" xfId="19301"/>
    <cellStyle name="Heading 2 7 3" xfId="19302"/>
    <cellStyle name="Heading 2 7 3 2" xfId="19303"/>
    <cellStyle name="Heading 2 7 4" xfId="19304"/>
    <cellStyle name="Heading 2 7 4 2" xfId="19305"/>
    <cellStyle name="Heading 2 7 5" xfId="19306"/>
    <cellStyle name="Heading 2 7 5 2" xfId="19307"/>
    <cellStyle name="Heading 2 7 6" xfId="19308"/>
    <cellStyle name="Heading 2 7 7" xfId="19309"/>
    <cellStyle name="Heading 2 7 8" xfId="19295"/>
    <cellStyle name="Heading 2 8" xfId="1056"/>
    <cellStyle name="Heading 2 8 2" xfId="19311"/>
    <cellStyle name="Heading 2 8 2 2" xfId="19312"/>
    <cellStyle name="Heading 2 8 2 2 2" xfId="19313"/>
    <cellStyle name="Heading 2 8 2 3" xfId="19314"/>
    <cellStyle name="Heading 2 8 2 3 2" xfId="19315"/>
    <cellStyle name="Heading 2 8 2 4" xfId="19316"/>
    <cellStyle name="Heading 2 8 3" xfId="19317"/>
    <cellStyle name="Heading 2 8 3 2" xfId="19318"/>
    <cellStyle name="Heading 2 8 4" xfId="19319"/>
    <cellStyle name="Heading 2 8 4 2" xfId="19320"/>
    <cellStyle name="Heading 2 8 5" xfId="19321"/>
    <cellStyle name="Heading 2 8 5 2" xfId="19322"/>
    <cellStyle name="Heading 2 8 6" xfId="19323"/>
    <cellStyle name="Heading 2 8 7" xfId="19324"/>
    <cellStyle name="Heading 2 8 8" xfId="19310"/>
    <cellStyle name="Heading 2 9" xfId="1057"/>
    <cellStyle name="Heading 2 9 2" xfId="19326"/>
    <cellStyle name="Heading 2 9 2 2" xfId="19327"/>
    <cellStyle name="Heading 2 9 2 2 2" xfId="19328"/>
    <cellStyle name="Heading 2 9 2 3" xfId="19329"/>
    <cellStyle name="Heading 2 9 2 3 2" xfId="19330"/>
    <cellStyle name="Heading 2 9 2 4" xfId="19331"/>
    <cellStyle name="Heading 2 9 3" xfId="19332"/>
    <cellStyle name="Heading 2 9 3 2" xfId="19333"/>
    <cellStyle name="Heading 2 9 4" xfId="19334"/>
    <cellStyle name="Heading 2 9 4 2" xfId="19335"/>
    <cellStyle name="Heading 2 9 5" xfId="19336"/>
    <cellStyle name="Heading 2 9 5 2" xfId="19337"/>
    <cellStyle name="Heading 2 9 6" xfId="19338"/>
    <cellStyle name="Heading 2 9 7" xfId="19339"/>
    <cellStyle name="Heading 2 9 8" xfId="19325"/>
    <cellStyle name="Heading 3 10" xfId="1058"/>
    <cellStyle name="Heading 3 10 2" xfId="19341"/>
    <cellStyle name="Heading 3 10 2 2" xfId="19342"/>
    <cellStyle name="Heading 3 10 2 2 2" xfId="19343"/>
    <cellStyle name="Heading 3 10 2 3" xfId="19344"/>
    <cellStyle name="Heading 3 10 2 3 2" xfId="19345"/>
    <cellStyle name="Heading 3 10 2 4" xfId="19346"/>
    <cellStyle name="Heading 3 10 3" xfId="19347"/>
    <cellStyle name="Heading 3 10 3 2" xfId="19348"/>
    <cellStyle name="Heading 3 10 4" xfId="19349"/>
    <cellStyle name="Heading 3 10 4 2" xfId="19350"/>
    <cellStyle name="Heading 3 10 5" xfId="19351"/>
    <cellStyle name="Heading 3 10 5 2" xfId="19352"/>
    <cellStyle name="Heading 3 10 6" xfId="19353"/>
    <cellStyle name="Heading 3 10 7" xfId="19354"/>
    <cellStyle name="Heading 3 10 8" xfId="19340"/>
    <cellStyle name="Heading 3 11" xfId="19355"/>
    <cellStyle name="Heading 3 11 2" xfId="19356"/>
    <cellStyle name="Heading 3 11 2 2" xfId="19357"/>
    <cellStyle name="Heading 3 11 3" xfId="19358"/>
    <cellStyle name="Heading 3 11 3 2" xfId="19359"/>
    <cellStyle name="Heading 3 11 4" xfId="19360"/>
    <cellStyle name="Heading 3 2" xfId="1059"/>
    <cellStyle name="Heading 3 2 10" xfId="19361"/>
    <cellStyle name="Heading 3 2 2" xfId="4153"/>
    <cellStyle name="Heading 3 2 2 2" xfId="4154"/>
    <cellStyle name="Heading 3 2 2 2 2" xfId="19364"/>
    <cellStyle name="Heading 3 2 2 2 3" xfId="19363"/>
    <cellStyle name="Heading 3 2 2 3" xfId="19365"/>
    <cellStyle name="Heading 3 2 2 3 2" xfId="19366"/>
    <cellStyle name="Heading 3 2 2 4" xfId="19367"/>
    <cellStyle name="Heading 3 2 2 5" xfId="19362"/>
    <cellStyle name="Heading 3 2 3" xfId="4155"/>
    <cellStyle name="Heading 3 2 3 2" xfId="4156"/>
    <cellStyle name="Heading 3 2 3 2 2" xfId="19370"/>
    <cellStyle name="Heading 3 2 3 2 3" xfId="19369"/>
    <cellStyle name="Heading 3 2 3 3" xfId="19371"/>
    <cellStyle name="Heading 3 2 3 3 2" xfId="19372"/>
    <cellStyle name="Heading 3 2 3 4" xfId="19373"/>
    <cellStyle name="Heading 3 2 3 5" xfId="19368"/>
    <cellStyle name="Heading 3 2 4" xfId="4157"/>
    <cellStyle name="Heading 3 2 4 2" xfId="19375"/>
    <cellStyle name="Heading 3 2 4 2 2" xfId="19376"/>
    <cellStyle name="Heading 3 2 4 3" xfId="19377"/>
    <cellStyle name="Heading 3 2 4 3 2" xfId="19378"/>
    <cellStyle name="Heading 3 2 4 4" xfId="19379"/>
    <cellStyle name="Heading 3 2 4 5" xfId="19374"/>
    <cellStyle name="Heading 3 2 5" xfId="4152"/>
    <cellStyle name="Heading 3 2 5 2" xfId="19381"/>
    <cellStyle name="Heading 3 2 5 3" xfId="19380"/>
    <cellStyle name="Heading 3 2 6" xfId="19382"/>
    <cellStyle name="Heading 3 2 6 2" xfId="19383"/>
    <cellStyle name="Heading 3 2 7" xfId="19384"/>
    <cellStyle name="Heading 3 2 7 2" xfId="19385"/>
    <cellStyle name="Heading 3 2 8" xfId="19386"/>
    <cellStyle name="Heading 3 2 9" xfId="19387"/>
    <cellStyle name="Heading 3 2_01 15 TRAC Estimate w_JE" xfId="4158"/>
    <cellStyle name="Heading 3 3" xfId="1060"/>
    <cellStyle name="Heading 3 3 2" xfId="4159"/>
    <cellStyle name="Heading 3 3 2 2" xfId="4160"/>
    <cellStyle name="Heading 3 3 2 2 2" xfId="19391"/>
    <cellStyle name="Heading 3 3 2 2 3" xfId="19390"/>
    <cellStyle name="Heading 3 3 2 3" xfId="19392"/>
    <cellStyle name="Heading 3 3 2 3 2" xfId="19393"/>
    <cellStyle name="Heading 3 3 2 4" xfId="19394"/>
    <cellStyle name="Heading 3 3 2 5" xfId="19389"/>
    <cellStyle name="Heading 3 3 3" xfId="4161"/>
    <cellStyle name="Heading 3 3 3 2" xfId="19396"/>
    <cellStyle name="Heading 3 3 3 3" xfId="19395"/>
    <cellStyle name="Heading 3 3 4" xfId="19397"/>
    <cellStyle name="Heading 3 3 4 2" xfId="19398"/>
    <cellStyle name="Heading 3 3 5" xfId="19399"/>
    <cellStyle name="Heading 3 3 5 2" xfId="19400"/>
    <cellStyle name="Heading 3 3 6" xfId="19401"/>
    <cellStyle name="Heading 3 3 7" xfId="19402"/>
    <cellStyle name="Heading 3 3 8" xfId="19388"/>
    <cellStyle name="Heading 3 3_01 15 TRAC Estimate w_JE" xfId="4162"/>
    <cellStyle name="Heading 3 4" xfId="1061"/>
    <cellStyle name="Heading 3 4 2" xfId="4163"/>
    <cellStyle name="Heading 3 4 2 2" xfId="19405"/>
    <cellStyle name="Heading 3 4 2 2 2" xfId="19406"/>
    <cellStyle name="Heading 3 4 2 3" xfId="19407"/>
    <cellStyle name="Heading 3 4 2 3 2" xfId="19408"/>
    <cellStyle name="Heading 3 4 2 4" xfId="19409"/>
    <cellStyle name="Heading 3 4 2 5" xfId="19404"/>
    <cellStyle name="Heading 3 4 3" xfId="19410"/>
    <cellStyle name="Heading 3 4 3 2" xfId="19411"/>
    <cellStyle name="Heading 3 4 4" xfId="19412"/>
    <cellStyle name="Heading 3 4 4 2" xfId="19413"/>
    <cellStyle name="Heading 3 4 5" xfId="19414"/>
    <cellStyle name="Heading 3 4 5 2" xfId="19415"/>
    <cellStyle name="Heading 3 4 6" xfId="19416"/>
    <cellStyle name="Heading 3 4 7" xfId="19417"/>
    <cellStyle name="Heading 3 4 8" xfId="19403"/>
    <cellStyle name="Heading 3 5" xfId="1062"/>
    <cellStyle name="Heading 3 5 2" xfId="4165"/>
    <cellStyle name="Heading 3 5 2 2" xfId="4166"/>
    <cellStyle name="Heading 3 5 2 2 2" xfId="19421"/>
    <cellStyle name="Heading 3 5 2 2 3" xfId="19420"/>
    <cellStyle name="Heading 3 5 2 3" xfId="19422"/>
    <cellStyle name="Heading 3 5 2 3 2" xfId="19423"/>
    <cellStyle name="Heading 3 5 2 4" xfId="19424"/>
    <cellStyle name="Heading 3 5 2 5" xfId="19419"/>
    <cellStyle name="Heading 3 5 3" xfId="4167"/>
    <cellStyle name="Heading 3 5 3 2" xfId="19426"/>
    <cellStyle name="Heading 3 5 3 3" xfId="19425"/>
    <cellStyle name="Heading 3 5 4" xfId="4164"/>
    <cellStyle name="Heading 3 5 4 2" xfId="19428"/>
    <cellStyle name="Heading 3 5 4 3" xfId="19427"/>
    <cellStyle name="Heading 3 5 5" xfId="19429"/>
    <cellStyle name="Heading 3 5 5 2" xfId="19430"/>
    <cellStyle name="Heading 3 5 6" xfId="19431"/>
    <cellStyle name="Heading 3 5 7" xfId="19432"/>
    <cellStyle name="Heading 3 5 8" xfId="19418"/>
    <cellStyle name="Heading 3 5_08 14 TRAC Estimate w_JE" xfId="4168"/>
    <cellStyle name="Heading 3 6" xfId="1063"/>
    <cellStyle name="Heading 3 6 2" xfId="4169"/>
    <cellStyle name="Heading 3 6 2 2" xfId="19435"/>
    <cellStyle name="Heading 3 6 2 2 2" xfId="19436"/>
    <cellStyle name="Heading 3 6 2 3" xfId="19437"/>
    <cellStyle name="Heading 3 6 2 3 2" xfId="19438"/>
    <cellStyle name="Heading 3 6 2 4" xfId="19439"/>
    <cellStyle name="Heading 3 6 2 5" xfId="19434"/>
    <cellStyle name="Heading 3 6 3" xfId="19440"/>
    <cellStyle name="Heading 3 6 3 2" xfId="19441"/>
    <cellStyle name="Heading 3 6 4" xfId="19442"/>
    <cellStyle name="Heading 3 6 4 2" xfId="19443"/>
    <cellStyle name="Heading 3 6 5" xfId="19444"/>
    <cellStyle name="Heading 3 6 5 2" xfId="19445"/>
    <cellStyle name="Heading 3 6 6" xfId="19446"/>
    <cellStyle name="Heading 3 6 7" xfId="19447"/>
    <cellStyle name="Heading 3 6 8" xfId="19433"/>
    <cellStyle name="Heading 3 7" xfId="1064"/>
    <cellStyle name="Heading 3 7 2" xfId="19449"/>
    <cellStyle name="Heading 3 7 2 2" xfId="19450"/>
    <cellStyle name="Heading 3 7 2 2 2" xfId="19451"/>
    <cellStyle name="Heading 3 7 2 3" xfId="19452"/>
    <cellStyle name="Heading 3 7 2 3 2" xfId="19453"/>
    <cellStyle name="Heading 3 7 2 4" xfId="19454"/>
    <cellStyle name="Heading 3 7 3" xfId="19455"/>
    <cellStyle name="Heading 3 7 3 2" xfId="19456"/>
    <cellStyle name="Heading 3 7 4" xfId="19457"/>
    <cellStyle name="Heading 3 7 4 2" xfId="19458"/>
    <cellStyle name="Heading 3 7 5" xfId="19459"/>
    <cellStyle name="Heading 3 7 5 2" xfId="19460"/>
    <cellStyle name="Heading 3 7 6" xfId="19461"/>
    <cellStyle name="Heading 3 7 7" xfId="19462"/>
    <cellStyle name="Heading 3 7 8" xfId="19448"/>
    <cellStyle name="Heading 3 8" xfId="1065"/>
    <cellStyle name="Heading 3 8 2" xfId="19464"/>
    <cellStyle name="Heading 3 8 2 2" xfId="19465"/>
    <cellStyle name="Heading 3 8 2 2 2" xfId="19466"/>
    <cellStyle name="Heading 3 8 2 3" xfId="19467"/>
    <cellStyle name="Heading 3 8 2 3 2" xfId="19468"/>
    <cellStyle name="Heading 3 8 2 4" xfId="19469"/>
    <cellStyle name="Heading 3 8 3" xfId="19470"/>
    <cellStyle name="Heading 3 8 3 2" xfId="19471"/>
    <cellStyle name="Heading 3 8 4" xfId="19472"/>
    <cellStyle name="Heading 3 8 4 2" xfId="19473"/>
    <cellStyle name="Heading 3 8 5" xfId="19474"/>
    <cellStyle name="Heading 3 8 5 2" xfId="19475"/>
    <cellStyle name="Heading 3 8 6" xfId="19476"/>
    <cellStyle name="Heading 3 8 7" xfId="19477"/>
    <cellStyle name="Heading 3 8 8" xfId="19463"/>
    <cellStyle name="Heading 3 9" xfId="1066"/>
    <cellStyle name="Heading 3 9 2" xfId="19479"/>
    <cellStyle name="Heading 3 9 2 2" xfId="19480"/>
    <cellStyle name="Heading 3 9 2 2 2" xfId="19481"/>
    <cellStyle name="Heading 3 9 2 3" xfId="19482"/>
    <cellStyle name="Heading 3 9 2 3 2" xfId="19483"/>
    <cellStyle name="Heading 3 9 2 4" xfId="19484"/>
    <cellStyle name="Heading 3 9 3" xfId="19485"/>
    <cellStyle name="Heading 3 9 3 2" xfId="19486"/>
    <cellStyle name="Heading 3 9 4" xfId="19487"/>
    <cellStyle name="Heading 3 9 4 2" xfId="19488"/>
    <cellStyle name="Heading 3 9 5" xfId="19489"/>
    <cellStyle name="Heading 3 9 5 2" xfId="19490"/>
    <cellStyle name="Heading 3 9 6" xfId="19491"/>
    <cellStyle name="Heading 3 9 7" xfId="19492"/>
    <cellStyle name="Heading 3 9 8" xfId="19478"/>
    <cellStyle name="Heading 4 10" xfId="1067"/>
    <cellStyle name="Heading 4 10 2" xfId="19494"/>
    <cellStyle name="Heading 4 10 2 2" xfId="19495"/>
    <cellStyle name="Heading 4 10 2 2 2" xfId="19496"/>
    <cellStyle name="Heading 4 10 2 3" xfId="19497"/>
    <cellStyle name="Heading 4 10 2 3 2" xfId="19498"/>
    <cellStyle name="Heading 4 10 2 4" xfId="19499"/>
    <cellStyle name="Heading 4 10 3" xfId="19500"/>
    <cellStyle name="Heading 4 10 3 2" xfId="19501"/>
    <cellStyle name="Heading 4 10 4" xfId="19502"/>
    <cellStyle name="Heading 4 10 4 2" xfId="19503"/>
    <cellStyle name="Heading 4 10 5" xfId="19504"/>
    <cellStyle name="Heading 4 10 5 2" xfId="19505"/>
    <cellStyle name="Heading 4 10 6" xfId="19506"/>
    <cellStyle name="Heading 4 10 7" xfId="19507"/>
    <cellStyle name="Heading 4 10 8" xfId="19493"/>
    <cellStyle name="Heading 4 11" xfId="19508"/>
    <cellStyle name="Heading 4 11 2" xfId="19509"/>
    <cellStyle name="Heading 4 11 2 2" xfId="19510"/>
    <cellStyle name="Heading 4 11 3" xfId="19511"/>
    <cellStyle name="Heading 4 11 3 2" xfId="19512"/>
    <cellStyle name="Heading 4 11 4" xfId="19513"/>
    <cellStyle name="Heading 4 2" xfId="1068"/>
    <cellStyle name="Heading 4 2 10" xfId="19514"/>
    <cellStyle name="Heading 4 2 2" xfId="4171"/>
    <cellStyle name="Heading 4 2 2 2" xfId="4172"/>
    <cellStyle name="Heading 4 2 2 2 2" xfId="19517"/>
    <cellStyle name="Heading 4 2 2 2 3" xfId="19516"/>
    <cellStyle name="Heading 4 2 2 3" xfId="19518"/>
    <cellStyle name="Heading 4 2 2 3 2" xfId="19519"/>
    <cellStyle name="Heading 4 2 2 4" xfId="19520"/>
    <cellStyle name="Heading 4 2 2 5" xfId="19515"/>
    <cellStyle name="Heading 4 2 3" xfId="4173"/>
    <cellStyle name="Heading 4 2 3 2" xfId="4174"/>
    <cellStyle name="Heading 4 2 3 2 2" xfId="19523"/>
    <cellStyle name="Heading 4 2 3 2 3" xfId="19522"/>
    <cellStyle name="Heading 4 2 3 3" xfId="19524"/>
    <cellStyle name="Heading 4 2 3 3 2" xfId="19525"/>
    <cellStyle name="Heading 4 2 3 4" xfId="19526"/>
    <cellStyle name="Heading 4 2 3 5" xfId="19521"/>
    <cellStyle name="Heading 4 2 4" xfId="4175"/>
    <cellStyle name="Heading 4 2 4 2" xfId="19528"/>
    <cellStyle name="Heading 4 2 4 2 2" xfId="19529"/>
    <cellStyle name="Heading 4 2 4 3" xfId="19530"/>
    <cellStyle name="Heading 4 2 4 3 2" xfId="19531"/>
    <cellStyle name="Heading 4 2 4 4" xfId="19532"/>
    <cellStyle name="Heading 4 2 4 5" xfId="19527"/>
    <cellStyle name="Heading 4 2 5" xfId="4170"/>
    <cellStyle name="Heading 4 2 5 2" xfId="19534"/>
    <cellStyle name="Heading 4 2 5 3" xfId="19533"/>
    <cellStyle name="Heading 4 2 6" xfId="19535"/>
    <cellStyle name="Heading 4 2 6 2" xfId="19536"/>
    <cellStyle name="Heading 4 2 7" xfId="19537"/>
    <cellStyle name="Heading 4 2 7 2" xfId="19538"/>
    <cellStyle name="Heading 4 2 8" xfId="19539"/>
    <cellStyle name="Heading 4 2 9" xfId="19540"/>
    <cellStyle name="Heading 4 2_01 15 TRAC Estimate w_JE" xfId="4176"/>
    <cellStyle name="Heading 4 3" xfId="1069"/>
    <cellStyle name="Heading 4 3 2" xfId="4177"/>
    <cellStyle name="Heading 4 3 2 2" xfId="4178"/>
    <cellStyle name="Heading 4 3 2 2 2" xfId="19544"/>
    <cellStyle name="Heading 4 3 2 2 3" xfId="19543"/>
    <cellStyle name="Heading 4 3 2 3" xfId="19545"/>
    <cellStyle name="Heading 4 3 2 3 2" xfId="19546"/>
    <cellStyle name="Heading 4 3 2 4" xfId="19547"/>
    <cellStyle name="Heading 4 3 2 5" xfId="19542"/>
    <cellStyle name="Heading 4 3 3" xfId="4179"/>
    <cellStyle name="Heading 4 3 3 2" xfId="19549"/>
    <cellStyle name="Heading 4 3 3 3" xfId="19548"/>
    <cellStyle name="Heading 4 3 4" xfId="19550"/>
    <cellStyle name="Heading 4 3 4 2" xfId="19551"/>
    <cellStyle name="Heading 4 3 5" xfId="19552"/>
    <cellStyle name="Heading 4 3 5 2" xfId="19553"/>
    <cellStyle name="Heading 4 3 6" xfId="19554"/>
    <cellStyle name="Heading 4 3 7" xfId="19555"/>
    <cellStyle name="Heading 4 3 8" xfId="19541"/>
    <cellStyle name="Heading 4 3_01 15 TRAC Estimate w_JE" xfId="4180"/>
    <cellStyle name="Heading 4 4" xfId="1070"/>
    <cellStyle name="Heading 4 4 2" xfId="4181"/>
    <cellStyle name="Heading 4 4 2 2" xfId="19558"/>
    <cellStyle name="Heading 4 4 2 2 2" xfId="19559"/>
    <cellStyle name="Heading 4 4 2 3" xfId="19560"/>
    <cellStyle name="Heading 4 4 2 3 2" xfId="19561"/>
    <cellStyle name="Heading 4 4 2 4" xfId="19562"/>
    <cellStyle name="Heading 4 4 2 5" xfId="19557"/>
    <cellStyle name="Heading 4 4 3" xfId="19563"/>
    <cellStyle name="Heading 4 4 3 2" xfId="19564"/>
    <cellStyle name="Heading 4 4 4" xfId="19565"/>
    <cellStyle name="Heading 4 4 4 2" xfId="19566"/>
    <cellStyle name="Heading 4 4 5" xfId="19567"/>
    <cellStyle name="Heading 4 4 5 2" xfId="19568"/>
    <cellStyle name="Heading 4 4 6" xfId="19569"/>
    <cellStyle name="Heading 4 4 7" xfId="19570"/>
    <cellStyle name="Heading 4 4 8" xfId="19556"/>
    <cellStyle name="Heading 4 5" xfId="1071"/>
    <cellStyle name="Heading 4 5 2" xfId="4183"/>
    <cellStyle name="Heading 4 5 2 2" xfId="4184"/>
    <cellStyle name="Heading 4 5 2 2 2" xfId="19574"/>
    <cellStyle name="Heading 4 5 2 2 3" xfId="19573"/>
    <cellStyle name="Heading 4 5 2 3" xfId="19575"/>
    <cellStyle name="Heading 4 5 2 3 2" xfId="19576"/>
    <cellStyle name="Heading 4 5 2 4" xfId="19577"/>
    <cellStyle name="Heading 4 5 2 5" xfId="19572"/>
    <cellStyle name="Heading 4 5 3" xfId="4185"/>
    <cellStyle name="Heading 4 5 3 2" xfId="19579"/>
    <cellStyle name="Heading 4 5 3 3" xfId="19578"/>
    <cellStyle name="Heading 4 5 4" xfId="4182"/>
    <cellStyle name="Heading 4 5 4 2" xfId="19581"/>
    <cellStyle name="Heading 4 5 4 3" xfId="19580"/>
    <cellStyle name="Heading 4 5 5" xfId="19582"/>
    <cellStyle name="Heading 4 5 5 2" xfId="19583"/>
    <cellStyle name="Heading 4 5 6" xfId="19584"/>
    <cellStyle name="Heading 4 5 7" xfId="19585"/>
    <cellStyle name="Heading 4 5 8" xfId="19571"/>
    <cellStyle name="Heading 4 5_2530250_ Nuclear Fuel Disp Cost_1213" xfId="4186"/>
    <cellStyle name="Heading 4 6" xfId="1072"/>
    <cellStyle name="Heading 4 6 2" xfId="4187"/>
    <cellStyle name="Heading 4 6 2 2" xfId="19588"/>
    <cellStyle name="Heading 4 6 2 2 2" xfId="19589"/>
    <cellStyle name="Heading 4 6 2 3" xfId="19590"/>
    <cellStyle name="Heading 4 6 2 3 2" xfId="19591"/>
    <cellStyle name="Heading 4 6 2 4" xfId="19592"/>
    <cellStyle name="Heading 4 6 2 5" xfId="19587"/>
    <cellStyle name="Heading 4 6 3" xfId="19593"/>
    <cellStyle name="Heading 4 6 3 2" xfId="19594"/>
    <cellStyle name="Heading 4 6 4" xfId="19595"/>
    <cellStyle name="Heading 4 6 4 2" xfId="19596"/>
    <cellStyle name="Heading 4 6 5" xfId="19597"/>
    <cellStyle name="Heading 4 6 5 2" xfId="19598"/>
    <cellStyle name="Heading 4 6 6" xfId="19599"/>
    <cellStyle name="Heading 4 6 7" xfId="19600"/>
    <cellStyle name="Heading 4 6 8" xfId="19586"/>
    <cellStyle name="Heading 4 7" xfId="1073"/>
    <cellStyle name="Heading 4 7 2" xfId="19602"/>
    <cellStyle name="Heading 4 7 2 2" xfId="19603"/>
    <cellStyle name="Heading 4 7 2 2 2" xfId="19604"/>
    <cellStyle name="Heading 4 7 2 3" xfId="19605"/>
    <cellStyle name="Heading 4 7 2 3 2" xfId="19606"/>
    <cellStyle name="Heading 4 7 2 4" xfId="19607"/>
    <cellStyle name="Heading 4 7 3" xfId="19608"/>
    <cellStyle name="Heading 4 7 3 2" xfId="19609"/>
    <cellStyle name="Heading 4 7 4" xfId="19610"/>
    <cellStyle name="Heading 4 7 4 2" xfId="19611"/>
    <cellStyle name="Heading 4 7 5" xfId="19612"/>
    <cellStyle name="Heading 4 7 5 2" xfId="19613"/>
    <cellStyle name="Heading 4 7 6" xfId="19614"/>
    <cellStyle name="Heading 4 7 7" xfId="19615"/>
    <cellStyle name="Heading 4 7 8" xfId="19601"/>
    <cellStyle name="Heading 4 8" xfId="1074"/>
    <cellStyle name="Heading 4 8 2" xfId="19617"/>
    <cellStyle name="Heading 4 8 2 2" xfId="19618"/>
    <cellStyle name="Heading 4 8 2 2 2" xfId="19619"/>
    <cellStyle name="Heading 4 8 2 3" xfId="19620"/>
    <cellStyle name="Heading 4 8 2 3 2" xfId="19621"/>
    <cellStyle name="Heading 4 8 2 4" xfId="19622"/>
    <cellStyle name="Heading 4 8 3" xfId="19623"/>
    <cellStyle name="Heading 4 8 3 2" xfId="19624"/>
    <cellStyle name="Heading 4 8 4" xfId="19625"/>
    <cellStyle name="Heading 4 8 4 2" xfId="19626"/>
    <cellStyle name="Heading 4 8 5" xfId="19627"/>
    <cellStyle name="Heading 4 8 5 2" xfId="19628"/>
    <cellStyle name="Heading 4 8 6" xfId="19629"/>
    <cellStyle name="Heading 4 8 7" xfId="19630"/>
    <cellStyle name="Heading 4 8 8" xfId="19616"/>
    <cellStyle name="Heading 4 9" xfId="1075"/>
    <cellStyle name="Heading 4 9 2" xfId="19632"/>
    <cellStyle name="Heading 4 9 2 2" xfId="19633"/>
    <cellStyle name="Heading 4 9 2 2 2" xfId="19634"/>
    <cellStyle name="Heading 4 9 2 3" xfId="19635"/>
    <cellStyle name="Heading 4 9 2 3 2" xfId="19636"/>
    <cellStyle name="Heading 4 9 2 4" xfId="19637"/>
    <cellStyle name="Heading 4 9 3" xfId="19638"/>
    <cellStyle name="Heading 4 9 3 2" xfId="19639"/>
    <cellStyle name="Heading 4 9 4" xfId="19640"/>
    <cellStyle name="Heading 4 9 4 2" xfId="19641"/>
    <cellStyle name="Heading 4 9 5" xfId="19642"/>
    <cellStyle name="Heading 4 9 5 2" xfId="19643"/>
    <cellStyle name="Heading 4 9 6" xfId="19644"/>
    <cellStyle name="Heading 4 9 7" xfId="19645"/>
    <cellStyle name="Heading 4 9 8" xfId="19631"/>
    <cellStyle name="Heading1" xfId="3642"/>
    <cellStyle name="Heading1 2" xfId="19646"/>
    <cellStyle name="Heading2" xfId="3641"/>
    <cellStyle name="Heading2 2" xfId="19647"/>
    <cellStyle name="HEADINGS" xfId="3640"/>
    <cellStyle name="Hidden" xfId="1076"/>
    <cellStyle name="Hidden 2" xfId="19648"/>
    <cellStyle name="Hidden_Adjusting Entries-Q1" xfId="19649"/>
    <cellStyle name="HIGHLIGHT" xfId="3639"/>
    <cellStyle name="HIGHLIGHT 2" xfId="19650"/>
    <cellStyle name="Hyperlink 2" xfId="3638"/>
    <cellStyle name="Hyperlink 2 2" xfId="4188"/>
    <cellStyle name="Hyperlink 2 2 2" xfId="19653"/>
    <cellStyle name="Hyperlink 2 2 3" xfId="19652"/>
    <cellStyle name="Hyperlink 2 3" xfId="19654"/>
    <cellStyle name="Hyperlink 2 3 2" xfId="19655"/>
    <cellStyle name="Hyperlink 2 4" xfId="19656"/>
    <cellStyle name="Hyperlink 2 5" xfId="19651"/>
    <cellStyle name="Hyperlink 2_5210NY0919_6225_Economic Development Fund Deferral_0313" xfId="4189"/>
    <cellStyle name="Hyperlink 3" xfId="4190"/>
    <cellStyle name="Hyperlink 3 2" xfId="4191"/>
    <cellStyle name="Hyperlink 3 2 2" xfId="19658"/>
    <cellStyle name="Hyperlink 3 3" xfId="19657"/>
    <cellStyle name="Hyperlink 4" xfId="4192"/>
    <cellStyle name="Hyperlink 4 2" xfId="4193"/>
    <cellStyle name="Hyperlink 4 2 2" xfId="19660"/>
    <cellStyle name="Hyperlink 4 3" xfId="19659"/>
    <cellStyle name="Hyperlink 5" xfId="4194"/>
    <cellStyle name="Hyperlink 5 2" xfId="19662"/>
    <cellStyle name="Hyperlink 5 3" xfId="19661"/>
    <cellStyle name="Hyperlink 6" xfId="4195"/>
    <cellStyle name="Hyperlink 7" xfId="4196"/>
    <cellStyle name="Incomplete" xfId="3637"/>
    <cellStyle name="Incomplete 2" xfId="19663"/>
    <cellStyle name="Input [yellow]" xfId="1077"/>
    <cellStyle name="Input [yellow] 2" xfId="4197"/>
    <cellStyle name="Input [yellow] 2 2" xfId="19664"/>
    <cellStyle name="Input [yellow] 2 2 2" xfId="19665"/>
    <cellStyle name="Input [yellow] 2 2 2 2" xfId="19666"/>
    <cellStyle name="Input [yellow] 2 2 2 3" xfId="19667"/>
    <cellStyle name="Input [yellow] 2 2 2 4" xfId="19668"/>
    <cellStyle name="Input [yellow] 2 2 3" xfId="19669"/>
    <cellStyle name="Input [yellow] 2 2 4" xfId="19670"/>
    <cellStyle name="Input [yellow] 2 2 5" xfId="19671"/>
    <cellStyle name="Input [yellow] 2 3" xfId="19672"/>
    <cellStyle name="Input [yellow] 2 3 2" xfId="19673"/>
    <cellStyle name="Input [yellow] 3" xfId="19674"/>
    <cellStyle name="Input [yellow] 3 2" xfId="19675"/>
    <cellStyle name="Input [yellow] 4" xfId="19676"/>
    <cellStyle name="Input [yellow] 4 2" xfId="19677"/>
    <cellStyle name="Input [yellow] 4 2 2" xfId="19678"/>
    <cellStyle name="Input [yellow] 4 2 3" xfId="19679"/>
    <cellStyle name="Input [yellow] 4 2 4" xfId="19680"/>
    <cellStyle name="Input [yellow] 4 3" xfId="19681"/>
    <cellStyle name="Input [yellow] 4 4" xfId="19682"/>
    <cellStyle name="Input [yellow] 4 5" xfId="19683"/>
    <cellStyle name="Input [yellow] 5" xfId="19684"/>
    <cellStyle name="Input [yellow] 5 2" xfId="19685"/>
    <cellStyle name="Input [yellow] 6" xfId="19686"/>
    <cellStyle name="Input [yellow]_5210NY3101_6037A 18-A Deferral  Carrying Charges NIMO Electric_Adjusted for CORRECT Recoveries_1212jmm" xfId="4198"/>
    <cellStyle name="Input 10" xfId="1078"/>
    <cellStyle name="Input 10 10" xfId="19688"/>
    <cellStyle name="Input 10 10 2" xfId="19689"/>
    <cellStyle name="Input 10 10 2 2" xfId="19690"/>
    <cellStyle name="Input 10 10 2 3" xfId="19691"/>
    <cellStyle name="Input 10 10 2 4" xfId="19692"/>
    <cellStyle name="Input 10 10 3" xfId="19693"/>
    <cellStyle name="Input 10 10 4" xfId="19694"/>
    <cellStyle name="Input 10 10 5" xfId="19695"/>
    <cellStyle name="Input 10 11" xfId="19696"/>
    <cellStyle name="Input 10 11 2" xfId="19697"/>
    <cellStyle name="Input 10 11 2 2" xfId="19698"/>
    <cellStyle name="Input 10 11 2 3" xfId="19699"/>
    <cellStyle name="Input 10 11 2 4" xfId="19700"/>
    <cellStyle name="Input 10 11 3" xfId="19701"/>
    <cellStyle name="Input 10 11 4" xfId="19702"/>
    <cellStyle name="Input 10 11 5" xfId="19703"/>
    <cellStyle name="Input 10 12" xfId="19704"/>
    <cellStyle name="Input 10 12 2" xfId="19705"/>
    <cellStyle name="Input 10 12 2 2" xfId="19706"/>
    <cellStyle name="Input 10 12 2 3" xfId="19707"/>
    <cellStyle name="Input 10 12 2 4" xfId="19708"/>
    <cellStyle name="Input 10 12 3" xfId="19709"/>
    <cellStyle name="Input 10 12 4" xfId="19710"/>
    <cellStyle name="Input 10 12 5" xfId="19711"/>
    <cellStyle name="Input 10 13" xfId="19712"/>
    <cellStyle name="Input 10 13 2" xfId="19713"/>
    <cellStyle name="Input 10 13 2 2" xfId="19714"/>
    <cellStyle name="Input 10 13 2 3" xfId="19715"/>
    <cellStyle name="Input 10 13 2 4" xfId="19716"/>
    <cellStyle name="Input 10 13 3" xfId="19717"/>
    <cellStyle name="Input 10 13 4" xfId="19718"/>
    <cellStyle name="Input 10 13 5" xfId="19719"/>
    <cellStyle name="Input 10 14" xfId="19720"/>
    <cellStyle name="Input 10 14 2" xfId="19721"/>
    <cellStyle name="Input 10 14 2 2" xfId="19722"/>
    <cellStyle name="Input 10 14 2 3" xfId="19723"/>
    <cellStyle name="Input 10 14 2 4" xfId="19724"/>
    <cellStyle name="Input 10 14 3" xfId="19725"/>
    <cellStyle name="Input 10 14 4" xfId="19726"/>
    <cellStyle name="Input 10 14 5" xfId="19727"/>
    <cellStyle name="Input 10 15" xfId="19728"/>
    <cellStyle name="Input 10 15 2" xfId="19729"/>
    <cellStyle name="Input 10 15 2 2" xfId="19730"/>
    <cellStyle name="Input 10 15 2 3" xfId="19731"/>
    <cellStyle name="Input 10 15 2 4" xfId="19732"/>
    <cellStyle name="Input 10 15 3" xfId="19733"/>
    <cellStyle name="Input 10 15 4" xfId="19734"/>
    <cellStyle name="Input 10 15 5" xfId="19735"/>
    <cellStyle name="Input 10 16" xfId="19736"/>
    <cellStyle name="Input 10 16 2" xfId="19737"/>
    <cellStyle name="Input 10 16 2 2" xfId="19738"/>
    <cellStyle name="Input 10 16 2 3" xfId="19739"/>
    <cellStyle name="Input 10 16 2 4" xfId="19740"/>
    <cellStyle name="Input 10 16 3" xfId="19741"/>
    <cellStyle name="Input 10 16 4" xfId="19742"/>
    <cellStyle name="Input 10 16 5" xfId="19743"/>
    <cellStyle name="Input 10 17" xfId="19744"/>
    <cellStyle name="Input 10 17 2" xfId="19745"/>
    <cellStyle name="Input 10 17 2 2" xfId="19746"/>
    <cellStyle name="Input 10 17 2 3" xfId="19747"/>
    <cellStyle name="Input 10 17 2 4" xfId="19748"/>
    <cellStyle name="Input 10 17 3" xfId="19749"/>
    <cellStyle name="Input 10 17 4" xfId="19750"/>
    <cellStyle name="Input 10 17 5" xfId="19751"/>
    <cellStyle name="Input 10 18" xfId="19752"/>
    <cellStyle name="Input 10 18 2" xfId="19753"/>
    <cellStyle name="Input 10 18 2 2" xfId="19754"/>
    <cellStyle name="Input 10 18 2 3" xfId="19755"/>
    <cellStyle name="Input 10 18 2 4" xfId="19756"/>
    <cellStyle name="Input 10 18 3" xfId="19757"/>
    <cellStyle name="Input 10 18 4" xfId="19758"/>
    <cellStyle name="Input 10 18 5" xfId="19759"/>
    <cellStyle name="Input 10 19" xfId="19760"/>
    <cellStyle name="Input 10 19 2" xfId="19761"/>
    <cellStyle name="Input 10 19 2 2" xfId="19762"/>
    <cellStyle name="Input 10 19 2 3" xfId="19763"/>
    <cellStyle name="Input 10 19 2 4" xfId="19764"/>
    <cellStyle name="Input 10 19 3" xfId="19765"/>
    <cellStyle name="Input 10 19 4" xfId="19766"/>
    <cellStyle name="Input 10 19 5" xfId="19767"/>
    <cellStyle name="Input 10 2" xfId="4200"/>
    <cellStyle name="Input 10 2 10" xfId="19769"/>
    <cellStyle name="Input 10 2 10 2" xfId="19770"/>
    <cellStyle name="Input 10 2 10 2 2" xfId="19771"/>
    <cellStyle name="Input 10 2 10 2 3" xfId="19772"/>
    <cellStyle name="Input 10 2 10 2 4" xfId="19773"/>
    <cellStyle name="Input 10 2 10 3" xfId="19774"/>
    <cellStyle name="Input 10 2 10 4" xfId="19775"/>
    <cellStyle name="Input 10 2 10 5" xfId="19776"/>
    <cellStyle name="Input 10 2 11" xfId="19777"/>
    <cellStyle name="Input 10 2 11 2" xfId="19778"/>
    <cellStyle name="Input 10 2 11 2 2" xfId="19779"/>
    <cellStyle name="Input 10 2 11 2 3" xfId="19780"/>
    <cellStyle name="Input 10 2 11 2 4" xfId="19781"/>
    <cellStyle name="Input 10 2 11 3" xfId="19782"/>
    <cellStyle name="Input 10 2 11 4" xfId="19783"/>
    <cellStyle name="Input 10 2 11 5" xfId="19784"/>
    <cellStyle name="Input 10 2 12" xfId="19785"/>
    <cellStyle name="Input 10 2 12 2" xfId="19786"/>
    <cellStyle name="Input 10 2 12 2 2" xfId="19787"/>
    <cellStyle name="Input 10 2 12 2 3" xfId="19788"/>
    <cellStyle name="Input 10 2 12 2 4" xfId="19789"/>
    <cellStyle name="Input 10 2 12 3" xfId="19790"/>
    <cellStyle name="Input 10 2 12 4" xfId="19791"/>
    <cellStyle name="Input 10 2 12 5" xfId="19792"/>
    <cellStyle name="Input 10 2 13" xfId="19793"/>
    <cellStyle name="Input 10 2 13 2" xfId="19794"/>
    <cellStyle name="Input 10 2 13 2 2" xfId="19795"/>
    <cellStyle name="Input 10 2 13 2 3" xfId="19796"/>
    <cellStyle name="Input 10 2 13 2 4" xfId="19797"/>
    <cellStyle name="Input 10 2 13 3" xfId="19798"/>
    <cellStyle name="Input 10 2 13 4" xfId="19799"/>
    <cellStyle name="Input 10 2 13 5" xfId="19800"/>
    <cellStyle name="Input 10 2 14" xfId="19801"/>
    <cellStyle name="Input 10 2 14 2" xfId="19802"/>
    <cellStyle name="Input 10 2 14 2 2" xfId="19803"/>
    <cellStyle name="Input 10 2 14 2 3" xfId="19804"/>
    <cellStyle name="Input 10 2 14 2 4" xfId="19805"/>
    <cellStyle name="Input 10 2 14 3" xfId="19806"/>
    <cellStyle name="Input 10 2 14 4" xfId="19807"/>
    <cellStyle name="Input 10 2 14 5" xfId="19808"/>
    <cellStyle name="Input 10 2 15" xfId="19809"/>
    <cellStyle name="Input 10 2 15 2" xfId="19810"/>
    <cellStyle name="Input 10 2 15 2 2" xfId="19811"/>
    <cellStyle name="Input 10 2 15 2 3" xfId="19812"/>
    <cellStyle name="Input 10 2 15 2 4" xfId="19813"/>
    <cellStyle name="Input 10 2 15 3" xfId="19814"/>
    <cellStyle name="Input 10 2 15 4" xfId="19815"/>
    <cellStyle name="Input 10 2 15 5" xfId="19816"/>
    <cellStyle name="Input 10 2 16" xfId="19817"/>
    <cellStyle name="Input 10 2 16 2" xfId="19818"/>
    <cellStyle name="Input 10 2 16 2 2" xfId="19819"/>
    <cellStyle name="Input 10 2 16 2 3" xfId="19820"/>
    <cellStyle name="Input 10 2 16 2 4" xfId="19821"/>
    <cellStyle name="Input 10 2 16 3" xfId="19822"/>
    <cellStyle name="Input 10 2 16 4" xfId="19823"/>
    <cellStyle name="Input 10 2 16 5" xfId="19824"/>
    <cellStyle name="Input 10 2 17" xfId="19825"/>
    <cellStyle name="Input 10 2 17 2" xfId="19826"/>
    <cellStyle name="Input 10 2 17 2 2" xfId="19827"/>
    <cellStyle name="Input 10 2 17 2 3" xfId="19828"/>
    <cellStyle name="Input 10 2 17 2 4" xfId="19829"/>
    <cellStyle name="Input 10 2 17 3" xfId="19830"/>
    <cellStyle name="Input 10 2 17 4" xfId="19831"/>
    <cellStyle name="Input 10 2 17 5" xfId="19832"/>
    <cellStyle name="Input 10 2 18" xfId="19833"/>
    <cellStyle name="Input 10 2 18 2" xfId="19834"/>
    <cellStyle name="Input 10 2 18 3" xfId="19835"/>
    <cellStyle name="Input 10 2 18 4" xfId="19836"/>
    <cellStyle name="Input 10 2 19" xfId="19837"/>
    <cellStyle name="Input 10 2 2" xfId="4201"/>
    <cellStyle name="Input 10 2 2 10" xfId="19839"/>
    <cellStyle name="Input 10 2 2 10 2" xfId="19840"/>
    <cellStyle name="Input 10 2 2 10 2 2" xfId="19841"/>
    <cellStyle name="Input 10 2 2 10 2 3" xfId="19842"/>
    <cellStyle name="Input 10 2 2 10 2 4" xfId="19843"/>
    <cellStyle name="Input 10 2 2 10 3" xfId="19844"/>
    <cellStyle name="Input 10 2 2 10 4" xfId="19845"/>
    <cellStyle name="Input 10 2 2 10 5" xfId="19846"/>
    <cellStyle name="Input 10 2 2 11" xfId="19847"/>
    <cellStyle name="Input 10 2 2 11 2" xfId="19848"/>
    <cellStyle name="Input 10 2 2 11 2 2" xfId="19849"/>
    <cellStyle name="Input 10 2 2 11 2 3" xfId="19850"/>
    <cellStyle name="Input 10 2 2 11 2 4" xfId="19851"/>
    <cellStyle name="Input 10 2 2 11 3" xfId="19852"/>
    <cellStyle name="Input 10 2 2 11 4" xfId="19853"/>
    <cellStyle name="Input 10 2 2 11 5" xfId="19854"/>
    <cellStyle name="Input 10 2 2 12" xfId="19855"/>
    <cellStyle name="Input 10 2 2 12 2" xfId="19856"/>
    <cellStyle name="Input 10 2 2 12 2 2" xfId="19857"/>
    <cellStyle name="Input 10 2 2 12 2 3" xfId="19858"/>
    <cellStyle name="Input 10 2 2 12 2 4" xfId="19859"/>
    <cellStyle name="Input 10 2 2 12 3" xfId="19860"/>
    <cellStyle name="Input 10 2 2 12 4" xfId="19861"/>
    <cellStyle name="Input 10 2 2 12 5" xfId="19862"/>
    <cellStyle name="Input 10 2 2 13" xfId="19863"/>
    <cellStyle name="Input 10 2 2 13 2" xfId="19864"/>
    <cellStyle name="Input 10 2 2 13 2 2" xfId="19865"/>
    <cellStyle name="Input 10 2 2 13 2 3" xfId="19866"/>
    <cellStyle name="Input 10 2 2 13 2 4" xfId="19867"/>
    <cellStyle name="Input 10 2 2 13 3" xfId="19868"/>
    <cellStyle name="Input 10 2 2 13 4" xfId="19869"/>
    <cellStyle name="Input 10 2 2 13 5" xfId="19870"/>
    <cellStyle name="Input 10 2 2 14" xfId="19871"/>
    <cellStyle name="Input 10 2 2 14 2" xfId="19872"/>
    <cellStyle name="Input 10 2 2 14 2 2" xfId="19873"/>
    <cellStyle name="Input 10 2 2 14 2 3" xfId="19874"/>
    <cellStyle name="Input 10 2 2 14 2 4" xfId="19875"/>
    <cellStyle name="Input 10 2 2 14 3" xfId="19876"/>
    <cellStyle name="Input 10 2 2 14 4" xfId="19877"/>
    <cellStyle name="Input 10 2 2 14 5" xfId="19878"/>
    <cellStyle name="Input 10 2 2 15" xfId="19879"/>
    <cellStyle name="Input 10 2 2 15 2" xfId="19880"/>
    <cellStyle name="Input 10 2 2 15 2 2" xfId="19881"/>
    <cellStyle name="Input 10 2 2 15 2 3" xfId="19882"/>
    <cellStyle name="Input 10 2 2 15 2 4" xfId="19883"/>
    <cellStyle name="Input 10 2 2 15 3" xfId="19884"/>
    <cellStyle name="Input 10 2 2 15 4" xfId="19885"/>
    <cellStyle name="Input 10 2 2 15 5" xfId="19886"/>
    <cellStyle name="Input 10 2 2 16" xfId="19887"/>
    <cellStyle name="Input 10 2 2 16 2" xfId="19888"/>
    <cellStyle name="Input 10 2 2 16 3" xfId="19889"/>
    <cellStyle name="Input 10 2 2 16 4" xfId="19890"/>
    <cellStyle name="Input 10 2 2 17" xfId="19891"/>
    <cellStyle name="Input 10 2 2 18" xfId="19838"/>
    <cellStyle name="Input 10 2 2 2" xfId="19892"/>
    <cellStyle name="Input 10 2 2 2 2" xfId="19893"/>
    <cellStyle name="Input 10 2 2 2 2 2" xfId="19894"/>
    <cellStyle name="Input 10 2 2 2 2 3" xfId="19895"/>
    <cellStyle name="Input 10 2 2 2 2 4" xfId="19896"/>
    <cellStyle name="Input 10 2 2 2 3" xfId="19897"/>
    <cellStyle name="Input 10 2 2 2 4" xfId="19898"/>
    <cellStyle name="Input 10 2 2 2 5" xfId="19899"/>
    <cellStyle name="Input 10 2 2 3" xfId="19900"/>
    <cellStyle name="Input 10 2 2 3 2" xfId="19901"/>
    <cellStyle name="Input 10 2 2 3 2 2" xfId="19902"/>
    <cellStyle name="Input 10 2 2 3 2 3" xfId="19903"/>
    <cellStyle name="Input 10 2 2 3 2 4" xfId="19904"/>
    <cellStyle name="Input 10 2 2 3 3" xfId="19905"/>
    <cellStyle name="Input 10 2 2 3 4" xfId="19906"/>
    <cellStyle name="Input 10 2 2 3 5" xfId="19907"/>
    <cellStyle name="Input 10 2 2 4" xfId="19908"/>
    <cellStyle name="Input 10 2 2 4 2" xfId="19909"/>
    <cellStyle name="Input 10 2 2 4 2 2" xfId="19910"/>
    <cellStyle name="Input 10 2 2 4 2 3" xfId="19911"/>
    <cellStyle name="Input 10 2 2 4 2 4" xfId="19912"/>
    <cellStyle name="Input 10 2 2 4 3" xfId="19913"/>
    <cellStyle name="Input 10 2 2 4 4" xfId="19914"/>
    <cellStyle name="Input 10 2 2 4 5" xfId="19915"/>
    <cellStyle name="Input 10 2 2 5" xfId="19916"/>
    <cellStyle name="Input 10 2 2 5 2" xfId="19917"/>
    <cellStyle name="Input 10 2 2 5 2 2" xfId="19918"/>
    <cellStyle name="Input 10 2 2 5 2 3" xfId="19919"/>
    <cellStyle name="Input 10 2 2 5 2 4" xfId="19920"/>
    <cellStyle name="Input 10 2 2 5 3" xfId="19921"/>
    <cellStyle name="Input 10 2 2 5 4" xfId="19922"/>
    <cellStyle name="Input 10 2 2 5 5" xfId="19923"/>
    <cellStyle name="Input 10 2 2 6" xfId="19924"/>
    <cellStyle name="Input 10 2 2 6 2" xfId="19925"/>
    <cellStyle name="Input 10 2 2 6 2 2" xfId="19926"/>
    <cellStyle name="Input 10 2 2 6 2 3" xfId="19927"/>
    <cellStyle name="Input 10 2 2 6 2 4" xfId="19928"/>
    <cellStyle name="Input 10 2 2 6 3" xfId="19929"/>
    <cellStyle name="Input 10 2 2 6 4" xfId="19930"/>
    <cellStyle name="Input 10 2 2 6 5" xfId="19931"/>
    <cellStyle name="Input 10 2 2 7" xfId="19932"/>
    <cellStyle name="Input 10 2 2 7 2" xfId="19933"/>
    <cellStyle name="Input 10 2 2 7 2 2" xfId="19934"/>
    <cellStyle name="Input 10 2 2 7 2 3" xfId="19935"/>
    <cellStyle name="Input 10 2 2 7 2 4" xfId="19936"/>
    <cellStyle name="Input 10 2 2 7 3" xfId="19937"/>
    <cellStyle name="Input 10 2 2 7 4" xfId="19938"/>
    <cellStyle name="Input 10 2 2 7 5" xfId="19939"/>
    <cellStyle name="Input 10 2 2 8" xfId="19940"/>
    <cellStyle name="Input 10 2 2 8 2" xfId="19941"/>
    <cellStyle name="Input 10 2 2 8 2 2" xfId="19942"/>
    <cellStyle name="Input 10 2 2 8 2 3" xfId="19943"/>
    <cellStyle name="Input 10 2 2 8 2 4" xfId="19944"/>
    <cellStyle name="Input 10 2 2 8 3" xfId="19945"/>
    <cellStyle name="Input 10 2 2 8 4" xfId="19946"/>
    <cellStyle name="Input 10 2 2 8 5" xfId="19947"/>
    <cellStyle name="Input 10 2 2 9" xfId="19948"/>
    <cellStyle name="Input 10 2 2 9 2" xfId="19949"/>
    <cellStyle name="Input 10 2 2 9 2 2" xfId="19950"/>
    <cellStyle name="Input 10 2 2 9 2 3" xfId="19951"/>
    <cellStyle name="Input 10 2 2 9 2 4" xfId="19952"/>
    <cellStyle name="Input 10 2 2 9 3" xfId="19953"/>
    <cellStyle name="Input 10 2 2 9 4" xfId="19954"/>
    <cellStyle name="Input 10 2 2 9 5" xfId="19955"/>
    <cellStyle name="Input 10 2 2_Income Statement " xfId="19956"/>
    <cellStyle name="Input 10 2 20" xfId="19957"/>
    <cellStyle name="Input 10 2 21" xfId="19958"/>
    <cellStyle name="Input 10 2 22" xfId="19768"/>
    <cellStyle name="Input 10 2 3" xfId="19959"/>
    <cellStyle name="Input 10 2 3 2" xfId="19960"/>
    <cellStyle name="Input 10 2 3 2 2" xfId="19961"/>
    <cellStyle name="Input 10 2 3 2 3" xfId="19962"/>
    <cellStyle name="Input 10 2 3 2 4" xfId="19963"/>
    <cellStyle name="Input 10 2 3 3" xfId="19964"/>
    <cellStyle name="Input 10 2 3 4" xfId="19965"/>
    <cellStyle name="Input 10 2 3 5" xfId="19966"/>
    <cellStyle name="Input 10 2 4" xfId="19967"/>
    <cellStyle name="Input 10 2 4 2" xfId="19968"/>
    <cellStyle name="Input 10 2 4 2 2" xfId="19969"/>
    <cellStyle name="Input 10 2 4 2 3" xfId="19970"/>
    <cellStyle name="Input 10 2 4 2 4" xfId="19971"/>
    <cellStyle name="Input 10 2 4 3" xfId="19972"/>
    <cellStyle name="Input 10 2 4 4" xfId="19973"/>
    <cellStyle name="Input 10 2 4 5" xfId="19974"/>
    <cellStyle name="Input 10 2 5" xfId="19975"/>
    <cellStyle name="Input 10 2 5 2" xfId="19976"/>
    <cellStyle name="Input 10 2 5 2 2" xfId="19977"/>
    <cellStyle name="Input 10 2 5 2 3" xfId="19978"/>
    <cellStyle name="Input 10 2 5 2 4" xfId="19979"/>
    <cellStyle name="Input 10 2 5 3" xfId="19980"/>
    <cellStyle name="Input 10 2 5 4" xfId="19981"/>
    <cellStyle name="Input 10 2 5 5" xfId="19982"/>
    <cellStyle name="Input 10 2 6" xfId="19983"/>
    <cellStyle name="Input 10 2 6 2" xfId="19984"/>
    <cellStyle name="Input 10 2 6 2 2" xfId="19985"/>
    <cellStyle name="Input 10 2 6 2 3" xfId="19986"/>
    <cellStyle name="Input 10 2 6 2 4" xfId="19987"/>
    <cellStyle name="Input 10 2 6 3" xfId="19988"/>
    <cellStyle name="Input 10 2 6 4" xfId="19989"/>
    <cellStyle name="Input 10 2 6 5" xfId="19990"/>
    <cellStyle name="Input 10 2 7" xfId="19991"/>
    <cellStyle name="Input 10 2 7 2" xfId="19992"/>
    <cellStyle name="Input 10 2 7 2 2" xfId="19993"/>
    <cellStyle name="Input 10 2 7 2 3" xfId="19994"/>
    <cellStyle name="Input 10 2 7 2 4" xfId="19995"/>
    <cellStyle name="Input 10 2 7 3" xfId="19996"/>
    <cellStyle name="Input 10 2 7 4" xfId="19997"/>
    <cellStyle name="Input 10 2 7 5" xfId="19998"/>
    <cellStyle name="Input 10 2 8" xfId="19999"/>
    <cellStyle name="Input 10 2 8 2" xfId="20000"/>
    <cellStyle name="Input 10 2 8 2 2" xfId="20001"/>
    <cellStyle name="Input 10 2 8 2 3" xfId="20002"/>
    <cellStyle name="Input 10 2 8 2 4" xfId="20003"/>
    <cellStyle name="Input 10 2 8 3" xfId="20004"/>
    <cellStyle name="Input 10 2 8 4" xfId="20005"/>
    <cellStyle name="Input 10 2 8 5" xfId="20006"/>
    <cellStyle name="Input 10 2 9" xfId="20007"/>
    <cellStyle name="Input 10 2 9 2" xfId="20008"/>
    <cellStyle name="Input 10 2 9 2 2" xfId="20009"/>
    <cellStyle name="Input 10 2 9 2 3" xfId="20010"/>
    <cellStyle name="Input 10 2 9 2 4" xfId="20011"/>
    <cellStyle name="Input 10 2 9 3" xfId="20012"/>
    <cellStyle name="Input 10 2 9 4" xfId="20013"/>
    <cellStyle name="Input 10 2 9 5" xfId="20014"/>
    <cellStyle name="Input 10 2_Income Statement " xfId="20015"/>
    <cellStyle name="Input 10 20" xfId="20016"/>
    <cellStyle name="Input 10 20 2" xfId="20017"/>
    <cellStyle name="Input 10 20 2 2" xfId="20018"/>
    <cellStyle name="Input 10 20 2 3" xfId="20019"/>
    <cellStyle name="Input 10 20 2 4" xfId="20020"/>
    <cellStyle name="Input 10 20 3" xfId="20021"/>
    <cellStyle name="Input 10 20 4" xfId="20022"/>
    <cellStyle name="Input 10 20 5" xfId="20023"/>
    <cellStyle name="Input 10 21" xfId="20024"/>
    <cellStyle name="Input 10 21 2" xfId="20025"/>
    <cellStyle name="Input 10 21 3" xfId="20026"/>
    <cellStyle name="Input 10 21 4" xfId="20027"/>
    <cellStyle name="Input 10 22" xfId="20028"/>
    <cellStyle name="Input 10 23" xfId="20029"/>
    <cellStyle name="Input 10 24" xfId="20030"/>
    <cellStyle name="Input 10 25" xfId="20031"/>
    <cellStyle name="Input 10 26" xfId="20032"/>
    <cellStyle name="Input 10 27" xfId="20033"/>
    <cellStyle name="Input 10 28" xfId="20034"/>
    <cellStyle name="Input 10 29" xfId="20035"/>
    <cellStyle name="Input 10 3" xfId="4199"/>
    <cellStyle name="Input 10 3 10" xfId="20037"/>
    <cellStyle name="Input 10 3 10 2" xfId="20038"/>
    <cellStyle name="Input 10 3 10 2 2" xfId="20039"/>
    <cellStyle name="Input 10 3 10 2 3" xfId="20040"/>
    <cellStyle name="Input 10 3 10 2 4" xfId="20041"/>
    <cellStyle name="Input 10 3 10 3" xfId="20042"/>
    <cellStyle name="Input 10 3 10 4" xfId="20043"/>
    <cellStyle name="Input 10 3 10 5" xfId="20044"/>
    <cellStyle name="Input 10 3 11" xfId="20045"/>
    <cellStyle name="Input 10 3 11 2" xfId="20046"/>
    <cellStyle name="Input 10 3 11 2 2" xfId="20047"/>
    <cellStyle name="Input 10 3 11 2 3" xfId="20048"/>
    <cellStyle name="Input 10 3 11 2 4" xfId="20049"/>
    <cellStyle name="Input 10 3 11 3" xfId="20050"/>
    <cellStyle name="Input 10 3 11 4" xfId="20051"/>
    <cellStyle name="Input 10 3 11 5" xfId="20052"/>
    <cellStyle name="Input 10 3 12" xfId="20053"/>
    <cellStyle name="Input 10 3 12 2" xfId="20054"/>
    <cellStyle name="Input 10 3 12 2 2" xfId="20055"/>
    <cellStyle name="Input 10 3 12 2 3" xfId="20056"/>
    <cellStyle name="Input 10 3 12 2 4" xfId="20057"/>
    <cellStyle name="Input 10 3 12 3" xfId="20058"/>
    <cellStyle name="Input 10 3 12 4" xfId="20059"/>
    <cellStyle name="Input 10 3 12 5" xfId="20060"/>
    <cellStyle name="Input 10 3 13" xfId="20061"/>
    <cellStyle name="Input 10 3 13 2" xfId="20062"/>
    <cellStyle name="Input 10 3 13 2 2" xfId="20063"/>
    <cellStyle name="Input 10 3 13 2 3" xfId="20064"/>
    <cellStyle name="Input 10 3 13 2 4" xfId="20065"/>
    <cellStyle name="Input 10 3 13 3" xfId="20066"/>
    <cellStyle name="Input 10 3 13 4" xfId="20067"/>
    <cellStyle name="Input 10 3 13 5" xfId="20068"/>
    <cellStyle name="Input 10 3 14" xfId="20069"/>
    <cellStyle name="Input 10 3 14 2" xfId="20070"/>
    <cellStyle name="Input 10 3 14 2 2" xfId="20071"/>
    <cellStyle name="Input 10 3 14 2 3" xfId="20072"/>
    <cellStyle name="Input 10 3 14 2 4" xfId="20073"/>
    <cellStyle name="Input 10 3 14 3" xfId="20074"/>
    <cellStyle name="Input 10 3 14 4" xfId="20075"/>
    <cellStyle name="Input 10 3 14 5" xfId="20076"/>
    <cellStyle name="Input 10 3 15" xfId="20077"/>
    <cellStyle name="Input 10 3 15 2" xfId="20078"/>
    <cellStyle name="Input 10 3 15 2 2" xfId="20079"/>
    <cellStyle name="Input 10 3 15 2 3" xfId="20080"/>
    <cellStyle name="Input 10 3 15 2 4" xfId="20081"/>
    <cellStyle name="Input 10 3 15 3" xfId="20082"/>
    <cellStyle name="Input 10 3 15 4" xfId="20083"/>
    <cellStyle name="Input 10 3 15 5" xfId="20084"/>
    <cellStyle name="Input 10 3 16" xfId="20085"/>
    <cellStyle name="Input 10 3 16 2" xfId="20086"/>
    <cellStyle name="Input 10 3 16 3" xfId="20087"/>
    <cellStyle name="Input 10 3 16 4" xfId="20088"/>
    <cellStyle name="Input 10 3 17" xfId="20089"/>
    <cellStyle name="Input 10 3 18" xfId="20036"/>
    <cellStyle name="Input 10 3 2" xfId="20090"/>
    <cellStyle name="Input 10 3 2 2" xfId="20091"/>
    <cellStyle name="Input 10 3 2 2 2" xfId="20092"/>
    <cellStyle name="Input 10 3 2 2 3" xfId="20093"/>
    <cellStyle name="Input 10 3 2 2 4" xfId="20094"/>
    <cellStyle name="Input 10 3 2 3" xfId="20095"/>
    <cellStyle name="Input 10 3 2 4" xfId="20096"/>
    <cellStyle name="Input 10 3 2 5" xfId="20097"/>
    <cellStyle name="Input 10 3 3" xfId="20098"/>
    <cellStyle name="Input 10 3 3 2" xfId="20099"/>
    <cellStyle name="Input 10 3 3 2 2" xfId="20100"/>
    <cellStyle name="Input 10 3 3 2 3" xfId="20101"/>
    <cellStyle name="Input 10 3 3 2 4" xfId="20102"/>
    <cellStyle name="Input 10 3 3 3" xfId="20103"/>
    <cellStyle name="Input 10 3 3 4" xfId="20104"/>
    <cellStyle name="Input 10 3 3 5" xfId="20105"/>
    <cellStyle name="Input 10 3 4" xfId="20106"/>
    <cellStyle name="Input 10 3 4 2" xfId="20107"/>
    <cellStyle name="Input 10 3 4 2 2" xfId="20108"/>
    <cellStyle name="Input 10 3 4 2 3" xfId="20109"/>
    <cellStyle name="Input 10 3 4 2 4" xfId="20110"/>
    <cellStyle name="Input 10 3 4 3" xfId="20111"/>
    <cellStyle name="Input 10 3 4 4" xfId="20112"/>
    <cellStyle name="Input 10 3 4 5" xfId="20113"/>
    <cellStyle name="Input 10 3 5" xfId="20114"/>
    <cellStyle name="Input 10 3 5 2" xfId="20115"/>
    <cellStyle name="Input 10 3 5 2 2" xfId="20116"/>
    <cellStyle name="Input 10 3 5 2 3" xfId="20117"/>
    <cellStyle name="Input 10 3 5 2 4" xfId="20118"/>
    <cellStyle name="Input 10 3 5 3" xfId="20119"/>
    <cellStyle name="Input 10 3 5 4" xfId="20120"/>
    <cellStyle name="Input 10 3 5 5" xfId="20121"/>
    <cellStyle name="Input 10 3 6" xfId="20122"/>
    <cellStyle name="Input 10 3 6 2" xfId="20123"/>
    <cellStyle name="Input 10 3 6 2 2" xfId="20124"/>
    <cellStyle name="Input 10 3 6 2 3" xfId="20125"/>
    <cellStyle name="Input 10 3 6 2 4" xfId="20126"/>
    <cellStyle name="Input 10 3 6 3" xfId="20127"/>
    <cellStyle name="Input 10 3 6 4" xfId="20128"/>
    <cellStyle name="Input 10 3 6 5" xfId="20129"/>
    <cellStyle name="Input 10 3 7" xfId="20130"/>
    <cellStyle name="Input 10 3 7 2" xfId="20131"/>
    <cellStyle name="Input 10 3 7 2 2" xfId="20132"/>
    <cellStyle name="Input 10 3 7 2 3" xfId="20133"/>
    <cellStyle name="Input 10 3 7 2 4" xfId="20134"/>
    <cellStyle name="Input 10 3 7 3" xfId="20135"/>
    <cellStyle name="Input 10 3 7 4" xfId="20136"/>
    <cellStyle name="Input 10 3 7 5" xfId="20137"/>
    <cellStyle name="Input 10 3 8" xfId="20138"/>
    <cellStyle name="Input 10 3 8 2" xfId="20139"/>
    <cellStyle name="Input 10 3 8 2 2" xfId="20140"/>
    <cellStyle name="Input 10 3 8 2 3" xfId="20141"/>
    <cellStyle name="Input 10 3 8 2 4" xfId="20142"/>
    <cellStyle name="Input 10 3 8 3" xfId="20143"/>
    <cellStyle name="Input 10 3 8 4" xfId="20144"/>
    <cellStyle name="Input 10 3 8 5" xfId="20145"/>
    <cellStyle name="Input 10 3 9" xfId="20146"/>
    <cellStyle name="Input 10 3 9 2" xfId="20147"/>
    <cellStyle name="Input 10 3 9 2 2" xfId="20148"/>
    <cellStyle name="Input 10 3 9 2 3" xfId="20149"/>
    <cellStyle name="Input 10 3 9 2 4" xfId="20150"/>
    <cellStyle name="Input 10 3 9 3" xfId="20151"/>
    <cellStyle name="Input 10 3 9 4" xfId="20152"/>
    <cellStyle name="Input 10 3 9 5" xfId="20153"/>
    <cellStyle name="Input 10 3_Income Statement " xfId="20154"/>
    <cellStyle name="Input 10 30" xfId="20155"/>
    <cellStyle name="Input 10 31" xfId="20156"/>
    <cellStyle name="Input 10 32" xfId="19687"/>
    <cellStyle name="Input 10 4" xfId="20157"/>
    <cellStyle name="Input 10 4 2" xfId="20158"/>
    <cellStyle name="Input 10 4 2 2" xfId="20159"/>
    <cellStyle name="Input 10 4 2 3" xfId="20160"/>
    <cellStyle name="Input 10 4 2 4" xfId="20161"/>
    <cellStyle name="Input 10 4 3" xfId="20162"/>
    <cellStyle name="Input 10 4 4" xfId="20163"/>
    <cellStyle name="Input 10 4 5" xfId="20164"/>
    <cellStyle name="Input 10 5" xfId="20165"/>
    <cellStyle name="Input 10 5 2" xfId="20166"/>
    <cellStyle name="Input 10 5 2 2" xfId="20167"/>
    <cellStyle name="Input 10 5 2 3" xfId="20168"/>
    <cellStyle name="Input 10 5 2 4" xfId="20169"/>
    <cellStyle name="Input 10 5 3" xfId="20170"/>
    <cellStyle name="Input 10 5 4" xfId="20171"/>
    <cellStyle name="Input 10 5 5" xfId="20172"/>
    <cellStyle name="Input 10 6" xfId="20173"/>
    <cellStyle name="Input 10 6 2" xfId="20174"/>
    <cellStyle name="Input 10 6 2 2" xfId="20175"/>
    <cellStyle name="Input 10 6 2 3" xfId="20176"/>
    <cellStyle name="Input 10 6 2 4" xfId="20177"/>
    <cellStyle name="Input 10 6 3" xfId="20178"/>
    <cellStyle name="Input 10 6 4" xfId="20179"/>
    <cellStyle name="Input 10 6 5" xfId="20180"/>
    <cellStyle name="Input 10 7" xfId="20181"/>
    <cellStyle name="Input 10 7 2" xfId="20182"/>
    <cellStyle name="Input 10 7 2 2" xfId="20183"/>
    <cellStyle name="Input 10 7 2 3" xfId="20184"/>
    <cellStyle name="Input 10 7 2 4" xfId="20185"/>
    <cellStyle name="Input 10 7 3" xfId="20186"/>
    <cellStyle name="Input 10 7 4" xfId="20187"/>
    <cellStyle name="Input 10 7 5" xfId="20188"/>
    <cellStyle name="Input 10 8" xfId="20189"/>
    <cellStyle name="Input 10 8 2" xfId="20190"/>
    <cellStyle name="Input 10 8 2 2" xfId="20191"/>
    <cellStyle name="Input 10 8 2 3" xfId="20192"/>
    <cellStyle name="Input 10 8 2 4" xfId="20193"/>
    <cellStyle name="Input 10 8 3" xfId="20194"/>
    <cellStyle name="Input 10 8 4" xfId="20195"/>
    <cellStyle name="Input 10 8 5" xfId="20196"/>
    <cellStyle name="Input 10 9" xfId="20197"/>
    <cellStyle name="Input 10 9 2" xfId="20198"/>
    <cellStyle name="Input 10 9 2 2" xfId="20199"/>
    <cellStyle name="Input 10 9 2 3" xfId="20200"/>
    <cellStyle name="Input 10 9 2 4" xfId="20201"/>
    <cellStyle name="Input 10 9 3" xfId="20202"/>
    <cellStyle name="Input 10 9 4" xfId="20203"/>
    <cellStyle name="Input 10 9 5" xfId="20204"/>
    <cellStyle name="Input 10_Income Statement " xfId="20205"/>
    <cellStyle name="Input 11" xfId="4202"/>
    <cellStyle name="Input 11 10" xfId="20207"/>
    <cellStyle name="Input 11 10 2" xfId="20208"/>
    <cellStyle name="Input 11 10 2 2" xfId="20209"/>
    <cellStyle name="Input 11 10 2 3" xfId="20210"/>
    <cellStyle name="Input 11 10 2 4" xfId="20211"/>
    <cellStyle name="Input 11 10 3" xfId="20212"/>
    <cellStyle name="Input 11 10 4" xfId="20213"/>
    <cellStyle name="Input 11 10 5" xfId="20214"/>
    <cellStyle name="Input 11 11" xfId="20215"/>
    <cellStyle name="Input 11 11 2" xfId="20216"/>
    <cellStyle name="Input 11 11 2 2" xfId="20217"/>
    <cellStyle name="Input 11 11 2 3" xfId="20218"/>
    <cellStyle name="Input 11 11 2 4" xfId="20219"/>
    <cellStyle name="Input 11 11 3" xfId="20220"/>
    <cellStyle name="Input 11 11 4" xfId="20221"/>
    <cellStyle name="Input 11 11 5" xfId="20222"/>
    <cellStyle name="Input 11 12" xfId="20223"/>
    <cellStyle name="Input 11 12 2" xfId="20224"/>
    <cellStyle name="Input 11 12 2 2" xfId="20225"/>
    <cellStyle name="Input 11 12 2 3" xfId="20226"/>
    <cellStyle name="Input 11 12 2 4" xfId="20227"/>
    <cellStyle name="Input 11 12 3" xfId="20228"/>
    <cellStyle name="Input 11 12 4" xfId="20229"/>
    <cellStyle name="Input 11 12 5" xfId="20230"/>
    <cellStyle name="Input 11 13" xfId="20231"/>
    <cellStyle name="Input 11 13 2" xfId="20232"/>
    <cellStyle name="Input 11 13 2 2" xfId="20233"/>
    <cellStyle name="Input 11 13 2 3" xfId="20234"/>
    <cellStyle name="Input 11 13 2 4" xfId="20235"/>
    <cellStyle name="Input 11 13 3" xfId="20236"/>
    <cellStyle name="Input 11 13 4" xfId="20237"/>
    <cellStyle name="Input 11 13 5" xfId="20238"/>
    <cellStyle name="Input 11 14" xfId="20239"/>
    <cellStyle name="Input 11 14 2" xfId="20240"/>
    <cellStyle name="Input 11 14 2 2" xfId="20241"/>
    <cellStyle name="Input 11 14 2 3" xfId="20242"/>
    <cellStyle name="Input 11 14 2 4" xfId="20243"/>
    <cellStyle name="Input 11 14 3" xfId="20244"/>
    <cellStyle name="Input 11 14 4" xfId="20245"/>
    <cellStyle name="Input 11 14 5" xfId="20246"/>
    <cellStyle name="Input 11 15" xfId="20247"/>
    <cellStyle name="Input 11 15 2" xfId="20248"/>
    <cellStyle name="Input 11 15 2 2" xfId="20249"/>
    <cellStyle name="Input 11 15 2 3" xfId="20250"/>
    <cellStyle name="Input 11 15 2 4" xfId="20251"/>
    <cellStyle name="Input 11 15 3" xfId="20252"/>
    <cellStyle name="Input 11 15 4" xfId="20253"/>
    <cellStyle name="Input 11 15 5" xfId="20254"/>
    <cellStyle name="Input 11 16" xfId="20255"/>
    <cellStyle name="Input 11 16 2" xfId="20256"/>
    <cellStyle name="Input 11 16 2 2" xfId="20257"/>
    <cellStyle name="Input 11 16 2 3" xfId="20258"/>
    <cellStyle name="Input 11 16 2 4" xfId="20259"/>
    <cellStyle name="Input 11 16 3" xfId="20260"/>
    <cellStyle name="Input 11 16 4" xfId="20261"/>
    <cellStyle name="Input 11 16 5" xfId="20262"/>
    <cellStyle name="Input 11 17" xfId="20263"/>
    <cellStyle name="Input 11 17 2" xfId="20264"/>
    <cellStyle name="Input 11 17 2 2" xfId="20265"/>
    <cellStyle name="Input 11 17 2 3" xfId="20266"/>
    <cellStyle name="Input 11 17 2 4" xfId="20267"/>
    <cellStyle name="Input 11 17 3" xfId="20268"/>
    <cellStyle name="Input 11 17 4" xfId="20269"/>
    <cellStyle name="Input 11 17 5" xfId="20270"/>
    <cellStyle name="Input 11 18" xfId="20271"/>
    <cellStyle name="Input 11 18 2" xfId="20272"/>
    <cellStyle name="Input 11 18 3" xfId="20273"/>
    <cellStyle name="Input 11 18 4" xfId="20274"/>
    <cellStyle name="Input 11 19" xfId="20275"/>
    <cellStyle name="Input 11 2" xfId="4203"/>
    <cellStyle name="Input 11 2 10" xfId="20277"/>
    <cellStyle name="Input 11 2 10 2" xfId="20278"/>
    <cellStyle name="Input 11 2 10 2 2" xfId="20279"/>
    <cellStyle name="Input 11 2 10 2 3" xfId="20280"/>
    <cellStyle name="Input 11 2 10 2 4" xfId="20281"/>
    <cellStyle name="Input 11 2 10 3" xfId="20282"/>
    <cellStyle name="Input 11 2 10 4" xfId="20283"/>
    <cellStyle name="Input 11 2 10 5" xfId="20284"/>
    <cellStyle name="Input 11 2 11" xfId="20285"/>
    <cellStyle name="Input 11 2 11 2" xfId="20286"/>
    <cellStyle name="Input 11 2 11 2 2" xfId="20287"/>
    <cellStyle name="Input 11 2 11 2 3" xfId="20288"/>
    <cellStyle name="Input 11 2 11 2 4" xfId="20289"/>
    <cellStyle name="Input 11 2 11 3" xfId="20290"/>
    <cellStyle name="Input 11 2 11 4" xfId="20291"/>
    <cellStyle name="Input 11 2 11 5" xfId="20292"/>
    <cellStyle name="Input 11 2 12" xfId="20293"/>
    <cellStyle name="Input 11 2 12 2" xfId="20294"/>
    <cellStyle name="Input 11 2 12 2 2" xfId="20295"/>
    <cellStyle name="Input 11 2 12 2 3" xfId="20296"/>
    <cellStyle name="Input 11 2 12 2 4" xfId="20297"/>
    <cellStyle name="Input 11 2 12 3" xfId="20298"/>
    <cellStyle name="Input 11 2 12 4" xfId="20299"/>
    <cellStyle name="Input 11 2 12 5" xfId="20300"/>
    <cellStyle name="Input 11 2 13" xfId="20301"/>
    <cellStyle name="Input 11 2 13 2" xfId="20302"/>
    <cellStyle name="Input 11 2 13 2 2" xfId="20303"/>
    <cellStyle name="Input 11 2 13 2 3" xfId="20304"/>
    <cellStyle name="Input 11 2 13 2 4" xfId="20305"/>
    <cellStyle name="Input 11 2 13 3" xfId="20306"/>
    <cellStyle name="Input 11 2 13 4" xfId="20307"/>
    <cellStyle name="Input 11 2 13 5" xfId="20308"/>
    <cellStyle name="Input 11 2 14" xfId="20309"/>
    <cellStyle name="Input 11 2 14 2" xfId="20310"/>
    <cellStyle name="Input 11 2 14 2 2" xfId="20311"/>
    <cellStyle name="Input 11 2 14 2 3" xfId="20312"/>
    <cellStyle name="Input 11 2 14 2 4" xfId="20313"/>
    <cellStyle name="Input 11 2 14 3" xfId="20314"/>
    <cellStyle name="Input 11 2 14 4" xfId="20315"/>
    <cellStyle name="Input 11 2 14 5" xfId="20316"/>
    <cellStyle name="Input 11 2 15" xfId="20317"/>
    <cellStyle name="Input 11 2 15 2" xfId="20318"/>
    <cellStyle name="Input 11 2 15 2 2" xfId="20319"/>
    <cellStyle name="Input 11 2 15 2 3" xfId="20320"/>
    <cellStyle name="Input 11 2 15 2 4" xfId="20321"/>
    <cellStyle name="Input 11 2 15 3" xfId="20322"/>
    <cellStyle name="Input 11 2 15 4" xfId="20323"/>
    <cellStyle name="Input 11 2 15 5" xfId="20324"/>
    <cellStyle name="Input 11 2 16" xfId="20325"/>
    <cellStyle name="Input 11 2 16 2" xfId="20326"/>
    <cellStyle name="Input 11 2 16 3" xfId="20327"/>
    <cellStyle name="Input 11 2 16 4" xfId="20328"/>
    <cellStyle name="Input 11 2 17" xfId="20329"/>
    <cellStyle name="Input 11 2 18" xfId="20276"/>
    <cellStyle name="Input 11 2 2" xfId="4204"/>
    <cellStyle name="Input 11 2 2 2" xfId="20331"/>
    <cellStyle name="Input 11 2 2 2 2" xfId="20332"/>
    <cellStyle name="Input 11 2 2 2 3" xfId="20333"/>
    <cellStyle name="Input 11 2 2 2 4" xfId="20334"/>
    <cellStyle name="Input 11 2 2 3" xfId="20335"/>
    <cellStyle name="Input 11 2 2 4" xfId="20336"/>
    <cellStyle name="Input 11 2 2 5" xfId="20337"/>
    <cellStyle name="Input 11 2 2 6" xfId="20330"/>
    <cellStyle name="Input 11 2 3" xfId="20338"/>
    <cellStyle name="Input 11 2 3 2" xfId="20339"/>
    <cellStyle name="Input 11 2 3 2 2" xfId="20340"/>
    <cellStyle name="Input 11 2 3 2 3" xfId="20341"/>
    <cellStyle name="Input 11 2 3 2 4" xfId="20342"/>
    <cellStyle name="Input 11 2 3 3" xfId="20343"/>
    <cellStyle name="Input 11 2 3 4" xfId="20344"/>
    <cellStyle name="Input 11 2 3 5" xfId="20345"/>
    <cellStyle name="Input 11 2 4" xfId="20346"/>
    <cellStyle name="Input 11 2 4 2" xfId="20347"/>
    <cellStyle name="Input 11 2 4 2 2" xfId="20348"/>
    <cellStyle name="Input 11 2 4 2 3" xfId="20349"/>
    <cellStyle name="Input 11 2 4 2 4" xfId="20350"/>
    <cellStyle name="Input 11 2 4 3" xfId="20351"/>
    <cellStyle name="Input 11 2 4 4" xfId="20352"/>
    <cellStyle name="Input 11 2 4 5" xfId="20353"/>
    <cellStyle name="Input 11 2 5" xfId="20354"/>
    <cellStyle name="Input 11 2 5 2" xfId="20355"/>
    <cellStyle name="Input 11 2 5 2 2" xfId="20356"/>
    <cellStyle name="Input 11 2 5 2 3" xfId="20357"/>
    <cellStyle name="Input 11 2 5 2 4" xfId="20358"/>
    <cellStyle name="Input 11 2 5 3" xfId="20359"/>
    <cellStyle name="Input 11 2 5 4" xfId="20360"/>
    <cellStyle name="Input 11 2 5 5" xfId="20361"/>
    <cellStyle name="Input 11 2 6" xfId="20362"/>
    <cellStyle name="Input 11 2 6 2" xfId="20363"/>
    <cellStyle name="Input 11 2 6 2 2" xfId="20364"/>
    <cellStyle name="Input 11 2 6 2 3" xfId="20365"/>
    <cellStyle name="Input 11 2 6 2 4" xfId="20366"/>
    <cellStyle name="Input 11 2 6 3" xfId="20367"/>
    <cellStyle name="Input 11 2 6 4" xfId="20368"/>
    <cellStyle name="Input 11 2 6 5" xfId="20369"/>
    <cellStyle name="Input 11 2 7" xfId="20370"/>
    <cellStyle name="Input 11 2 7 2" xfId="20371"/>
    <cellStyle name="Input 11 2 7 2 2" xfId="20372"/>
    <cellStyle name="Input 11 2 7 2 3" xfId="20373"/>
    <cellStyle name="Input 11 2 7 2 4" xfId="20374"/>
    <cellStyle name="Input 11 2 7 3" xfId="20375"/>
    <cellStyle name="Input 11 2 7 4" xfId="20376"/>
    <cellStyle name="Input 11 2 7 5" xfId="20377"/>
    <cellStyle name="Input 11 2 8" xfId="20378"/>
    <cellStyle name="Input 11 2 8 2" xfId="20379"/>
    <cellStyle name="Input 11 2 8 2 2" xfId="20380"/>
    <cellStyle name="Input 11 2 8 2 3" xfId="20381"/>
    <cellStyle name="Input 11 2 8 2 4" xfId="20382"/>
    <cellStyle name="Input 11 2 8 3" xfId="20383"/>
    <cellStyle name="Input 11 2 8 4" xfId="20384"/>
    <cellStyle name="Input 11 2 8 5" xfId="20385"/>
    <cellStyle name="Input 11 2 9" xfId="20386"/>
    <cellStyle name="Input 11 2 9 2" xfId="20387"/>
    <cellStyle name="Input 11 2 9 2 2" xfId="20388"/>
    <cellStyle name="Input 11 2 9 2 3" xfId="20389"/>
    <cellStyle name="Input 11 2 9 2 4" xfId="20390"/>
    <cellStyle name="Input 11 2 9 3" xfId="20391"/>
    <cellStyle name="Input 11 2 9 4" xfId="20392"/>
    <cellStyle name="Input 11 2 9 5" xfId="20393"/>
    <cellStyle name="Input 11 2_Income Statement " xfId="20394"/>
    <cellStyle name="Input 11 20" xfId="20395"/>
    <cellStyle name="Input 11 21" xfId="20396"/>
    <cellStyle name="Input 11 22" xfId="20206"/>
    <cellStyle name="Input 11 3" xfId="20397"/>
    <cellStyle name="Input 11 3 2" xfId="20398"/>
    <cellStyle name="Input 11 3 2 2" xfId="20399"/>
    <cellStyle name="Input 11 3 2 3" xfId="20400"/>
    <cellStyle name="Input 11 3 2 4" xfId="20401"/>
    <cellStyle name="Input 11 3 3" xfId="20402"/>
    <cellStyle name="Input 11 3 4" xfId="20403"/>
    <cellStyle name="Input 11 3 5" xfId="20404"/>
    <cellStyle name="Input 11 4" xfId="20405"/>
    <cellStyle name="Input 11 4 2" xfId="20406"/>
    <cellStyle name="Input 11 4 2 2" xfId="20407"/>
    <cellStyle name="Input 11 4 2 3" xfId="20408"/>
    <cellStyle name="Input 11 4 2 4" xfId="20409"/>
    <cellStyle name="Input 11 4 3" xfId="20410"/>
    <cellStyle name="Input 11 4 4" xfId="20411"/>
    <cellStyle name="Input 11 4 5" xfId="20412"/>
    <cellStyle name="Input 11 5" xfId="20413"/>
    <cellStyle name="Input 11 5 2" xfId="20414"/>
    <cellStyle name="Input 11 5 2 2" xfId="20415"/>
    <cellStyle name="Input 11 5 2 3" xfId="20416"/>
    <cellStyle name="Input 11 5 2 4" xfId="20417"/>
    <cellStyle name="Input 11 5 3" xfId="20418"/>
    <cellStyle name="Input 11 5 4" xfId="20419"/>
    <cellStyle name="Input 11 5 5" xfId="20420"/>
    <cellStyle name="Input 11 6" xfId="20421"/>
    <cellStyle name="Input 11 6 2" xfId="20422"/>
    <cellStyle name="Input 11 6 2 2" xfId="20423"/>
    <cellStyle name="Input 11 6 2 3" xfId="20424"/>
    <cellStyle name="Input 11 6 2 4" xfId="20425"/>
    <cellStyle name="Input 11 6 3" xfId="20426"/>
    <cellStyle name="Input 11 6 4" xfId="20427"/>
    <cellStyle name="Input 11 6 5" xfId="20428"/>
    <cellStyle name="Input 11 7" xfId="20429"/>
    <cellStyle name="Input 11 7 2" xfId="20430"/>
    <cellStyle name="Input 11 7 2 2" xfId="20431"/>
    <cellStyle name="Input 11 7 2 3" xfId="20432"/>
    <cellStyle name="Input 11 7 2 4" xfId="20433"/>
    <cellStyle name="Input 11 7 3" xfId="20434"/>
    <cellStyle name="Input 11 7 4" xfId="20435"/>
    <cellStyle name="Input 11 7 5" xfId="20436"/>
    <cellStyle name="Input 11 8" xfId="20437"/>
    <cellStyle name="Input 11 8 2" xfId="20438"/>
    <cellStyle name="Input 11 8 2 2" xfId="20439"/>
    <cellStyle name="Input 11 8 2 3" xfId="20440"/>
    <cellStyle name="Input 11 8 2 4" xfId="20441"/>
    <cellStyle name="Input 11 8 3" xfId="20442"/>
    <cellStyle name="Input 11 8 4" xfId="20443"/>
    <cellStyle name="Input 11 8 5" xfId="20444"/>
    <cellStyle name="Input 11 9" xfId="20445"/>
    <cellStyle name="Input 11 9 2" xfId="20446"/>
    <cellStyle name="Input 11 9 2 2" xfId="20447"/>
    <cellStyle name="Input 11 9 2 3" xfId="20448"/>
    <cellStyle name="Input 11 9 2 4" xfId="20449"/>
    <cellStyle name="Input 11 9 3" xfId="20450"/>
    <cellStyle name="Input 11 9 4" xfId="20451"/>
    <cellStyle name="Input 11 9 5" xfId="20452"/>
    <cellStyle name="Input 11_Income Statement " xfId="20453"/>
    <cellStyle name="Input 12" xfId="4205"/>
    <cellStyle name="Input 12 10" xfId="20455"/>
    <cellStyle name="Input 12 10 2" xfId="20456"/>
    <cellStyle name="Input 12 10 2 2" xfId="20457"/>
    <cellStyle name="Input 12 10 2 3" xfId="20458"/>
    <cellStyle name="Input 12 10 2 4" xfId="20459"/>
    <cellStyle name="Input 12 10 3" xfId="20460"/>
    <cellStyle name="Input 12 10 4" xfId="20461"/>
    <cellStyle name="Input 12 10 5" xfId="20462"/>
    <cellStyle name="Input 12 11" xfId="20463"/>
    <cellStyle name="Input 12 11 2" xfId="20464"/>
    <cellStyle name="Input 12 11 2 2" xfId="20465"/>
    <cellStyle name="Input 12 11 2 3" xfId="20466"/>
    <cellStyle name="Input 12 11 2 4" xfId="20467"/>
    <cellStyle name="Input 12 11 3" xfId="20468"/>
    <cellStyle name="Input 12 11 4" xfId="20469"/>
    <cellStyle name="Input 12 11 5" xfId="20470"/>
    <cellStyle name="Input 12 12" xfId="20471"/>
    <cellStyle name="Input 12 12 2" xfId="20472"/>
    <cellStyle name="Input 12 12 2 2" xfId="20473"/>
    <cellStyle name="Input 12 12 2 3" xfId="20474"/>
    <cellStyle name="Input 12 12 2 4" xfId="20475"/>
    <cellStyle name="Input 12 12 3" xfId="20476"/>
    <cellStyle name="Input 12 12 4" xfId="20477"/>
    <cellStyle name="Input 12 12 5" xfId="20478"/>
    <cellStyle name="Input 12 13" xfId="20479"/>
    <cellStyle name="Input 12 13 2" xfId="20480"/>
    <cellStyle name="Input 12 13 2 2" xfId="20481"/>
    <cellStyle name="Input 12 13 2 3" xfId="20482"/>
    <cellStyle name="Input 12 13 2 4" xfId="20483"/>
    <cellStyle name="Input 12 13 3" xfId="20484"/>
    <cellStyle name="Input 12 13 4" xfId="20485"/>
    <cellStyle name="Input 12 13 5" xfId="20486"/>
    <cellStyle name="Input 12 14" xfId="20487"/>
    <cellStyle name="Input 12 14 2" xfId="20488"/>
    <cellStyle name="Input 12 14 2 2" xfId="20489"/>
    <cellStyle name="Input 12 14 2 3" xfId="20490"/>
    <cellStyle name="Input 12 14 2 4" xfId="20491"/>
    <cellStyle name="Input 12 14 3" xfId="20492"/>
    <cellStyle name="Input 12 14 4" xfId="20493"/>
    <cellStyle name="Input 12 14 5" xfId="20494"/>
    <cellStyle name="Input 12 15" xfId="20495"/>
    <cellStyle name="Input 12 15 2" xfId="20496"/>
    <cellStyle name="Input 12 15 2 2" xfId="20497"/>
    <cellStyle name="Input 12 15 2 3" xfId="20498"/>
    <cellStyle name="Input 12 15 2 4" xfId="20499"/>
    <cellStyle name="Input 12 15 3" xfId="20500"/>
    <cellStyle name="Input 12 15 4" xfId="20501"/>
    <cellStyle name="Input 12 15 5" xfId="20502"/>
    <cellStyle name="Input 12 16" xfId="20503"/>
    <cellStyle name="Input 12 16 2" xfId="20504"/>
    <cellStyle name="Input 12 16 2 2" xfId="20505"/>
    <cellStyle name="Input 12 16 2 3" xfId="20506"/>
    <cellStyle name="Input 12 16 2 4" xfId="20507"/>
    <cellStyle name="Input 12 16 3" xfId="20508"/>
    <cellStyle name="Input 12 16 4" xfId="20509"/>
    <cellStyle name="Input 12 16 5" xfId="20510"/>
    <cellStyle name="Input 12 17" xfId="20511"/>
    <cellStyle name="Input 12 17 2" xfId="20512"/>
    <cellStyle name="Input 12 17 2 2" xfId="20513"/>
    <cellStyle name="Input 12 17 2 3" xfId="20514"/>
    <cellStyle name="Input 12 17 2 4" xfId="20515"/>
    <cellStyle name="Input 12 17 3" xfId="20516"/>
    <cellStyle name="Input 12 17 4" xfId="20517"/>
    <cellStyle name="Input 12 17 5" xfId="20518"/>
    <cellStyle name="Input 12 18" xfId="20519"/>
    <cellStyle name="Input 12 18 2" xfId="20520"/>
    <cellStyle name="Input 12 18 3" xfId="20521"/>
    <cellStyle name="Input 12 18 4" xfId="20522"/>
    <cellStyle name="Input 12 19" xfId="20523"/>
    <cellStyle name="Input 12 2" xfId="4206"/>
    <cellStyle name="Input 12 2 10" xfId="20525"/>
    <cellStyle name="Input 12 2 10 2" xfId="20526"/>
    <cellStyle name="Input 12 2 10 2 2" xfId="20527"/>
    <cellStyle name="Input 12 2 10 2 3" xfId="20528"/>
    <cellStyle name="Input 12 2 10 2 4" xfId="20529"/>
    <cellStyle name="Input 12 2 10 3" xfId="20530"/>
    <cellStyle name="Input 12 2 10 4" xfId="20531"/>
    <cellStyle name="Input 12 2 10 5" xfId="20532"/>
    <cellStyle name="Input 12 2 11" xfId="20533"/>
    <cellStyle name="Input 12 2 11 2" xfId="20534"/>
    <cellStyle name="Input 12 2 11 2 2" xfId="20535"/>
    <cellStyle name="Input 12 2 11 2 3" xfId="20536"/>
    <cellStyle name="Input 12 2 11 2 4" xfId="20537"/>
    <cellStyle name="Input 12 2 11 3" xfId="20538"/>
    <cellStyle name="Input 12 2 11 4" xfId="20539"/>
    <cellStyle name="Input 12 2 11 5" xfId="20540"/>
    <cellStyle name="Input 12 2 12" xfId="20541"/>
    <cellStyle name="Input 12 2 12 2" xfId="20542"/>
    <cellStyle name="Input 12 2 12 2 2" xfId="20543"/>
    <cellStyle name="Input 12 2 12 2 3" xfId="20544"/>
    <cellStyle name="Input 12 2 12 2 4" xfId="20545"/>
    <cellStyle name="Input 12 2 12 3" xfId="20546"/>
    <cellStyle name="Input 12 2 12 4" xfId="20547"/>
    <cellStyle name="Input 12 2 12 5" xfId="20548"/>
    <cellStyle name="Input 12 2 13" xfId="20549"/>
    <cellStyle name="Input 12 2 13 2" xfId="20550"/>
    <cellStyle name="Input 12 2 13 2 2" xfId="20551"/>
    <cellStyle name="Input 12 2 13 2 3" xfId="20552"/>
    <cellStyle name="Input 12 2 13 2 4" xfId="20553"/>
    <cellStyle name="Input 12 2 13 3" xfId="20554"/>
    <cellStyle name="Input 12 2 13 4" xfId="20555"/>
    <cellStyle name="Input 12 2 13 5" xfId="20556"/>
    <cellStyle name="Input 12 2 14" xfId="20557"/>
    <cellStyle name="Input 12 2 14 2" xfId="20558"/>
    <cellStyle name="Input 12 2 14 2 2" xfId="20559"/>
    <cellStyle name="Input 12 2 14 2 3" xfId="20560"/>
    <cellStyle name="Input 12 2 14 2 4" xfId="20561"/>
    <cellStyle name="Input 12 2 14 3" xfId="20562"/>
    <cellStyle name="Input 12 2 14 4" xfId="20563"/>
    <cellStyle name="Input 12 2 14 5" xfId="20564"/>
    <cellStyle name="Input 12 2 15" xfId="20565"/>
    <cellStyle name="Input 12 2 15 2" xfId="20566"/>
    <cellStyle name="Input 12 2 15 2 2" xfId="20567"/>
    <cellStyle name="Input 12 2 15 2 3" xfId="20568"/>
    <cellStyle name="Input 12 2 15 2 4" xfId="20569"/>
    <cellStyle name="Input 12 2 15 3" xfId="20570"/>
    <cellStyle name="Input 12 2 15 4" xfId="20571"/>
    <cellStyle name="Input 12 2 15 5" xfId="20572"/>
    <cellStyle name="Input 12 2 16" xfId="20573"/>
    <cellStyle name="Input 12 2 16 2" xfId="20574"/>
    <cellStyle name="Input 12 2 16 3" xfId="20575"/>
    <cellStyle name="Input 12 2 16 4" xfId="20576"/>
    <cellStyle name="Input 12 2 17" xfId="20577"/>
    <cellStyle name="Input 12 2 18" xfId="20524"/>
    <cellStyle name="Input 12 2 2" xfId="4207"/>
    <cellStyle name="Input 12 2 2 2" xfId="20579"/>
    <cellStyle name="Input 12 2 2 2 2" xfId="20580"/>
    <cellStyle name="Input 12 2 2 2 3" xfId="20581"/>
    <cellStyle name="Input 12 2 2 2 4" xfId="20582"/>
    <cellStyle name="Input 12 2 2 3" xfId="20583"/>
    <cellStyle name="Input 12 2 2 4" xfId="20584"/>
    <cellStyle name="Input 12 2 2 5" xfId="20585"/>
    <cellStyle name="Input 12 2 2 6" xfId="20578"/>
    <cellStyle name="Input 12 2 3" xfId="20586"/>
    <cellStyle name="Input 12 2 3 2" xfId="20587"/>
    <cellStyle name="Input 12 2 3 2 2" xfId="20588"/>
    <cellStyle name="Input 12 2 3 2 3" xfId="20589"/>
    <cellStyle name="Input 12 2 3 2 4" xfId="20590"/>
    <cellStyle name="Input 12 2 3 3" xfId="20591"/>
    <cellStyle name="Input 12 2 3 4" xfId="20592"/>
    <cellStyle name="Input 12 2 3 5" xfId="20593"/>
    <cellStyle name="Input 12 2 4" xfId="20594"/>
    <cellStyle name="Input 12 2 4 2" xfId="20595"/>
    <cellStyle name="Input 12 2 4 2 2" xfId="20596"/>
    <cellStyle name="Input 12 2 4 2 3" xfId="20597"/>
    <cellStyle name="Input 12 2 4 2 4" xfId="20598"/>
    <cellStyle name="Input 12 2 4 3" xfId="20599"/>
    <cellStyle name="Input 12 2 4 4" xfId="20600"/>
    <cellStyle name="Input 12 2 4 5" xfId="20601"/>
    <cellStyle name="Input 12 2 5" xfId="20602"/>
    <cellStyle name="Input 12 2 5 2" xfId="20603"/>
    <cellStyle name="Input 12 2 5 2 2" xfId="20604"/>
    <cellStyle name="Input 12 2 5 2 3" xfId="20605"/>
    <cellStyle name="Input 12 2 5 2 4" xfId="20606"/>
    <cellStyle name="Input 12 2 5 3" xfId="20607"/>
    <cellStyle name="Input 12 2 5 4" xfId="20608"/>
    <cellStyle name="Input 12 2 5 5" xfId="20609"/>
    <cellStyle name="Input 12 2 6" xfId="20610"/>
    <cellStyle name="Input 12 2 6 2" xfId="20611"/>
    <cellStyle name="Input 12 2 6 2 2" xfId="20612"/>
    <cellStyle name="Input 12 2 6 2 3" xfId="20613"/>
    <cellStyle name="Input 12 2 6 2 4" xfId="20614"/>
    <cellStyle name="Input 12 2 6 3" xfId="20615"/>
    <cellStyle name="Input 12 2 6 4" xfId="20616"/>
    <cellStyle name="Input 12 2 6 5" xfId="20617"/>
    <cellStyle name="Input 12 2 7" xfId="20618"/>
    <cellStyle name="Input 12 2 7 2" xfId="20619"/>
    <cellStyle name="Input 12 2 7 2 2" xfId="20620"/>
    <cellStyle name="Input 12 2 7 2 3" xfId="20621"/>
    <cellStyle name="Input 12 2 7 2 4" xfId="20622"/>
    <cellStyle name="Input 12 2 7 3" xfId="20623"/>
    <cellStyle name="Input 12 2 7 4" xfId="20624"/>
    <cellStyle name="Input 12 2 7 5" xfId="20625"/>
    <cellStyle name="Input 12 2 8" xfId="20626"/>
    <cellStyle name="Input 12 2 8 2" xfId="20627"/>
    <cellStyle name="Input 12 2 8 2 2" xfId="20628"/>
    <cellStyle name="Input 12 2 8 2 3" xfId="20629"/>
    <cellStyle name="Input 12 2 8 2 4" xfId="20630"/>
    <cellStyle name="Input 12 2 8 3" xfId="20631"/>
    <cellStyle name="Input 12 2 8 4" xfId="20632"/>
    <cellStyle name="Input 12 2 8 5" xfId="20633"/>
    <cellStyle name="Input 12 2 9" xfId="20634"/>
    <cellStyle name="Input 12 2 9 2" xfId="20635"/>
    <cellStyle name="Input 12 2 9 2 2" xfId="20636"/>
    <cellStyle name="Input 12 2 9 2 3" xfId="20637"/>
    <cellStyle name="Input 12 2 9 2 4" xfId="20638"/>
    <cellStyle name="Input 12 2 9 3" xfId="20639"/>
    <cellStyle name="Input 12 2 9 4" xfId="20640"/>
    <cellStyle name="Input 12 2 9 5" xfId="20641"/>
    <cellStyle name="Input 12 2_Income Statement " xfId="20642"/>
    <cellStyle name="Input 12 20" xfId="20643"/>
    <cellStyle name="Input 12 21" xfId="20644"/>
    <cellStyle name="Input 12 22" xfId="20454"/>
    <cellStyle name="Input 12 3" xfId="20645"/>
    <cellStyle name="Input 12 3 2" xfId="20646"/>
    <cellStyle name="Input 12 3 2 2" xfId="20647"/>
    <cellStyle name="Input 12 3 2 3" xfId="20648"/>
    <cellStyle name="Input 12 3 2 4" xfId="20649"/>
    <cellStyle name="Input 12 3 3" xfId="20650"/>
    <cellStyle name="Input 12 3 4" xfId="20651"/>
    <cellStyle name="Input 12 3 5" xfId="20652"/>
    <cellStyle name="Input 12 4" xfId="20653"/>
    <cellStyle name="Input 12 4 2" xfId="20654"/>
    <cellStyle name="Input 12 4 2 2" xfId="20655"/>
    <cellStyle name="Input 12 4 2 3" xfId="20656"/>
    <cellStyle name="Input 12 4 2 4" xfId="20657"/>
    <cellStyle name="Input 12 4 3" xfId="20658"/>
    <cellStyle name="Input 12 4 4" xfId="20659"/>
    <cellStyle name="Input 12 4 5" xfId="20660"/>
    <cellStyle name="Input 12 5" xfId="20661"/>
    <cellStyle name="Input 12 5 2" xfId="20662"/>
    <cellStyle name="Input 12 5 2 2" xfId="20663"/>
    <cellStyle name="Input 12 5 2 3" xfId="20664"/>
    <cellStyle name="Input 12 5 2 4" xfId="20665"/>
    <cellStyle name="Input 12 5 3" xfId="20666"/>
    <cellStyle name="Input 12 5 4" xfId="20667"/>
    <cellStyle name="Input 12 5 5" xfId="20668"/>
    <cellStyle name="Input 12 6" xfId="20669"/>
    <cellStyle name="Input 12 6 2" xfId="20670"/>
    <cellStyle name="Input 12 6 2 2" xfId="20671"/>
    <cellStyle name="Input 12 6 2 3" xfId="20672"/>
    <cellStyle name="Input 12 6 2 4" xfId="20673"/>
    <cellStyle name="Input 12 6 3" xfId="20674"/>
    <cellStyle name="Input 12 6 4" xfId="20675"/>
    <cellStyle name="Input 12 6 5" xfId="20676"/>
    <cellStyle name="Input 12 7" xfId="20677"/>
    <cellStyle name="Input 12 7 2" xfId="20678"/>
    <cellStyle name="Input 12 7 2 2" xfId="20679"/>
    <cellStyle name="Input 12 7 2 3" xfId="20680"/>
    <cellStyle name="Input 12 7 2 4" xfId="20681"/>
    <cellStyle name="Input 12 7 3" xfId="20682"/>
    <cellStyle name="Input 12 7 4" xfId="20683"/>
    <cellStyle name="Input 12 7 5" xfId="20684"/>
    <cellStyle name="Input 12 8" xfId="20685"/>
    <cellStyle name="Input 12 8 2" xfId="20686"/>
    <cellStyle name="Input 12 8 2 2" xfId="20687"/>
    <cellStyle name="Input 12 8 2 3" xfId="20688"/>
    <cellStyle name="Input 12 8 2 4" xfId="20689"/>
    <cellStyle name="Input 12 8 3" xfId="20690"/>
    <cellStyle name="Input 12 8 4" xfId="20691"/>
    <cellStyle name="Input 12 8 5" xfId="20692"/>
    <cellStyle name="Input 12 9" xfId="20693"/>
    <cellStyle name="Input 12 9 2" xfId="20694"/>
    <cellStyle name="Input 12 9 2 2" xfId="20695"/>
    <cellStyle name="Input 12 9 2 3" xfId="20696"/>
    <cellStyle name="Input 12 9 2 4" xfId="20697"/>
    <cellStyle name="Input 12 9 3" xfId="20698"/>
    <cellStyle name="Input 12 9 4" xfId="20699"/>
    <cellStyle name="Input 12 9 5" xfId="20700"/>
    <cellStyle name="Input 12_Income Statement " xfId="20701"/>
    <cellStyle name="Input 13" xfId="4208"/>
    <cellStyle name="Input 13 10" xfId="20703"/>
    <cellStyle name="Input 13 10 2" xfId="20704"/>
    <cellStyle name="Input 13 10 2 2" xfId="20705"/>
    <cellStyle name="Input 13 10 2 3" xfId="20706"/>
    <cellStyle name="Input 13 10 2 4" xfId="20707"/>
    <cellStyle name="Input 13 10 3" xfId="20708"/>
    <cellStyle name="Input 13 10 4" xfId="20709"/>
    <cellStyle name="Input 13 10 5" xfId="20710"/>
    <cellStyle name="Input 13 11" xfId="20711"/>
    <cellStyle name="Input 13 11 2" xfId="20712"/>
    <cellStyle name="Input 13 11 2 2" xfId="20713"/>
    <cellStyle name="Input 13 11 2 3" xfId="20714"/>
    <cellStyle name="Input 13 11 2 4" xfId="20715"/>
    <cellStyle name="Input 13 11 3" xfId="20716"/>
    <cellStyle name="Input 13 11 4" xfId="20717"/>
    <cellStyle name="Input 13 11 5" xfId="20718"/>
    <cellStyle name="Input 13 12" xfId="20719"/>
    <cellStyle name="Input 13 12 2" xfId="20720"/>
    <cellStyle name="Input 13 12 2 2" xfId="20721"/>
    <cellStyle name="Input 13 12 2 3" xfId="20722"/>
    <cellStyle name="Input 13 12 2 4" xfId="20723"/>
    <cellStyle name="Input 13 12 3" xfId="20724"/>
    <cellStyle name="Input 13 12 4" xfId="20725"/>
    <cellStyle name="Input 13 12 5" xfId="20726"/>
    <cellStyle name="Input 13 13" xfId="20727"/>
    <cellStyle name="Input 13 13 2" xfId="20728"/>
    <cellStyle name="Input 13 13 2 2" xfId="20729"/>
    <cellStyle name="Input 13 13 2 3" xfId="20730"/>
    <cellStyle name="Input 13 13 2 4" xfId="20731"/>
    <cellStyle name="Input 13 13 3" xfId="20732"/>
    <cellStyle name="Input 13 13 4" xfId="20733"/>
    <cellStyle name="Input 13 13 5" xfId="20734"/>
    <cellStyle name="Input 13 14" xfId="20735"/>
    <cellStyle name="Input 13 14 2" xfId="20736"/>
    <cellStyle name="Input 13 14 2 2" xfId="20737"/>
    <cellStyle name="Input 13 14 2 3" xfId="20738"/>
    <cellStyle name="Input 13 14 2 4" xfId="20739"/>
    <cellStyle name="Input 13 14 3" xfId="20740"/>
    <cellStyle name="Input 13 14 4" xfId="20741"/>
    <cellStyle name="Input 13 14 5" xfId="20742"/>
    <cellStyle name="Input 13 15" xfId="20743"/>
    <cellStyle name="Input 13 15 2" xfId="20744"/>
    <cellStyle name="Input 13 15 2 2" xfId="20745"/>
    <cellStyle name="Input 13 15 2 3" xfId="20746"/>
    <cellStyle name="Input 13 15 2 4" xfId="20747"/>
    <cellStyle name="Input 13 15 3" xfId="20748"/>
    <cellStyle name="Input 13 15 4" xfId="20749"/>
    <cellStyle name="Input 13 15 5" xfId="20750"/>
    <cellStyle name="Input 13 16" xfId="20751"/>
    <cellStyle name="Input 13 16 2" xfId="20752"/>
    <cellStyle name="Input 13 16 2 2" xfId="20753"/>
    <cellStyle name="Input 13 16 2 3" xfId="20754"/>
    <cellStyle name="Input 13 16 2 4" xfId="20755"/>
    <cellStyle name="Input 13 16 3" xfId="20756"/>
    <cellStyle name="Input 13 16 4" xfId="20757"/>
    <cellStyle name="Input 13 16 5" xfId="20758"/>
    <cellStyle name="Input 13 17" xfId="20759"/>
    <cellStyle name="Input 13 17 2" xfId="20760"/>
    <cellStyle name="Input 13 17 2 2" xfId="20761"/>
    <cellStyle name="Input 13 17 2 3" xfId="20762"/>
    <cellStyle name="Input 13 17 2 4" xfId="20763"/>
    <cellStyle name="Input 13 17 3" xfId="20764"/>
    <cellStyle name="Input 13 17 4" xfId="20765"/>
    <cellStyle name="Input 13 17 5" xfId="20766"/>
    <cellStyle name="Input 13 18" xfId="20767"/>
    <cellStyle name="Input 13 18 2" xfId="20768"/>
    <cellStyle name="Input 13 18 3" xfId="20769"/>
    <cellStyle name="Input 13 18 4" xfId="20770"/>
    <cellStyle name="Input 13 19" xfId="20771"/>
    <cellStyle name="Input 13 2" xfId="4209"/>
    <cellStyle name="Input 13 2 10" xfId="20773"/>
    <cellStyle name="Input 13 2 10 2" xfId="20774"/>
    <cellStyle name="Input 13 2 10 2 2" xfId="20775"/>
    <cellStyle name="Input 13 2 10 2 3" xfId="20776"/>
    <cellStyle name="Input 13 2 10 2 4" xfId="20777"/>
    <cellStyle name="Input 13 2 10 3" xfId="20778"/>
    <cellStyle name="Input 13 2 10 4" xfId="20779"/>
    <cellStyle name="Input 13 2 10 5" xfId="20780"/>
    <cellStyle name="Input 13 2 11" xfId="20781"/>
    <cellStyle name="Input 13 2 11 2" xfId="20782"/>
    <cellStyle name="Input 13 2 11 2 2" xfId="20783"/>
    <cellStyle name="Input 13 2 11 2 3" xfId="20784"/>
    <cellStyle name="Input 13 2 11 2 4" xfId="20785"/>
    <cellStyle name="Input 13 2 11 3" xfId="20786"/>
    <cellStyle name="Input 13 2 11 4" xfId="20787"/>
    <cellStyle name="Input 13 2 11 5" xfId="20788"/>
    <cellStyle name="Input 13 2 12" xfId="20789"/>
    <cellStyle name="Input 13 2 12 2" xfId="20790"/>
    <cellStyle name="Input 13 2 12 2 2" xfId="20791"/>
    <cellStyle name="Input 13 2 12 2 3" xfId="20792"/>
    <cellStyle name="Input 13 2 12 2 4" xfId="20793"/>
    <cellStyle name="Input 13 2 12 3" xfId="20794"/>
    <cellStyle name="Input 13 2 12 4" xfId="20795"/>
    <cellStyle name="Input 13 2 12 5" xfId="20796"/>
    <cellStyle name="Input 13 2 13" xfId="20797"/>
    <cellStyle name="Input 13 2 13 2" xfId="20798"/>
    <cellStyle name="Input 13 2 13 2 2" xfId="20799"/>
    <cellStyle name="Input 13 2 13 2 3" xfId="20800"/>
    <cellStyle name="Input 13 2 13 2 4" xfId="20801"/>
    <cellStyle name="Input 13 2 13 3" xfId="20802"/>
    <cellStyle name="Input 13 2 13 4" xfId="20803"/>
    <cellStyle name="Input 13 2 13 5" xfId="20804"/>
    <cellStyle name="Input 13 2 14" xfId="20805"/>
    <cellStyle name="Input 13 2 14 2" xfId="20806"/>
    <cellStyle name="Input 13 2 14 2 2" xfId="20807"/>
    <cellStyle name="Input 13 2 14 2 3" xfId="20808"/>
    <cellStyle name="Input 13 2 14 2 4" xfId="20809"/>
    <cellStyle name="Input 13 2 14 3" xfId="20810"/>
    <cellStyle name="Input 13 2 14 4" xfId="20811"/>
    <cellStyle name="Input 13 2 14 5" xfId="20812"/>
    <cellStyle name="Input 13 2 15" xfId="20813"/>
    <cellStyle name="Input 13 2 15 2" xfId="20814"/>
    <cellStyle name="Input 13 2 15 2 2" xfId="20815"/>
    <cellStyle name="Input 13 2 15 2 3" xfId="20816"/>
    <cellStyle name="Input 13 2 15 2 4" xfId="20817"/>
    <cellStyle name="Input 13 2 15 3" xfId="20818"/>
    <cellStyle name="Input 13 2 15 4" xfId="20819"/>
    <cellStyle name="Input 13 2 15 5" xfId="20820"/>
    <cellStyle name="Input 13 2 16" xfId="20821"/>
    <cellStyle name="Input 13 2 16 2" xfId="20822"/>
    <cellStyle name="Input 13 2 16 3" xfId="20823"/>
    <cellStyle name="Input 13 2 16 4" xfId="20824"/>
    <cellStyle name="Input 13 2 17" xfId="20825"/>
    <cellStyle name="Input 13 2 18" xfId="20772"/>
    <cellStyle name="Input 13 2 2" xfId="4210"/>
    <cellStyle name="Input 13 2 2 2" xfId="20827"/>
    <cellStyle name="Input 13 2 2 2 2" xfId="20828"/>
    <cellStyle name="Input 13 2 2 2 3" xfId="20829"/>
    <cellStyle name="Input 13 2 2 2 4" xfId="20830"/>
    <cellStyle name="Input 13 2 2 3" xfId="20831"/>
    <cellStyle name="Input 13 2 2 4" xfId="20832"/>
    <cellStyle name="Input 13 2 2 5" xfId="20833"/>
    <cellStyle name="Input 13 2 2 6" xfId="20826"/>
    <cellStyle name="Input 13 2 3" xfId="20834"/>
    <cellStyle name="Input 13 2 3 2" xfId="20835"/>
    <cellStyle name="Input 13 2 3 2 2" xfId="20836"/>
    <cellStyle name="Input 13 2 3 2 3" xfId="20837"/>
    <cellStyle name="Input 13 2 3 2 4" xfId="20838"/>
    <cellStyle name="Input 13 2 3 3" xfId="20839"/>
    <cellStyle name="Input 13 2 3 4" xfId="20840"/>
    <cellStyle name="Input 13 2 3 5" xfId="20841"/>
    <cellStyle name="Input 13 2 4" xfId="20842"/>
    <cellStyle name="Input 13 2 4 2" xfId="20843"/>
    <cellStyle name="Input 13 2 4 2 2" xfId="20844"/>
    <cellStyle name="Input 13 2 4 2 3" xfId="20845"/>
    <cellStyle name="Input 13 2 4 2 4" xfId="20846"/>
    <cellStyle name="Input 13 2 4 3" xfId="20847"/>
    <cellStyle name="Input 13 2 4 4" xfId="20848"/>
    <cellStyle name="Input 13 2 4 5" xfId="20849"/>
    <cellStyle name="Input 13 2 5" xfId="20850"/>
    <cellStyle name="Input 13 2 5 2" xfId="20851"/>
    <cellStyle name="Input 13 2 5 2 2" xfId="20852"/>
    <cellStyle name="Input 13 2 5 2 3" xfId="20853"/>
    <cellStyle name="Input 13 2 5 2 4" xfId="20854"/>
    <cellStyle name="Input 13 2 5 3" xfId="20855"/>
    <cellStyle name="Input 13 2 5 4" xfId="20856"/>
    <cellStyle name="Input 13 2 5 5" xfId="20857"/>
    <cellStyle name="Input 13 2 6" xfId="20858"/>
    <cellStyle name="Input 13 2 6 2" xfId="20859"/>
    <cellStyle name="Input 13 2 6 2 2" xfId="20860"/>
    <cellStyle name="Input 13 2 6 2 3" xfId="20861"/>
    <cellStyle name="Input 13 2 6 2 4" xfId="20862"/>
    <cellStyle name="Input 13 2 6 3" xfId="20863"/>
    <cellStyle name="Input 13 2 6 4" xfId="20864"/>
    <cellStyle name="Input 13 2 6 5" xfId="20865"/>
    <cellStyle name="Input 13 2 7" xfId="20866"/>
    <cellStyle name="Input 13 2 7 2" xfId="20867"/>
    <cellStyle name="Input 13 2 7 2 2" xfId="20868"/>
    <cellStyle name="Input 13 2 7 2 3" xfId="20869"/>
    <cellStyle name="Input 13 2 7 2 4" xfId="20870"/>
    <cellStyle name="Input 13 2 7 3" xfId="20871"/>
    <cellStyle name="Input 13 2 7 4" xfId="20872"/>
    <cellStyle name="Input 13 2 7 5" xfId="20873"/>
    <cellStyle name="Input 13 2 8" xfId="20874"/>
    <cellStyle name="Input 13 2 8 2" xfId="20875"/>
    <cellStyle name="Input 13 2 8 2 2" xfId="20876"/>
    <cellStyle name="Input 13 2 8 2 3" xfId="20877"/>
    <cellStyle name="Input 13 2 8 2 4" xfId="20878"/>
    <cellStyle name="Input 13 2 8 3" xfId="20879"/>
    <cellStyle name="Input 13 2 8 4" xfId="20880"/>
    <cellStyle name="Input 13 2 8 5" xfId="20881"/>
    <cellStyle name="Input 13 2 9" xfId="20882"/>
    <cellStyle name="Input 13 2 9 2" xfId="20883"/>
    <cellStyle name="Input 13 2 9 2 2" xfId="20884"/>
    <cellStyle name="Input 13 2 9 2 3" xfId="20885"/>
    <cellStyle name="Input 13 2 9 2 4" xfId="20886"/>
    <cellStyle name="Input 13 2 9 3" xfId="20887"/>
    <cellStyle name="Input 13 2 9 4" xfId="20888"/>
    <cellStyle name="Input 13 2 9 5" xfId="20889"/>
    <cellStyle name="Input 13 2_Income Statement " xfId="20890"/>
    <cellStyle name="Input 13 20" xfId="20891"/>
    <cellStyle name="Input 13 21" xfId="20892"/>
    <cellStyle name="Input 13 22" xfId="20702"/>
    <cellStyle name="Input 13 3" xfId="20893"/>
    <cellStyle name="Input 13 3 2" xfId="20894"/>
    <cellStyle name="Input 13 3 2 2" xfId="20895"/>
    <cellStyle name="Input 13 3 2 3" xfId="20896"/>
    <cellStyle name="Input 13 3 2 4" xfId="20897"/>
    <cellStyle name="Input 13 3 3" xfId="20898"/>
    <cellStyle name="Input 13 3 4" xfId="20899"/>
    <cellStyle name="Input 13 3 5" xfId="20900"/>
    <cellStyle name="Input 13 4" xfId="20901"/>
    <cellStyle name="Input 13 4 2" xfId="20902"/>
    <cellStyle name="Input 13 4 2 2" xfId="20903"/>
    <cellStyle name="Input 13 4 2 3" xfId="20904"/>
    <cellStyle name="Input 13 4 2 4" xfId="20905"/>
    <cellStyle name="Input 13 4 3" xfId="20906"/>
    <cellStyle name="Input 13 4 4" xfId="20907"/>
    <cellStyle name="Input 13 4 5" xfId="20908"/>
    <cellStyle name="Input 13 5" xfId="20909"/>
    <cellStyle name="Input 13 5 2" xfId="20910"/>
    <cellStyle name="Input 13 5 2 2" xfId="20911"/>
    <cellStyle name="Input 13 5 2 3" xfId="20912"/>
    <cellStyle name="Input 13 5 2 4" xfId="20913"/>
    <cellStyle name="Input 13 5 3" xfId="20914"/>
    <cellStyle name="Input 13 5 4" xfId="20915"/>
    <cellStyle name="Input 13 5 5" xfId="20916"/>
    <cellStyle name="Input 13 6" xfId="20917"/>
    <cellStyle name="Input 13 6 2" xfId="20918"/>
    <cellStyle name="Input 13 6 2 2" xfId="20919"/>
    <cellStyle name="Input 13 6 2 3" xfId="20920"/>
    <cellStyle name="Input 13 6 2 4" xfId="20921"/>
    <cellStyle name="Input 13 6 3" xfId="20922"/>
    <cellStyle name="Input 13 6 4" xfId="20923"/>
    <cellStyle name="Input 13 6 5" xfId="20924"/>
    <cellStyle name="Input 13 7" xfId="20925"/>
    <cellStyle name="Input 13 7 2" xfId="20926"/>
    <cellStyle name="Input 13 7 2 2" xfId="20927"/>
    <cellStyle name="Input 13 7 2 3" xfId="20928"/>
    <cellStyle name="Input 13 7 2 4" xfId="20929"/>
    <cellStyle name="Input 13 7 3" xfId="20930"/>
    <cellStyle name="Input 13 7 4" xfId="20931"/>
    <cellStyle name="Input 13 7 5" xfId="20932"/>
    <cellStyle name="Input 13 8" xfId="20933"/>
    <cellStyle name="Input 13 8 2" xfId="20934"/>
    <cellStyle name="Input 13 8 2 2" xfId="20935"/>
    <cellStyle name="Input 13 8 2 3" xfId="20936"/>
    <cellStyle name="Input 13 8 2 4" xfId="20937"/>
    <cellStyle name="Input 13 8 3" xfId="20938"/>
    <cellStyle name="Input 13 8 4" xfId="20939"/>
    <cellStyle name="Input 13 8 5" xfId="20940"/>
    <cellStyle name="Input 13 9" xfId="20941"/>
    <cellStyle name="Input 13 9 2" xfId="20942"/>
    <cellStyle name="Input 13 9 2 2" xfId="20943"/>
    <cellStyle name="Input 13 9 2 3" xfId="20944"/>
    <cellStyle name="Input 13 9 2 4" xfId="20945"/>
    <cellStyle name="Input 13 9 3" xfId="20946"/>
    <cellStyle name="Input 13 9 4" xfId="20947"/>
    <cellStyle name="Input 13 9 5" xfId="20948"/>
    <cellStyle name="Input 13_Income Statement " xfId="20949"/>
    <cellStyle name="Input 14" xfId="4211"/>
    <cellStyle name="Input 14 10" xfId="20951"/>
    <cellStyle name="Input 14 10 2" xfId="20952"/>
    <cellStyle name="Input 14 10 2 2" xfId="20953"/>
    <cellStyle name="Input 14 10 2 3" xfId="20954"/>
    <cellStyle name="Input 14 10 2 4" xfId="20955"/>
    <cellStyle name="Input 14 10 3" xfId="20956"/>
    <cellStyle name="Input 14 10 4" xfId="20957"/>
    <cellStyle name="Input 14 10 5" xfId="20958"/>
    <cellStyle name="Input 14 11" xfId="20959"/>
    <cellStyle name="Input 14 11 2" xfId="20960"/>
    <cellStyle name="Input 14 11 2 2" xfId="20961"/>
    <cellStyle name="Input 14 11 2 3" xfId="20962"/>
    <cellStyle name="Input 14 11 2 4" xfId="20963"/>
    <cellStyle name="Input 14 11 3" xfId="20964"/>
    <cellStyle name="Input 14 11 4" xfId="20965"/>
    <cellStyle name="Input 14 11 5" xfId="20966"/>
    <cellStyle name="Input 14 12" xfId="20967"/>
    <cellStyle name="Input 14 12 2" xfId="20968"/>
    <cellStyle name="Input 14 12 2 2" xfId="20969"/>
    <cellStyle name="Input 14 12 2 3" xfId="20970"/>
    <cellStyle name="Input 14 12 2 4" xfId="20971"/>
    <cellStyle name="Input 14 12 3" xfId="20972"/>
    <cellStyle name="Input 14 12 4" xfId="20973"/>
    <cellStyle name="Input 14 12 5" xfId="20974"/>
    <cellStyle name="Input 14 13" xfId="20975"/>
    <cellStyle name="Input 14 13 2" xfId="20976"/>
    <cellStyle name="Input 14 13 2 2" xfId="20977"/>
    <cellStyle name="Input 14 13 2 3" xfId="20978"/>
    <cellStyle name="Input 14 13 2 4" xfId="20979"/>
    <cellStyle name="Input 14 13 3" xfId="20980"/>
    <cellStyle name="Input 14 13 4" xfId="20981"/>
    <cellStyle name="Input 14 13 5" xfId="20982"/>
    <cellStyle name="Input 14 14" xfId="20983"/>
    <cellStyle name="Input 14 14 2" xfId="20984"/>
    <cellStyle name="Input 14 14 2 2" xfId="20985"/>
    <cellStyle name="Input 14 14 2 3" xfId="20986"/>
    <cellStyle name="Input 14 14 2 4" xfId="20987"/>
    <cellStyle name="Input 14 14 3" xfId="20988"/>
    <cellStyle name="Input 14 14 4" xfId="20989"/>
    <cellStyle name="Input 14 14 5" xfId="20990"/>
    <cellStyle name="Input 14 15" xfId="20991"/>
    <cellStyle name="Input 14 15 2" xfId="20992"/>
    <cellStyle name="Input 14 15 2 2" xfId="20993"/>
    <cellStyle name="Input 14 15 2 3" xfId="20994"/>
    <cellStyle name="Input 14 15 2 4" xfId="20995"/>
    <cellStyle name="Input 14 15 3" xfId="20996"/>
    <cellStyle name="Input 14 15 4" xfId="20997"/>
    <cellStyle name="Input 14 15 5" xfId="20998"/>
    <cellStyle name="Input 14 16" xfId="20999"/>
    <cellStyle name="Input 14 16 2" xfId="21000"/>
    <cellStyle name="Input 14 16 2 2" xfId="21001"/>
    <cellStyle name="Input 14 16 2 3" xfId="21002"/>
    <cellStyle name="Input 14 16 2 4" xfId="21003"/>
    <cellStyle name="Input 14 16 3" xfId="21004"/>
    <cellStyle name="Input 14 16 4" xfId="21005"/>
    <cellStyle name="Input 14 16 5" xfId="21006"/>
    <cellStyle name="Input 14 17" xfId="21007"/>
    <cellStyle name="Input 14 17 2" xfId="21008"/>
    <cellStyle name="Input 14 17 2 2" xfId="21009"/>
    <cellStyle name="Input 14 17 2 3" xfId="21010"/>
    <cellStyle name="Input 14 17 2 4" xfId="21011"/>
    <cellStyle name="Input 14 17 3" xfId="21012"/>
    <cellStyle name="Input 14 17 4" xfId="21013"/>
    <cellStyle name="Input 14 17 5" xfId="21014"/>
    <cellStyle name="Input 14 18" xfId="21015"/>
    <cellStyle name="Input 14 18 2" xfId="21016"/>
    <cellStyle name="Input 14 18 3" xfId="21017"/>
    <cellStyle name="Input 14 18 4" xfId="21018"/>
    <cellStyle name="Input 14 19" xfId="21019"/>
    <cellStyle name="Input 14 2" xfId="21020"/>
    <cellStyle name="Input 14 2 10" xfId="21021"/>
    <cellStyle name="Input 14 2 10 2" xfId="21022"/>
    <cellStyle name="Input 14 2 10 2 2" xfId="21023"/>
    <cellStyle name="Input 14 2 10 2 3" xfId="21024"/>
    <cellStyle name="Input 14 2 10 2 4" xfId="21025"/>
    <cellStyle name="Input 14 2 10 3" xfId="21026"/>
    <cellStyle name="Input 14 2 10 4" xfId="21027"/>
    <cellStyle name="Input 14 2 10 5" xfId="21028"/>
    <cellStyle name="Input 14 2 11" xfId="21029"/>
    <cellStyle name="Input 14 2 11 2" xfId="21030"/>
    <cellStyle name="Input 14 2 11 2 2" xfId="21031"/>
    <cellStyle name="Input 14 2 11 2 3" xfId="21032"/>
    <cellStyle name="Input 14 2 11 2 4" xfId="21033"/>
    <cellStyle name="Input 14 2 11 3" xfId="21034"/>
    <cellStyle name="Input 14 2 11 4" xfId="21035"/>
    <cellStyle name="Input 14 2 11 5" xfId="21036"/>
    <cellStyle name="Input 14 2 12" xfId="21037"/>
    <cellStyle name="Input 14 2 12 2" xfId="21038"/>
    <cellStyle name="Input 14 2 12 2 2" xfId="21039"/>
    <cellStyle name="Input 14 2 12 2 3" xfId="21040"/>
    <cellStyle name="Input 14 2 12 2 4" xfId="21041"/>
    <cellStyle name="Input 14 2 12 3" xfId="21042"/>
    <cellStyle name="Input 14 2 12 4" xfId="21043"/>
    <cellStyle name="Input 14 2 12 5" xfId="21044"/>
    <cellStyle name="Input 14 2 13" xfId="21045"/>
    <cellStyle name="Input 14 2 13 2" xfId="21046"/>
    <cellStyle name="Input 14 2 13 2 2" xfId="21047"/>
    <cellStyle name="Input 14 2 13 2 3" xfId="21048"/>
    <cellStyle name="Input 14 2 13 2 4" xfId="21049"/>
    <cellStyle name="Input 14 2 13 3" xfId="21050"/>
    <cellStyle name="Input 14 2 13 4" xfId="21051"/>
    <cellStyle name="Input 14 2 13 5" xfId="21052"/>
    <cellStyle name="Input 14 2 14" xfId="21053"/>
    <cellStyle name="Input 14 2 14 2" xfId="21054"/>
    <cellStyle name="Input 14 2 14 2 2" xfId="21055"/>
    <cellStyle name="Input 14 2 14 2 3" xfId="21056"/>
    <cellStyle name="Input 14 2 14 2 4" xfId="21057"/>
    <cellStyle name="Input 14 2 14 3" xfId="21058"/>
    <cellStyle name="Input 14 2 14 4" xfId="21059"/>
    <cellStyle name="Input 14 2 14 5" xfId="21060"/>
    <cellStyle name="Input 14 2 15" xfId="21061"/>
    <cellStyle name="Input 14 2 15 2" xfId="21062"/>
    <cellStyle name="Input 14 2 15 2 2" xfId="21063"/>
    <cellStyle name="Input 14 2 15 2 3" xfId="21064"/>
    <cellStyle name="Input 14 2 15 2 4" xfId="21065"/>
    <cellStyle name="Input 14 2 15 3" xfId="21066"/>
    <cellStyle name="Input 14 2 15 4" xfId="21067"/>
    <cellStyle name="Input 14 2 15 5" xfId="21068"/>
    <cellStyle name="Input 14 2 16" xfId="21069"/>
    <cellStyle name="Input 14 2 16 2" xfId="21070"/>
    <cellStyle name="Input 14 2 16 3" xfId="21071"/>
    <cellStyle name="Input 14 2 16 4" xfId="21072"/>
    <cellStyle name="Input 14 2 17" xfId="21073"/>
    <cellStyle name="Input 14 2 2" xfId="21074"/>
    <cellStyle name="Input 14 2 2 2" xfId="21075"/>
    <cellStyle name="Input 14 2 2 2 2" xfId="21076"/>
    <cellStyle name="Input 14 2 2 2 3" xfId="21077"/>
    <cellStyle name="Input 14 2 2 2 4" xfId="21078"/>
    <cellStyle name="Input 14 2 2 3" xfId="21079"/>
    <cellStyle name="Input 14 2 2 4" xfId="21080"/>
    <cellStyle name="Input 14 2 2 5" xfId="21081"/>
    <cellStyle name="Input 14 2 3" xfId="21082"/>
    <cellStyle name="Input 14 2 3 2" xfId="21083"/>
    <cellStyle name="Input 14 2 3 2 2" xfId="21084"/>
    <cellStyle name="Input 14 2 3 2 3" xfId="21085"/>
    <cellStyle name="Input 14 2 3 2 4" xfId="21086"/>
    <cellStyle name="Input 14 2 3 3" xfId="21087"/>
    <cellStyle name="Input 14 2 3 4" xfId="21088"/>
    <cellStyle name="Input 14 2 3 5" xfId="21089"/>
    <cellStyle name="Input 14 2 4" xfId="21090"/>
    <cellStyle name="Input 14 2 4 2" xfId="21091"/>
    <cellStyle name="Input 14 2 4 2 2" xfId="21092"/>
    <cellStyle name="Input 14 2 4 2 3" xfId="21093"/>
    <cellStyle name="Input 14 2 4 2 4" xfId="21094"/>
    <cellStyle name="Input 14 2 4 3" xfId="21095"/>
    <cellStyle name="Input 14 2 4 4" xfId="21096"/>
    <cellStyle name="Input 14 2 4 5" xfId="21097"/>
    <cellStyle name="Input 14 2 5" xfId="21098"/>
    <cellStyle name="Input 14 2 5 2" xfId="21099"/>
    <cellStyle name="Input 14 2 5 2 2" xfId="21100"/>
    <cellStyle name="Input 14 2 5 2 3" xfId="21101"/>
    <cellStyle name="Input 14 2 5 2 4" xfId="21102"/>
    <cellStyle name="Input 14 2 5 3" xfId="21103"/>
    <cellStyle name="Input 14 2 5 4" xfId="21104"/>
    <cellStyle name="Input 14 2 5 5" xfId="21105"/>
    <cellStyle name="Input 14 2 6" xfId="21106"/>
    <cellStyle name="Input 14 2 6 2" xfId="21107"/>
    <cellStyle name="Input 14 2 6 2 2" xfId="21108"/>
    <cellStyle name="Input 14 2 6 2 3" xfId="21109"/>
    <cellStyle name="Input 14 2 6 2 4" xfId="21110"/>
    <cellStyle name="Input 14 2 6 3" xfId="21111"/>
    <cellStyle name="Input 14 2 6 4" xfId="21112"/>
    <cellStyle name="Input 14 2 6 5" xfId="21113"/>
    <cellStyle name="Input 14 2 7" xfId="21114"/>
    <cellStyle name="Input 14 2 7 2" xfId="21115"/>
    <cellStyle name="Input 14 2 7 2 2" xfId="21116"/>
    <cellStyle name="Input 14 2 7 2 3" xfId="21117"/>
    <cellStyle name="Input 14 2 7 2 4" xfId="21118"/>
    <cellStyle name="Input 14 2 7 3" xfId="21119"/>
    <cellStyle name="Input 14 2 7 4" xfId="21120"/>
    <cellStyle name="Input 14 2 7 5" xfId="21121"/>
    <cellStyle name="Input 14 2 8" xfId="21122"/>
    <cellStyle name="Input 14 2 8 2" xfId="21123"/>
    <cellStyle name="Input 14 2 8 2 2" xfId="21124"/>
    <cellStyle name="Input 14 2 8 2 3" xfId="21125"/>
    <cellStyle name="Input 14 2 8 2 4" xfId="21126"/>
    <cellStyle name="Input 14 2 8 3" xfId="21127"/>
    <cellStyle name="Input 14 2 8 4" xfId="21128"/>
    <cellStyle name="Input 14 2 8 5" xfId="21129"/>
    <cellStyle name="Input 14 2 9" xfId="21130"/>
    <cellStyle name="Input 14 2 9 2" xfId="21131"/>
    <cellStyle name="Input 14 2 9 2 2" xfId="21132"/>
    <cellStyle name="Input 14 2 9 2 3" xfId="21133"/>
    <cellStyle name="Input 14 2 9 2 4" xfId="21134"/>
    <cellStyle name="Input 14 2 9 3" xfId="21135"/>
    <cellStyle name="Input 14 2 9 4" xfId="21136"/>
    <cellStyle name="Input 14 2 9 5" xfId="21137"/>
    <cellStyle name="Input 14 2_Income Statement " xfId="21138"/>
    <cellStyle name="Input 14 20" xfId="21139"/>
    <cellStyle name="Input 14 21" xfId="21140"/>
    <cellStyle name="Input 14 22" xfId="20950"/>
    <cellStyle name="Input 14 3" xfId="21141"/>
    <cellStyle name="Input 14 3 2" xfId="21142"/>
    <cellStyle name="Input 14 3 2 2" xfId="21143"/>
    <cellStyle name="Input 14 3 2 3" xfId="21144"/>
    <cellStyle name="Input 14 3 2 4" xfId="21145"/>
    <cellStyle name="Input 14 3 3" xfId="21146"/>
    <cellStyle name="Input 14 3 4" xfId="21147"/>
    <cellStyle name="Input 14 3 5" xfId="21148"/>
    <cellStyle name="Input 14 4" xfId="21149"/>
    <cellStyle name="Input 14 4 2" xfId="21150"/>
    <cellStyle name="Input 14 4 2 2" xfId="21151"/>
    <cellStyle name="Input 14 4 2 3" xfId="21152"/>
    <cellStyle name="Input 14 4 2 4" xfId="21153"/>
    <cellStyle name="Input 14 4 3" xfId="21154"/>
    <cellStyle name="Input 14 4 4" xfId="21155"/>
    <cellStyle name="Input 14 4 5" xfId="21156"/>
    <cellStyle name="Input 14 5" xfId="21157"/>
    <cellStyle name="Input 14 5 2" xfId="21158"/>
    <cellStyle name="Input 14 5 2 2" xfId="21159"/>
    <cellStyle name="Input 14 5 2 3" xfId="21160"/>
    <cellStyle name="Input 14 5 2 4" xfId="21161"/>
    <cellStyle name="Input 14 5 3" xfId="21162"/>
    <cellStyle name="Input 14 5 4" xfId="21163"/>
    <cellStyle name="Input 14 5 5" xfId="21164"/>
    <cellStyle name="Input 14 6" xfId="21165"/>
    <cellStyle name="Input 14 6 2" xfId="21166"/>
    <cellStyle name="Input 14 6 2 2" xfId="21167"/>
    <cellStyle name="Input 14 6 2 3" xfId="21168"/>
    <cellStyle name="Input 14 6 2 4" xfId="21169"/>
    <cellStyle name="Input 14 6 3" xfId="21170"/>
    <cellStyle name="Input 14 6 4" xfId="21171"/>
    <cellStyle name="Input 14 6 5" xfId="21172"/>
    <cellStyle name="Input 14 7" xfId="21173"/>
    <cellStyle name="Input 14 7 2" xfId="21174"/>
    <cellStyle name="Input 14 7 2 2" xfId="21175"/>
    <cellStyle name="Input 14 7 2 3" xfId="21176"/>
    <cellStyle name="Input 14 7 2 4" xfId="21177"/>
    <cellStyle name="Input 14 7 3" xfId="21178"/>
    <cellStyle name="Input 14 7 4" xfId="21179"/>
    <cellStyle name="Input 14 7 5" xfId="21180"/>
    <cellStyle name="Input 14 8" xfId="21181"/>
    <cellStyle name="Input 14 8 2" xfId="21182"/>
    <cellStyle name="Input 14 8 2 2" xfId="21183"/>
    <cellStyle name="Input 14 8 2 3" xfId="21184"/>
    <cellStyle name="Input 14 8 2 4" xfId="21185"/>
    <cellStyle name="Input 14 8 3" xfId="21186"/>
    <cellStyle name="Input 14 8 4" xfId="21187"/>
    <cellStyle name="Input 14 8 5" xfId="21188"/>
    <cellStyle name="Input 14 9" xfId="21189"/>
    <cellStyle name="Input 14 9 2" xfId="21190"/>
    <cellStyle name="Input 14 9 2 2" xfId="21191"/>
    <cellStyle name="Input 14 9 2 3" xfId="21192"/>
    <cellStyle name="Input 14 9 2 4" xfId="21193"/>
    <cellStyle name="Input 14 9 3" xfId="21194"/>
    <cellStyle name="Input 14 9 4" xfId="21195"/>
    <cellStyle name="Input 14 9 5" xfId="21196"/>
    <cellStyle name="Input 14_Income Statement " xfId="21197"/>
    <cellStyle name="Input 15" xfId="4212"/>
    <cellStyle name="Input 15 10" xfId="21199"/>
    <cellStyle name="Input 15 10 2" xfId="21200"/>
    <cellStyle name="Input 15 10 2 2" xfId="21201"/>
    <cellStyle name="Input 15 10 2 3" xfId="21202"/>
    <cellStyle name="Input 15 10 2 4" xfId="21203"/>
    <cellStyle name="Input 15 10 3" xfId="21204"/>
    <cellStyle name="Input 15 10 4" xfId="21205"/>
    <cellStyle name="Input 15 10 5" xfId="21206"/>
    <cellStyle name="Input 15 11" xfId="21207"/>
    <cellStyle name="Input 15 11 2" xfId="21208"/>
    <cellStyle name="Input 15 11 2 2" xfId="21209"/>
    <cellStyle name="Input 15 11 2 3" xfId="21210"/>
    <cellStyle name="Input 15 11 2 4" xfId="21211"/>
    <cellStyle name="Input 15 11 3" xfId="21212"/>
    <cellStyle name="Input 15 11 4" xfId="21213"/>
    <cellStyle name="Input 15 11 5" xfId="21214"/>
    <cellStyle name="Input 15 12" xfId="21215"/>
    <cellStyle name="Input 15 12 2" xfId="21216"/>
    <cellStyle name="Input 15 12 2 2" xfId="21217"/>
    <cellStyle name="Input 15 12 2 3" xfId="21218"/>
    <cellStyle name="Input 15 12 2 4" xfId="21219"/>
    <cellStyle name="Input 15 12 3" xfId="21220"/>
    <cellStyle name="Input 15 12 4" xfId="21221"/>
    <cellStyle name="Input 15 12 5" xfId="21222"/>
    <cellStyle name="Input 15 13" xfId="21223"/>
    <cellStyle name="Input 15 13 2" xfId="21224"/>
    <cellStyle name="Input 15 13 2 2" xfId="21225"/>
    <cellStyle name="Input 15 13 2 3" xfId="21226"/>
    <cellStyle name="Input 15 13 2 4" xfId="21227"/>
    <cellStyle name="Input 15 13 3" xfId="21228"/>
    <cellStyle name="Input 15 13 4" xfId="21229"/>
    <cellStyle name="Input 15 13 5" xfId="21230"/>
    <cellStyle name="Input 15 14" xfId="21231"/>
    <cellStyle name="Input 15 14 2" xfId="21232"/>
    <cellStyle name="Input 15 14 2 2" xfId="21233"/>
    <cellStyle name="Input 15 14 2 3" xfId="21234"/>
    <cellStyle name="Input 15 14 2 4" xfId="21235"/>
    <cellStyle name="Input 15 14 3" xfId="21236"/>
    <cellStyle name="Input 15 14 4" xfId="21237"/>
    <cellStyle name="Input 15 14 5" xfId="21238"/>
    <cellStyle name="Input 15 15" xfId="21239"/>
    <cellStyle name="Input 15 15 2" xfId="21240"/>
    <cellStyle name="Input 15 15 2 2" xfId="21241"/>
    <cellStyle name="Input 15 15 2 3" xfId="21242"/>
    <cellStyle name="Input 15 15 2 4" xfId="21243"/>
    <cellStyle name="Input 15 15 3" xfId="21244"/>
    <cellStyle name="Input 15 15 4" xfId="21245"/>
    <cellStyle name="Input 15 15 5" xfId="21246"/>
    <cellStyle name="Input 15 16" xfId="21247"/>
    <cellStyle name="Input 15 16 2" xfId="21248"/>
    <cellStyle name="Input 15 16 2 2" xfId="21249"/>
    <cellStyle name="Input 15 16 2 3" xfId="21250"/>
    <cellStyle name="Input 15 16 2 4" xfId="21251"/>
    <cellStyle name="Input 15 16 3" xfId="21252"/>
    <cellStyle name="Input 15 16 4" xfId="21253"/>
    <cellStyle name="Input 15 16 5" xfId="21254"/>
    <cellStyle name="Input 15 17" xfId="21255"/>
    <cellStyle name="Input 15 17 2" xfId="21256"/>
    <cellStyle name="Input 15 17 2 2" xfId="21257"/>
    <cellStyle name="Input 15 17 2 3" xfId="21258"/>
    <cellStyle name="Input 15 17 2 4" xfId="21259"/>
    <cellStyle name="Input 15 17 3" xfId="21260"/>
    <cellStyle name="Input 15 17 4" xfId="21261"/>
    <cellStyle name="Input 15 17 5" xfId="21262"/>
    <cellStyle name="Input 15 18" xfId="21263"/>
    <cellStyle name="Input 15 18 2" xfId="21264"/>
    <cellStyle name="Input 15 18 3" xfId="21265"/>
    <cellStyle name="Input 15 18 4" xfId="21266"/>
    <cellStyle name="Input 15 19" xfId="21267"/>
    <cellStyle name="Input 15 2" xfId="21268"/>
    <cellStyle name="Input 15 2 10" xfId="21269"/>
    <cellStyle name="Input 15 2 10 2" xfId="21270"/>
    <cellStyle name="Input 15 2 10 2 2" xfId="21271"/>
    <cellStyle name="Input 15 2 10 2 3" xfId="21272"/>
    <cellStyle name="Input 15 2 10 2 4" xfId="21273"/>
    <cellStyle name="Input 15 2 10 3" xfId="21274"/>
    <cellStyle name="Input 15 2 10 4" xfId="21275"/>
    <cellStyle name="Input 15 2 10 5" xfId="21276"/>
    <cellStyle name="Input 15 2 11" xfId="21277"/>
    <cellStyle name="Input 15 2 11 2" xfId="21278"/>
    <cellStyle name="Input 15 2 11 2 2" xfId="21279"/>
    <cellStyle name="Input 15 2 11 2 3" xfId="21280"/>
    <cellStyle name="Input 15 2 11 2 4" xfId="21281"/>
    <cellStyle name="Input 15 2 11 3" xfId="21282"/>
    <cellStyle name="Input 15 2 11 4" xfId="21283"/>
    <cellStyle name="Input 15 2 11 5" xfId="21284"/>
    <cellStyle name="Input 15 2 12" xfId="21285"/>
    <cellStyle name="Input 15 2 12 2" xfId="21286"/>
    <cellStyle name="Input 15 2 12 2 2" xfId="21287"/>
    <cellStyle name="Input 15 2 12 2 3" xfId="21288"/>
    <cellStyle name="Input 15 2 12 2 4" xfId="21289"/>
    <cellStyle name="Input 15 2 12 3" xfId="21290"/>
    <cellStyle name="Input 15 2 12 4" xfId="21291"/>
    <cellStyle name="Input 15 2 12 5" xfId="21292"/>
    <cellStyle name="Input 15 2 13" xfId="21293"/>
    <cellStyle name="Input 15 2 13 2" xfId="21294"/>
    <cellStyle name="Input 15 2 13 2 2" xfId="21295"/>
    <cellStyle name="Input 15 2 13 2 3" xfId="21296"/>
    <cellStyle name="Input 15 2 13 2 4" xfId="21297"/>
    <cellStyle name="Input 15 2 13 3" xfId="21298"/>
    <cellStyle name="Input 15 2 13 4" xfId="21299"/>
    <cellStyle name="Input 15 2 13 5" xfId="21300"/>
    <cellStyle name="Input 15 2 14" xfId="21301"/>
    <cellStyle name="Input 15 2 14 2" xfId="21302"/>
    <cellStyle name="Input 15 2 14 2 2" xfId="21303"/>
    <cellStyle name="Input 15 2 14 2 3" xfId="21304"/>
    <cellStyle name="Input 15 2 14 2 4" xfId="21305"/>
    <cellStyle name="Input 15 2 14 3" xfId="21306"/>
    <cellStyle name="Input 15 2 14 4" xfId="21307"/>
    <cellStyle name="Input 15 2 14 5" xfId="21308"/>
    <cellStyle name="Input 15 2 15" xfId="21309"/>
    <cellStyle name="Input 15 2 15 2" xfId="21310"/>
    <cellStyle name="Input 15 2 15 2 2" xfId="21311"/>
    <cellStyle name="Input 15 2 15 2 3" xfId="21312"/>
    <cellStyle name="Input 15 2 15 2 4" xfId="21313"/>
    <cellStyle name="Input 15 2 15 3" xfId="21314"/>
    <cellStyle name="Input 15 2 15 4" xfId="21315"/>
    <cellStyle name="Input 15 2 15 5" xfId="21316"/>
    <cellStyle name="Input 15 2 16" xfId="21317"/>
    <cellStyle name="Input 15 2 16 2" xfId="21318"/>
    <cellStyle name="Input 15 2 16 3" xfId="21319"/>
    <cellStyle name="Input 15 2 16 4" xfId="21320"/>
    <cellStyle name="Input 15 2 17" xfId="21321"/>
    <cellStyle name="Input 15 2 2" xfId="21322"/>
    <cellStyle name="Input 15 2 2 2" xfId="21323"/>
    <cellStyle name="Input 15 2 2 2 2" xfId="21324"/>
    <cellStyle name="Input 15 2 2 2 3" xfId="21325"/>
    <cellStyle name="Input 15 2 2 2 4" xfId="21326"/>
    <cellStyle name="Input 15 2 2 3" xfId="21327"/>
    <cellStyle name="Input 15 2 2 4" xfId="21328"/>
    <cellStyle name="Input 15 2 2 5" xfId="21329"/>
    <cellStyle name="Input 15 2 3" xfId="21330"/>
    <cellStyle name="Input 15 2 3 2" xfId="21331"/>
    <cellStyle name="Input 15 2 3 2 2" xfId="21332"/>
    <cellStyle name="Input 15 2 3 2 3" xfId="21333"/>
    <cellStyle name="Input 15 2 3 2 4" xfId="21334"/>
    <cellStyle name="Input 15 2 3 3" xfId="21335"/>
    <cellStyle name="Input 15 2 3 4" xfId="21336"/>
    <cellStyle name="Input 15 2 3 5" xfId="21337"/>
    <cellStyle name="Input 15 2 4" xfId="21338"/>
    <cellStyle name="Input 15 2 4 2" xfId="21339"/>
    <cellStyle name="Input 15 2 4 2 2" xfId="21340"/>
    <cellStyle name="Input 15 2 4 2 3" xfId="21341"/>
    <cellStyle name="Input 15 2 4 2 4" xfId="21342"/>
    <cellStyle name="Input 15 2 4 3" xfId="21343"/>
    <cellStyle name="Input 15 2 4 4" xfId="21344"/>
    <cellStyle name="Input 15 2 4 5" xfId="21345"/>
    <cellStyle name="Input 15 2 5" xfId="21346"/>
    <cellStyle name="Input 15 2 5 2" xfId="21347"/>
    <cellStyle name="Input 15 2 5 2 2" xfId="21348"/>
    <cellStyle name="Input 15 2 5 2 3" xfId="21349"/>
    <cellStyle name="Input 15 2 5 2 4" xfId="21350"/>
    <cellStyle name="Input 15 2 5 3" xfId="21351"/>
    <cellStyle name="Input 15 2 5 4" xfId="21352"/>
    <cellStyle name="Input 15 2 5 5" xfId="21353"/>
    <cellStyle name="Input 15 2 6" xfId="21354"/>
    <cellStyle name="Input 15 2 6 2" xfId="21355"/>
    <cellStyle name="Input 15 2 6 2 2" xfId="21356"/>
    <cellStyle name="Input 15 2 6 2 3" xfId="21357"/>
    <cellStyle name="Input 15 2 6 2 4" xfId="21358"/>
    <cellStyle name="Input 15 2 6 3" xfId="21359"/>
    <cellStyle name="Input 15 2 6 4" xfId="21360"/>
    <cellStyle name="Input 15 2 6 5" xfId="21361"/>
    <cellStyle name="Input 15 2 7" xfId="21362"/>
    <cellStyle name="Input 15 2 7 2" xfId="21363"/>
    <cellStyle name="Input 15 2 7 2 2" xfId="21364"/>
    <cellStyle name="Input 15 2 7 2 3" xfId="21365"/>
    <cellStyle name="Input 15 2 7 2 4" xfId="21366"/>
    <cellStyle name="Input 15 2 7 3" xfId="21367"/>
    <cellStyle name="Input 15 2 7 4" xfId="21368"/>
    <cellStyle name="Input 15 2 7 5" xfId="21369"/>
    <cellStyle name="Input 15 2 8" xfId="21370"/>
    <cellStyle name="Input 15 2 8 2" xfId="21371"/>
    <cellStyle name="Input 15 2 8 2 2" xfId="21372"/>
    <cellStyle name="Input 15 2 8 2 3" xfId="21373"/>
    <cellStyle name="Input 15 2 8 2 4" xfId="21374"/>
    <cellStyle name="Input 15 2 8 3" xfId="21375"/>
    <cellStyle name="Input 15 2 8 4" xfId="21376"/>
    <cellStyle name="Input 15 2 8 5" xfId="21377"/>
    <cellStyle name="Input 15 2 9" xfId="21378"/>
    <cellStyle name="Input 15 2 9 2" xfId="21379"/>
    <cellStyle name="Input 15 2 9 2 2" xfId="21380"/>
    <cellStyle name="Input 15 2 9 2 3" xfId="21381"/>
    <cellStyle name="Input 15 2 9 2 4" xfId="21382"/>
    <cellStyle name="Input 15 2 9 3" xfId="21383"/>
    <cellStyle name="Input 15 2 9 4" xfId="21384"/>
    <cellStyle name="Input 15 2 9 5" xfId="21385"/>
    <cellStyle name="Input 15 2_Income Statement " xfId="21386"/>
    <cellStyle name="Input 15 20" xfId="21387"/>
    <cellStyle name="Input 15 21" xfId="21388"/>
    <cellStyle name="Input 15 22" xfId="21198"/>
    <cellStyle name="Input 15 3" xfId="21389"/>
    <cellStyle name="Input 15 3 2" xfId="21390"/>
    <cellStyle name="Input 15 3 2 2" xfId="21391"/>
    <cellStyle name="Input 15 3 2 3" xfId="21392"/>
    <cellStyle name="Input 15 3 2 4" xfId="21393"/>
    <cellStyle name="Input 15 3 3" xfId="21394"/>
    <cellStyle name="Input 15 3 4" xfId="21395"/>
    <cellStyle name="Input 15 3 5" xfId="21396"/>
    <cellStyle name="Input 15 4" xfId="21397"/>
    <cellStyle name="Input 15 4 2" xfId="21398"/>
    <cellStyle name="Input 15 4 2 2" xfId="21399"/>
    <cellStyle name="Input 15 4 2 3" xfId="21400"/>
    <cellStyle name="Input 15 4 2 4" xfId="21401"/>
    <cellStyle name="Input 15 4 3" xfId="21402"/>
    <cellStyle name="Input 15 4 4" xfId="21403"/>
    <cellStyle name="Input 15 4 5" xfId="21404"/>
    <cellStyle name="Input 15 5" xfId="21405"/>
    <cellStyle name="Input 15 5 2" xfId="21406"/>
    <cellStyle name="Input 15 5 2 2" xfId="21407"/>
    <cellStyle name="Input 15 5 2 3" xfId="21408"/>
    <cellStyle name="Input 15 5 2 4" xfId="21409"/>
    <cellStyle name="Input 15 5 3" xfId="21410"/>
    <cellStyle name="Input 15 5 4" xfId="21411"/>
    <cellStyle name="Input 15 5 5" xfId="21412"/>
    <cellStyle name="Input 15 6" xfId="21413"/>
    <cellStyle name="Input 15 6 2" xfId="21414"/>
    <cellStyle name="Input 15 6 2 2" xfId="21415"/>
    <cellStyle name="Input 15 6 2 3" xfId="21416"/>
    <cellStyle name="Input 15 6 2 4" xfId="21417"/>
    <cellStyle name="Input 15 6 3" xfId="21418"/>
    <cellStyle name="Input 15 6 4" xfId="21419"/>
    <cellStyle name="Input 15 6 5" xfId="21420"/>
    <cellStyle name="Input 15 7" xfId="21421"/>
    <cellStyle name="Input 15 7 2" xfId="21422"/>
    <cellStyle name="Input 15 7 2 2" xfId="21423"/>
    <cellStyle name="Input 15 7 2 3" xfId="21424"/>
    <cellStyle name="Input 15 7 2 4" xfId="21425"/>
    <cellStyle name="Input 15 7 3" xfId="21426"/>
    <cellStyle name="Input 15 7 4" xfId="21427"/>
    <cellStyle name="Input 15 7 5" xfId="21428"/>
    <cellStyle name="Input 15 8" xfId="21429"/>
    <cellStyle name="Input 15 8 2" xfId="21430"/>
    <cellStyle name="Input 15 8 2 2" xfId="21431"/>
    <cellStyle name="Input 15 8 2 3" xfId="21432"/>
    <cellStyle name="Input 15 8 2 4" xfId="21433"/>
    <cellStyle name="Input 15 8 3" xfId="21434"/>
    <cellStyle name="Input 15 8 4" xfId="21435"/>
    <cellStyle name="Input 15 8 5" xfId="21436"/>
    <cellStyle name="Input 15 9" xfId="21437"/>
    <cellStyle name="Input 15 9 2" xfId="21438"/>
    <cellStyle name="Input 15 9 2 2" xfId="21439"/>
    <cellStyle name="Input 15 9 2 3" xfId="21440"/>
    <cellStyle name="Input 15 9 2 4" xfId="21441"/>
    <cellStyle name="Input 15 9 3" xfId="21442"/>
    <cellStyle name="Input 15 9 4" xfId="21443"/>
    <cellStyle name="Input 15 9 5" xfId="21444"/>
    <cellStyle name="Input 15_Income Statement " xfId="21445"/>
    <cellStyle name="Input 16" xfId="4213"/>
    <cellStyle name="Input 16 10" xfId="21447"/>
    <cellStyle name="Input 16 10 2" xfId="21448"/>
    <cellStyle name="Input 16 10 2 2" xfId="21449"/>
    <cellStyle name="Input 16 10 2 3" xfId="21450"/>
    <cellStyle name="Input 16 10 2 4" xfId="21451"/>
    <cellStyle name="Input 16 10 3" xfId="21452"/>
    <cellStyle name="Input 16 10 4" xfId="21453"/>
    <cellStyle name="Input 16 10 5" xfId="21454"/>
    <cellStyle name="Input 16 11" xfId="21455"/>
    <cellStyle name="Input 16 11 2" xfId="21456"/>
    <cellStyle name="Input 16 11 2 2" xfId="21457"/>
    <cellStyle name="Input 16 11 2 3" xfId="21458"/>
    <cellStyle name="Input 16 11 2 4" xfId="21459"/>
    <cellStyle name="Input 16 11 3" xfId="21460"/>
    <cellStyle name="Input 16 11 4" xfId="21461"/>
    <cellStyle name="Input 16 11 5" xfId="21462"/>
    <cellStyle name="Input 16 12" xfId="21463"/>
    <cellStyle name="Input 16 12 2" xfId="21464"/>
    <cellStyle name="Input 16 12 2 2" xfId="21465"/>
    <cellStyle name="Input 16 12 2 3" xfId="21466"/>
    <cellStyle name="Input 16 12 2 4" xfId="21467"/>
    <cellStyle name="Input 16 12 3" xfId="21468"/>
    <cellStyle name="Input 16 12 4" xfId="21469"/>
    <cellStyle name="Input 16 12 5" xfId="21470"/>
    <cellStyle name="Input 16 13" xfId="21471"/>
    <cellStyle name="Input 16 13 2" xfId="21472"/>
    <cellStyle name="Input 16 13 2 2" xfId="21473"/>
    <cellStyle name="Input 16 13 2 3" xfId="21474"/>
    <cellStyle name="Input 16 13 2 4" xfId="21475"/>
    <cellStyle name="Input 16 13 3" xfId="21476"/>
    <cellStyle name="Input 16 13 4" xfId="21477"/>
    <cellStyle name="Input 16 13 5" xfId="21478"/>
    <cellStyle name="Input 16 14" xfId="21479"/>
    <cellStyle name="Input 16 14 2" xfId="21480"/>
    <cellStyle name="Input 16 14 2 2" xfId="21481"/>
    <cellStyle name="Input 16 14 2 3" xfId="21482"/>
    <cellStyle name="Input 16 14 2 4" xfId="21483"/>
    <cellStyle name="Input 16 14 3" xfId="21484"/>
    <cellStyle name="Input 16 14 4" xfId="21485"/>
    <cellStyle name="Input 16 14 5" xfId="21486"/>
    <cellStyle name="Input 16 15" xfId="21487"/>
    <cellStyle name="Input 16 15 2" xfId="21488"/>
    <cellStyle name="Input 16 15 2 2" xfId="21489"/>
    <cellStyle name="Input 16 15 2 3" xfId="21490"/>
    <cellStyle name="Input 16 15 2 4" xfId="21491"/>
    <cellStyle name="Input 16 15 3" xfId="21492"/>
    <cellStyle name="Input 16 15 4" xfId="21493"/>
    <cellStyle name="Input 16 15 5" xfId="21494"/>
    <cellStyle name="Input 16 16" xfId="21495"/>
    <cellStyle name="Input 16 16 2" xfId="21496"/>
    <cellStyle name="Input 16 16 2 2" xfId="21497"/>
    <cellStyle name="Input 16 16 2 3" xfId="21498"/>
    <cellStyle name="Input 16 16 2 4" xfId="21499"/>
    <cellStyle name="Input 16 16 3" xfId="21500"/>
    <cellStyle name="Input 16 16 4" xfId="21501"/>
    <cellStyle name="Input 16 16 5" xfId="21502"/>
    <cellStyle name="Input 16 17" xfId="21503"/>
    <cellStyle name="Input 16 17 2" xfId="21504"/>
    <cellStyle name="Input 16 17 2 2" xfId="21505"/>
    <cellStyle name="Input 16 17 2 3" xfId="21506"/>
    <cellStyle name="Input 16 17 2 4" xfId="21507"/>
    <cellStyle name="Input 16 17 3" xfId="21508"/>
    <cellStyle name="Input 16 17 4" xfId="21509"/>
    <cellStyle name="Input 16 17 5" xfId="21510"/>
    <cellStyle name="Input 16 18" xfId="21511"/>
    <cellStyle name="Input 16 18 2" xfId="21512"/>
    <cellStyle name="Input 16 18 3" xfId="21513"/>
    <cellStyle name="Input 16 18 4" xfId="21514"/>
    <cellStyle name="Input 16 19" xfId="21515"/>
    <cellStyle name="Input 16 2" xfId="21516"/>
    <cellStyle name="Input 16 2 10" xfId="21517"/>
    <cellStyle name="Input 16 2 10 2" xfId="21518"/>
    <cellStyle name="Input 16 2 10 2 2" xfId="21519"/>
    <cellStyle name="Input 16 2 10 2 3" xfId="21520"/>
    <cellStyle name="Input 16 2 10 2 4" xfId="21521"/>
    <cellStyle name="Input 16 2 10 3" xfId="21522"/>
    <cellStyle name="Input 16 2 10 4" xfId="21523"/>
    <cellStyle name="Input 16 2 10 5" xfId="21524"/>
    <cellStyle name="Input 16 2 11" xfId="21525"/>
    <cellStyle name="Input 16 2 11 2" xfId="21526"/>
    <cellStyle name="Input 16 2 11 2 2" xfId="21527"/>
    <cellStyle name="Input 16 2 11 2 3" xfId="21528"/>
    <cellStyle name="Input 16 2 11 2 4" xfId="21529"/>
    <cellStyle name="Input 16 2 11 3" xfId="21530"/>
    <cellStyle name="Input 16 2 11 4" xfId="21531"/>
    <cellStyle name="Input 16 2 11 5" xfId="21532"/>
    <cellStyle name="Input 16 2 12" xfId="21533"/>
    <cellStyle name="Input 16 2 12 2" xfId="21534"/>
    <cellStyle name="Input 16 2 12 2 2" xfId="21535"/>
    <cellStyle name="Input 16 2 12 2 3" xfId="21536"/>
    <cellStyle name="Input 16 2 12 2 4" xfId="21537"/>
    <cellStyle name="Input 16 2 12 3" xfId="21538"/>
    <cellStyle name="Input 16 2 12 4" xfId="21539"/>
    <cellStyle name="Input 16 2 12 5" xfId="21540"/>
    <cellStyle name="Input 16 2 13" xfId="21541"/>
    <cellStyle name="Input 16 2 13 2" xfId="21542"/>
    <cellStyle name="Input 16 2 13 2 2" xfId="21543"/>
    <cellStyle name="Input 16 2 13 2 3" xfId="21544"/>
    <cellStyle name="Input 16 2 13 2 4" xfId="21545"/>
    <cellStyle name="Input 16 2 13 3" xfId="21546"/>
    <cellStyle name="Input 16 2 13 4" xfId="21547"/>
    <cellStyle name="Input 16 2 13 5" xfId="21548"/>
    <cellStyle name="Input 16 2 14" xfId="21549"/>
    <cellStyle name="Input 16 2 14 2" xfId="21550"/>
    <cellStyle name="Input 16 2 14 2 2" xfId="21551"/>
    <cellStyle name="Input 16 2 14 2 3" xfId="21552"/>
    <cellStyle name="Input 16 2 14 2 4" xfId="21553"/>
    <cellStyle name="Input 16 2 14 3" xfId="21554"/>
    <cellStyle name="Input 16 2 14 4" xfId="21555"/>
    <cellStyle name="Input 16 2 14 5" xfId="21556"/>
    <cellStyle name="Input 16 2 15" xfId="21557"/>
    <cellStyle name="Input 16 2 15 2" xfId="21558"/>
    <cellStyle name="Input 16 2 15 2 2" xfId="21559"/>
    <cellStyle name="Input 16 2 15 2 3" xfId="21560"/>
    <cellStyle name="Input 16 2 15 2 4" xfId="21561"/>
    <cellStyle name="Input 16 2 15 3" xfId="21562"/>
    <cellStyle name="Input 16 2 15 4" xfId="21563"/>
    <cellStyle name="Input 16 2 15 5" xfId="21564"/>
    <cellStyle name="Input 16 2 16" xfId="21565"/>
    <cellStyle name="Input 16 2 16 2" xfId="21566"/>
    <cellStyle name="Input 16 2 16 3" xfId="21567"/>
    <cellStyle name="Input 16 2 16 4" xfId="21568"/>
    <cellStyle name="Input 16 2 17" xfId="21569"/>
    <cellStyle name="Input 16 2 2" xfId="21570"/>
    <cellStyle name="Input 16 2 2 2" xfId="21571"/>
    <cellStyle name="Input 16 2 2 2 2" xfId="21572"/>
    <cellStyle name="Input 16 2 2 2 3" xfId="21573"/>
    <cellStyle name="Input 16 2 2 2 4" xfId="21574"/>
    <cellStyle name="Input 16 2 2 3" xfId="21575"/>
    <cellStyle name="Input 16 2 2 4" xfId="21576"/>
    <cellStyle name="Input 16 2 2 5" xfId="21577"/>
    <cellStyle name="Input 16 2 3" xfId="21578"/>
    <cellStyle name="Input 16 2 3 2" xfId="21579"/>
    <cellStyle name="Input 16 2 3 2 2" xfId="21580"/>
    <cellStyle name="Input 16 2 3 2 3" xfId="21581"/>
    <cellStyle name="Input 16 2 3 2 4" xfId="21582"/>
    <cellStyle name="Input 16 2 3 3" xfId="21583"/>
    <cellStyle name="Input 16 2 3 4" xfId="21584"/>
    <cellStyle name="Input 16 2 3 5" xfId="21585"/>
    <cellStyle name="Input 16 2 4" xfId="21586"/>
    <cellStyle name="Input 16 2 4 2" xfId="21587"/>
    <cellStyle name="Input 16 2 4 2 2" xfId="21588"/>
    <cellStyle name="Input 16 2 4 2 3" xfId="21589"/>
    <cellStyle name="Input 16 2 4 2 4" xfId="21590"/>
    <cellStyle name="Input 16 2 4 3" xfId="21591"/>
    <cellStyle name="Input 16 2 4 4" xfId="21592"/>
    <cellStyle name="Input 16 2 4 5" xfId="21593"/>
    <cellStyle name="Input 16 2 5" xfId="21594"/>
    <cellStyle name="Input 16 2 5 2" xfId="21595"/>
    <cellStyle name="Input 16 2 5 2 2" xfId="21596"/>
    <cellStyle name="Input 16 2 5 2 3" xfId="21597"/>
    <cellStyle name="Input 16 2 5 2 4" xfId="21598"/>
    <cellStyle name="Input 16 2 5 3" xfId="21599"/>
    <cellStyle name="Input 16 2 5 4" xfId="21600"/>
    <cellStyle name="Input 16 2 5 5" xfId="21601"/>
    <cellStyle name="Input 16 2 6" xfId="21602"/>
    <cellStyle name="Input 16 2 6 2" xfId="21603"/>
    <cellStyle name="Input 16 2 6 2 2" xfId="21604"/>
    <cellStyle name="Input 16 2 6 2 3" xfId="21605"/>
    <cellStyle name="Input 16 2 6 2 4" xfId="21606"/>
    <cellStyle name="Input 16 2 6 3" xfId="21607"/>
    <cellStyle name="Input 16 2 6 4" xfId="21608"/>
    <cellStyle name="Input 16 2 6 5" xfId="21609"/>
    <cellStyle name="Input 16 2 7" xfId="21610"/>
    <cellStyle name="Input 16 2 7 2" xfId="21611"/>
    <cellStyle name="Input 16 2 7 2 2" xfId="21612"/>
    <cellStyle name="Input 16 2 7 2 3" xfId="21613"/>
    <cellStyle name="Input 16 2 7 2 4" xfId="21614"/>
    <cellStyle name="Input 16 2 7 3" xfId="21615"/>
    <cellStyle name="Input 16 2 7 4" xfId="21616"/>
    <cellStyle name="Input 16 2 7 5" xfId="21617"/>
    <cellStyle name="Input 16 2 8" xfId="21618"/>
    <cellStyle name="Input 16 2 8 2" xfId="21619"/>
    <cellStyle name="Input 16 2 8 2 2" xfId="21620"/>
    <cellStyle name="Input 16 2 8 2 3" xfId="21621"/>
    <cellStyle name="Input 16 2 8 2 4" xfId="21622"/>
    <cellStyle name="Input 16 2 8 3" xfId="21623"/>
    <cellStyle name="Input 16 2 8 4" xfId="21624"/>
    <cellStyle name="Input 16 2 8 5" xfId="21625"/>
    <cellStyle name="Input 16 2 9" xfId="21626"/>
    <cellStyle name="Input 16 2 9 2" xfId="21627"/>
    <cellStyle name="Input 16 2 9 2 2" xfId="21628"/>
    <cellStyle name="Input 16 2 9 2 3" xfId="21629"/>
    <cellStyle name="Input 16 2 9 2 4" xfId="21630"/>
    <cellStyle name="Input 16 2 9 3" xfId="21631"/>
    <cellStyle name="Input 16 2 9 4" xfId="21632"/>
    <cellStyle name="Input 16 2 9 5" xfId="21633"/>
    <cellStyle name="Input 16 2_Income Statement " xfId="21634"/>
    <cellStyle name="Input 16 20" xfId="21635"/>
    <cellStyle name="Input 16 21" xfId="21636"/>
    <cellStyle name="Input 16 22" xfId="21446"/>
    <cellStyle name="Input 16 3" xfId="21637"/>
    <cellStyle name="Input 16 3 2" xfId="21638"/>
    <cellStyle name="Input 16 3 2 2" xfId="21639"/>
    <cellStyle name="Input 16 3 2 3" xfId="21640"/>
    <cellStyle name="Input 16 3 2 4" xfId="21641"/>
    <cellStyle name="Input 16 3 3" xfId="21642"/>
    <cellStyle name="Input 16 3 4" xfId="21643"/>
    <cellStyle name="Input 16 3 5" xfId="21644"/>
    <cellStyle name="Input 16 4" xfId="21645"/>
    <cellStyle name="Input 16 4 2" xfId="21646"/>
    <cellStyle name="Input 16 4 2 2" xfId="21647"/>
    <cellStyle name="Input 16 4 2 3" xfId="21648"/>
    <cellStyle name="Input 16 4 2 4" xfId="21649"/>
    <cellStyle name="Input 16 4 3" xfId="21650"/>
    <cellStyle name="Input 16 4 4" xfId="21651"/>
    <cellStyle name="Input 16 4 5" xfId="21652"/>
    <cellStyle name="Input 16 5" xfId="21653"/>
    <cellStyle name="Input 16 5 2" xfId="21654"/>
    <cellStyle name="Input 16 5 2 2" xfId="21655"/>
    <cellStyle name="Input 16 5 2 3" xfId="21656"/>
    <cellStyle name="Input 16 5 2 4" xfId="21657"/>
    <cellStyle name="Input 16 5 3" xfId="21658"/>
    <cellStyle name="Input 16 5 4" xfId="21659"/>
    <cellStyle name="Input 16 5 5" xfId="21660"/>
    <cellStyle name="Input 16 6" xfId="21661"/>
    <cellStyle name="Input 16 6 2" xfId="21662"/>
    <cellStyle name="Input 16 6 2 2" xfId="21663"/>
    <cellStyle name="Input 16 6 2 3" xfId="21664"/>
    <cellStyle name="Input 16 6 2 4" xfId="21665"/>
    <cellStyle name="Input 16 6 3" xfId="21666"/>
    <cellStyle name="Input 16 6 4" xfId="21667"/>
    <cellStyle name="Input 16 6 5" xfId="21668"/>
    <cellStyle name="Input 16 7" xfId="21669"/>
    <cellStyle name="Input 16 7 2" xfId="21670"/>
    <cellStyle name="Input 16 7 2 2" xfId="21671"/>
    <cellStyle name="Input 16 7 2 3" xfId="21672"/>
    <cellStyle name="Input 16 7 2 4" xfId="21673"/>
    <cellStyle name="Input 16 7 3" xfId="21674"/>
    <cellStyle name="Input 16 7 4" xfId="21675"/>
    <cellStyle name="Input 16 7 5" xfId="21676"/>
    <cellStyle name="Input 16 8" xfId="21677"/>
    <cellStyle name="Input 16 8 2" xfId="21678"/>
    <cellStyle name="Input 16 8 2 2" xfId="21679"/>
    <cellStyle name="Input 16 8 2 3" xfId="21680"/>
    <cellStyle name="Input 16 8 2 4" xfId="21681"/>
    <cellStyle name="Input 16 8 3" xfId="21682"/>
    <cellStyle name="Input 16 8 4" xfId="21683"/>
    <cellStyle name="Input 16 8 5" xfId="21684"/>
    <cellStyle name="Input 16 9" xfId="21685"/>
    <cellStyle name="Input 16 9 2" xfId="21686"/>
    <cellStyle name="Input 16 9 2 2" xfId="21687"/>
    <cellStyle name="Input 16 9 2 3" xfId="21688"/>
    <cellStyle name="Input 16 9 2 4" xfId="21689"/>
    <cellStyle name="Input 16 9 3" xfId="21690"/>
    <cellStyle name="Input 16 9 4" xfId="21691"/>
    <cellStyle name="Input 16 9 5" xfId="21692"/>
    <cellStyle name="Input 16_Income Statement " xfId="21693"/>
    <cellStyle name="Input 17" xfId="4214"/>
    <cellStyle name="Input 17 10" xfId="21695"/>
    <cellStyle name="Input 17 10 2" xfId="21696"/>
    <cellStyle name="Input 17 10 2 2" xfId="21697"/>
    <cellStyle name="Input 17 10 2 3" xfId="21698"/>
    <cellStyle name="Input 17 10 2 4" xfId="21699"/>
    <cellStyle name="Input 17 10 3" xfId="21700"/>
    <cellStyle name="Input 17 10 4" xfId="21701"/>
    <cellStyle name="Input 17 10 5" xfId="21702"/>
    <cellStyle name="Input 17 11" xfId="21703"/>
    <cellStyle name="Input 17 11 2" xfId="21704"/>
    <cellStyle name="Input 17 11 2 2" xfId="21705"/>
    <cellStyle name="Input 17 11 2 3" xfId="21706"/>
    <cellStyle name="Input 17 11 2 4" xfId="21707"/>
    <cellStyle name="Input 17 11 3" xfId="21708"/>
    <cellStyle name="Input 17 11 4" xfId="21709"/>
    <cellStyle name="Input 17 11 5" xfId="21710"/>
    <cellStyle name="Input 17 12" xfId="21711"/>
    <cellStyle name="Input 17 12 2" xfId="21712"/>
    <cellStyle name="Input 17 12 2 2" xfId="21713"/>
    <cellStyle name="Input 17 12 2 3" xfId="21714"/>
    <cellStyle name="Input 17 12 2 4" xfId="21715"/>
    <cellStyle name="Input 17 12 3" xfId="21716"/>
    <cellStyle name="Input 17 12 4" xfId="21717"/>
    <cellStyle name="Input 17 12 5" xfId="21718"/>
    <cellStyle name="Input 17 13" xfId="21719"/>
    <cellStyle name="Input 17 13 2" xfId="21720"/>
    <cellStyle name="Input 17 13 2 2" xfId="21721"/>
    <cellStyle name="Input 17 13 2 3" xfId="21722"/>
    <cellStyle name="Input 17 13 2 4" xfId="21723"/>
    <cellStyle name="Input 17 13 3" xfId="21724"/>
    <cellStyle name="Input 17 13 4" xfId="21725"/>
    <cellStyle name="Input 17 13 5" xfId="21726"/>
    <cellStyle name="Input 17 14" xfId="21727"/>
    <cellStyle name="Input 17 14 2" xfId="21728"/>
    <cellStyle name="Input 17 14 2 2" xfId="21729"/>
    <cellStyle name="Input 17 14 2 3" xfId="21730"/>
    <cellStyle name="Input 17 14 2 4" xfId="21731"/>
    <cellStyle name="Input 17 14 3" xfId="21732"/>
    <cellStyle name="Input 17 14 4" xfId="21733"/>
    <cellStyle name="Input 17 14 5" xfId="21734"/>
    <cellStyle name="Input 17 15" xfId="21735"/>
    <cellStyle name="Input 17 15 2" xfId="21736"/>
    <cellStyle name="Input 17 15 2 2" xfId="21737"/>
    <cellStyle name="Input 17 15 2 3" xfId="21738"/>
    <cellStyle name="Input 17 15 2 4" xfId="21739"/>
    <cellStyle name="Input 17 15 3" xfId="21740"/>
    <cellStyle name="Input 17 15 4" xfId="21741"/>
    <cellStyle name="Input 17 15 5" xfId="21742"/>
    <cellStyle name="Input 17 16" xfId="21743"/>
    <cellStyle name="Input 17 16 2" xfId="21744"/>
    <cellStyle name="Input 17 16 2 2" xfId="21745"/>
    <cellStyle name="Input 17 16 2 3" xfId="21746"/>
    <cellStyle name="Input 17 16 2 4" xfId="21747"/>
    <cellStyle name="Input 17 16 3" xfId="21748"/>
    <cellStyle name="Input 17 16 4" xfId="21749"/>
    <cellStyle name="Input 17 16 5" xfId="21750"/>
    <cellStyle name="Input 17 17" xfId="21751"/>
    <cellStyle name="Input 17 17 2" xfId="21752"/>
    <cellStyle name="Input 17 17 2 2" xfId="21753"/>
    <cellStyle name="Input 17 17 2 3" xfId="21754"/>
    <cellStyle name="Input 17 17 2 4" xfId="21755"/>
    <cellStyle name="Input 17 17 3" xfId="21756"/>
    <cellStyle name="Input 17 17 4" xfId="21757"/>
    <cellStyle name="Input 17 17 5" xfId="21758"/>
    <cellStyle name="Input 17 18" xfId="21759"/>
    <cellStyle name="Input 17 18 2" xfId="21760"/>
    <cellStyle name="Input 17 18 3" xfId="21761"/>
    <cellStyle name="Input 17 18 4" xfId="21762"/>
    <cellStyle name="Input 17 19" xfId="21763"/>
    <cellStyle name="Input 17 2" xfId="21764"/>
    <cellStyle name="Input 17 2 10" xfId="21765"/>
    <cellStyle name="Input 17 2 10 2" xfId="21766"/>
    <cellStyle name="Input 17 2 10 2 2" xfId="21767"/>
    <cellStyle name="Input 17 2 10 2 3" xfId="21768"/>
    <cellStyle name="Input 17 2 10 2 4" xfId="21769"/>
    <cellStyle name="Input 17 2 10 3" xfId="21770"/>
    <cellStyle name="Input 17 2 10 4" xfId="21771"/>
    <cellStyle name="Input 17 2 10 5" xfId="21772"/>
    <cellStyle name="Input 17 2 11" xfId="21773"/>
    <cellStyle name="Input 17 2 11 2" xfId="21774"/>
    <cellStyle name="Input 17 2 11 2 2" xfId="21775"/>
    <cellStyle name="Input 17 2 11 2 3" xfId="21776"/>
    <cellStyle name="Input 17 2 11 2 4" xfId="21777"/>
    <cellStyle name="Input 17 2 11 3" xfId="21778"/>
    <cellStyle name="Input 17 2 11 4" xfId="21779"/>
    <cellStyle name="Input 17 2 11 5" xfId="21780"/>
    <cellStyle name="Input 17 2 12" xfId="21781"/>
    <cellStyle name="Input 17 2 12 2" xfId="21782"/>
    <cellStyle name="Input 17 2 12 2 2" xfId="21783"/>
    <cellStyle name="Input 17 2 12 2 3" xfId="21784"/>
    <cellStyle name="Input 17 2 12 2 4" xfId="21785"/>
    <cellStyle name="Input 17 2 12 3" xfId="21786"/>
    <cellStyle name="Input 17 2 12 4" xfId="21787"/>
    <cellStyle name="Input 17 2 12 5" xfId="21788"/>
    <cellStyle name="Input 17 2 13" xfId="21789"/>
    <cellStyle name="Input 17 2 13 2" xfId="21790"/>
    <cellStyle name="Input 17 2 13 2 2" xfId="21791"/>
    <cellStyle name="Input 17 2 13 2 3" xfId="21792"/>
    <cellStyle name="Input 17 2 13 2 4" xfId="21793"/>
    <cellStyle name="Input 17 2 13 3" xfId="21794"/>
    <cellStyle name="Input 17 2 13 4" xfId="21795"/>
    <cellStyle name="Input 17 2 13 5" xfId="21796"/>
    <cellStyle name="Input 17 2 14" xfId="21797"/>
    <cellStyle name="Input 17 2 14 2" xfId="21798"/>
    <cellStyle name="Input 17 2 14 2 2" xfId="21799"/>
    <cellStyle name="Input 17 2 14 2 3" xfId="21800"/>
    <cellStyle name="Input 17 2 14 2 4" xfId="21801"/>
    <cellStyle name="Input 17 2 14 3" xfId="21802"/>
    <cellStyle name="Input 17 2 14 4" xfId="21803"/>
    <cellStyle name="Input 17 2 14 5" xfId="21804"/>
    <cellStyle name="Input 17 2 15" xfId="21805"/>
    <cellStyle name="Input 17 2 15 2" xfId="21806"/>
    <cellStyle name="Input 17 2 15 2 2" xfId="21807"/>
    <cellStyle name="Input 17 2 15 2 3" xfId="21808"/>
    <cellStyle name="Input 17 2 15 2 4" xfId="21809"/>
    <cellStyle name="Input 17 2 15 3" xfId="21810"/>
    <cellStyle name="Input 17 2 15 4" xfId="21811"/>
    <cellStyle name="Input 17 2 15 5" xfId="21812"/>
    <cellStyle name="Input 17 2 16" xfId="21813"/>
    <cellStyle name="Input 17 2 16 2" xfId="21814"/>
    <cellStyle name="Input 17 2 16 3" xfId="21815"/>
    <cellStyle name="Input 17 2 16 4" xfId="21816"/>
    <cellStyle name="Input 17 2 17" xfId="21817"/>
    <cellStyle name="Input 17 2 2" xfId="21818"/>
    <cellStyle name="Input 17 2 2 2" xfId="21819"/>
    <cellStyle name="Input 17 2 2 2 2" xfId="21820"/>
    <cellStyle name="Input 17 2 2 2 3" xfId="21821"/>
    <cellStyle name="Input 17 2 2 2 4" xfId="21822"/>
    <cellStyle name="Input 17 2 2 3" xfId="21823"/>
    <cellStyle name="Input 17 2 2 4" xfId="21824"/>
    <cellStyle name="Input 17 2 2 5" xfId="21825"/>
    <cellStyle name="Input 17 2 3" xfId="21826"/>
    <cellStyle name="Input 17 2 3 2" xfId="21827"/>
    <cellStyle name="Input 17 2 3 2 2" xfId="21828"/>
    <cellStyle name="Input 17 2 3 2 3" xfId="21829"/>
    <cellStyle name="Input 17 2 3 2 4" xfId="21830"/>
    <cellStyle name="Input 17 2 3 3" xfId="21831"/>
    <cellStyle name="Input 17 2 3 4" xfId="21832"/>
    <cellStyle name="Input 17 2 3 5" xfId="21833"/>
    <cellStyle name="Input 17 2 4" xfId="21834"/>
    <cellStyle name="Input 17 2 4 2" xfId="21835"/>
    <cellStyle name="Input 17 2 4 2 2" xfId="21836"/>
    <cellStyle name="Input 17 2 4 2 3" xfId="21837"/>
    <cellStyle name="Input 17 2 4 2 4" xfId="21838"/>
    <cellStyle name="Input 17 2 4 3" xfId="21839"/>
    <cellStyle name="Input 17 2 4 4" xfId="21840"/>
    <cellStyle name="Input 17 2 4 5" xfId="21841"/>
    <cellStyle name="Input 17 2 5" xfId="21842"/>
    <cellStyle name="Input 17 2 5 2" xfId="21843"/>
    <cellStyle name="Input 17 2 5 2 2" xfId="21844"/>
    <cellStyle name="Input 17 2 5 2 3" xfId="21845"/>
    <cellStyle name="Input 17 2 5 2 4" xfId="21846"/>
    <cellStyle name="Input 17 2 5 3" xfId="21847"/>
    <cellStyle name="Input 17 2 5 4" xfId="21848"/>
    <cellStyle name="Input 17 2 5 5" xfId="21849"/>
    <cellStyle name="Input 17 2 6" xfId="21850"/>
    <cellStyle name="Input 17 2 6 2" xfId="21851"/>
    <cellStyle name="Input 17 2 6 2 2" xfId="21852"/>
    <cellStyle name="Input 17 2 6 2 3" xfId="21853"/>
    <cellStyle name="Input 17 2 6 2 4" xfId="21854"/>
    <cellStyle name="Input 17 2 6 3" xfId="21855"/>
    <cellStyle name="Input 17 2 6 4" xfId="21856"/>
    <cellStyle name="Input 17 2 6 5" xfId="21857"/>
    <cellStyle name="Input 17 2 7" xfId="21858"/>
    <cellStyle name="Input 17 2 7 2" xfId="21859"/>
    <cellStyle name="Input 17 2 7 2 2" xfId="21860"/>
    <cellStyle name="Input 17 2 7 2 3" xfId="21861"/>
    <cellStyle name="Input 17 2 7 2 4" xfId="21862"/>
    <cellStyle name="Input 17 2 7 3" xfId="21863"/>
    <cellStyle name="Input 17 2 7 4" xfId="21864"/>
    <cellStyle name="Input 17 2 7 5" xfId="21865"/>
    <cellStyle name="Input 17 2 8" xfId="21866"/>
    <cellStyle name="Input 17 2 8 2" xfId="21867"/>
    <cellStyle name="Input 17 2 8 2 2" xfId="21868"/>
    <cellStyle name="Input 17 2 8 2 3" xfId="21869"/>
    <cellStyle name="Input 17 2 8 2 4" xfId="21870"/>
    <cellStyle name="Input 17 2 8 3" xfId="21871"/>
    <cellStyle name="Input 17 2 8 4" xfId="21872"/>
    <cellStyle name="Input 17 2 8 5" xfId="21873"/>
    <cellStyle name="Input 17 2 9" xfId="21874"/>
    <cellStyle name="Input 17 2 9 2" xfId="21875"/>
    <cellStyle name="Input 17 2 9 2 2" xfId="21876"/>
    <cellStyle name="Input 17 2 9 2 3" xfId="21877"/>
    <cellStyle name="Input 17 2 9 2 4" xfId="21878"/>
    <cellStyle name="Input 17 2 9 3" xfId="21879"/>
    <cellStyle name="Input 17 2 9 4" xfId="21880"/>
    <cellStyle name="Input 17 2 9 5" xfId="21881"/>
    <cellStyle name="Input 17 2_Income Statement " xfId="21882"/>
    <cellStyle name="Input 17 20" xfId="21883"/>
    <cellStyle name="Input 17 21" xfId="21884"/>
    <cellStyle name="Input 17 22" xfId="21694"/>
    <cellStyle name="Input 17 3" xfId="21885"/>
    <cellStyle name="Input 17 3 2" xfId="21886"/>
    <cellStyle name="Input 17 3 2 2" xfId="21887"/>
    <cellStyle name="Input 17 3 2 3" xfId="21888"/>
    <cellStyle name="Input 17 3 2 4" xfId="21889"/>
    <cellStyle name="Input 17 3 3" xfId="21890"/>
    <cellStyle name="Input 17 3 4" xfId="21891"/>
    <cellStyle name="Input 17 3 5" xfId="21892"/>
    <cellStyle name="Input 17 4" xfId="21893"/>
    <cellStyle name="Input 17 4 2" xfId="21894"/>
    <cellStyle name="Input 17 4 2 2" xfId="21895"/>
    <cellStyle name="Input 17 4 2 3" xfId="21896"/>
    <cellStyle name="Input 17 4 2 4" xfId="21897"/>
    <cellStyle name="Input 17 4 3" xfId="21898"/>
    <cellStyle name="Input 17 4 4" xfId="21899"/>
    <cellStyle name="Input 17 4 5" xfId="21900"/>
    <cellStyle name="Input 17 5" xfId="21901"/>
    <cellStyle name="Input 17 5 2" xfId="21902"/>
    <cellStyle name="Input 17 5 2 2" xfId="21903"/>
    <cellStyle name="Input 17 5 2 3" xfId="21904"/>
    <cellStyle name="Input 17 5 2 4" xfId="21905"/>
    <cellStyle name="Input 17 5 3" xfId="21906"/>
    <cellStyle name="Input 17 5 4" xfId="21907"/>
    <cellStyle name="Input 17 5 5" xfId="21908"/>
    <cellStyle name="Input 17 6" xfId="21909"/>
    <cellStyle name="Input 17 6 2" xfId="21910"/>
    <cellStyle name="Input 17 6 2 2" xfId="21911"/>
    <cellStyle name="Input 17 6 2 3" xfId="21912"/>
    <cellStyle name="Input 17 6 2 4" xfId="21913"/>
    <cellStyle name="Input 17 6 3" xfId="21914"/>
    <cellStyle name="Input 17 6 4" xfId="21915"/>
    <cellStyle name="Input 17 6 5" xfId="21916"/>
    <cellStyle name="Input 17 7" xfId="21917"/>
    <cellStyle name="Input 17 7 2" xfId="21918"/>
    <cellStyle name="Input 17 7 2 2" xfId="21919"/>
    <cellStyle name="Input 17 7 2 3" xfId="21920"/>
    <cellStyle name="Input 17 7 2 4" xfId="21921"/>
    <cellStyle name="Input 17 7 3" xfId="21922"/>
    <cellStyle name="Input 17 7 4" xfId="21923"/>
    <cellStyle name="Input 17 7 5" xfId="21924"/>
    <cellStyle name="Input 17 8" xfId="21925"/>
    <cellStyle name="Input 17 8 2" xfId="21926"/>
    <cellStyle name="Input 17 8 2 2" xfId="21927"/>
    <cellStyle name="Input 17 8 2 3" xfId="21928"/>
    <cellStyle name="Input 17 8 2 4" xfId="21929"/>
    <cellStyle name="Input 17 8 3" xfId="21930"/>
    <cellStyle name="Input 17 8 4" xfId="21931"/>
    <cellStyle name="Input 17 8 5" xfId="21932"/>
    <cellStyle name="Input 17 9" xfId="21933"/>
    <cellStyle name="Input 17 9 2" xfId="21934"/>
    <cellStyle name="Input 17 9 2 2" xfId="21935"/>
    <cellStyle name="Input 17 9 2 3" xfId="21936"/>
    <cellStyle name="Input 17 9 2 4" xfId="21937"/>
    <cellStyle name="Input 17 9 3" xfId="21938"/>
    <cellStyle name="Input 17 9 4" xfId="21939"/>
    <cellStyle name="Input 17 9 5" xfId="21940"/>
    <cellStyle name="Input 17_Income Statement " xfId="21941"/>
    <cellStyle name="Input 18" xfId="4215"/>
    <cellStyle name="Input 19" xfId="4216"/>
    <cellStyle name="Input 2" xfId="1079"/>
    <cellStyle name="Input 2 10" xfId="21943"/>
    <cellStyle name="Input 2 10 2" xfId="21944"/>
    <cellStyle name="Input 2 10 2 2" xfId="21945"/>
    <cellStyle name="Input 2 10 2 3" xfId="21946"/>
    <cellStyle name="Input 2 10 2 4" xfId="21947"/>
    <cellStyle name="Input 2 10 3" xfId="21948"/>
    <cellStyle name="Input 2 10 4" xfId="21949"/>
    <cellStyle name="Input 2 10 5" xfId="21950"/>
    <cellStyle name="Input 2 11" xfId="21951"/>
    <cellStyle name="Input 2 11 2" xfId="21952"/>
    <cellStyle name="Input 2 11 2 2" xfId="21953"/>
    <cellStyle name="Input 2 11 2 3" xfId="21954"/>
    <cellStyle name="Input 2 11 2 4" xfId="21955"/>
    <cellStyle name="Input 2 11 3" xfId="21956"/>
    <cellStyle name="Input 2 11 4" xfId="21957"/>
    <cellStyle name="Input 2 11 5" xfId="21958"/>
    <cellStyle name="Input 2 12" xfId="21959"/>
    <cellStyle name="Input 2 12 2" xfId="21960"/>
    <cellStyle name="Input 2 12 2 2" xfId="21961"/>
    <cellStyle name="Input 2 12 2 3" xfId="21962"/>
    <cellStyle name="Input 2 12 2 4" xfId="21963"/>
    <cellStyle name="Input 2 12 3" xfId="21964"/>
    <cellStyle name="Input 2 12 4" xfId="21965"/>
    <cellStyle name="Input 2 12 5" xfId="21966"/>
    <cellStyle name="Input 2 13" xfId="21967"/>
    <cellStyle name="Input 2 13 2" xfId="21968"/>
    <cellStyle name="Input 2 13 2 2" xfId="21969"/>
    <cellStyle name="Input 2 13 2 3" xfId="21970"/>
    <cellStyle name="Input 2 13 2 4" xfId="21971"/>
    <cellStyle name="Input 2 13 3" xfId="21972"/>
    <cellStyle name="Input 2 13 4" xfId="21973"/>
    <cellStyle name="Input 2 13 5" xfId="21974"/>
    <cellStyle name="Input 2 14" xfId="21975"/>
    <cellStyle name="Input 2 14 2" xfId="21976"/>
    <cellStyle name="Input 2 14 2 2" xfId="21977"/>
    <cellStyle name="Input 2 14 2 3" xfId="21978"/>
    <cellStyle name="Input 2 14 2 4" xfId="21979"/>
    <cellStyle name="Input 2 14 3" xfId="21980"/>
    <cellStyle name="Input 2 14 4" xfId="21981"/>
    <cellStyle name="Input 2 14 5" xfId="21982"/>
    <cellStyle name="Input 2 15" xfId="21983"/>
    <cellStyle name="Input 2 15 2" xfId="21984"/>
    <cellStyle name="Input 2 15 2 2" xfId="21985"/>
    <cellStyle name="Input 2 15 2 3" xfId="21986"/>
    <cellStyle name="Input 2 15 2 4" xfId="21987"/>
    <cellStyle name="Input 2 15 3" xfId="21988"/>
    <cellStyle name="Input 2 15 4" xfId="21989"/>
    <cellStyle name="Input 2 15 5" xfId="21990"/>
    <cellStyle name="Input 2 16" xfId="21991"/>
    <cellStyle name="Input 2 16 2" xfId="21992"/>
    <cellStyle name="Input 2 16 2 2" xfId="21993"/>
    <cellStyle name="Input 2 16 2 3" xfId="21994"/>
    <cellStyle name="Input 2 16 2 4" xfId="21995"/>
    <cellStyle name="Input 2 16 3" xfId="21996"/>
    <cellStyle name="Input 2 16 4" xfId="21997"/>
    <cellStyle name="Input 2 16 5" xfId="21998"/>
    <cellStyle name="Input 2 17" xfId="21999"/>
    <cellStyle name="Input 2 17 2" xfId="22000"/>
    <cellStyle name="Input 2 17 2 2" xfId="22001"/>
    <cellStyle name="Input 2 17 2 3" xfId="22002"/>
    <cellStyle name="Input 2 17 2 4" xfId="22003"/>
    <cellStyle name="Input 2 17 3" xfId="22004"/>
    <cellStyle name="Input 2 17 4" xfId="22005"/>
    <cellStyle name="Input 2 17 5" xfId="22006"/>
    <cellStyle name="Input 2 18" xfId="22007"/>
    <cellStyle name="Input 2 18 2" xfId="22008"/>
    <cellStyle name="Input 2 18 2 2" xfId="22009"/>
    <cellStyle name="Input 2 18 2 3" xfId="22010"/>
    <cellStyle name="Input 2 18 2 4" xfId="22011"/>
    <cellStyle name="Input 2 18 3" xfId="22012"/>
    <cellStyle name="Input 2 18 4" xfId="22013"/>
    <cellStyle name="Input 2 18 5" xfId="22014"/>
    <cellStyle name="Input 2 19" xfId="22015"/>
    <cellStyle name="Input 2 19 2" xfId="22016"/>
    <cellStyle name="Input 2 19 2 2" xfId="22017"/>
    <cellStyle name="Input 2 19 2 3" xfId="22018"/>
    <cellStyle name="Input 2 19 2 4" xfId="22019"/>
    <cellStyle name="Input 2 19 3" xfId="22020"/>
    <cellStyle name="Input 2 19 4" xfId="22021"/>
    <cellStyle name="Input 2 19 5" xfId="22022"/>
    <cellStyle name="Input 2 2" xfId="4218"/>
    <cellStyle name="Input 2 2 10" xfId="22024"/>
    <cellStyle name="Input 2 2 10 2" xfId="22025"/>
    <cellStyle name="Input 2 2 10 2 2" xfId="22026"/>
    <cellStyle name="Input 2 2 10 2 3" xfId="22027"/>
    <cellStyle name="Input 2 2 10 2 4" xfId="22028"/>
    <cellStyle name="Input 2 2 10 3" xfId="22029"/>
    <cellStyle name="Input 2 2 10 4" xfId="22030"/>
    <cellStyle name="Input 2 2 10 5" xfId="22031"/>
    <cellStyle name="Input 2 2 11" xfId="22032"/>
    <cellStyle name="Input 2 2 11 2" xfId="22033"/>
    <cellStyle name="Input 2 2 11 2 2" xfId="22034"/>
    <cellStyle name="Input 2 2 11 2 3" xfId="22035"/>
    <cellStyle name="Input 2 2 11 2 4" xfId="22036"/>
    <cellStyle name="Input 2 2 11 3" xfId="22037"/>
    <cellStyle name="Input 2 2 11 4" xfId="22038"/>
    <cellStyle name="Input 2 2 11 5" xfId="22039"/>
    <cellStyle name="Input 2 2 12" xfId="22040"/>
    <cellStyle name="Input 2 2 12 2" xfId="22041"/>
    <cellStyle name="Input 2 2 12 2 2" xfId="22042"/>
    <cellStyle name="Input 2 2 12 2 3" xfId="22043"/>
    <cellStyle name="Input 2 2 12 2 4" xfId="22044"/>
    <cellStyle name="Input 2 2 12 3" xfId="22045"/>
    <cellStyle name="Input 2 2 12 4" xfId="22046"/>
    <cellStyle name="Input 2 2 12 5" xfId="22047"/>
    <cellStyle name="Input 2 2 13" xfId="22048"/>
    <cellStyle name="Input 2 2 13 2" xfId="22049"/>
    <cellStyle name="Input 2 2 13 2 2" xfId="22050"/>
    <cellStyle name="Input 2 2 13 2 3" xfId="22051"/>
    <cellStyle name="Input 2 2 13 2 4" xfId="22052"/>
    <cellStyle name="Input 2 2 13 3" xfId="22053"/>
    <cellStyle name="Input 2 2 13 4" xfId="22054"/>
    <cellStyle name="Input 2 2 13 5" xfId="22055"/>
    <cellStyle name="Input 2 2 14" xfId="22056"/>
    <cellStyle name="Input 2 2 14 2" xfId="22057"/>
    <cellStyle name="Input 2 2 14 2 2" xfId="22058"/>
    <cellStyle name="Input 2 2 14 2 3" xfId="22059"/>
    <cellStyle name="Input 2 2 14 2 4" xfId="22060"/>
    <cellStyle name="Input 2 2 14 3" xfId="22061"/>
    <cellStyle name="Input 2 2 14 4" xfId="22062"/>
    <cellStyle name="Input 2 2 14 5" xfId="22063"/>
    <cellStyle name="Input 2 2 15" xfId="22064"/>
    <cellStyle name="Input 2 2 15 2" xfId="22065"/>
    <cellStyle name="Input 2 2 15 2 2" xfId="22066"/>
    <cellStyle name="Input 2 2 15 2 3" xfId="22067"/>
    <cellStyle name="Input 2 2 15 2 4" xfId="22068"/>
    <cellStyle name="Input 2 2 15 3" xfId="22069"/>
    <cellStyle name="Input 2 2 15 4" xfId="22070"/>
    <cellStyle name="Input 2 2 15 5" xfId="22071"/>
    <cellStyle name="Input 2 2 16" xfId="22072"/>
    <cellStyle name="Input 2 2 16 2" xfId="22073"/>
    <cellStyle name="Input 2 2 16 2 2" xfId="22074"/>
    <cellStyle name="Input 2 2 16 2 3" xfId="22075"/>
    <cellStyle name="Input 2 2 16 2 4" xfId="22076"/>
    <cellStyle name="Input 2 2 16 3" xfId="22077"/>
    <cellStyle name="Input 2 2 16 4" xfId="22078"/>
    <cellStyle name="Input 2 2 16 5" xfId="22079"/>
    <cellStyle name="Input 2 2 17" xfId="22080"/>
    <cellStyle name="Input 2 2 17 2" xfId="22081"/>
    <cellStyle name="Input 2 2 17 2 2" xfId="22082"/>
    <cellStyle name="Input 2 2 17 2 3" xfId="22083"/>
    <cellStyle name="Input 2 2 17 2 4" xfId="22084"/>
    <cellStyle name="Input 2 2 17 3" xfId="22085"/>
    <cellStyle name="Input 2 2 17 4" xfId="22086"/>
    <cellStyle name="Input 2 2 17 5" xfId="22087"/>
    <cellStyle name="Input 2 2 18" xfId="22088"/>
    <cellStyle name="Input 2 2 18 2" xfId="22089"/>
    <cellStyle name="Input 2 2 18 3" xfId="22090"/>
    <cellStyle name="Input 2 2 18 4" xfId="22091"/>
    <cellStyle name="Input 2 2 19" xfId="22092"/>
    <cellStyle name="Input 2 2 2" xfId="22093"/>
    <cellStyle name="Input 2 2 2 10" xfId="22094"/>
    <cellStyle name="Input 2 2 2 10 2" xfId="22095"/>
    <cellStyle name="Input 2 2 2 10 2 2" xfId="22096"/>
    <cellStyle name="Input 2 2 2 10 2 3" xfId="22097"/>
    <cellStyle name="Input 2 2 2 10 2 4" xfId="22098"/>
    <cellStyle name="Input 2 2 2 10 3" xfId="22099"/>
    <cellStyle name="Input 2 2 2 10 4" xfId="22100"/>
    <cellStyle name="Input 2 2 2 10 5" xfId="22101"/>
    <cellStyle name="Input 2 2 2 11" xfId="22102"/>
    <cellStyle name="Input 2 2 2 11 2" xfId="22103"/>
    <cellStyle name="Input 2 2 2 11 2 2" xfId="22104"/>
    <cellStyle name="Input 2 2 2 11 2 3" xfId="22105"/>
    <cellStyle name="Input 2 2 2 11 2 4" xfId="22106"/>
    <cellStyle name="Input 2 2 2 11 3" xfId="22107"/>
    <cellStyle name="Input 2 2 2 11 4" xfId="22108"/>
    <cellStyle name="Input 2 2 2 11 5" xfId="22109"/>
    <cellStyle name="Input 2 2 2 12" xfId="22110"/>
    <cellStyle name="Input 2 2 2 12 2" xfId="22111"/>
    <cellStyle name="Input 2 2 2 12 2 2" xfId="22112"/>
    <cellStyle name="Input 2 2 2 12 2 3" xfId="22113"/>
    <cellStyle name="Input 2 2 2 12 2 4" xfId="22114"/>
    <cellStyle name="Input 2 2 2 12 3" xfId="22115"/>
    <cellStyle name="Input 2 2 2 12 4" xfId="22116"/>
    <cellStyle name="Input 2 2 2 12 5" xfId="22117"/>
    <cellStyle name="Input 2 2 2 13" xfId="22118"/>
    <cellStyle name="Input 2 2 2 13 2" xfId="22119"/>
    <cellStyle name="Input 2 2 2 13 2 2" xfId="22120"/>
    <cellStyle name="Input 2 2 2 13 2 3" xfId="22121"/>
    <cellStyle name="Input 2 2 2 13 2 4" xfId="22122"/>
    <cellStyle name="Input 2 2 2 13 3" xfId="22123"/>
    <cellStyle name="Input 2 2 2 13 4" xfId="22124"/>
    <cellStyle name="Input 2 2 2 13 5" xfId="22125"/>
    <cellStyle name="Input 2 2 2 14" xfId="22126"/>
    <cellStyle name="Input 2 2 2 14 2" xfId="22127"/>
    <cellStyle name="Input 2 2 2 14 2 2" xfId="22128"/>
    <cellStyle name="Input 2 2 2 14 2 3" xfId="22129"/>
    <cellStyle name="Input 2 2 2 14 2 4" xfId="22130"/>
    <cellStyle name="Input 2 2 2 14 3" xfId="22131"/>
    <cellStyle name="Input 2 2 2 14 4" xfId="22132"/>
    <cellStyle name="Input 2 2 2 14 5" xfId="22133"/>
    <cellStyle name="Input 2 2 2 15" xfId="22134"/>
    <cellStyle name="Input 2 2 2 15 2" xfId="22135"/>
    <cellStyle name="Input 2 2 2 15 2 2" xfId="22136"/>
    <cellStyle name="Input 2 2 2 15 2 3" xfId="22137"/>
    <cellStyle name="Input 2 2 2 15 2 4" xfId="22138"/>
    <cellStyle name="Input 2 2 2 15 3" xfId="22139"/>
    <cellStyle name="Input 2 2 2 15 4" xfId="22140"/>
    <cellStyle name="Input 2 2 2 15 5" xfId="22141"/>
    <cellStyle name="Input 2 2 2 16" xfId="22142"/>
    <cellStyle name="Input 2 2 2 16 2" xfId="22143"/>
    <cellStyle name="Input 2 2 2 16 3" xfId="22144"/>
    <cellStyle name="Input 2 2 2 16 4" xfId="22145"/>
    <cellStyle name="Input 2 2 2 17" xfId="22146"/>
    <cellStyle name="Input 2 2 2 2" xfId="22147"/>
    <cellStyle name="Input 2 2 2 2 2" xfId="22148"/>
    <cellStyle name="Input 2 2 2 2 2 2" xfId="22149"/>
    <cellStyle name="Input 2 2 2 2 2 3" xfId="22150"/>
    <cellStyle name="Input 2 2 2 2 2 4" xfId="22151"/>
    <cellStyle name="Input 2 2 2 2 3" xfId="22152"/>
    <cellStyle name="Input 2 2 2 2 4" xfId="22153"/>
    <cellStyle name="Input 2 2 2 2 5" xfId="22154"/>
    <cellStyle name="Input 2 2 2 3" xfId="22155"/>
    <cellStyle name="Input 2 2 2 3 2" xfId="22156"/>
    <cellStyle name="Input 2 2 2 3 2 2" xfId="22157"/>
    <cellStyle name="Input 2 2 2 3 2 3" xfId="22158"/>
    <cellStyle name="Input 2 2 2 3 2 4" xfId="22159"/>
    <cellStyle name="Input 2 2 2 3 3" xfId="22160"/>
    <cellStyle name="Input 2 2 2 3 4" xfId="22161"/>
    <cellStyle name="Input 2 2 2 3 5" xfId="22162"/>
    <cellStyle name="Input 2 2 2 4" xfId="22163"/>
    <cellStyle name="Input 2 2 2 4 2" xfId="22164"/>
    <cellStyle name="Input 2 2 2 4 2 2" xfId="22165"/>
    <cellStyle name="Input 2 2 2 4 2 3" xfId="22166"/>
    <cellStyle name="Input 2 2 2 4 2 4" xfId="22167"/>
    <cellStyle name="Input 2 2 2 4 3" xfId="22168"/>
    <cellStyle name="Input 2 2 2 4 4" xfId="22169"/>
    <cellStyle name="Input 2 2 2 4 5" xfId="22170"/>
    <cellStyle name="Input 2 2 2 5" xfId="22171"/>
    <cellStyle name="Input 2 2 2 5 2" xfId="22172"/>
    <cellStyle name="Input 2 2 2 5 2 2" xfId="22173"/>
    <cellStyle name="Input 2 2 2 5 2 3" xfId="22174"/>
    <cellStyle name="Input 2 2 2 5 2 4" xfId="22175"/>
    <cellStyle name="Input 2 2 2 5 3" xfId="22176"/>
    <cellStyle name="Input 2 2 2 5 4" xfId="22177"/>
    <cellStyle name="Input 2 2 2 5 5" xfId="22178"/>
    <cellStyle name="Input 2 2 2 6" xfId="22179"/>
    <cellStyle name="Input 2 2 2 6 2" xfId="22180"/>
    <cellStyle name="Input 2 2 2 6 2 2" xfId="22181"/>
    <cellStyle name="Input 2 2 2 6 2 3" xfId="22182"/>
    <cellStyle name="Input 2 2 2 6 2 4" xfId="22183"/>
    <cellStyle name="Input 2 2 2 6 3" xfId="22184"/>
    <cellStyle name="Input 2 2 2 6 4" xfId="22185"/>
    <cellStyle name="Input 2 2 2 6 5" xfId="22186"/>
    <cellStyle name="Input 2 2 2 7" xfId="22187"/>
    <cellStyle name="Input 2 2 2 7 2" xfId="22188"/>
    <cellStyle name="Input 2 2 2 7 2 2" xfId="22189"/>
    <cellStyle name="Input 2 2 2 7 2 3" xfId="22190"/>
    <cellStyle name="Input 2 2 2 7 2 4" xfId="22191"/>
    <cellStyle name="Input 2 2 2 7 3" xfId="22192"/>
    <cellStyle name="Input 2 2 2 7 4" xfId="22193"/>
    <cellStyle name="Input 2 2 2 7 5" xfId="22194"/>
    <cellStyle name="Input 2 2 2 8" xfId="22195"/>
    <cellStyle name="Input 2 2 2 8 2" xfId="22196"/>
    <cellStyle name="Input 2 2 2 8 2 2" xfId="22197"/>
    <cellStyle name="Input 2 2 2 8 2 3" xfId="22198"/>
    <cellStyle name="Input 2 2 2 8 2 4" xfId="22199"/>
    <cellStyle name="Input 2 2 2 8 3" xfId="22200"/>
    <cellStyle name="Input 2 2 2 8 4" xfId="22201"/>
    <cellStyle name="Input 2 2 2 8 5" xfId="22202"/>
    <cellStyle name="Input 2 2 2 9" xfId="22203"/>
    <cellStyle name="Input 2 2 2 9 2" xfId="22204"/>
    <cellStyle name="Input 2 2 2 9 2 2" xfId="22205"/>
    <cellStyle name="Input 2 2 2 9 2 3" xfId="22206"/>
    <cellStyle name="Input 2 2 2 9 2 4" xfId="22207"/>
    <cellStyle name="Input 2 2 2 9 3" xfId="22208"/>
    <cellStyle name="Input 2 2 2 9 4" xfId="22209"/>
    <cellStyle name="Input 2 2 2 9 5" xfId="22210"/>
    <cellStyle name="Input 2 2 2_Income Statement " xfId="22211"/>
    <cellStyle name="Input 2 2 20" xfId="22212"/>
    <cellStyle name="Input 2 2 21" xfId="22213"/>
    <cellStyle name="Input 2 2 22" xfId="22023"/>
    <cellStyle name="Input 2 2 3" xfId="22214"/>
    <cellStyle name="Input 2 2 3 2" xfId="22215"/>
    <cellStyle name="Input 2 2 3 2 2" xfId="22216"/>
    <cellStyle name="Input 2 2 3 2 3" xfId="22217"/>
    <cellStyle name="Input 2 2 3 2 4" xfId="22218"/>
    <cellStyle name="Input 2 2 3 3" xfId="22219"/>
    <cellStyle name="Input 2 2 3 4" xfId="22220"/>
    <cellStyle name="Input 2 2 3 5" xfId="22221"/>
    <cellStyle name="Input 2 2 4" xfId="22222"/>
    <cellStyle name="Input 2 2 4 2" xfId="22223"/>
    <cellStyle name="Input 2 2 4 2 2" xfId="22224"/>
    <cellStyle name="Input 2 2 4 2 3" xfId="22225"/>
    <cellStyle name="Input 2 2 4 2 4" xfId="22226"/>
    <cellStyle name="Input 2 2 4 3" xfId="22227"/>
    <cellStyle name="Input 2 2 4 4" xfId="22228"/>
    <cellStyle name="Input 2 2 4 5" xfId="22229"/>
    <cellStyle name="Input 2 2 5" xfId="22230"/>
    <cellStyle name="Input 2 2 5 2" xfId="22231"/>
    <cellStyle name="Input 2 2 5 2 2" xfId="22232"/>
    <cellStyle name="Input 2 2 5 2 3" xfId="22233"/>
    <cellStyle name="Input 2 2 5 2 4" xfId="22234"/>
    <cellStyle name="Input 2 2 5 3" xfId="22235"/>
    <cellStyle name="Input 2 2 5 4" xfId="22236"/>
    <cellStyle name="Input 2 2 5 5" xfId="22237"/>
    <cellStyle name="Input 2 2 6" xfId="22238"/>
    <cellStyle name="Input 2 2 6 2" xfId="22239"/>
    <cellStyle name="Input 2 2 6 2 2" xfId="22240"/>
    <cellStyle name="Input 2 2 6 2 3" xfId="22241"/>
    <cellStyle name="Input 2 2 6 2 4" xfId="22242"/>
    <cellStyle name="Input 2 2 6 3" xfId="22243"/>
    <cellStyle name="Input 2 2 6 4" xfId="22244"/>
    <cellStyle name="Input 2 2 6 5" xfId="22245"/>
    <cellStyle name="Input 2 2 7" xfId="22246"/>
    <cellStyle name="Input 2 2 7 2" xfId="22247"/>
    <cellStyle name="Input 2 2 7 2 2" xfId="22248"/>
    <cellStyle name="Input 2 2 7 2 3" xfId="22249"/>
    <cellStyle name="Input 2 2 7 2 4" xfId="22250"/>
    <cellStyle name="Input 2 2 7 3" xfId="22251"/>
    <cellStyle name="Input 2 2 7 4" xfId="22252"/>
    <cellStyle name="Input 2 2 7 5" xfId="22253"/>
    <cellStyle name="Input 2 2 8" xfId="22254"/>
    <cellStyle name="Input 2 2 8 2" xfId="22255"/>
    <cellStyle name="Input 2 2 8 2 2" xfId="22256"/>
    <cellStyle name="Input 2 2 8 2 3" xfId="22257"/>
    <cellStyle name="Input 2 2 8 2 4" xfId="22258"/>
    <cellStyle name="Input 2 2 8 3" xfId="22259"/>
    <cellStyle name="Input 2 2 8 4" xfId="22260"/>
    <cellStyle name="Input 2 2 8 5" xfId="22261"/>
    <cellStyle name="Input 2 2 9" xfId="22262"/>
    <cellStyle name="Input 2 2 9 2" xfId="22263"/>
    <cellStyle name="Input 2 2 9 2 2" xfId="22264"/>
    <cellStyle name="Input 2 2 9 2 3" xfId="22265"/>
    <cellStyle name="Input 2 2 9 2 4" xfId="22266"/>
    <cellStyle name="Input 2 2 9 3" xfId="22267"/>
    <cellStyle name="Input 2 2 9 4" xfId="22268"/>
    <cellStyle name="Input 2 2 9 5" xfId="22269"/>
    <cellStyle name="Input 2 2_Income Statement " xfId="22270"/>
    <cellStyle name="Input 2 20" xfId="22271"/>
    <cellStyle name="Input 2 20 2" xfId="22272"/>
    <cellStyle name="Input 2 20 2 2" xfId="22273"/>
    <cellStyle name="Input 2 20 2 3" xfId="22274"/>
    <cellStyle name="Input 2 20 2 4" xfId="22275"/>
    <cellStyle name="Input 2 20 3" xfId="22276"/>
    <cellStyle name="Input 2 20 4" xfId="22277"/>
    <cellStyle name="Input 2 20 5" xfId="22278"/>
    <cellStyle name="Input 2 21" xfId="22279"/>
    <cellStyle name="Input 2 21 2" xfId="22280"/>
    <cellStyle name="Input 2 21 2 2" xfId="22281"/>
    <cellStyle name="Input 2 21 2 3" xfId="22282"/>
    <cellStyle name="Input 2 21 2 4" xfId="22283"/>
    <cellStyle name="Input 2 21 3" xfId="22284"/>
    <cellStyle name="Input 2 21 4" xfId="22285"/>
    <cellStyle name="Input 2 21 5" xfId="22286"/>
    <cellStyle name="Input 2 22" xfId="22287"/>
    <cellStyle name="Input 2 22 2" xfId="22288"/>
    <cellStyle name="Input 2 22 2 2" xfId="22289"/>
    <cellStyle name="Input 2 22 2 3" xfId="22290"/>
    <cellStyle name="Input 2 22 2 4" xfId="22291"/>
    <cellStyle name="Input 2 22 3" xfId="22292"/>
    <cellStyle name="Input 2 22 4" xfId="22293"/>
    <cellStyle name="Input 2 22 5" xfId="22294"/>
    <cellStyle name="Input 2 23" xfId="22295"/>
    <cellStyle name="Input 2 23 2" xfId="22296"/>
    <cellStyle name="Input 2 23 3" xfId="22297"/>
    <cellStyle name="Input 2 23 4" xfId="22298"/>
    <cellStyle name="Input 2 24" xfId="22299"/>
    <cellStyle name="Input 2 25" xfId="22300"/>
    <cellStyle name="Input 2 26" xfId="22301"/>
    <cellStyle name="Input 2 27" xfId="22302"/>
    <cellStyle name="Input 2 28" xfId="22303"/>
    <cellStyle name="Input 2 29" xfId="22304"/>
    <cellStyle name="Input 2 3" xfId="4219"/>
    <cellStyle name="Input 2 3 10" xfId="22306"/>
    <cellStyle name="Input 2 3 10 2" xfId="22307"/>
    <cellStyle name="Input 2 3 10 2 2" xfId="22308"/>
    <cellStyle name="Input 2 3 10 2 3" xfId="22309"/>
    <cellStyle name="Input 2 3 10 2 4" xfId="22310"/>
    <cellStyle name="Input 2 3 10 3" xfId="22311"/>
    <cellStyle name="Input 2 3 10 4" xfId="22312"/>
    <cellStyle name="Input 2 3 10 5" xfId="22313"/>
    <cellStyle name="Input 2 3 11" xfId="22314"/>
    <cellStyle name="Input 2 3 11 2" xfId="22315"/>
    <cellStyle name="Input 2 3 11 2 2" xfId="22316"/>
    <cellStyle name="Input 2 3 11 2 3" xfId="22317"/>
    <cellStyle name="Input 2 3 11 2 4" xfId="22318"/>
    <cellStyle name="Input 2 3 11 3" xfId="22319"/>
    <cellStyle name="Input 2 3 11 4" xfId="22320"/>
    <cellStyle name="Input 2 3 11 5" xfId="22321"/>
    <cellStyle name="Input 2 3 12" xfId="22322"/>
    <cellStyle name="Input 2 3 12 2" xfId="22323"/>
    <cellStyle name="Input 2 3 12 2 2" xfId="22324"/>
    <cellStyle name="Input 2 3 12 2 3" xfId="22325"/>
    <cellStyle name="Input 2 3 12 2 4" xfId="22326"/>
    <cellStyle name="Input 2 3 12 3" xfId="22327"/>
    <cellStyle name="Input 2 3 12 4" xfId="22328"/>
    <cellStyle name="Input 2 3 12 5" xfId="22329"/>
    <cellStyle name="Input 2 3 13" xfId="22330"/>
    <cellStyle name="Input 2 3 13 2" xfId="22331"/>
    <cellStyle name="Input 2 3 13 2 2" xfId="22332"/>
    <cellStyle name="Input 2 3 13 2 3" xfId="22333"/>
    <cellStyle name="Input 2 3 13 2 4" xfId="22334"/>
    <cellStyle name="Input 2 3 13 3" xfId="22335"/>
    <cellStyle name="Input 2 3 13 4" xfId="22336"/>
    <cellStyle name="Input 2 3 13 5" xfId="22337"/>
    <cellStyle name="Input 2 3 14" xfId="22338"/>
    <cellStyle name="Input 2 3 14 2" xfId="22339"/>
    <cellStyle name="Input 2 3 14 2 2" xfId="22340"/>
    <cellStyle name="Input 2 3 14 2 3" xfId="22341"/>
    <cellStyle name="Input 2 3 14 2 4" xfId="22342"/>
    <cellStyle name="Input 2 3 14 3" xfId="22343"/>
    <cellStyle name="Input 2 3 14 4" xfId="22344"/>
    <cellStyle name="Input 2 3 14 5" xfId="22345"/>
    <cellStyle name="Input 2 3 15" xfId="22346"/>
    <cellStyle name="Input 2 3 15 2" xfId="22347"/>
    <cellStyle name="Input 2 3 15 2 2" xfId="22348"/>
    <cellStyle name="Input 2 3 15 2 3" xfId="22349"/>
    <cellStyle name="Input 2 3 15 2 4" xfId="22350"/>
    <cellStyle name="Input 2 3 15 3" xfId="22351"/>
    <cellStyle name="Input 2 3 15 4" xfId="22352"/>
    <cellStyle name="Input 2 3 15 5" xfId="22353"/>
    <cellStyle name="Input 2 3 16" xfId="22354"/>
    <cellStyle name="Input 2 3 16 2" xfId="22355"/>
    <cellStyle name="Input 2 3 16 2 2" xfId="22356"/>
    <cellStyle name="Input 2 3 16 2 3" xfId="22357"/>
    <cellStyle name="Input 2 3 16 2 4" xfId="22358"/>
    <cellStyle name="Input 2 3 16 3" xfId="22359"/>
    <cellStyle name="Input 2 3 16 4" xfId="22360"/>
    <cellStyle name="Input 2 3 16 5" xfId="22361"/>
    <cellStyle name="Input 2 3 17" xfId="22362"/>
    <cellStyle name="Input 2 3 17 2" xfId="22363"/>
    <cellStyle name="Input 2 3 17 2 2" xfId="22364"/>
    <cellStyle name="Input 2 3 17 2 3" xfId="22365"/>
    <cellStyle name="Input 2 3 17 2 4" xfId="22366"/>
    <cellStyle name="Input 2 3 17 3" xfId="22367"/>
    <cellStyle name="Input 2 3 17 4" xfId="22368"/>
    <cellStyle name="Input 2 3 17 5" xfId="22369"/>
    <cellStyle name="Input 2 3 18" xfId="22370"/>
    <cellStyle name="Input 2 3 18 2" xfId="22371"/>
    <cellStyle name="Input 2 3 18 3" xfId="22372"/>
    <cellStyle name="Input 2 3 18 4" xfId="22373"/>
    <cellStyle name="Input 2 3 19" xfId="22374"/>
    <cellStyle name="Input 2 3 2" xfId="4220"/>
    <cellStyle name="Input 2 3 2 10" xfId="22376"/>
    <cellStyle name="Input 2 3 2 10 2" xfId="22377"/>
    <cellStyle name="Input 2 3 2 10 2 2" xfId="22378"/>
    <cellStyle name="Input 2 3 2 10 2 3" xfId="22379"/>
    <cellStyle name="Input 2 3 2 10 2 4" xfId="22380"/>
    <cellStyle name="Input 2 3 2 10 3" xfId="22381"/>
    <cellStyle name="Input 2 3 2 10 4" xfId="22382"/>
    <cellStyle name="Input 2 3 2 10 5" xfId="22383"/>
    <cellStyle name="Input 2 3 2 11" xfId="22384"/>
    <cellStyle name="Input 2 3 2 11 2" xfId="22385"/>
    <cellStyle name="Input 2 3 2 11 2 2" xfId="22386"/>
    <cellStyle name="Input 2 3 2 11 2 3" xfId="22387"/>
    <cellStyle name="Input 2 3 2 11 2 4" xfId="22388"/>
    <cellStyle name="Input 2 3 2 11 3" xfId="22389"/>
    <cellStyle name="Input 2 3 2 11 4" xfId="22390"/>
    <cellStyle name="Input 2 3 2 11 5" xfId="22391"/>
    <cellStyle name="Input 2 3 2 12" xfId="22392"/>
    <cellStyle name="Input 2 3 2 12 2" xfId="22393"/>
    <cellStyle name="Input 2 3 2 12 2 2" xfId="22394"/>
    <cellStyle name="Input 2 3 2 12 2 3" xfId="22395"/>
    <cellStyle name="Input 2 3 2 12 2 4" xfId="22396"/>
    <cellStyle name="Input 2 3 2 12 3" xfId="22397"/>
    <cellStyle name="Input 2 3 2 12 4" xfId="22398"/>
    <cellStyle name="Input 2 3 2 12 5" xfId="22399"/>
    <cellStyle name="Input 2 3 2 13" xfId="22400"/>
    <cellStyle name="Input 2 3 2 13 2" xfId="22401"/>
    <cellStyle name="Input 2 3 2 13 2 2" xfId="22402"/>
    <cellStyle name="Input 2 3 2 13 2 3" xfId="22403"/>
    <cellStyle name="Input 2 3 2 13 2 4" xfId="22404"/>
    <cellStyle name="Input 2 3 2 13 3" xfId="22405"/>
    <cellStyle name="Input 2 3 2 13 4" xfId="22406"/>
    <cellStyle name="Input 2 3 2 13 5" xfId="22407"/>
    <cellStyle name="Input 2 3 2 14" xfId="22408"/>
    <cellStyle name="Input 2 3 2 14 2" xfId="22409"/>
    <cellStyle name="Input 2 3 2 14 2 2" xfId="22410"/>
    <cellStyle name="Input 2 3 2 14 2 3" xfId="22411"/>
    <cellStyle name="Input 2 3 2 14 2 4" xfId="22412"/>
    <cellStyle name="Input 2 3 2 14 3" xfId="22413"/>
    <cellStyle name="Input 2 3 2 14 4" xfId="22414"/>
    <cellStyle name="Input 2 3 2 14 5" xfId="22415"/>
    <cellStyle name="Input 2 3 2 15" xfId="22416"/>
    <cellStyle name="Input 2 3 2 15 2" xfId="22417"/>
    <cellStyle name="Input 2 3 2 15 2 2" xfId="22418"/>
    <cellStyle name="Input 2 3 2 15 2 3" xfId="22419"/>
    <cellStyle name="Input 2 3 2 15 2 4" xfId="22420"/>
    <cellStyle name="Input 2 3 2 15 3" xfId="22421"/>
    <cellStyle name="Input 2 3 2 15 4" xfId="22422"/>
    <cellStyle name="Input 2 3 2 15 5" xfId="22423"/>
    <cellStyle name="Input 2 3 2 16" xfId="22424"/>
    <cellStyle name="Input 2 3 2 16 2" xfId="22425"/>
    <cellStyle name="Input 2 3 2 16 3" xfId="22426"/>
    <cellStyle name="Input 2 3 2 16 4" xfId="22427"/>
    <cellStyle name="Input 2 3 2 17" xfId="22428"/>
    <cellStyle name="Input 2 3 2 18" xfId="22375"/>
    <cellStyle name="Input 2 3 2 2" xfId="22429"/>
    <cellStyle name="Input 2 3 2 2 2" xfId="22430"/>
    <cellStyle name="Input 2 3 2 2 2 2" xfId="22431"/>
    <cellStyle name="Input 2 3 2 2 2 3" xfId="22432"/>
    <cellStyle name="Input 2 3 2 2 2 4" xfId="22433"/>
    <cellStyle name="Input 2 3 2 2 3" xfId="22434"/>
    <cellStyle name="Input 2 3 2 2 4" xfId="22435"/>
    <cellStyle name="Input 2 3 2 2 5" xfId="22436"/>
    <cellStyle name="Input 2 3 2 3" xfId="22437"/>
    <cellStyle name="Input 2 3 2 3 2" xfId="22438"/>
    <cellStyle name="Input 2 3 2 3 2 2" xfId="22439"/>
    <cellStyle name="Input 2 3 2 3 2 3" xfId="22440"/>
    <cellStyle name="Input 2 3 2 3 2 4" xfId="22441"/>
    <cellStyle name="Input 2 3 2 3 3" xfId="22442"/>
    <cellStyle name="Input 2 3 2 3 4" xfId="22443"/>
    <cellStyle name="Input 2 3 2 3 5" xfId="22444"/>
    <cellStyle name="Input 2 3 2 4" xfId="22445"/>
    <cellStyle name="Input 2 3 2 4 2" xfId="22446"/>
    <cellStyle name="Input 2 3 2 4 2 2" xfId="22447"/>
    <cellStyle name="Input 2 3 2 4 2 3" xfId="22448"/>
    <cellStyle name="Input 2 3 2 4 2 4" xfId="22449"/>
    <cellStyle name="Input 2 3 2 4 3" xfId="22450"/>
    <cellStyle name="Input 2 3 2 4 4" xfId="22451"/>
    <cellStyle name="Input 2 3 2 4 5" xfId="22452"/>
    <cellStyle name="Input 2 3 2 5" xfId="22453"/>
    <cellStyle name="Input 2 3 2 5 2" xfId="22454"/>
    <cellStyle name="Input 2 3 2 5 2 2" xfId="22455"/>
    <cellStyle name="Input 2 3 2 5 2 3" xfId="22456"/>
    <cellStyle name="Input 2 3 2 5 2 4" xfId="22457"/>
    <cellStyle name="Input 2 3 2 5 3" xfId="22458"/>
    <cellStyle name="Input 2 3 2 5 4" xfId="22459"/>
    <cellStyle name="Input 2 3 2 5 5" xfId="22460"/>
    <cellStyle name="Input 2 3 2 6" xfId="22461"/>
    <cellStyle name="Input 2 3 2 6 2" xfId="22462"/>
    <cellStyle name="Input 2 3 2 6 2 2" xfId="22463"/>
    <cellStyle name="Input 2 3 2 6 2 3" xfId="22464"/>
    <cellStyle name="Input 2 3 2 6 2 4" xfId="22465"/>
    <cellStyle name="Input 2 3 2 6 3" xfId="22466"/>
    <cellStyle name="Input 2 3 2 6 4" xfId="22467"/>
    <cellStyle name="Input 2 3 2 6 5" xfId="22468"/>
    <cellStyle name="Input 2 3 2 7" xfId="22469"/>
    <cellStyle name="Input 2 3 2 7 2" xfId="22470"/>
    <cellStyle name="Input 2 3 2 7 2 2" xfId="22471"/>
    <cellStyle name="Input 2 3 2 7 2 3" xfId="22472"/>
    <cellStyle name="Input 2 3 2 7 2 4" xfId="22473"/>
    <cellStyle name="Input 2 3 2 7 3" xfId="22474"/>
    <cellStyle name="Input 2 3 2 7 4" xfId="22475"/>
    <cellStyle name="Input 2 3 2 7 5" xfId="22476"/>
    <cellStyle name="Input 2 3 2 8" xfId="22477"/>
    <cellStyle name="Input 2 3 2 8 2" xfId="22478"/>
    <cellStyle name="Input 2 3 2 8 2 2" xfId="22479"/>
    <cellStyle name="Input 2 3 2 8 2 3" xfId="22480"/>
    <cellStyle name="Input 2 3 2 8 2 4" xfId="22481"/>
    <cellStyle name="Input 2 3 2 8 3" xfId="22482"/>
    <cellStyle name="Input 2 3 2 8 4" xfId="22483"/>
    <cellStyle name="Input 2 3 2 8 5" xfId="22484"/>
    <cellStyle name="Input 2 3 2 9" xfId="22485"/>
    <cellStyle name="Input 2 3 2 9 2" xfId="22486"/>
    <cellStyle name="Input 2 3 2 9 2 2" xfId="22487"/>
    <cellStyle name="Input 2 3 2 9 2 3" xfId="22488"/>
    <cellStyle name="Input 2 3 2 9 2 4" xfId="22489"/>
    <cellStyle name="Input 2 3 2 9 3" xfId="22490"/>
    <cellStyle name="Input 2 3 2 9 4" xfId="22491"/>
    <cellStyle name="Input 2 3 2 9 5" xfId="22492"/>
    <cellStyle name="Input 2 3 2_Income Statement " xfId="22493"/>
    <cellStyle name="Input 2 3 20" xfId="22494"/>
    <cellStyle name="Input 2 3 21" xfId="22495"/>
    <cellStyle name="Input 2 3 22" xfId="22305"/>
    <cellStyle name="Input 2 3 3" xfId="22496"/>
    <cellStyle name="Input 2 3 3 2" xfId="22497"/>
    <cellStyle name="Input 2 3 3 2 2" xfId="22498"/>
    <cellStyle name="Input 2 3 3 2 3" xfId="22499"/>
    <cellStyle name="Input 2 3 3 2 4" xfId="22500"/>
    <cellStyle name="Input 2 3 3 3" xfId="22501"/>
    <cellStyle name="Input 2 3 3 4" xfId="22502"/>
    <cellStyle name="Input 2 3 3 5" xfId="22503"/>
    <cellStyle name="Input 2 3 4" xfId="22504"/>
    <cellStyle name="Input 2 3 4 2" xfId="22505"/>
    <cellStyle name="Input 2 3 4 2 2" xfId="22506"/>
    <cellStyle name="Input 2 3 4 2 3" xfId="22507"/>
    <cellStyle name="Input 2 3 4 2 4" xfId="22508"/>
    <cellStyle name="Input 2 3 4 3" xfId="22509"/>
    <cellStyle name="Input 2 3 4 4" xfId="22510"/>
    <cellStyle name="Input 2 3 4 5" xfId="22511"/>
    <cellStyle name="Input 2 3 5" xfId="22512"/>
    <cellStyle name="Input 2 3 5 2" xfId="22513"/>
    <cellStyle name="Input 2 3 5 2 2" xfId="22514"/>
    <cellStyle name="Input 2 3 5 2 3" xfId="22515"/>
    <cellStyle name="Input 2 3 5 2 4" xfId="22516"/>
    <cellStyle name="Input 2 3 5 3" xfId="22517"/>
    <cellStyle name="Input 2 3 5 4" xfId="22518"/>
    <cellStyle name="Input 2 3 5 5" xfId="22519"/>
    <cellStyle name="Input 2 3 6" xfId="22520"/>
    <cellStyle name="Input 2 3 6 2" xfId="22521"/>
    <cellStyle name="Input 2 3 6 2 2" xfId="22522"/>
    <cellStyle name="Input 2 3 6 2 3" xfId="22523"/>
    <cellStyle name="Input 2 3 6 2 4" xfId="22524"/>
    <cellStyle name="Input 2 3 6 3" xfId="22525"/>
    <cellStyle name="Input 2 3 6 4" xfId="22526"/>
    <cellStyle name="Input 2 3 6 5" xfId="22527"/>
    <cellStyle name="Input 2 3 7" xfId="22528"/>
    <cellStyle name="Input 2 3 7 2" xfId="22529"/>
    <cellStyle name="Input 2 3 7 2 2" xfId="22530"/>
    <cellStyle name="Input 2 3 7 2 3" xfId="22531"/>
    <cellStyle name="Input 2 3 7 2 4" xfId="22532"/>
    <cellStyle name="Input 2 3 7 3" xfId="22533"/>
    <cellStyle name="Input 2 3 7 4" xfId="22534"/>
    <cellStyle name="Input 2 3 7 5" xfId="22535"/>
    <cellStyle name="Input 2 3 8" xfId="22536"/>
    <cellStyle name="Input 2 3 8 2" xfId="22537"/>
    <cellStyle name="Input 2 3 8 2 2" xfId="22538"/>
    <cellStyle name="Input 2 3 8 2 3" xfId="22539"/>
    <cellStyle name="Input 2 3 8 2 4" xfId="22540"/>
    <cellStyle name="Input 2 3 8 3" xfId="22541"/>
    <cellStyle name="Input 2 3 8 4" xfId="22542"/>
    <cellStyle name="Input 2 3 8 5" xfId="22543"/>
    <cellStyle name="Input 2 3 9" xfId="22544"/>
    <cellStyle name="Input 2 3 9 2" xfId="22545"/>
    <cellStyle name="Input 2 3 9 2 2" xfId="22546"/>
    <cellStyle name="Input 2 3 9 2 3" xfId="22547"/>
    <cellStyle name="Input 2 3 9 2 4" xfId="22548"/>
    <cellStyle name="Input 2 3 9 3" xfId="22549"/>
    <cellStyle name="Input 2 3 9 4" xfId="22550"/>
    <cellStyle name="Input 2 3 9 5" xfId="22551"/>
    <cellStyle name="Input 2 3_Income Statement " xfId="22552"/>
    <cellStyle name="Input 2 30" xfId="22553"/>
    <cellStyle name="Input 2 31" xfId="22554"/>
    <cellStyle name="Input 2 32" xfId="22555"/>
    <cellStyle name="Input 2 33" xfId="22556"/>
    <cellStyle name="Input 2 34" xfId="22557"/>
    <cellStyle name="Input 2 35" xfId="21942"/>
    <cellStyle name="Input 2 4" xfId="4217"/>
    <cellStyle name="Input 2 4 10" xfId="22559"/>
    <cellStyle name="Input 2 4 10 2" xfId="22560"/>
    <cellStyle name="Input 2 4 10 2 2" xfId="22561"/>
    <cellStyle name="Input 2 4 10 2 3" xfId="22562"/>
    <cellStyle name="Input 2 4 10 2 4" xfId="22563"/>
    <cellStyle name="Input 2 4 10 3" xfId="22564"/>
    <cellStyle name="Input 2 4 10 4" xfId="22565"/>
    <cellStyle name="Input 2 4 10 5" xfId="22566"/>
    <cellStyle name="Input 2 4 11" xfId="22567"/>
    <cellStyle name="Input 2 4 11 2" xfId="22568"/>
    <cellStyle name="Input 2 4 11 2 2" xfId="22569"/>
    <cellStyle name="Input 2 4 11 2 3" xfId="22570"/>
    <cellStyle name="Input 2 4 11 2 4" xfId="22571"/>
    <cellStyle name="Input 2 4 11 3" xfId="22572"/>
    <cellStyle name="Input 2 4 11 4" xfId="22573"/>
    <cellStyle name="Input 2 4 11 5" xfId="22574"/>
    <cellStyle name="Input 2 4 12" xfId="22575"/>
    <cellStyle name="Input 2 4 12 2" xfId="22576"/>
    <cellStyle name="Input 2 4 12 2 2" xfId="22577"/>
    <cellStyle name="Input 2 4 12 2 3" xfId="22578"/>
    <cellStyle name="Input 2 4 12 2 4" xfId="22579"/>
    <cellStyle name="Input 2 4 12 3" xfId="22580"/>
    <cellStyle name="Input 2 4 12 4" xfId="22581"/>
    <cellStyle name="Input 2 4 12 5" xfId="22582"/>
    <cellStyle name="Input 2 4 13" xfId="22583"/>
    <cellStyle name="Input 2 4 13 2" xfId="22584"/>
    <cellStyle name="Input 2 4 13 2 2" xfId="22585"/>
    <cellStyle name="Input 2 4 13 2 3" xfId="22586"/>
    <cellStyle name="Input 2 4 13 2 4" xfId="22587"/>
    <cellStyle name="Input 2 4 13 3" xfId="22588"/>
    <cellStyle name="Input 2 4 13 4" xfId="22589"/>
    <cellStyle name="Input 2 4 13 5" xfId="22590"/>
    <cellStyle name="Input 2 4 14" xfId="22591"/>
    <cellStyle name="Input 2 4 14 2" xfId="22592"/>
    <cellStyle name="Input 2 4 14 2 2" xfId="22593"/>
    <cellStyle name="Input 2 4 14 2 3" xfId="22594"/>
    <cellStyle name="Input 2 4 14 2 4" xfId="22595"/>
    <cellStyle name="Input 2 4 14 3" xfId="22596"/>
    <cellStyle name="Input 2 4 14 4" xfId="22597"/>
    <cellStyle name="Input 2 4 14 5" xfId="22598"/>
    <cellStyle name="Input 2 4 15" xfId="22599"/>
    <cellStyle name="Input 2 4 15 2" xfId="22600"/>
    <cellStyle name="Input 2 4 15 2 2" xfId="22601"/>
    <cellStyle name="Input 2 4 15 2 3" xfId="22602"/>
    <cellStyle name="Input 2 4 15 2 4" xfId="22603"/>
    <cellStyle name="Input 2 4 15 3" xfId="22604"/>
    <cellStyle name="Input 2 4 15 4" xfId="22605"/>
    <cellStyle name="Input 2 4 15 5" xfId="22606"/>
    <cellStyle name="Input 2 4 16" xfId="22607"/>
    <cellStyle name="Input 2 4 16 2" xfId="22608"/>
    <cellStyle name="Input 2 4 16 2 2" xfId="22609"/>
    <cellStyle name="Input 2 4 16 2 3" xfId="22610"/>
    <cellStyle name="Input 2 4 16 2 4" xfId="22611"/>
    <cellStyle name="Input 2 4 16 3" xfId="22612"/>
    <cellStyle name="Input 2 4 16 4" xfId="22613"/>
    <cellStyle name="Input 2 4 16 5" xfId="22614"/>
    <cellStyle name="Input 2 4 17" xfId="22615"/>
    <cellStyle name="Input 2 4 17 2" xfId="22616"/>
    <cellStyle name="Input 2 4 17 2 2" xfId="22617"/>
    <cellStyle name="Input 2 4 17 2 3" xfId="22618"/>
    <cellStyle name="Input 2 4 17 2 4" xfId="22619"/>
    <cellStyle name="Input 2 4 17 3" xfId="22620"/>
    <cellStyle name="Input 2 4 17 4" xfId="22621"/>
    <cellStyle name="Input 2 4 17 5" xfId="22622"/>
    <cellStyle name="Input 2 4 18" xfId="22623"/>
    <cellStyle name="Input 2 4 18 2" xfId="22624"/>
    <cellStyle name="Input 2 4 18 3" xfId="22625"/>
    <cellStyle name="Input 2 4 18 4" xfId="22626"/>
    <cellStyle name="Input 2 4 19" xfId="22627"/>
    <cellStyle name="Input 2 4 2" xfId="22628"/>
    <cellStyle name="Input 2 4 2 10" xfId="22629"/>
    <cellStyle name="Input 2 4 2 10 2" xfId="22630"/>
    <cellStyle name="Input 2 4 2 10 2 2" xfId="22631"/>
    <cellStyle name="Input 2 4 2 10 2 3" xfId="22632"/>
    <cellStyle name="Input 2 4 2 10 2 4" xfId="22633"/>
    <cellStyle name="Input 2 4 2 10 3" xfId="22634"/>
    <cellStyle name="Input 2 4 2 10 4" xfId="22635"/>
    <cellStyle name="Input 2 4 2 10 5" xfId="22636"/>
    <cellStyle name="Input 2 4 2 11" xfId="22637"/>
    <cellStyle name="Input 2 4 2 11 2" xfId="22638"/>
    <cellStyle name="Input 2 4 2 11 2 2" xfId="22639"/>
    <cellStyle name="Input 2 4 2 11 2 3" xfId="22640"/>
    <cellStyle name="Input 2 4 2 11 2 4" xfId="22641"/>
    <cellStyle name="Input 2 4 2 11 3" xfId="22642"/>
    <cellStyle name="Input 2 4 2 11 4" xfId="22643"/>
    <cellStyle name="Input 2 4 2 11 5" xfId="22644"/>
    <cellStyle name="Input 2 4 2 12" xfId="22645"/>
    <cellStyle name="Input 2 4 2 12 2" xfId="22646"/>
    <cellStyle name="Input 2 4 2 12 2 2" xfId="22647"/>
    <cellStyle name="Input 2 4 2 12 2 3" xfId="22648"/>
    <cellStyle name="Input 2 4 2 12 2 4" xfId="22649"/>
    <cellStyle name="Input 2 4 2 12 3" xfId="22650"/>
    <cellStyle name="Input 2 4 2 12 4" xfId="22651"/>
    <cellStyle name="Input 2 4 2 12 5" xfId="22652"/>
    <cellStyle name="Input 2 4 2 13" xfId="22653"/>
    <cellStyle name="Input 2 4 2 13 2" xfId="22654"/>
    <cellStyle name="Input 2 4 2 13 2 2" xfId="22655"/>
    <cellStyle name="Input 2 4 2 13 2 3" xfId="22656"/>
    <cellStyle name="Input 2 4 2 13 2 4" xfId="22657"/>
    <cellStyle name="Input 2 4 2 13 3" xfId="22658"/>
    <cellStyle name="Input 2 4 2 13 4" xfId="22659"/>
    <cellStyle name="Input 2 4 2 13 5" xfId="22660"/>
    <cellStyle name="Input 2 4 2 14" xfId="22661"/>
    <cellStyle name="Input 2 4 2 14 2" xfId="22662"/>
    <cellStyle name="Input 2 4 2 14 2 2" xfId="22663"/>
    <cellStyle name="Input 2 4 2 14 2 3" xfId="22664"/>
    <cellStyle name="Input 2 4 2 14 2 4" xfId="22665"/>
    <cellStyle name="Input 2 4 2 14 3" xfId="22666"/>
    <cellStyle name="Input 2 4 2 14 4" xfId="22667"/>
    <cellStyle name="Input 2 4 2 14 5" xfId="22668"/>
    <cellStyle name="Input 2 4 2 15" xfId="22669"/>
    <cellStyle name="Input 2 4 2 15 2" xfId="22670"/>
    <cellStyle name="Input 2 4 2 15 2 2" xfId="22671"/>
    <cellStyle name="Input 2 4 2 15 2 3" xfId="22672"/>
    <cellStyle name="Input 2 4 2 15 2 4" xfId="22673"/>
    <cellStyle name="Input 2 4 2 15 3" xfId="22674"/>
    <cellStyle name="Input 2 4 2 15 4" xfId="22675"/>
    <cellStyle name="Input 2 4 2 15 5" xfId="22676"/>
    <cellStyle name="Input 2 4 2 16" xfId="22677"/>
    <cellStyle name="Input 2 4 2 16 2" xfId="22678"/>
    <cellStyle name="Input 2 4 2 16 3" xfId="22679"/>
    <cellStyle name="Input 2 4 2 16 4" xfId="22680"/>
    <cellStyle name="Input 2 4 2 17" xfId="22681"/>
    <cellStyle name="Input 2 4 2 2" xfId="22682"/>
    <cellStyle name="Input 2 4 2 2 2" xfId="22683"/>
    <cellStyle name="Input 2 4 2 2 2 2" xfId="22684"/>
    <cellStyle name="Input 2 4 2 2 2 3" xfId="22685"/>
    <cellStyle name="Input 2 4 2 2 2 4" xfId="22686"/>
    <cellStyle name="Input 2 4 2 2 3" xfId="22687"/>
    <cellStyle name="Input 2 4 2 2 4" xfId="22688"/>
    <cellStyle name="Input 2 4 2 2 5" xfId="22689"/>
    <cellStyle name="Input 2 4 2 3" xfId="22690"/>
    <cellStyle name="Input 2 4 2 3 2" xfId="22691"/>
    <cellStyle name="Input 2 4 2 3 2 2" xfId="22692"/>
    <cellStyle name="Input 2 4 2 3 2 3" xfId="22693"/>
    <cellStyle name="Input 2 4 2 3 2 4" xfId="22694"/>
    <cellStyle name="Input 2 4 2 3 3" xfId="22695"/>
    <cellStyle name="Input 2 4 2 3 4" xfId="22696"/>
    <cellStyle name="Input 2 4 2 3 5" xfId="22697"/>
    <cellStyle name="Input 2 4 2 4" xfId="22698"/>
    <cellStyle name="Input 2 4 2 4 2" xfId="22699"/>
    <cellStyle name="Input 2 4 2 4 2 2" xfId="22700"/>
    <cellStyle name="Input 2 4 2 4 2 3" xfId="22701"/>
    <cellStyle name="Input 2 4 2 4 2 4" xfId="22702"/>
    <cellStyle name="Input 2 4 2 4 3" xfId="22703"/>
    <cellStyle name="Input 2 4 2 4 4" xfId="22704"/>
    <cellStyle name="Input 2 4 2 4 5" xfId="22705"/>
    <cellStyle name="Input 2 4 2 5" xfId="22706"/>
    <cellStyle name="Input 2 4 2 5 2" xfId="22707"/>
    <cellStyle name="Input 2 4 2 5 2 2" xfId="22708"/>
    <cellStyle name="Input 2 4 2 5 2 3" xfId="22709"/>
    <cellStyle name="Input 2 4 2 5 2 4" xfId="22710"/>
    <cellStyle name="Input 2 4 2 5 3" xfId="22711"/>
    <cellStyle name="Input 2 4 2 5 4" xfId="22712"/>
    <cellStyle name="Input 2 4 2 5 5" xfId="22713"/>
    <cellStyle name="Input 2 4 2 6" xfId="22714"/>
    <cellStyle name="Input 2 4 2 6 2" xfId="22715"/>
    <cellStyle name="Input 2 4 2 6 2 2" xfId="22716"/>
    <cellStyle name="Input 2 4 2 6 2 3" xfId="22717"/>
    <cellStyle name="Input 2 4 2 6 2 4" xfId="22718"/>
    <cellStyle name="Input 2 4 2 6 3" xfId="22719"/>
    <cellStyle name="Input 2 4 2 6 4" xfId="22720"/>
    <cellStyle name="Input 2 4 2 6 5" xfId="22721"/>
    <cellStyle name="Input 2 4 2 7" xfId="22722"/>
    <cellStyle name="Input 2 4 2 7 2" xfId="22723"/>
    <cellStyle name="Input 2 4 2 7 2 2" xfId="22724"/>
    <cellStyle name="Input 2 4 2 7 2 3" xfId="22725"/>
    <cellStyle name="Input 2 4 2 7 2 4" xfId="22726"/>
    <cellStyle name="Input 2 4 2 7 3" xfId="22727"/>
    <cellStyle name="Input 2 4 2 7 4" xfId="22728"/>
    <cellStyle name="Input 2 4 2 7 5" xfId="22729"/>
    <cellStyle name="Input 2 4 2 8" xfId="22730"/>
    <cellStyle name="Input 2 4 2 8 2" xfId="22731"/>
    <cellStyle name="Input 2 4 2 8 2 2" xfId="22732"/>
    <cellStyle name="Input 2 4 2 8 2 3" xfId="22733"/>
    <cellStyle name="Input 2 4 2 8 2 4" xfId="22734"/>
    <cellStyle name="Input 2 4 2 8 3" xfId="22735"/>
    <cellStyle name="Input 2 4 2 8 4" xfId="22736"/>
    <cellStyle name="Input 2 4 2 8 5" xfId="22737"/>
    <cellStyle name="Input 2 4 2 9" xfId="22738"/>
    <cellStyle name="Input 2 4 2 9 2" xfId="22739"/>
    <cellStyle name="Input 2 4 2 9 2 2" xfId="22740"/>
    <cellStyle name="Input 2 4 2 9 2 3" xfId="22741"/>
    <cellStyle name="Input 2 4 2 9 2 4" xfId="22742"/>
    <cellStyle name="Input 2 4 2 9 3" xfId="22743"/>
    <cellStyle name="Input 2 4 2 9 4" xfId="22744"/>
    <cellStyle name="Input 2 4 2 9 5" xfId="22745"/>
    <cellStyle name="Input 2 4 2_Income Statement " xfId="22746"/>
    <cellStyle name="Input 2 4 20" xfId="22747"/>
    <cellStyle name="Input 2 4 21" xfId="22748"/>
    <cellStyle name="Input 2 4 22" xfId="22558"/>
    <cellStyle name="Input 2 4 3" xfId="22749"/>
    <cellStyle name="Input 2 4 3 2" xfId="22750"/>
    <cellStyle name="Input 2 4 3 2 2" xfId="22751"/>
    <cellStyle name="Input 2 4 3 2 3" xfId="22752"/>
    <cellStyle name="Input 2 4 3 2 4" xfId="22753"/>
    <cellStyle name="Input 2 4 3 3" xfId="22754"/>
    <cellStyle name="Input 2 4 3 4" xfId="22755"/>
    <cellStyle name="Input 2 4 3 5" xfId="22756"/>
    <cellStyle name="Input 2 4 4" xfId="22757"/>
    <cellStyle name="Input 2 4 4 2" xfId="22758"/>
    <cellStyle name="Input 2 4 4 2 2" xfId="22759"/>
    <cellStyle name="Input 2 4 4 2 3" xfId="22760"/>
    <cellStyle name="Input 2 4 4 2 4" xfId="22761"/>
    <cellStyle name="Input 2 4 4 3" xfId="22762"/>
    <cellStyle name="Input 2 4 4 4" xfId="22763"/>
    <cellStyle name="Input 2 4 4 5" xfId="22764"/>
    <cellStyle name="Input 2 4 5" xfId="22765"/>
    <cellStyle name="Input 2 4 5 2" xfId="22766"/>
    <cellStyle name="Input 2 4 5 2 2" xfId="22767"/>
    <cellStyle name="Input 2 4 5 2 3" xfId="22768"/>
    <cellStyle name="Input 2 4 5 2 4" xfId="22769"/>
    <cellStyle name="Input 2 4 5 3" xfId="22770"/>
    <cellStyle name="Input 2 4 5 4" xfId="22771"/>
    <cellStyle name="Input 2 4 5 5" xfId="22772"/>
    <cellStyle name="Input 2 4 6" xfId="22773"/>
    <cellStyle name="Input 2 4 6 2" xfId="22774"/>
    <cellStyle name="Input 2 4 6 2 2" xfId="22775"/>
    <cellStyle name="Input 2 4 6 2 3" xfId="22776"/>
    <cellStyle name="Input 2 4 6 2 4" xfId="22777"/>
    <cellStyle name="Input 2 4 6 3" xfId="22778"/>
    <cellStyle name="Input 2 4 6 4" xfId="22779"/>
    <cellStyle name="Input 2 4 6 5" xfId="22780"/>
    <cellStyle name="Input 2 4 7" xfId="22781"/>
    <cellStyle name="Input 2 4 7 2" xfId="22782"/>
    <cellStyle name="Input 2 4 7 2 2" xfId="22783"/>
    <cellStyle name="Input 2 4 7 2 3" xfId="22784"/>
    <cellStyle name="Input 2 4 7 2 4" xfId="22785"/>
    <cellStyle name="Input 2 4 7 3" xfId="22786"/>
    <cellStyle name="Input 2 4 7 4" xfId="22787"/>
    <cellStyle name="Input 2 4 7 5" xfId="22788"/>
    <cellStyle name="Input 2 4 8" xfId="22789"/>
    <cellStyle name="Input 2 4 8 2" xfId="22790"/>
    <cellStyle name="Input 2 4 8 2 2" xfId="22791"/>
    <cellStyle name="Input 2 4 8 2 3" xfId="22792"/>
    <cellStyle name="Input 2 4 8 2 4" xfId="22793"/>
    <cellStyle name="Input 2 4 8 3" xfId="22794"/>
    <cellStyle name="Input 2 4 8 4" xfId="22795"/>
    <cellStyle name="Input 2 4 8 5" xfId="22796"/>
    <cellStyle name="Input 2 4 9" xfId="22797"/>
    <cellStyle name="Input 2 4 9 2" xfId="22798"/>
    <cellStyle name="Input 2 4 9 2 2" xfId="22799"/>
    <cellStyle name="Input 2 4 9 2 3" xfId="22800"/>
    <cellStyle name="Input 2 4 9 2 4" xfId="22801"/>
    <cellStyle name="Input 2 4 9 3" xfId="22802"/>
    <cellStyle name="Input 2 4 9 4" xfId="22803"/>
    <cellStyle name="Input 2 4 9 5" xfId="22804"/>
    <cellStyle name="Input 2 4_Income Statement " xfId="22805"/>
    <cellStyle name="Input 2 5" xfId="22806"/>
    <cellStyle name="Input 2 5 10" xfId="22807"/>
    <cellStyle name="Input 2 5 10 2" xfId="22808"/>
    <cellStyle name="Input 2 5 10 2 2" xfId="22809"/>
    <cellStyle name="Input 2 5 10 2 3" xfId="22810"/>
    <cellStyle name="Input 2 5 10 2 4" xfId="22811"/>
    <cellStyle name="Input 2 5 10 3" xfId="22812"/>
    <cellStyle name="Input 2 5 10 4" xfId="22813"/>
    <cellStyle name="Input 2 5 10 5" xfId="22814"/>
    <cellStyle name="Input 2 5 11" xfId="22815"/>
    <cellStyle name="Input 2 5 11 2" xfId="22816"/>
    <cellStyle name="Input 2 5 11 2 2" xfId="22817"/>
    <cellStyle name="Input 2 5 11 2 3" xfId="22818"/>
    <cellStyle name="Input 2 5 11 2 4" xfId="22819"/>
    <cellStyle name="Input 2 5 11 3" xfId="22820"/>
    <cellStyle name="Input 2 5 11 4" xfId="22821"/>
    <cellStyle name="Input 2 5 11 5" xfId="22822"/>
    <cellStyle name="Input 2 5 12" xfId="22823"/>
    <cellStyle name="Input 2 5 12 2" xfId="22824"/>
    <cellStyle name="Input 2 5 12 2 2" xfId="22825"/>
    <cellStyle name="Input 2 5 12 2 3" xfId="22826"/>
    <cellStyle name="Input 2 5 12 2 4" xfId="22827"/>
    <cellStyle name="Input 2 5 12 3" xfId="22828"/>
    <cellStyle name="Input 2 5 12 4" xfId="22829"/>
    <cellStyle name="Input 2 5 12 5" xfId="22830"/>
    <cellStyle name="Input 2 5 13" xfId="22831"/>
    <cellStyle name="Input 2 5 13 2" xfId="22832"/>
    <cellStyle name="Input 2 5 13 2 2" xfId="22833"/>
    <cellStyle name="Input 2 5 13 2 3" xfId="22834"/>
    <cellStyle name="Input 2 5 13 2 4" xfId="22835"/>
    <cellStyle name="Input 2 5 13 3" xfId="22836"/>
    <cellStyle name="Input 2 5 13 4" xfId="22837"/>
    <cellStyle name="Input 2 5 13 5" xfId="22838"/>
    <cellStyle name="Input 2 5 14" xfId="22839"/>
    <cellStyle name="Input 2 5 14 2" xfId="22840"/>
    <cellStyle name="Input 2 5 14 2 2" xfId="22841"/>
    <cellStyle name="Input 2 5 14 2 3" xfId="22842"/>
    <cellStyle name="Input 2 5 14 2 4" xfId="22843"/>
    <cellStyle name="Input 2 5 14 3" xfId="22844"/>
    <cellStyle name="Input 2 5 14 4" xfId="22845"/>
    <cellStyle name="Input 2 5 14 5" xfId="22846"/>
    <cellStyle name="Input 2 5 15" xfId="22847"/>
    <cellStyle name="Input 2 5 15 2" xfId="22848"/>
    <cellStyle name="Input 2 5 15 2 2" xfId="22849"/>
    <cellStyle name="Input 2 5 15 2 3" xfId="22850"/>
    <cellStyle name="Input 2 5 15 2 4" xfId="22851"/>
    <cellStyle name="Input 2 5 15 3" xfId="22852"/>
    <cellStyle name="Input 2 5 15 4" xfId="22853"/>
    <cellStyle name="Input 2 5 15 5" xfId="22854"/>
    <cellStyle name="Input 2 5 16" xfId="22855"/>
    <cellStyle name="Input 2 5 16 2" xfId="22856"/>
    <cellStyle name="Input 2 5 16 3" xfId="22857"/>
    <cellStyle name="Input 2 5 16 4" xfId="22858"/>
    <cellStyle name="Input 2 5 17" xfId="22859"/>
    <cellStyle name="Input 2 5 2" xfId="22860"/>
    <cellStyle name="Input 2 5 2 2" xfId="22861"/>
    <cellStyle name="Input 2 5 2 2 2" xfId="22862"/>
    <cellStyle name="Input 2 5 2 2 3" xfId="22863"/>
    <cellStyle name="Input 2 5 2 2 4" xfId="22864"/>
    <cellStyle name="Input 2 5 2 3" xfId="22865"/>
    <cellStyle name="Input 2 5 2 4" xfId="22866"/>
    <cellStyle name="Input 2 5 2 5" xfId="22867"/>
    <cellStyle name="Input 2 5 3" xfId="22868"/>
    <cellStyle name="Input 2 5 3 2" xfId="22869"/>
    <cellStyle name="Input 2 5 3 2 2" xfId="22870"/>
    <cellStyle name="Input 2 5 3 2 3" xfId="22871"/>
    <cellStyle name="Input 2 5 3 2 4" xfId="22872"/>
    <cellStyle name="Input 2 5 3 3" xfId="22873"/>
    <cellStyle name="Input 2 5 3 4" xfId="22874"/>
    <cellStyle name="Input 2 5 3 5" xfId="22875"/>
    <cellStyle name="Input 2 5 4" xfId="22876"/>
    <cellStyle name="Input 2 5 4 2" xfId="22877"/>
    <cellStyle name="Input 2 5 4 2 2" xfId="22878"/>
    <cellStyle name="Input 2 5 4 2 3" xfId="22879"/>
    <cellStyle name="Input 2 5 4 2 4" xfId="22880"/>
    <cellStyle name="Input 2 5 4 3" xfId="22881"/>
    <cellStyle name="Input 2 5 4 4" xfId="22882"/>
    <cellStyle name="Input 2 5 4 5" xfId="22883"/>
    <cellStyle name="Input 2 5 5" xfId="22884"/>
    <cellStyle name="Input 2 5 5 2" xfId="22885"/>
    <cellStyle name="Input 2 5 5 2 2" xfId="22886"/>
    <cellStyle name="Input 2 5 5 2 3" xfId="22887"/>
    <cellStyle name="Input 2 5 5 2 4" xfId="22888"/>
    <cellStyle name="Input 2 5 5 3" xfId="22889"/>
    <cellStyle name="Input 2 5 5 4" xfId="22890"/>
    <cellStyle name="Input 2 5 5 5" xfId="22891"/>
    <cellStyle name="Input 2 5 6" xfId="22892"/>
    <cellStyle name="Input 2 5 6 2" xfId="22893"/>
    <cellStyle name="Input 2 5 6 2 2" xfId="22894"/>
    <cellStyle name="Input 2 5 6 2 3" xfId="22895"/>
    <cellStyle name="Input 2 5 6 2 4" xfId="22896"/>
    <cellStyle name="Input 2 5 6 3" xfId="22897"/>
    <cellStyle name="Input 2 5 6 4" xfId="22898"/>
    <cellStyle name="Input 2 5 6 5" xfId="22899"/>
    <cellStyle name="Input 2 5 7" xfId="22900"/>
    <cellStyle name="Input 2 5 7 2" xfId="22901"/>
    <cellStyle name="Input 2 5 7 2 2" xfId="22902"/>
    <cellStyle name="Input 2 5 7 2 3" xfId="22903"/>
    <cellStyle name="Input 2 5 7 2 4" xfId="22904"/>
    <cellStyle name="Input 2 5 7 3" xfId="22905"/>
    <cellStyle name="Input 2 5 7 4" xfId="22906"/>
    <cellStyle name="Input 2 5 7 5" xfId="22907"/>
    <cellStyle name="Input 2 5 8" xfId="22908"/>
    <cellStyle name="Input 2 5 8 2" xfId="22909"/>
    <cellStyle name="Input 2 5 8 2 2" xfId="22910"/>
    <cellStyle name="Input 2 5 8 2 3" xfId="22911"/>
    <cellStyle name="Input 2 5 8 2 4" xfId="22912"/>
    <cellStyle name="Input 2 5 8 3" xfId="22913"/>
    <cellStyle name="Input 2 5 8 4" xfId="22914"/>
    <cellStyle name="Input 2 5 8 5" xfId="22915"/>
    <cellStyle name="Input 2 5 9" xfId="22916"/>
    <cellStyle name="Input 2 5 9 2" xfId="22917"/>
    <cellStyle name="Input 2 5 9 2 2" xfId="22918"/>
    <cellStyle name="Input 2 5 9 2 3" xfId="22919"/>
    <cellStyle name="Input 2 5 9 2 4" xfId="22920"/>
    <cellStyle name="Input 2 5 9 3" xfId="22921"/>
    <cellStyle name="Input 2 5 9 4" xfId="22922"/>
    <cellStyle name="Input 2 5 9 5" xfId="22923"/>
    <cellStyle name="Input 2 5_Income Statement " xfId="22924"/>
    <cellStyle name="Input 2 6" xfId="22925"/>
    <cellStyle name="Input 2 6 2" xfId="22926"/>
    <cellStyle name="Input 2 6 2 2" xfId="22927"/>
    <cellStyle name="Input 2 6 2 3" xfId="22928"/>
    <cellStyle name="Input 2 6 2 4" xfId="22929"/>
    <cellStyle name="Input 2 6 3" xfId="22930"/>
    <cellStyle name="Input 2 6 4" xfId="22931"/>
    <cellStyle name="Input 2 6 5" xfId="22932"/>
    <cellStyle name="Input 2 7" xfId="22933"/>
    <cellStyle name="Input 2 7 2" xfId="22934"/>
    <cellStyle name="Input 2 7 2 2" xfId="22935"/>
    <cellStyle name="Input 2 7 2 3" xfId="22936"/>
    <cellStyle name="Input 2 7 2 4" xfId="22937"/>
    <cellStyle name="Input 2 7 3" xfId="22938"/>
    <cellStyle name="Input 2 7 4" xfId="22939"/>
    <cellStyle name="Input 2 7 5" xfId="22940"/>
    <cellStyle name="Input 2 8" xfId="22941"/>
    <cellStyle name="Input 2 8 2" xfId="22942"/>
    <cellStyle name="Input 2 8 2 2" xfId="22943"/>
    <cellStyle name="Input 2 8 2 3" xfId="22944"/>
    <cellStyle name="Input 2 8 2 4" xfId="22945"/>
    <cellStyle name="Input 2 8 3" xfId="22946"/>
    <cellStyle name="Input 2 8 4" xfId="22947"/>
    <cellStyle name="Input 2 8 5" xfId="22948"/>
    <cellStyle name="Input 2 9" xfId="22949"/>
    <cellStyle name="Input 2 9 2" xfId="22950"/>
    <cellStyle name="Input 2 9 2 2" xfId="22951"/>
    <cellStyle name="Input 2 9 2 3" xfId="22952"/>
    <cellStyle name="Input 2 9 2 4" xfId="22953"/>
    <cellStyle name="Input 2 9 3" xfId="22954"/>
    <cellStyle name="Input 2 9 4" xfId="22955"/>
    <cellStyle name="Input 2 9 5" xfId="22956"/>
    <cellStyle name="Input 2_2530250_ Nuclear Fuel Disp Cost_1213" xfId="4221"/>
    <cellStyle name="Input 20" xfId="4222"/>
    <cellStyle name="Input 21" xfId="4223"/>
    <cellStyle name="Input 22" xfId="4224"/>
    <cellStyle name="Input 23" xfId="4225"/>
    <cellStyle name="Input 24" xfId="5879"/>
    <cellStyle name="Input 25" xfId="5862"/>
    <cellStyle name="Input 26" xfId="5873"/>
    <cellStyle name="Input 27" xfId="5918"/>
    <cellStyle name="Input 28" xfId="5908"/>
    <cellStyle name="Input 29" xfId="5906"/>
    <cellStyle name="Input 3" xfId="1080"/>
    <cellStyle name="Input 3 10" xfId="22958"/>
    <cellStyle name="Input 3 10 2" xfId="22959"/>
    <cellStyle name="Input 3 10 2 2" xfId="22960"/>
    <cellStyle name="Input 3 10 2 3" xfId="22961"/>
    <cellStyle name="Input 3 10 2 4" xfId="22962"/>
    <cellStyle name="Input 3 10 3" xfId="22963"/>
    <cellStyle name="Input 3 10 4" xfId="22964"/>
    <cellStyle name="Input 3 10 5" xfId="22965"/>
    <cellStyle name="Input 3 11" xfId="22966"/>
    <cellStyle name="Input 3 11 2" xfId="22967"/>
    <cellStyle name="Input 3 11 2 2" xfId="22968"/>
    <cellStyle name="Input 3 11 2 3" xfId="22969"/>
    <cellStyle name="Input 3 11 2 4" xfId="22970"/>
    <cellStyle name="Input 3 11 3" xfId="22971"/>
    <cellStyle name="Input 3 11 4" xfId="22972"/>
    <cellStyle name="Input 3 11 5" xfId="22973"/>
    <cellStyle name="Input 3 12" xfId="22974"/>
    <cellStyle name="Input 3 12 2" xfId="22975"/>
    <cellStyle name="Input 3 12 2 2" xfId="22976"/>
    <cellStyle name="Input 3 12 2 3" xfId="22977"/>
    <cellStyle name="Input 3 12 2 4" xfId="22978"/>
    <cellStyle name="Input 3 12 3" xfId="22979"/>
    <cellStyle name="Input 3 12 4" xfId="22980"/>
    <cellStyle name="Input 3 12 5" xfId="22981"/>
    <cellStyle name="Input 3 13" xfId="22982"/>
    <cellStyle name="Input 3 13 2" xfId="22983"/>
    <cellStyle name="Input 3 13 2 2" xfId="22984"/>
    <cellStyle name="Input 3 13 2 3" xfId="22985"/>
    <cellStyle name="Input 3 13 2 4" xfId="22986"/>
    <cellStyle name="Input 3 13 3" xfId="22987"/>
    <cellStyle name="Input 3 13 4" xfId="22988"/>
    <cellStyle name="Input 3 13 5" xfId="22989"/>
    <cellStyle name="Input 3 14" xfId="22990"/>
    <cellStyle name="Input 3 14 2" xfId="22991"/>
    <cellStyle name="Input 3 14 2 2" xfId="22992"/>
    <cellStyle name="Input 3 14 2 3" xfId="22993"/>
    <cellStyle name="Input 3 14 2 4" xfId="22994"/>
    <cellStyle name="Input 3 14 3" xfId="22995"/>
    <cellStyle name="Input 3 14 4" xfId="22996"/>
    <cellStyle name="Input 3 14 5" xfId="22997"/>
    <cellStyle name="Input 3 15" xfId="22998"/>
    <cellStyle name="Input 3 15 2" xfId="22999"/>
    <cellStyle name="Input 3 15 2 2" xfId="23000"/>
    <cellStyle name="Input 3 15 2 3" xfId="23001"/>
    <cellStyle name="Input 3 15 2 4" xfId="23002"/>
    <cellStyle name="Input 3 15 3" xfId="23003"/>
    <cellStyle name="Input 3 15 4" xfId="23004"/>
    <cellStyle name="Input 3 15 5" xfId="23005"/>
    <cellStyle name="Input 3 16" xfId="23006"/>
    <cellStyle name="Input 3 16 2" xfId="23007"/>
    <cellStyle name="Input 3 16 2 2" xfId="23008"/>
    <cellStyle name="Input 3 16 2 3" xfId="23009"/>
    <cellStyle name="Input 3 16 2 4" xfId="23010"/>
    <cellStyle name="Input 3 16 3" xfId="23011"/>
    <cellStyle name="Input 3 16 4" xfId="23012"/>
    <cellStyle name="Input 3 16 5" xfId="23013"/>
    <cellStyle name="Input 3 17" xfId="23014"/>
    <cellStyle name="Input 3 17 2" xfId="23015"/>
    <cellStyle name="Input 3 17 2 2" xfId="23016"/>
    <cellStyle name="Input 3 17 2 3" xfId="23017"/>
    <cellStyle name="Input 3 17 2 4" xfId="23018"/>
    <cellStyle name="Input 3 17 3" xfId="23019"/>
    <cellStyle name="Input 3 17 4" xfId="23020"/>
    <cellStyle name="Input 3 17 5" xfId="23021"/>
    <cellStyle name="Input 3 18" xfId="23022"/>
    <cellStyle name="Input 3 18 2" xfId="23023"/>
    <cellStyle name="Input 3 18 2 2" xfId="23024"/>
    <cellStyle name="Input 3 18 2 3" xfId="23025"/>
    <cellStyle name="Input 3 18 2 4" xfId="23026"/>
    <cellStyle name="Input 3 18 3" xfId="23027"/>
    <cellStyle name="Input 3 18 4" xfId="23028"/>
    <cellStyle name="Input 3 18 5" xfId="23029"/>
    <cellStyle name="Input 3 19" xfId="23030"/>
    <cellStyle name="Input 3 19 2" xfId="23031"/>
    <cellStyle name="Input 3 19 2 2" xfId="23032"/>
    <cellStyle name="Input 3 19 2 3" xfId="23033"/>
    <cellStyle name="Input 3 19 2 4" xfId="23034"/>
    <cellStyle name="Input 3 19 3" xfId="23035"/>
    <cellStyle name="Input 3 19 4" xfId="23036"/>
    <cellStyle name="Input 3 19 5" xfId="23037"/>
    <cellStyle name="Input 3 2" xfId="4227"/>
    <cellStyle name="Input 3 2 10" xfId="23039"/>
    <cellStyle name="Input 3 2 10 2" xfId="23040"/>
    <cellStyle name="Input 3 2 10 2 2" xfId="23041"/>
    <cellStyle name="Input 3 2 10 2 3" xfId="23042"/>
    <cellStyle name="Input 3 2 10 2 4" xfId="23043"/>
    <cellStyle name="Input 3 2 10 3" xfId="23044"/>
    <cellStyle name="Input 3 2 10 4" xfId="23045"/>
    <cellStyle name="Input 3 2 10 5" xfId="23046"/>
    <cellStyle name="Input 3 2 11" xfId="23047"/>
    <cellStyle name="Input 3 2 11 2" xfId="23048"/>
    <cellStyle name="Input 3 2 11 2 2" xfId="23049"/>
    <cellStyle name="Input 3 2 11 2 3" xfId="23050"/>
    <cellStyle name="Input 3 2 11 2 4" xfId="23051"/>
    <cellStyle name="Input 3 2 11 3" xfId="23052"/>
    <cellStyle name="Input 3 2 11 4" xfId="23053"/>
    <cellStyle name="Input 3 2 11 5" xfId="23054"/>
    <cellStyle name="Input 3 2 12" xfId="23055"/>
    <cellStyle name="Input 3 2 12 2" xfId="23056"/>
    <cellStyle name="Input 3 2 12 2 2" xfId="23057"/>
    <cellStyle name="Input 3 2 12 2 3" xfId="23058"/>
    <cellStyle name="Input 3 2 12 2 4" xfId="23059"/>
    <cellStyle name="Input 3 2 12 3" xfId="23060"/>
    <cellStyle name="Input 3 2 12 4" xfId="23061"/>
    <cellStyle name="Input 3 2 12 5" xfId="23062"/>
    <cellStyle name="Input 3 2 13" xfId="23063"/>
    <cellStyle name="Input 3 2 13 2" xfId="23064"/>
    <cellStyle name="Input 3 2 13 2 2" xfId="23065"/>
    <cellStyle name="Input 3 2 13 2 3" xfId="23066"/>
    <cellStyle name="Input 3 2 13 2 4" xfId="23067"/>
    <cellStyle name="Input 3 2 13 3" xfId="23068"/>
    <cellStyle name="Input 3 2 13 4" xfId="23069"/>
    <cellStyle name="Input 3 2 13 5" xfId="23070"/>
    <cellStyle name="Input 3 2 14" xfId="23071"/>
    <cellStyle name="Input 3 2 14 2" xfId="23072"/>
    <cellStyle name="Input 3 2 14 2 2" xfId="23073"/>
    <cellStyle name="Input 3 2 14 2 3" xfId="23074"/>
    <cellStyle name="Input 3 2 14 2 4" xfId="23075"/>
    <cellStyle name="Input 3 2 14 3" xfId="23076"/>
    <cellStyle name="Input 3 2 14 4" xfId="23077"/>
    <cellStyle name="Input 3 2 14 5" xfId="23078"/>
    <cellStyle name="Input 3 2 15" xfId="23079"/>
    <cellStyle name="Input 3 2 15 2" xfId="23080"/>
    <cellStyle name="Input 3 2 15 2 2" xfId="23081"/>
    <cellStyle name="Input 3 2 15 2 3" xfId="23082"/>
    <cellStyle name="Input 3 2 15 2 4" xfId="23083"/>
    <cellStyle name="Input 3 2 15 3" xfId="23084"/>
    <cellStyle name="Input 3 2 15 4" xfId="23085"/>
    <cellStyle name="Input 3 2 15 5" xfId="23086"/>
    <cellStyle name="Input 3 2 16" xfId="23087"/>
    <cellStyle name="Input 3 2 16 2" xfId="23088"/>
    <cellStyle name="Input 3 2 16 2 2" xfId="23089"/>
    <cellStyle name="Input 3 2 16 2 3" xfId="23090"/>
    <cellStyle name="Input 3 2 16 2 4" xfId="23091"/>
    <cellStyle name="Input 3 2 16 3" xfId="23092"/>
    <cellStyle name="Input 3 2 16 4" xfId="23093"/>
    <cellStyle name="Input 3 2 16 5" xfId="23094"/>
    <cellStyle name="Input 3 2 17" xfId="23095"/>
    <cellStyle name="Input 3 2 17 2" xfId="23096"/>
    <cellStyle name="Input 3 2 17 2 2" xfId="23097"/>
    <cellStyle name="Input 3 2 17 2 3" xfId="23098"/>
    <cellStyle name="Input 3 2 17 2 4" xfId="23099"/>
    <cellStyle name="Input 3 2 17 3" xfId="23100"/>
    <cellStyle name="Input 3 2 17 4" xfId="23101"/>
    <cellStyle name="Input 3 2 17 5" xfId="23102"/>
    <cellStyle name="Input 3 2 18" xfId="23103"/>
    <cellStyle name="Input 3 2 18 2" xfId="23104"/>
    <cellStyle name="Input 3 2 18 3" xfId="23105"/>
    <cellStyle name="Input 3 2 18 4" xfId="23106"/>
    <cellStyle name="Input 3 2 19" xfId="23107"/>
    <cellStyle name="Input 3 2 2" xfId="4228"/>
    <cellStyle name="Input 3 2 2 10" xfId="23109"/>
    <cellStyle name="Input 3 2 2 10 2" xfId="23110"/>
    <cellStyle name="Input 3 2 2 10 2 2" xfId="23111"/>
    <cellStyle name="Input 3 2 2 10 2 3" xfId="23112"/>
    <cellStyle name="Input 3 2 2 10 2 4" xfId="23113"/>
    <cellStyle name="Input 3 2 2 10 3" xfId="23114"/>
    <cellStyle name="Input 3 2 2 10 4" xfId="23115"/>
    <cellStyle name="Input 3 2 2 10 5" xfId="23116"/>
    <cellStyle name="Input 3 2 2 11" xfId="23117"/>
    <cellStyle name="Input 3 2 2 11 2" xfId="23118"/>
    <cellStyle name="Input 3 2 2 11 2 2" xfId="23119"/>
    <cellStyle name="Input 3 2 2 11 2 3" xfId="23120"/>
    <cellStyle name="Input 3 2 2 11 2 4" xfId="23121"/>
    <cellStyle name="Input 3 2 2 11 3" xfId="23122"/>
    <cellStyle name="Input 3 2 2 11 4" xfId="23123"/>
    <cellStyle name="Input 3 2 2 11 5" xfId="23124"/>
    <cellStyle name="Input 3 2 2 12" xfId="23125"/>
    <cellStyle name="Input 3 2 2 12 2" xfId="23126"/>
    <cellStyle name="Input 3 2 2 12 2 2" xfId="23127"/>
    <cellStyle name="Input 3 2 2 12 2 3" xfId="23128"/>
    <cellStyle name="Input 3 2 2 12 2 4" xfId="23129"/>
    <cellStyle name="Input 3 2 2 12 3" xfId="23130"/>
    <cellStyle name="Input 3 2 2 12 4" xfId="23131"/>
    <cellStyle name="Input 3 2 2 12 5" xfId="23132"/>
    <cellStyle name="Input 3 2 2 13" xfId="23133"/>
    <cellStyle name="Input 3 2 2 13 2" xfId="23134"/>
    <cellStyle name="Input 3 2 2 13 2 2" xfId="23135"/>
    <cellStyle name="Input 3 2 2 13 2 3" xfId="23136"/>
    <cellStyle name="Input 3 2 2 13 2 4" xfId="23137"/>
    <cellStyle name="Input 3 2 2 13 3" xfId="23138"/>
    <cellStyle name="Input 3 2 2 13 4" xfId="23139"/>
    <cellStyle name="Input 3 2 2 13 5" xfId="23140"/>
    <cellStyle name="Input 3 2 2 14" xfId="23141"/>
    <cellStyle name="Input 3 2 2 14 2" xfId="23142"/>
    <cellStyle name="Input 3 2 2 14 2 2" xfId="23143"/>
    <cellStyle name="Input 3 2 2 14 2 3" xfId="23144"/>
    <cellStyle name="Input 3 2 2 14 2 4" xfId="23145"/>
    <cellStyle name="Input 3 2 2 14 3" xfId="23146"/>
    <cellStyle name="Input 3 2 2 14 4" xfId="23147"/>
    <cellStyle name="Input 3 2 2 14 5" xfId="23148"/>
    <cellStyle name="Input 3 2 2 15" xfId="23149"/>
    <cellStyle name="Input 3 2 2 15 2" xfId="23150"/>
    <cellStyle name="Input 3 2 2 15 2 2" xfId="23151"/>
    <cellStyle name="Input 3 2 2 15 2 3" xfId="23152"/>
    <cellStyle name="Input 3 2 2 15 2 4" xfId="23153"/>
    <cellStyle name="Input 3 2 2 15 3" xfId="23154"/>
    <cellStyle name="Input 3 2 2 15 4" xfId="23155"/>
    <cellStyle name="Input 3 2 2 15 5" xfId="23156"/>
    <cellStyle name="Input 3 2 2 16" xfId="23157"/>
    <cellStyle name="Input 3 2 2 16 2" xfId="23158"/>
    <cellStyle name="Input 3 2 2 16 3" xfId="23159"/>
    <cellStyle name="Input 3 2 2 16 4" xfId="23160"/>
    <cellStyle name="Input 3 2 2 17" xfId="23161"/>
    <cellStyle name="Input 3 2 2 18" xfId="23108"/>
    <cellStyle name="Input 3 2 2 2" xfId="23162"/>
    <cellStyle name="Input 3 2 2 2 2" xfId="23163"/>
    <cellStyle name="Input 3 2 2 2 2 2" xfId="23164"/>
    <cellStyle name="Input 3 2 2 2 2 3" xfId="23165"/>
    <cellStyle name="Input 3 2 2 2 2 4" xfId="23166"/>
    <cellStyle name="Input 3 2 2 2 3" xfId="23167"/>
    <cellStyle name="Input 3 2 2 2 4" xfId="23168"/>
    <cellStyle name="Input 3 2 2 2 5" xfId="23169"/>
    <cellStyle name="Input 3 2 2 3" xfId="23170"/>
    <cellStyle name="Input 3 2 2 3 2" xfId="23171"/>
    <cellStyle name="Input 3 2 2 3 2 2" xfId="23172"/>
    <cellStyle name="Input 3 2 2 3 2 3" xfId="23173"/>
    <cellStyle name="Input 3 2 2 3 2 4" xfId="23174"/>
    <cellStyle name="Input 3 2 2 3 3" xfId="23175"/>
    <cellStyle name="Input 3 2 2 3 4" xfId="23176"/>
    <cellStyle name="Input 3 2 2 3 5" xfId="23177"/>
    <cellStyle name="Input 3 2 2 4" xfId="23178"/>
    <cellStyle name="Input 3 2 2 4 2" xfId="23179"/>
    <cellStyle name="Input 3 2 2 4 2 2" xfId="23180"/>
    <cellStyle name="Input 3 2 2 4 2 3" xfId="23181"/>
    <cellStyle name="Input 3 2 2 4 2 4" xfId="23182"/>
    <cellStyle name="Input 3 2 2 4 3" xfId="23183"/>
    <cellStyle name="Input 3 2 2 4 4" xfId="23184"/>
    <cellStyle name="Input 3 2 2 4 5" xfId="23185"/>
    <cellStyle name="Input 3 2 2 5" xfId="23186"/>
    <cellStyle name="Input 3 2 2 5 2" xfId="23187"/>
    <cellStyle name="Input 3 2 2 5 2 2" xfId="23188"/>
    <cellStyle name="Input 3 2 2 5 2 3" xfId="23189"/>
    <cellStyle name="Input 3 2 2 5 2 4" xfId="23190"/>
    <cellStyle name="Input 3 2 2 5 3" xfId="23191"/>
    <cellStyle name="Input 3 2 2 5 4" xfId="23192"/>
    <cellStyle name="Input 3 2 2 5 5" xfId="23193"/>
    <cellStyle name="Input 3 2 2 6" xfId="23194"/>
    <cellStyle name="Input 3 2 2 6 2" xfId="23195"/>
    <cellStyle name="Input 3 2 2 6 2 2" xfId="23196"/>
    <cellStyle name="Input 3 2 2 6 2 3" xfId="23197"/>
    <cellStyle name="Input 3 2 2 6 2 4" xfId="23198"/>
    <cellStyle name="Input 3 2 2 6 3" xfId="23199"/>
    <cellStyle name="Input 3 2 2 6 4" xfId="23200"/>
    <cellStyle name="Input 3 2 2 6 5" xfId="23201"/>
    <cellStyle name="Input 3 2 2 7" xfId="23202"/>
    <cellStyle name="Input 3 2 2 7 2" xfId="23203"/>
    <cellStyle name="Input 3 2 2 7 2 2" xfId="23204"/>
    <cellStyle name="Input 3 2 2 7 2 3" xfId="23205"/>
    <cellStyle name="Input 3 2 2 7 2 4" xfId="23206"/>
    <cellStyle name="Input 3 2 2 7 3" xfId="23207"/>
    <cellStyle name="Input 3 2 2 7 4" xfId="23208"/>
    <cellStyle name="Input 3 2 2 7 5" xfId="23209"/>
    <cellStyle name="Input 3 2 2 8" xfId="23210"/>
    <cellStyle name="Input 3 2 2 8 2" xfId="23211"/>
    <cellStyle name="Input 3 2 2 8 2 2" xfId="23212"/>
    <cellStyle name="Input 3 2 2 8 2 3" xfId="23213"/>
    <cellStyle name="Input 3 2 2 8 2 4" xfId="23214"/>
    <cellStyle name="Input 3 2 2 8 3" xfId="23215"/>
    <cellStyle name="Input 3 2 2 8 4" xfId="23216"/>
    <cellStyle name="Input 3 2 2 8 5" xfId="23217"/>
    <cellStyle name="Input 3 2 2 9" xfId="23218"/>
    <cellStyle name="Input 3 2 2 9 2" xfId="23219"/>
    <cellStyle name="Input 3 2 2 9 2 2" xfId="23220"/>
    <cellStyle name="Input 3 2 2 9 2 3" xfId="23221"/>
    <cellStyle name="Input 3 2 2 9 2 4" xfId="23222"/>
    <cellStyle name="Input 3 2 2 9 3" xfId="23223"/>
    <cellStyle name="Input 3 2 2 9 4" xfId="23224"/>
    <cellStyle name="Input 3 2 2 9 5" xfId="23225"/>
    <cellStyle name="Input 3 2 2_Income Statement " xfId="23226"/>
    <cellStyle name="Input 3 2 20" xfId="23227"/>
    <cellStyle name="Input 3 2 21" xfId="23228"/>
    <cellStyle name="Input 3 2 22" xfId="23038"/>
    <cellStyle name="Input 3 2 3" xfId="23229"/>
    <cellStyle name="Input 3 2 3 2" xfId="23230"/>
    <cellStyle name="Input 3 2 3 2 2" xfId="23231"/>
    <cellStyle name="Input 3 2 3 2 3" xfId="23232"/>
    <cellStyle name="Input 3 2 3 2 4" xfId="23233"/>
    <cellStyle name="Input 3 2 3 3" xfId="23234"/>
    <cellStyle name="Input 3 2 3 4" xfId="23235"/>
    <cellStyle name="Input 3 2 3 5" xfId="23236"/>
    <cellStyle name="Input 3 2 4" xfId="23237"/>
    <cellStyle name="Input 3 2 4 2" xfId="23238"/>
    <cellStyle name="Input 3 2 4 2 2" xfId="23239"/>
    <cellStyle name="Input 3 2 4 2 3" xfId="23240"/>
    <cellStyle name="Input 3 2 4 2 4" xfId="23241"/>
    <cellStyle name="Input 3 2 4 3" xfId="23242"/>
    <cellStyle name="Input 3 2 4 4" xfId="23243"/>
    <cellStyle name="Input 3 2 4 5" xfId="23244"/>
    <cellStyle name="Input 3 2 5" xfId="23245"/>
    <cellStyle name="Input 3 2 5 2" xfId="23246"/>
    <cellStyle name="Input 3 2 5 2 2" xfId="23247"/>
    <cellStyle name="Input 3 2 5 2 3" xfId="23248"/>
    <cellStyle name="Input 3 2 5 2 4" xfId="23249"/>
    <cellStyle name="Input 3 2 5 3" xfId="23250"/>
    <cellStyle name="Input 3 2 5 4" xfId="23251"/>
    <cellStyle name="Input 3 2 5 5" xfId="23252"/>
    <cellStyle name="Input 3 2 6" xfId="23253"/>
    <cellStyle name="Input 3 2 6 2" xfId="23254"/>
    <cellStyle name="Input 3 2 6 2 2" xfId="23255"/>
    <cellStyle name="Input 3 2 6 2 3" xfId="23256"/>
    <cellStyle name="Input 3 2 6 2 4" xfId="23257"/>
    <cellStyle name="Input 3 2 6 3" xfId="23258"/>
    <cellStyle name="Input 3 2 6 4" xfId="23259"/>
    <cellStyle name="Input 3 2 6 5" xfId="23260"/>
    <cellStyle name="Input 3 2 7" xfId="23261"/>
    <cellStyle name="Input 3 2 7 2" xfId="23262"/>
    <cellStyle name="Input 3 2 7 2 2" xfId="23263"/>
    <cellStyle name="Input 3 2 7 2 3" xfId="23264"/>
    <cellStyle name="Input 3 2 7 2 4" xfId="23265"/>
    <cellStyle name="Input 3 2 7 3" xfId="23266"/>
    <cellStyle name="Input 3 2 7 4" xfId="23267"/>
    <cellStyle name="Input 3 2 7 5" xfId="23268"/>
    <cellStyle name="Input 3 2 8" xfId="23269"/>
    <cellStyle name="Input 3 2 8 2" xfId="23270"/>
    <cellStyle name="Input 3 2 8 2 2" xfId="23271"/>
    <cellStyle name="Input 3 2 8 2 3" xfId="23272"/>
    <cellStyle name="Input 3 2 8 2 4" xfId="23273"/>
    <cellStyle name="Input 3 2 8 3" xfId="23274"/>
    <cellStyle name="Input 3 2 8 4" xfId="23275"/>
    <cellStyle name="Input 3 2 8 5" xfId="23276"/>
    <cellStyle name="Input 3 2 9" xfId="23277"/>
    <cellStyle name="Input 3 2 9 2" xfId="23278"/>
    <cellStyle name="Input 3 2 9 2 2" xfId="23279"/>
    <cellStyle name="Input 3 2 9 2 3" xfId="23280"/>
    <cellStyle name="Input 3 2 9 2 4" xfId="23281"/>
    <cellStyle name="Input 3 2 9 3" xfId="23282"/>
    <cellStyle name="Input 3 2 9 4" xfId="23283"/>
    <cellStyle name="Input 3 2 9 5" xfId="23284"/>
    <cellStyle name="Input 3 2_Income Statement " xfId="23285"/>
    <cellStyle name="Input 3 20" xfId="23286"/>
    <cellStyle name="Input 3 20 2" xfId="23287"/>
    <cellStyle name="Input 3 20 2 2" xfId="23288"/>
    <cellStyle name="Input 3 20 2 3" xfId="23289"/>
    <cellStyle name="Input 3 20 2 4" xfId="23290"/>
    <cellStyle name="Input 3 20 3" xfId="23291"/>
    <cellStyle name="Input 3 20 4" xfId="23292"/>
    <cellStyle name="Input 3 20 5" xfId="23293"/>
    <cellStyle name="Input 3 21" xfId="23294"/>
    <cellStyle name="Input 3 21 2" xfId="23295"/>
    <cellStyle name="Input 3 21 3" xfId="23296"/>
    <cellStyle name="Input 3 21 4" xfId="23297"/>
    <cellStyle name="Input 3 22" xfId="23298"/>
    <cellStyle name="Input 3 23" xfId="23299"/>
    <cellStyle name="Input 3 24" xfId="23300"/>
    <cellStyle name="Input 3 25" xfId="23301"/>
    <cellStyle name="Input 3 26" xfId="23302"/>
    <cellStyle name="Input 3 27" xfId="23303"/>
    <cellStyle name="Input 3 28" xfId="23304"/>
    <cellStyle name="Input 3 29" xfId="23305"/>
    <cellStyle name="Input 3 3" xfId="4229"/>
    <cellStyle name="Input 3 3 10" xfId="23307"/>
    <cellStyle name="Input 3 3 10 2" xfId="23308"/>
    <cellStyle name="Input 3 3 10 2 2" xfId="23309"/>
    <cellStyle name="Input 3 3 10 2 3" xfId="23310"/>
    <cellStyle name="Input 3 3 10 2 4" xfId="23311"/>
    <cellStyle name="Input 3 3 10 3" xfId="23312"/>
    <cellStyle name="Input 3 3 10 4" xfId="23313"/>
    <cellStyle name="Input 3 3 10 5" xfId="23314"/>
    <cellStyle name="Input 3 3 11" xfId="23315"/>
    <cellStyle name="Input 3 3 11 2" xfId="23316"/>
    <cellStyle name="Input 3 3 11 2 2" xfId="23317"/>
    <cellStyle name="Input 3 3 11 2 3" xfId="23318"/>
    <cellStyle name="Input 3 3 11 2 4" xfId="23319"/>
    <cellStyle name="Input 3 3 11 3" xfId="23320"/>
    <cellStyle name="Input 3 3 11 4" xfId="23321"/>
    <cellStyle name="Input 3 3 11 5" xfId="23322"/>
    <cellStyle name="Input 3 3 12" xfId="23323"/>
    <cellStyle name="Input 3 3 12 2" xfId="23324"/>
    <cellStyle name="Input 3 3 12 2 2" xfId="23325"/>
    <cellStyle name="Input 3 3 12 2 3" xfId="23326"/>
    <cellStyle name="Input 3 3 12 2 4" xfId="23327"/>
    <cellStyle name="Input 3 3 12 3" xfId="23328"/>
    <cellStyle name="Input 3 3 12 4" xfId="23329"/>
    <cellStyle name="Input 3 3 12 5" xfId="23330"/>
    <cellStyle name="Input 3 3 13" xfId="23331"/>
    <cellStyle name="Input 3 3 13 2" xfId="23332"/>
    <cellStyle name="Input 3 3 13 2 2" xfId="23333"/>
    <cellStyle name="Input 3 3 13 2 3" xfId="23334"/>
    <cellStyle name="Input 3 3 13 2 4" xfId="23335"/>
    <cellStyle name="Input 3 3 13 3" xfId="23336"/>
    <cellStyle name="Input 3 3 13 4" xfId="23337"/>
    <cellStyle name="Input 3 3 13 5" xfId="23338"/>
    <cellStyle name="Input 3 3 14" xfId="23339"/>
    <cellStyle name="Input 3 3 14 2" xfId="23340"/>
    <cellStyle name="Input 3 3 14 2 2" xfId="23341"/>
    <cellStyle name="Input 3 3 14 2 3" xfId="23342"/>
    <cellStyle name="Input 3 3 14 2 4" xfId="23343"/>
    <cellStyle name="Input 3 3 14 3" xfId="23344"/>
    <cellStyle name="Input 3 3 14 4" xfId="23345"/>
    <cellStyle name="Input 3 3 14 5" xfId="23346"/>
    <cellStyle name="Input 3 3 15" xfId="23347"/>
    <cellStyle name="Input 3 3 15 2" xfId="23348"/>
    <cellStyle name="Input 3 3 15 2 2" xfId="23349"/>
    <cellStyle name="Input 3 3 15 2 3" xfId="23350"/>
    <cellStyle name="Input 3 3 15 2 4" xfId="23351"/>
    <cellStyle name="Input 3 3 15 3" xfId="23352"/>
    <cellStyle name="Input 3 3 15 4" xfId="23353"/>
    <cellStyle name="Input 3 3 15 5" xfId="23354"/>
    <cellStyle name="Input 3 3 16" xfId="23355"/>
    <cellStyle name="Input 3 3 16 2" xfId="23356"/>
    <cellStyle name="Input 3 3 16 3" xfId="23357"/>
    <cellStyle name="Input 3 3 16 4" xfId="23358"/>
    <cellStyle name="Input 3 3 17" xfId="23359"/>
    <cellStyle name="Input 3 3 18" xfId="23306"/>
    <cellStyle name="Input 3 3 2" xfId="23360"/>
    <cellStyle name="Input 3 3 2 2" xfId="23361"/>
    <cellStyle name="Input 3 3 2 2 2" xfId="23362"/>
    <cellStyle name="Input 3 3 2 2 3" xfId="23363"/>
    <cellStyle name="Input 3 3 2 2 4" xfId="23364"/>
    <cellStyle name="Input 3 3 2 3" xfId="23365"/>
    <cellStyle name="Input 3 3 2 4" xfId="23366"/>
    <cellStyle name="Input 3 3 2 5" xfId="23367"/>
    <cellStyle name="Input 3 3 3" xfId="23368"/>
    <cellStyle name="Input 3 3 3 2" xfId="23369"/>
    <cellStyle name="Input 3 3 3 2 2" xfId="23370"/>
    <cellStyle name="Input 3 3 3 2 3" xfId="23371"/>
    <cellStyle name="Input 3 3 3 2 4" xfId="23372"/>
    <cellStyle name="Input 3 3 3 3" xfId="23373"/>
    <cellStyle name="Input 3 3 3 4" xfId="23374"/>
    <cellStyle name="Input 3 3 3 5" xfId="23375"/>
    <cellStyle name="Input 3 3 4" xfId="23376"/>
    <cellStyle name="Input 3 3 4 2" xfId="23377"/>
    <cellStyle name="Input 3 3 4 2 2" xfId="23378"/>
    <cellStyle name="Input 3 3 4 2 3" xfId="23379"/>
    <cellStyle name="Input 3 3 4 2 4" xfId="23380"/>
    <cellStyle name="Input 3 3 4 3" xfId="23381"/>
    <cellStyle name="Input 3 3 4 4" xfId="23382"/>
    <cellStyle name="Input 3 3 4 5" xfId="23383"/>
    <cellStyle name="Input 3 3 5" xfId="23384"/>
    <cellStyle name="Input 3 3 5 2" xfId="23385"/>
    <cellStyle name="Input 3 3 5 2 2" xfId="23386"/>
    <cellStyle name="Input 3 3 5 2 3" xfId="23387"/>
    <cellStyle name="Input 3 3 5 2 4" xfId="23388"/>
    <cellStyle name="Input 3 3 5 3" xfId="23389"/>
    <cellStyle name="Input 3 3 5 4" xfId="23390"/>
    <cellStyle name="Input 3 3 5 5" xfId="23391"/>
    <cellStyle name="Input 3 3 6" xfId="23392"/>
    <cellStyle name="Input 3 3 6 2" xfId="23393"/>
    <cellStyle name="Input 3 3 6 2 2" xfId="23394"/>
    <cellStyle name="Input 3 3 6 2 3" xfId="23395"/>
    <cellStyle name="Input 3 3 6 2 4" xfId="23396"/>
    <cellStyle name="Input 3 3 6 3" xfId="23397"/>
    <cellStyle name="Input 3 3 6 4" xfId="23398"/>
    <cellStyle name="Input 3 3 6 5" xfId="23399"/>
    <cellStyle name="Input 3 3 7" xfId="23400"/>
    <cellStyle name="Input 3 3 7 2" xfId="23401"/>
    <cellStyle name="Input 3 3 7 2 2" xfId="23402"/>
    <cellStyle name="Input 3 3 7 2 3" xfId="23403"/>
    <cellStyle name="Input 3 3 7 2 4" xfId="23404"/>
    <cellStyle name="Input 3 3 7 3" xfId="23405"/>
    <cellStyle name="Input 3 3 7 4" xfId="23406"/>
    <cellStyle name="Input 3 3 7 5" xfId="23407"/>
    <cellStyle name="Input 3 3 8" xfId="23408"/>
    <cellStyle name="Input 3 3 8 2" xfId="23409"/>
    <cellStyle name="Input 3 3 8 2 2" xfId="23410"/>
    <cellStyle name="Input 3 3 8 2 3" xfId="23411"/>
    <cellStyle name="Input 3 3 8 2 4" xfId="23412"/>
    <cellStyle name="Input 3 3 8 3" xfId="23413"/>
    <cellStyle name="Input 3 3 8 4" xfId="23414"/>
    <cellStyle name="Input 3 3 8 5" xfId="23415"/>
    <cellStyle name="Input 3 3 9" xfId="23416"/>
    <cellStyle name="Input 3 3 9 2" xfId="23417"/>
    <cellStyle name="Input 3 3 9 2 2" xfId="23418"/>
    <cellStyle name="Input 3 3 9 2 3" xfId="23419"/>
    <cellStyle name="Input 3 3 9 2 4" xfId="23420"/>
    <cellStyle name="Input 3 3 9 3" xfId="23421"/>
    <cellStyle name="Input 3 3 9 4" xfId="23422"/>
    <cellStyle name="Input 3 3 9 5" xfId="23423"/>
    <cellStyle name="Input 3 3_Income Statement " xfId="23424"/>
    <cellStyle name="Input 3 30" xfId="23425"/>
    <cellStyle name="Input 3 31" xfId="23426"/>
    <cellStyle name="Input 3 32" xfId="23427"/>
    <cellStyle name="Input 3 33" xfId="22957"/>
    <cellStyle name="Input 3 4" xfId="4226"/>
    <cellStyle name="Input 3 4 2" xfId="23429"/>
    <cellStyle name="Input 3 4 2 2" xfId="23430"/>
    <cellStyle name="Input 3 4 2 3" xfId="23431"/>
    <cellStyle name="Input 3 4 2 4" xfId="23432"/>
    <cellStyle name="Input 3 4 3" xfId="23433"/>
    <cellStyle name="Input 3 4 4" xfId="23434"/>
    <cellStyle name="Input 3 4 5" xfId="23435"/>
    <cellStyle name="Input 3 4 6" xfId="23428"/>
    <cellStyle name="Input 3 5" xfId="23436"/>
    <cellStyle name="Input 3 5 2" xfId="23437"/>
    <cellStyle name="Input 3 5 2 2" xfId="23438"/>
    <cellStyle name="Input 3 5 2 3" xfId="23439"/>
    <cellStyle name="Input 3 5 2 4" xfId="23440"/>
    <cellStyle name="Input 3 5 3" xfId="23441"/>
    <cellStyle name="Input 3 5 4" xfId="23442"/>
    <cellStyle name="Input 3 5 5" xfId="23443"/>
    <cellStyle name="Input 3 6" xfId="23444"/>
    <cellStyle name="Input 3 6 2" xfId="23445"/>
    <cellStyle name="Input 3 6 2 2" xfId="23446"/>
    <cellStyle name="Input 3 6 2 3" xfId="23447"/>
    <cellStyle name="Input 3 6 2 4" xfId="23448"/>
    <cellStyle name="Input 3 6 3" xfId="23449"/>
    <cellStyle name="Input 3 6 4" xfId="23450"/>
    <cellStyle name="Input 3 6 5" xfId="23451"/>
    <cellStyle name="Input 3 7" xfId="23452"/>
    <cellStyle name="Input 3 7 2" xfId="23453"/>
    <cellStyle name="Input 3 7 2 2" xfId="23454"/>
    <cellStyle name="Input 3 7 2 3" xfId="23455"/>
    <cellStyle name="Input 3 7 2 4" xfId="23456"/>
    <cellStyle name="Input 3 7 3" xfId="23457"/>
    <cellStyle name="Input 3 7 4" xfId="23458"/>
    <cellStyle name="Input 3 7 5" xfId="23459"/>
    <cellStyle name="Input 3 8" xfId="23460"/>
    <cellStyle name="Input 3 8 2" xfId="23461"/>
    <cellStyle name="Input 3 8 2 2" xfId="23462"/>
    <cellStyle name="Input 3 8 2 3" xfId="23463"/>
    <cellStyle name="Input 3 8 2 4" xfId="23464"/>
    <cellStyle name="Input 3 8 3" xfId="23465"/>
    <cellStyle name="Input 3 8 4" xfId="23466"/>
    <cellStyle name="Input 3 8 5" xfId="23467"/>
    <cellStyle name="Input 3 9" xfId="23468"/>
    <cellStyle name="Input 3 9 2" xfId="23469"/>
    <cellStyle name="Input 3 9 2 2" xfId="23470"/>
    <cellStyle name="Input 3 9 2 3" xfId="23471"/>
    <cellStyle name="Input 3 9 2 4" xfId="23472"/>
    <cellStyle name="Input 3 9 3" xfId="23473"/>
    <cellStyle name="Input 3 9 4" xfId="23474"/>
    <cellStyle name="Input 3 9 5" xfId="23475"/>
    <cellStyle name="Input 3_5210NY0919_6225_Economic Development Fund Deferral_0313" xfId="4230"/>
    <cellStyle name="Input 4" xfId="1081"/>
    <cellStyle name="Input 4 10" xfId="23477"/>
    <cellStyle name="Input 4 10 2" xfId="23478"/>
    <cellStyle name="Input 4 10 2 2" xfId="23479"/>
    <cellStyle name="Input 4 10 2 3" xfId="23480"/>
    <cellStyle name="Input 4 10 2 4" xfId="23481"/>
    <cellStyle name="Input 4 10 3" xfId="23482"/>
    <cellStyle name="Input 4 10 4" xfId="23483"/>
    <cellStyle name="Input 4 10 5" xfId="23484"/>
    <cellStyle name="Input 4 11" xfId="23485"/>
    <cellStyle name="Input 4 11 2" xfId="23486"/>
    <cellStyle name="Input 4 11 2 2" xfId="23487"/>
    <cellStyle name="Input 4 11 2 3" xfId="23488"/>
    <cellStyle name="Input 4 11 2 4" xfId="23489"/>
    <cellStyle name="Input 4 11 3" xfId="23490"/>
    <cellStyle name="Input 4 11 4" xfId="23491"/>
    <cellStyle name="Input 4 11 5" xfId="23492"/>
    <cellStyle name="Input 4 12" xfId="23493"/>
    <cellStyle name="Input 4 12 2" xfId="23494"/>
    <cellStyle name="Input 4 12 2 2" xfId="23495"/>
    <cellStyle name="Input 4 12 2 3" xfId="23496"/>
    <cellStyle name="Input 4 12 2 4" xfId="23497"/>
    <cellStyle name="Input 4 12 3" xfId="23498"/>
    <cellStyle name="Input 4 12 4" xfId="23499"/>
    <cellStyle name="Input 4 12 5" xfId="23500"/>
    <cellStyle name="Input 4 13" xfId="23501"/>
    <cellStyle name="Input 4 13 2" xfId="23502"/>
    <cellStyle name="Input 4 13 2 2" xfId="23503"/>
    <cellStyle name="Input 4 13 2 3" xfId="23504"/>
    <cellStyle name="Input 4 13 2 4" xfId="23505"/>
    <cellStyle name="Input 4 13 3" xfId="23506"/>
    <cellStyle name="Input 4 13 4" xfId="23507"/>
    <cellStyle name="Input 4 13 5" xfId="23508"/>
    <cellStyle name="Input 4 14" xfId="23509"/>
    <cellStyle name="Input 4 14 2" xfId="23510"/>
    <cellStyle name="Input 4 14 2 2" xfId="23511"/>
    <cellStyle name="Input 4 14 2 3" xfId="23512"/>
    <cellStyle name="Input 4 14 2 4" xfId="23513"/>
    <cellStyle name="Input 4 14 3" xfId="23514"/>
    <cellStyle name="Input 4 14 4" xfId="23515"/>
    <cellStyle name="Input 4 14 5" xfId="23516"/>
    <cellStyle name="Input 4 15" xfId="23517"/>
    <cellStyle name="Input 4 15 2" xfId="23518"/>
    <cellStyle name="Input 4 15 2 2" xfId="23519"/>
    <cellStyle name="Input 4 15 2 3" xfId="23520"/>
    <cellStyle name="Input 4 15 2 4" xfId="23521"/>
    <cellStyle name="Input 4 15 3" xfId="23522"/>
    <cellStyle name="Input 4 15 4" xfId="23523"/>
    <cellStyle name="Input 4 15 5" xfId="23524"/>
    <cellStyle name="Input 4 16" xfId="23525"/>
    <cellStyle name="Input 4 16 2" xfId="23526"/>
    <cellStyle name="Input 4 16 2 2" xfId="23527"/>
    <cellStyle name="Input 4 16 2 3" xfId="23528"/>
    <cellStyle name="Input 4 16 2 4" xfId="23529"/>
    <cellStyle name="Input 4 16 3" xfId="23530"/>
    <cellStyle name="Input 4 16 4" xfId="23531"/>
    <cellStyle name="Input 4 16 5" xfId="23532"/>
    <cellStyle name="Input 4 17" xfId="23533"/>
    <cellStyle name="Input 4 17 2" xfId="23534"/>
    <cellStyle name="Input 4 17 2 2" xfId="23535"/>
    <cellStyle name="Input 4 17 2 3" xfId="23536"/>
    <cellStyle name="Input 4 17 2 4" xfId="23537"/>
    <cellStyle name="Input 4 17 3" xfId="23538"/>
    <cellStyle name="Input 4 17 4" xfId="23539"/>
    <cellStyle name="Input 4 17 5" xfId="23540"/>
    <cellStyle name="Input 4 18" xfId="23541"/>
    <cellStyle name="Input 4 18 2" xfId="23542"/>
    <cellStyle name="Input 4 18 2 2" xfId="23543"/>
    <cellStyle name="Input 4 18 2 3" xfId="23544"/>
    <cellStyle name="Input 4 18 2 4" xfId="23545"/>
    <cellStyle name="Input 4 18 3" xfId="23546"/>
    <cellStyle name="Input 4 18 4" xfId="23547"/>
    <cellStyle name="Input 4 18 5" xfId="23548"/>
    <cellStyle name="Input 4 19" xfId="23549"/>
    <cellStyle name="Input 4 19 2" xfId="23550"/>
    <cellStyle name="Input 4 19 2 2" xfId="23551"/>
    <cellStyle name="Input 4 19 2 3" xfId="23552"/>
    <cellStyle name="Input 4 19 2 4" xfId="23553"/>
    <cellStyle name="Input 4 19 3" xfId="23554"/>
    <cellStyle name="Input 4 19 4" xfId="23555"/>
    <cellStyle name="Input 4 19 5" xfId="23556"/>
    <cellStyle name="Input 4 2" xfId="4232"/>
    <cellStyle name="Input 4 2 10" xfId="23558"/>
    <cellStyle name="Input 4 2 10 2" xfId="23559"/>
    <cellStyle name="Input 4 2 10 2 2" xfId="23560"/>
    <cellStyle name="Input 4 2 10 2 3" xfId="23561"/>
    <cellStyle name="Input 4 2 10 2 4" xfId="23562"/>
    <cellStyle name="Input 4 2 10 3" xfId="23563"/>
    <cellStyle name="Input 4 2 10 4" xfId="23564"/>
    <cellStyle name="Input 4 2 10 5" xfId="23565"/>
    <cellStyle name="Input 4 2 11" xfId="23566"/>
    <cellStyle name="Input 4 2 11 2" xfId="23567"/>
    <cellStyle name="Input 4 2 11 2 2" xfId="23568"/>
    <cellStyle name="Input 4 2 11 2 3" xfId="23569"/>
    <cellStyle name="Input 4 2 11 2 4" xfId="23570"/>
    <cellStyle name="Input 4 2 11 3" xfId="23571"/>
    <cellStyle name="Input 4 2 11 4" xfId="23572"/>
    <cellStyle name="Input 4 2 11 5" xfId="23573"/>
    <cellStyle name="Input 4 2 12" xfId="23574"/>
    <cellStyle name="Input 4 2 12 2" xfId="23575"/>
    <cellStyle name="Input 4 2 12 2 2" xfId="23576"/>
    <cellStyle name="Input 4 2 12 2 3" xfId="23577"/>
    <cellStyle name="Input 4 2 12 2 4" xfId="23578"/>
    <cellStyle name="Input 4 2 12 3" xfId="23579"/>
    <cellStyle name="Input 4 2 12 4" xfId="23580"/>
    <cellStyle name="Input 4 2 12 5" xfId="23581"/>
    <cellStyle name="Input 4 2 13" xfId="23582"/>
    <cellStyle name="Input 4 2 13 2" xfId="23583"/>
    <cellStyle name="Input 4 2 13 2 2" xfId="23584"/>
    <cellStyle name="Input 4 2 13 2 3" xfId="23585"/>
    <cellStyle name="Input 4 2 13 2 4" xfId="23586"/>
    <cellStyle name="Input 4 2 13 3" xfId="23587"/>
    <cellStyle name="Input 4 2 13 4" xfId="23588"/>
    <cellStyle name="Input 4 2 13 5" xfId="23589"/>
    <cellStyle name="Input 4 2 14" xfId="23590"/>
    <cellStyle name="Input 4 2 14 2" xfId="23591"/>
    <cellStyle name="Input 4 2 14 2 2" xfId="23592"/>
    <cellStyle name="Input 4 2 14 2 3" xfId="23593"/>
    <cellStyle name="Input 4 2 14 2 4" xfId="23594"/>
    <cellStyle name="Input 4 2 14 3" xfId="23595"/>
    <cellStyle name="Input 4 2 14 4" xfId="23596"/>
    <cellStyle name="Input 4 2 14 5" xfId="23597"/>
    <cellStyle name="Input 4 2 15" xfId="23598"/>
    <cellStyle name="Input 4 2 15 2" xfId="23599"/>
    <cellStyle name="Input 4 2 15 2 2" xfId="23600"/>
    <cellStyle name="Input 4 2 15 2 3" xfId="23601"/>
    <cellStyle name="Input 4 2 15 2 4" xfId="23602"/>
    <cellStyle name="Input 4 2 15 3" xfId="23603"/>
    <cellStyle name="Input 4 2 15 4" xfId="23604"/>
    <cellStyle name="Input 4 2 15 5" xfId="23605"/>
    <cellStyle name="Input 4 2 16" xfId="23606"/>
    <cellStyle name="Input 4 2 16 2" xfId="23607"/>
    <cellStyle name="Input 4 2 16 2 2" xfId="23608"/>
    <cellStyle name="Input 4 2 16 2 3" xfId="23609"/>
    <cellStyle name="Input 4 2 16 2 4" xfId="23610"/>
    <cellStyle name="Input 4 2 16 3" xfId="23611"/>
    <cellStyle name="Input 4 2 16 4" xfId="23612"/>
    <cellStyle name="Input 4 2 16 5" xfId="23613"/>
    <cellStyle name="Input 4 2 17" xfId="23614"/>
    <cellStyle name="Input 4 2 17 2" xfId="23615"/>
    <cellStyle name="Input 4 2 17 2 2" xfId="23616"/>
    <cellStyle name="Input 4 2 17 2 3" xfId="23617"/>
    <cellStyle name="Input 4 2 17 2 4" xfId="23618"/>
    <cellStyle name="Input 4 2 17 3" xfId="23619"/>
    <cellStyle name="Input 4 2 17 4" xfId="23620"/>
    <cellStyle name="Input 4 2 17 5" xfId="23621"/>
    <cellStyle name="Input 4 2 18" xfId="23622"/>
    <cellStyle name="Input 4 2 18 2" xfId="23623"/>
    <cellStyle name="Input 4 2 18 3" xfId="23624"/>
    <cellStyle name="Input 4 2 18 4" xfId="23625"/>
    <cellStyle name="Input 4 2 19" xfId="23626"/>
    <cellStyle name="Input 4 2 2" xfId="4233"/>
    <cellStyle name="Input 4 2 2 10" xfId="23628"/>
    <cellStyle name="Input 4 2 2 10 2" xfId="23629"/>
    <cellStyle name="Input 4 2 2 10 2 2" xfId="23630"/>
    <cellStyle name="Input 4 2 2 10 2 3" xfId="23631"/>
    <cellStyle name="Input 4 2 2 10 2 4" xfId="23632"/>
    <cellStyle name="Input 4 2 2 10 3" xfId="23633"/>
    <cellStyle name="Input 4 2 2 10 4" xfId="23634"/>
    <cellStyle name="Input 4 2 2 10 5" xfId="23635"/>
    <cellStyle name="Input 4 2 2 11" xfId="23636"/>
    <cellStyle name="Input 4 2 2 11 2" xfId="23637"/>
    <cellStyle name="Input 4 2 2 11 2 2" xfId="23638"/>
    <cellStyle name="Input 4 2 2 11 2 3" xfId="23639"/>
    <cellStyle name="Input 4 2 2 11 2 4" xfId="23640"/>
    <cellStyle name="Input 4 2 2 11 3" xfId="23641"/>
    <cellStyle name="Input 4 2 2 11 4" xfId="23642"/>
    <cellStyle name="Input 4 2 2 11 5" xfId="23643"/>
    <cellStyle name="Input 4 2 2 12" xfId="23644"/>
    <cellStyle name="Input 4 2 2 12 2" xfId="23645"/>
    <cellStyle name="Input 4 2 2 12 2 2" xfId="23646"/>
    <cellStyle name="Input 4 2 2 12 2 3" xfId="23647"/>
    <cellStyle name="Input 4 2 2 12 2 4" xfId="23648"/>
    <cellStyle name="Input 4 2 2 12 3" xfId="23649"/>
    <cellStyle name="Input 4 2 2 12 4" xfId="23650"/>
    <cellStyle name="Input 4 2 2 12 5" xfId="23651"/>
    <cellStyle name="Input 4 2 2 13" xfId="23652"/>
    <cellStyle name="Input 4 2 2 13 2" xfId="23653"/>
    <cellStyle name="Input 4 2 2 13 2 2" xfId="23654"/>
    <cellStyle name="Input 4 2 2 13 2 3" xfId="23655"/>
    <cellStyle name="Input 4 2 2 13 2 4" xfId="23656"/>
    <cellStyle name="Input 4 2 2 13 3" xfId="23657"/>
    <cellStyle name="Input 4 2 2 13 4" xfId="23658"/>
    <cellStyle name="Input 4 2 2 13 5" xfId="23659"/>
    <cellStyle name="Input 4 2 2 14" xfId="23660"/>
    <cellStyle name="Input 4 2 2 14 2" xfId="23661"/>
    <cellStyle name="Input 4 2 2 14 2 2" xfId="23662"/>
    <cellStyle name="Input 4 2 2 14 2 3" xfId="23663"/>
    <cellStyle name="Input 4 2 2 14 2 4" xfId="23664"/>
    <cellStyle name="Input 4 2 2 14 3" xfId="23665"/>
    <cellStyle name="Input 4 2 2 14 4" xfId="23666"/>
    <cellStyle name="Input 4 2 2 14 5" xfId="23667"/>
    <cellStyle name="Input 4 2 2 15" xfId="23668"/>
    <cellStyle name="Input 4 2 2 15 2" xfId="23669"/>
    <cellStyle name="Input 4 2 2 15 2 2" xfId="23670"/>
    <cellStyle name="Input 4 2 2 15 2 3" xfId="23671"/>
    <cellStyle name="Input 4 2 2 15 2 4" xfId="23672"/>
    <cellStyle name="Input 4 2 2 15 3" xfId="23673"/>
    <cellStyle name="Input 4 2 2 15 4" xfId="23674"/>
    <cellStyle name="Input 4 2 2 15 5" xfId="23675"/>
    <cellStyle name="Input 4 2 2 16" xfId="23676"/>
    <cellStyle name="Input 4 2 2 16 2" xfId="23677"/>
    <cellStyle name="Input 4 2 2 16 3" xfId="23678"/>
    <cellStyle name="Input 4 2 2 16 4" xfId="23679"/>
    <cellStyle name="Input 4 2 2 17" xfId="23680"/>
    <cellStyle name="Input 4 2 2 18" xfId="23627"/>
    <cellStyle name="Input 4 2 2 2" xfId="23681"/>
    <cellStyle name="Input 4 2 2 2 2" xfId="23682"/>
    <cellStyle name="Input 4 2 2 2 2 2" xfId="23683"/>
    <cellStyle name="Input 4 2 2 2 2 3" xfId="23684"/>
    <cellStyle name="Input 4 2 2 2 2 4" xfId="23685"/>
    <cellStyle name="Input 4 2 2 2 3" xfId="23686"/>
    <cellStyle name="Input 4 2 2 2 4" xfId="23687"/>
    <cellStyle name="Input 4 2 2 2 5" xfId="23688"/>
    <cellStyle name="Input 4 2 2 3" xfId="23689"/>
    <cellStyle name="Input 4 2 2 3 2" xfId="23690"/>
    <cellStyle name="Input 4 2 2 3 2 2" xfId="23691"/>
    <cellStyle name="Input 4 2 2 3 2 3" xfId="23692"/>
    <cellStyle name="Input 4 2 2 3 2 4" xfId="23693"/>
    <cellStyle name="Input 4 2 2 3 3" xfId="23694"/>
    <cellStyle name="Input 4 2 2 3 4" xfId="23695"/>
    <cellStyle name="Input 4 2 2 3 5" xfId="23696"/>
    <cellStyle name="Input 4 2 2 4" xfId="23697"/>
    <cellStyle name="Input 4 2 2 4 2" xfId="23698"/>
    <cellStyle name="Input 4 2 2 4 2 2" xfId="23699"/>
    <cellStyle name="Input 4 2 2 4 2 3" xfId="23700"/>
    <cellStyle name="Input 4 2 2 4 2 4" xfId="23701"/>
    <cellStyle name="Input 4 2 2 4 3" xfId="23702"/>
    <cellStyle name="Input 4 2 2 4 4" xfId="23703"/>
    <cellStyle name="Input 4 2 2 4 5" xfId="23704"/>
    <cellStyle name="Input 4 2 2 5" xfId="23705"/>
    <cellStyle name="Input 4 2 2 5 2" xfId="23706"/>
    <cellStyle name="Input 4 2 2 5 2 2" xfId="23707"/>
    <cellStyle name="Input 4 2 2 5 2 3" xfId="23708"/>
    <cellStyle name="Input 4 2 2 5 2 4" xfId="23709"/>
    <cellStyle name="Input 4 2 2 5 3" xfId="23710"/>
    <cellStyle name="Input 4 2 2 5 4" xfId="23711"/>
    <cellStyle name="Input 4 2 2 5 5" xfId="23712"/>
    <cellStyle name="Input 4 2 2 6" xfId="23713"/>
    <cellStyle name="Input 4 2 2 6 2" xfId="23714"/>
    <cellStyle name="Input 4 2 2 6 2 2" xfId="23715"/>
    <cellStyle name="Input 4 2 2 6 2 3" xfId="23716"/>
    <cellStyle name="Input 4 2 2 6 2 4" xfId="23717"/>
    <cellStyle name="Input 4 2 2 6 3" xfId="23718"/>
    <cellStyle name="Input 4 2 2 6 4" xfId="23719"/>
    <cellStyle name="Input 4 2 2 6 5" xfId="23720"/>
    <cellStyle name="Input 4 2 2 7" xfId="23721"/>
    <cellStyle name="Input 4 2 2 7 2" xfId="23722"/>
    <cellStyle name="Input 4 2 2 7 2 2" xfId="23723"/>
    <cellStyle name="Input 4 2 2 7 2 3" xfId="23724"/>
    <cellStyle name="Input 4 2 2 7 2 4" xfId="23725"/>
    <cellStyle name="Input 4 2 2 7 3" xfId="23726"/>
    <cellStyle name="Input 4 2 2 7 4" xfId="23727"/>
    <cellStyle name="Input 4 2 2 7 5" xfId="23728"/>
    <cellStyle name="Input 4 2 2 8" xfId="23729"/>
    <cellStyle name="Input 4 2 2 8 2" xfId="23730"/>
    <cellStyle name="Input 4 2 2 8 2 2" xfId="23731"/>
    <cellStyle name="Input 4 2 2 8 2 3" xfId="23732"/>
    <cellStyle name="Input 4 2 2 8 2 4" xfId="23733"/>
    <cellStyle name="Input 4 2 2 8 3" xfId="23734"/>
    <cellStyle name="Input 4 2 2 8 4" xfId="23735"/>
    <cellStyle name="Input 4 2 2 8 5" xfId="23736"/>
    <cellStyle name="Input 4 2 2 9" xfId="23737"/>
    <cellStyle name="Input 4 2 2 9 2" xfId="23738"/>
    <cellStyle name="Input 4 2 2 9 2 2" xfId="23739"/>
    <cellStyle name="Input 4 2 2 9 2 3" xfId="23740"/>
    <cellStyle name="Input 4 2 2 9 2 4" xfId="23741"/>
    <cellStyle name="Input 4 2 2 9 3" xfId="23742"/>
    <cellStyle name="Input 4 2 2 9 4" xfId="23743"/>
    <cellStyle name="Input 4 2 2 9 5" xfId="23744"/>
    <cellStyle name="Input 4 2 2_Income Statement " xfId="23745"/>
    <cellStyle name="Input 4 2 20" xfId="23746"/>
    <cellStyle name="Input 4 2 21" xfId="23747"/>
    <cellStyle name="Input 4 2 22" xfId="23557"/>
    <cellStyle name="Input 4 2 3" xfId="23748"/>
    <cellStyle name="Input 4 2 3 2" xfId="23749"/>
    <cellStyle name="Input 4 2 3 2 2" xfId="23750"/>
    <cellStyle name="Input 4 2 3 2 3" xfId="23751"/>
    <cellStyle name="Input 4 2 3 2 4" xfId="23752"/>
    <cellStyle name="Input 4 2 3 3" xfId="23753"/>
    <cellStyle name="Input 4 2 3 4" xfId="23754"/>
    <cellStyle name="Input 4 2 3 5" xfId="23755"/>
    <cellStyle name="Input 4 2 4" xfId="23756"/>
    <cellStyle name="Input 4 2 4 2" xfId="23757"/>
    <cellStyle name="Input 4 2 4 2 2" xfId="23758"/>
    <cellStyle name="Input 4 2 4 2 3" xfId="23759"/>
    <cellStyle name="Input 4 2 4 2 4" xfId="23760"/>
    <cellStyle name="Input 4 2 4 3" xfId="23761"/>
    <cellStyle name="Input 4 2 4 4" xfId="23762"/>
    <cellStyle name="Input 4 2 4 5" xfId="23763"/>
    <cellStyle name="Input 4 2 5" xfId="23764"/>
    <cellStyle name="Input 4 2 5 2" xfId="23765"/>
    <cellStyle name="Input 4 2 5 2 2" xfId="23766"/>
    <cellStyle name="Input 4 2 5 2 3" xfId="23767"/>
    <cellStyle name="Input 4 2 5 2 4" xfId="23768"/>
    <cellStyle name="Input 4 2 5 3" xfId="23769"/>
    <cellStyle name="Input 4 2 5 4" xfId="23770"/>
    <cellStyle name="Input 4 2 5 5" xfId="23771"/>
    <cellStyle name="Input 4 2 6" xfId="23772"/>
    <cellStyle name="Input 4 2 6 2" xfId="23773"/>
    <cellStyle name="Input 4 2 6 2 2" xfId="23774"/>
    <cellStyle name="Input 4 2 6 2 3" xfId="23775"/>
    <cellStyle name="Input 4 2 6 2 4" xfId="23776"/>
    <cellStyle name="Input 4 2 6 3" xfId="23777"/>
    <cellStyle name="Input 4 2 6 4" xfId="23778"/>
    <cellStyle name="Input 4 2 6 5" xfId="23779"/>
    <cellStyle name="Input 4 2 7" xfId="23780"/>
    <cellStyle name="Input 4 2 7 2" xfId="23781"/>
    <cellStyle name="Input 4 2 7 2 2" xfId="23782"/>
    <cellStyle name="Input 4 2 7 2 3" xfId="23783"/>
    <cellStyle name="Input 4 2 7 2 4" xfId="23784"/>
    <cellStyle name="Input 4 2 7 3" xfId="23785"/>
    <cellStyle name="Input 4 2 7 4" xfId="23786"/>
    <cellStyle name="Input 4 2 7 5" xfId="23787"/>
    <cellStyle name="Input 4 2 8" xfId="23788"/>
    <cellStyle name="Input 4 2 8 2" xfId="23789"/>
    <cellStyle name="Input 4 2 8 2 2" xfId="23790"/>
    <cellStyle name="Input 4 2 8 2 3" xfId="23791"/>
    <cellStyle name="Input 4 2 8 2 4" xfId="23792"/>
    <cellStyle name="Input 4 2 8 3" xfId="23793"/>
    <cellStyle name="Input 4 2 8 4" xfId="23794"/>
    <cellStyle name="Input 4 2 8 5" xfId="23795"/>
    <cellStyle name="Input 4 2 9" xfId="23796"/>
    <cellStyle name="Input 4 2 9 2" xfId="23797"/>
    <cellStyle name="Input 4 2 9 2 2" xfId="23798"/>
    <cellStyle name="Input 4 2 9 2 3" xfId="23799"/>
    <cellStyle name="Input 4 2 9 2 4" xfId="23800"/>
    <cellStyle name="Input 4 2 9 3" xfId="23801"/>
    <cellStyle name="Input 4 2 9 4" xfId="23802"/>
    <cellStyle name="Input 4 2 9 5" xfId="23803"/>
    <cellStyle name="Input 4 2_Income Statement " xfId="23804"/>
    <cellStyle name="Input 4 20" xfId="23805"/>
    <cellStyle name="Input 4 20 2" xfId="23806"/>
    <cellStyle name="Input 4 20 2 2" xfId="23807"/>
    <cellStyle name="Input 4 20 2 3" xfId="23808"/>
    <cellStyle name="Input 4 20 2 4" xfId="23809"/>
    <cellStyle name="Input 4 20 3" xfId="23810"/>
    <cellStyle name="Input 4 20 4" xfId="23811"/>
    <cellStyle name="Input 4 20 5" xfId="23812"/>
    <cellStyle name="Input 4 21" xfId="23813"/>
    <cellStyle name="Input 4 21 2" xfId="23814"/>
    <cellStyle name="Input 4 21 3" xfId="23815"/>
    <cellStyle name="Input 4 21 4" xfId="23816"/>
    <cellStyle name="Input 4 22" xfId="23817"/>
    <cellStyle name="Input 4 23" xfId="23818"/>
    <cellStyle name="Input 4 24" xfId="23819"/>
    <cellStyle name="Input 4 25" xfId="23820"/>
    <cellStyle name="Input 4 26" xfId="23821"/>
    <cellStyle name="Input 4 27" xfId="23822"/>
    <cellStyle name="Input 4 28" xfId="23823"/>
    <cellStyle name="Input 4 29" xfId="23824"/>
    <cellStyle name="Input 4 3" xfId="4231"/>
    <cellStyle name="Input 4 3 10" xfId="23826"/>
    <cellStyle name="Input 4 3 10 2" xfId="23827"/>
    <cellStyle name="Input 4 3 10 2 2" xfId="23828"/>
    <cellStyle name="Input 4 3 10 2 3" xfId="23829"/>
    <cellStyle name="Input 4 3 10 2 4" xfId="23830"/>
    <cellStyle name="Input 4 3 10 3" xfId="23831"/>
    <cellStyle name="Input 4 3 10 4" xfId="23832"/>
    <cellStyle name="Input 4 3 10 5" xfId="23833"/>
    <cellStyle name="Input 4 3 11" xfId="23834"/>
    <cellStyle name="Input 4 3 11 2" xfId="23835"/>
    <cellStyle name="Input 4 3 11 2 2" xfId="23836"/>
    <cellStyle name="Input 4 3 11 2 3" xfId="23837"/>
    <cellStyle name="Input 4 3 11 2 4" xfId="23838"/>
    <cellStyle name="Input 4 3 11 3" xfId="23839"/>
    <cellStyle name="Input 4 3 11 4" xfId="23840"/>
    <cellStyle name="Input 4 3 11 5" xfId="23841"/>
    <cellStyle name="Input 4 3 12" xfId="23842"/>
    <cellStyle name="Input 4 3 12 2" xfId="23843"/>
    <cellStyle name="Input 4 3 12 2 2" xfId="23844"/>
    <cellStyle name="Input 4 3 12 2 3" xfId="23845"/>
    <cellStyle name="Input 4 3 12 2 4" xfId="23846"/>
    <cellStyle name="Input 4 3 12 3" xfId="23847"/>
    <cellStyle name="Input 4 3 12 4" xfId="23848"/>
    <cellStyle name="Input 4 3 12 5" xfId="23849"/>
    <cellStyle name="Input 4 3 13" xfId="23850"/>
    <cellStyle name="Input 4 3 13 2" xfId="23851"/>
    <cellStyle name="Input 4 3 13 2 2" xfId="23852"/>
    <cellStyle name="Input 4 3 13 2 3" xfId="23853"/>
    <cellStyle name="Input 4 3 13 2 4" xfId="23854"/>
    <cellStyle name="Input 4 3 13 3" xfId="23855"/>
    <cellStyle name="Input 4 3 13 4" xfId="23856"/>
    <cellStyle name="Input 4 3 13 5" xfId="23857"/>
    <cellStyle name="Input 4 3 14" xfId="23858"/>
    <cellStyle name="Input 4 3 14 2" xfId="23859"/>
    <cellStyle name="Input 4 3 14 2 2" xfId="23860"/>
    <cellStyle name="Input 4 3 14 2 3" xfId="23861"/>
    <cellStyle name="Input 4 3 14 2 4" xfId="23862"/>
    <cellStyle name="Input 4 3 14 3" xfId="23863"/>
    <cellStyle name="Input 4 3 14 4" xfId="23864"/>
    <cellStyle name="Input 4 3 14 5" xfId="23865"/>
    <cellStyle name="Input 4 3 15" xfId="23866"/>
    <cellStyle name="Input 4 3 15 2" xfId="23867"/>
    <cellStyle name="Input 4 3 15 2 2" xfId="23868"/>
    <cellStyle name="Input 4 3 15 2 3" xfId="23869"/>
    <cellStyle name="Input 4 3 15 2 4" xfId="23870"/>
    <cellStyle name="Input 4 3 15 3" xfId="23871"/>
    <cellStyle name="Input 4 3 15 4" xfId="23872"/>
    <cellStyle name="Input 4 3 15 5" xfId="23873"/>
    <cellStyle name="Input 4 3 16" xfId="23874"/>
    <cellStyle name="Input 4 3 16 2" xfId="23875"/>
    <cellStyle name="Input 4 3 16 3" xfId="23876"/>
    <cellStyle name="Input 4 3 16 4" xfId="23877"/>
    <cellStyle name="Input 4 3 17" xfId="23878"/>
    <cellStyle name="Input 4 3 18" xfId="23825"/>
    <cellStyle name="Input 4 3 2" xfId="23879"/>
    <cellStyle name="Input 4 3 2 2" xfId="23880"/>
    <cellStyle name="Input 4 3 2 2 2" xfId="23881"/>
    <cellStyle name="Input 4 3 2 2 3" xfId="23882"/>
    <cellStyle name="Input 4 3 2 2 4" xfId="23883"/>
    <cellStyle name="Input 4 3 2 3" xfId="23884"/>
    <cellStyle name="Input 4 3 2 4" xfId="23885"/>
    <cellStyle name="Input 4 3 2 5" xfId="23886"/>
    <cellStyle name="Input 4 3 3" xfId="23887"/>
    <cellStyle name="Input 4 3 3 2" xfId="23888"/>
    <cellStyle name="Input 4 3 3 2 2" xfId="23889"/>
    <cellStyle name="Input 4 3 3 2 3" xfId="23890"/>
    <cellStyle name="Input 4 3 3 2 4" xfId="23891"/>
    <cellStyle name="Input 4 3 3 3" xfId="23892"/>
    <cellStyle name="Input 4 3 3 4" xfId="23893"/>
    <cellStyle name="Input 4 3 3 5" xfId="23894"/>
    <cellStyle name="Input 4 3 4" xfId="23895"/>
    <cellStyle name="Input 4 3 4 2" xfId="23896"/>
    <cellStyle name="Input 4 3 4 2 2" xfId="23897"/>
    <cellStyle name="Input 4 3 4 2 3" xfId="23898"/>
    <cellStyle name="Input 4 3 4 2 4" xfId="23899"/>
    <cellStyle name="Input 4 3 4 3" xfId="23900"/>
    <cellStyle name="Input 4 3 4 4" xfId="23901"/>
    <cellStyle name="Input 4 3 4 5" xfId="23902"/>
    <cellStyle name="Input 4 3 5" xfId="23903"/>
    <cellStyle name="Input 4 3 5 2" xfId="23904"/>
    <cellStyle name="Input 4 3 5 2 2" xfId="23905"/>
    <cellStyle name="Input 4 3 5 2 3" xfId="23906"/>
    <cellStyle name="Input 4 3 5 2 4" xfId="23907"/>
    <cellStyle name="Input 4 3 5 3" xfId="23908"/>
    <cellStyle name="Input 4 3 5 4" xfId="23909"/>
    <cellStyle name="Input 4 3 5 5" xfId="23910"/>
    <cellStyle name="Input 4 3 6" xfId="23911"/>
    <cellStyle name="Input 4 3 6 2" xfId="23912"/>
    <cellStyle name="Input 4 3 6 2 2" xfId="23913"/>
    <cellStyle name="Input 4 3 6 2 3" xfId="23914"/>
    <cellStyle name="Input 4 3 6 2 4" xfId="23915"/>
    <cellStyle name="Input 4 3 6 3" xfId="23916"/>
    <cellStyle name="Input 4 3 6 4" xfId="23917"/>
    <cellStyle name="Input 4 3 6 5" xfId="23918"/>
    <cellStyle name="Input 4 3 7" xfId="23919"/>
    <cellStyle name="Input 4 3 7 2" xfId="23920"/>
    <cellStyle name="Input 4 3 7 2 2" xfId="23921"/>
    <cellStyle name="Input 4 3 7 2 3" xfId="23922"/>
    <cellStyle name="Input 4 3 7 2 4" xfId="23923"/>
    <cellStyle name="Input 4 3 7 3" xfId="23924"/>
    <cellStyle name="Input 4 3 7 4" xfId="23925"/>
    <cellStyle name="Input 4 3 7 5" xfId="23926"/>
    <cellStyle name="Input 4 3 8" xfId="23927"/>
    <cellStyle name="Input 4 3 8 2" xfId="23928"/>
    <cellStyle name="Input 4 3 8 2 2" xfId="23929"/>
    <cellStyle name="Input 4 3 8 2 3" xfId="23930"/>
    <cellStyle name="Input 4 3 8 2 4" xfId="23931"/>
    <cellStyle name="Input 4 3 8 3" xfId="23932"/>
    <cellStyle name="Input 4 3 8 4" xfId="23933"/>
    <cellStyle name="Input 4 3 8 5" xfId="23934"/>
    <cellStyle name="Input 4 3 9" xfId="23935"/>
    <cellStyle name="Input 4 3 9 2" xfId="23936"/>
    <cellStyle name="Input 4 3 9 2 2" xfId="23937"/>
    <cellStyle name="Input 4 3 9 2 3" xfId="23938"/>
    <cellStyle name="Input 4 3 9 2 4" xfId="23939"/>
    <cellStyle name="Input 4 3 9 3" xfId="23940"/>
    <cellStyle name="Input 4 3 9 4" xfId="23941"/>
    <cellStyle name="Input 4 3 9 5" xfId="23942"/>
    <cellStyle name="Input 4 3_Income Statement " xfId="23943"/>
    <cellStyle name="Input 4 30" xfId="23944"/>
    <cellStyle name="Input 4 31" xfId="23945"/>
    <cellStyle name="Input 4 32" xfId="23946"/>
    <cellStyle name="Input 4 33" xfId="23476"/>
    <cellStyle name="Input 4 4" xfId="23947"/>
    <cellStyle name="Input 4 4 2" xfId="23948"/>
    <cellStyle name="Input 4 4 2 2" xfId="23949"/>
    <cellStyle name="Input 4 4 2 3" xfId="23950"/>
    <cellStyle name="Input 4 4 2 4" xfId="23951"/>
    <cellStyle name="Input 4 4 3" xfId="23952"/>
    <cellStyle name="Input 4 4 4" xfId="23953"/>
    <cellStyle name="Input 4 4 5" xfId="23954"/>
    <cellStyle name="Input 4 5" xfId="23955"/>
    <cellStyle name="Input 4 5 2" xfId="23956"/>
    <cellStyle name="Input 4 5 2 2" xfId="23957"/>
    <cellStyle name="Input 4 5 2 3" xfId="23958"/>
    <cellStyle name="Input 4 5 2 4" xfId="23959"/>
    <cellStyle name="Input 4 5 3" xfId="23960"/>
    <cellStyle name="Input 4 5 4" xfId="23961"/>
    <cellStyle name="Input 4 5 5" xfId="23962"/>
    <cellStyle name="Input 4 6" xfId="23963"/>
    <cellStyle name="Input 4 6 2" xfId="23964"/>
    <cellStyle name="Input 4 6 2 2" xfId="23965"/>
    <cellStyle name="Input 4 6 2 3" xfId="23966"/>
    <cellStyle name="Input 4 6 2 4" xfId="23967"/>
    <cellStyle name="Input 4 6 3" xfId="23968"/>
    <cellStyle name="Input 4 6 4" xfId="23969"/>
    <cellStyle name="Input 4 6 5" xfId="23970"/>
    <cellStyle name="Input 4 7" xfId="23971"/>
    <cellStyle name="Input 4 7 2" xfId="23972"/>
    <cellStyle name="Input 4 7 2 2" xfId="23973"/>
    <cellStyle name="Input 4 7 2 3" xfId="23974"/>
    <cellStyle name="Input 4 7 2 4" xfId="23975"/>
    <cellStyle name="Input 4 7 3" xfId="23976"/>
    <cellStyle name="Input 4 7 4" xfId="23977"/>
    <cellStyle name="Input 4 7 5" xfId="23978"/>
    <cellStyle name="Input 4 8" xfId="23979"/>
    <cellStyle name="Input 4 8 2" xfId="23980"/>
    <cellStyle name="Input 4 8 2 2" xfId="23981"/>
    <cellStyle name="Input 4 8 2 3" xfId="23982"/>
    <cellStyle name="Input 4 8 2 4" xfId="23983"/>
    <cellStyle name="Input 4 8 3" xfId="23984"/>
    <cellStyle name="Input 4 8 4" xfId="23985"/>
    <cellStyle name="Input 4 8 5" xfId="23986"/>
    <cellStyle name="Input 4 9" xfId="23987"/>
    <cellStyle name="Input 4 9 2" xfId="23988"/>
    <cellStyle name="Input 4 9 2 2" xfId="23989"/>
    <cellStyle name="Input 4 9 2 3" xfId="23990"/>
    <cellStyle name="Input 4 9 2 4" xfId="23991"/>
    <cellStyle name="Input 4 9 3" xfId="23992"/>
    <cellStyle name="Input 4 9 4" xfId="23993"/>
    <cellStyle name="Input 4 9 5" xfId="23994"/>
    <cellStyle name="Input 4_5210NY5008- NMPC Transmission Revenue Adjustment Clause (TRAC)_0115" xfId="4234"/>
    <cellStyle name="Input 5" xfId="1082"/>
    <cellStyle name="Input 5 10" xfId="23996"/>
    <cellStyle name="Input 5 10 2" xfId="23997"/>
    <cellStyle name="Input 5 10 2 2" xfId="23998"/>
    <cellStyle name="Input 5 10 2 3" xfId="23999"/>
    <cellStyle name="Input 5 10 2 4" xfId="24000"/>
    <cellStyle name="Input 5 10 3" xfId="24001"/>
    <cellStyle name="Input 5 10 4" xfId="24002"/>
    <cellStyle name="Input 5 10 5" xfId="24003"/>
    <cellStyle name="Input 5 11" xfId="24004"/>
    <cellStyle name="Input 5 11 2" xfId="24005"/>
    <cellStyle name="Input 5 11 2 2" xfId="24006"/>
    <cellStyle name="Input 5 11 2 3" xfId="24007"/>
    <cellStyle name="Input 5 11 2 4" xfId="24008"/>
    <cellStyle name="Input 5 11 3" xfId="24009"/>
    <cellStyle name="Input 5 11 4" xfId="24010"/>
    <cellStyle name="Input 5 11 5" xfId="24011"/>
    <cellStyle name="Input 5 12" xfId="24012"/>
    <cellStyle name="Input 5 12 2" xfId="24013"/>
    <cellStyle name="Input 5 12 2 2" xfId="24014"/>
    <cellStyle name="Input 5 12 2 3" xfId="24015"/>
    <cellStyle name="Input 5 12 2 4" xfId="24016"/>
    <cellStyle name="Input 5 12 3" xfId="24017"/>
    <cellStyle name="Input 5 12 4" xfId="24018"/>
    <cellStyle name="Input 5 12 5" xfId="24019"/>
    <cellStyle name="Input 5 13" xfId="24020"/>
    <cellStyle name="Input 5 13 2" xfId="24021"/>
    <cellStyle name="Input 5 13 2 2" xfId="24022"/>
    <cellStyle name="Input 5 13 2 3" xfId="24023"/>
    <cellStyle name="Input 5 13 2 4" xfId="24024"/>
    <cellStyle name="Input 5 13 3" xfId="24025"/>
    <cellStyle name="Input 5 13 4" xfId="24026"/>
    <cellStyle name="Input 5 13 5" xfId="24027"/>
    <cellStyle name="Input 5 14" xfId="24028"/>
    <cellStyle name="Input 5 14 2" xfId="24029"/>
    <cellStyle name="Input 5 14 2 2" xfId="24030"/>
    <cellStyle name="Input 5 14 2 3" xfId="24031"/>
    <cellStyle name="Input 5 14 2 4" xfId="24032"/>
    <cellStyle name="Input 5 14 3" xfId="24033"/>
    <cellStyle name="Input 5 14 4" xfId="24034"/>
    <cellStyle name="Input 5 14 5" xfId="24035"/>
    <cellStyle name="Input 5 15" xfId="24036"/>
    <cellStyle name="Input 5 15 2" xfId="24037"/>
    <cellStyle name="Input 5 15 2 2" xfId="24038"/>
    <cellStyle name="Input 5 15 2 3" xfId="24039"/>
    <cellStyle name="Input 5 15 2 4" xfId="24040"/>
    <cellStyle name="Input 5 15 3" xfId="24041"/>
    <cellStyle name="Input 5 15 4" xfId="24042"/>
    <cellStyle name="Input 5 15 5" xfId="24043"/>
    <cellStyle name="Input 5 16" xfId="24044"/>
    <cellStyle name="Input 5 16 2" xfId="24045"/>
    <cellStyle name="Input 5 16 2 2" xfId="24046"/>
    <cellStyle name="Input 5 16 2 3" xfId="24047"/>
    <cellStyle name="Input 5 16 2 4" xfId="24048"/>
    <cellStyle name="Input 5 16 3" xfId="24049"/>
    <cellStyle name="Input 5 16 4" xfId="24050"/>
    <cellStyle name="Input 5 16 5" xfId="24051"/>
    <cellStyle name="Input 5 17" xfId="24052"/>
    <cellStyle name="Input 5 17 2" xfId="24053"/>
    <cellStyle name="Input 5 17 2 2" xfId="24054"/>
    <cellStyle name="Input 5 17 2 3" xfId="24055"/>
    <cellStyle name="Input 5 17 2 4" xfId="24056"/>
    <cellStyle name="Input 5 17 3" xfId="24057"/>
    <cellStyle name="Input 5 17 4" xfId="24058"/>
    <cellStyle name="Input 5 17 5" xfId="24059"/>
    <cellStyle name="Input 5 18" xfId="24060"/>
    <cellStyle name="Input 5 18 2" xfId="24061"/>
    <cellStyle name="Input 5 18 2 2" xfId="24062"/>
    <cellStyle name="Input 5 18 2 3" xfId="24063"/>
    <cellStyle name="Input 5 18 2 4" xfId="24064"/>
    <cellStyle name="Input 5 18 3" xfId="24065"/>
    <cellStyle name="Input 5 18 4" xfId="24066"/>
    <cellStyle name="Input 5 18 5" xfId="24067"/>
    <cellStyle name="Input 5 19" xfId="24068"/>
    <cellStyle name="Input 5 19 2" xfId="24069"/>
    <cellStyle name="Input 5 19 2 2" xfId="24070"/>
    <cellStyle name="Input 5 19 2 3" xfId="24071"/>
    <cellStyle name="Input 5 19 2 4" xfId="24072"/>
    <cellStyle name="Input 5 19 3" xfId="24073"/>
    <cellStyle name="Input 5 19 4" xfId="24074"/>
    <cellStyle name="Input 5 19 5" xfId="24075"/>
    <cellStyle name="Input 5 2" xfId="4235"/>
    <cellStyle name="Input 5 2 10" xfId="24077"/>
    <cellStyle name="Input 5 2 10 2" xfId="24078"/>
    <cellStyle name="Input 5 2 10 2 2" xfId="24079"/>
    <cellStyle name="Input 5 2 10 2 3" xfId="24080"/>
    <cellStyle name="Input 5 2 10 2 4" xfId="24081"/>
    <cellStyle name="Input 5 2 10 3" xfId="24082"/>
    <cellStyle name="Input 5 2 10 4" xfId="24083"/>
    <cellStyle name="Input 5 2 10 5" xfId="24084"/>
    <cellStyle name="Input 5 2 11" xfId="24085"/>
    <cellStyle name="Input 5 2 11 2" xfId="24086"/>
    <cellStyle name="Input 5 2 11 2 2" xfId="24087"/>
    <cellStyle name="Input 5 2 11 2 3" xfId="24088"/>
    <cellStyle name="Input 5 2 11 2 4" xfId="24089"/>
    <cellStyle name="Input 5 2 11 3" xfId="24090"/>
    <cellStyle name="Input 5 2 11 4" xfId="24091"/>
    <cellStyle name="Input 5 2 11 5" xfId="24092"/>
    <cellStyle name="Input 5 2 12" xfId="24093"/>
    <cellStyle name="Input 5 2 12 2" xfId="24094"/>
    <cellStyle name="Input 5 2 12 2 2" xfId="24095"/>
    <cellStyle name="Input 5 2 12 2 3" xfId="24096"/>
    <cellStyle name="Input 5 2 12 2 4" xfId="24097"/>
    <cellStyle name="Input 5 2 12 3" xfId="24098"/>
    <cellStyle name="Input 5 2 12 4" xfId="24099"/>
    <cellStyle name="Input 5 2 12 5" xfId="24100"/>
    <cellStyle name="Input 5 2 13" xfId="24101"/>
    <cellStyle name="Input 5 2 13 2" xfId="24102"/>
    <cellStyle name="Input 5 2 13 2 2" xfId="24103"/>
    <cellStyle name="Input 5 2 13 2 3" xfId="24104"/>
    <cellStyle name="Input 5 2 13 2 4" xfId="24105"/>
    <cellStyle name="Input 5 2 13 3" xfId="24106"/>
    <cellStyle name="Input 5 2 13 4" xfId="24107"/>
    <cellStyle name="Input 5 2 13 5" xfId="24108"/>
    <cellStyle name="Input 5 2 14" xfId="24109"/>
    <cellStyle name="Input 5 2 14 2" xfId="24110"/>
    <cellStyle name="Input 5 2 14 2 2" xfId="24111"/>
    <cellStyle name="Input 5 2 14 2 3" xfId="24112"/>
    <cellStyle name="Input 5 2 14 2 4" xfId="24113"/>
    <cellStyle name="Input 5 2 14 3" xfId="24114"/>
    <cellStyle name="Input 5 2 14 4" xfId="24115"/>
    <cellStyle name="Input 5 2 14 5" xfId="24116"/>
    <cellStyle name="Input 5 2 15" xfId="24117"/>
    <cellStyle name="Input 5 2 15 2" xfId="24118"/>
    <cellStyle name="Input 5 2 15 2 2" xfId="24119"/>
    <cellStyle name="Input 5 2 15 2 3" xfId="24120"/>
    <cellStyle name="Input 5 2 15 2 4" xfId="24121"/>
    <cellStyle name="Input 5 2 15 3" xfId="24122"/>
    <cellStyle name="Input 5 2 15 4" xfId="24123"/>
    <cellStyle name="Input 5 2 15 5" xfId="24124"/>
    <cellStyle name="Input 5 2 16" xfId="24125"/>
    <cellStyle name="Input 5 2 16 2" xfId="24126"/>
    <cellStyle name="Input 5 2 16 2 2" xfId="24127"/>
    <cellStyle name="Input 5 2 16 2 3" xfId="24128"/>
    <cellStyle name="Input 5 2 16 2 4" xfId="24129"/>
    <cellStyle name="Input 5 2 16 3" xfId="24130"/>
    <cellStyle name="Input 5 2 16 4" xfId="24131"/>
    <cellStyle name="Input 5 2 16 5" xfId="24132"/>
    <cellStyle name="Input 5 2 17" xfId="24133"/>
    <cellStyle name="Input 5 2 17 2" xfId="24134"/>
    <cellStyle name="Input 5 2 17 2 2" xfId="24135"/>
    <cellStyle name="Input 5 2 17 2 3" xfId="24136"/>
    <cellStyle name="Input 5 2 17 2 4" xfId="24137"/>
    <cellStyle name="Input 5 2 17 3" xfId="24138"/>
    <cellStyle name="Input 5 2 17 4" xfId="24139"/>
    <cellStyle name="Input 5 2 17 5" xfId="24140"/>
    <cellStyle name="Input 5 2 18" xfId="24141"/>
    <cellStyle name="Input 5 2 18 2" xfId="24142"/>
    <cellStyle name="Input 5 2 18 3" xfId="24143"/>
    <cellStyle name="Input 5 2 18 4" xfId="24144"/>
    <cellStyle name="Input 5 2 19" xfId="24145"/>
    <cellStyle name="Input 5 2 2" xfId="24146"/>
    <cellStyle name="Input 5 2 2 10" xfId="24147"/>
    <cellStyle name="Input 5 2 2 10 2" xfId="24148"/>
    <cellStyle name="Input 5 2 2 10 2 2" xfId="24149"/>
    <cellStyle name="Input 5 2 2 10 2 3" xfId="24150"/>
    <cellStyle name="Input 5 2 2 10 2 4" xfId="24151"/>
    <cellStyle name="Input 5 2 2 10 3" xfId="24152"/>
    <cellStyle name="Input 5 2 2 10 4" xfId="24153"/>
    <cellStyle name="Input 5 2 2 10 5" xfId="24154"/>
    <cellStyle name="Input 5 2 2 11" xfId="24155"/>
    <cellStyle name="Input 5 2 2 11 2" xfId="24156"/>
    <cellStyle name="Input 5 2 2 11 2 2" xfId="24157"/>
    <cellStyle name="Input 5 2 2 11 2 3" xfId="24158"/>
    <cellStyle name="Input 5 2 2 11 2 4" xfId="24159"/>
    <cellStyle name="Input 5 2 2 11 3" xfId="24160"/>
    <cellStyle name="Input 5 2 2 11 4" xfId="24161"/>
    <cellStyle name="Input 5 2 2 11 5" xfId="24162"/>
    <cellStyle name="Input 5 2 2 12" xfId="24163"/>
    <cellStyle name="Input 5 2 2 12 2" xfId="24164"/>
    <cellStyle name="Input 5 2 2 12 2 2" xfId="24165"/>
    <cellStyle name="Input 5 2 2 12 2 3" xfId="24166"/>
    <cellStyle name="Input 5 2 2 12 2 4" xfId="24167"/>
    <cellStyle name="Input 5 2 2 12 3" xfId="24168"/>
    <cellStyle name="Input 5 2 2 12 4" xfId="24169"/>
    <cellStyle name="Input 5 2 2 12 5" xfId="24170"/>
    <cellStyle name="Input 5 2 2 13" xfId="24171"/>
    <cellStyle name="Input 5 2 2 13 2" xfId="24172"/>
    <cellStyle name="Input 5 2 2 13 2 2" xfId="24173"/>
    <cellStyle name="Input 5 2 2 13 2 3" xfId="24174"/>
    <cellStyle name="Input 5 2 2 13 2 4" xfId="24175"/>
    <cellStyle name="Input 5 2 2 13 3" xfId="24176"/>
    <cellStyle name="Input 5 2 2 13 4" xfId="24177"/>
    <cellStyle name="Input 5 2 2 13 5" xfId="24178"/>
    <cellStyle name="Input 5 2 2 14" xfId="24179"/>
    <cellStyle name="Input 5 2 2 14 2" xfId="24180"/>
    <cellStyle name="Input 5 2 2 14 2 2" xfId="24181"/>
    <cellStyle name="Input 5 2 2 14 2 3" xfId="24182"/>
    <cellStyle name="Input 5 2 2 14 2 4" xfId="24183"/>
    <cellStyle name="Input 5 2 2 14 3" xfId="24184"/>
    <cellStyle name="Input 5 2 2 14 4" xfId="24185"/>
    <cellStyle name="Input 5 2 2 14 5" xfId="24186"/>
    <cellStyle name="Input 5 2 2 15" xfId="24187"/>
    <cellStyle name="Input 5 2 2 15 2" xfId="24188"/>
    <cellStyle name="Input 5 2 2 15 2 2" xfId="24189"/>
    <cellStyle name="Input 5 2 2 15 2 3" xfId="24190"/>
    <cellStyle name="Input 5 2 2 15 2 4" xfId="24191"/>
    <cellStyle name="Input 5 2 2 15 3" xfId="24192"/>
    <cellStyle name="Input 5 2 2 15 4" xfId="24193"/>
    <cellStyle name="Input 5 2 2 15 5" xfId="24194"/>
    <cellStyle name="Input 5 2 2 16" xfId="24195"/>
    <cellStyle name="Input 5 2 2 16 2" xfId="24196"/>
    <cellStyle name="Input 5 2 2 16 3" xfId="24197"/>
    <cellStyle name="Input 5 2 2 16 4" xfId="24198"/>
    <cellStyle name="Input 5 2 2 17" xfId="24199"/>
    <cellStyle name="Input 5 2 2 2" xfId="24200"/>
    <cellStyle name="Input 5 2 2 2 2" xfId="24201"/>
    <cellStyle name="Input 5 2 2 2 2 2" xfId="24202"/>
    <cellStyle name="Input 5 2 2 2 2 3" xfId="24203"/>
    <cellStyle name="Input 5 2 2 2 2 4" xfId="24204"/>
    <cellStyle name="Input 5 2 2 2 3" xfId="24205"/>
    <cellStyle name="Input 5 2 2 2 4" xfId="24206"/>
    <cellStyle name="Input 5 2 2 2 5" xfId="24207"/>
    <cellStyle name="Input 5 2 2 3" xfId="24208"/>
    <cellStyle name="Input 5 2 2 3 2" xfId="24209"/>
    <cellStyle name="Input 5 2 2 3 2 2" xfId="24210"/>
    <cellStyle name="Input 5 2 2 3 2 3" xfId="24211"/>
    <cellStyle name="Input 5 2 2 3 2 4" xfId="24212"/>
    <cellStyle name="Input 5 2 2 3 3" xfId="24213"/>
    <cellStyle name="Input 5 2 2 3 4" xfId="24214"/>
    <cellStyle name="Input 5 2 2 3 5" xfId="24215"/>
    <cellStyle name="Input 5 2 2 4" xfId="24216"/>
    <cellStyle name="Input 5 2 2 4 2" xfId="24217"/>
    <cellStyle name="Input 5 2 2 4 2 2" xfId="24218"/>
    <cellStyle name="Input 5 2 2 4 2 3" xfId="24219"/>
    <cellStyle name="Input 5 2 2 4 2 4" xfId="24220"/>
    <cellStyle name="Input 5 2 2 4 3" xfId="24221"/>
    <cellStyle name="Input 5 2 2 4 4" xfId="24222"/>
    <cellStyle name="Input 5 2 2 4 5" xfId="24223"/>
    <cellStyle name="Input 5 2 2 5" xfId="24224"/>
    <cellStyle name="Input 5 2 2 5 2" xfId="24225"/>
    <cellStyle name="Input 5 2 2 5 2 2" xfId="24226"/>
    <cellStyle name="Input 5 2 2 5 2 3" xfId="24227"/>
    <cellStyle name="Input 5 2 2 5 2 4" xfId="24228"/>
    <cellStyle name="Input 5 2 2 5 3" xfId="24229"/>
    <cellStyle name="Input 5 2 2 5 4" xfId="24230"/>
    <cellStyle name="Input 5 2 2 5 5" xfId="24231"/>
    <cellStyle name="Input 5 2 2 6" xfId="24232"/>
    <cellStyle name="Input 5 2 2 6 2" xfId="24233"/>
    <cellStyle name="Input 5 2 2 6 2 2" xfId="24234"/>
    <cellStyle name="Input 5 2 2 6 2 3" xfId="24235"/>
    <cellStyle name="Input 5 2 2 6 2 4" xfId="24236"/>
    <cellStyle name="Input 5 2 2 6 3" xfId="24237"/>
    <cellStyle name="Input 5 2 2 6 4" xfId="24238"/>
    <cellStyle name="Input 5 2 2 6 5" xfId="24239"/>
    <cellStyle name="Input 5 2 2 7" xfId="24240"/>
    <cellStyle name="Input 5 2 2 7 2" xfId="24241"/>
    <cellStyle name="Input 5 2 2 7 2 2" xfId="24242"/>
    <cellStyle name="Input 5 2 2 7 2 3" xfId="24243"/>
    <cellStyle name="Input 5 2 2 7 2 4" xfId="24244"/>
    <cellStyle name="Input 5 2 2 7 3" xfId="24245"/>
    <cellStyle name="Input 5 2 2 7 4" xfId="24246"/>
    <cellStyle name="Input 5 2 2 7 5" xfId="24247"/>
    <cellStyle name="Input 5 2 2 8" xfId="24248"/>
    <cellStyle name="Input 5 2 2 8 2" xfId="24249"/>
    <cellStyle name="Input 5 2 2 8 2 2" xfId="24250"/>
    <cellStyle name="Input 5 2 2 8 2 3" xfId="24251"/>
    <cellStyle name="Input 5 2 2 8 2 4" xfId="24252"/>
    <cellStyle name="Input 5 2 2 8 3" xfId="24253"/>
    <cellStyle name="Input 5 2 2 8 4" xfId="24254"/>
    <cellStyle name="Input 5 2 2 8 5" xfId="24255"/>
    <cellStyle name="Input 5 2 2 9" xfId="24256"/>
    <cellStyle name="Input 5 2 2 9 2" xfId="24257"/>
    <cellStyle name="Input 5 2 2 9 2 2" xfId="24258"/>
    <cellStyle name="Input 5 2 2 9 2 3" xfId="24259"/>
    <cellStyle name="Input 5 2 2 9 2 4" xfId="24260"/>
    <cellStyle name="Input 5 2 2 9 3" xfId="24261"/>
    <cellStyle name="Input 5 2 2 9 4" xfId="24262"/>
    <cellStyle name="Input 5 2 2 9 5" xfId="24263"/>
    <cellStyle name="Input 5 2 2_Income Statement " xfId="24264"/>
    <cellStyle name="Input 5 2 20" xfId="24265"/>
    <cellStyle name="Input 5 2 21" xfId="24266"/>
    <cellStyle name="Input 5 2 22" xfId="24076"/>
    <cellStyle name="Input 5 2 3" xfId="24267"/>
    <cellStyle name="Input 5 2 3 2" xfId="24268"/>
    <cellStyle name="Input 5 2 3 2 2" xfId="24269"/>
    <cellStyle name="Input 5 2 3 2 3" xfId="24270"/>
    <cellStyle name="Input 5 2 3 2 4" xfId="24271"/>
    <cellStyle name="Input 5 2 3 3" xfId="24272"/>
    <cellStyle name="Input 5 2 3 4" xfId="24273"/>
    <cellStyle name="Input 5 2 3 5" xfId="24274"/>
    <cellStyle name="Input 5 2 4" xfId="24275"/>
    <cellStyle name="Input 5 2 4 2" xfId="24276"/>
    <cellStyle name="Input 5 2 4 2 2" xfId="24277"/>
    <cellStyle name="Input 5 2 4 2 3" xfId="24278"/>
    <cellStyle name="Input 5 2 4 2 4" xfId="24279"/>
    <cellStyle name="Input 5 2 4 3" xfId="24280"/>
    <cellStyle name="Input 5 2 4 4" xfId="24281"/>
    <cellStyle name="Input 5 2 4 5" xfId="24282"/>
    <cellStyle name="Input 5 2 5" xfId="24283"/>
    <cellStyle name="Input 5 2 5 2" xfId="24284"/>
    <cellStyle name="Input 5 2 5 2 2" xfId="24285"/>
    <cellStyle name="Input 5 2 5 2 3" xfId="24286"/>
    <cellStyle name="Input 5 2 5 2 4" xfId="24287"/>
    <cellStyle name="Input 5 2 5 3" xfId="24288"/>
    <cellStyle name="Input 5 2 5 4" xfId="24289"/>
    <cellStyle name="Input 5 2 5 5" xfId="24290"/>
    <cellStyle name="Input 5 2 6" xfId="24291"/>
    <cellStyle name="Input 5 2 6 2" xfId="24292"/>
    <cellStyle name="Input 5 2 6 2 2" xfId="24293"/>
    <cellStyle name="Input 5 2 6 2 3" xfId="24294"/>
    <cellStyle name="Input 5 2 6 2 4" xfId="24295"/>
    <cellStyle name="Input 5 2 6 3" xfId="24296"/>
    <cellStyle name="Input 5 2 6 4" xfId="24297"/>
    <cellStyle name="Input 5 2 6 5" xfId="24298"/>
    <cellStyle name="Input 5 2 7" xfId="24299"/>
    <cellStyle name="Input 5 2 7 2" xfId="24300"/>
    <cellStyle name="Input 5 2 7 2 2" xfId="24301"/>
    <cellStyle name="Input 5 2 7 2 3" xfId="24302"/>
    <cellStyle name="Input 5 2 7 2 4" xfId="24303"/>
    <cellStyle name="Input 5 2 7 3" xfId="24304"/>
    <cellStyle name="Input 5 2 7 4" xfId="24305"/>
    <cellStyle name="Input 5 2 7 5" xfId="24306"/>
    <cellStyle name="Input 5 2 8" xfId="24307"/>
    <cellStyle name="Input 5 2 8 2" xfId="24308"/>
    <cellStyle name="Input 5 2 8 2 2" xfId="24309"/>
    <cellStyle name="Input 5 2 8 2 3" xfId="24310"/>
    <cellStyle name="Input 5 2 8 2 4" xfId="24311"/>
    <cellStyle name="Input 5 2 8 3" xfId="24312"/>
    <cellStyle name="Input 5 2 8 4" xfId="24313"/>
    <cellStyle name="Input 5 2 8 5" xfId="24314"/>
    <cellStyle name="Input 5 2 9" xfId="24315"/>
    <cellStyle name="Input 5 2 9 2" xfId="24316"/>
    <cellStyle name="Input 5 2 9 2 2" xfId="24317"/>
    <cellStyle name="Input 5 2 9 2 3" xfId="24318"/>
    <cellStyle name="Input 5 2 9 2 4" xfId="24319"/>
    <cellStyle name="Input 5 2 9 3" xfId="24320"/>
    <cellStyle name="Input 5 2 9 4" xfId="24321"/>
    <cellStyle name="Input 5 2 9 5" xfId="24322"/>
    <cellStyle name="Input 5 2_Income Statement " xfId="24323"/>
    <cellStyle name="Input 5 20" xfId="24324"/>
    <cellStyle name="Input 5 20 2" xfId="24325"/>
    <cellStyle name="Input 5 20 2 2" xfId="24326"/>
    <cellStyle name="Input 5 20 2 3" xfId="24327"/>
    <cellStyle name="Input 5 20 2 4" xfId="24328"/>
    <cellStyle name="Input 5 20 3" xfId="24329"/>
    <cellStyle name="Input 5 20 4" xfId="24330"/>
    <cellStyle name="Input 5 20 5" xfId="24331"/>
    <cellStyle name="Input 5 21" xfId="24332"/>
    <cellStyle name="Input 5 21 2" xfId="24333"/>
    <cellStyle name="Input 5 21 3" xfId="24334"/>
    <cellStyle name="Input 5 21 4" xfId="24335"/>
    <cellStyle name="Input 5 22" xfId="24336"/>
    <cellStyle name="Input 5 23" xfId="24337"/>
    <cellStyle name="Input 5 24" xfId="24338"/>
    <cellStyle name="Input 5 25" xfId="24339"/>
    <cellStyle name="Input 5 26" xfId="24340"/>
    <cellStyle name="Input 5 27" xfId="24341"/>
    <cellStyle name="Input 5 28" xfId="24342"/>
    <cellStyle name="Input 5 29" xfId="24343"/>
    <cellStyle name="Input 5 3" xfId="24344"/>
    <cellStyle name="Input 5 3 10" xfId="24345"/>
    <cellStyle name="Input 5 3 10 2" xfId="24346"/>
    <cellStyle name="Input 5 3 10 2 2" xfId="24347"/>
    <cellStyle name="Input 5 3 10 2 3" xfId="24348"/>
    <cellStyle name="Input 5 3 10 2 4" xfId="24349"/>
    <cellStyle name="Input 5 3 10 3" xfId="24350"/>
    <cellStyle name="Input 5 3 10 4" xfId="24351"/>
    <cellStyle name="Input 5 3 10 5" xfId="24352"/>
    <cellStyle name="Input 5 3 11" xfId="24353"/>
    <cellStyle name="Input 5 3 11 2" xfId="24354"/>
    <cellStyle name="Input 5 3 11 2 2" xfId="24355"/>
    <cellStyle name="Input 5 3 11 2 3" xfId="24356"/>
    <cellStyle name="Input 5 3 11 2 4" xfId="24357"/>
    <cellStyle name="Input 5 3 11 3" xfId="24358"/>
    <cellStyle name="Input 5 3 11 4" xfId="24359"/>
    <cellStyle name="Input 5 3 11 5" xfId="24360"/>
    <cellStyle name="Input 5 3 12" xfId="24361"/>
    <cellStyle name="Input 5 3 12 2" xfId="24362"/>
    <cellStyle name="Input 5 3 12 2 2" xfId="24363"/>
    <cellStyle name="Input 5 3 12 2 3" xfId="24364"/>
    <cellStyle name="Input 5 3 12 2 4" xfId="24365"/>
    <cellStyle name="Input 5 3 12 3" xfId="24366"/>
    <cellStyle name="Input 5 3 12 4" xfId="24367"/>
    <cellStyle name="Input 5 3 12 5" xfId="24368"/>
    <cellStyle name="Input 5 3 13" xfId="24369"/>
    <cellStyle name="Input 5 3 13 2" xfId="24370"/>
    <cellStyle name="Input 5 3 13 2 2" xfId="24371"/>
    <cellStyle name="Input 5 3 13 2 3" xfId="24372"/>
    <cellStyle name="Input 5 3 13 2 4" xfId="24373"/>
    <cellStyle name="Input 5 3 13 3" xfId="24374"/>
    <cellStyle name="Input 5 3 13 4" xfId="24375"/>
    <cellStyle name="Input 5 3 13 5" xfId="24376"/>
    <cellStyle name="Input 5 3 14" xfId="24377"/>
    <cellStyle name="Input 5 3 14 2" xfId="24378"/>
    <cellStyle name="Input 5 3 14 2 2" xfId="24379"/>
    <cellStyle name="Input 5 3 14 2 3" xfId="24380"/>
    <cellStyle name="Input 5 3 14 2 4" xfId="24381"/>
    <cellStyle name="Input 5 3 14 3" xfId="24382"/>
    <cellStyle name="Input 5 3 14 4" xfId="24383"/>
    <cellStyle name="Input 5 3 14 5" xfId="24384"/>
    <cellStyle name="Input 5 3 15" xfId="24385"/>
    <cellStyle name="Input 5 3 15 2" xfId="24386"/>
    <cellStyle name="Input 5 3 15 2 2" xfId="24387"/>
    <cellStyle name="Input 5 3 15 2 3" xfId="24388"/>
    <cellStyle name="Input 5 3 15 2 4" xfId="24389"/>
    <cellStyle name="Input 5 3 15 3" xfId="24390"/>
    <cellStyle name="Input 5 3 15 4" xfId="24391"/>
    <cellStyle name="Input 5 3 15 5" xfId="24392"/>
    <cellStyle name="Input 5 3 16" xfId="24393"/>
    <cellStyle name="Input 5 3 16 2" xfId="24394"/>
    <cellStyle name="Input 5 3 16 3" xfId="24395"/>
    <cellStyle name="Input 5 3 16 4" xfId="24396"/>
    <cellStyle name="Input 5 3 17" xfId="24397"/>
    <cellStyle name="Input 5 3 2" xfId="24398"/>
    <cellStyle name="Input 5 3 2 2" xfId="24399"/>
    <cellStyle name="Input 5 3 2 2 2" xfId="24400"/>
    <cellStyle name="Input 5 3 2 2 3" xfId="24401"/>
    <cellStyle name="Input 5 3 2 2 4" xfId="24402"/>
    <cellStyle name="Input 5 3 2 3" xfId="24403"/>
    <cellStyle name="Input 5 3 2 4" xfId="24404"/>
    <cellStyle name="Input 5 3 2 5" xfId="24405"/>
    <cellStyle name="Input 5 3 3" xfId="24406"/>
    <cellStyle name="Input 5 3 3 2" xfId="24407"/>
    <cellStyle name="Input 5 3 3 2 2" xfId="24408"/>
    <cellStyle name="Input 5 3 3 2 3" xfId="24409"/>
    <cellStyle name="Input 5 3 3 2 4" xfId="24410"/>
    <cellStyle name="Input 5 3 3 3" xfId="24411"/>
    <cellStyle name="Input 5 3 3 4" xfId="24412"/>
    <cellStyle name="Input 5 3 3 5" xfId="24413"/>
    <cellStyle name="Input 5 3 4" xfId="24414"/>
    <cellStyle name="Input 5 3 4 2" xfId="24415"/>
    <cellStyle name="Input 5 3 4 2 2" xfId="24416"/>
    <cellStyle name="Input 5 3 4 2 3" xfId="24417"/>
    <cellStyle name="Input 5 3 4 2 4" xfId="24418"/>
    <cellStyle name="Input 5 3 4 3" xfId="24419"/>
    <cellStyle name="Input 5 3 4 4" xfId="24420"/>
    <cellStyle name="Input 5 3 4 5" xfId="24421"/>
    <cellStyle name="Input 5 3 5" xfId="24422"/>
    <cellStyle name="Input 5 3 5 2" xfId="24423"/>
    <cellStyle name="Input 5 3 5 2 2" xfId="24424"/>
    <cellStyle name="Input 5 3 5 2 3" xfId="24425"/>
    <cellStyle name="Input 5 3 5 2 4" xfId="24426"/>
    <cellStyle name="Input 5 3 5 3" xfId="24427"/>
    <cellStyle name="Input 5 3 5 4" xfId="24428"/>
    <cellStyle name="Input 5 3 5 5" xfId="24429"/>
    <cellStyle name="Input 5 3 6" xfId="24430"/>
    <cellStyle name="Input 5 3 6 2" xfId="24431"/>
    <cellStyle name="Input 5 3 6 2 2" xfId="24432"/>
    <cellStyle name="Input 5 3 6 2 3" xfId="24433"/>
    <cellStyle name="Input 5 3 6 2 4" xfId="24434"/>
    <cellStyle name="Input 5 3 6 3" xfId="24435"/>
    <cellStyle name="Input 5 3 6 4" xfId="24436"/>
    <cellStyle name="Input 5 3 6 5" xfId="24437"/>
    <cellStyle name="Input 5 3 7" xfId="24438"/>
    <cellStyle name="Input 5 3 7 2" xfId="24439"/>
    <cellStyle name="Input 5 3 7 2 2" xfId="24440"/>
    <cellStyle name="Input 5 3 7 2 3" xfId="24441"/>
    <cellStyle name="Input 5 3 7 2 4" xfId="24442"/>
    <cellStyle name="Input 5 3 7 3" xfId="24443"/>
    <cellStyle name="Input 5 3 7 4" xfId="24444"/>
    <cellStyle name="Input 5 3 7 5" xfId="24445"/>
    <cellStyle name="Input 5 3 8" xfId="24446"/>
    <cellStyle name="Input 5 3 8 2" xfId="24447"/>
    <cellStyle name="Input 5 3 8 2 2" xfId="24448"/>
    <cellStyle name="Input 5 3 8 2 3" xfId="24449"/>
    <cellStyle name="Input 5 3 8 2 4" xfId="24450"/>
    <cellStyle name="Input 5 3 8 3" xfId="24451"/>
    <cellStyle name="Input 5 3 8 4" xfId="24452"/>
    <cellStyle name="Input 5 3 8 5" xfId="24453"/>
    <cellStyle name="Input 5 3 9" xfId="24454"/>
    <cellStyle name="Input 5 3 9 2" xfId="24455"/>
    <cellStyle name="Input 5 3 9 2 2" xfId="24456"/>
    <cellStyle name="Input 5 3 9 2 3" xfId="24457"/>
    <cellStyle name="Input 5 3 9 2 4" xfId="24458"/>
    <cellStyle name="Input 5 3 9 3" xfId="24459"/>
    <cellStyle name="Input 5 3 9 4" xfId="24460"/>
    <cellStyle name="Input 5 3 9 5" xfId="24461"/>
    <cellStyle name="Input 5 3_Income Statement " xfId="24462"/>
    <cellStyle name="Input 5 30" xfId="24463"/>
    <cellStyle name="Input 5 31" xfId="24464"/>
    <cellStyle name="Input 5 32" xfId="23995"/>
    <cellStyle name="Input 5 4" xfId="24465"/>
    <cellStyle name="Input 5 4 2" xfId="24466"/>
    <cellStyle name="Input 5 4 2 2" xfId="24467"/>
    <cellStyle name="Input 5 4 2 3" xfId="24468"/>
    <cellStyle name="Input 5 4 2 4" xfId="24469"/>
    <cellStyle name="Input 5 4 3" xfId="24470"/>
    <cellStyle name="Input 5 4 4" xfId="24471"/>
    <cellStyle name="Input 5 4 5" xfId="24472"/>
    <cellStyle name="Input 5 5" xfId="24473"/>
    <cellStyle name="Input 5 5 2" xfId="24474"/>
    <cellStyle name="Input 5 5 2 2" xfId="24475"/>
    <cellStyle name="Input 5 5 2 3" xfId="24476"/>
    <cellStyle name="Input 5 5 2 4" xfId="24477"/>
    <cellStyle name="Input 5 5 3" xfId="24478"/>
    <cellStyle name="Input 5 5 4" xfId="24479"/>
    <cellStyle name="Input 5 5 5" xfId="24480"/>
    <cellStyle name="Input 5 6" xfId="24481"/>
    <cellStyle name="Input 5 6 2" xfId="24482"/>
    <cellStyle name="Input 5 6 2 2" xfId="24483"/>
    <cellStyle name="Input 5 6 2 3" xfId="24484"/>
    <cellStyle name="Input 5 6 2 4" xfId="24485"/>
    <cellStyle name="Input 5 6 3" xfId="24486"/>
    <cellStyle name="Input 5 6 4" xfId="24487"/>
    <cellStyle name="Input 5 6 5" xfId="24488"/>
    <cellStyle name="Input 5 7" xfId="24489"/>
    <cellStyle name="Input 5 7 2" xfId="24490"/>
    <cellStyle name="Input 5 7 2 2" xfId="24491"/>
    <cellStyle name="Input 5 7 2 3" xfId="24492"/>
    <cellStyle name="Input 5 7 2 4" xfId="24493"/>
    <cellStyle name="Input 5 7 3" xfId="24494"/>
    <cellStyle name="Input 5 7 4" xfId="24495"/>
    <cellStyle name="Input 5 7 5" xfId="24496"/>
    <cellStyle name="Input 5 8" xfId="24497"/>
    <cellStyle name="Input 5 8 2" xfId="24498"/>
    <cellStyle name="Input 5 8 2 2" xfId="24499"/>
    <cellStyle name="Input 5 8 2 3" xfId="24500"/>
    <cellStyle name="Input 5 8 2 4" xfId="24501"/>
    <cellStyle name="Input 5 8 3" xfId="24502"/>
    <cellStyle name="Input 5 8 4" xfId="24503"/>
    <cellStyle name="Input 5 8 5" xfId="24504"/>
    <cellStyle name="Input 5 9" xfId="24505"/>
    <cellStyle name="Input 5 9 2" xfId="24506"/>
    <cellStyle name="Input 5 9 2 2" xfId="24507"/>
    <cellStyle name="Input 5 9 2 3" xfId="24508"/>
    <cellStyle name="Input 5 9 2 4" xfId="24509"/>
    <cellStyle name="Input 5 9 3" xfId="24510"/>
    <cellStyle name="Input 5 9 4" xfId="24511"/>
    <cellStyle name="Input 5 9 5" xfId="24512"/>
    <cellStyle name="Input 5_Income Statement " xfId="24513"/>
    <cellStyle name="Input 6" xfId="1083"/>
    <cellStyle name="Input 6 10" xfId="24515"/>
    <cellStyle name="Input 6 10 2" xfId="24516"/>
    <cellStyle name="Input 6 10 2 2" xfId="24517"/>
    <cellStyle name="Input 6 10 2 3" xfId="24518"/>
    <cellStyle name="Input 6 10 2 4" xfId="24519"/>
    <cellStyle name="Input 6 10 3" xfId="24520"/>
    <cellStyle name="Input 6 10 4" xfId="24521"/>
    <cellStyle name="Input 6 10 5" xfId="24522"/>
    <cellStyle name="Input 6 11" xfId="24523"/>
    <cellStyle name="Input 6 11 2" xfId="24524"/>
    <cellStyle name="Input 6 11 2 2" xfId="24525"/>
    <cellStyle name="Input 6 11 2 3" xfId="24526"/>
    <cellStyle name="Input 6 11 2 4" xfId="24527"/>
    <cellStyle name="Input 6 11 3" xfId="24528"/>
    <cellStyle name="Input 6 11 4" xfId="24529"/>
    <cellStyle name="Input 6 11 5" xfId="24530"/>
    <cellStyle name="Input 6 12" xfId="24531"/>
    <cellStyle name="Input 6 12 2" xfId="24532"/>
    <cellStyle name="Input 6 12 2 2" xfId="24533"/>
    <cellStyle name="Input 6 12 2 3" xfId="24534"/>
    <cellStyle name="Input 6 12 2 4" xfId="24535"/>
    <cellStyle name="Input 6 12 3" xfId="24536"/>
    <cellStyle name="Input 6 12 4" xfId="24537"/>
    <cellStyle name="Input 6 12 5" xfId="24538"/>
    <cellStyle name="Input 6 13" xfId="24539"/>
    <cellStyle name="Input 6 13 2" xfId="24540"/>
    <cellStyle name="Input 6 13 2 2" xfId="24541"/>
    <cellStyle name="Input 6 13 2 3" xfId="24542"/>
    <cellStyle name="Input 6 13 2 4" xfId="24543"/>
    <cellStyle name="Input 6 13 3" xfId="24544"/>
    <cellStyle name="Input 6 13 4" xfId="24545"/>
    <cellStyle name="Input 6 13 5" xfId="24546"/>
    <cellStyle name="Input 6 14" xfId="24547"/>
    <cellStyle name="Input 6 14 2" xfId="24548"/>
    <cellStyle name="Input 6 14 2 2" xfId="24549"/>
    <cellStyle name="Input 6 14 2 3" xfId="24550"/>
    <cellStyle name="Input 6 14 2 4" xfId="24551"/>
    <cellStyle name="Input 6 14 3" xfId="24552"/>
    <cellStyle name="Input 6 14 4" xfId="24553"/>
    <cellStyle name="Input 6 14 5" xfId="24554"/>
    <cellStyle name="Input 6 15" xfId="24555"/>
    <cellStyle name="Input 6 15 2" xfId="24556"/>
    <cellStyle name="Input 6 15 2 2" xfId="24557"/>
    <cellStyle name="Input 6 15 2 3" xfId="24558"/>
    <cellStyle name="Input 6 15 2 4" xfId="24559"/>
    <cellStyle name="Input 6 15 3" xfId="24560"/>
    <cellStyle name="Input 6 15 4" xfId="24561"/>
    <cellStyle name="Input 6 15 5" xfId="24562"/>
    <cellStyle name="Input 6 16" xfId="24563"/>
    <cellStyle name="Input 6 16 2" xfId="24564"/>
    <cellStyle name="Input 6 16 2 2" xfId="24565"/>
    <cellStyle name="Input 6 16 2 3" xfId="24566"/>
    <cellStyle name="Input 6 16 2 4" xfId="24567"/>
    <cellStyle name="Input 6 16 3" xfId="24568"/>
    <cellStyle name="Input 6 16 4" xfId="24569"/>
    <cellStyle name="Input 6 16 5" xfId="24570"/>
    <cellStyle name="Input 6 17" xfId="24571"/>
    <cellStyle name="Input 6 17 2" xfId="24572"/>
    <cellStyle name="Input 6 17 2 2" xfId="24573"/>
    <cellStyle name="Input 6 17 2 3" xfId="24574"/>
    <cellStyle name="Input 6 17 2 4" xfId="24575"/>
    <cellStyle name="Input 6 17 3" xfId="24576"/>
    <cellStyle name="Input 6 17 4" xfId="24577"/>
    <cellStyle name="Input 6 17 5" xfId="24578"/>
    <cellStyle name="Input 6 18" xfId="24579"/>
    <cellStyle name="Input 6 18 2" xfId="24580"/>
    <cellStyle name="Input 6 18 2 2" xfId="24581"/>
    <cellStyle name="Input 6 18 2 3" xfId="24582"/>
    <cellStyle name="Input 6 18 2 4" xfId="24583"/>
    <cellStyle name="Input 6 18 3" xfId="24584"/>
    <cellStyle name="Input 6 18 4" xfId="24585"/>
    <cellStyle name="Input 6 18 5" xfId="24586"/>
    <cellStyle name="Input 6 19" xfId="24587"/>
    <cellStyle name="Input 6 19 2" xfId="24588"/>
    <cellStyle name="Input 6 19 2 2" xfId="24589"/>
    <cellStyle name="Input 6 19 2 3" xfId="24590"/>
    <cellStyle name="Input 6 19 2 4" xfId="24591"/>
    <cellStyle name="Input 6 19 3" xfId="24592"/>
    <cellStyle name="Input 6 19 4" xfId="24593"/>
    <cellStyle name="Input 6 19 5" xfId="24594"/>
    <cellStyle name="Input 6 2" xfId="4237"/>
    <cellStyle name="Input 6 2 10" xfId="24596"/>
    <cellStyle name="Input 6 2 10 2" xfId="24597"/>
    <cellStyle name="Input 6 2 10 2 2" xfId="24598"/>
    <cellStyle name="Input 6 2 10 2 3" xfId="24599"/>
    <cellStyle name="Input 6 2 10 2 4" xfId="24600"/>
    <cellStyle name="Input 6 2 10 3" xfId="24601"/>
    <cellStyle name="Input 6 2 10 4" xfId="24602"/>
    <cellStyle name="Input 6 2 10 5" xfId="24603"/>
    <cellStyle name="Input 6 2 11" xfId="24604"/>
    <cellStyle name="Input 6 2 11 2" xfId="24605"/>
    <cellStyle name="Input 6 2 11 2 2" xfId="24606"/>
    <cellStyle name="Input 6 2 11 2 3" xfId="24607"/>
    <cellStyle name="Input 6 2 11 2 4" xfId="24608"/>
    <cellStyle name="Input 6 2 11 3" xfId="24609"/>
    <cellStyle name="Input 6 2 11 4" xfId="24610"/>
    <cellStyle name="Input 6 2 11 5" xfId="24611"/>
    <cellStyle name="Input 6 2 12" xfId="24612"/>
    <cellStyle name="Input 6 2 12 2" xfId="24613"/>
    <cellStyle name="Input 6 2 12 2 2" xfId="24614"/>
    <cellStyle name="Input 6 2 12 2 3" xfId="24615"/>
    <cellStyle name="Input 6 2 12 2 4" xfId="24616"/>
    <cellStyle name="Input 6 2 12 3" xfId="24617"/>
    <cellStyle name="Input 6 2 12 4" xfId="24618"/>
    <cellStyle name="Input 6 2 12 5" xfId="24619"/>
    <cellStyle name="Input 6 2 13" xfId="24620"/>
    <cellStyle name="Input 6 2 13 2" xfId="24621"/>
    <cellStyle name="Input 6 2 13 2 2" xfId="24622"/>
    <cellStyle name="Input 6 2 13 2 3" xfId="24623"/>
    <cellStyle name="Input 6 2 13 2 4" xfId="24624"/>
    <cellStyle name="Input 6 2 13 3" xfId="24625"/>
    <cellStyle name="Input 6 2 13 4" xfId="24626"/>
    <cellStyle name="Input 6 2 13 5" xfId="24627"/>
    <cellStyle name="Input 6 2 14" xfId="24628"/>
    <cellStyle name="Input 6 2 14 2" xfId="24629"/>
    <cellStyle name="Input 6 2 14 2 2" xfId="24630"/>
    <cellStyle name="Input 6 2 14 2 3" xfId="24631"/>
    <cellStyle name="Input 6 2 14 2 4" xfId="24632"/>
    <cellStyle name="Input 6 2 14 3" xfId="24633"/>
    <cellStyle name="Input 6 2 14 4" xfId="24634"/>
    <cellStyle name="Input 6 2 14 5" xfId="24635"/>
    <cellStyle name="Input 6 2 15" xfId="24636"/>
    <cellStyle name="Input 6 2 15 2" xfId="24637"/>
    <cellStyle name="Input 6 2 15 2 2" xfId="24638"/>
    <cellStyle name="Input 6 2 15 2 3" xfId="24639"/>
    <cellStyle name="Input 6 2 15 2 4" xfId="24640"/>
    <cellStyle name="Input 6 2 15 3" xfId="24641"/>
    <cellStyle name="Input 6 2 15 4" xfId="24642"/>
    <cellStyle name="Input 6 2 15 5" xfId="24643"/>
    <cellStyle name="Input 6 2 16" xfId="24644"/>
    <cellStyle name="Input 6 2 16 2" xfId="24645"/>
    <cellStyle name="Input 6 2 16 2 2" xfId="24646"/>
    <cellStyle name="Input 6 2 16 2 3" xfId="24647"/>
    <cellStyle name="Input 6 2 16 2 4" xfId="24648"/>
    <cellStyle name="Input 6 2 16 3" xfId="24649"/>
    <cellStyle name="Input 6 2 16 4" xfId="24650"/>
    <cellStyle name="Input 6 2 16 5" xfId="24651"/>
    <cellStyle name="Input 6 2 17" xfId="24652"/>
    <cellStyle name="Input 6 2 17 2" xfId="24653"/>
    <cellStyle name="Input 6 2 17 2 2" xfId="24654"/>
    <cellStyle name="Input 6 2 17 2 3" xfId="24655"/>
    <cellStyle name="Input 6 2 17 2 4" xfId="24656"/>
    <cellStyle name="Input 6 2 17 3" xfId="24657"/>
    <cellStyle name="Input 6 2 17 4" xfId="24658"/>
    <cellStyle name="Input 6 2 17 5" xfId="24659"/>
    <cellStyle name="Input 6 2 18" xfId="24660"/>
    <cellStyle name="Input 6 2 18 2" xfId="24661"/>
    <cellStyle name="Input 6 2 18 3" xfId="24662"/>
    <cellStyle name="Input 6 2 18 4" xfId="24663"/>
    <cellStyle name="Input 6 2 19" xfId="24664"/>
    <cellStyle name="Input 6 2 2" xfId="4238"/>
    <cellStyle name="Input 6 2 2 10" xfId="24666"/>
    <cellStyle name="Input 6 2 2 10 2" xfId="24667"/>
    <cellStyle name="Input 6 2 2 10 2 2" xfId="24668"/>
    <cellStyle name="Input 6 2 2 10 2 3" xfId="24669"/>
    <cellStyle name="Input 6 2 2 10 2 4" xfId="24670"/>
    <cellStyle name="Input 6 2 2 10 3" xfId="24671"/>
    <cellStyle name="Input 6 2 2 10 4" xfId="24672"/>
    <cellStyle name="Input 6 2 2 10 5" xfId="24673"/>
    <cellStyle name="Input 6 2 2 11" xfId="24674"/>
    <cellStyle name="Input 6 2 2 11 2" xfId="24675"/>
    <cellStyle name="Input 6 2 2 11 2 2" xfId="24676"/>
    <cellStyle name="Input 6 2 2 11 2 3" xfId="24677"/>
    <cellStyle name="Input 6 2 2 11 2 4" xfId="24678"/>
    <cellStyle name="Input 6 2 2 11 3" xfId="24679"/>
    <cellStyle name="Input 6 2 2 11 4" xfId="24680"/>
    <cellStyle name="Input 6 2 2 11 5" xfId="24681"/>
    <cellStyle name="Input 6 2 2 12" xfId="24682"/>
    <cellStyle name="Input 6 2 2 12 2" xfId="24683"/>
    <cellStyle name="Input 6 2 2 12 2 2" xfId="24684"/>
    <cellStyle name="Input 6 2 2 12 2 3" xfId="24685"/>
    <cellStyle name="Input 6 2 2 12 2 4" xfId="24686"/>
    <cellStyle name="Input 6 2 2 12 3" xfId="24687"/>
    <cellStyle name="Input 6 2 2 12 4" xfId="24688"/>
    <cellStyle name="Input 6 2 2 12 5" xfId="24689"/>
    <cellStyle name="Input 6 2 2 13" xfId="24690"/>
    <cellStyle name="Input 6 2 2 13 2" xfId="24691"/>
    <cellStyle name="Input 6 2 2 13 2 2" xfId="24692"/>
    <cellStyle name="Input 6 2 2 13 2 3" xfId="24693"/>
    <cellStyle name="Input 6 2 2 13 2 4" xfId="24694"/>
    <cellStyle name="Input 6 2 2 13 3" xfId="24695"/>
    <cellStyle name="Input 6 2 2 13 4" xfId="24696"/>
    <cellStyle name="Input 6 2 2 13 5" xfId="24697"/>
    <cellStyle name="Input 6 2 2 14" xfId="24698"/>
    <cellStyle name="Input 6 2 2 14 2" xfId="24699"/>
    <cellStyle name="Input 6 2 2 14 2 2" xfId="24700"/>
    <cellStyle name="Input 6 2 2 14 2 3" xfId="24701"/>
    <cellStyle name="Input 6 2 2 14 2 4" xfId="24702"/>
    <cellStyle name="Input 6 2 2 14 3" xfId="24703"/>
    <cellStyle name="Input 6 2 2 14 4" xfId="24704"/>
    <cellStyle name="Input 6 2 2 14 5" xfId="24705"/>
    <cellStyle name="Input 6 2 2 15" xfId="24706"/>
    <cellStyle name="Input 6 2 2 15 2" xfId="24707"/>
    <cellStyle name="Input 6 2 2 15 2 2" xfId="24708"/>
    <cellStyle name="Input 6 2 2 15 2 3" xfId="24709"/>
    <cellStyle name="Input 6 2 2 15 2 4" xfId="24710"/>
    <cellStyle name="Input 6 2 2 15 3" xfId="24711"/>
    <cellStyle name="Input 6 2 2 15 4" xfId="24712"/>
    <cellStyle name="Input 6 2 2 15 5" xfId="24713"/>
    <cellStyle name="Input 6 2 2 16" xfId="24714"/>
    <cellStyle name="Input 6 2 2 16 2" xfId="24715"/>
    <cellStyle name="Input 6 2 2 16 3" xfId="24716"/>
    <cellStyle name="Input 6 2 2 16 4" xfId="24717"/>
    <cellStyle name="Input 6 2 2 17" xfId="24718"/>
    <cellStyle name="Input 6 2 2 18" xfId="24665"/>
    <cellStyle name="Input 6 2 2 2" xfId="24719"/>
    <cellStyle name="Input 6 2 2 2 2" xfId="24720"/>
    <cellStyle name="Input 6 2 2 2 2 2" xfId="24721"/>
    <cellStyle name="Input 6 2 2 2 2 3" xfId="24722"/>
    <cellStyle name="Input 6 2 2 2 2 4" xfId="24723"/>
    <cellStyle name="Input 6 2 2 2 3" xfId="24724"/>
    <cellStyle name="Input 6 2 2 2 4" xfId="24725"/>
    <cellStyle name="Input 6 2 2 2 5" xfId="24726"/>
    <cellStyle name="Input 6 2 2 3" xfId="24727"/>
    <cellStyle name="Input 6 2 2 3 2" xfId="24728"/>
    <cellStyle name="Input 6 2 2 3 2 2" xfId="24729"/>
    <cellStyle name="Input 6 2 2 3 2 3" xfId="24730"/>
    <cellStyle name="Input 6 2 2 3 2 4" xfId="24731"/>
    <cellStyle name="Input 6 2 2 3 3" xfId="24732"/>
    <cellStyle name="Input 6 2 2 3 4" xfId="24733"/>
    <cellStyle name="Input 6 2 2 3 5" xfId="24734"/>
    <cellStyle name="Input 6 2 2 4" xfId="24735"/>
    <cellStyle name="Input 6 2 2 4 2" xfId="24736"/>
    <cellStyle name="Input 6 2 2 4 2 2" xfId="24737"/>
    <cellStyle name="Input 6 2 2 4 2 3" xfId="24738"/>
    <cellStyle name="Input 6 2 2 4 2 4" xfId="24739"/>
    <cellStyle name="Input 6 2 2 4 3" xfId="24740"/>
    <cellStyle name="Input 6 2 2 4 4" xfId="24741"/>
    <cellStyle name="Input 6 2 2 4 5" xfId="24742"/>
    <cellStyle name="Input 6 2 2 5" xfId="24743"/>
    <cellStyle name="Input 6 2 2 5 2" xfId="24744"/>
    <cellStyle name="Input 6 2 2 5 2 2" xfId="24745"/>
    <cellStyle name="Input 6 2 2 5 2 3" xfId="24746"/>
    <cellStyle name="Input 6 2 2 5 2 4" xfId="24747"/>
    <cellStyle name="Input 6 2 2 5 3" xfId="24748"/>
    <cellStyle name="Input 6 2 2 5 4" xfId="24749"/>
    <cellStyle name="Input 6 2 2 5 5" xfId="24750"/>
    <cellStyle name="Input 6 2 2 6" xfId="24751"/>
    <cellStyle name="Input 6 2 2 6 2" xfId="24752"/>
    <cellStyle name="Input 6 2 2 6 2 2" xfId="24753"/>
    <cellStyle name="Input 6 2 2 6 2 3" xfId="24754"/>
    <cellStyle name="Input 6 2 2 6 2 4" xfId="24755"/>
    <cellStyle name="Input 6 2 2 6 3" xfId="24756"/>
    <cellStyle name="Input 6 2 2 6 4" xfId="24757"/>
    <cellStyle name="Input 6 2 2 6 5" xfId="24758"/>
    <cellStyle name="Input 6 2 2 7" xfId="24759"/>
    <cellStyle name="Input 6 2 2 7 2" xfId="24760"/>
    <cellStyle name="Input 6 2 2 7 2 2" xfId="24761"/>
    <cellStyle name="Input 6 2 2 7 2 3" xfId="24762"/>
    <cellStyle name="Input 6 2 2 7 2 4" xfId="24763"/>
    <cellStyle name="Input 6 2 2 7 3" xfId="24764"/>
    <cellStyle name="Input 6 2 2 7 4" xfId="24765"/>
    <cellStyle name="Input 6 2 2 7 5" xfId="24766"/>
    <cellStyle name="Input 6 2 2 8" xfId="24767"/>
    <cellStyle name="Input 6 2 2 8 2" xfId="24768"/>
    <cellStyle name="Input 6 2 2 8 2 2" xfId="24769"/>
    <cellStyle name="Input 6 2 2 8 2 3" xfId="24770"/>
    <cellStyle name="Input 6 2 2 8 2 4" xfId="24771"/>
    <cellStyle name="Input 6 2 2 8 3" xfId="24772"/>
    <cellStyle name="Input 6 2 2 8 4" xfId="24773"/>
    <cellStyle name="Input 6 2 2 8 5" xfId="24774"/>
    <cellStyle name="Input 6 2 2 9" xfId="24775"/>
    <cellStyle name="Input 6 2 2 9 2" xfId="24776"/>
    <cellStyle name="Input 6 2 2 9 2 2" xfId="24777"/>
    <cellStyle name="Input 6 2 2 9 2 3" xfId="24778"/>
    <cellStyle name="Input 6 2 2 9 2 4" xfId="24779"/>
    <cellStyle name="Input 6 2 2 9 3" xfId="24780"/>
    <cellStyle name="Input 6 2 2 9 4" xfId="24781"/>
    <cellStyle name="Input 6 2 2 9 5" xfId="24782"/>
    <cellStyle name="Input 6 2 2_Income Statement " xfId="24783"/>
    <cellStyle name="Input 6 2 20" xfId="24784"/>
    <cellStyle name="Input 6 2 21" xfId="24785"/>
    <cellStyle name="Input 6 2 22" xfId="24595"/>
    <cellStyle name="Input 6 2 3" xfId="24786"/>
    <cellStyle name="Input 6 2 3 2" xfId="24787"/>
    <cellStyle name="Input 6 2 3 2 2" xfId="24788"/>
    <cellStyle name="Input 6 2 3 2 3" xfId="24789"/>
    <cellStyle name="Input 6 2 3 2 4" xfId="24790"/>
    <cellStyle name="Input 6 2 3 3" xfId="24791"/>
    <cellStyle name="Input 6 2 3 4" xfId="24792"/>
    <cellStyle name="Input 6 2 3 5" xfId="24793"/>
    <cellStyle name="Input 6 2 4" xfId="24794"/>
    <cellStyle name="Input 6 2 4 2" xfId="24795"/>
    <cellStyle name="Input 6 2 4 2 2" xfId="24796"/>
    <cellStyle name="Input 6 2 4 2 3" xfId="24797"/>
    <cellStyle name="Input 6 2 4 2 4" xfId="24798"/>
    <cellStyle name="Input 6 2 4 3" xfId="24799"/>
    <cellStyle name="Input 6 2 4 4" xfId="24800"/>
    <cellStyle name="Input 6 2 4 5" xfId="24801"/>
    <cellStyle name="Input 6 2 5" xfId="24802"/>
    <cellStyle name="Input 6 2 5 2" xfId="24803"/>
    <cellStyle name="Input 6 2 5 2 2" xfId="24804"/>
    <cellStyle name="Input 6 2 5 2 3" xfId="24805"/>
    <cellStyle name="Input 6 2 5 2 4" xfId="24806"/>
    <cellStyle name="Input 6 2 5 3" xfId="24807"/>
    <cellStyle name="Input 6 2 5 4" xfId="24808"/>
    <cellStyle name="Input 6 2 5 5" xfId="24809"/>
    <cellStyle name="Input 6 2 6" xfId="24810"/>
    <cellStyle name="Input 6 2 6 2" xfId="24811"/>
    <cellStyle name="Input 6 2 6 2 2" xfId="24812"/>
    <cellStyle name="Input 6 2 6 2 3" xfId="24813"/>
    <cellStyle name="Input 6 2 6 2 4" xfId="24814"/>
    <cellStyle name="Input 6 2 6 3" xfId="24815"/>
    <cellStyle name="Input 6 2 6 4" xfId="24816"/>
    <cellStyle name="Input 6 2 6 5" xfId="24817"/>
    <cellStyle name="Input 6 2 7" xfId="24818"/>
    <cellStyle name="Input 6 2 7 2" xfId="24819"/>
    <cellStyle name="Input 6 2 7 2 2" xfId="24820"/>
    <cellStyle name="Input 6 2 7 2 3" xfId="24821"/>
    <cellStyle name="Input 6 2 7 2 4" xfId="24822"/>
    <cellStyle name="Input 6 2 7 3" xfId="24823"/>
    <cellStyle name="Input 6 2 7 4" xfId="24824"/>
    <cellStyle name="Input 6 2 7 5" xfId="24825"/>
    <cellStyle name="Input 6 2 8" xfId="24826"/>
    <cellStyle name="Input 6 2 8 2" xfId="24827"/>
    <cellStyle name="Input 6 2 8 2 2" xfId="24828"/>
    <cellStyle name="Input 6 2 8 2 3" xfId="24829"/>
    <cellStyle name="Input 6 2 8 2 4" xfId="24830"/>
    <cellStyle name="Input 6 2 8 3" xfId="24831"/>
    <cellStyle name="Input 6 2 8 4" xfId="24832"/>
    <cellStyle name="Input 6 2 8 5" xfId="24833"/>
    <cellStyle name="Input 6 2 9" xfId="24834"/>
    <cellStyle name="Input 6 2 9 2" xfId="24835"/>
    <cellStyle name="Input 6 2 9 2 2" xfId="24836"/>
    <cellStyle name="Input 6 2 9 2 3" xfId="24837"/>
    <cellStyle name="Input 6 2 9 2 4" xfId="24838"/>
    <cellStyle name="Input 6 2 9 3" xfId="24839"/>
    <cellStyle name="Input 6 2 9 4" xfId="24840"/>
    <cellStyle name="Input 6 2 9 5" xfId="24841"/>
    <cellStyle name="Input 6 2_Income Statement " xfId="24842"/>
    <cellStyle name="Input 6 20" xfId="24843"/>
    <cellStyle name="Input 6 20 2" xfId="24844"/>
    <cellStyle name="Input 6 20 2 2" xfId="24845"/>
    <cellStyle name="Input 6 20 2 3" xfId="24846"/>
    <cellStyle name="Input 6 20 2 4" xfId="24847"/>
    <cellStyle name="Input 6 20 3" xfId="24848"/>
    <cellStyle name="Input 6 20 4" xfId="24849"/>
    <cellStyle name="Input 6 20 5" xfId="24850"/>
    <cellStyle name="Input 6 21" xfId="24851"/>
    <cellStyle name="Input 6 21 2" xfId="24852"/>
    <cellStyle name="Input 6 21 3" xfId="24853"/>
    <cellStyle name="Input 6 21 4" xfId="24854"/>
    <cellStyle name="Input 6 22" xfId="24855"/>
    <cellStyle name="Input 6 23" xfId="24856"/>
    <cellStyle name="Input 6 24" xfId="24857"/>
    <cellStyle name="Input 6 25" xfId="24858"/>
    <cellStyle name="Input 6 26" xfId="24859"/>
    <cellStyle name="Input 6 27" xfId="24860"/>
    <cellStyle name="Input 6 28" xfId="24861"/>
    <cellStyle name="Input 6 29" xfId="24862"/>
    <cellStyle name="Input 6 3" xfId="4236"/>
    <cellStyle name="Input 6 3 10" xfId="24864"/>
    <cellStyle name="Input 6 3 10 2" xfId="24865"/>
    <cellStyle name="Input 6 3 10 2 2" xfId="24866"/>
    <cellStyle name="Input 6 3 10 2 3" xfId="24867"/>
    <cellStyle name="Input 6 3 10 2 4" xfId="24868"/>
    <cellStyle name="Input 6 3 10 3" xfId="24869"/>
    <cellStyle name="Input 6 3 10 4" xfId="24870"/>
    <cellStyle name="Input 6 3 10 5" xfId="24871"/>
    <cellStyle name="Input 6 3 11" xfId="24872"/>
    <cellStyle name="Input 6 3 11 2" xfId="24873"/>
    <cellStyle name="Input 6 3 11 2 2" xfId="24874"/>
    <cellStyle name="Input 6 3 11 2 3" xfId="24875"/>
    <cellStyle name="Input 6 3 11 2 4" xfId="24876"/>
    <cellStyle name="Input 6 3 11 3" xfId="24877"/>
    <cellStyle name="Input 6 3 11 4" xfId="24878"/>
    <cellStyle name="Input 6 3 11 5" xfId="24879"/>
    <cellStyle name="Input 6 3 12" xfId="24880"/>
    <cellStyle name="Input 6 3 12 2" xfId="24881"/>
    <cellStyle name="Input 6 3 12 2 2" xfId="24882"/>
    <cellStyle name="Input 6 3 12 2 3" xfId="24883"/>
    <cellStyle name="Input 6 3 12 2 4" xfId="24884"/>
    <cellStyle name="Input 6 3 12 3" xfId="24885"/>
    <cellStyle name="Input 6 3 12 4" xfId="24886"/>
    <cellStyle name="Input 6 3 12 5" xfId="24887"/>
    <cellStyle name="Input 6 3 13" xfId="24888"/>
    <cellStyle name="Input 6 3 13 2" xfId="24889"/>
    <cellStyle name="Input 6 3 13 2 2" xfId="24890"/>
    <cellStyle name="Input 6 3 13 2 3" xfId="24891"/>
    <cellStyle name="Input 6 3 13 2 4" xfId="24892"/>
    <cellStyle name="Input 6 3 13 3" xfId="24893"/>
    <cellStyle name="Input 6 3 13 4" xfId="24894"/>
    <cellStyle name="Input 6 3 13 5" xfId="24895"/>
    <cellStyle name="Input 6 3 14" xfId="24896"/>
    <cellStyle name="Input 6 3 14 2" xfId="24897"/>
    <cellStyle name="Input 6 3 14 2 2" xfId="24898"/>
    <cellStyle name="Input 6 3 14 2 3" xfId="24899"/>
    <cellStyle name="Input 6 3 14 2 4" xfId="24900"/>
    <cellStyle name="Input 6 3 14 3" xfId="24901"/>
    <cellStyle name="Input 6 3 14 4" xfId="24902"/>
    <cellStyle name="Input 6 3 14 5" xfId="24903"/>
    <cellStyle name="Input 6 3 15" xfId="24904"/>
    <cellStyle name="Input 6 3 15 2" xfId="24905"/>
    <cellStyle name="Input 6 3 15 2 2" xfId="24906"/>
    <cellStyle name="Input 6 3 15 2 3" xfId="24907"/>
    <cellStyle name="Input 6 3 15 2 4" xfId="24908"/>
    <cellStyle name="Input 6 3 15 3" xfId="24909"/>
    <cellStyle name="Input 6 3 15 4" xfId="24910"/>
    <cellStyle name="Input 6 3 15 5" xfId="24911"/>
    <cellStyle name="Input 6 3 16" xfId="24912"/>
    <cellStyle name="Input 6 3 16 2" xfId="24913"/>
    <cellStyle name="Input 6 3 16 3" xfId="24914"/>
    <cellStyle name="Input 6 3 16 4" xfId="24915"/>
    <cellStyle name="Input 6 3 17" xfId="24916"/>
    <cellStyle name="Input 6 3 18" xfId="24863"/>
    <cellStyle name="Input 6 3 2" xfId="24917"/>
    <cellStyle name="Input 6 3 2 2" xfId="24918"/>
    <cellStyle name="Input 6 3 2 2 2" xfId="24919"/>
    <cellStyle name="Input 6 3 2 2 3" xfId="24920"/>
    <cellStyle name="Input 6 3 2 2 4" xfId="24921"/>
    <cellStyle name="Input 6 3 2 3" xfId="24922"/>
    <cellStyle name="Input 6 3 2 4" xfId="24923"/>
    <cellStyle name="Input 6 3 2 5" xfId="24924"/>
    <cellStyle name="Input 6 3 3" xfId="24925"/>
    <cellStyle name="Input 6 3 3 2" xfId="24926"/>
    <cellStyle name="Input 6 3 3 2 2" xfId="24927"/>
    <cellStyle name="Input 6 3 3 2 3" xfId="24928"/>
    <cellStyle name="Input 6 3 3 2 4" xfId="24929"/>
    <cellStyle name="Input 6 3 3 3" xfId="24930"/>
    <cellStyle name="Input 6 3 3 4" xfId="24931"/>
    <cellStyle name="Input 6 3 3 5" xfId="24932"/>
    <cellStyle name="Input 6 3 4" xfId="24933"/>
    <cellStyle name="Input 6 3 4 2" xfId="24934"/>
    <cellStyle name="Input 6 3 4 2 2" xfId="24935"/>
    <cellStyle name="Input 6 3 4 2 3" xfId="24936"/>
    <cellStyle name="Input 6 3 4 2 4" xfId="24937"/>
    <cellStyle name="Input 6 3 4 3" xfId="24938"/>
    <cellStyle name="Input 6 3 4 4" xfId="24939"/>
    <cellStyle name="Input 6 3 4 5" xfId="24940"/>
    <cellStyle name="Input 6 3 5" xfId="24941"/>
    <cellStyle name="Input 6 3 5 2" xfId="24942"/>
    <cellStyle name="Input 6 3 5 2 2" xfId="24943"/>
    <cellStyle name="Input 6 3 5 2 3" xfId="24944"/>
    <cellStyle name="Input 6 3 5 2 4" xfId="24945"/>
    <cellStyle name="Input 6 3 5 3" xfId="24946"/>
    <cellStyle name="Input 6 3 5 4" xfId="24947"/>
    <cellStyle name="Input 6 3 5 5" xfId="24948"/>
    <cellStyle name="Input 6 3 6" xfId="24949"/>
    <cellStyle name="Input 6 3 6 2" xfId="24950"/>
    <cellStyle name="Input 6 3 6 2 2" xfId="24951"/>
    <cellStyle name="Input 6 3 6 2 3" xfId="24952"/>
    <cellStyle name="Input 6 3 6 2 4" xfId="24953"/>
    <cellStyle name="Input 6 3 6 3" xfId="24954"/>
    <cellStyle name="Input 6 3 6 4" xfId="24955"/>
    <cellStyle name="Input 6 3 6 5" xfId="24956"/>
    <cellStyle name="Input 6 3 7" xfId="24957"/>
    <cellStyle name="Input 6 3 7 2" xfId="24958"/>
    <cellStyle name="Input 6 3 7 2 2" xfId="24959"/>
    <cellStyle name="Input 6 3 7 2 3" xfId="24960"/>
    <cellStyle name="Input 6 3 7 2 4" xfId="24961"/>
    <cellStyle name="Input 6 3 7 3" xfId="24962"/>
    <cellStyle name="Input 6 3 7 4" xfId="24963"/>
    <cellStyle name="Input 6 3 7 5" xfId="24964"/>
    <cellStyle name="Input 6 3 8" xfId="24965"/>
    <cellStyle name="Input 6 3 8 2" xfId="24966"/>
    <cellStyle name="Input 6 3 8 2 2" xfId="24967"/>
    <cellStyle name="Input 6 3 8 2 3" xfId="24968"/>
    <cellStyle name="Input 6 3 8 2 4" xfId="24969"/>
    <cellStyle name="Input 6 3 8 3" xfId="24970"/>
    <cellStyle name="Input 6 3 8 4" xfId="24971"/>
    <cellStyle name="Input 6 3 8 5" xfId="24972"/>
    <cellStyle name="Input 6 3 9" xfId="24973"/>
    <cellStyle name="Input 6 3 9 2" xfId="24974"/>
    <cellStyle name="Input 6 3 9 2 2" xfId="24975"/>
    <cellStyle name="Input 6 3 9 2 3" xfId="24976"/>
    <cellStyle name="Input 6 3 9 2 4" xfId="24977"/>
    <cellStyle name="Input 6 3 9 3" xfId="24978"/>
    <cellStyle name="Input 6 3 9 4" xfId="24979"/>
    <cellStyle name="Input 6 3 9 5" xfId="24980"/>
    <cellStyle name="Input 6 3_Income Statement " xfId="24981"/>
    <cellStyle name="Input 6 30" xfId="24982"/>
    <cellStyle name="Input 6 31" xfId="24983"/>
    <cellStyle name="Input 6 32" xfId="24514"/>
    <cellStyle name="Input 6 4" xfId="24984"/>
    <cellStyle name="Input 6 4 2" xfId="24985"/>
    <cellStyle name="Input 6 4 2 2" xfId="24986"/>
    <cellStyle name="Input 6 4 2 3" xfId="24987"/>
    <cellStyle name="Input 6 4 2 4" xfId="24988"/>
    <cellStyle name="Input 6 4 3" xfId="24989"/>
    <cellStyle name="Input 6 4 4" xfId="24990"/>
    <cellStyle name="Input 6 4 5" xfId="24991"/>
    <cellStyle name="Input 6 5" xfId="24992"/>
    <cellStyle name="Input 6 5 2" xfId="24993"/>
    <cellStyle name="Input 6 5 2 2" xfId="24994"/>
    <cellStyle name="Input 6 5 2 3" xfId="24995"/>
    <cellStyle name="Input 6 5 2 4" xfId="24996"/>
    <cellStyle name="Input 6 5 3" xfId="24997"/>
    <cellStyle name="Input 6 5 4" xfId="24998"/>
    <cellStyle name="Input 6 5 5" xfId="24999"/>
    <cellStyle name="Input 6 6" xfId="25000"/>
    <cellStyle name="Input 6 6 2" xfId="25001"/>
    <cellStyle name="Input 6 6 2 2" xfId="25002"/>
    <cellStyle name="Input 6 6 2 3" xfId="25003"/>
    <cellStyle name="Input 6 6 2 4" xfId="25004"/>
    <cellStyle name="Input 6 6 3" xfId="25005"/>
    <cellStyle name="Input 6 6 4" xfId="25006"/>
    <cellStyle name="Input 6 6 5" xfId="25007"/>
    <cellStyle name="Input 6 7" xfId="25008"/>
    <cellStyle name="Input 6 7 2" xfId="25009"/>
    <cellStyle name="Input 6 7 2 2" xfId="25010"/>
    <cellStyle name="Input 6 7 2 3" xfId="25011"/>
    <cellStyle name="Input 6 7 2 4" xfId="25012"/>
    <cellStyle name="Input 6 7 3" xfId="25013"/>
    <cellStyle name="Input 6 7 4" xfId="25014"/>
    <cellStyle name="Input 6 7 5" xfId="25015"/>
    <cellStyle name="Input 6 8" xfId="25016"/>
    <cellStyle name="Input 6 8 2" xfId="25017"/>
    <cellStyle name="Input 6 8 2 2" xfId="25018"/>
    <cellStyle name="Input 6 8 2 3" xfId="25019"/>
    <cellStyle name="Input 6 8 2 4" xfId="25020"/>
    <cellStyle name="Input 6 8 3" xfId="25021"/>
    <cellStyle name="Input 6 8 4" xfId="25022"/>
    <cellStyle name="Input 6 8 5" xfId="25023"/>
    <cellStyle name="Input 6 9" xfId="25024"/>
    <cellStyle name="Input 6 9 2" xfId="25025"/>
    <cellStyle name="Input 6 9 2 2" xfId="25026"/>
    <cellStyle name="Input 6 9 2 3" xfId="25027"/>
    <cellStyle name="Input 6 9 2 4" xfId="25028"/>
    <cellStyle name="Input 6 9 3" xfId="25029"/>
    <cellStyle name="Input 6 9 4" xfId="25030"/>
    <cellStyle name="Input 6 9 5" xfId="25031"/>
    <cellStyle name="Input 6_5210NY5008- NMPC Transmission Revenue Adjustment Clause (TRAC)_0115" xfId="4239"/>
    <cellStyle name="Input 7" xfId="1084"/>
    <cellStyle name="Input 7 10" xfId="25033"/>
    <cellStyle name="Input 7 10 2" xfId="25034"/>
    <cellStyle name="Input 7 10 2 2" xfId="25035"/>
    <cellStyle name="Input 7 10 2 3" xfId="25036"/>
    <cellStyle name="Input 7 10 2 4" xfId="25037"/>
    <cellStyle name="Input 7 10 3" xfId="25038"/>
    <cellStyle name="Input 7 10 4" xfId="25039"/>
    <cellStyle name="Input 7 10 5" xfId="25040"/>
    <cellStyle name="Input 7 11" xfId="25041"/>
    <cellStyle name="Input 7 11 2" xfId="25042"/>
    <cellStyle name="Input 7 11 2 2" xfId="25043"/>
    <cellStyle name="Input 7 11 2 3" xfId="25044"/>
    <cellStyle name="Input 7 11 2 4" xfId="25045"/>
    <cellStyle name="Input 7 11 3" xfId="25046"/>
    <cellStyle name="Input 7 11 4" xfId="25047"/>
    <cellStyle name="Input 7 11 5" xfId="25048"/>
    <cellStyle name="Input 7 12" xfId="25049"/>
    <cellStyle name="Input 7 12 2" xfId="25050"/>
    <cellStyle name="Input 7 12 2 2" xfId="25051"/>
    <cellStyle name="Input 7 12 2 3" xfId="25052"/>
    <cellStyle name="Input 7 12 2 4" xfId="25053"/>
    <cellStyle name="Input 7 12 3" xfId="25054"/>
    <cellStyle name="Input 7 12 4" xfId="25055"/>
    <cellStyle name="Input 7 12 5" xfId="25056"/>
    <cellStyle name="Input 7 13" xfId="25057"/>
    <cellStyle name="Input 7 13 2" xfId="25058"/>
    <cellStyle name="Input 7 13 2 2" xfId="25059"/>
    <cellStyle name="Input 7 13 2 3" xfId="25060"/>
    <cellStyle name="Input 7 13 2 4" xfId="25061"/>
    <cellStyle name="Input 7 13 3" xfId="25062"/>
    <cellStyle name="Input 7 13 4" xfId="25063"/>
    <cellStyle name="Input 7 13 5" xfId="25064"/>
    <cellStyle name="Input 7 14" xfId="25065"/>
    <cellStyle name="Input 7 14 2" xfId="25066"/>
    <cellStyle name="Input 7 14 2 2" xfId="25067"/>
    <cellStyle name="Input 7 14 2 3" xfId="25068"/>
    <cellStyle name="Input 7 14 2 4" xfId="25069"/>
    <cellStyle name="Input 7 14 3" xfId="25070"/>
    <cellStyle name="Input 7 14 4" xfId="25071"/>
    <cellStyle name="Input 7 14 5" xfId="25072"/>
    <cellStyle name="Input 7 15" xfId="25073"/>
    <cellStyle name="Input 7 15 2" xfId="25074"/>
    <cellStyle name="Input 7 15 2 2" xfId="25075"/>
    <cellStyle name="Input 7 15 2 3" xfId="25076"/>
    <cellStyle name="Input 7 15 2 4" xfId="25077"/>
    <cellStyle name="Input 7 15 3" xfId="25078"/>
    <cellStyle name="Input 7 15 4" xfId="25079"/>
    <cellStyle name="Input 7 15 5" xfId="25080"/>
    <cellStyle name="Input 7 16" xfId="25081"/>
    <cellStyle name="Input 7 16 2" xfId="25082"/>
    <cellStyle name="Input 7 16 2 2" xfId="25083"/>
    <cellStyle name="Input 7 16 2 3" xfId="25084"/>
    <cellStyle name="Input 7 16 2 4" xfId="25085"/>
    <cellStyle name="Input 7 16 3" xfId="25086"/>
    <cellStyle name="Input 7 16 4" xfId="25087"/>
    <cellStyle name="Input 7 16 5" xfId="25088"/>
    <cellStyle name="Input 7 17" xfId="25089"/>
    <cellStyle name="Input 7 17 2" xfId="25090"/>
    <cellStyle name="Input 7 17 2 2" xfId="25091"/>
    <cellStyle name="Input 7 17 2 3" xfId="25092"/>
    <cellStyle name="Input 7 17 2 4" xfId="25093"/>
    <cellStyle name="Input 7 17 3" xfId="25094"/>
    <cellStyle name="Input 7 17 4" xfId="25095"/>
    <cellStyle name="Input 7 17 5" xfId="25096"/>
    <cellStyle name="Input 7 18" xfId="25097"/>
    <cellStyle name="Input 7 18 2" xfId="25098"/>
    <cellStyle name="Input 7 18 2 2" xfId="25099"/>
    <cellStyle name="Input 7 18 2 3" xfId="25100"/>
    <cellStyle name="Input 7 18 2 4" xfId="25101"/>
    <cellStyle name="Input 7 18 3" xfId="25102"/>
    <cellStyle name="Input 7 18 4" xfId="25103"/>
    <cellStyle name="Input 7 18 5" xfId="25104"/>
    <cellStyle name="Input 7 19" xfId="25105"/>
    <cellStyle name="Input 7 19 2" xfId="25106"/>
    <cellStyle name="Input 7 19 2 2" xfId="25107"/>
    <cellStyle name="Input 7 19 2 3" xfId="25108"/>
    <cellStyle name="Input 7 19 2 4" xfId="25109"/>
    <cellStyle name="Input 7 19 3" xfId="25110"/>
    <cellStyle name="Input 7 19 4" xfId="25111"/>
    <cellStyle name="Input 7 19 5" xfId="25112"/>
    <cellStyle name="Input 7 2" xfId="4241"/>
    <cellStyle name="Input 7 2 10" xfId="25114"/>
    <cellStyle name="Input 7 2 10 2" xfId="25115"/>
    <cellStyle name="Input 7 2 10 2 2" xfId="25116"/>
    <cellStyle name="Input 7 2 10 2 3" xfId="25117"/>
    <cellStyle name="Input 7 2 10 2 4" xfId="25118"/>
    <cellStyle name="Input 7 2 10 3" xfId="25119"/>
    <cellStyle name="Input 7 2 10 4" xfId="25120"/>
    <cellStyle name="Input 7 2 10 5" xfId="25121"/>
    <cellStyle name="Input 7 2 11" xfId="25122"/>
    <cellStyle name="Input 7 2 11 2" xfId="25123"/>
    <cellStyle name="Input 7 2 11 2 2" xfId="25124"/>
    <cellStyle name="Input 7 2 11 2 3" xfId="25125"/>
    <cellStyle name="Input 7 2 11 2 4" xfId="25126"/>
    <cellStyle name="Input 7 2 11 3" xfId="25127"/>
    <cellStyle name="Input 7 2 11 4" xfId="25128"/>
    <cellStyle name="Input 7 2 11 5" xfId="25129"/>
    <cellStyle name="Input 7 2 12" xfId="25130"/>
    <cellStyle name="Input 7 2 12 2" xfId="25131"/>
    <cellStyle name="Input 7 2 12 2 2" xfId="25132"/>
    <cellStyle name="Input 7 2 12 2 3" xfId="25133"/>
    <cellStyle name="Input 7 2 12 2 4" xfId="25134"/>
    <cellStyle name="Input 7 2 12 3" xfId="25135"/>
    <cellStyle name="Input 7 2 12 4" xfId="25136"/>
    <cellStyle name="Input 7 2 12 5" xfId="25137"/>
    <cellStyle name="Input 7 2 13" xfId="25138"/>
    <cellStyle name="Input 7 2 13 2" xfId="25139"/>
    <cellStyle name="Input 7 2 13 2 2" xfId="25140"/>
    <cellStyle name="Input 7 2 13 2 3" xfId="25141"/>
    <cellStyle name="Input 7 2 13 2 4" xfId="25142"/>
    <cellStyle name="Input 7 2 13 3" xfId="25143"/>
    <cellStyle name="Input 7 2 13 4" xfId="25144"/>
    <cellStyle name="Input 7 2 13 5" xfId="25145"/>
    <cellStyle name="Input 7 2 14" xfId="25146"/>
    <cellStyle name="Input 7 2 14 2" xfId="25147"/>
    <cellStyle name="Input 7 2 14 2 2" xfId="25148"/>
    <cellStyle name="Input 7 2 14 2 3" xfId="25149"/>
    <cellStyle name="Input 7 2 14 2 4" xfId="25150"/>
    <cellStyle name="Input 7 2 14 3" xfId="25151"/>
    <cellStyle name="Input 7 2 14 4" xfId="25152"/>
    <cellStyle name="Input 7 2 14 5" xfId="25153"/>
    <cellStyle name="Input 7 2 15" xfId="25154"/>
    <cellStyle name="Input 7 2 15 2" xfId="25155"/>
    <cellStyle name="Input 7 2 15 2 2" xfId="25156"/>
    <cellStyle name="Input 7 2 15 2 3" xfId="25157"/>
    <cellStyle name="Input 7 2 15 2 4" xfId="25158"/>
    <cellStyle name="Input 7 2 15 3" xfId="25159"/>
    <cellStyle name="Input 7 2 15 4" xfId="25160"/>
    <cellStyle name="Input 7 2 15 5" xfId="25161"/>
    <cellStyle name="Input 7 2 16" xfId="25162"/>
    <cellStyle name="Input 7 2 16 2" xfId="25163"/>
    <cellStyle name="Input 7 2 16 2 2" xfId="25164"/>
    <cellStyle name="Input 7 2 16 2 3" xfId="25165"/>
    <cellStyle name="Input 7 2 16 2 4" xfId="25166"/>
    <cellStyle name="Input 7 2 16 3" xfId="25167"/>
    <cellStyle name="Input 7 2 16 4" xfId="25168"/>
    <cellStyle name="Input 7 2 16 5" xfId="25169"/>
    <cellStyle name="Input 7 2 17" xfId="25170"/>
    <cellStyle name="Input 7 2 17 2" xfId="25171"/>
    <cellStyle name="Input 7 2 17 2 2" xfId="25172"/>
    <cellStyle name="Input 7 2 17 2 3" xfId="25173"/>
    <cellStyle name="Input 7 2 17 2 4" xfId="25174"/>
    <cellStyle name="Input 7 2 17 3" xfId="25175"/>
    <cellStyle name="Input 7 2 17 4" xfId="25176"/>
    <cellStyle name="Input 7 2 17 5" xfId="25177"/>
    <cellStyle name="Input 7 2 18" xfId="25178"/>
    <cellStyle name="Input 7 2 18 2" xfId="25179"/>
    <cellStyle name="Input 7 2 18 3" xfId="25180"/>
    <cellStyle name="Input 7 2 18 4" xfId="25181"/>
    <cellStyle name="Input 7 2 19" xfId="25182"/>
    <cellStyle name="Input 7 2 2" xfId="4242"/>
    <cellStyle name="Input 7 2 2 10" xfId="25184"/>
    <cellStyle name="Input 7 2 2 10 2" xfId="25185"/>
    <cellStyle name="Input 7 2 2 10 2 2" xfId="25186"/>
    <cellStyle name="Input 7 2 2 10 2 3" xfId="25187"/>
    <cellStyle name="Input 7 2 2 10 2 4" xfId="25188"/>
    <cellStyle name="Input 7 2 2 10 3" xfId="25189"/>
    <cellStyle name="Input 7 2 2 10 4" xfId="25190"/>
    <cellStyle name="Input 7 2 2 10 5" xfId="25191"/>
    <cellStyle name="Input 7 2 2 11" xfId="25192"/>
    <cellStyle name="Input 7 2 2 11 2" xfId="25193"/>
    <cellStyle name="Input 7 2 2 11 2 2" xfId="25194"/>
    <cellStyle name="Input 7 2 2 11 2 3" xfId="25195"/>
    <cellStyle name="Input 7 2 2 11 2 4" xfId="25196"/>
    <cellStyle name="Input 7 2 2 11 3" xfId="25197"/>
    <cellStyle name="Input 7 2 2 11 4" xfId="25198"/>
    <cellStyle name="Input 7 2 2 11 5" xfId="25199"/>
    <cellStyle name="Input 7 2 2 12" xfId="25200"/>
    <cellStyle name="Input 7 2 2 12 2" xfId="25201"/>
    <cellStyle name="Input 7 2 2 12 2 2" xfId="25202"/>
    <cellStyle name="Input 7 2 2 12 2 3" xfId="25203"/>
    <cellStyle name="Input 7 2 2 12 2 4" xfId="25204"/>
    <cellStyle name="Input 7 2 2 12 3" xfId="25205"/>
    <cellStyle name="Input 7 2 2 12 4" xfId="25206"/>
    <cellStyle name="Input 7 2 2 12 5" xfId="25207"/>
    <cellStyle name="Input 7 2 2 13" xfId="25208"/>
    <cellStyle name="Input 7 2 2 13 2" xfId="25209"/>
    <cellStyle name="Input 7 2 2 13 2 2" xfId="25210"/>
    <cellStyle name="Input 7 2 2 13 2 3" xfId="25211"/>
    <cellStyle name="Input 7 2 2 13 2 4" xfId="25212"/>
    <cellStyle name="Input 7 2 2 13 3" xfId="25213"/>
    <cellStyle name="Input 7 2 2 13 4" xfId="25214"/>
    <cellStyle name="Input 7 2 2 13 5" xfId="25215"/>
    <cellStyle name="Input 7 2 2 14" xfId="25216"/>
    <cellStyle name="Input 7 2 2 14 2" xfId="25217"/>
    <cellStyle name="Input 7 2 2 14 2 2" xfId="25218"/>
    <cellStyle name="Input 7 2 2 14 2 3" xfId="25219"/>
    <cellStyle name="Input 7 2 2 14 2 4" xfId="25220"/>
    <cellStyle name="Input 7 2 2 14 3" xfId="25221"/>
    <cellStyle name="Input 7 2 2 14 4" xfId="25222"/>
    <cellStyle name="Input 7 2 2 14 5" xfId="25223"/>
    <cellStyle name="Input 7 2 2 15" xfId="25224"/>
    <cellStyle name="Input 7 2 2 15 2" xfId="25225"/>
    <cellStyle name="Input 7 2 2 15 2 2" xfId="25226"/>
    <cellStyle name="Input 7 2 2 15 2 3" xfId="25227"/>
    <cellStyle name="Input 7 2 2 15 2 4" xfId="25228"/>
    <cellStyle name="Input 7 2 2 15 3" xfId="25229"/>
    <cellStyle name="Input 7 2 2 15 4" xfId="25230"/>
    <cellStyle name="Input 7 2 2 15 5" xfId="25231"/>
    <cellStyle name="Input 7 2 2 16" xfId="25232"/>
    <cellStyle name="Input 7 2 2 16 2" xfId="25233"/>
    <cellStyle name="Input 7 2 2 16 3" xfId="25234"/>
    <cellStyle name="Input 7 2 2 16 4" xfId="25235"/>
    <cellStyle name="Input 7 2 2 17" xfId="25236"/>
    <cellStyle name="Input 7 2 2 18" xfId="25183"/>
    <cellStyle name="Input 7 2 2 2" xfId="25237"/>
    <cellStyle name="Input 7 2 2 2 2" xfId="25238"/>
    <cellStyle name="Input 7 2 2 2 2 2" xfId="25239"/>
    <cellStyle name="Input 7 2 2 2 2 3" xfId="25240"/>
    <cellStyle name="Input 7 2 2 2 2 4" xfId="25241"/>
    <cellStyle name="Input 7 2 2 2 3" xfId="25242"/>
    <cellStyle name="Input 7 2 2 2 4" xfId="25243"/>
    <cellStyle name="Input 7 2 2 2 5" xfId="25244"/>
    <cellStyle name="Input 7 2 2 3" xfId="25245"/>
    <cellStyle name="Input 7 2 2 3 2" xfId="25246"/>
    <cellStyle name="Input 7 2 2 3 2 2" xfId="25247"/>
    <cellStyle name="Input 7 2 2 3 2 3" xfId="25248"/>
    <cellStyle name="Input 7 2 2 3 2 4" xfId="25249"/>
    <cellStyle name="Input 7 2 2 3 3" xfId="25250"/>
    <cellStyle name="Input 7 2 2 3 4" xfId="25251"/>
    <cellStyle name="Input 7 2 2 3 5" xfId="25252"/>
    <cellStyle name="Input 7 2 2 4" xfId="25253"/>
    <cellStyle name="Input 7 2 2 4 2" xfId="25254"/>
    <cellStyle name="Input 7 2 2 4 2 2" xfId="25255"/>
    <cellStyle name="Input 7 2 2 4 2 3" xfId="25256"/>
    <cellStyle name="Input 7 2 2 4 2 4" xfId="25257"/>
    <cellStyle name="Input 7 2 2 4 3" xfId="25258"/>
    <cellStyle name="Input 7 2 2 4 4" xfId="25259"/>
    <cellStyle name="Input 7 2 2 4 5" xfId="25260"/>
    <cellStyle name="Input 7 2 2 5" xfId="25261"/>
    <cellStyle name="Input 7 2 2 5 2" xfId="25262"/>
    <cellStyle name="Input 7 2 2 5 2 2" xfId="25263"/>
    <cellStyle name="Input 7 2 2 5 2 3" xfId="25264"/>
    <cellStyle name="Input 7 2 2 5 2 4" xfId="25265"/>
    <cellStyle name="Input 7 2 2 5 3" xfId="25266"/>
    <cellStyle name="Input 7 2 2 5 4" xfId="25267"/>
    <cellStyle name="Input 7 2 2 5 5" xfId="25268"/>
    <cellStyle name="Input 7 2 2 6" xfId="25269"/>
    <cellStyle name="Input 7 2 2 6 2" xfId="25270"/>
    <cellStyle name="Input 7 2 2 6 2 2" xfId="25271"/>
    <cellStyle name="Input 7 2 2 6 2 3" xfId="25272"/>
    <cellStyle name="Input 7 2 2 6 2 4" xfId="25273"/>
    <cellStyle name="Input 7 2 2 6 3" xfId="25274"/>
    <cellStyle name="Input 7 2 2 6 4" xfId="25275"/>
    <cellStyle name="Input 7 2 2 6 5" xfId="25276"/>
    <cellStyle name="Input 7 2 2 7" xfId="25277"/>
    <cellStyle name="Input 7 2 2 7 2" xfId="25278"/>
    <cellStyle name="Input 7 2 2 7 2 2" xfId="25279"/>
    <cellStyle name="Input 7 2 2 7 2 3" xfId="25280"/>
    <cellStyle name="Input 7 2 2 7 2 4" xfId="25281"/>
    <cellStyle name="Input 7 2 2 7 3" xfId="25282"/>
    <cellStyle name="Input 7 2 2 7 4" xfId="25283"/>
    <cellStyle name="Input 7 2 2 7 5" xfId="25284"/>
    <cellStyle name="Input 7 2 2 8" xfId="25285"/>
    <cellStyle name="Input 7 2 2 8 2" xfId="25286"/>
    <cellStyle name="Input 7 2 2 8 2 2" xfId="25287"/>
    <cellStyle name="Input 7 2 2 8 2 3" xfId="25288"/>
    <cellStyle name="Input 7 2 2 8 2 4" xfId="25289"/>
    <cellStyle name="Input 7 2 2 8 3" xfId="25290"/>
    <cellStyle name="Input 7 2 2 8 4" xfId="25291"/>
    <cellStyle name="Input 7 2 2 8 5" xfId="25292"/>
    <cellStyle name="Input 7 2 2 9" xfId="25293"/>
    <cellStyle name="Input 7 2 2 9 2" xfId="25294"/>
    <cellStyle name="Input 7 2 2 9 2 2" xfId="25295"/>
    <cellStyle name="Input 7 2 2 9 2 3" xfId="25296"/>
    <cellStyle name="Input 7 2 2 9 2 4" xfId="25297"/>
    <cellStyle name="Input 7 2 2 9 3" xfId="25298"/>
    <cellStyle name="Input 7 2 2 9 4" xfId="25299"/>
    <cellStyle name="Input 7 2 2 9 5" xfId="25300"/>
    <cellStyle name="Input 7 2 2_Income Statement " xfId="25301"/>
    <cellStyle name="Input 7 2 20" xfId="25302"/>
    <cellStyle name="Input 7 2 21" xfId="25303"/>
    <cellStyle name="Input 7 2 22" xfId="25113"/>
    <cellStyle name="Input 7 2 3" xfId="25304"/>
    <cellStyle name="Input 7 2 3 2" xfId="25305"/>
    <cellStyle name="Input 7 2 3 2 2" xfId="25306"/>
    <cellStyle name="Input 7 2 3 2 3" xfId="25307"/>
    <cellStyle name="Input 7 2 3 2 4" xfId="25308"/>
    <cellStyle name="Input 7 2 3 3" xfId="25309"/>
    <cellStyle name="Input 7 2 3 4" xfId="25310"/>
    <cellStyle name="Input 7 2 3 5" xfId="25311"/>
    <cellStyle name="Input 7 2 4" xfId="25312"/>
    <cellStyle name="Input 7 2 4 2" xfId="25313"/>
    <cellStyle name="Input 7 2 4 2 2" xfId="25314"/>
    <cellStyle name="Input 7 2 4 2 3" xfId="25315"/>
    <cellStyle name="Input 7 2 4 2 4" xfId="25316"/>
    <cellStyle name="Input 7 2 4 3" xfId="25317"/>
    <cellStyle name="Input 7 2 4 4" xfId="25318"/>
    <cellStyle name="Input 7 2 4 5" xfId="25319"/>
    <cellStyle name="Input 7 2 5" xfId="25320"/>
    <cellStyle name="Input 7 2 5 2" xfId="25321"/>
    <cellStyle name="Input 7 2 5 2 2" xfId="25322"/>
    <cellStyle name="Input 7 2 5 2 3" xfId="25323"/>
    <cellStyle name="Input 7 2 5 2 4" xfId="25324"/>
    <cellStyle name="Input 7 2 5 3" xfId="25325"/>
    <cellStyle name="Input 7 2 5 4" xfId="25326"/>
    <cellStyle name="Input 7 2 5 5" xfId="25327"/>
    <cellStyle name="Input 7 2 6" xfId="25328"/>
    <cellStyle name="Input 7 2 6 2" xfId="25329"/>
    <cellStyle name="Input 7 2 6 2 2" xfId="25330"/>
    <cellStyle name="Input 7 2 6 2 3" xfId="25331"/>
    <cellStyle name="Input 7 2 6 2 4" xfId="25332"/>
    <cellStyle name="Input 7 2 6 3" xfId="25333"/>
    <cellStyle name="Input 7 2 6 4" xfId="25334"/>
    <cellStyle name="Input 7 2 6 5" xfId="25335"/>
    <cellStyle name="Input 7 2 7" xfId="25336"/>
    <cellStyle name="Input 7 2 7 2" xfId="25337"/>
    <cellStyle name="Input 7 2 7 2 2" xfId="25338"/>
    <cellStyle name="Input 7 2 7 2 3" xfId="25339"/>
    <cellStyle name="Input 7 2 7 2 4" xfId="25340"/>
    <cellStyle name="Input 7 2 7 3" xfId="25341"/>
    <cellStyle name="Input 7 2 7 4" xfId="25342"/>
    <cellStyle name="Input 7 2 7 5" xfId="25343"/>
    <cellStyle name="Input 7 2 8" xfId="25344"/>
    <cellStyle name="Input 7 2 8 2" xfId="25345"/>
    <cellStyle name="Input 7 2 8 2 2" xfId="25346"/>
    <cellStyle name="Input 7 2 8 2 3" xfId="25347"/>
    <cellStyle name="Input 7 2 8 2 4" xfId="25348"/>
    <cellStyle name="Input 7 2 8 3" xfId="25349"/>
    <cellStyle name="Input 7 2 8 4" xfId="25350"/>
    <cellStyle name="Input 7 2 8 5" xfId="25351"/>
    <cellStyle name="Input 7 2 9" xfId="25352"/>
    <cellStyle name="Input 7 2 9 2" xfId="25353"/>
    <cellStyle name="Input 7 2 9 2 2" xfId="25354"/>
    <cellStyle name="Input 7 2 9 2 3" xfId="25355"/>
    <cellStyle name="Input 7 2 9 2 4" xfId="25356"/>
    <cellStyle name="Input 7 2 9 3" xfId="25357"/>
    <cellStyle name="Input 7 2 9 4" xfId="25358"/>
    <cellStyle name="Input 7 2 9 5" xfId="25359"/>
    <cellStyle name="Input 7 2_Income Statement " xfId="25360"/>
    <cellStyle name="Input 7 20" xfId="25361"/>
    <cellStyle name="Input 7 20 2" xfId="25362"/>
    <cellStyle name="Input 7 20 2 2" xfId="25363"/>
    <cellStyle name="Input 7 20 2 3" xfId="25364"/>
    <cellStyle name="Input 7 20 2 4" xfId="25365"/>
    <cellStyle name="Input 7 20 3" xfId="25366"/>
    <cellStyle name="Input 7 20 4" xfId="25367"/>
    <cellStyle name="Input 7 20 5" xfId="25368"/>
    <cellStyle name="Input 7 21" xfId="25369"/>
    <cellStyle name="Input 7 21 2" xfId="25370"/>
    <cellStyle name="Input 7 21 3" xfId="25371"/>
    <cellStyle name="Input 7 21 4" xfId="25372"/>
    <cellStyle name="Input 7 22" xfId="25373"/>
    <cellStyle name="Input 7 23" xfId="25374"/>
    <cellStyle name="Input 7 24" xfId="25375"/>
    <cellStyle name="Input 7 25" xfId="25376"/>
    <cellStyle name="Input 7 26" xfId="25377"/>
    <cellStyle name="Input 7 27" xfId="25378"/>
    <cellStyle name="Input 7 28" xfId="25379"/>
    <cellStyle name="Input 7 29" xfId="25380"/>
    <cellStyle name="Input 7 3" xfId="4240"/>
    <cellStyle name="Input 7 3 10" xfId="25382"/>
    <cellStyle name="Input 7 3 10 2" xfId="25383"/>
    <cellStyle name="Input 7 3 10 2 2" xfId="25384"/>
    <cellStyle name="Input 7 3 10 2 3" xfId="25385"/>
    <cellStyle name="Input 7 3 10 2 4" xfId="25386"/>
    <cellStyle name="Input 7 3 10 3" xfId="25387"/>
    <cellStyle name="Input 7 3 10 4" xfId="25388"/>
    <cellStyle name="Input 7 3 10 5" xfId="25389"/>
    <cellStyle name="Input 7 3 11" xfId="25390"/>
    <cellStyle name="Input 7 3 11 2" xfId="25391"/>
    <cellStyle name="Input 7 3 11 2 2" xfId="25392"/>
    <cellStyle name="Input 7 3 11 2 3" xfId="25393"/>
    <cellStyle name="Input 7 3 11 2 4" xfId="25394"/>
    <cellStyle name="Input 7 3 11 3" xfId="25395"/>
    <cellStyle name="Input 7 3 11 4" xfId="25396"/>
    <cellStyle name="Input 7 3 11 5" xfId="25397"/>
    <cellStyle name="Input 7 3 12" xfId="25398"/>
    <cellStyle name="Input 7 3 12 2" xfId="25399"/>
    <cellStyle name="Input 7 3 12 2 2" xfId="25400"/>
    <cellStyle name="Input 7 3 12 2 3" xfId="25401"/>
    <cellStyle name="Input 7 3 12 2 4" xfId="25402"/>
    <cellStyle name="Input 7 3 12 3" xfId="25403"/>
    <cellStyle name="Input 7 3 12 4" xfId="25404"/>
    <cellStyle name="Input 7 3 12 5" xfId="25405"/>
    <cellStyle name="Input 7 3 13" xfId="25406"/>
    <cellStyle name="Input 7 3 13 2" xfId="25407"/>
    <cellStyle name="Input 7 3 13 2 2" xfId="25408"/>
    <cellStyle name="Input 7 3 13 2 3" xfId="25409"/>
    <cellStyle name="Input 7 3 13 2 4" xfId="25410"/>
    <cellStyle name="Input 7 3 13 3" xfId="25411"/>
    <cellStyle name="Input 7 3 13 4" xfId="25412"/>
    <cellStyle name="Input 7 3 13 5" xfId="25413"/>
    <cellStyle name="Input 7 3 14" xfId="25414"/>
    <cellStyle name="Input 7 3 14 2" xfId="25415"/>
    <cellStyle name="Input 7 3 14 2 2" xfId="25416"/>
    <cellStyle name="Input 7 3 14 2 3" xfId="25417"/>
    <cellStyle name="Input 7 3 14 2 4" xfId="25418"/>
    <cellStyle name="Input 7 3 14 3" xfId="25419"/>
    <cellStyle name="Input 7 3 14 4" xfId="25420"/>
    <cellStyle name="Input 7 3 14 5" xfId="25421"/>
    <cellStyle name="Input 7 3 15" xfId="25422"/>
    <cellStyle name="Input 7 3 15 2" xfId="25423"/>
    <cellStyle name="Input 7 3 15 2 2" xfId="25424"/>
    <cellStyle name="Input 7 3 15 2 3" xfId="25425"/>
    <cellStyle name="Input 7 3 15 2 4" xfId="25426"/>
    <cellStyle name="Input 7 3 15 3" xfId="25427"/>
    <cellStyle name="Input 7 3 15 4" xfId="25428"/>
    <cellStyle name="Input 7 3 15 5" xfId="25429"/>
    <cellStyle name="Input 7 3 16" xfId="25430"/>
    <cellStyle name="Input 7 3 16 2" xfId="25431"/>
    <cellStyle name="Input 7 3 16 3" xfId="25432"/>
    <cellStyle name="Input 7 3 16 4" xfId="25433"/>
    <cellStyle name="Input 7 3 17" xfId="25434"/>
    <cellStyle name="Input 7 3 18" xfId="25381"/>
    <cellStyle name="Input 7 3 2" xfId="25435"/>
    <cellStyle name="Input 7 3 2 2" xfId="25436"/>
    <cellStyle name="Input 7 3 2 2 2" xfId="25437"/>
    <cellStyle name="Input 7 3 2 2 3" xfId="25438"/>
    <cellStyle name="Input 7 3 2 2 4" xfId="25439"/>
    <cellStyle name="Input 7 3 2 3" xfId="25440"/>
    <cellStyle name="Input 7 3 2 4" xfId="25441"/>
    <cellStyle name="Input 7 3 2 5" xfId="25442"/>
    <cellStyle name="Input 7 3 3" xfId="25443"/>
    <cellStyle name="Input 7 3 3 2" xfId="25444"/>
    <cellStyle name="Input 7 3 3 2 2" xfId="25445"/>
    <cellStyle name="Input 7 3 3 2 3" xfId="25446"/>
    <cellStyle name="Input 7 3 3 2 4" xfId="25447"/>
    <cellStyle name="Input 7 3 3 3" xfId="25448"/>
    <cellStyle name="Input 7 3 3 4" xfId="25449"/>
    <cellStyle name="Input 7 3 3 5" xfId="25450"/>
    <cellStyle name="Input 7 3 4" xfId="25451"/>
    <cellStyle name="Input 7 3 4 2" xfId="25452"/>
    <cellStyle name="Input 7 3 4 2 2" xfId="25453"/>
    <cellStyle name="Input 7 3 4 2 3" xfId="25454"/>
    <cellStyle name="Input 7 3 4 2 4" xfId="25455"/>
    <cellStyle name="Input 7 3 4 3" xfId="25456"/>
    <cellStyle name="Input 7 3 4 4" xfId="25457"/>
    <cellStyle name="Input 7 3 4 5" xfId="25458"/>
    <cellStyle name="Input 7 3 5" xfId="25459"/>
    <cellStyle name="Input 7 3 5 2" xfId="25460"/>
    <cellStyle name="Input 7 3 5 2 2" xfId="25461"/>
    <cellStyle name="Input 7 3 5 2 3" xfId="25462"/>
    <cellStyle name="Input 7 3 5 2 4" xfId="25463"/>
    <cellStyle name="Input 7 3 5 3" xfId="25464"/>
    <cellStyle name="Input 7 3 5 4" xfId="25465"/>
    <cellStyle name="Input 7 3 5 5" xfId="25466"/>
    <cellStyle name="Input 7 3 6" xfId="25467"/>
    <cellStyle name="Input 7 3 6 2" xfId="25468"/>
    <cellStyle name="Input 7 3 6 2 2" xfId="25469"/>
    <cellStyle name="Input 7 3 6 2 3" xfId="25470"/>
    <cellStyle name="Input 7 3 6 2 4" xfId="25471"/>
    <cellStyle name="Input 7 3 6 3" xfId="25472"/>
    <cellStyle name="Input 7 3 6 4" xfId="25473"/>
    <cellStyle name="Input 7 3 6 5" xfId="25474"/>
    <cellStyle name="Input 7 3 7" xfId="25475"/>
    <cellStyle name="Input 7 3 7 2" xfId="25476"/>
    <cellStyle name="Input 7 3 7 2 2" xfId="25477"/>
    <cellStyle name="Input 7 3 7 2 3" xfId="25478"/>
    <cellStyle name="Input 7 3 7 2 4" xfId="25479"/>
    <cellStyle name="Input 7 3 7 3" xfId="25480"/>
    <cellStyle name="Input 7 3 7 4" xfId="25481"/>
    <cellStyle name="Input 7 3 7 5" xfId="25482"/>
    <cellStyle name="Input 7 3 8" xfId="25483"/>
    <cellStyle name="Input 7 3 8 2" xfId="25484"/>
    <cellStyle name="Input 7 3 8 2 2" xfId="25485"/>
    <cellStyle name="Input 7 3 8 2 3" xfId="25486"/>
    <cellStyle name="Input 7 3 8 2 4" xfId="25487"/>
    <cellStyle name="Input 7 3 8 3" xfId="25488"/>
    <cellStyle name="Input 7 3 8 4" xfId="25489"/>
    <cellStyle name="Input 7 3 8 5" xfId="25490"/>
    <cellStyle name="Input 7 3 9" xfId="25491"/>
    <cellStyle name="Input 7 3 9 2" xfId="25492"/>
    <cellStyle name="Input 7 3 9 2 2" xfId="25493"/>
    <cellStyle name="Input 7 3 9 2 3" xfId="25494"/>
    <cellStyle name="Input 7 3 9 2 4" xfId="25495"/>
    <cellStyle name="Input 7 3 9 3" xfId="25496"/>
    <cellStyle name="Input 7 3 9 4" xfId="25497"/>
    <cellStyle name="Input 7 3 9 5" xfId="25498"/>
    <cellStyle name="Input 7 3_Income Statement " xfId="25499"/>
    <cellStyle name="Input 7 30" xfId="25500"/>
    <cellStyle name="Input 7 31" xfId="25501"/>
    <cellStyle name="Input 7 32" xfId="25032"/>
    <cellStyle name="Input 7 4" xfId="25502"/>
    <cellStyle name="Input 7 4 2" xfId="25503"/>
    <cellStyle name="Input 7 4 2 2" xfId="25504"/>
    <cellStyle name="Input 7 4 2 3" xfId="25505"/>
    <cellStyle name="Input 7 4 2 4" xfId="25506"/>
    <cellStyle name="Input 7 4 3" xfId="25507"/>
    <cellStyle name="Input 7 4 4" xfId="25508"/>
    <cellStyle name="Input 7 4 5" xfId="25509"/>
    <cellStyle name="Input 7 5" xfId="25510"/>
    <cellStyle name="Input 7 5 2" xfId="25511"/>
    <cellStyle name="Input 7 5 2 2" xfId="25512"/>
    <cellStyle name="Input 7 5 2 3" xfId="25513"/>
    <cellStyle name="Input 7 5 2 4" xfId="25514"/>
    <cellStyle name="Input 7 5 3" xfId="25515"/>
    <cellStyle name="Input 7 5 4" xfId="25516"/>
    <cellStyle name="Input 7 5 5" xfId="25517"/>
    <cellStyle name="Input 7 6" xfId="25518"/>
    <cellStyle name="Input 7 6 2" xfId="25519"/>
    <cellStyle name="Input 7 6 2 2" xfId="25520"/>
    <cellStyle name="Input 7 6 2 3" xfId="25521"/>
    <cellStyle name="Input 7 6 2 4" xfId="25522"/>
    <cellStyle name="Input 7 6 3" xfId="25523"/>
    <cellStyle name="Input 7 6 4" xfId="25524"/>
    <cellStyle name="Input 7 6 5" xfId="25525"/>
    <cellStyle name="Input 7 7" xfId="25526"/>
    <cellStyle name="Input 7 7 2" xfId="25527"/>
    <cellStyle name="Input 7 7 2 2" xfId="25528"/>
    <cellStyle name="Input 7 7 2 3" xfId="25529"/>
    <cellStyle name="Input 7 7 2 4" xfId="25530"/>
    <cellStyle name="Input 7 7 3" xfId="25531"/>
    <cellStyle name="Input 7 7 4" xfId="25532"/>
    <cellStyle name="Input 7 7 5" xfId="25533"/>
    <cellStyle name="Input 7 8" xfId="25534"/>
    <cellStyle name="Input 7 8 2" xfId="25535"/>
    <cellStyle name="Input 7 8 2 2" xfId="25536"/>
    <cellStyle name="Input 7 8 2 3" xfId="25537"/>
    <cellStyle name="Input 7 8 2 4" xfId="25538"/>
    <cellStyle name="Input 7 8 3" xfId="25539"/>
    <cellStyle name="Input 7 8 4" xfId="25540"/>
    <cellStyle name="Input 7 8 5" xfId="25541"/>
    <cellStyle name="Input 7 9" xfId="25542"/>
    <cellStyle name="Input 7 9 2" xfId="25543"/>
    <cellStyle name="Input 7 9 2 2" xfId="25544"/>
    <cellStyle name="Input 7 9 2 3" xfId="25545"/>
    <cellStyle name="Input 7 9 2 4" xfId="25546"/>
    <cellStyle name="Input 7 9 3" xfId="25547"/>
    <cellStyle name="Input 7 9 4" xfId="25548"/>
    <cellStyle name="Input 7 9 5" xfId="25549"/>
    <cellStyle name="Input 7_5210NY5008- NMPC Transmission Revenue Adjustment Clause (TRAC)_0115" xfId="4243"/>
    <cellStyle name="Input 8" xfId="1085"/>
    <cellStyle name="Input 8 10" xfId="25551"/>
    <cellStyle name="Input 8 10 2" xfId="25552"/>
    <cellStyle name="Input 8 10 2 2" xfId="25553"/>
    <cellStyle name="Input 8 10 2 3" xfId="25554"/>
    <cellStyle name="Input 8 10 2 4" xfId="25555"/>
    <cellStyle name="Input 8 10 3" xfId="25556"/>
    <cellStyle name="Input 8 10 4" xfId="25557"/>
    <cellStyle name="Input 8 10 5" xfId="25558"/>
    <cellStyle name="Input 8 11" xfId="25559"/>
    <cellStyle name="Input 8 11 2" xfId="25560"/>
    <cellStyle name="Input 8 11 2 2" xfId="25561"/>
    <cellStyle name="Input 8 11 2 3" xfId="25562"/>
    <cellStyle name="Input 8 11 2 4" xfId="25563"/>
    <cellStyle name="Input 8 11 3" xfId="25564"/>
    <cellStyle name="Input 8 11 4" xfId="25565"/>
    <cellStyle name="Input 8 11 5" xfId="25566"/>
    <cellStyle name="Input 8 12" xfId="25567"/>
    <cellStyle name="Input 8 12 2" xfId="25568"/>
    <cellStyle name="Input 8 12 2 2" xfId="25569"/>
    <cellStyle name="Input 8 12 2 3" xfId="25570"/>
    <cellStyle name="Input 8 12 2 4" xfId="25571"/>
    <cellStyle name="Input 8 12 3" xfId="25572"/>
    <cellStyle name="Input 8 12 4" xfId="25573"/>
    <cellStyle name="Input 8 12 5" xfId="25574"/>
    <cellStyle name="Input 8 13" xfId="25575"/>
    <cellStyle name="Input 8 13 2" xfId="25576"/>
    <cellStyle name="Input 8 13 2 2" xfId="25577"/>
    <cellStyle name="Input 8 13 2 3" xfId="25578"/>
    <cellStyle name="Input 8 13 2 4" xfId="25579"/>
    <cellStyle name="Input 8 13 3" xfId="25580"/>
    <cellStyle name="Input 8 13 4" xfId="25581"/>
    <cellStyle name="Input 8 13 5" xfId="25582"/>
    <cellStyle name="Input 8 14" xfId="25583"/>
    <cellStyle name="Input 8 14 2" xfId="25584"/>
    <cellStyle name="Input 8 14 2 2" xfId="25585"/>
    <cellStyle name="Input 8 14 2 3" xfId="25586"/>
    <cellStyle name="Input 8 14 2 4" xfId="25587"/>
    <cellStyle name="Input 8 14 3" xfId="25588"/>
    <cellStyle name="Input 8 14 4" xfId="25589"/>
    <cellStyle name="Input 8 14 5" xfId="25590"/>
    <cellStyle name="Input 8 15" xfId="25591"/>
    <cellStyle name="Input 8 15 2" xfId="25592"/>
    <cellStyle name="Input 8 15 2 2" xfId="25593"/>
    <cellStyle name="Input 8 15 2 3" xfId="25594"/>
    <cellStyle name="Input 8 15 2 4" xfId="25595"/>
    <cellStyle name="Input 8 15 3" xfId="25596"/>
    <cellStyle name="Input 8 15 4" xfId="25597"/>
    <cellStyle name="Input 8 15 5" xfId="25598"/>
    <cellStyle name="Input 8 16" xfId="25599"/>
    <cellStyle name="Input 8 16 2" xfId="25600"/>
    <cellStyle name="Input 8 16 2 2" xfId="25601"/>
    <cellStyle name="Input 8 16 2 3" xfId="25602"/>
    <cellStyle name="Input 8 16 2 4" xfId="25603"/>
    <cellStyle name="Input 8 16 3" xfId="25604"/>
    <cellStyle name="Input 8 16 4" xfId="25605"/>
    <cellStyle name="Input 8 16 5" xfId="25606"/>
    <cellStyle name="Input 8 17" xfId="25607"/>
    <cellStyle name="Input 8 17 2" xfId="25608"/>
    <cellStyle name="Input 8 17 2 2" xfId="25609"/>
    <cellStyle name="Input 8 17 2 3" xfId="25610"/>
    <cellStyle name="Input 8 17 2 4" xfId="25611"/>
    <cellStyle name="Input 8 17 3" xfId="25612"/>
    <cellStyle name="Input 8 17 4" xfId="25613"/>
    <cellStyle name="Input 8 17 5" xfId="25614"/>
    <cellStyle name="Input 8 18" xfId="25615"/>
    <cellStyle name="Input 8 18 2" xfId="25616"/>
    <cellStyle name="Input 8 18 2 2" xfId="25617"/>
    <cellStyle name="Input 8 18 2 3" xfId="25618"/>
    <cellStyle name="Input 8 18 2 4" xfId="25619"/>
    <cellStyle name="Input 8 18 3" xfId="25620"/>
    <cellStyle name="Input 8 18 4" xfId="25621"/>
    <cellStyle name="Input 8 18 5" xfId="25622"/>
    <cellStyle name="Input 8 19" xfId="25623"/>
    <cellStyle name="Input 8 19 2" xfId="25624"/>
    <cellStyle name="Input 8 19 2 2" xfId="25625"/>
    <cellStyle name="Input 8 19 2 3" xfId="25626"/>
    <cellStyle name="Input 8 19 2 4" xfId="25627"/>
    <cellStyle name="Input 8 19 3" xfId="25628"/>
    <cellStyle name="Input 8 19 4" xfId="25629"/>
    <cellStyle name="Input 8 19 5" xfId="25630"/>
    <cellStyle name="Input 8 2" xfId="4245"/>
    <cellStyle name="Input 8 2 10" xfId="25632"/>
    <cellStyle name="Input 8 2 10 2" xfId="25633"/>
    <cellStyle name="Input 8 2 10 2 2" xfId="25634"/>
    <cellStyle name="Input 8 2 10 2 3" xfId="25635"/>
    <cellStyle name="Input 8 2 10 2 4" xfId="25636"/>
    <cellStyle name="Input 8 2 10 3" xfId="25637"/>
    <cellStyle name="Input 8 2 10 4" xfId="25638"/>
    <cellStyle name="Input 8 2 10 5" xfId="25639"/>
    <cellStyle name="Input 8 2 11" xfId="25640"/>
    <cellStyle name="Input 8 2 11 2" xfId="25641"/>
    <cellStyle name="Input 8 2 11 2 2" xfId="25642"/>
    <cellStyle name="Input 8 2 11 2 3" xfId="25643"/>
    <cellStyle name="Input 8 2 11 2 4" xfId="25644"/>
    <cellStyle name="Input 8 2 11 3" xfId="25645"/>
    <cellStyle name="Input 8 2 11 4" xfId="25646"/>
    <cellStyle name="Input 8 2 11 5" xfId="25647"/>
    <cellStyle name="Input 8 2 12" xfId="25648"/>
    <cellStyle name="Input 8 2 12 2" xfId="25649"/>
    <cellStyle name="Input 8 2 12 2 2" xfId="25650"/>
    <cellStyle name="Input 8 2 12 2 3" xfId="25651"/>
    <cellStyle name="Input 8 2 12 2 4" xfId="25652"/>
    <cellStyle name="Input 8 2 12 3" xfId="25653"/>
    <cellStyle name="Input 8 2 12 4" xfId="25654"/>
    <cellStyle name="Input 8 2 12 5" xfId="25655"/>
    <cellStyle name="Input 8 2 13" xfId="25656"/>
    <cellStyle name="Input 8 2 13 2" xfId="25657"/>
    <cellStyle name="Input 8 2 13 2 2" xfId="25658"/>
    <cellStyle name="Input 8 2 13 2 3" xfId="25659"/>
    <cellStyle name="Input 8 2 13 2 4" xfId="25660"/>
    <cellStyle name="Input 8 2 13 3" xfId="25661"/>
    <cellStyle name="Input 8 2 13 4" xfId="25662"/>
    <cellStyle name="Input 8 2 13 5" xfId="25663"/>
    <cellStyle name="Input 8 2 14" xfId="25664"/>
    <cellStyle name="Input 8 2 14 2" xfId="25665"/>
    <cellStyle name="Input 8 2 14 2 2" xfId="25666"/>
    <cellStyle name="Input 8 2 14 2 3" xfId="25667"/>
    <cellStyle name="Input 8 2 14 2 4" xfId="25668"/>
    <cellStyle name="Input 8 2 14 3" xfId="25669"/>
    <cellStyle name="Input 8 2 14 4" xfId="25670"/>
    <cellStyle name="Input 8 2 14 5" xfId="25671"/>
    <cellStyle name="Input 8 2 15" xfId="25672"/>
    <cellStyle name="Input 8 2 15 2" xfId="25673"/>
    <cellStyle name="Input 8 2 15 2 2" xfId="25674"/>
    <cellStyle name="Input 8 2 15 2 3" xfId="25675"/>
    <cellStyle name="Input 8 2 15 2 4" xfId="25676"/>
    <cellStyle name="Input 8 2 15 3" xfId="25677"/>
    <cellStyle name="Input 8 2 15 4" xfId="25678"/>
    <cellStyle name="Input 8 2 15 5" xfId="25679"/>
    <cellStyle name="Input 8 2 16" xfId="25680"/>
    <cellStyle name="Input 8 2 16 2" xfId="25681"/>
    <cellStyle name="Input 8 2 16 2 2" xfId="25682"/>
    <cellStyle name="Input 8 2 16 2 3" xfId="25683"/>
    <cellStyle name="Input 8 2 16 2 4" xfId="25684"/>
    <cellStyle name="Input 8 2 16 3" xfId="25685"/>
    <cellStyle name="Input 8 2 16 4" xfId="25686"/>
    <cellStyle name="Input 8 2 16 5" xfId="25687"/>
    <cellStyle name="Input 8 2 17" xfId="25688"/>
    <cellStyle name="Input 8 2 17 2" xfId="25689"/>
    <cellStyle name="Input 8 2 17 2 2" xfId="25690"/>
    <cellStyle name="Input 8 2 17 2 3" xfId="25691"/>
    <cellStyle name="Input 8 2 17 2 4" xfId="25692"/>
    <cellStyle name="Input 8 2 17 3" xfId="25693"/>
    <cellStyle name="Input 8 2 17 4" xfId="25694"/>
    <cellStyle name="Input 8 2 17 5" xfId="25695"/>
    <cellStyle name="Input 8 2 18" xfId="25696"/>
    <cellStyle name="Input 8 2 18 2" xfId="25697"/>
    <cellStyle name="Input 8 2 18 3" xfId="25698"/>
    <cellStyle name="Input 8 2 18 4" xfId="25699"/>
    <cellStyle name="Input 8 2 19" xfId="25700"/>
    <cellStyle name="Input 8 2 2" xfId="4246"/>
    <cellStyle name="Input 8 2 2 10" xfId="25702"/>
    <cellStyle name="Input 8 2 2 10 2" xfId="25703"/>
    <cellStyle name="Input 8 2 2 10 2 2" xfId="25704"/>
    <cellStyle name="Input 8 2 2 10 2 3" xfId="25705"/>
    <cellStyle name="Input 8 2 2 10 2 4" xfId="25706"/>
    <cellStyle name="Input 8 2 2 10 3" xfId="25707"/>
    <cellStyle name="Input 8 2 2 10 4" xfId="25708"/>
    <cellStyle name="Input 8 2 2 10 5" xfId="25709"/>
    <cellStyle name="Input 8 2 2 11" xfId="25710"/>
    <cellStyle name="Input 8 2 2 11 2" xfId="25711"/>
    <cellStyle name="Input 8 2 2 11 2 2" xfId="25712"/>
    <cellStyle name="Input 8 2 2 11 2 3" xfId="25713"/>
    <cellStyle name="Input 8 2 2 11 2 4" xfId="25714"/>
    <cellStyle name="Input 8 2 2 11 3" xfId="25715"/>
    <cellStyle name="Input 8 2 2 11 4" xfId="25716"/>
    <cellStyle name="Input 8 2 2 11 5" xfId="25717"/>
    <cellStyle name="Input 8 2 2 12" xfId="25718"/>
    <cellStyle name="Input 8 2 2 12 2" xfId="25719"/>
    <cellStyle name="Input 8 2 2 12 2 2" xfId="25720"/>
    <cellStyle name="Input 8 2 2 12 2 3" xfId="25721"/>
    <cellStyle name="Input 8 2 2 12 2 4" xfId="25722"/>
    <cellStyle name="Input 8 2 2 12 3" xfId="25723"/>
    <cellStyle name="Input 8 2 2 12 4" xfId="25724"/>
    <cellStyle name="Input 8 2 2 12 5" xfId="25725"/>
    <cellStyle name="Input 8 2 2 13" xfId="25726"/>
    <cellStyle name="Input 8 2 2 13 2" xfId="25727"/>
    <cellStyle name="Input 8 2 2 13 2 2" xfId="25728"/>
    <cellStyle name="Input 8 2 2 13 2 3" xfId="25729"/>
    <cellStyle name="Input 8 2 2 13 2 4" xfId="25730"/>
    <cellStyle name="Input 8 2 2 13 3" xfId="25731"/>
    <cellStyle name="Input 8 2 2 13 4" xfId="25732"/>
    <cellStyle name="Input 8 2 2 13 5" xfId="25733"/>
    <cellStyle name="Input 8 2 2 14" xfId="25734"/>
    <cellStyle name="Input 8 2 2 14 2" xfId="25735"/>
    <cellStyle name="Input 8 2 2 14 2 2" xfId="25736"/>
    <cellStyle name="Input 8 2 2 14 2 3" xfId="25737"/>
    <cellStyle name="Input 8 2 2 14 2 4" xfId="25738"/>
    <cellStyle name="Input 8 2 2 14 3" xfId="25739"/>
    <cellStyle name="Input 8 2 2 14 4" xfId="25740"/>
    <cellStyle name="Input 8 2 2 14 5" xfId="25741"/>
    <cellStyle name="Input 8 2 2 15" xfId="25742"/>
    <cellStyle name="Input 8 2 2 15 2" xfId="25743"/>
    <cellStyle name="Input 8 2 2 15 2 2" xfId="25744"/>
    <cellStyle name="Input 8 2 2 15 2 3" xfId="25745"/>
    <cellStyle name="Input 8 2 2 15 2 4" xfId="25746"/>
    <cellStyle name="Input 8 2 2 15 3" xfId="25747"/>
    <cellStyle name="Input 8 2 2 15 4" xfId="25748"/>
    <cellStyle name="Input 8 2 2 15 5" xfId="25749"/>
    <cellStyle name="Input 8 2 2 16" xfId="25750"/>
    <cellStyle name="Input 8 2 2 16 2" xfId="25751"/>
    <cellStyle name="Input 8 2 2 16 3" xfId="25752"/>
    <cellStyle name="Input 8 2 2 16 4" xfId="25753"/>
    <cellStyle name="Input 8 2 2 17" xfId="25754"/>
    <cellStyle name="Input 8 2 2 18" xfId="25701"/>
    <cellStyle name="Input 8 2 2 2" xfId="25755"/>
    <cellStyle name="Input 8 2 2 2 2" xfId="25756"/>
    <cellStyle name="Input 8 2 2 2 2 2" xfId="25757"/>
    <cellStyle name="Input 8 2 2 2 2 3" xfId="25758"/>
    <cellStyle name="Input 8 2 2 2 2 4" xfId="25759"/>
    <cellStyle name="Input 8 2 2 2 3" xfId="25760"/>
    <cellStyle name="Input 8 2 2 2 4" xfId="25761"/>
    <cellStyle name="Input 8 2 2 2 5" xfId="25762"/>
    <cellStyle name="Input 8 2 2 3" xfId="25763"/>
    <cellStyle name="Input 8 2 2 3 2" xfId="25764"/>
    <cellStyle name="Input 8 2 2 3 2 2" xfId="25765"/>
    <cellStyle name="Input 8 2 2 3 2 3" xfId="25766"/>
    <cellStyle name="Input 8 2 2 3 2 4" xfId="25767"/>
    <cellStyle name="Input 8 2 2 3 3" xfId="25768"/>
    <cellStyle name="Input 8 2 2 3 4" xfId="25769"/>
    <cellStyle name="Input 8 2 2 3 5" xfId="25770"/>
    <cellStyle name="Input 8 2 2 4" xfId="25771"/>
    <cellStyle name="Input 8 2 2 4 2" xfId="25772"/>
    <cellStyle name="Input 8 2 2 4 2 2" xfId="25773"/>
    <cellStyle name="Input 8 2 2 4 2 3" xfId="25774"/>
    <cellStyle name="Input 8 2 2 4 2 4" xfId="25775"/>
    <cellStyle name="Input 8 2 2 4 3" xfId="25776"/>
    <cellStyle name="Input 8 2 2 4 4" xfId="25777"/>
    <cellStyle name="Input 8 2 2 4 5" xfId="25778"/>
    <cellStyle name="Input 8 2 2 5" xfId="25779"/>
    <cellStyle name="Input 8 2 2 5 2" xfId="25780"/>
    <cellStyle name="Input 8 2 2 5 2 2" xfId="25781"/>
    <cellStyle name="Input 8 2 2 5 2 3" xfId="25782"/>
    <cellStyle name="Input 8 2 2 5 2 4" xfId="25783"/>
    <cellStyle name="Input 8 2 2 5 3" xfId="25784"/>
    <cellStyle name="Input 8 2 2 5 4" xfId="25785"/>
    <cellStyle name="Input 8 2 2 5 5" xfId="25786"/>
    <cellStyle name="Input 8 2 2 6" xfId="25787"/>
    <cellStyle name="Input 8 2 2 6 2" xfId="25788"/>
    <cellStyle name="Input 8 2 2 6 2 2" xfId="25789"/>
    <cellStyle name="Input 8 2 2 6 2 3" xfId="25790"/>
    <cellStyle name="Input 8 2 2 6 2 4" xfId="25791"/>
    <cellStyle name="Input 8 2 2 6 3" xfId="25792"/>
    <cellStyle name="Input 8 2 2 6 4" xfId="25793"/>
    <cellStyle name="Input 8 2 2 6 5" xfId="25794"/>
    <cellStyle name="Input 8 2 2 7" xfId="25795"/>
    <cellStyle name="Input 8 2 2 7 2" xfId="25796"/>
    <cellStyle name="Input 8 2 2 7 2 2" xfId="25797"/>
    <cellStyle name="Input 8 2 2 7 2 3" xfId="25798"/>
    <cellStyle name="Input 8 2 2 7 2 4" xfId="25799"/>
    <cellStyle name="Input 8 2 2 7 3" xfId="25800"/>
    <cellStyle name="Input 8 2 2 7 4" xfId="25801"/>
    <cellStyle name="Input 8 2 2 7 5" xfId="25802"/>
    <cellStyle name="Input 8 2 2 8" xfId="25803"/>
    <cellStyle name="Input 8 2 2 8 2" xfId="25804"/>
    <cellStyle name="Input 8 2 2 8 2 2" xfId="25805"/>
    <cellStyle name="Input 8 2 2 8 2 3" xfId="25806"/>
    <cellStyle name="Input 8 2 2 8 2 4" xfId="25807"/>
    <cellStyle name="Input 8 2 2 8 3" xfId="25808"/>
    <cellStyle name="Input 8 2 2 8 4" xfId="25809"/>
    <cellStyle name="Input 8 2 2 8 5" xfId="25810"/>
    <cellStyle name="Input 8 2 2 9" xfId="25811"/>
    <cellStyle name="Input 8 2 2 9 2" xfId="25812"/>
    <cellStyle name="Input 8 2 2 9 2 2" xfId="25813"/>
    <cellStyle name="Input 8 2 2 9 2 3" xfId="25814"/>
    <cellStyle name="Input 8 2 2 9 2 4" xfId="25815"/>
    <cellStyle name="Input 8 2 2 9 3" xfId="25816"/>
    <cellStyle name="Input 8 2 2 9 4" xfId="25817"/>
    <cellStyle name="Input 8 2 2 9 5" xfId="25818"/>
    <cellStyle name="Input 8 2 2_Income Statement " xfId="25819"/>
    <cellStyle name="Input 8 2 20" xfId="25820"/>
    <cellStyle name="Input 8 2 21" xfId="25821"/>
    <cellStyle name="Input 8 2 22" xfId="25631"/>
    <cellStyle name="Input 8 2 3" xfId="25822"/>
    <cellStyle name="Input 8 2 3 2" xfId="25823"/>
    <cellStyle name="Input 8 2 3 2 2" xfId="25824"/>
    <cellStyle name="Input 8 2 3 2 3" xfId="25825"/>
    <cellStyle name="Input 8 2 3 2 4" xfId="25826"/>
    <cellStyle name="Input 8 2 3 3" xfId="25827"/>
    <cellStyle name="Input 8 2 3 4" xfId="25828"/>
    <cellStyle name="Input 8 2 3 5" xfId="25829"/>
    <cellStyle name="Input 8 2 4" xfId="25830"/>
    <cellStyle name="Input 8 2 4 2" xfId="25831"/>
    <cellStyle name="Input 8 2 4 2 2" xfId="25832"/>
    <cellStyle name="Input 8 2 4 2 3" xfId="25833"/>
    <cellStyle name="Input 8 2 4 2 4" xfId="25834"/>
    <cellStyle name="Input 8 2 4 3" xfId="25835"/>
    <cellStyle name="Input 8 2 4 4" xfId="25836"/>
    <cellStyle name="Input 8 2 4 5" xfId="25837"/>
    <cellStyle name="Input 8 2 5" xfId="25838"/>
    <cellStyle name="Input 8 2 5 2" xfId="25839"/>
    <cellStyle name="Input 8 2 5 2 2" xfId="25840"/>
    <cellStyle name="Input 8 2 5 2 3" xfId="25841"/>
    <cellStyle name="Input 8 2 5 2 4" xfId="25842"/>
    <cellStyle name="Input 8 2 5 3" xfId="25843"/>
    <cellStyle name="Input 8 2 5 4" xfId="25844"/>
    <cellStyle name="Input 8 2 5 5" xfId="25845"/>
    <cellStyle name="Input 8 2 6" xfId="25846"/>
    <cellStyle name="Input 8 2 6 2" xfId="25847"/>
    <cellStyle name="Input 8 2 6 2 2" xfId="25848"/>
    <cellStyle name="Input 8 2 6 2 3" xfId="25849"/>
    <cellStyle name="Input 8 2 6 2 4" xfId="25850"/>
    <cellStyle name="Input 8 2 6 3" xfId="25851"/>
    <cellStyle name="Input 8 2 6 4" xfId="25852"/>
    <cellStyle name="Input 8 2 6 5" xfId="25853"/>
    <cellStyle name="Input 8 2 7" xfId="25854"/>
    <cellStyle name="Input 8 2 7 2" xfId="25855"/>
    <cellStyle name="Input 8 2 7 2 2" xfId="25856"/>
    <cellStyle name="Input 8 2 7 2 3" xfId="25857"/>
    <cellStyle name="Input 8 2 7 2 4" xfId="25858"/>
    <cellStyle name="Input 8 2 7 3" xfId="25859"/>
    <cellStyle name="Input 8 2 7 4" xfId="25860"/>
    <cellStyle name="Input 8 2 7 5" xfId="25861"/>
    <cellStyle name="Input 8 2 8" xfId="25862"/>
    <cellStyle name="Input 8 2 8 2" xfId="25863"/>
    <cellStyle name="Input 8 2 8 2 2" xfId="25864"/>
    <cellStyle name="Input 8 2 8 2 3" xfId="25865"/>
    <cellStyle name="Input 8 2 8 2 4" xfId="25866"/>
    <cellStyle name="Input 8 2 8 3" xfId="25867"/>
    <cellStyle name="Input 8 2 8 4" xfId="25868"/>
    <cellStyle name="Input 8 2 8 5" xfId="25869"/>
    <cellStyle name="Input 8 2 9" xfId="25870"/>
    <cellStyle name="Input 8 2 9 2" xfId="25871"/>
    <cellStyle name="Input 8 2 9 2 2" xfId="25872"/>
    <cellStyle name="Input 8 2 9 2 3" xfId="25873"/>
    <cellStyle name="Input 8 2 9 2 4" xfId="25874"/>
    <cellStyle name="Input 8 2 9 3" xfId="25875"/>
    <cellStyle name="Input 8 2 9 4" xfId="25876"/>
    <cellStyle name="Input 8 2 9 5" xfId="25877"/>
    <cellStyle name="Input 8 2_Income Statement " xfId="25878"/>
    <cellStyle name="Input 8 20" xfId="25879"/>
    <cellStyle name="Input 8 20 2" xfId="25880"/>
    <cellStyle name="Input 8 20 2 2" xfId="25881"/>
    <cellStyle name="Input 8 20 2 3" xfId="25882"/>
    <cellStyle name="Input 8 20 2 4" xfId="25883"/>
    <cellStyle name="Input 8 20 3" xfId="25884"/>
    <cellStyle name="Input 8 20 4" xfId="25885"/>
    <cellStyle name="Input 8 20 5" xfId="25886"/>
    <cellStyle name="Input 8 21" xfId="25887"/>
    <cellStyle name="Input 8 21 2" xfId="25888"/>
    <cellStyle name="Input 8 21 3" xfId="25889"/>
    <cellStyle name="Input 8 21 4" xfId="25890"/>
    <cellStyle name="Input 8 22" xfId="25891"/>
    <cellStyle name="Input 8 23" xfId="25892"/>
    <cellStyle name="Input 8 24" xfId="25893"/>
    <cellStyle name="Input 8 25" xfId="25894"/>
    <cellStyle name="Input 8 26" xfId="25895"/>
    <cellStyle name="Input 8 27" xfId="25896"/>
    <cellStyle name="Input 8 28" xfId="25897"/>
    <cellStyle name="Input 8 29" xfId="25898"/>
    <cellStyle name="Input 8 3" xfId="4244"/>
    <cellStyle name="Input 8 3 10" xfId="25900"/>
    <cellStyle name="Input 8 3 10 2" xfId="25901"/>
    <cellStyle name="Input 8 3 10 2 2" xfId="25902"/>
    <cellStyle name="Input 8 3 10 2 3" xfId="25903"/>
    <cellStyle name="Input 8 3 10 2 4" xfId="25904"/>
    <cellStyle name="Input 8 3 10 3" xfId="25905"/>
    <cellStyle name="Input 8 3 10 4" xfId="25906"/>
    <cellStyle name="Input 8 3 10 5" xfId="25907"/>
    <cellStyle name="Input 8 3 11" xfId="25908"/>
    <cellStyle name="Input 8 3 11 2" xfId="25909"/>
    <cellStyle name="Input 8 3 11 2 2" xfId="25910"/>
    <cellStyle name="Input 8 3 11 2 3" xfId="25911"/>
    <cellStyle name="Input 8 3 11 2 4" xfId="25912"/>
    <cellStyle name="Input 8 3 11 3" xfId="25913"/>
    <cellStyle name="Input 8 3 11 4" xfId="25914"/>
    <cellStyle name="Input 8 3 11 5" xfId="25915"/>
    <cellStyle name="Input 8 3 12" xfId="25916"/>
    <cellStyle name="Input 8 3 12 2" xfId="25917"/>
    <cellStyle name="Input 8 3 12 2 2" xfId="25918"/>
    <cellStyle name="Input 8 3 12 2 3" xfId="25919"/>
    <cellStyle name="Input 8 3 12 2 4" xfId="25920"/>
    <cellStyle name="Input 8 3 12 3" xfId="25921"/>
    <cellStyle name="Input 8 3 12 4" xfId="25922"/>
    <cellStyle name="Input 8 3 12 5" xfId="25923"/>
    <cellStyle name="Input 8 3 13" xfId="25924"/>
    <cellStyle name="Input 8 3 13 2" xfId="25925"/>
    <cellStyle name="Input 8 3 13 2 2" xfId="25926"/>
    <cellStyle name="Input 8 3 13 2 3" xfId="25927"/>
    <cellStyle name="Input 8 3 13 2 4" xfId="25928"/>
    <cellStyle name="Input 8 3 13 3" xfId="25929"/>
    <cellStyle name="Input 8 3 13 4" xfId="25930"/>
    <cellStyle name="Input 8 3 13 5" xfId="25931"/>
    <cellStyle name="Input 8 3 14" xfId="25932"/>
    <cellStyle name="Input 8 3 14 2" xfId="25933"/>
    <cellStyle name="Input 8 3 14 2 2" xfId="25934"/>
    <cellStyle name="Input 8 3 14 2 3" xfId="25935"/>
    <cellStyle name="Input 8 3 14 2 4" xfId="25936"/>
    <cellStyle name="Input 8 3 14 3" xfId="25937"/>
    <cellStyle name="Input 8 3 14 4" xfId="25938"/>
    <cellStyle name="Input 8 3 14 5" xfId="25939"/>
    <cellStyle name="Input 8 3 15" xfId="25940"/>
    <cellStyle name="Input 8 3 15 2" xfId="25941"/>
    <cellStyle name="Input 8 3 15 2 2" xfId="25942"/>
    <cellStyle name="Input 8 3 15 2 3" xfId="25943"/>
    <cellStyle name="Input 8 3 15 2 4" xfId="25944"/>
    <cellStyle name="Input 8 3 15 3" xfId="25945"/>
    <cellStyle name="Input 8 3 15 4" xfId="25946"/>
    <cellStyle name="Input 8 3 15 5" xfId="25947"/>
    <cellStyle name="Input 8 3 16" xfId="25948"/>
    <cellStyle name="Input 8 3 16 2" xfId="25949"/>
    <cellStyle name="Input 8 3 16 3" xfId="25950"/>
    <cellStyle name="Input 8 3 16 4" xfId="25951"/>
    <cellStyle name="Input 8 3 17" xfId="25952"/>
    <cellStyle name="Input 8 3 18" xfId="25899"/>
    <cellStyle name="Input 8 3 2" xfId="25953"/>
    <cellStyle name="Input 8 3 2 2" xfId="25954"/>
    <cellStyle name="Input 8 3 2 2 2" xfId="25955"/>
    <cellStyle name="Input 8 3 2 2 3" xfId="25956"/>
    <cellStyle name="Input 8 3 2 2 4" xfId="25957"/>
    <cellStyle name="Input 8 3 2 3" xfId="25958"/>
    <cellStyle name="Input 8 3 2 4" xfId="25959"/>
    <cellStyle name="Input 8 3 2 5" xfId="25960"/>
    <cellStyle name="Input 8 3 3" xfId="25961"/>
    <cellStyle name="Input 8 3 3 2" xfId="25962"/>
    <cellStyle name="Input 8 3 3 2 2" xfId="25963"/>
    <cellStyle name="Input 8 3 3 2 3" xfId="25964"/>
    <cellStyle name="Input 8 3 3 2 4" xfId="25965"/>
    <cellStyle name="Input 8 3 3 3" xfId="25966"/>
    <cellStyle name="Input 8 3 3 4" xfId="25967"/>
    <cellStyle name="Input 8 3 3 5" xfId="25968"/>
    <cellStyle name="Input 8 3 4" xfId="25969"/>
    <cellStyle name="Input 8 3 4 2" xfId="25970"/>
    <cellStyle name="Input 8 3 4 2 2" xfId="25971"/>
    <cellStyle name="Input 8 3 4 2 3" xfId="25972"/>
    <cellStyle name="Input 8 3 4 2 4" xfId="25973"/>
    <cellStyle name="Input 8 3 4 3" xfId="25974"/>
    <cellStyle name="Input 8 3 4 4" xfId="25975"/>
    <cellStyle name="Input 8 3 4 5" xfId="25976"/>
    <cellStyle name="Input 8 3 5" xfId="25977"/>
    <cellStyle name="Input 8 3 5 2" xfId="25978"/>
    <cellStyle name="Input 8 3 5 2 2" xfId="25979"/>
    <cellStyle name="Input 8 3 5 2 3" xfId="25980"/>
    <cellStyle name="Input 8 3 5 2 4" xfId="25981"/>
    <cellStyle name="Input 8 3 5 3" xfId="25982"/>
    <cellStyle name="Input 8 3 5 4" xfId="25983"/>
    <cellStyle name="Input 8 3 5 5" xfId="25984"/>
    <cellStyle name="Input 8 3 6" xfId="25985"/>
    <cellStyle name="Input 8 3 6 2" xfId="25986"/>
    <cellStyle name="Input 8 3 6 2 2" xfId="25987"/>
    <cellStyle name="Input 8 3 6 2 3" xfId="25988"/>
    <cellStyle name="Input 8 3 6 2 4" xfId="25989"/>
    <cellStyle name="Input 8 3 6 3" xfId="25990"/>
    <cellStyle name="Input 8 3 6 4" xfId="25991"/>
    <cellStyle name="Input 8 3 6 5" xfId="25992"/>
    <cellStyle name="Input 8 3 7" xfId="25993"/>
    <cellStyle name="Input 8 3 7 2" xfId="25994"/>
    <cellStyle name="Input 8 3 7 2 2" xfId="25995"/>
    <cellStyle name="Input 8 3 7 2 3" xfId="25996"/>
    <cellStyle name="Input 8 3 7 2 4" xfId="25997"/>
    <cellStyle name="Input 8 3 7 3" xfId="25998"/>
    <cellStyle name="Input 8 3 7 4" xfId="25999"/>
    <cellStyle name="Input 8 3 7 5" xfId="26000"/>
    <cellStyle name="Input 8 3 8" xfId="26001"/>
    <cellStyle name="Input 8 3 8 2" xfId="26002"/>
    <cellStyle name="Input 8 3 8 2 2" xfId="26003"/>
    <cellStyle name="Input 8 3 8 2 3" xfId="26004"/>
    <cellStyle name="Input 8 3 8 2 4" xfId="26005"/>
    <cellStyle name="Input 8 3 8 3" xfId="26006"/>
    <cellStyle name="Input 8 3 8 4" xfId="26007"/>
    <cellStyle name="Input 8 3 8 5" xfId="26008"/>
    <cellStyle name="Input 8 3 9" xfId="26009"/>
    <cellStyle name="Input 8 3 9 2" xfId="26010"/>
    <cellStyle name="Input 8 3 9 2 2" xfId="26011"/>
    <cellStyle name="Input 8 3 9 2 3" xfId="26012"/>
    <cellStyle name="Input 8 3 9 2 4" xfId="26013"/>
    <cellStyle name="Input 8 3 9 3" xfId="26014"/>
    <cellStyle name="Input 8 3 9 4" xfId="26015"/>
    <cellStyle name="Input 8 3 9 5" xfId="26016"/>
    <cellStyle name="Input 8 3_Income Statement " xfId="26017"/>
    <cellStyle name="Input 8 30" xfId="26018"/>
    <cellStyle name="Input 8 31" xfId="26019"/>
    <cellStyle name="Input 8 32" xfId="25550"/>
    <cellStyle name="Input 8 4" xfId="26020"/>
    <cellStyle name="Input 8 4 2" xfId="26021"/>
    <cellStyle name="Input 8 4 2 2" xfId="26022"/>
    <cellStyle name="Input 8 4 2 3" xfId="26023"/>
    <cellStyle name="Input 8 4 2 4" xfId="26024"/>
    <cellStyle name="Input 8 4 3" xfId="26025"/>
    <cellStyle name="Input 8 4 4" xfId="26026"/>
    <cellStyle name="Input 8 4 5" xfId="26027"/>
    <cellStyle name="Input 8 5" xfId="26028"/>
    <cellStyle name="Input 8 5 2" xfId="26029"/>
    <cellStyle name="Input 8 5 2 2" xfId="26030"/>
    <cellStyle name="Input 8 5 2 3" xfId="26031"/>
    <cellStyle name="Input 8 5 2 4" xfId="26032"/>
    <cellStyle name="Input 8 5 3" xfId="26033"/>
    <cellStyle name="Input 8 5 4" xfId="26034"/>
    <cellStyle name="Input 8 5 5" xfId="26035"/>
    <cellStyle name="Input 8 6" xfId="26036"/>
    <cellStyle name="Input 8 6 2" xfId="26037"/>
    <cellStyle name="Input 8 6 2 2" xfId="26038"/>
    <cellStyle name="Input 8 6 2 3" xfId="26039"/>
    <cellStyle name="Input 8 6 2 4" xfId="26040"/>
    <cellStyle name="Input 8 6 3" xfId="26041"/>
    <cellStyle name="Input 8 6 4" xfId="26042"/>
    <cellStyle name="Input 8 6 5" xfId="26043"/>
    <cellStyle name="Input 8 7" xfId="26044"/>
    <cellStyle name="Input 8 7 2" xfId="26045"/>
    <cellStyle name="Input 8 7 2 2" xfId="26046"/>
    <cellStyle name="Input 8 7 2 3" xfId="26047"/>
    <cellStyle name="Input 8 7 2 4" xfId="26048"/>
    <cellStyle name="Input 8 7 3" xfId="26049"/>
    <cellStyle name="Input 8 7 4" xfId="26050"/>
    <cellStyle name="Input 8 7 5" xfId="26051"/>
    <cellStyle name="Input 8 8" xfId="26052"/>
    <cellStyle name="Input 8 8 2" xfId="26053"/>
    <cellStyle name="Input 8 8 2 2" xfId="26054"/>
    <cellStyle name="Input 8 8 2 3" xfId="26055"/>
    <cellStyle name="Input 8 8 2 4" xfId="26056"/>
    <cellStyle name="Input 8 8 3" xfId="26057"/>
    <cellStyle name="Input 8 8 4" xfId="26058"/>
    <cellStyle name="Input 8 8 5" xfId="26059"/>
    <cellStyle name="Input 8 9" xfId="26060"/>
    <cellStyle name="Input 8 9 2" xfId="26061"/>
    <cellStyle name="Input 8 9 2 2" xfId="26062"/>
    <cellStyle name="Input 8 9 2 3" xfId="26063"/>
    <cellStyle name="Input 8 9 2 4" xfId="26064"/>
    <cellStyle name="Input 8 9 3" xfId="26065"/>
    <cellStyle name="Input 8 9 4" xfId="26066"/>
    <cellStyle name="Input 8 9 5" xfId="26067"/>
    <cellStyle name="Input 8_5210NY5008- NMPC Transmission Revenue Adjustment Clause (TRAC)_0115" xfId="4247"/>
    <cellStyle name="Input 9" xfId="1086"/>
    <cellStyle name="Input 9 10" xfId="26069"/>
    <cellStyle name="Input 9 10 2" xfId="26070"/>
    <cellStyle name="Input 9 10 2 2" xfId="26071"/>
    <cellStyle name="Input 9 10 2 3" xfId="26072"/>
    <cellStyle name="Input 9 10 2 4" xfId="26073"/>
    <cellStyle name="Input 9 10 3" xfId="26074"/>
    <cellStyle name="Input 9 10 4" xfId="26075"/>
    <cellStyle name="Input 9 10 5" xfId="26076"/>
    <cellStyle name="Input 9 11" xfId="26077"/>
    <cellStyle name="Input 9 11 2" xfId="26078"/>
    <cellStyle name="Input 9 11 2 2" xfId="26079"/>
    <cellStyle name="Input 9 11 2 3" xfId="26080"/>
    <cellStyle name="Input 9 11 2 4" xfId="26081"/>
    <cellStyle name="Input 9 11 3" xfId="26082"/>
    <cellStyle name="Input 9 11 4" xfId="26083"/>
    <cellStyle name="Input 9 11 5" xfId="26084"/>
    <cellStyle name="Input 9 12" xfId="26085"/>
    <cellStyle name="Input 9 12 2" xfId="26086"/>
    <cellStyle name="Input 9 12 2 2" xfId="26087"/>
    <cellStyle name="Input 9 12 2 3" xfId="26088"/>
    <cellStyle name="Input 9 12 2 4" xfId="26089"/>
    <cellStyle name="Input 9 12 3" xfId="26090"/>
    <cellStyle name="Input 9 12 4" xfId="26091"/>
    <cellStyle name="Input 9 12 5" xfId="26092"/>
    <cellStyle name="Input 9 13" xfId="26093"/>
    <cellStyle name="Input 9 13 2" xfId="26094"/>
    <cellStyle name="Input 9 13 2 2" xfId="26095"/>
    <cellStyle name="Input 9 13 2 3" xfId="26096"/>
    <cellStyle name="Input 9 13 2 4" xfId="26097"/>
    <cellStyle name="Input 9 13 3" xfId="26098"/>
    <cellStyle name="Input 9 13 4" xfId="26099"/>
    <cellStyle name="Input 9 13 5" xfId="26100"/>
    <cellStyle name="Input 9 14" xfId="26101"/>
    <cellStyle name="Input 9 14 2" xfId="26102"/>
    <cellStyle name="Input 9 14 2 2" xfId="26103"/>
    <cellStyle name="Input 9 14 2 3" xfId="26104"/>
    <cellStyle name="Input 9 14 2 4" xfId="26105"/>
    <cellStyle name="Input 9 14 3" xfId="26106"/>
    <cellStyle name="Input 9 14 4" xfId="26107"/>
    <cellStyle name="Input 9 14 5" xfId="26108"/>
    <cellStyle name="Input 9 15" xfId="26109"/>
    <cellStyle name="Input 9 15 2" xfId="26110"/>
    <cellStyle name="Input 9 15 2 2" xfId="26111"/>
    <cellStyle name="Input 9 15 2 3" xfId="26112"/>
    <cellStyle name="Input 9 15 2 4" xfId="26113"/>
    <cellStyle name="Input 9 15 3" xfId="26114"/>
    <cellStyle name="Input 9 15 4" xfId="26115"/>
    <cellStyle name="Input 9 15 5" xfId="26116"/>
    <cellStyle name="Input 9 16" xfId="26117"/>
    <cellStyle name="Input 9 16 2" xfId="26118"/>
    <cellStyle name="Input 9 16 2 2" xfId="26119"/>
    <cellStyle name="Input 9 16 2 3" xfId="26120"/>
    <cellStyle name="Input 9 16 2 4" xfId="26121"/>
    <cellStyle name="Input 9 16 3" xfId="26122"/>
    <cellStyle name="Input 9 16 4" xfId="26123"/>
    <cellStyle name="Input 9 16 5" xfId="26124"/>
    <cellStyle name="Input 9 17" xfId="26125"/>
    <cellStyle name="Input 9 17 2" xfId="26126"/>
    <cellStyle name="Input 9 17 2 2" xfId="26127"/>
    <cellStyle name="Input 9 17 2 3" xfId="26128"/>
    <cellStyle name="Input 9 17 2 4" xfId="26129"/>
    <cellStyle name="Input 9 17 3" xfId="26130"/>
    <cellStyle name="Input 9 17 4" xfId="26131"/>
    <cellStyle name="Input 9 17 5" xfId="26132"/>
    <cellStyle name="Input 9 18" xfId="26133"/>
    <cellStyle name="Input 9 18 2" xfId="26134"/>
    <cellStyle name="Input 9 18 2 2" xfId="26135"/>
    <cellStyle name="Input 9 18 2 3" xfId="26136"/>
    <cellStyle name="Input 9 18 2 4" xfId="26137"/>
    <cellStyle name="Input 9 18 3" xfId="26138"/>
    <cellStyle name="Input 9 18 4" xfId="26139"/>
    <cellStyle name="Input 9 18 5" xfId="26140"/>
    <cellStyle name="Input 9 19" xfId="26141"/>
    <cellStyle name="Input 9 19 2" xfId="26142"/>
    <cellStyle name="Input 9 19 2 2" xfId="26143"/>
    <cellStyle name="Input 9 19 2 3" xfId="26144"/>
    <cellStyle name="Input 9 19 2 4" xfId="26145"/>
    <cellStyle name="Input 9 19 3" xfId="26146"/>
    <cellStyle name="Input 9 19 4" xfId="26147"/>
    <cellStyle name="Input 9 19 5" xfId="26148"/>
    <cellStyle name="Input 9 2" xfId="4249"/>
    <cellStyle name="Input 9 2 10" xfId="26150"/>
    <cellStyle name="Input 9 2 10 2" xfId="26151"/>
    <cellStyle name="Input 9 2 10 2 2" xfId="26152"/>
    <cellStyle name="Input 9 2 10 2 3" xfId="26153"/>
    <cellStyle name="Input 9 2 10 2 4" xfId="26154"/>
    <cellStyle name="Input 9 2 10 3" xfId="26155"/>
    <cellStyle name="Input 9 2 10 4" xfId="26156"/>
    <cellStyle name="Input 9 2 10 5" xfId="26157"/>
    <cellStyle name="Input 9 2 11" xfId="26158"/>
    <cellStyle name="Input 9 2 11 2" xfId="26159"/>
    <cellStyle name="Input 9 2 11 2 2" xfId="26160"/>
    <cellStyle name="Input 9 2 11 2 3" xfId="26161"/>
    <cellStyle name="Input 9 2 11 2 4" xfId="26162"/>
    <cellStyle name="Input 9 2 11 3" xfId="26163"/>
    <cellStyle name="Input 9 2 11 4" xfId="26164"/>
    <cellStyle name="Input 9 2 11 5" xfId="26165"/>
    <cellStyle name="Input 9 2 12" xfId="26166"/>
    <cellStyle name="Input 9 2 12 2" xfId="26167"/>
    <cellStyle name="Input 9 2 12 2 2" xfId="26168"/>
    <cellStyle name="Input 9 2 12 2 3" xfId="26169"/>
    <cellStyle name="Input 9 2 12 2 4" xfId="26170"/>
    <cellStyle name="Input 9 2 12 3" xfId="26171"/>
    <cellStyle name="Input 9 2 12 4" xfId="26172"/>
    <cellStyle name="Input 9 2 12 5" xfId="26173"/>
    <cellStyle name="Input 9 2 13" xfId="26174"/>
    <cellStyle name="Input 9 2 13 2" xfId="26175"/>
    <cellStyle name="Input 9 2 13 2 2" xfId="26176"/>
    <cellStyle name="Input 9 2 13 2 3" xfId="26177"/>
    <cellStyle name="Input 9 2 13 2 4" xfId="26178"/>
    <cellStyle name="Input 9 2 13 3" xfId="26179"/>
    <cellStyle name="Input 9 2 13 4" xfId="26180"/>
    <cellStyle name="Input 9 2 13 5" xfId="26181"/>
    <cellStyle name="Input 9 2 14" xfId="26182"/>
    <cellStyle name="Input 9 2 14 2" xfId="26183"/>
    <cellStyle name="Input 9 2 14 2 2" xfId="26184"/>
    <cellStyle name="Input 9 2 14 2 3" xfId="26185"/>
    <cellStyle name="Input 9 2 14 2 4" xfId="26186"/>
    <cellStyle name="Input 9 2 14 3" xfId="26187"/>
    <cellStyle name="Input 9 2 14 4" xfId="26188"/>
    <cellStyle name="Input 9 2 14 5" xfId="26189"/>
    <cellStyle name="Input 9 2 15" xfId="26190"/>
    <cellStyle name="Input 9 2 15 2" xfId="26191"/>
    <cellStyle name="Input 9 2 15 2 2" xfId="26192"/>
    <cellStyle name="Input 9 2 15 2 3" xfId="26193"/>
    <cellStyle name="Input 9 2 15 2 4" xfId="26194"/>
    <cellStyle name="Input 9 2 15 3" xfId="26195"/>
    <cellStyle name="Input 9 2 15 4" xfId="26196"/>
    <cellStyle name="Input 9 2 15 5" xfId="26197"/>
    <cellStyle name="Input 9 2 16" xfId="26198"/>
    <cellStyle name="Input 9 2 16 2" xfId="26199"/>
    <cellStyle name="Input 9 2 16 2 2" xfId="26200"/>
    <cellStyle name="Input 9 2 16 2 3" xfId="26201"/>
    <cellStyle name="Input 9 2 16 2 4" xfId="26202"/>
    <cellStyle name="Input 9 2 16 3" xfId="26203"/>
    <cellStyle name="Input 9 2 16 4" xfId="26204"/>
    <cellStyle name="Input 9 2 16 5" xfId="26205"/>
    <cellStyle name="Input 9 2 17" xfId="26206"/>
    <cellStyle name="Input 9 2 17 2" xfId="26207"/>
    <cellStyle name="Input 9 2 17 2 2" xfId="26208"/>
    <cellStyle name="Input 9 2 17 2 3" xfId="26209"/>
    <cellStyle name="Input 9 2 17 2 4" xfId="26210"/>
    <cellStyle name="Input 9 2 17 3" xfId="26211"/>
    <cellStyle name="Input 9 2 17 4" xfId="26212"/>
    <cellStyle name="Input 9 2 17 5" xfId="26213"/>
    <cellStyle name="Input 9 2 18" xfId="26214"/>
    <cellStyle name="Input 9 2 18 2" xfId="26215"/>
    <cellStyle name="Input 9 2 18 3" xfId="26216"/>
    <cellStyle name="Input 9 2 18 4" xfId="26217"/>
    <cellStyle name="Input 9 2 19" xfId="26218"/>
    <cellStyle name="Input 9 2 2" xfId="4250"/>
    <cellStyle name="Input 9 2 2 10" xfId="26220"/>
    <cellStyle name="Input 9 2 2 10 2" xfId="26221"/>
    <cellStyle name="Input 9 2 2 10 2 2" xfId="26222"/>
    <cellStyle name="Input 9 2 2 10 2 3" xfId="26223"/>
    <cellStyle name="Input 9 2 2 10 2 4" xfId="26224"/>
    <cellStyle name="Input 9 2 2 10 3" xfId="26225"/>
    <cellStyle name="Input 9 2 2 10 4" xfId="26226"/>
    <cellStyle name="Input 9 2 2 10 5" xfId="26227"/>
    <cellStyle name="Input 9 2 2 11" xfId="26228"/>
    <cellStyle name="Input 9 2 2 11 2" xfId="26229"/>
    <cellStyle name="Input 9 2 2 11 2 2" xfId="26230"/>
    <cellStyle name="Input 9 2 2 11 2 3" xfId="26231"/>
    <cellStyle name="Input 9 2 2 11 2 4" xfId="26232"/>
    <cellStyle name="Input 9 2 2 11 3" xfId="26233"/>
    <cellStyle name="Input 9 2 2 11 4" xfId="26234"/>
    <cellStyle name="Input 9 2 2 11 5" xfId="26235"/>
    <cellStyle name="Input 9 2 2 12" xfId="26236"/>
    <cellStyle name="Input 9 2 2 12 2" xfId="26237"/>
    <cellStyle name="Input 9 2 2 12 2 2" xfId="26238"/>
    <cellStyle name="Input 9 2 2 12 2 3" xfId="26239"/>
    <cellStyle name="Input 9 2 2 12 2 4" xfId="26240"/>
    <cellStyle name="Input 9 2 2 12 3" xfId="26241"/>
    <cellStyle name="Input 9 2 2 12 4" xfId="26242"/>
    <cellStyle name="Input 9 2 2 12 5" xfId="26243"/>
    <cellStyle name="Input 9 2 2 13" xfId="26244"/>
    <cellStyle name="Input 9 2 2 13 2" xfId="26245"/>
    <cellStyle name="Input 9 2 2 13 2 2" xfId="26246"/>
    <cellStyle name="Input 9 2 2 13 2 3" xfId="26247"/>
    <cellStyle name="Input 9 2 2 13 2 4" xfId="26248"/>
    <cellStyle name="Input 9 2 2 13 3" xfId="26249"/>
    <cellStyle name="Input 9 2 2 13 4" xfId="26250"/>
    <cellStyle name="Input 9 2 2 13 5" xfId="26251"/>
    <cellStyle name="Input 9 2 2 14" xfId="26252"/>
    <cellStyle name="Input 9 2 2 14 2" xfId="26253"/>
    <cellStyle name="Input 9 2 2 14 2 2" xfId="26254"/>
    <cellStyle name="Input 9 2 2 14 2 3" xfId="26255"/>
    <cellStyle name="Input 9 2 2 14 2 4" xfId="26256"/>
    <cellStyle name="Input 9 2 2 14 3" xfId="26257"/>
    <cellStyle name="Input 9 2 2 14 4" xfId="26258"/>
    <cellStyle name="Input 9 2 2 14 5" xfId="26259"/>
    <cellStyle name="Input 9 2 2 15" xfId="26260"/>
    <cellStyle name="Input 9 2 2 15 2" xfId="26261"/>
    <cellStyle name="Input 9 2 2 15 2 2" xfId="26262"/>
    <cellStyle name="Input 9 2 2 15 2 3" xfId="26263"/>
    <cellStyle name="Input 9 2 2 15 2 4" xfId="26264"/>
    <cellStyle name="Input 9 2 2 15 3" xfId="26265"/>
    <cellStyle name="Input 9 2 2 15 4" xfId="26266"/>
    <cellStyle name="Input 9 2 2 15 5" xfId="26267"/>
    <cellStyle name="Input 9 2 2 16" xfId="26268"/>
    <cellStyle name="Input 9 2 2 16 2" xfId="26269"/>
    <cellStyle name="Input 9 2 2 16 3" xfId="26270"/>
    <cellStyle name="Input 9 2 2 16 4" xfId="26271"/>
    <cellStyle name="Input 9 2 2 17" xfId="26272"/>
    <cellStyle name="Input 9 2 2 18" xfId="26219"/>
    <cellStyle name="Input 9 2 2 2" xfId="26273"/>
    <cellStyle name="Input 9 2 2 2 2" xfId="26274"/>
    <cellStyle name="Input 9 2 2 2 2 2" xfId="26275"/>
    <cellStyle name="Input 9 2 2 2 2 3" xfId="26276"/>
    <cellStyle name="Input 9 2 2 2 2 4" xfId="26277"/>
    <cellStyle name="Input 9 2 2 2 3" xfId="26278"/>
    <cellStyle name="Input 9 2 2 2 4" xfId="26279"/>
    <cellStyle name="Input 9 2 2 2 5" xfId="26280"/>
    <cellStyle name="Input 9 2 2 3" xfId="26281"/>
    <cellStyle name="Input 9 2 2 3 2" xfId="26282"/>
    <cellStyle name="Input 9 2 2 3 2 2" xfId="26283"/>
    <cellStyle name="Input 9 2 2 3 2 3" xfId="26284"/>
    <cellStyle name="Input 9 2 2 3 2 4" xfId="26285"/>
    <cellStyle name="Input 9 2 2 3 3" xfId="26286"/>
    <cellStyle name="Input 9 2 2 3 4" xfId="26287"/>
    <cellStyle name="Input 9 2 2 3 5" xfId="26288"/>
    <cellStyle name="Input 9 2 2 4" xfId="26289"/>
    <cellStyle name="Input 9 2 2 4 2" xfId="26290"/>
    <cellStyle name="Input 9 2 2 4 2 2" xfId="26291"/>
    <cellStyle name="Input 9 2 2 4 2 3" xfId="26292"/>
    <cellStyle name="Input 9 2 2 4 2 4" xfId="26293"/>
    <cellStyle name="Input 9 2 2 4 3" xfId="26294"/>
    <cellStyle name="Input 9 2 2 4 4" xfId="26295"/>
    <cellStyle name="Input 9 2 2 4 5" xfId="26296"/>
    <cellStyle name="Input 9 2 2 5" xfId="26297"/>
    <cellStyle name="Input 9 2 2 5 2" xfId="26298"/>
    <cellStyle name="Input 9 2 2 5 2 2" xfId="26299"/>
    <cellStyle name="Input 9 2 2 5 2 3" xfId="26300"/>
    <cellStyle name="Input 9 2 2 5 2 4" xfId="26301"/>
    <cellStyle name="Input 9 2 2 5 3" xfId="26302"/>
    <cellStyle name="Input 9 2 2 5 4" xfId="26303"/>
    <cellStyle name="Input 9 2 2 5 5" xfId="26304"/>
    <cellStyle name="Input 9 2 2 6" xfId="26305"/>
    <cellStyle name="Input 9 2 2 6 2" xfId="26306"/>
    <cellStyle name="Input 9 2 2 6 2 2" xfId="26307"/>
    <cellStyle name="Input 9 2 2 6 2 3" xfId="26308"/>
    <cellStyle name="Input 9 2 2 6 2 4" xfId="26309"/>
    <cellStyle name="Input 9 2 2 6 3" xfId="26310"/>
    <cellStyle name="Input 9 2 2 6 4" xfId="26311"/>
    <cellStyle name="Input 9 2 2 6 5" xfId="26312"/>
    <cellStyle name="Input 9 2 2 7" xfId="26313"/>
    <cellStyle name="Input 9 2 2 7 2" xfId="26314"/>
    <cellStyle name="Input 9 2 2 7 2 2" xfId="26315"/>
    <cellStyle name="Input 9 2 2 7 2 3" xfId="26316"/>
    <cellStyle name="Input 9 2 2 7 2 4" xfId="26317"/>
    <cellStyle name="Input 9 2 2 7 3" xfId="26318"/>
    <cellStyle name="Input 9 2 2 7 4" xfId="26319"/>
    <cellStyle name="Input 9 2 2 7 5" xfId="26320"/>
    <cellStyle name="Input 9 2 2 8" xfId="26321"/>
    <cellStyle name="Input 9 2 2 8 2" xfId="26322"/>
    <cellStyle name="Input 9 2 2 8 2 2" xfId="26323"/>
    <cellStyle name="Input 9 2 2 8 2 3" xfId="26324"/>
    <cellStyle name="Input 9 2 2 8 2 4" xfId="26325"/>
    <cellStyle name="Input 9 2 2 8 3" xfId="26326"/>
    <cellStyle name="Input 9 2 2 8 4" xfId="26327"/>
    <cellStyle name="Input 9 2 2 8 5" xfId="26328"/>
    <cellStyle name="Input 9 2 2 9" xfId="26329"/>
    <cellStyle name="Input 9 2 2 9 2" xfId="26330"/>
    <cellStyle name="Input 9 2 2 9 2 2" xfId="26331"/>
    <cellStyle name="Input 9 2 2 9 2 3" xfId="26332"/>
    <cellStyle name="Input 9 2 2 9 2 4" xfId="26333"/>
    <cellStyle name="Input 9 2 2 9 3" xfId="26334"/>
    <cellStyle name="Input 9 2 2 9 4" xfId="26335"/>
    <cellStyle name="Input 9 2 2 9 5" xfId="26336"/>
    <cellStyle name="Input 9 2 2_Income Statement " xfId="26337"/>
    <cellStyle name="Input 9 2 20" xfId="26338"/>
    <cellStyle name="Input 9 2 21" xfId="26339"/>
    <cellStyle name="Input 9 2 22" xfId="26149"/>
    <cellStyle name="Input 9 2 3" xfId="26340"/>
    <cellStyle name="Input 9 2 3 2" xfId="26341"/>
    <cellStyle name="Input 9 2 3 2 2" xfId="26342"/>
    <cellStyle name="Input 9 2 3 2 3" xfId="26343"/>
    <cellStyle name="Input 9 2 3 2 4" xfId="26344"/>
    <cellStyle name="Input 9 2 3 3" xfId="26345"/>
    <cellStyle name="Input 9 2 3 4" xfId="26346"/>
    <cellStyle name="Input 9 2 3 5" xfId="26347"/>
    <cellStyle name="Input 9 2 4" xfId="26348"/>
    <cellStyle name="Input 9 2 4 2" xfId="26349"/>
    <cellStyle name="Input 9 2 4 2 2" xfId="26350"/>
    <cellStyle name="Input 9 2 4 2 3" xfId="26351"/>
    <cellStyle name="Input 9 2 4 2 4" xfId="26352"/>
    <cellStyle name="Input 9 2 4 3" xfId="26353"/>
    <cellStyle name="Input 9 2 4 4" xfId="26354"/>
    <cellStyle name="Input 9 2 4 5" xfId="26355"/>
    <cellStyle name="Input 9 2 5" xfId="26356"/>
    <cellStyle name="Input 9 2 5 2" xfId="26357"/>
    <cellStyle name="Input 9 2 5 2 2" xfId="26358"/>
    <cellStyle name="Input 9 2 5 2 3" xfId="26359"/>
    <cellStyle name="Input 9 2 5 2 4" xfId="26360"/>
    <cellStyle name="Input 9 2 5 3" xfId="26361"/>
    <cellStyle name="Input 9 2 5 4" xfId="26362"/>
    <cellStyle name="Input 9 2 5 5" xfId="26363"/>
    <cellStyle name="Input 9 2 6" xfId="26364"/>
    <cellStyle name="Input 9 2 6 2" xfId="26365"/>
    <cellStyle name="Input 9 2 6 2 2" xfId="26366"/>
    <cellStyle name="Input 9 2 6 2 3" xfId="26367"/>
    <cellStyle name="Input 9 2 6 2 4" xfId="26368"/>
    <cellStyle name="Input 9 2 6 3" xfId="26369"/>
    <cellStyle name="Input 9 2 6 4" xfId="26370"/>
    <cellStyle name="Input 9 2 6 5" xfId="26371"/>
    <cellStyle name="Input 9 2 7" xfId="26372"/>
    <cellStyle name="Input 9 2 7 2" xfId="26373"/>
    <cellStyle name="Input 9 2 7 2 2" xfId="26374"/>
    <cellStyle name="Input 9 2 7 2 3" xfId="26375"/>
    <cellStyle name="Input 9 2 7 2 4" xfId="26376"/>
    <cellStyle name="Input 9 2 7 3" xfId="26377"/>
    <cellStyle name="Input 9 2 7 4" xfId="26378"/>
    <cellStyle name="Input 9 2 7 5" xfId="26379"/>
    <cellStyle name="Input 9 2 8" xfId="26380"/>
    <cellStyle name="Input 9 2 8 2" xfId="26381"/>
    <cellStyle name="Input 9 2 8 2 2" xfId="26382"/>
    <cellStyle name="Input 9 2 8 2 3" xfId="26383"/>
    <cellStyle name="Input 9 2 8 2 4" xfId="26384"/>
    <cellStyle name="Input 9 2 8 3" xfId="26385"/>
    <cellStyle name="Input 9 2 8 4" xfId="26386"/>
    <cellStyle name="Input 9 2 8 5" xfId="26387"/>
    <cellStyle name="Input 9 2 9" xfId="26388"/>
    <cellStyle name="Input 9 2 9 2" xfId="26389"/>
    <cellStyle name="Input 9 2 9 2 2" xfId="26390"/>
    <cellStyle name="Input 9 2 9 2 3" xfId="26391"/>
    <cellStyle name="Input 9 2 9 2 4" xfId="26392"/>
    <cellStyle name="Input 9 2 9 3" xfId="26393"/>
    <cellStyle name="Input 9 2 9 4" xfId="26394"/>
    <cellStyle name="Input 9 2 9 5" xfId="26395"/>
    <cellStyle name="Input 9 2_Income Statement " xfId="26396"/>
    <cellStyle name="Input 9 20" xfId="26397"/>
    <cellStyle name="Input 9 20 2" xfId="26398"/>
    <cellStyle name="Input 9 20 2 2" xfId="26399"/>
    <cellStyle name="Input 9 20 2 3" xfId="26400"/>
    <cellStyle name="Input 9 20 2 4" xfId="26401"/>
    <cellStyle name="Input 9 20 3" xfId="26402"/>
    <cellStyle name="Input 9 20 4" xfId="26403"/>
    <cellStyle name="Input 9 20 5" xfId="26404"/>
    <cellStyle name="Input 9 21" xfId="26405"/>
    <cellStyle name="Input 9 21 2" xfId="26406"/>
    <cellStyle name="Input 9 21 3" xfId="26407"/>
    <cellStyle name="Input 9 21 4" xfId="26408"/>
    <cellStyle name="Input 9 22" xfId="26409"/>
    <cellStyle name="Input 9 23" xfId="26410"/>
    <cellStyle name="Input 9 24" xfId="26411"/>
    <cellStyle name="Input 9 25" xfId="26412"/>
    <cellStyle name="Input 9 26" xfId="26413"/>
    <cellStyle name="Input 9 27" xfId="26414"/>
    <cellStyle name="Input 9 28" xfId="26415"/>
    <cellStyle name="Input 9 29" xfId="26416"/>
    <cellStyle name="Input 9 3" xfId="4248"/>
    <cellStyle name="Input 9 3 10" xfId="26418"/>
    <cellStyle name="Input 9 3 10 2" xfId="26419"/>
    <cellStyle name="Input 9 3 10 2 2" xfId="26420"/>
    <cellStyle name="Input 9 3 10 2 3" xfId="26421"/>
    <cellStyle name="Input 9 3 10 2 4" xfId="26422"/>
    <cellStyle name="Input 9 3 10 3" xfId="26423"/>
    <cellStyle name="Input 9 3 10 4" xfId="26424"/>
    <cellStyle name="Input 9 3 10 5" xfId="26425"/>
    <cellStyle name="Input 9 3 11" xfId="26426"/>
    <cellStyle name="Input 9 3 11 2" xfId="26427"/>
    <cellStyle name="Input 9 3 11 2 2" xfId="26428"/>
    <cellStyle name="Input 9 3 11 2 3" xfId="26429"/>
    <cellStyle name="Input 9 3 11 2 4" xfId="26430"/>
    <cellStyle name="Input 9 3 11 3" xfId="26431"/>
    <cellStyle name="Input 9 3 11 4" xfId="26432"/>
    <cellStyle name="Input 9 3 11 5" xfId="26433"/>
    <cellStyle name="Input 9 3 12" xfId="26434"/>
    <cellStyle name="Input 9 3 12 2" xfId="26435"/>
    <cellStyle name="Input 9 3 12 2 2" xfId="26436"/>
    <cellStyle name="Input 9 3 12 2 3" xfId="26437"/>
    <cellStyle name="Input 9 3 12 2 4" xfId="26438"/>
    <cellStyle name="Input 9 3 12 3" xfId="26439"/>
    <cellStyle name="Input 9 3 12 4" xfId="26440"/>
    <cellStyle name="Input 9 3 12 5" xfId="26441"/>
    <cellStyle name="Input 9 3 13" xfId="26442"/>
    <cellStyle name="Input 9 3 13 2" xfId="26443"/>
    <cellStyle name="Input 9 3 13 2 2" xfId="26444"/>
    <cellStyle name="Input 9 3 13 2 3" xfId="26445"/>
    <cellStyle name="Input 9 3 13 2 4" xfId="26446"/>
    <cellStyle name="Input 9 3 13 3" xfId="26447"/>
    <cellStyle name="Input 9 3 13 4" xfId="26448"/>
    <cellStyle name="Input 9 3 13 5" xfId="26449"/>
    <cellStyle name="Input 9 3 14" xfId="26450"/>
    <cellStyle name="Input 9 3 14 2" xfId="26451"/>
    <cellStyle name="Input 9 3 14 2 2" xfId="26452"/>
    <cellStyle name="Input 9 3 14 2 3" xfId="26453"/>
    <cellStyle name="Input 9 3 14 2 4" xfId="26454"/>
    <cellStyle name="Input 9 3 14 3" xfId="26455"/>
    <cellStyle name="Input 9 3 14 4" xfId="26456"/>
    <cellStyle name="Input 9 3 14 5" xfId="26457"/>
    <cellStyle name="Input 9 3 15" xfId="26458"/>
    <cellStyle name="Input 9 3 15 2" xfId="26459"/>
    <cellStyle name="Input 9 3 15 2 2" xfId="26460"/>
    <cellStyle name="Input 9 3 15 2 3" xfId="26461"/>
    <cellStyle name="Input 9 3 15 2 4" xfId="26462"/>
    <cellStyle name="Input 9 3 15 3" xfId="26463"/>
    <cellStyle name="Input 9 3 15 4" xfId="26464"/>
    <cellStyle name="Input 9 3 15 5" xfId="26465"/>
    <cellStyle name="Input 9 3 16" xfId="26466"/>
    <cellStyle name="Input 9 3 16 2" xfId="26467"/>
    <cellStyle name="Input 9 3 16 3" xfId="26468"/>
    <cellStyle name="Input 9 3 16 4" xfId="26469"/>
    <cellStyle name="Input 9 3 17" xfId="26470"/>
    <cellStyle name="Input 9 3 18" xfId="26417"/>
    <cellStyle name="Input 9 3 2" xfId="26471"/>
    <cellStyle name="Input 9 3 2 2" xfId="26472"/>
    <cellStyle name="Input 9 3 2 2 2" xfId="26473"/>
    <cellStyle name="Input 9 3 2 2 3" xfId="26474"/>
    <cellStyle name="Input 9 3 2 2 4" xfId="26475"/>
    <cellStyle name="Input 9 3 2 3" xfId="26476"/>
    <cellStyle name="Input 9 3 2 4" xfId="26477"/>
    <cellStyle name="Input 9 3 2 5" xfId="26478"/>
    <cellStyle name="Input 9 3 3" xfId="26479"/>
    <cellStyle name="Input 9 3 3 2" xfId="26480"/>
    <cellStyle name="Input 9 3 3 2 2" xfId="26481"/>
    <cellStyle name="Input 9 3 3 2 3" xfId="26482"/>
    <cellStyle name="Input 9 3 3 2 4" xfId="26483"/>
    <cellStyle name="Input 9 3 3 3" xfId="26484"/>
    <cellStyle name="Input 9 3 3 4" xfId="26485"/>
    <cellStyle name="Input 9 3 3 5" xfId="26486"/>
    <cellStyle name="Input 9 3 4" xfId="26487"/>
    <cellStyle name="Input 9 3 4 2" xfId="26488"/>
    <cellStyle name="Input 9 3 4 2 2" xfId="26489"/>
    <cellStyle name="Input 9 3 4 2 3" xfId="26490"/>
    <cellStyle name="Input 9 3 4 2 4" xfId="26491"/>
    <cellStyle name="Input 9 3 4 3" xfId="26492"/>
    <cellStyle name="Input 9 3 4 4" xfId="26493"/>
    <cellStyle name="Input 9 3 4 5" xfId="26494"/>
    <cellStyle name="Input 9 3 5" xfId="26495"/>
    <cellStyle name="Input 9 3 5 2" xfId="26496"/>
    <cellStyle name="Input 9 3 5 2 2" xfId="26497"/>
    <cellStyle name="Input 9 3 5 2 3" xfId="26498"/>
    <cellStyle name="Input 9 3 5 2 4" xfId="26499"/>
    <cellStyle name="Input 9 3 5 3" xfId="26500"/>
    <cellStyle name="Input 9 3 5 4" xfId="26501"/>
    <cellStyle name="Input 9 3 5 5" xfId="26502"/>
    <cellStyle name="Input 9 3 6" xfId="26503"/>
    <cellStyle name="Input 9 3 6 2" xfId="26504"/>
    <cellStyle name="Input 9 3 6 2 2" xfId="26505"/>
    <cellStyle name="Input 9 3 6 2 3" xfId="26506"/>
    <cellStyle name="Input 9 3 6 2 4" xfId="26507"/>
    <cellStyle name="Input 9 3 6 3" xfId="26508"/>
    <cellStyle name="Input 9 3 6 4" xfId="26509"/>
    <cellStyle name="Input 9 3 6 5" xfId="26510"/>
    <cellStyle name="Input 9 3 7" xfId="26511"/>
    <cellStyle name="Input 9 3 7 2" xfId="26512"/>
    <cellStyle name="Input 9 3 7 2 2" xfId="26513"/>
    <cellStyle name="Input 9 3 7 2 3" xfId="26514"/>
    <cellStyle name="Input 9 3 7 2 4" xfId="26515"/>
    <cellStyle name="Input 9 3 7 3" xfId="26516"/>
    <cellStyle name="Input 9 3 7 4" xfId="26517"/>
    <cellStyle name="Input 9 3 7 5" xfId="26518"/>
    <cellStyle name="Input 9 3 8" xfId="26519"/>
    <cellStyle name="Input 9 3 8 2" xfId="26520"/>
    <cellStyle name="Input 9 3 8 2 2" xfId="26521"/>
    <cellStyle name="Input 9 3 8 2 3" xfId="26522"/>
    <cellStyle name="Input 9 3 8 2 4" xfId="26523"/>
    <cellStyle name="Input 9 3 8 3" xfId="26524"/>
    <cellStyle name="Input 9 3 8 4" xfId="26525"/>
    <cellStyle name="Input 9 3 8 5" xfId="26526"/>
    <cellStyle name="Input 9 3 9" xfId="26527"/>
    <cellStyle name="Input 9 3 9 2" xfId="26528"/>
    <cellStyle name="Input 9 3 9 2 2" xfId="26529"/>
    <cellStyle name="Input 9 3 9 2 3" xfId="26530"/>
    <cellStyle name="Input 9 3 9 2 4" xfId="26531"/>
    <cellStyle name="Input 9 3 9 3" xfId="26532"/>
    <cellStyle name="Input 9 3 9 4" xfId="26533"/>
    <cellStyle name="Input 9 3 9 5" xfId="26534"/>
    <cellStyle name="Input 9 3_Income Statement " xfId="26535"/>
    <cellStyle name="Input 9 30" xfId="26536"/>
    <cellStyle name="Input 9 31" xfId="26537"/>
    <cellStyle name="Input 9 32" xfId="26068"/>
    <cellStyle name="Input 9 4" xfId="26538"/>
    <cellStyle name="Input 9 4 2" xfId="26539"/>
    <cellStyle name="Input 9 4 2 2" xfId="26540"/>
    <cellStyle name="Input 9 4 2 3" xfId="26541"/>
    <cellStyle name="Input 9 4 2 4" xfId="26542"/>
    <cellStyle name="Input 9 4 3" xfId="26543"/>
    <cellStyle name="Input 9 4 4" xfId="26544"/>
    <cellStyle name="Input 9 4 5" xfId="26545"/>
    <cellStyle name="Input 9 5" xfId="26546"/>
    <cellStyle name="Input 9 5 2" xfId="26547"/>
    <cellStyle name="Input 9 5 2 2" xfId="26548"/>
    <cellStyle name="Input 9 5 2 3" xfId="26549"/>
    <cellStyle name="Input 9 5 2 4" xfId="26550"/>
    <cellStyle name="Input 9 5 3" xfId="26551"/>
    <cellStyle name="Input 9 5 4" xfId="26552"/>
    <cellStyle name="Input 9 5 5" xfId="26553"/>
    <cellStyle name="Input 9 6" xfId="26554"/>
    <cellStyle name="Input 9 6 2" xfId="26555"/>
    <cellStyle name="Input 9 6 2 2" xfId="26556"/>
    <cellStyle name="Input 9 6 2 3" xfId="26557"/>
    <cellStyle name="Input 9 6 2 4" xfId="26558"/>
    <cellStyle name="Input 9 6 3" xfId="26559"/>
    <cellStyle name="Input 9 6 4" xfId="26560"/>
    <cellStyle name="Input 9 6 5" xfId="26561"/>
    <cellStyle name="Input 9 7" xfId="26562"/>
    <cellStyle name="Input 9 7 2" xfId="26563"/>
    <cellStyle name="Input 9 7 2 2" xfId="26564"/>
    <cellStyle name="Input 9 7 2 3" xfId="26565"/>
    <cellStyle name="Input 9 7 2 4" xfId="26566"/>
    <cellStyle name="Input 9 7 3" xfId="26567"/>
    <cellStyle name="Input 9 7 4" xfId="26568"/>
    <cellStyle name="Input 9 7 5" xfId="26569"/>
    <cellStyle name="Input 9 8" xfId="26570"/>
    <cellStyle name="Input 9 8 2" xfId="26571"/>
    <cellStyle name="Input 9 8 2 2" xfId="26572"/>
    <cellStyle name="Input 9 8 2 3" xfId="26573"/>
    <cellStyle name="Input 9 8 2 4" xfId="26574"/>
    <cellStyle name="Input 9 8 3" xfId="26575"/>
    <cellStyle name="Input 9 8 4" xfId="26576"/>
    <cellStyle name="Input 9 8 5" xfId="26577"/>
    <cellStyle name="Input 9 9" xfId="26578"/>
    <cellStyle name="Input 9 9 2" xfId="26579"/>
    <cellStyle name="Input 9 9 2 2" xfId="26580"/>
    <cellStyle name="Input 9 9 2 3" xfId="26581"/>
    <cellStyle name="Input 9 9 2 4" xfId="26582"/>
    <cellStyle name="Input 9 9 3" xfId="26583"/>
    <cellStyle name="Input 9 9 4" xfId="26584"/>
    <cellStyle name="Input 9 9 5" xfId="26585"/>
    <cellStyle name="Input 9_2540195_RDM Electric_1213" xfId="4251"/>
    <cellStyle name="Input Cells" xfId="26586"/>
    <cellStyle name="Input Cells Percent" xfId="26587"/>
    <cellStyle name="Input Cells_ACCOUNTALLOC" xfId="26588"/>
    <cellStyle name="InputBlueFont" xfId="3635"/>
    <cellStyle name="InputBlueFont 2" xfId="26589"/>
    <cellStyle name="InputNegative" xfId="3634"/>
    <cellStyle name="Integer" xfId="3633"/>
    <cellStyle name="left" xfId="3632"/>
    <cellStyle name="left 2" xfId="26590"/>
    <cellStyle name="Left:" xfId="1087"/>
    <cellStyle name="Left: 10" xfId="26591"/>
    <cellStyle name="Left: 2" xfId="1088"/>
    <cellStyle name="Left: 2 2" xfId="4252"/>
    <cellStyle name="Left: 2 2 2" xfId="4253"/>
    <cellStyle name="Left: 2 3" xfId="4254"/>
    <cellStyle name="Left: 2 3 2" xfId="4255"/>
    <cellStyle name="Left: 2 4" xfId="4256"/>
    <cellStyle name="Left: 2 4 2" xfId="4257"/>
    <cellStyle name="Left: 3" xfId="1089"/>
    <cellStyle name="Left: 3 2" xfId="4258"/>
    <cellStyle name="Left: 3 3" xfId="4259"/>
    <cellStyle name="Left: 3 3 2" xfId="4260"/>
    <cellStyle name="Left: 4" xfId="4261"/>
    <cellStyle name="Left: 4 2" xfId="4262"/>
    <cellStyle name="Left: 4 3" xfId="4263"/>
    <cellStyle name="Left: 4 3 2" xfId="4264"/>
    <cellStyle name="Left: 5" xfId="26592"/>
    <cellStyle name="Left: 5 2" xfId="26593"/>
    <cellStyle name="Left: 6" xfId="26594"/>
    <cellStyle name="Left: 7" xfId="26595"/>
    <cellStyle name="Left: 8" xfId="26596"/>
    <cellStyle name="Left: 9" xfId="26597"/>
    <cellStyle name="Level 2 Total" xfId="4265"/>
    <cellStyle name="linebottom" xfId="3631"/>
    <cellStyle name="Lines" xfId="1090"/>
    <cellStyle name="Lines 2" xfId="1091"/>
    <cellStyle name="Lines 2 2" xfId="26600"/>
    <cellStyle name="Lines 2 2 2" xfId="26601"/>
    <cellStyle name="Lines 2 3" xfId="26602"/>
    <cellStyle name="Lines 2 3 2" xfId="26603"/>
    <cellStyle name="Lines 2 4" xfId="26604"/>
    <cellStyle name="Lines 2 5" xfId="26605"/>
    <cellStyle name="Lines 2 6" xfId="26599"/>
    <cellStyle name="Lines 3" xfId="26606"/>
    <cellStyle name="Lines 3 2" xfId="26607"/>
    <cellStyle name="Lines 3 2 2" xfId="26608"/>
    <cellStyle name="Lines 3 3" xfId="26609"/>
    <cellStyle name="Lines 3 3 2" xfId="26610"/>
    <cellStyle name="Lines 3 4" xfId="26611"/>
    <cellStyle name="Lines 4" xfId="26612"/>
    <cellStyle name="Lines 4 2" xfId="26613"/>
    <cellStyle name="Lines 5" xfId="26614"/>
    <cellStyle name="Lines 5 2" xfId="26615"/>
    <cellStyle name="Lines 6" xfId="26616"/>
    <cellStyle name="Lines 6 2" xfId="26617"/>
    <cellStyle name="Lines 7" xfId="26618"/>
    <cellStyle name="Lines 8" xfId="26619"/>
    <cellStyle name="Lines 9" xfId="26598"/>
    <cellStyle name="Lines_269" xfId="1092"/>
    <cellStyle name="linetop" xfId="3629"/>
    <cellStyle name="LINKED" xfId="26620"/>
    <cellStyle name="Linked Cell 10" xfId="1093"/>
    <cellStyle name="Linked Cell 10 2" xfId="26622"/>
    <cellStyle name="Linked Cell 10 2 2" xfId="26623"/>
    <cellStyle name="Linked Cell 10 2 2 2" xfId="26624"/>
    <cellStyle name="Linked Cell 10 2 3" xfId="26625"/>
    <cellStyle name="Linked Cell 10 2 3 2" xfId="26626"/>
    <cellStyle name="Linked Cell 10 2 4" xfId="26627"/>
    <cellStyle name="Linked Cell 10 3" xfId="26628"/>
    <cellStyle name="Linked Cell 10 3 2" xfId="26629"/>
    <cellStyle name="Linked Cell 10 4" xfId="26630"/>
    <cellStyle name="Linked Cell 10 4 2" xfId="26631"/>
    <cellStyle name="Linked Cell 10 5" xfId="26632"/>
    <cellStyle name="Linked Cell 10 5 2" xfId="26633"/>
    <cellStyle name="Linked Cell 10 6" xfId="26634"/>
    <cellStyle name="Linked Cell 10 7" xfId="26635"/>
    <cellStyle name="Linked Cell 10 8" xfId="26621"/>
    <cellStyle name="Linked Cell 11" xfId="26636"/>
    <cellStyle name="Linked Cell 11 2" xfId="26637"/>
    <cellStyle name="Linked Cell 11 2 2" xfId="26638"/>
    <cellStyle name="Linked Cell 11 3" xfId="26639"/>
    <cellStyle name="Linked Cell 11 3 2" xfId="26640"/>
    <cellStyle name="Linked Cell 11 4" xfId="26641"/>
    <cellStyle name="Linked Cell 2" xfId="1094"/>
    <cellStyle name="Linked Cell 2 10" xfId="26642"/>
    <cellStyle name="Linked Cell 2 2" xfId="4268"/>
    <cellStyle name="Linked Cell 2 2 2" xfId="26644"/>
    <cellStyle name="Linked Cell 2 2 2 2" xfId="26645"/>
    <cellStyle name="Linked Cell 2 2 3" xfId="26646"/>
    <cellStyle name="Linked Cell 2 2 3 2" xfId="26647"/>
    <cellStyle name="Linked Cell 2 2 4" xfId="26648"/>
    <cellStyle name="Linked Cell 2 2 5" xfId="26643"/>
    <cellStyle name="Linked Cell 2 3" xfId="4269"/>
    <cellStyle name="Linked Cell 2 3 2" xfId="4270"/>
    <cellStyle name="Linked Cell 2 3 2 2" xfId="26651"/>
    <cellStyle name="Linked Cell 2 3 2 3" xfId="26650"/>
    <cellStyle name="Linked Cell 2 3 3" xfId="26652"/>
    <cellStyle name="Linked Cell 2 3 3 2" xfId="26653"/>
    <cellStyle name="Linked Cell 2 3 4" xfId="26654"/>
    <cellStyle name="Linked Cell 2 3 5" xfId="26649"/>
    <cellStyle name="Linked Cell 2 4" xfId="4267"/>
    <cellStyle name="Linked Cell 2 4 2" xfId="26656"/>
    <cellStyle name="Linked Cell 2 4 2 2" xfId="26657"/>
    <cellStyle name="Linked Cell 2 4 3" xfId="26658"/>
    <cellStyle name="Linked Cell 2 4 3 2" xfId="26659"/>
    <cellStyle name="Linked Cell 2 4 4" xfId="26660"/>
    <cellStyle name="Linked Cell 2 4 5" xfId="26655"/>
    <cellStyle name="Linked Cell 2 5" xfId="26661"/>
    <cellStyle name="Linked Cell 2 5 2" xfId="26662"/>
    <cellStyle name="Linked Cell 2 6" xfId="26663"/>
    <cellStyle name="Linked Cell 2 6 2" xfId="26664"/>
    <cellStyle name="Linked Cell 2 7" xfId="26665"/>
    <cellStyle name="Linked Cell 2 7 2" xfId="26666"/>
    <cellStyle name="Linked Cell 2 8" xfId="26667"/>
    <cellStyle name="Linked Cell 2 9" xfId="26668"/>
    <cellStyle name="Linked Cell 2_2530250_ Nuclear Fuel Disp Cost_1213" xfId="4271"/>
    <cellStyle name="Linked Cell 3" xfId="1095"/>
    <cellStyle name="Linked Cell 3 2" xfId="4273"/>
    <cellStyle name="Linked Cell 3 2 2" xfId="4274"/>
    <cellStyle name="Linked Cell 3 2 2 2" xfId="26672"/>
    <cellStyle name="Linked Cell 3 2 2 3" xfId="26671"/>
    <cellStyle name="Linked Cell 3 2 3" xfId="26673"/>
    <cellStyle name="Linked Cell 3 2 3 2" xfId="26674"/>
    <cellStyle name="Linked Cell 3 2 4" xfId="26675"/>
    <cellStyle name="Linked Cell 3 2 5" xfId="26670"/>
    <cellStyle name="Linked Cell 3 3" xfId="4275"/>
    <cellStyle name="Linked Cell 3 3 2" xfId="26677"/>
    <cellStyle name="Linked Cell 3 3 3" xfId="26676"/>
    <cellStyle name="Linked Cell 3 4" xfId="4272"/>
    <cellStyle name="Linked Cell 3 4 2" xfId="26679"/>
    <cellStyle name="Linked Cell 3 4 3" xfId="26678"/>
    <cellStyle name="Linked Cell 3 5" xfId="26680"/>
    <cellStyle name="Linked Cell 3 5 2" xfId="26681"/>
    <cellStyle name="Linked Cell 3 6" xfId="26682"/>
    <cellStyle name="Linked Cell 3 7" xfId="26683"/>
    <cellStyle name="Linked Cell 3 8" xfId="26684"/>
    <cellStyle name="Linked Cell 3 9" xfId="26669"/>
    <cellStyle name="Linked Cell 3_5210NY0919_6225_Economic Development Fund Deferral_0313" xfId="4276"/>
    <cellStyle name="Linked Cell 4" xfId="1096"/>
    <cellStyle name="Linked Cell 4 2" xfId="4277"/>
    <cellStyle name="Linked Cell 4 2 2" xfId="26687"/>
    <cellStyle name="Linked Cell 4 2 2 2" xfId="26688"/>
    <cellStyle name="Linked Cell 4 2 3" xfId="26689"/>
    <cellStyle name="Linked Cell 4 2 3 2" xfId="26690"/>
    <cellStyle name="Linked Cell 4 2 4" xfId="26691"/>
    <cellStyle name="Linked Cell 4 2 5" xfId="26686"/>
    <cellStyle name="Linked Cell 4 3" xfId="26692"/>
    <cellStyle name="Linked Cell 4 3 2" xfId="26693"/>
    <cellStyle name="Linked Cell 4 4" xfId="26694"/>
    <cellStyle name="Linked Cell 4 4 2" xfId="26695"/>
    <cellStyle name="Linked Cell 4 5" xfId="26696"/>
    <cellStyle name="Linked Cell 4 5 2" xfId="26697"/>
    <cellStyle name="Linked Cell 4 6" xfId="26698"/>
    <cellStyle name="Linked Cell 4 7" xfId="26699"/>
    <cellStyle name="Linked Cell 4 8" xfId="26685"/>
    <cellStyle name="Linked Cell 5" xfId="1097"/>
    <cellStyle name="Linked Cell 5 2" xfId="4279"/>
    <cellStyle name="Linked Cell 5 2 2" xfId="26702"/>
    <cellStyle name="Linked Cell 5 2 2 2" xfId="26703"/>
    <cellStyle name="Linked Cell 5 2 3" xfId="26704"/>
    <cellStyle name="Linked Cell 5 2 3 2" xfId="26705"/>
    <cellStyle name="Linked Cell 5 2 4" xfId="26706"/>
    <cellStyle name="Linked Cell 5 2 5" xfId="26701"/>
    <cellStyle name="Linked Cell 5 3" xfId="4280"/>
    <cellStyle name="Linked Cell 5 3 2" xfId="26708"/>
    <cellStyle name="Linked Cell 5 3 3" xfId="26707"/>
    <cellStyle name="Linked Cell 5 4" xfId="4278"/>
    <cellStyle name="Linked Cell 5 4 2" xfId="26710"/>
    <cellStyle name="Linked Cell 5 4 3" xfId="26709"/>
    <cellStyle name="Linked Cell 5 5" xfId="26711"/>
    <cellStyle name="Linked Cell 5 5 2" xfId="26712"/>
    <cellStyle name="Linked Cell 5 6" xfId="26713"/>
    <cellStyle name="Linked Cell 5 7" xfId="26714"/>
    <cellStyle name="Linked Cell 5 8" xfId="26700"/>
    <cellStyle name="Linked Cell 5_08 14 TRAC Estimate w_JE" xfId="4281"/>
    <cellStyle name="Linked Cell 6" xfId="1098"/>
    <cellStyle name="Linked Cell 6 2" xfId="26716"/>
    <cellStyle name="Linked Cell 6 2 2" xfId="26717"/>
    <cellStyle name="Linked Cell 6 2 2 2" xfId="26718"/>
    <cellStyle name="Linked Cell 6 2 3" xfId="26719"/>
    <cellStyle name="Linked Cell 6 2 3 2" xfId="26720"/>
    <cellStyle name="Linked Cell 6 2 4" xfId="26721"/>
    <cellStyle name="Linked Cell 6 3" xfId="26722"/>
    <cellStyle name="Linked Cell 6 3 2" xfId="26723"/>
    <cellStyle name="Linked Cell 6 4" xfId="26724"/>
    <cellStyle name="Linked Cell 6 4 2" xfId="26725"/>
    <cellStyle name="Linked Cell 6 5" xfId="26726"/>
    <cellStyle name="Linked Cell 6 5 2" xfId="26727"/>
    <cellStyle name="Linked Cell 6 6" xfId="26728"/>
    <cellStyle name="Linked Cell 6 7" xfId="26729"/>
    <cellStyle name="Linked Cell 6 8" xfId="26715"/>
    <cellStyle name="Linked Cell 7" xfId="1099"/>
    <cellStyle name="Linked Cell 7 2" xfId="26731"/>
    <cellStyle name="Linked Cell 7 2 2" xfId="26732"/>
    <cellStyle name="Linked Cell 7 2 2 2" xfId="26733"/>
    <cellStyle name="Linked Cell 7 2 3" xfId="26734"/>
    <cellStyle name="Linked Cell 7 2 3 2" xfId="26735"/>
    <cellStyle name="Linked Cell 7 2 4" xfId="26736"/>
    <cellStyle name="Linked Cell 7 3" xfId="26737"/>
    <cellStyle name="Linked Cell 7 3 2" xfId="26738"/>
    <cellStyle name="Linked Cell 7 4" xfId="26739"/>
    <cellStyle name="Linked Cell 7 4 2" xfId="26740"/>
    <cellStyle name="Linked Cell 7 5" xfId="26741"/>
    <cellStyle name="Linked Cell 7 5 2" xfId="26742"/>
    <cellStyle name="Linked Cell 7 6" xfId="26743"/>
    <cellStyle name="Linked Cell 7 7" xfId="26744"/>
    <cellStyle name="Linked Cell 7 8" xfId="26730"/>
    <cellStyle name="Linked Cell 8" xfId="1100"/>
    <cellStyle name="Linked Cell 8 2" xfId="26746"/>
    <cellStyle name="Linked Cell 8 2 2" xfId="26747"/>
    <cellStyle name="Linked Cell 8 2 2 2" xfId="26748"/>
    <cellStyle name="Linked Cell 8 2 3" xfId="26749"/>
    <cellStyle name="Linked Cell 8 2 3 2" xfId="26750"/>
    <cellStyle name="Linked Cell 8 2 4" xfId="26751"/>
    <cellStyle name="Linked Cell 8 3" xfId="26752"/>
    <cellStyle name="Linked Cell 8 3 2" xfId="26753"/>
    <cellStyle name="Linked Cell 8 4" xfId="26754"/>
    <cellStyle name="Linked Cell 8 4 2" xfId="26755"/>
    <cellStyle name="Linked Cell 8 5" xfId="26756"/>
    <cellStyle name="Linked Cell 8 5 2" xfId="26757"/>
    <cellStyle name="Linked Cell 8 6" xfId="26758"/>
    <cellStyle name="Linked Cell 8 7" xfId="26759"/>
    <cellStyle name="Linked Cell 8 8" xfId="26745"/>
    <cellStyle name="Linked Cell 9" xfId="1101"/>
    <cellStyle name="Linked Cell 9 2" xfId="26761"/>
    <cellStyle name="Linked Cell 9 2 2" xfId="26762"/>
    <cellStyle name="Linked Cell 9 2 2 2" xfId="26763"/>
    <cellStyle name="Linked Cell 9 2 3" xfId="26764"/>
    <cellStyle name="Linked Cell 9 2 3 2" xfId="26765"/>
    <cellStyle name="Linked Cell 9 2 4" xfId="26766"/>
    <cellStyle name="Linked Cell 9 3" xfId="26767"/>
    <cellStyle name="Linked Cell 9 3 2" xfId="26768"/>
    <cellStyle name="Linked Cell 9 4" xfId="26769"/>
    <cellStyle name="Linked Cell 9 4 2" xfId="26770"/>
    <cellStyle name="Linked Cell 9 5" xfId="26771"/>
    <cellStyle name="Linked Cell 9 5 2" xfId="26772"/>
    <cellStyle name="Linked Cell 9 6" xfId="26773"/>
    <cellStyle name="Linked Cell 9 7" xfId="26774"/>
    <cellStyle name="Linked Cell 9 8" xfId="26760"/>
    <cellStyle name="M2" xfId="1102"/>
    <cellStyle name="M2 10" xfId="26775"/>
    <cellStyle name="M2 2" xfId="1103"/>
    <cellStyle name="M2 2 2" xfId="4284"/>
    <cellStyle name="M2 2 2 2" xfId="4285"/>
    <cellStyle name="M2 2 3" xfId="4286"/>
    <cellStyle name="M2 2 3 2" xfId="4287"/>
    <cellStyle name="M2 2 4" xfId="4288"/>
    <cellStyle name="M2 2 4 2" xfId="4289"/>
    <cellStyle name="M2 3" xfId="1104"/>
    <cellStyle name="M2 3 2" xfId="4290"/>
    <cellStyle name="M2 3 3" xfId="4291"/>
    <cellStyle name="M2 3 3 2" xfId="4292"/>
    <cellStyle name="M2 4" xfId="4293"/>
    <cellStyle name="M2 4 2" xfId="4294"/>
    <cellStyle name="M2 4 3" xfId="4295"/>
    <cellStyle name="M2 4 3 2" xfId="4296"/>
    <cellStyle name="M2 5" xfId="26776"/>
    <cellStyle name="M2 5 2" xfId="26777"/>
    <cellStyle name="M2 6" xfId="26778"/>
    <cellStyle name="M2 7" xfId="26779"/>
    <cellStyle name="M2 8" xfId="26780"/>
    <cellStyle name="M2 9" xfId="26781"/>
    <cellStyle name="M3" xfId="1105"/>
    <cellStyle name="M3 10" xfId="26782"/>
    <cellStyle name="M3 2" xfId="1106"/>
    <cellStyle name="M3 2 2" xfId="4297"/>
    <cellStyle name="M3 2 2 2" xfId="4298"/>
    <cellStyle name="M3 2 3" xfId="4299"/>
    <cellStyle name="M3 2 3 2" xfId="4300"/>
    <cellStyle name="M3 2 4" xfId="4301"/>
    <cellStyle name="M3 2 4 2" xfId="4302"/>
    <cellStyle name="M3 3" xfId="1107"/>
    <cellStyle name="M3 3 2" xfId="4303"/>
    <cellStyle name="M3 3 2 2" xfId="26783"/>
    <cellStyle name="M3 3 2 2 2" xfId="26784"/>
    <cellStyle name="M3 3 2 3" xfId="26785"/>
    <cellStyle name="M3 3 3" xfId="4304"/>
    <cellStyle name="M3 3 3 2" xfId="4305"/>
    <cellStyle name="M3 3 4" xfId="26786"/>
    <cellStyle name="M3 4" xfId="4306"/>
    <cellStyle name="M3 4 2" xfId="4307"/>
    <cellStyle name="M3 4 2 2" xfId="26787"/>
    <cellStyle name="M3 4 2 2 2" xfId="26788"/>
    <cellStyle name="M3 4 2 3" xfId="26789"/>
    <cellStyle name="M3 4 3" xfId="4308"/>
    <cellStyle name="M3 4 3 2" xfId="4309"/>
    <cellStyle name="M3 4 4" xfId="26790"/>
    <cellStyle name="M3 5" xfId="26791"/>
    <cellStyle name="M3 5 2" xfId="26792"/>
    <cellStyle name="M3 5 2 2" xfId="26793"/>
    <cellStyle name="M3 5 2 2 2" xfId="26794"/>
    <cellStyle name="M3 5 2 3" xfId="26795"/>
    <cellStyle name="M3 5 3" xfId="26796"/>
    <cellStyle name="M3 5 3 2" xfId="26797"/>
    <cellStyle name="M3 5 4" xfId="26798"/>
    <cellStyle name="M3 6" xfId="26799"/>
    <cellStyle name="M3 6 2" xfId="26800"/>
    <cellStyle name="M3 7" xfId="26801"/>
    <cellStyle name="M3 8" xfId="26802"/>
    <cellStyle name="M3 9" xfId="26803"/>
    <cellStyle name="MACRO" xfId="3628"/>
    <cellStyle name="MacroHeader" xfId="1108"/>
    <cellStyle name="MacroHeader 2" xfId="26805"/>
    <cellStyle name="MacroHeader 2 2" xfId="26806"/>
    <cellStyle name="MacroHeader 2 2 2" xfId="26807"/>
    <cellStyle name="MacroHeader 2 3" xfId="26808"/>
    <cellStyle name="MacroHeader 2 3 2" xfId="26809"/>
    <cellStyle name="MacroHeader 2 4" xfId="26810"/>
    <cellStyle name="MacroHeader 3" xfId="26811"/>
    <cellStyle name="MacroHeader 3 2" xfId="26812"/>
    <cellStyle name="MacroHeader 4" xfId="26813"/>
    <cellStyle name="MacroHeader 4 2" xfId="26814"/>
    <cellStyle name="MacroHeader 5" xfId="26815"/>
    <cellStyle name="MacroHeader 5 2" xfId="26816"/>
    <cellStyle name="MacroHeader 6" xfId="26817"/>
    <cellStyle name="MacroHeader 7" xfId="26818"/>
    <cellStyle name="MacroHeader 8" xfId="26804"/>
    <cellStyle name="MacroHeader_Income Statement " xfId="26819"/>
    <cellStyle name="Main Heading" xfId="3627"/>
    <cellStyle name="Main Title" xfId="1109"/>
    <cellStyle name="Main Title 2" xfId="26821"/>
    <cellStyle name="Main Title 2 2" xfId="26822"/>
    <cellStyle name="Main Title 2 2 2" xfId="26823"/>
    <cellStyle name="Main Title 2 3" xfId="26824"/>
    <cellStyle name="Main Title 2 3 2" xfId="26825"/>
    <cellStyle name="Main Title 2 4" xfId="26826"/>
    <cellStyle name="Main Title 3" xfId="26827"/>
    <cellStyle name="Main Title 3 2" xfId="26828"/>
    <cellStyle name="Main Title 4" xfId="26829"/>
    <cellStyle name="Main Title 4 2" xfId="26830"/>
    <cellStyle name="Main Title 5" xfId="26831"/>
    <cellStyle name="Main Title 5 2" xfId="26832"/>
    <cellStyle name="Main Title 6" xfId="26833"/>
    <cellStyle name="Main Title 7" xfId="26834"/>
    <cellStyle name="Main Title 8" xfId="26820"/>
    <cellStyle name="Main Title_Income Statement " xfId="26835"/>
    <cellStyle name="Major Total" xfId="4310"/>
    <cellStyle name="MAN06" xfId="1110"/>
    <cellStyle name="MAN06 2" xfId="26836"/>
    <cellStyle name="MAN06 2 2" xfId="26837"/>
    <cellStyle name="MAN06 3" xfId="26838"/>
    <cellStyle name="MAN06_Income Statement " xfId="26839"/>
    <cellStyle name="Millares_repenerconsomarzobis" xfId="26840"/>
    <cellStyle name="Milliers [0]_laroux" xfId="3626"/>
    <cellStyle name="Milliers_laroux" xfId="3625"/>
    <cellStyle name="million" xfId="3624"/>
    <cellStyle name="Model" xfId="3623"/>
    <cellStyle name="Model 2" xfId="26841"/>
    <cellStyle name="Monétaire [0]_laroux" xfId="3622"/>
    <cellStyle name="Monétaire_laroux" xfId="3621"/>
    <cellStyle name="mult" xfId="3620"/>
    <cellStyle name="Multiple" xfId="3619"/>
    <cellStyle name="MultipleBelow" xfId="3618"/>
    <cellStyle name="Neutral 10" xfId="1111"/>
    <cellStyle name="Neutral 10 2" xfId="26843"/>
    <cellStyle name="Neutral 10 2 2" xfId="26844"/>
    <cellStyle name="Neutral 10 2 2 2" xfId="26845"/>
    <cellStyle name="Neutral 10 2 3" xfId="26846"/>
    <cellStyle name="Neutral 10 2 3 2" xfId="26847"/>
    <cellStyle name="Neutral 10 2 4" xfId="26848"/>
    <cellStyle name="Neutral 10 3" xfId="26849"/>
    <cellStyle name="Neutral 10 3 2" xfId="26850"/>
    <cellStyle name="Neutral 10 4" xfId="26851"/>
    <cellStyle name="Neutral 10 4 2" xfId="26852"/>
    <cellStyle name="Neutral 10 5" xfId="26853"/>
    <cellStyle name="Neutral 10 5 2" xfId="26854"/>
    <cellStyle name="Neutral 10 6" xfId="26855"/>
    <cellStyle name="Neutral 10 7" xfId="26856"/>
    <cellStyle name="Neutral 10 8" xfId="26842"/>
    <cellStyle name="Neutral 11" xfId="26857"/>
    <cellStyle name="Neutral 11 2" xfId="26858"/>
    <cellStyle name="Neutral 11 2 2" xfId="26859"/>
    <cellStyle name="Neutral 11 3" xfId="26860"/>
    <cellStyle name="Neutral 11 3 2" xfId="26861"/>
    <cellStyle name="Neutral 11 4" xfId="26862"/>
    <cellStyle name="Neutral 2" xfId="1112"/>
    <cellStyle name="Neutral 2 10" xfId="26863"/>
    <cellStyle name="Neutral 2 2" xfId="4312"/>
    <cellStyle name="Neutral 2 2 2" xfId="26865"/>
    <cellStyle name="Neutral 2 2 2 2" xfId="26866"/>
    <cellStyle name="Neutral 2 2 3" xfId="26867"/>
    <cellStyle name="Neutral 2 2 3 2" xfId="26868"/>
    <cellStyle name="Neutral 2 2 4" xfId="26869"/>
    <cellStyle name="Neutral 2 2 5" xfId="26864"/>
    <cellStyle name="Neutral 2 3" xfId="4313"/>
    <cellStyle name="Neutral 2 3 2" xfId="4314"/>
    <cellStyle name="Neutral 2 3 2 2" xfId="26872"/>
    <cellStyle name="Neutral 2 3 2 3" xfId="26871"/>
    <cellStyle name="Neutral 2 3 3" xfId="26873"/>
    <cellStyle name="Neutral 2 3 3 2" xfId="26874"/>
    <cellStyle name="Neutral 2 3 4" xfId="26875"/>
    <cellStyle name="Neutral 2 3 5" xfId="26870"/>
    <cellStyle name="Neutral 2 4" xfId="4311"/>
    <cellStyle name="Neutral 2 4 2" xfId="26877"/>
    <cellStyle name="Neutral 2 4 2 2" xfId="26878"/>
    <cellStyle name="Neutral 2 4 3" xfId="26879"/>
    <cellStyle name="Neutral 2 4 3 2" xfId="26880"/>
    <cellStyle name="Neutral 2 4 4" xfId="26881"/>
    <cellStyle name="Neutral 2 4 5" xfId="26876"/>
    <cellStyle name="Neutral 2 5" xfId="26882"/>
    <cellStyle name="Neutral 2 5 2" xfId="26883"/>
    <cellStyle name="Neutral 2 6" xfId="26884"/>
    <cellStyle name="Neutral 2 6 2" xfId="26885"/>
    <cellStyle name="Neutral 2 7" xfId="26886"/>
    <cellStyle name="Neutral 2 7 2" xfId="26887"/>
    <cellStyle name="Neutral 2 8" xfId="26888"/>
    <cellStyle name="Neutral 2 9" xfId="26889"/>
    <cellStyle name="Neutral 2_2530250_ Nuclear Fuel Disp Cost_1213" xfId="4315"/>
    <cellStyle name="Neutral 3" xfId="1113"/>
    <cellStyle name="Neutral 3 2" xfId="4317"/>
    <cellStyle name="Neutral 3 2 2" xfId="4318"/>
    <cellStyle name="Neutral 3 2 2 2" xfId="26893"/>
    <cellStyle name="Neutral 3 2 2 3" xfId="26892"/>
    <cellStyle name="Neutral 3 2 3" xfId="26894"/>
    <cellStyle name="Neutral 3 2 3 2" xfId="26895"/>
    <cellStyle name="Neutral 3 2 4" xfId="26896"/>
    <cellStyle name="Neutral 3 2 5" xfId="26891"/>
    <cellStyle name="Neutral 3 3" xfId="4319"/>
    <cellStyle name="Neutral 3 3 2" xfId="26898"/>
    <cellStyle name="Neutral 3 3 3" xfId="26897"/>
    <cellStyle name="Neutral 3 4" xfId="4316"/>
    <cellStyle name="Neutral 3 4 2" xfId="26900"/>
    <cellStyle name="Neutral 3 4 3" xfId="26899"/>
    <cellStyle name="Neutral 3 5" xfId="26901"/>
    <cellStyle name="Neutral 3 5 2" xfId="26902"/>
    <cellStyle name="Neutral 3 6" xfId="26903"/>
    <cellStyle name="Neutral 3 7" xfId="26904"/>
    <cellStyle name="Neutral 3 8" xfId="26905"/>
    <cellStyle name="Neutral 3 9" xfId="26890"/>
    <cellStyle name="Neutral 3_5210NY5008- NMPC Transmission Revenue Adjustment Clause (TRAC)_0115" xfId="4320"/>
    <cellStyle name="Neutral 4" xfId="1114"/>
    <cellStyle name="Neutral 4 2" xfId="4321"/>
    <cellStyle name="Neutral 4 2 2" xfId="26908"/>
    <cellStyle name="Neutral 4 2 2 2" xfId="26909"/>
    <cellStyle name="Neutral 4 2 3" xfId="26910"/>
    <cellStyle name="Neutral 4 2 3 2" xfId="26911"/>
    <cellStyle name="Neutral 4 2 4" xfId="26912"/>
    <cellStyle name="Neutral 4 2 5" xfId="26907"/>
    <cellStyle name="Neutral 4 3" xfId="26913"/>
    <cellStyle name="Neutral 4 3 2" xfId="26914"/>
    <cellStyle name="Neutral 4 4" xfId="26915"/>
    <cellStyle name="Neutral 4 4 2" xfId="26916"/>
    <cellStyle name="Neutral 4 5" xfId="26917"/>
    <cellStyle name="Neutral 4 5 2" xfId="26918"/>
    <cellStyle name="Neutral 4 6" xfId="26919"/>
    <cellStyle name="Neutral 4 7" xfId="26920"/>
    <cellStyle name="Neutral 4 8" xfId="26906"/>
    <cellStyle name="Neutral 5" xfId="1115"/>
    <cellStyle name="Neutral 5 2" xfId="4323"/>
    <cellStyle name="Neutral 5 2 2" xfId="26923"/>
    <cellStyle name="Neutral 5 2 2 2" xfId="26924"/>
    <cellStyle name="Neutral 5 2 3" xfId="26925"/>
    <cellStyle name="Neutral 5 2 3 2" xfId="26926"/>
    <cellStyle name="Neutral 5 2 4" xfId="26927"/>
    <cellStyle name="Neutral 5 2 5" xfId="26922"/>
    <cellStyle name="Neutral 5 3" xfId="4324"/>
    <cellStyle name="Neutral 5 3 2" xfId="26929"/>
    <cellStyle name="Neutral 5 3 3" xfId="26928"/>
    <cellStyle name="Neutral 5 4" xfId="4322"/>
    <cellStyle name="Neutral 5 4 2" xfId="26931"/>
    <cellStyle name="Neutral 5 4 3" xfId="26930"/>
    <cellStyle name="Neutral 5 5" xfId="26932"/>
    <cellStyle name="Neutral 5 5 2" xfId="26933"/>
    <cellStyle name="Neutral 5 6" xfId="26934"/>
    <cellStyle name="Neutral 5 7" xfId="26935"/>
    <cellStyle name="Neutral 5 8" xfId="26921"/>
    <cellStyle name="Neutral 5_08 14 TRAC Estimate w_JE" xfId="4325"/>
    <cellStyle name="Neutral 6" xfId="1116"/>
    <cellStyle name="Neutral 6 2" xfId="26937"/>
    <cellStyle name="Neutral 6 2 2" xfId="26938"/>
    <cellStyle name="Neutral 6 2 2 2" xfId="26939"/>
    <cellStyle name="Neutral 6 2 3" xfId="26940"/>
    <cellStyle name="Neutral 6 2 3 2" xfId="26941"/>
    <cellStyle name="Neutral 6 2 4" xfId="26942"/>
    <cellStyle name="Neutral 6 3" xfId="26943"/>
    <cellStyle name="Neutral 6 3 2" xfId="26944"/>
    <cellStyle name="Neutral 6 4" xfId="26945"/>
    <cellStyle name="Neutral 6 4 2" xfId="26946"/>
    <cellStyle name="Neutral 6 5" xfId="26947"/>
    <cellStyle name="Neutral 6 5 2" xfId="26948"/>
    <cellStyle name="Neutral 6 6" xfId="26949"/>
    <cellStyle name="Neutral 6 7" xfId="26950"/>
    <cellStyle name="Neutral 6 8" xfId="26936"/>
    <cellStyle name="Neutral 7" xfId="1117"/>
    <cellStyle name="Neutral 7 2" xfId="26952"/>
    <cellStyle name="Neutral 7 2 2" xfId="26953"/>
    <cellStyle name="Neutral 7 2 2 2" xfId="26954"/>
    <cellStyle name="Neutral 7 2 3" xfId="26955"/>
    <cellStyle name="Neutral 7 2 3 2" xfId="26956"/>
    <cellStyle name="Neutral 7 2 4" xfId="26957"/>
    <cellStyle name="Neutral 7 3" xfId="26958"/>
    <cellStyle name="Neutral 7 3 2" xfId="26959"/>
    <cellStyle name="Neutral 7 4" xfId="26960"/>
    <cellStyle name="Neutral 7 4 2" xfId="26961"/>
    <cellStyle name="Neutral 7 5" xfId="26962"/>
    <cellStyle name="Neutral 7 5 2" xfId="26963"/>
    <cellStyle name="Neutral 7 6" xfId="26964"/>
    <cellStyle name="Neutral 7 7" xfId="26965"/>
    <cellStyle name="Neutral 7 8" xfId="26951"/>
    <cellStyle name="Neutral 8" xfId="1118"/>
    <cellStyle name="Neutral 8 2" xfId="26967"/>
    <cellStyle name="Neutral 8 2 2" xfId="26968"/>
    <cellStyle name="Neutral 8 2 2 2" xfId="26969"/>
    <cellStyle name="Neutral 8 2 3" xfId="26970"/>
    <cellStyle name="Neutral 8 2 3 2" xfId="26971"/>
    <cellStyle name="Neutral 8 2 4" xfId="26972"/>
    <cellStyle name="Neutral 8 3" xfId="26973"/>
    <cellStyle name="Neutral 8 3 2" xfId="26974"/>
    <cellStyle name="Neutral 8 4" xfId="26975"/>
    <cellStyle name="Neutral 8 4 2" xfId="26976"/>
    <cellStyle name="Neutral 8 5" xfId="26977"/>
    <cellStyle name="Neutral 8 5 2" xfId="26978"/>
    <cellStyle name="Neutral 8 6" xfId="26979"/>
    <cellStyle name="Neutral 8 7" xfId="26980"/>
    <cellStyle name="Neutral 8 8" xfId="26966"/>
    <cellStyle name="Neutral 9" xfId="1119"/>
    <cellStyle name="Neutral 9 2" xfId="26982"/>
    <cellStyle name="Neutral 9 2 2" xfId="26983"/>
    <cellStyle name="Neutral 9 2 2 2" xfId="26984"/>
    <cellStyle name="Neutral 9 2 3" xfId="26985"/>
    <cellStyle name="Neutral 9 2 3 2" xfId="26986"/>
    <cellStyle name="Neutral 9 2 4" xfId="26987"/>
    <cellStyle name="Neutral 9 3" xfId="26988"/>
    <cellStyle name="Neutral 9 3 2" xfId="26989"/>
    <cellStyle name="Neutral 9 4" xfId="26990"/>
    <cellStyle name="Neutral 9 4 2" xfId="26991"/>
    <cellStyle name="Neutral 9 5" xfId="26992"/>
    <cellStyle name="Neutral 9 5 2" xfId="26993"/>
    <cellStyle name="Neutral 9 6" xfId="26994"/>
    <cellStyle name="Neutral 9 7" xfId="26995"/>
    <cellStyle name="Neutral 9 8" xfId="26981"/>
    <cellStyle name="no dec" xfId="3617"/>
    <cellStyle name="NonPrint_TemTitle" xfId="4326"/>
    <cellStyle name="Normal" xfId="0" builtinId="0"/>
    <cellStyle name="Normal - Style1" xfId="1120"/>
    <cellStyle name="Normal - Style1 10" xfId="26996"/>
    <cellStyle name="Normal - Style1 11" xfId="1121"/>
    <cellStyle name="Normal - Style1 11 2" xfId="26997"/>
    <cellStyle name="Normal - Style1 2" xfId="1122"/>
    <cellStyle name="Normal - Style1 2 2" xfId="4328"/>
    <cellStyle name="Normal - Style1 2 2 2" xfId="4329"/>
    <cellStyle name="Normal - Style1 2 3" xfId="4330"/>
    <cellStyle name="Normal - Style1 2 3 2" xfId="4331"/>
    <cellStyle name="Normal - Style1 2 4" xfId="4332"/>
    <cellStyle name="Normal - Style1 2 4 2" xfId="4333"/>
    <cellStyle name="Normal - Style1 2 5" xfId="4327"/>
    <cellStyle name="Normal - Style1 2_5210 2540541 1823241 Transmission Revenue Adjustment Clause (TRAC) 0314" xfId="4334"/>
    <cellStyle name="Normal - Style1 3" xfId="1123"/>
    <cellStyle name="Normal - Style1 3 2" xfId="4336"/>
    <cellStyle name="Normal - Style1 3 2 2" xfId="26998"/>
    <cellStyle name="Normal - Style1 3 3" xfId="4337"/>
    <cellStyle name="Normal - Style1 3 3 2" xfId="4338"/>
    <cellStyle name="Normal - Style1 3 4" xfId="4335"/>
    <cellStyle name="Normal - Style1 3_Income Statement " xfId="26999"/>
    <cellStyle name="Normal - Style1 4" xfId="4339"/>
    <cellStyle name="Normal - Style1 4 2" xfId="4340"/>
    <cellStyle name="Normal - Style1 4 2 2" xfId="27000"/>
    <cellStyle name="Normal - Style1 4 3" xfId="4341"/>
    <cellStyle name="Normal - Style1 4 3 2" xfId="4342"/>
    <cellStyle name="Normal - Style1 4_Income Statement " xfId="27001"/>
    <cellStyle name="Normal - Style1 5" xfId="27002"/>
    <cellStyle name="Normal - Style1 5 2" xfId="27003"/>
    <cellStyle name="Normal - Style1 5_Income Statement " xfId="27004"/>
    <cellStyle name="Normal - Style1 6" xfId="27005"/>
    <cellStyle name="Normal - Style1 7" xfId="27006"/>
    <cellStyle name="Normal - Style1 8" xfId="27007"/>
    <cellStyle name="Normal - Style1 9" xfId="27008"/>
    <cellStyle name="Normal - Style1_08 14 TRAC Estimate w_JE" xfId="4343"/>
    <cellStyle name="Normal - Style2" xfId="1124"/>
    <cellStyle name="Normal (0)" xfId="3616"/>
    <cellStyle name="Normal (0) U" xfId="3615"/>
    <cellStyle name="Normal (0) UD" xfId="3614"/>
    <cellStyle name="Normal (0)_1 - April 2012 T&amp;D Template" xfId="3613"/>
    <cellStyle name="Normal (1)" xfId="3612"/>
    <cellStyle name="Normal (2)" xfId="3611"/>
    <cellStyle name="Normal (3)" xfId="3610"/>
    <cellStyle name="Normal 10" xfId="1125"/>
    <cellStyle name="Normal 10 10" xfId="27009"/>
    <cellStyle name="Normal 10 10 2" xfId="1126"/>
    <cellStyle name="Normal 10 10 2 2" xfId="1127"/>
    <cellStyle name="Normal 10 16" xfId="1128"/>
    <cellStyle name="Normal 10 2" xfId="1129"/>
    <cellStyle name="Normal 10 2 2" xfId="4345"/>
    <cellStyle name="Normal 10 2 2 2" xfId="4346"/>
    <cellStyle name="Normal 10 2 2 2 2" xfId="27012"/>
    <cellStyle name="Normal 10 2 2 2 3" xfId="27011"/>
    <cellStyle name="Normal 10 2 2 3" xfId="27013"/>
    <cellStyle name="Normal 10 2 2 3 2" xfId="27014"/>
    <cellStyle name="Normal 10 2 2 4" xfId="27015"/>
    <cellStyle name="Normal 10 2 2 5" xfId="27010"/>
    <cellStyle name="Normal 10 2 3" xfId="4347"/>
    <cellStyle name="Normal 10 2 3 2" xfId="4348"/>
    <cellStyle name="Normal 10 2 3 2 2" xfId="27018"/>
    <cellStyle name="Normal 10 2 3 2 3" xfId="27017"/>
    <cellStyle name="Normal 10 2 3 3" xfId="27016"/>
    <cellStyle name="Normal 10 2 4" xfId="4344"/>
    <cellStyle name="Normal 10 2 4 2" xfId="27020"/>
    <cellStyle name="Normal 10 2 4 3" xfId="27019"/>
    <cellStyle name="Normal 10 2 5" xfId="27021"/>
    <cellStyle name="Normal 10 2 5 2" xfId="27022"/>
    <cellStyle name="Normal 10 2 6" xfId="27023"/>
    <cellStyle name="Normal 10 2 7" xfId="27024"/>
    <cellStyle name="Normal 10 2 8" xfId="5953"/>
    <cellStyle name="Normal 10 2_Income Statement " xfId="27025"/>
    <cellStyle name="Normal 10 3" xfId="4349"/>
    <cellStyle name="Normal 10 3 2" xfId="4350"/>
    <cellStyle name="Normal 10 3 2 2" xfId="4351"/>
    <cellStyle name="Normal 10 3 2 2 2" xfId="27028"/>
    <cellStyle name="Normal 10 3 2 3" xfId="27027"/>
    <cellStyle name="Normal 10 3 3" xfId="4352"/>
    <cellStyle name="Normal 10 3 3 2" xfId="4353"/>
    <cellStyle name="Normal 10 3 3 2 2" xfId="27030"/>
    <cellStyle name="Normal 10 3 3 3" xfId="27029"/>
    <cellStyle name="Normal 10 3 4" xfId="4354"/>
    <cellStyle name="Normal 10 3 4 2" xfId="27031"/>
    <cellStyle name="Normal 10 3 5" xfId="27026"/>
    <cellStyle name="Normal 10 3_FLUX TEMPLATE - SAMPLE 5210 1720000_Rents Receivable (2)" xfId="4355"/>
    <cellStyle name="Normal 10 4" xfId="4356"/>
    <cellStyle name="Normal 10 4 2" xfId="4357"/>
    <cellStyle name="Normal 10 4 2 2" xfId="4358"/>
    <cellStyle name="Normal 10 4 2 3" xfId="27033"/>
    <cellStyle name="Normal 10 4 3" xfId="4359"/>
    <cellStyle name="Normal 10 4 3 2" xfId="4360"/>
    <cellStyle name="Normal 10 4 4" xfId="4361"/>
    <cellStyle name="Normal 10 4 5" xfId="27032"/>
    <cellStyle name="Normal 10 4_FLUX TEMPLATE - SAMPLE 5210 1720000_Rents Receivable (2)" xfId="4362"/>
    <cellStyle name="Normal 10 5" xfId="4363"/>
    <cellStyle name="Normal 10 5 2" xfId="4364"/>
    <cellStyle name="Normal 10 5 2 2" xfId="4365"/>
    <cellStyle name="Normal 10 5 2 3" xfId="27035"/>
    <cellStyle name="Normal 10 5 3" xfId="4366"/>
    <cellStyle name="Normal 10 5 3 2" xfId="4367"/>
    <cellStyle name="Normal 10 5 4" xfId="4368"/>
    <cellStyle name="Normal 10 5 5" xfId="27034"/>
    <cellStyle name="Normal 10 5_FLUX TEMPLATE - SAMPLE 5210 1720000_Rents Receivable (2)" xfId="4369"/>
    <cellStyle name="Normal 10 6" xfId="4370"/>
    <cellStyle name="Normal 10 6 2" xfId="4371"/>
    <cellStyle name="Normal 10 6 2 2" xfId="4372"/>
    <cellStyle name="Normal 10 6 2 3" xfId="27037"/>
    <cellStyle name="Normal 10 6 3" xfId="4373"/>
    <cellStyle name="Normal 10 6 3 2" xfId="4374"/>
    <cellStyle name="Normal 10 6 4" xfId="4375"/>
    <cellStyle name="Normal 10 6 5" xfId="27036"/>
    <cellStyle name="Normal 10 6_FLUX TEMPLATE - SAMPLE 5210 1720000_Rents Receivable (2)" xfId="4376"/>
    <cellStyle name="Normal 10 7" xfId="1130"/>
    <cellStyle name="Normal 10 7 2" xfId="4378"/>
    <cellStyle name="Normal 10 7 2 2" xfId="27039"/>
    <cellStyle name="Normal 10 7 3" xfId="4377"/>
    <cellStyle name="Normal 10 7 3 2" xfId="27040"/>
    <cellStyle name="Normal 10 7 4" xfId="57122"/>
    <cellStyle name="Normal 10 7 5" xfId="27038"/>
    <cellStyle name="Normal 10 8" xfId="4379"/>
    <cellStyle name="Normal 10 8 2" xfId="4380"/>
    <cellStyle name="Normal 10 8 3" xfId="27041"/>
    <cellStyle name="Normal 10 9" xfId="27042"/>
    <cellStyle name="Normal 10_Adjusting Entries-Q1" xfId="27043"/>
    <cellStyle name="Normal 100" xfId="1131"/>
    <cellStyle name="Normal 100 2" xfId="4381"/>
    <cellStyle name="Normal 100 2 2" xfId="27046"/>
    <cellStyle name="Normal 100 2 2 2" xfId="27047"/>
    <cellStyle name="Normal 100 2 3" xfId="27048"/>
    <cellStyle name="Normal 100 2 3 2" xfId="27049"/>
    <cellStyle name="Normal 100 2 4" xfId="27050"/>
    <cellStyle name="Normal 100 2 5" xfId="27045"/>
    <cellStyle name="Normal 100 3" xfId="27051"/>
    <cellStyle name="Normal 100 3 2" xfId="27052"/>
    <cellStyle name="Normal 100 3 2 2" xfId="27053"/>
    <cellStyle name="Normal 100 3 3" xfId="27054"/>
    <cellStyle name="Normal 100 3 3 2" xfId="27055"/>
    <cellStyle name="Normal 100 3 4" xfId="27056"/>
    <cellStyle name="Normal 100 4" xfId="27057"/>
    <cellStyle name="Normal 100 4 2" xfId="27058"/>
    <cellStyle name="Normal 100 5" xfId="27059"/>
    <cellStyle name="Normal 100 5 2" xfId="27060"/>
    <cellStyle name="Normal 100 6" xfId="27061"/>
    <cellStyle name="Normal 100 6 2" xfId="27062"/>
    <cellStyle name="Normal 100 7" xfId="27063"/>
    <cellStyle name="Normal 100 8" xfId="27064"/>
    <cellStyle name="Normal 100 9" xfId="27044"/>
    <cellStyle name="Normal 100_Income Statement " xfId="27065"/>
    <cellStyle name="Normal 101" xfId="1132"/>
    <cellStyle name="Normal 101 2" xfId="4382"/>
    <cellStyle name="Normal 101 2 2" xfId="27068"/>
    <cellStyle name="Normal 101 2 2 2" xfId="27069"/>
    <cellStyle name="Normal 101 2 3" xfId="27070"/>
    <cellStyle name="Normal 101 2 3 2" xfId="27071"/>
    <cellStyle name="Normal 101 2 4" xfId="27072"/>
    <cellStyle name="Normal 101 2 5" xfId="27067"/>
    <cellStyle name="Normal 101 3" xfId="27073"/>
    <cellStyle name="Normal 101 3 2" xfId="27074"/>
    <cellStyle name="Normal 101 3 2 2" xfId="27075"/>
    <cellStyle name="Normal 101 3 3" xfId="27076"/>
    <cellStyle name="Normal 101 3 3 2" xfId="27077"/>
    <cellStyle name="Normal 101 3 4" xfId="27078"/>
    <cellStyle name="Normal 101 4" xfId="27079"/>
    <cellStyle name="Normal 101 4 2" xfId="27080"/>
    <cellStyle name="Normal 101 5" xfId="27081"/>
    <cellStyle name="Normal 101 5 2" xfId="27082"/>
    <cellStyle name="Normal 101 6" xfId="27083"/>
    <cellStyle name="Normal 101 6 2" xfId="27084"/>
    <cellStyle name="Normal 101 7" xfId="27085"/>
    <cellStyle name="Normal 101 8" xfId="27086"/>
    <cellStyle name="Normal 101 9" xfId="27066"/>
    <cellStyle name="Normal 101_Income Statement " xfId="27087"/>
    <cellStyle name="Normal 102" xfId="1133"/>
    <cellStyle name="Normal 102 2" xfId="4383"/>
    <cellStyle name="Normal 102 2 2" xfId="27090"/>
    <cellStyle name="Normal 102 2 2 2" xfId="27091"/>
    <cellStyle name="Normal 102 2 3" xfId="27092"/>
    <cellStyle name="Normal 102 2 3 2" xfId="27093"/>
    <cellStyle name="Normal 102 2 4" xfId="27094"/>
    <cellStyle name="Normal 102 2 5" xfId="27089"/>
    <cellStyle name="Normal 102 3" xfId="27095"/>
    <cellStyle name="Normal 102 3 2" xfId="27096"/>
    <cellStyle name="Normal 102 3 2 2" xfId="27097"/>
    <cellStyle name="Normal 102 3 3" xfId="27098"/>
    <cellStyle name="Normal 102 3 3 2" xfId="27099"/>
    <cellStyle name="Normal 102 3 4" xfId="27100"/>
    <cellStyle name="Normal 102 4" xfId="27101"/>
    <cellStyle name="Normal 102 4 2" xfId="27102"/>
    <cellStyle name="Normal 102 5" xfId="27103"/>
    <cellStyle name="Normal 102 5 2" xfId="27104"/>
    <cellStyle name="Normal 102 6" xfId="27105"/>
    <cellStyle name="Normal 102 6 2" xfId="27106"/>
    <cellStyle name="Normal 102 7" xfId="27107"/>
    <cellStyle name="Normal 102 8" xfId="27108"/>
    <cellStyle name="Normal 102 9" xfId="27088"/>
    <cellStyle name="Normal 102_Income Statement " xfId="27109"/>
    <cellStyle name="Normal 103" xfId="1134"/>
    <cellStyle name="Normal 103 2" xfId="4384"/>
    <cellStyle name="Normal 103 2 2" xfId="27112"/>
    <cellStyle name="Normal 103 2 2 2" xfId="27113"/>
    <cellStyle name="Normal 103 2 3" xfId="27114"/>
    <cellStyle name="Normal 103 2 3 2" xfId="27115"/>
    <cellStyle name="Normal 103 2 4" xfId="27116"/>
    <cellStyle name="Normal 103 2 5" xfId="27111"/>
    <cellStyle name="Normal 103 3" xfId="27117"/>
    <cellStyle name="Normal 103 3 2" xfId="27118"/>
    <cellStyle name="Normal 103 3 2 2" xfId="27119"/>
    <cellStyle name="Normal 103 3 3" xfId="27120"/>
    <cellStyle name="Normal 103 3 3 2" xfId="27121"/>
    <cellStyle name="Normal 103 3 4" xfId="27122"/>
    <cellStyle name="Normal 103 4" xfId="27123"/>
    <cellStyle name="Normal 103 4 2" xfId="27124"/>
    <cellStyle name="Normal 103 5" xfId="27125"/>
    <cellStyle name="Normal 103 5 2" xfId="27126"/>
    <cellStyle name="Normal 103 6" xfId="27127"/>
    <cellStyle name="Normal 103 6 2" xfId="27128"/>
    <cellStyle name="Normal 103 7" xfId="27129"/>
    <cellStyle name="Normal 103 8" xfId="27130"/>
    <cellStyle name="Normal 103 9" xfId="27110"/>
    <cellStyle name="Normal 103_Income Statement " xfId="27131"/>
    <cellStyle name="Normal 104" xfId="1135"/>
    <cellStyle name="Normal 104 2" xfId="4385"/>
    <cellStyle name="Normal 104 2 2" xfId="27134"/>
    <cellStyle name="Normal 104 2 2 2" xfId="27135"/>
    <cellStyle name="Normal 104 2 3" xfId="27136"/>
    <cellStyle name="Normal 104 2 3 2" xfId="27137"/>
    <cellStyle name="Normal 104 2 4" xfId="27138"/>
    <cellStyle name="Normal 104 2 5" xfId="27133"/>
    <cellStyle name="Normal 104 3" xfId="27139"/>
    <cellStyle name="Normal 104 3 2" xfId="27140"/>
    <cellStyle name="Normal 104 3 2 2" xfId="27141"/>
    <cellStyle name="Normal 104 3 3" xfId="27142"/>
    <cellStyle name="Normal 104 3 3 2" xfId="27143"/>
    <cellStyle name="Normal 104 3 4" xfId="27144"/>
    <cellStyle name="Normal 104 4" xfId="27145"/>
    <cellStyle name="Normal 104 4 2" xfId="27146"/>
    <cellStyle name="Normal 104 5" xfId="27147"/>
    <cellStyle name="Normal 104 5 2" xfId="27148"/>
    <cellStyle name="Normal 104 6" xfId="27149"/>
    <cellStyle name="Normal 104 6 2" xfId="27150"/>
    <cellStyle name="Normal 104 7" xfId="27151"/>
    <cellStyle name="Normal 104 8" xfId="27152"/>
    <cellStyle name="Normal 104 9" xfId="27132"/>
    <cellStyle name="Normal 104_Income Statement " xfId="27153"/>
    <cellStyle name="Normal 105" xfId="1136"/>
    <cellStyle name="Normal 105 2" xfId="4387"/>
    <cellStyle name="Normal 105 2 2" xfId="27156"/>
    <cellStyle name="Normal 105 2 2 2" xfId="27157"/>
    <cellStyle name="Normal 105 2 3" xfId="27158"/>
    <cellStyle name="Normal 105 2 3 2" xfId="27159"/>
    <cellStyle name="Normal 105 2 4" xfId="27160"/>
    <cellStyle name="Normal 105 2 5" xfId="27155"/>
    <cellStyle name="Normal 105 3" xfId="4386"/>
    <cellStyle name="Normal 105 3 2" xfId="27162"/>
    <cellStyle name="Normal 105 3 2 2" xfId="27163"/>
    <cellStyle name="Normal 105 3 3" xfId="27164"/>
    <cellStyle name="Normal 105 3 3 2" xfId="27165"/>
    <cellStyle name="Normal 105 3 4" xfId="27166"/>
    <cellStyle name="Normal 105 3 5" xfId="27161"/>
    <cellStyle name="Normal 105 4" xfId="27167"/>
    <cellStyle name="Normal 105 4 2" xfId="27168"/>
    <cellStyle name="Normal 105 5" xfId="27169"/>
    <cellStyle name="Normal 105 5 2" xfId="27170"/>
    <cellStyle name="Normal 105 6" xfId="27171"/>
    <cellStyle name="Normal 105 6 2" xfId="27172"/>
    <cellStyle name="Normal 105 7" xfId="27173"/>
    <cellStyle name="Normal 105 8" xfId="27174"/>
    <cellStyle name="Normal 105 9" xfId="27154"/>
    <cellStyle name="Normal 105_Income Statement " xfId="27175"/>
    <cellStyle name="Normal 106" xfId="1137"/>
    <cellStyle name="Normal 106 2" xfId="4389"/>
    <cellStyle name="Normal 106 2 2" xfId="27178"/>
    <cellStyle name="Normal 106 2 2 2" xfId="27179"/>
    <cellStyle name="Normal 106 2 3" xfId="27180"/>
    <cellStyle name="Normal 106 2 3 2" xfId="27181"/>
    <cellStyle name="Normal 106 2 4" xfId="27182"/>
    <cellStyle name="Normal 106 2 5" xfId="27177"/>
    <cellStyle name="Normal 106 3" xfId="4388"/>
    <cellStyle name="Normal 106 3 2" xfId="27184"/>
    <cellStyle name="Normal 106 3 2 2" xfId="27185"/>
    <cellStyle name="Normal 106 3 3" xfId="27186"/>
    <cellStyle name="Normal 106 3 3 2" xfId="27187"/>
    <cellStyle name="Normal 106 3 4" xfId="27188"/>
    <cellStyle name="Normal 106 3 5" xfId="27183"/>
    <cellStyle name="Normal 106 4" xfId="27189"/>
    <cellStyle name="Normal 106 4 2" xfId="27190"/>
    <cellStyle name="Normal 106 5" xfId="27191"/>
    <cellStyle name="Normal 106 5 2" xfId="27192"/>
    <cellStyle name="Normal 106 6" xfId="27193"/>
    <cellStyle name="Normal 106 6 2" xfId="27194"/>
    <cellStyle name="Normal 106 7" xfId="27195"/>
    <cellStyle name="Normal 106 8" xfId="27196"/>
    <cellStyle name="Normal 106 9" xfId="27176"/>
    <cellStyle name="Normal 106_Income Statement " xfId="27197"/>
    <cellStyle name="Normal 107" xfId="1138"/>
    <cellStyle name="Normal 107 2" xfId="4391"/>
    <cellStyle name="Normal 107 2 2" xfId="27200"/>
    <cellStyle name="Normal 107 2 2 2" xfId="27201"/>
    <cellStyle name="Normal 107 2 3" xfId="27202"/>
    <cellStyle name="Normal 107 2 3 2" xfId="27203"/>
    <cellStyle name="Normal 107 2 4" xfId="27204"/>
    <cellStyle name="Normal 107 2 5" xfId="27199"/>
    <cellStyle name="Normal 107 3" xfId="4390"/>
    <cellStyle name="Normal 107 3 2" xfId="27206"/>
    <cellStyle name="Normal 107 3 2 2" xfId="27207"/>
    <cellStyle name="Normal 107 3 3" xfId="27208"/>
    <cellStyle name="Normal 107 3 3 2" xfId="27209"/>
    <cellStyle name="Normal 107 3 4" xfId="27210"/>
    <cellStyle name="Normal 107 3 5" xfId="27205"/>
    <cellStyle name="Normal 107 4" xfId="27211"/>
    <cellStyle name="Normal 107 4 2" xfId="27212"/>
    <cellStyle name="Normal 107 5" xfId="27213"/>
    <cellStyle name="Normal 107 5 2" xfId="27214"/>
    <cellStyle name="Normal 107 6" xfId="27215"/>
    <cellStyle name="Normal 107 6 2" xfId="27216"/>
    <cellStyle name="Normal 107 7" xfId="27217"/>
    <cellStyle name="Normal 107 8" xfId="27218"/>
    <cellStyle name="Normal 107 9" xfId="27198"/>
    <cellStyle name="Normal 107_Income Statement " xfId="27219"/>
    <cellStyle name="Normal 108" xfId="1139"/>
    <cellStyle name="Normal 108 2" xfId="4393"/>
    <cellStyle name="Normal 108 2 2" xfId="27222"/>
    <cellStyle name="Normal 108 2 2 2" xfId="27223"/>
    <cellStyle name="Normal 108 2 3" xfId="27224"/>
    <cellStyle name="Normal 108 2 3 2" xfId="27225"/>
    <cellStyle name="Normal 108 2 4" xfId="27226"/>
    <cellStyle name="Normal 108 2 5" xfId="27221"/>
    <cellStyle name="Normal 108 3" xfId="4392"/>
    <cellStyle name="Normal 108 3 2" xfId="27228"/>
    <cellStyle name="Normal 108 3 2 2" xfId="27229"/>
    <cellStyle name="Normal 108 3 3" xfId="27230"/>
    <cellStyle name="Normal 108 3 3 2" xfId="27231"/>
    <cellStyle name="Normal 108 3 4" xfId="27232"/>
    <cellStyle name="Normal 108 3 5" xfId="27227"/>
    <cellStyle name="Normal 108 4" xfId="27233"/>
    <cellStyle name="Normal 108 4 2" xfId="27234"/>
    <cellStyle name="Normal 108 5" xfId="27235"/>
    <cellStyle name="Normal 108 5 2" xfId="27236"/>
    <cellStyle name="Normal 108 6" xfId="27237"/>
    <cellStyle name="Normal 108 6 2" xfId="27238"/>
    <cellStyle name="Normal 108 7" xfId="27239"/>
    <cellStyle name="Normal 108 8" xfId="27240"/>
    <cellStyle name="Normal 108 9" xfId="27220"/>
    <cellStyle name="Normal 108_Income Statement " xfId="27241"/>
    <cellStyle name="Normal 109" xfId="4394"/>
    <cellStyle name="Normal 109 2" xfId="4395"/>
    <cellStyle name="Normal 109 2 2" xfId="27244"/>
    <cellStyle name="Normal 109 2 3" xfId="27243"/>
    <cellStyle name="Normal 109 3" xfId="27245"/>
    <cellStyle name="Normal 109 3 2" xfId="27246"/>
    <cellStyle name="Normal 109 4" xfId="27247"/>
    <cellStyle name="Normal 109 5" xfId="27242"/>
    <cellStyle name="Normal 11" xfId="1140"/>
    <cellStyle name="Normal 11 10" xfId="27248"/>
    <cellStyle name="Normal 11 2" xfId="1141"/>
    <cellStyle name="Normal 11 2 2" xfId="4397"/>
    <cellStyle name="Normal 11 2 2 2" xfId="27250"/>
    <cellStyle name="Normal 11 2 2 2 2" xfId="27251"/>
    <cellStyle name="Normal 11 2 2 3" xfId="27252"/>
    <cellStyle name="Normal 11 2 2 3 2" xfId="27253"/>
    <cellStyle name="Normal 11 2 2 4" xfId="27254"/>
    <cellStyle name="Normal 11 2 2 5" xfId="27249"/>
    <cellStyle name="Normal 11 2 3" xfId="4396"/>
    <cellStyle name="Normal 11 2 3 2" xfId="27256"/>
    <cellStyle name="Normal 11 2 3 3" xfId="27255"/>
    <cellStyle name="Normal 11 2 4" xfId="27257"/>
    <cellStyle name="Normal 11 2 4 2" xfId="27258"/>
    <cellStyle name="Normal 11 2 5" xfId="27259"/>
    <cellStyle name="Normal 11 2 5 2" xfId="27260"/>
    <cellStyle name="Normal 11 2 6" xfId="27261"/>
    <cellStyle name="Normal 11 2 7" xfId="27262"/>
    <cellStyle name="Normal 11 2 8" xfId="5954"/>
    <cellStyle name="Normal 11 2_Income Statement " xfId="27263"/>
    <cellStyle name="Normal 11 3" xfId="1142"/>
    <cellStyle name="Normal 11 3 2" xfId="4398"/>
    <cellStyle name="Normal 11 3 2 2" xfId="27266"/>
    <cellStyle name="Normal 11 3 2 3" xfId="27265"/>
    <cellStyle name="Normal 11 3 3" xfId="27267"/>
    <cellStyle name="Normal 11 3 3 2" xfId="27268"/>
    <cellStyle name="Normal 11 3 4" xfId="27269"/>
    <cellStyle name="Normal 11 3 5" xfId="27264"/>
    <cellStyle name="Normal 11 4" xfId="3609"/>
    <cellStyle name="Normal 11 4 2" xfId="27271"/>
    <cellStyle name="Normal 11 4 3" xfId="27270"/>
    <cellStyle name="Normal 11 5" xfId="27272"/>
    <cellStyle name="Normal 11 5 2" xfId="27273"/>
    <cellStyle name="Normal 11 6" xfId="27274"/>
    <cellStyle name="Normal 11 6 2" xfId="27275"/>
    <cellStyle name="Normal 11 7" xfId="27276"/>
    <cellStyle name="Normal 11 8" xfId="27277"/>
    <cellStyle name="Normal 11 9" xfId="27278"/>
    <cellStyle name="Normal 11_60 Keyspan Corp TBBS 6-9" xfId="1143"/>
    <cellStyle name="Normal 110" xfId="4399"/>
    <cellStyle name="Normal 110 2" xfId="4400"/>
    <cellStyle name="Normal 110 2 2" xfId="27281"/>
    <cellStyle name="Normal 110 2 3" xfId="27280"/>
    <cellStyle name="Normal 110 3" xfId="27282"/>
    <cellStyle name="Normal 110 3 2" xfId="27283"/>
    <cellStyle name="Normal 110 4" xfId="27284"/>
    <cellStyle name="Normal 110 5" xfId="27279"/>
    <cellStyle name="Normal 111" xfId="4401"/>
    <cellStyle name="Normal 111 2" xfId="4402"/>
    <cellStyle name="Normal 111 2 2" xfId="27287"/>
    <cellStyle name="Normal 111 2 3" xfId="27286"/>
    <cellStyle name="Normal 111 3" xfId="27288"/>
    <cellStyle name="Normal 111 3 2" xfId="27289"/>
    <cellStyle name="Normal 111 4" xfId="27290"/>
    <cellStyle name="Normal 111 5" xfId="27285"/>
    <cellStyle name="Normal 112" xfId="4403"/>
    <cellStyle name="Normal 112 2" xfId="4404"/>
    <cellStyle name="Normal 112 2 2" xfId="27293"/>
    <cellStyle name="Normal 112 2 3" xfId="27292"/>
    <cellStyle name="Normal 112 3" xfId="27294"/>
    <cellStyle name="Normal 112 3 2" xfId="27295"/>
    <cellStyle name="Normal 112 4" xfId="27296"/>
    <cellStyle name="Normal 112 5" xfId="27291"/>
    <cellStyle name="Normal 113" xfId="4405"/>
    <cellStyle name="Normal 113 2" xfId="27298"/>
    <cellStyle name="Normal 113 2 2" xfId="27299"/>
    <cellStyle name="Normal 113 3" xfId="27300"/>
    <cellStyle name="Normal 113 3 2" xfId="27301"/>
    <cellStyle name="Normal 113 4" xfId="27302"/>
    <cellStyle name="Normal 113 5" xfId="27297"/>
    <cellStyle name="Normal 114" xfId="4406"/>
    <cellStyle name="Normal 114 2" xfId="27304"/>
    <cellStyle name="Normal 114 2 2" xfId="27305"/>
    <cellStyle name="Normal 114 3" xfId="27306"/>
    <cellStyle name="Normal 114 3 2" xfId="27307"/>
    <cellStyle name="Normal 114 4" xfId="27308"/>
    <cellStyle name="Normal 114 5" xfId="27303"/>
    <cellStyle name="Normal 115" xfId="4407"/>
    <cellStyle name="Normal 115 2" xfId="27310"/>
    <cellStyle name="Normal 115 2 2" xfId="27311"/>
    <cellStyle name="Normal 115 3" xfId="27312"/>
    <cellStyle name="Normal 115 3 2" xfId="27313"/>
    <cellStyle name="Normal 115 4" xfId="27314"/>
    <cellStyle name="Normal 115 5" xfId="27309"/>
    <cellStyle name="Normal 116" xfId="8"/>
    <cellStyle name="Normal 116 2" xfId="4408"/>
    <cellStyle name="Normal 116 2 2" xfId="27317"/>
    <cellStyle name="Normal 116 2 3" xfId="27316"/>
    <cellStyle name="Normal 116 3" xfId="27318"/>
    <cellStyle name="Normal 116 3 2" xfId="27319"/>
    <cellStyle name="Normal 116 4" xfId="27320"/>
    <cellStyle name="Normal 116 5" xfId="27315"/>
    <cellStyle name="Normal 117" xfId="4409"/>
    <cellStyle name="Normal 117 2" xfId="27322"/>
    <cellStyle name="Normal 117 2 2" xfId="27323"/>
    <cellStyle name="Normal 117 3" xfId="27324"/>
    <cellStyle name="Normal 117 3 2" xfId="27325"/>
    <cellStyle name="Normal 117 4" xfId="27326"/>
    <cellStyle name="Normal 117 5" xfId="27321"/>
    <cellStyle name="Normal 118" xfId="4410"/>
    <cellStyle name="Normal 118 2" xfId="27328"/>
    <cellStyle name="Normal 118 2 2" xfId="27329"/>
    <cellStyle name="Normal 118 3" xfId="27330"/>
    <cellStyle name="Normal 118 3 2" xfId="27331"/>
    <cellStyle name="Normal 118 4" xfId="27332"/>
    <cellStyle name="Normal 118 5" xfId="27327"/>
    <cellStyle name="Normal 119" xfId="4411"/>
    <cellStyle name="Normal 119 2" xfId="27334"/>
    <cellStyle name="Normal 119 2 2" xfId="27335"/>
    <cellStyle name="Normal 119 3" xfId="27336"/>
    <cellStyle name="Normal 119 3 2" xfId="27337"/>
    <cellStyle name="Normal 119 4" xfId="27338"/>
    <cellStyle name="Normal 119 5" xfId="27333"/>
    <cellStyle name="Normal 12" xfId="1144"/>
    <cellStyle name="Normal 12 10" xfId="5670"/>
    <cellStyle name="Normal 12 2" xfId="1145"/>
    <cellStyle name="Normal 12 2 2" xfId="4413"/>
    <cellStyle name="Normal 12 2 2 2" xfId="4414"/>
    <cellStyle name="Normal 12 2 2 2 2" xfId="27342"/>
    <cellStyle name="Normal 12 2 2 2 3" xfId="27341"/>
    <cellStyle name="Normal 12 2 2 3" xfId="27343"/>
    <cellStyle name="Normal 12 2 2 3 2" xfId="27344"/>
    <cellStyle name="Normal 12 2 2 4" xfId="27345"/>
    <cellStyle name="Normal 12 2 2 5" xfId="27340"/>
    <cellStyle name="Normal 12 2 3" xfId="4415"/>
    <cellStyle name="Normal 12 2 3 2" xfId="4416"/>
    <cellStyle name="Normal 12 2 3 2 2" xfId="27347"/>
    <cellStyle name="Normal 12 2 3 3" xfId="27346"/>
    <cellStyle name="Normal 12 2 4" xfId="4412"/>
    <cellStyle name="Normal 12 2 4 2" xfId="27349"/>
    <cellStyle name="Normal 12 2 4 3" xfId="27348"/>
    <cellStyle name="Normal 12 2 5" xfId="27350"/>
    <cellStyle name="Normal 12 2 5 2" xfId="27351"/>
    <cellStyle name="Normal 12 2 6" xfId="27352"/>
    <cellStyle name="Normal 12 2 7" xfId="27353"/>
    <cellStyle name="Normal 12 2 8" xfId="27339"/>
    <cellStyle name="Normal 12 2_Income Statement " xfId="27354"/>
    <cellStyle name="Normal 12 3" xfId="4417"/>
    <cellStyle name="Normal 12 3 2" xfId="4418"/>
    <cellStyle name="Normal 12 3 2 2" xfId="4419"/>
    <cellStyle name="Normal 12 3 2 2 2" xfId="27357"/>
    <cellStyle name="Normal 12 3 2 3" xfId="27356"/>
    <cellStyle name="Normal 12 3 3" xfId="4420"/>
    <cellStyle name="Normal 12 3 3 2" xfId="4421"/>
    <cellStyle name="Normal 12 3 3 2 2" xfId="27359"/>
    <cellStyle name="Normal 12 3 3 3" xfId="27358"/>
    <cellStyle name="Normal 12 3 4" xfId="4422"/>
    <cellStyle name="Normal 12 3 4 2" xfId="27360"/>
    <cellStyle name="Normal 12 3 5" xfId="27355"/>
    <cellStyle name="Normal 12 3_FLUX TEMPLATE - SAMPLE 5210 1720000_Rents Receivable (2)" xfId="4423"/>
    <cellStyle name="Normal 12 4" xfId="4424"/>
    <cellStyle name="Normal 12 4 2" xfId="4425"/>
    <cellStyle name="Normal 12 4 2 2" xfId="4426"/>
    <cellStyle name="Normal 12 4 2 3" xfId="27362"/>
    <cellStyle name="Normal 12 4 3" xfId="4427"/>
    <cellStyle name="Normal 12 4 3 2" xfId="4428"/>
    <cellStyle name="Normal 12 4 4" xfId="4429"/>
    <cellStyle name="Normal 12 4 5" xfId="27361"/>
    <cellStyle name="Normal 12 4_FLUX TEMPLATE - SAMPLE 5210 1720000_Rents Receivable (2)" xfId="4430"/>
    <cellStyle name="Normal 12 5" xfId="4431"/>
    <cellStyle name="Normal 12 5 2" xfId="4432"/>
    <cellStyle name="Normal 12 5 2 2" xfId="4433"/>
    <cellStyle name="Normal 12 5 2 3" xfId="27364"/>
    <cellStyle name="Normal 12 5 3" xfId="4434"/>
    <cellStyle name="Normal 12 5 3 2" xfId="4435"/>
    <cellStyle name="Normal 12 5 4" xfId="4436"/>
    <cellStyle name="Normal 12 5 5" xfId="27363"/>
    <cellStyle name="Normal 12 5_FLUX TEMPLATE - SAMPLE 5210 1720000_Rents Receivable (2)" xfId="4437"/>
    <cellStyle name="Normal 12 6" xfId="4438"/>
    <cellStyle name="Normal 12 6 2" xfId="4439"/>
    <cellStyle name="Normal 12 6 2 2" xfId="4440"/>
    <cellStyle name="Normal 12 6 2 3" xfId="27366"/>
    <cellStyle name="Normal 12 6 3" xfId="4441"/>
    <cellStyle name="Normal 12 6 3 2" xfId="4442"/>
    <cellStyle name="Normal 12 6 4" xfId="4443"/>
    <cellStyle name="Normal 12 6 5" xfId="27365"/>
    <cellStyle name="Normal 12 6_FLUX TEMPLATE - SAMPLE 5210 1720000_Rents Receivable (2)" xfId="4444"/>
    <cellStyle name="Normal 12 7" xfId="4445"/>
    <cellStyle name="Normal 12 7 2" xfId="4446"/>
    <cellStyle name="Normal 12 7 3" xfId="27367"/>
    <cellStyle name="Normal 12 8" xfId="4447"/>
    <cellStyle name="Normal 12 8 2" xfId="4448"/>
    <cellStyle name="Normal 12 8 3" xfId="27368"/>
    <cellStyle name="Normal 12 9" xfId="3608"/>
    <cellStyle name="Normal 12 9 2" xfId="27369"/>
    <cellStyle name="Normal 12_00431" xfId="1146"/>
    <cellStyle name="Normal 120" xfId="4449"/>
    <cellStyle name="Normal 120 2" xfId="4450"/>
    <cellStyle name="Normal 120 2 2" xfId="27372"/>
    <cellStyle name="Normal 120 2 3" xfId="27371"/>
    <cellStyle name="Normal 120 3" xfId="27373"/>
    <cellStyle name="Normal 120 3 2" xfId="27374"/>
    <cellStyle name="Normal 120 4" xfId="27375"/>
    <cellStyle name="Normal 120 5" xfId="27370"/>
    <cellStyle name="Normal 121" xfId="4451"/>
    <cellStyle name="Normal 121 2" xfId="4452"/>
    <cellStyle name="Normal 121 2 2" xfId="27378"/>
    <cellStyle name="Normal 121 2 3" xfId="27377"/>
    <cellStyle name="Normal 121 3" xfId="27379"/>
    <cellStyle name="Normal 121 3 2" xfId="27380"/>
    <cellStyle name="Normal 121 4" xfId="27381"/>
    <cellStyle name="Normal 121 5" xfId="27376"/>
    <cellStyle name="Normal 122" xfId="4453"/>
    <cellStyle name="Normal 122 2" xfId="4454"/>
    <cellStyle name="Normal 122 2 2" xfId="27384"/>
    <cellStyle name="Normal 122 2 3" xfId="27383"/>
    <cellStyle name="Normal 122 3" xfId="27385"/>
    <cellStyle name="Normal 122 3 2" xfId="27386"/>
    <cellStyle name="Normal 122 4" xfId="27387"/>
    <cellStyle name="Normal 122 5" xfId="27382"/>
    <cellStyle name="Normal 123" xfId="4455"/>
    <cellStyle name="Normal 123 2" xfId="27389"/>
    <cellStyle name="Normal 123 2 2" xfId="27390"/>
    <cellStyle name="Normal 123 3" xfId="27391"/>
    <cellStyle name="Normal 123 3 2" xfId="27392"/>
    <cellStyle name="Normal 123 4" xfId="27393"/>
    <cellStyle name="Normal 123 5" xfId="27388"/>
    <cellStyle name="Normal 124" xfId="4456"/>
    <cellStyle name="Normal 124 2" xfId="27395"/>
    <cellStyle name="Normal 124 2 2" xfId="27396"/>
    <cellStyle name="Normal 124 3" xfId="27397"/>
    <cellStyle name="Normal 124 3 2" xfId="27398"/>
    <cellStyle name="Normal 124 4" xfId="27399"/>
    <cellStyle name="Normal 124 5" xfId="27394"/>
    <cellStyle name="Normal 125" xfId="3938"/>
    <cellStyle name="Normal 125 2" xfId="27401"/>
    <cellStyle name="Normal 125 2 2" xfId="27402"/>
    <cellStyle name="Normal 125 3" xfId="27403"/>
    <cellStyle name="Normal 125 3 2" xfId="27404"/>
    <cellStyle name="Normal 125 4" xfId="27405"/>
    <cellStyle name="Normal 125 5" xfId="27400"/>
    <cellStyle name="Normal 126" xfId="5667"/>
    <cellStyle name="Normal 126 2" xfId="27407"/>
    <cellStyle name="Normal 126 2 2" xfId="27408"/>
    <cellStyle name="Normal 126 3" xfId="27409"/>
    <cellStyle name="Normal 126 3 2" xfId="27410"/>
    <cellStyle name="Normal 126 4" xfId="27411"/>
    <cellStyle name="Normal 126 5" xfId="27406"/>
    <cellStyle name="Normal 127" xfId="5707"/>
    <cellStyle name="Normal 127 2" xfId="27413"/>
    <cellStyle name="Normal 127 2 2" xfId="27414"/>
    <cellStyle name="Normal 127 3" xfId="27415"/>
    <cellStyle name="Normal 127 3 2" xfId="27416"/>
    <cellStyle name="Normal 127 4" xfId="27417"/>
    <cellStyle name="Normal 127 5" xfId="27412"/>
    <cellStyle name="Normal 128" xfId="5814"/>
    <cellStyle name="Normal 128 2" xfId="27419"/>
    <cellStyle name="Normal 128 2 2" xfId="27420"/>
    <cellStyle name="Normal 128 3" xfId="27421"/>
    <cellStyle name="Normal 128 3 2" xfId="27422"/>
    <cellStyle name="Normal 128 4" xfId="27423"/>
    <cellStyle name="Normal 128 5" xfId="27418"/>
    <cellStyle name="Normal 129" xfId="5727"/>
    <cellStyle name="Normal 129 2" xfId="27425"/>
    <cellStyle name="Normal 129 2 2" xfId="27426"/>
    <cellStyle name="Normal 129 3" xfId="27427"/>
    <cellStyle name="Normal 129 3 2" xfId="27428"/>
    <cellStyle name="Normal 129 4" xfId="27429"/>
    <cellStyle name="Normal 129 5" xfId="27424"/>
    <cellStyle name="Normal 13" xfId="1147"/>
    <cellStyle name="Normal 13 2" xfId="1148"/>
    <cellStyle name="Normal 13 2 2" xfId="4457"/>
    <cellStyle name="Normal 13 2 2 2" xfId="27432"/>
    <cellStyle name="Normal 13 2 2 3" xfId="27431"/>
    <cellStyle name="Normal 13 2 3" xfId="27433"/>
    <cellStyle name="Normal 13 2 3 2" xfId="27434"/>
    <cellStyle name="Normal 13 2 4" xfId="27435"/>
    <cellStyle name="Normal 13 2 5" xfId="27430"/>
    <cellStyle name="Normal 13 3" xfId="1149"/>
    <cellStyle name="Normal 13 3 2" xfId="4459"/>
    <cellStyle name="Normal 13 3 2 2" xfId="27437"/>
    <cellStyle name="Normal 13 3 3" xfId="4458"/>
    <cellStyle name="Normal 13 3 4" xfId="27436"/>
    <cellStyle name="Normal 13 4" xfId="1150"/>
    <cellStyle name="Normal 13 4 2" xfId="27439"/>
    <cellStyle name="Normal 13 4 3" xfId="27438"/>
    <cellStyle name="Normal 13 5" xfId="1151"/>
    <cellStyle name="Normal 13 5 2" xfId="27441"/>
    <cellStyle name="Normal 13 5 3" xfId="27440"/>
    <cellStyle name="Normal 13 6" xfId="27442"/>
    <cellStyle name="Normal 13 7" xfId="27443"/>
    <cellStyle name="Normal 13 8" xfId="27444"/>
    <cellStyle name="Normal 13_Income Statement " xfId="27445"/>
    <cellStyle name="Normal 130" xfId="5796"/>
    <cellStyle name="Normal 130 2" xfId="27447"/>
    <cellStyle name="Normal 130 2 2" xfId="27448"/>
    <cellStyle name="Normal 130 3" xfId="27449"/>
    <cellStyle name="Normal 130 3 2" xfId="27450"/>
    <cellStyle name="Normal 130 4" xfId="27451"/>
    <cellStyle name="Normal 130 5" xfId="27446"/>
    <cellStyle name="Normal 131" xfId="5750"/>
    <cellStyle name="Normal 131 2" xfId="27453"/>
    <cellStyle name="Normal 131 2 2" xfId="27454"/>
    <cellStyle name="Normal 131 3" xfId="27455"/>
    <cellStyle name="Normal 131 3 2" xfId="27456"/>
    <cellStyle name="Normal 131 4" xfId="27457"/>
    <cellStyle name="Normal 131 5" xfId="27452"/>
    <cellStyle name="Normal 132" xfId="5779"/>
    <cellStyle name="Normal 132 2" xfId="27459"/>
    <cellStyle name="Normal 132 2 2" xfId="27460"/>
    <cellStyle name="Normal 132 3" xfId="27461"/>
    <cellStyle name="Normal 132 3 2" xfId="27462"/>
    <cellStyle name="Normal 132 4" xfId="27463"/>
    <cellStyle name="Normal 132 5" xfId="27458"/>
    <cellStyle name="Normal 133" xfId="5761"/>
    <cellStyle name="Normal 133 2" xfId="27465"/>
    <cellStyle name="Normal 133 2 2" xfId="27466"/>
    <cellStyle name="Normal 133 3" xfId="27467"/>
    <cellStyle name="Normal 133 3 2" xfId="27468"/>
    <cellStyle name="Normal 133 4" xfId="27469"/>
    <cellStyle name="Normal 133 5" xfId="27464"/>
    <cellStyle name="Normal 134" xfId="5721"/>
    <cellStyle name="Normal 134 2" xfId="27471"/>
    <cellStyle name="Normal 134 2 2" xfId="27472"/>
    <cellStyle name="Normal 134 3" xfId="27473"/>
    <cellStyle name="Normal 134 3 2" xfId="27474"/>
    <cellStyle name="Normal 134 4" xfId="27475"/>
    <cellStyle name="Normal 134 5" xfId="27470"/>
    <cellStyle name="Normal 135" xfId="5741"/>
    <cellStyle name="Normal 135 2" xfId="27477"/>
    <cellStyle name="Normal 135 2 2" xfId="27478"/>
    <cellStyle name="Normal 135 3" xfId="27479"/>
    <cellStyle name="Normal 135 3 2" xfId="27480"/>
    <cellStyle name="Normal 135 4" xfId="27481"/>
    <cellStyle name="Normal 135 5" xfId="27476"/>
    <cellStyle name="Normal 136" xfId="5822"/>
    <cellStyle name="Normal 136 2" xfId="27483"/>
    <cellStyle name="Normal 136 2 2" xfId="27484"/>
    <cellStyle name="Normal 136 3" xfId="27485"/>
    <cellStyle name="Normal 136 3 2" xfId="27486"/>
    <cellStyle name="Normal 136 4" xfId="27487"/>
    <cellStyle name="Normal 136 5" xfId="27482"/>
    <cellStyle name="Normal 137" xfId="5849"/>
    <cellStyle name="Normal 137 2" xfId="27489"/>
    <cellStyle name="Normal 137 2 2" xfId="27490"/>
    <cellStyle name="Normal 137 3" xfId="27491"/>
    <cellStyle name="Normal 137 3 2" xfId="27492"/>
    <cellStyle name="Normal 137 4" xfId="27493"/>
    <cellStyle name="Normal 137 5" xfId="27488"/>
    <cellStyle name="Normal 138" xfId="5852"/>
    <cellStyle name="Normal 138 2" xfId="27495"/>
    <cellStyle name="Normal 138 2 2" xfId="27496"/>
    <cellStyle name="Normal 138 3" xfId="27497"/>
    <cellStyle name="Normal 138 3 2" xfId="27498"/>
    <cellStyle name="Normal 138 4" xfId="27499"/>
    <cellStyle name="Normal 138 5" xfId="27494"/>
    <cellStyle name="Normal 139" xfId="5855"/>
    <cellStyle name="Normal 139 2" xfId="27501"/>
    <cellStyle name="Normal 139 2 2" xfId="27502"/>
    <cellStyle name="Normal 139 3" xfId="27503"/>
    <cellStyle name="Normal 139 3 2" xfId="27504"/>
    <cellStyle name="Normal 139 4" xfId="27505"/>
    <cellStyle name="Normal 139 5" xfId="27500"/>
    <cellStyle name="Normal 14" xfId="1152"/>
    <cellStyle name="Normal 14 10" xfId="27506"/>
    <cellStyle name="Normal 14 11" xfId="27507"/>
    <cellStyle name="Normal 14 2" xfId="1153"/>
    <cellStyle name="Normal 14 2 2" xfId="4460"/>
    <cellStyle name="Normal 14 2 2 2" xfId="27508"/>
    <cellStyle name="Normal 14 2_Adjusting Entries-Q1" xfId="27509"/>
    <cellStyle name="Normal 14 3" xfId="1154"/>
    <cellStyle name="Normal 14 3 2" xfId="4462"/>
    <cellStyle name="Normal 14 3 2 2" xfId="27512"/>
    <cellStyle name="Normal 14 3 2 3" xfId="27511"/>
    <cellStyle name="Normal 14 3 3" xfId="4461"/>
    <cellStyle name="Normal 14 3 3 2" xfId="27514"/>
    <cellStyle name="Normal 14 3 3 3" xfId="27513"/>
    <cellStyle name="Normal 14 3 4" xfId="27515"/>
    <cellStyle name="Normal 14 3 5" xfId="27516"/>
    <cellStyle name="Normal 14 3 6" xfId="27510"/>
    <cellStyle name="Normal 14 4" xfId="3226"/>
    <cellStyle name="Normal 14 4 2" xfId="27518"/>
    <cellStyle name="Normal 14 4 3" xfId="27517"/>
    <cellStyle name="Normal 14 5" xfId="27519"/>
    <cellStyle name="Normal 14 5 2" xfId="27520"/>
    <cellStyle name="Normal 14 6" xfId="27521"/>
    <cellStyle name="Normal 14 6 2" xfId="27522"/>
    <cellStyle name="Normal 14 7" xfId="1155"/>
    <cellStyle name="Normal 14 7 2" xfId="1156"/>
    <cellStyle name="Normal 14 7 3" xfId="27523"/>
    <cellStyle name="Normal 14 8" xfId="1157"/>
    <cellStyle name="Normal 14 8 2" xfId="27525"/>
    <cellStyle name="Normal 14 8 3" xfId="27524"/>
    <cellStyle name="Normal 14 9" xfId="27526"/>
    <cellStyle name="Normal 14_60 Keyspan Corp TBBS 6-9" xfId="1158"/>
    <cellStyle name="Normal 140" xfId="5765"/>
    <cellStyle name="Normal 140 2" xfId="27528"/>
    <cellStyle name="Normal 140 2 2" xfId="27529"/>
    <cellStyle name="Normal 140 3" xfId="27530"/>
    <cellStyle name="Normal 140 3 2" xfId="27531"/>
    <cellStyle name="Normal 140 4" xfId="27532"/>
    <cellStyle name="Normal 140 5" xfId="27527"/>
    <cellStyle name="Normal 141" xfId="5891"/>
    <cellStyle name="Normal 141 2" xfId="27534"/>
    <cellStyle name="Normal 141 2 2" xfId="27535"/>
    <cellStyle name="Normal 141 2 2 2" xfId="27536"/>
    <cellStyle name="Normal 141 2 3" xfId="27537"/>
    <cellStyle name="Normal 141 3" xfId="27538"/>
    <cellStyle name="Normal 141 3 2" xfId="27539"/>
    <cellStyle name="Normal 141 4" xfId="27540"/>
    <cellStyle name="Normal 141 4 2" xfId="27541"/>
    <cellStyle name="Normal 141 5" xfId="27542"/>
    <cellStyle name="Normal 141 5 2" xfId="27543"/>
    <cellStyle name="Normal 141 6" xfId="27544"/>
    <cellStyle name="Normal 141 7" xfId="27533"/>
    <cellStyle name="Normal 141_Income Statement " xfId="27545"/>
    <cellStyle name="Normal 142" xfId="1159"/>
    <cellStyle name="Normal 142 2" xfId="27546"/>
    <cellStyle name="Normal 142 2 2" xfId="27547"/>
    <cellStyle name="Normal 142 3" xfId="27548"/>
    <cellStyle name="Normal 142 3 2" xfId="27549"/>
    <cellStyle name="Normal 142 4" xfId="27550"/>
    <cellStyle name="Normal 142 5" xfId="27551"/>
    <cellStyle name="Normal 143" xfId="5856"/>
    <cellStyle name="Normal 143 2" xfId="27553"/>
    <cellStyle name="Normal 143 3" xfId="27552"/>
    <cellStyle name="Normal 144" xfId="5890"/>
    <cellStyle name="Normal 144 2" xfId="27555"/>
    <cellStyle name="Normal 144 3" xfId="27554"/>
    <cellStyle name="Normal 145" xfId="5915"/>
    <cellStyle name="Normal 145 2" xfId="27557"/>
    <cellStyle name="Normal 145 3" xfId="27556"/>
    <cellStyle name="Normal 146" xfId="5886"/>
    <cellStyle name="Normal 146 2" xfId="27559"/>
    <cellStyle name="Normal 146 3" xfId="27558"/>
    <cellStyle name="Normal 147" xfId="27560"/>
    <cellStyle name="Normal 147 2" xfId="27561"/>
    <cellStyle name="Normal 148" xfId="27562"/>
    <cellStyle name="Normal 148 2" xfId="27563"/>
    <cellStyle name="Normal 149" xfId="27564"/>
    <cellStyle name="Normal 149 2" xfId="27565"/>
    <cellStyle name="Normal 15" xfId="1160"/>
    <cellStyle name="Normal 15 2" xfId="4464"/>
    <cellStyle name="Normal 15 2 2" xfId="27567"/>
    <cellStyle name="Normal 15 2 2 2" xfId="27568"/>
    <cellStyle name="Normal 15 2 3" xfId="27569"/>
    <cellStyle name="Normal 15 2 3 2" xfId="27570"/>
    <cellStyle name="Normal 15 2 4" xfId="27571"/>
    <cellStyle name="Normal 15 2 5" xfId="27572"/>
    <cellStyle name="Normal 15 2 6" xfId="27566"/>
    <cellStyle name="Normal 15 3" xfId="4465"/>
    <cellStyle name="Normal 15 3 2" xfId="4466"/>
    <cellStyle name="Normal 15 3 2 2" xfId="27574"/>
    <cellStyle name="Normal 15 3 3" xfId="27573"/>
    <cellStyle name="Normal 15 4" xfId="4463"/>
    <cellStyle name="Normal 15 4 2" xfId="27576"/>
    <cellStyle name="Normal 15 4 3" xfId="27575"/>
    <cellStyle name="Normal 15 5" xfId="27577"/>
    <cellStyle name="Normal 15 5 2" xfId="27578"/>
    <cellStyle name="Normal 15 6" xfId="27579"/>
    <cellStyle name="Normal 15 7" xfId="27580"/>
    <cellStyle name="Normal 15 8" xfId="27581"/>
    <cellStyle name="Normal 15_Income Statement " xfId="27582"/>
    <cellStyle name="Normal 150" xfId="27583"/>
    <cellStyle name="Normal 150 2" xfId="27584"/>
    <cellStyle name="Normal 151" xfId="27585"/>
    <cellStyle name="Normal 151 2" xfId="27586"/>
    <cellStyle name="Normal 152" xfId="27587"/>
    <cellStyle name="Normal 152 2" xfId="27588"/>
    <cellStyle name="Normal 152 2 2" xfId="27589"/>
    <cellStyle name="Normal 152 3" xfId="27590"/>
    <cellStyle name="Normal 152 3 2" xfId="27591"/>
    <cellStyle name="Normal 152 4" xfId="27592"/>
    <cellStyle name="Normal 152 5" xfId="27593"/>
    <cellStyle name="Normal 152 5 2" xfId="27594"/>
    <cellStyle name="Normal 153" xfId="27595"/>
    <cellStyle name="Normal 153 2" xfId="27596"/>
    <cellStyle name="Normal 153 2 2" xfId="27597"/>
    <cellStyle name="Normal 153 3" xfId="27598"/>
    <cellStyle name="Normal 153 3 2" xfId="27599"/>
    <cellStyle name="Normal 153 4" xfId="27600"/>
    <cellStyle name="Normal 153_Income Statement " xfId="27601"/>
    <cellStyle name="Normal 154" xfId="27602"/>
    <cellStyle name="Normal 154 2" xfId="27603"/>
    <cellStyle name="Normal 154 2 2" xfId="27604"/>
    <cellStyle name="Normal 154 3" xfId="27605"/>
    <cellStyle name="Normal 154 3 2" xfId="27606"/>
    <cellStyle name="Normal 154 4" xfId="27607"/>
    <cellStyle name="Normal 154_Income Statement " xfId="27608"/>
    <cellStyle name="Normal 155" xfId="27609"/>
    <cellStyle name="Normal 155 2" xfId="27610"/>
    <cellStyle name="Normal 155 2 2" xfId="27611"/>
    <cellStyle name="Normal 155 3" xfId="27612"/>
    <cellStyle name="Normal 155 3 2" xfId="27613"/>
    <cellStyle name="Normal 155 4" xfId="27614"/>
    <cellStyle name="Normal 155_Income Statement " xfId="27615"/>
    <cellStyle name="Normal 156" xfId="27616"/>
    <cellStyle name="Normal 156 2" xfId="27617"/>
    <cellStyle name="Normal 156 2 2" xfId="27618"/>
    <cellStyle name="Normal 156 3" xfId="27619"/>
    <cellStyle name="Normal 156 3 2" xfId="27620"/>
    <cellStyle name="Normal 156 4" xfId="27621"/>
    <cellStyle name="Normal 156_Income Statement " xfId="27622"/>
    <cellStyle name="Normal 157" xfId="27623"/>
    <cellStyle name="Normal 157 2" xfId="27624"/>
    <cellStyle name="Normal 157 2 2" xfId="27625"/>
    <cellStyle name="Normal 157 3" xfId="27626"/>
    <cellStyle name="Normal 157 3 2" xfId="27627"/>
    <cellStyle name="Normal 157 4" xfId="27628"/>
    <cellStyle name="Normal 157_Income Statement " xfId="27629"/>
    <cellStyle name="Normal 158" xfId="27630"/>
    <cellStyle name="Normal 158 2" xfId="27631"/>
    <cellStyle name="Normal 158 2 2" xfId="27632"/>
    <cellStyle name="Normal 158 3" xfId="27633"/>
    <cellStyle name="Normal 158 3 2" xfId="27634"/>
    <cellStyle name="Normal 158 4" xfId="27635"/>
    <cellStyle name="Normal 158_Income Statement " xfId="27636"/>
    <cellStyle name="Normal 159" xfId="27637"/>
    <cellStyle name="Normal 159 2" xfId="27638"/>
    <cellStyle name="Normal 159 2 2" xfId="27639"/>
    <cellStyle name="Normal 159 3" xfId="27640"/>
    <cellStyle name="Normal 159 3 2" xfId="27641"/>
    <cellStyle name="Normal 159 4" xfId="27642"/>
    <cellStyle name="Normal 159_Income Statement " xfId="27643"/>
    <cellStyle name="Normal 16" xfId="1161"/>
    <cellStyle name="Normal 16 2" xfId="4468"/>
    <cellStyle name="Normal 16 2 2" xfId="27645"/>
    <cellStyle name="Normal 16 2 2 2" xfId="27646"/>
    <cellStyle name="Normal 16 2 3" xfId="27647"/>
    <cellStyle name="Normal 16 2 3 2" xfId="27648"/>
    <cellStyle name="Normal 16 2 4" xfId="27649"/>
    <cellStyle name="Normal 16 2 5" xfId="27644"/>
    <cellStyle name="Normal 16 3" xfId="4469"/>
    <cellStyle name="Normal 16 3 2" xfId="4470"/>
    <cellStyle name="Normal 16 3 2 2" xfId="27652"/>
    <cellStyle name="Normal 16 3 2 3" xfId="27651"/>
    <cellStyle name="Normal 16 3 3" xfId="27653"/>
    <cellStyle name="Normal 16 3 3 2" xfId="27654"/>
    <cellStyle name="Normal 16 3 4" xfId="27655"/>
    <cellStyle name="Normal 16 3 5" xfId="27650"/>
    <cellStyle name="Normal 16 4" xfId="4467"/>
    <cellStyle name="Normal 16 4 2" xfId="27657"/>
    <cellStyle name="Normal 16 4 3" xfId="27656"/>
    <cellStyle name="Normal 16 5" xfId="27658"/>
    <cellStyle name="Normal 16 5 2" xfId="27659"/>
    <cellStyle name="Normal 16 6" xfId="27660"/>
    <cellStyle name="Normal 16 6 2" xfId="27661"/>
    <cellStyle name="Normal 16 7" xfId="27662"/>
    <cellStyle name="Normal 16 8" xfId="27663"/>
    <cellStyle name="Normal 16 9" xfId="27664"/>
    <cellStyle name="Normal 16_Income Statement " xfId="27665"/>
    <cellStyle name="Normal 160" xfId="27666"/>
    <cellStyle name="Normal 160 2" xfId="27667"/>
    <cellStyle name="Normal 160 2 2" xfId="27668"/>
    <cellStyle name="Normal 160 3" xfId="27669"/>
    <cellStyle name="Normal 160_Income Statement " xfId="27670"/>
    <cellStyle name="Normal 161" xfId="27671"/>
    <cellStyle name="Normal 161 2" xfId="27672"/>
    <cellStyle name="Normal 161 2 2" xfId="27673"/>
    <cellStyle name="Normal 161 3" xfId="27674"/>
    <cellStyle name="Normal 162" xfId="27675"/>
    <cellStyle name="Normal 162 2" xfId="27676"/>
    <cellStyle name="Normal 163" xfId="27677"/>
    <cellStyle name="Normal 163 2" xfId="27678"/>
    <cellStyle name="Normal 164" xfId="27679"/>
    <cellStyle name="Normal 164 2" xfId="27680"/>
    <cellStyle name="Normal 165" xfId="27681"/>
    <cellStyle name="Normal 165 2" xfId="27682"/>
    <cellStyle name="Normal 165 3" xfId="27683"/>
    <cellStyle name="Normal 166" xfId="27684"/>
    <cellStyle name="Normal 166 2" xfId="27685"/>
    <cellStyle name="Normal 167" xfId="27686"/>
    <cellStyle name="Normal 167 2" xfId="27687"/>
    <cellStyle name="Normal 168" xfId="27688"/>
    <cellStyle name="Normal 168 2" xfId="27689"/>
    <cellStyle name="Normal 169" xfId="27690"/>
    <cellStyle name="Normal 169 2" xfId="27691"/>
    <cellStyle name="Normal 17" xfId="1162"/>
    <cellStyle name="Normal 17 2" xfId="1163"/>
    <cellStyle name="Normal 17 2 2" xfId="4472"/>
    <cellStyle name="Normal 17 2 3" xfId="27692"/>
    <cellStyle name="Normal 17 3" xfId="1164"/>
    <cellStyle name="Normal 17 3 2" xfId="4473"/>
    <cellStyle name="Normal 17 3 2 2" xfId="27693"/>
    <cellStyle name="Normal 17 3_Income Statement " xfId="27694"/>
    <cellStyle name="Normal 17 4" xfId="4471"/>
    <cellStyle name="Normal 17 4 2" xfId="27696"/>
    <cellStyle name="Normal 17 4 3" xfId="27695"/>
    <cellStyle name="Normal 17 4_Income Statement " xfId="27697"/>
    <cellStyle name="Normal 17 5" xfId="27698"/>
    <cellStyle name="Normal 17 5 2" xfId="27699"/>
    <cellStyle name="Normal 17 5_Income Statement " xfId="27700"/>
    <cellStyle name="Normal 17 6" xfId="27701"/>
    <cellStyle name="Normal 17 7" xfId="5941"/>
    <cellStyle name="Normal 17_Cash Flow " xfId="27702"/>
    <cellStyle name="Normal 170" xfId="27703"/>
    <cellStyle name="Normal 170 2" xfId="27704"/>
    <cellStyle name="Normal 171" xfId="27705"/>
    <cellStyle name="Normal 171 2" xfId="27706"/>
    <cellStyle name="Normal 172" xfId="27707"/>
    <cellStyle name="Normal 172 2" xfId="27708"/>
    <cellStyle name="Normal 173" xfId="27709"/>
    <cellStyle name="Normal 173 2" xfId="27710"/>
    <cellStyle name="Normal 174" xfId="27711"/>
    <cellStyle name="Normal 174 2" xfId="27712"/>
    <cellStyle name="Normal 175" xfId="27713"/>
    <cellStyle name="Normal 175 2" xfId="27714"/>
    <cellStyle name="Normal 176" xfId="27715"/>
    <cellStyle name="Normal 176 2" xfId="27716"/>
    <cellStyle name="Normal 177" xfId="27717"/>
    <cellStyle name="Normal 177 2" xfId="27718"/>
    <cellStyle name="Normal 178" xfId="27719"/>
    <cellStyle name="Normal 178 2" xfId="27720"/>
    <cellStyle name="Normal 179" xfId="27721"/>
    <cellStyle name="Normal 179 2" xfId="27722"/>
    <cellStyle name="Normal 18" xfId="1165"/>
    <cellStyle name="Normal 18 2" xfId="1166"/>
    <cellStyle name="Normal 18 2 2" xfId="4475"/>
    <cellStyle name="Normal 18 2 2 2" xfId="27725"/>
    <cellStyle name="Normal 18 2 2 3" xfId="27724"/>
    <cellStyle name="Normal 18 2 3" xfId="27726"/>
    <cellStyle name="Normal 18 2 3 2" xfId="27727"/>
    <cellStyle name="Normal 18 2 4" xfId="27728"/>
    <cellStyle name="Normal 18 2 5" xfId="27729"/>
    <cellStyle name="Normal 18 2 6" xfId="27723"/>
    <cellStyle name="Normal 18 3" xfId="4474"/>
    <cellStyle name="Normal 18 3 2" xfId="27731"/>
    <cellStyle name="Normal 18 3 3" xfId="27730"/>
    <cellStyle name="Normal 18 4" xfId="27732"/>
    <cellStyle name="Normal 18 4 2" xfId="27733"/>
    <cellStyle name="Normal 18 5" xfId="27734"/>
    <cellStyle name="Normal 18 5 2" xfId="27735"/>
    <cellStyle name="Normal 18 6" xfId="1167"/>
    <cellStyle name="Normal 18 6 2" xfId="27737"/>
    <cellStyle name="Normal 18 6 3" xfId="27738"/>
    <cellStyle name="Normal 18 6 4" xfId="27736"/>
    <cellStyle name="Normal 18 7" xfId="27739"/>
    <cellStyle name="Normal 18 8" xfId="27740"/>
    <cellStyle name="Normal 18 9" xfId="5963"/>
    <cellStyle name="Normal 18_Income Statement " xfId="27741"/>
    <cellStyle name="Normal 180" xfId="27742"/>
    <cellStyle name="Normal 180 2" xfId="27743"/>
    <cellStyle name="Normal 180 2 2" xfId="27744"/>
    <cellStyle name="Normal 180 3" xfId="27745"/>
    <cellStyle name="Normal 181" xfId="27746"/>
    <cellStyle name="Normal 181 2" xfId="27747"/>
    <cellStyle name="Normal 182" xfId="27748"/>
    <cellStyle name="Normal 182 2" xfId="27749"/>
    <cellStyle name="Normal 183" xfId="27750"/>
    <cellStyle name="Normal 183 2" xfId="27751"/>
    <cellStyle name="Normal 184" xfId="27752"/>
    <cellStyle name="Normal 184 2" xfId="27753"/>
    <cellStyle name="Normal 185" xfId="27754"/>
    <cellStyle name="Normal 185 2" xfId="27755"/>
    <cellStyle name="Normal 186" xfId="27756"/>
    <cellStyle name="Normal 186 2" xfId="27757"/>
    <cellStyle name="Normal 187" xfId="27758"/>
    <cellStyle name="Normal 187 2" xfId="27759"/>
    <cellStyle name="Normal 188" xfId="27760"/>
    <cellStyle name="Normal 188 2" xfId="27761"/>
    <cellStyle name="Normal 189" xfId="27762"/>
    <cellStyle name="Normal 189 2" xfId="27763"/>
    <cellStyle name="Normal 19" xfId="1168"/>
    <cellStyle name="Normal 19 2" xfId="4477"/>
    <cellStyle name="Normal 19 2 2" xfId="27766"/>
    <cellStyle name="Normal 19 2 2 2" xfId="27767"/>
    <cellStyle name="Normal 19 2 3" xfId="27768"/>
    <cellStyle name="Normal 19 2 3 2" xfId="27769"/>
    <cellStyle name="Normal 19 2 4" xfId="27770"/>
    <cellStyle name="Normal 19 2 5" xfId="27765"/>
    <cellStyle name="Normal 19 3" xfId="4476"/>
    <cellStyle name="Normal 19 3 2" xfId="27772"/>
    <cellStyle name="Normal 19 3 2 2" xfId="27773"/>
    <cellStyle name="Normal 19 3 3" xfId="27774"/>
    <cellStyle name="Normal 19 3 3 2" xfId="27775"/>
    <cellStyle name="Normal 19 3 4" xfId="27776"/>
    <cellStyle name="Normal 19 3 5" xfId="27771"/>
    <cellStyle name="Normal 19 4" xfId="27777"/>
    <cellStyle name="Normal 19 4 2" xfId="27778"/>
    <cellStyle name="Normal 19 5" xfId="27779"/>
    <cellStyle name="Normal 19 5 2" xfId="27780"/>
    <cellStyle name="Normal 19 6" xfId="27781"/>
    <cellStyle name="Normal 19 7" xfId="27782"/>
    <cellStyle name="Normal 19 8" xfId="27783"/>
    <cellStyle name="Normal 19 9" xfId="27764"/>
    <cellStyle name="Normal 19_Income Statement " xfId="27784"/>
    <cellStyle name="Normal 190" xfId="27785"/>
    <cellStyle name="Normal 190 2" xfId="27786"/>
    <cellStyle name="Normal 191" xfId="27787"/>
    <cellStyle name="Normal 191 2" xfId="27788"/>
    <cellStyle name="Normal 192" xfId="27789"/>
    <cellStyle name="Normal 192 2" xfId="27790"/>
    <cellStyle name="Normal 193" xfId="27791"/>
    <cellStyle name="Normal 193 2" xfId="27792"/>
    <cellStyle name="Normal 194" xfId="27793"/>
    <cellStyle name="Normal 194 2" xfId="27794"/>
    <cellStyle name="Normal 195" xfId="27795"/>
    <cellStyle name="Normal 195 2" xfId="27796"/>
    <cellStyle name="Normal 196" xfId="27797"/>
    <cellStyle name="Normal 196 2" xfId="27798"/>
    <cellStyle name="Normal 196 2 2" xfId="27799"/>
    <cellStyle name="Normal 196 2 2 2" xfId="57123"/>
    <cellStyle name="Normal 196 2 3" xfId="57124"/>
    <cellStyle name="Normal 196 3" xfId="27800"/>
    <cellStyle name="Normal 197" xfId="27801"/>
    <cellStyle name="Normal 197 2" xfId="27802"/>
    <cellStyle name="Normal 198" xfId="1169"/>
    <cellStyle name="Normal 198 2" xfId="27804"/>
    <cellStyle name="Normal 198 2 2" xfId="57125"/>
    <cellStyle name="Normal 198 3" xfId="27805"/>
    <cellStyle name="Normal 198 4" xfId="27806"/>
    <cellStyle name="Normal 198 5" xfId="57126"/>
    <cellStyle name="Normal 198 6" xfId="27803"/>
    <cellStyle name="Normal 199" xfId="1170"/>
    <cellStyle name="Normal 199 2" xfId="1171"/>
    <cellStyle name="Normal 199 2 2" xfId="27809"/>
    <cellStyle name="Normal 199 2 2 2" xfId="27810"/>
    <cellStyle name="Normal 199 2 3" xfId="27811"/>
    <cellStyle name="Normal 199 2 4" xfId="27812"/>
    <cellStyle name="Normal 199 2 5" xfId="27813"/>
    <cellStyle name="Normal 199 2 6" xfId="27808"/>
    <cellStyle name="Normal 199 3" xfId="27814"/>
    <cellStyle name="Normal 199 4" xfId="27815"/>
    <cellStyle name="Normal 199 4 2" xfId="27816"/>
    <cellStyle name="Normal 199 4 2 2" xfId="27817"/>
    <cellStyle name="Normal 199 4 3" xfId="27818"/>
    <cellStyle name="Normal 199 4 4" xfId="57127"/>
    <cellStyle name="Normal 199 5" xfId="27819"/>
    <cellStyle name="Normal 199 6" xfId="57128"/>
    <cellStyle name="Normal 199 7" xfId="27807"/>
    <cellStyle name="Normal 2" xfId="1"/>
    <cellStyle name="Normal 2 10" xfId="1173"/>
    <cellStyle name="Normal 2 10 2" xfId="4479"/>
    <cellStyle name="Normal 2 10 2 2" xfId="4480"/>
    <cellStyle name="Normal 2 10 2 3" xfId="27821"/>
    <cellStyle name="Normal 2 10 3" xfId="4481"/>
    <cellStyle name="Normal 2 10 4" xfId="4478"/>
    <cellStyle name="Normal 2 10 5" xfId="27820"/>
    <cellStyle name="Normal 2 10_5210NY6005A - NMPC Gas - ED Fund Program Deferra_0315" xfId="4482"/>
    <cellStyle name="Normal 2 11" xfId="1174"/>
    <cellStyle name="Normal 2 11 2" xfId="4484"/>
    <cellStyle name="Normal 2 11 2 2" xfId="27823"/>
    <cellStyle name="Normal 2 11 3" xfId="4483"/>
    <cellStyle name="Normal 2 11 4" xfId="27822"/>
    <cellStyle name="Normal 2 12" xfId="1172"/>
    <cellStyle name="Normal 2 12 2" xfId="4486"/>
    <cellStyle name="Normal 2 12 3" xfId="4487"/>
    <cellStyle name="Normal 2 12 4" xfId="4485"/>
    <cellStyle name="Normal 2 12 5" xfId="27824"/>
    <cellStyle name="Normal 2 13" xfId="4488"/>
    <cellStyle name="Normal 2 13 2" xfId="27825"/>
    <cellStyle name="Normal 2 14" xfId="5629"/>
    <cellStyle name="Normal 2 14 2" xfId="27826"/>
    <cellStyle name="Normal 2 15" xfId="5835"/>
    <cellStyle name="Normal 2 15 2" xfId="57129"/>
    <cellStyle name="Normal 2 15 3" xfId="27827"/>
    <cellStyle name="Normal 2 16" xfId="5838"/>
    <cellStyle name="Normal 2 17" xfId="5840"/>
    <cellStyle name="Normal 2 18" xfId="5842"/>
    <cellStyle name="Normal 2 19" xfId="5844"/>
    <cellStyle name="Normal 2 19 4" xfId="1175"/>
    <cellStyle name="Normal 2 2" xfId="1176"/>
    <cellStyle name="Normal 2 2 10" xfId="57130"/>
    <cellStyle name="Normal 2 2 11" xfId="1177"/>
    <cellStyle name="Normal 2 2 11 2" xfId="1178"/>
    <cellStyle name="Normal 2 2 11 2 2" xfId="27829"/>
    <cellStyle name="Normal 2 2 11 3" xfId="27828"/>
    <cellStyle name="Normal 2 2 11_269" xfId="1179"/>
    <cellStyle name="Normal 2 2 12" xfId="5936"/>
    <cellStyle name="Normal 2 2 2" xfId="1180"/>
    <cellStyle name="Normal 2 2 2 10" xfId="1181"/>
    <cellStyle name="Normal 2 2 2 10 2" xfId="1182"/>
    <cellStyle name="Normal 2 2 2 10 2 2" xfId="1183"/>
    <cellStyle name="Normal 2 2 2 10 2_269" xfId="1184"/>
    <cellStyle name="Normal 2 2 2 10 3" xfId="1185"/>
    <cellStyle name="Normal 2 2 2 10 4" xfId="27830"/>
    <cellStyle name="Normal 2 2 2 10_0304 LI-ADI" xfId="1186"/>
    <cellStyle name="Normal 2 2 2 2" xfId="1187"/>
    <cellStyle name="Normal 2 2 2 2 2" xfId="4489"/>
    <cellStyle name="Normal 2 2 2 2 2 2" xfId="27833"/>
    <cellStyle name="Normal 2 2 2 2 2 2 2" xfId="27834"/>
    <cellStyle name="Normal 2 2 2 2 2 3" xfId="27835"/>
    <cellStyle name="Normal 2 2 2 2 2 3 2" xfId="27836"/>
    <cellStyle name="Normal 2 2 2 2 2 4" xfId="27837"/>
    <cellStyle name="Normal 2 2 2 2 2 5" xfId="27832"/>
    <cellStyle name="Normal 2 2 2 2 3" xfId="4490"/>
    <cellStyle name="Normal 2 2 2 2 3 2" xfId="27839"/>
    <cellStyle name="Normal 2 2 2 2 3 3" xfId="27838"/>
    <cellStyle name="Normal 2 2 2 2 4" xfId="27840"/>
    <cellStyle name="Normal 2 2 2 2 4 2" xfId="27841"/>
    <cellStyle name="Normal 2 2 2 2 5" xfId="27842"/>
    <cellStyle name="Normal 2 2 2 2 5 2" xfId="27843"/>
    <cellStyle name="Normal 2 2 2 2 6" xfId="27844"/>
    <cellStyle name="Normal 2 2 2 2 7" xfId="27845"/>
    <cellStyle name="Normal 2 2 2 2 8" xfId="27831"/>
    <cellStyle name="Normal 2 2 2 2_Income Statement " xfId="27846"/>
    <cellStyle name="Normal 2 2 2 3" xfId="4491"/>
    <cellStyle name="Normal 2 2 2 3 2" xfId="27848"/>
    <cellStyle name="Normal 2 2 2 3 2 2" xfId="27849"/>
    <cellStyle name="Normal 2 2 2 3 3" xfId="27850"/>
    <cellStyle name="Normal 2 2 2 3 3 2" xfId="27851"/>
    <cellStyle name="Normal 2 2 2 3 4" xfId="27852"/>
    <cellStyle name="Normal 2 2 2 3 5" xfId="27847"/>
    <cellStyle name="Normal 2 2 2 4" xfId="4492"/>
    <cellStyle name="Normal 2 2 2 4 2" xfId="27854"/>
    <cellStyle name="Normal 2 2 2 4 3" xfId="27853"/>
    <cellStyle name="Normal 2 2 2 5" xfId="27855"/>
    <cellStyle name="Normal 2 2 2 5 2" xfId="27856"/>
    <cellStyle name="Normal 2 2 2 6" xfId="27857"/>
    <cellStyle name="Normal 2 2 2 6 2" xfId="27858"/>
    <cellStyle name="Normal 2 2 2 7" xfId="27859"/>
    <cellStyle name="Normal 2 2 2 8" xfId="27860"/>
    <cellStyle name="Normal 2 2 2_269" xfId="1188"/>
    <cellStyle name="Normal 2 2 3" xfId="1189"/>
    <cellStyle name="Normal 2 2 3 2" xfId="4494"/>
    <cellStyle name="Normal 2 2 3 2 2" xfId="27863"/>
    <cellStyle name="Normal 2 2 3 2 2 2" xfId="27864"/>
    <cellStyle name="Normal 2 2 3 2 3" xfId="27865"/>
    <cellStyle name="Normal 2 2 3 2 3 2" xfId="27866"/>
    <cellStyle name="Normal 2 2 3 2 4" xfId="27867"/>
    <cellStyle name="Normal 2 2 3 2 5" xfId="27862"/>
    <cellStyle name="Normal 2 2 3 3" xfId="4495"/>
    <cellStyle name="Normal 2 2 3 3 2" xfId="27869"/>
    <cellStyle name="Normal 2 2 3 3 3" xfId="27868"/>
    <cellStyle name="Normal 2 2 3 4" xfId="4493"/>
    <cellStyle name="Normal 2 2 3 4 2" xfId="27871"/>
    <cellStyle name="Normal 2 2 3 4 3" xfId="27870"/>
    <cellStyle name="Normal 2 2 3 5" xfId="27872"/>
    <cellStyle name="Normal 2 2 3 5 2" xfId="27873"/>
    <cellStyle name="Normal 2 2 3 6" xfId="27874"/>
    <cellStyle name="Normal 2 2 3 7" xfId="27875"/>
    <cellStyle name="Normal 2 2 3 8" xfId="27861"/>
    <cellStyle name="Normal 2 2 3_5210NY5008 - NMPC Transmission Revenue Adjustment Clause (TRAC)_0814" xfId="4496"/>
    <cellStyle name="Normal 2 2 4" xfId="1190"/>
    <cellStyle name="Normal 2 2 4 2" xfId="4498"/>
    <cellStyle name="Normal 2 2 4 2 2" xfId="27878"/>
    <cellStyle name="Normal 2 2 4 2 3" xfId="27877"/>
    <cellStyle name="Normal 2 2 4 3" xfId="4499"/>
    <cellStyle name="Normal 2 2 4 3 2" xfId="27880"/>
    <cellStyle name="Normal 2 2 4 3 3" xfId="27879"/>
    <cellStyle name="Normal 2 2 4 4" xfId="4497"/>
    <cellStyle name="Normal 2 2 4 4 2" xfId="27881"/>
    <cellStyle name="Normal 2 2 4 5" xfId="27876"/>
    <cellStyle name="Normal 2 2 5" xfId="1191"/>
    <cellStyle name="Normal 2 2 5 2" xfId="27883"/>
    <cellStyle name="Normal 2 2 5 3" xfId="27882"/>
    <cellStyle name="Normal 2 2 54_JV Remapping 38" xfId="27884"/>
    <cellStyle name="Normal 2 2 6" xfId="27885"/>
    <cellStyle name="Normal 2 2 6 2" xfId="27886"/>
    <cellStyle name="Normal 2 2 7" xfId="27887"/>
    <cellStyle name="Normal 2 2 7 2" xfId="27888"/>
    <cellStyle name="Normal 2 2 8" xfId="27889"/>
    <cellStyle name="Normal 2 2 9" xfId="27890"/>
    <cellStyle name="Normal 2 2_0304 LI-ADI" xfId="1192"/>
    <cellStyle name="Normal 2 20" xfId="5846"/>
    <cellStyle name="Normal 2 21" xfId="5848"/>
    <cellStyle name="Normal 2 22" xfId="5882"/>
    <cellStyle name="Normal 2 23" xfId="5859"/>
    <cellStyle name="Normal 2 24" xfId="5893"/>
    <cellStyle name="Normal 2 25" xfId="5914"/>
    <cellStyle name="Normal 2 26" xfId="5913"/>
    <cellStyle name="Normal 2 27" xfId="5895"/>
    <cellStyle name="Normal 2 3" xfId="1193"/>
    <cellStyle name="Normal 2 3 10" xfId="1194"/>
    <cellStyle name="Normal 2 3 10 2" xfId="27892"/>
    <cellStyle name="Normal 2 3 10 2 2" xfId="27893"/>
    <cellStyle name="Normal 2 3 10 2 2 2" xfId="1195"/>
    <cellStyle name="Normal 2 3 10 2 2 2 2" xfId="27894"/>
    <cellStyle name="Normal 2 3 10 2 3" xfId="27895"/>
    <cellStyle name="Normal 2 3 10 2 3 2" xfId="27896"/>
    <cellStyle name="Normal 2 3 10 2 4" xfId="27897"/>
    <cellStyle name="Normal 2 3 10 3" xfId="27898"/>
    <cellStyle name="Normal 2 3 10 3 2" xfId="27899"/>
    <cellStyle name="Normal 2 3 10 3 2 2" xfId="27900"/>
    <cellStyle name="Normal 2 3 10 3 3" xfId="27901"/>
    <cellStyle name="Normal 2 3 10 3 3 2" xfId="27902"/>
    <cellStyle name="Normal 2 3 10 3 4" xfId="27903"/>
    <cellStyle name="Normal 2 3 10 4" xfId="27904"/>
    <cellStyle name="Normal 2 3 10 4 2" xfId="27905"/>
    <cellStyle name="Normal 2 3 10 5" xfId="27906"/>
    <cellStyle name="Normal 2 3 10 5 2" xfId="27907"/>
    <cellStyle name="Normal 2 3 10 6" xfId="27908"/>
    <cellStyle name="Normal 2 3 10 6 2" xfId="27909"/>
    <cellStyle name="Normal 2 3 10 7" xfId="27910"/>
    <cellStyle name="Normal 2 3 10 8" xfId="27911"/>
    <cellStyle name="Normal 2 3 10 9" xfId="27891"/>
    <cellStyle name="Normal 2 3 10_Income Statement " xfId="27912"/>
    <cellStyle name="Normal 2 3 100" xfId="27913"/>
    <cellStyle name="Normal 2 3 101" xfId="27914"/>
    <cellStyle name="Normal 2 3 102" xfId="27915"/>
    <cellStyle name="Normal 2 3 103" xfId="27916"/>
    <cellStyle name="Normal 2 3 104" xfId="27917"/>
    <cellStyle name="Normal 2 3 105" xfId="27918"/>
    <cellStyle name="Normal 2 3 106" xfId="27919"/>
    <cellStyle name="Normal 2 3 107" xfId="27920"/>
    <cellStyle name="Normal 2 3 108" xfId="27921"/>
    <cellStyle name="Normal 2 3 109" xfId="27922"/>
    <cellStyle name="Normal 2 3 11" xfId="1196"/>
    <cellStyle name="Normal 2 3 11 2" xfId="27924"/>
    <cellStyle name="Normal 2 3 11 2 2" xfId="27925"/>
    <cellStyle name="Normal 2 3 11 2 2 2" xfId="27926"/>
    <cellStyle name="Normal 2 3 11 2 3" xfId="27927"/>
    <cellStyle name="Normal 2 3 11 2 3 2" xfId="27928"/>
    <cellStyle name="Normal 2 3 11 2 4" xfId="27929"/>
    <cellStyle name="Normal 2 3 11 3" xfId="27930"/>
    <cellStyle name="Normal 2 3 11 3 2" xfId="27931"/>
    <cellStyle name="Normal 2 3 11 3 2 2" xfId="27932"/>
    <cellStyle name="Normal 2 3 11 3 3" xfId="27933"/>
    <cellStyle name="Normal 2 3 11 3 3 2" xfId="27934"/>
    <cellStyle name="Normal 2 3 11 3 4" xfId="27935"/>
    <cellStyle name="Normal 2 3 11 4" xfId="27936"/>
    <cellStyle name="Normal 2 3 11 4 2" xfId="27937"/>
    <cellStyle name="Normal 2 3 11 5" xfId="27938"/>
    <cellStyle name="Normal 2 3 11 5 2" xfId="27939"/>
    <cellStyle name="Normal 2 3 11 6" xfId="27940"/>
    <cellStyle name="Normal 2 3 11 6 2" xfId="27941"/>
    <cellStyle name="Normal 2 3 11 7" xfId="27942"/>
    <cellStyle name="Normal 2 3 11 8" xfId="27943"/>
    <cellStyle name="Normal 2 3 11 9" xfId="27923"/>
    <cellStyle name="Normal 2 3 11_Income Statement " xfId="27944"/>
    <cellStyle name="Normal 2 3 110" xfId="27945"/>
    <cellStyle name="Normal 2 3 111" xfId="27946"/>
    <cellStyle name="Normal 2 3 112" xfId="27947"/>
    <cellStyle name="Normal 2 3 113" xfId="27948"/>
    <cellStyle name="Normal 2 3 114" xfId="27949"/>
    <cellStyle name="Normal 2 3 115" xfId="27950"/>
    <cellStyle name="Normal 2 3 116" xfId="27951"/>
    <cellStyle name="Normal 2 3 117" xfId="27952"/>
    <cellStyle name="Normal 2 3 118" xfId="27953"/>
    <cellStyle name="Normal 2 3 119" xfId="27954"/>
    <cellStyle name="Normal 2 3 12" xfId="1197"/>
    <cellStyle name="Normal 2 3 12 2" xfId="27956"/>
    <cellStyle name="Normal 2 3 12 2 2" xfId="27957"/>
    <cellStyle name="Normal 2 3 12 2 2 2" xfId="27958"/>
    <cellStyle name="Normal 2 3 12 2 3" xfId="27959"/>
    <cellStyle name="Normal 2 3 12 2 3 2" xfId="27960"/>
    <cellStyle name="Normal 2 3 12 2 4" xfId="27961"/>
    <cellStyle name="Normal 2 3 12 3" xfId="27962"/>
    <cellStyle name="Normal 2 3 12 3 2" xfId="27963"/>
    <cellStyle name="Normal 2 3 12 3 2 2" xfId="27964"/>
    <cellStyle name="Normal 2 3 12 3 3" xfId="27965"/>
    <cellStyle name="Normal 2 3 12 3 3 2" xfId="27966"/>
    <cellStyle name="Normal 2 3 12 3 4" xfId="27967"/>
    <cellStyle name="Normal 2 3 12 4" xfId="27968"/>
    <cellStyle name="Normal 2 3 12 4 2" xfId="27969"/>
    <cellStyle name="Normal 2 3 12 5" xfId="27970"/>
    <cellStyle name="Normal 2 3 12 5 2" xfId="27971"/>
    <cellStyle name="Normal 2 3 12 6" xfId="27972"/>
    <cellStyle name="Normal 2 3 12 6 2" xfId="27973"/>
    <cellStyle name="Normal 2 3 12 7" xfId="27974"/>
    <cellStyle name="Normal 2 3 12 8" xfId="27975"/>
    <cellStyle name="Normal 2 3 12 9" xfId="27955"/>
    <cellStyle name="Normal 2 3 12_Income Statement " xfId="27976"/>
    <cellStyle name="Normal 2 3 120" xfId="27977"/>
    <cellStyle name="Normal 2 3 121" xfId="27978"/>
    <cellStyle name="Normal 2 3 122" xfId="27979"/>
    <cellStyle name="Normal 2 3 123" xfId="27980"/>
    <cellStyle name="Normal 2 3 124" xfId="27981"/>
    <cellStyle name="Normal 2 3 125" xfId="27982"/>
    <cellStyle name="Normal 2 3 126" xfId="27983"/>
    <cellStyle name="Normal 2 3 127" xfId="27984"/>
    <cellStyle name="Normal 2 3 128" xfId="27985"/>
    <cellStyle name="Normal 2 3 129" xfId="27986"/>
    <cellStyle name="Normal 2 3 13" xfId="3607"/>
    <cellStyle name="Normal 2 3 13 2" xfId="27988"/>
    <cellStyle name="Normal 2 3 13 2 2" xfId="27989"/>
    <cellStyle name="Normal 2 3 13 3" xfId="27990"/>
    <cellStyle name="Normal 2 3 13 3 2" xfId="27991"/>
    <cellStyle name="Normal 2 3 13 4" xfId="27992"/>
    <cellStyle name="Normal 2 3 13 5" xfId="27987"/>
    <cellStyle name="Normal 2 3 130" xfId="27993"/>
    <cellStyle name="Normal 2 3 131" xfId="27994"/>
    <cellStyle name="Normal 2 3 132" xfId="27995"/>
    <cellStyle name="Normal 2 3 133" xfId="27996"/>
    <cellStyle name="Normal 2 3 134" xfId="27997"/>
    <cellStyle name="Normal 2 3 135" xfId="27998"/>
    <cellStyle name="Normal 2 3 136" xfId="27999"/>
    <cellStyle name="Normal 2 3 137" xfId="28000"/>
    <cellStyle name="Normal 2 3 138" xfId="28001"/>
    <cellStyle name="Normal 2 3 139" xfId="28002"/>
    <cellStyle name="Normal 2 3 14" xfId="5900"/>
    <cellStyle name="Normal 2 3 14 2" xfId="28004"/>
    <cellStyle name="Normal 2 3 14 3" xfId="28003"/>
    <cellStyle name="Normal 2 3 140" xfId="28005"/>
    <cellStyle name="Normal 2 3 141" xfId="28006"/>
    <cellStyle name="Normal 2 3 142" xfId="5955"/>
    <cellStyle name="Normal 2 3 15" xfId="28007"/>
    <cellStyle name="Normal 2 3 15 2" xfId="28008"/>
    <cellStyle name="Normal 2 3 16" xfId="28009"/>
    <cellStyle name="Normal 2 3 16 2" xfId="28010"/>
    <cellStyle name="Normal 2 3 17" xfId="28011"/>
    <cellStyle name="Normal 2 3 17 2" xfId="28012"/>
    <cellStyle name="Normal 2 3 18" xfId="28013"/>
    <cellStyle name="Normal 2 3 18 2" xfId="28014"/>
    <cellStyle name="Normal 2 3 19" xfId="28015"/>
    <cellStyle name="Normal 2 3 19 2" xfId="28016"/>
    <cellStyle name="Normal 2 3 2" xfId="1198"/>
    <cellStyle name="Normal 2 3 2 10" xfId="28018"/>
    <cellStyle name="Normal 2 3 2 11" xfId="28019"/>
    <cellStyle name="Normal 2 3 2 12" xfId="28017"/>
    <cellStyle name="Normal 2 3 2 2" xfId="3606"/>
    <cellStyle name="Normal 2 3 2 2 2" xfId="28021"/>
    <cellStyle name="Normal 2 3 2 2 2 2" xfId="28022"/>
    <cellStyle name="Normal 2 3 2 2 3" xfId="28023"/>
    <cellStyle name="Normal 2 3 2 2 3 2" xfId="28024"/>
    <cellStyle name="Normal 2 3 2 2 4" xfId="28025"/>
    <cellStyle name="Normal 2 3 2 2 5" xfId="28026"/>
    <cellStyle name="Normal 2 3 2 2 6" xfId="28020"/>
    <cellStyle name="Normal 2 3 2 3" xfId="28027"/>
    <cellStyle name="Normal 2 3 2 3 2" xfId="28028"/>
    <cellStyle name="Normal 2 3 2 3 2 2" xfId="28029"/>
    <cellStyle name="Normal 2 3 2 3 3" xfId="28030"/>
    <cellStyle name="Normal 2 3 2 3 3 2" xfId="28031"/>
    <cellStyle name="Normal 2 3 2 3 4" xfId="28032"/>
    <cellStyle name="Normal 2 3 2 4" xfId="28033"/>
    <cellStyle name="Normal 2 3 2 4 2" xfId="28034"/>
    <cellStyle name="Normal 2 3 2 5" xfId="28035"/>
    <cellStyle name="Normal 2 3 2 5 2" xfId="28036"/>
    <cellStyle name="Normal 2 3 2 6" xfId="28037"/>
    <cellStyle name="Normal 2 3 2 6 2" xfId="28038"/>
    <cellStyle name="Normal 2 3 2 7" xfId="28039"/>
    <cellStyle name="Normal 2 3 2 8" xfId="28040"/>
    <cellStyle name="Normal 2 3 2 9" xfId="28041"/>
    <cellStyle name="Normal 2 3 2_Income Statement " xfId="28042"/>
    <cellStyle name="Normal 2 3 20" xfId="28043"/>
    <cellStyle name="Normal 2 3 20 2" xfId="28044"/>
    <cellStyle name="Normal 2 3 21" xfId="28045"/>
    <cellStyle name="Normal 2 3 21 2" xfId="28046"/>
    <cellStyle name="Normal 2 3 22" xfId="28047"/>
    <cellStyle name="Normal 2 3 22 2" xfId="28048"/>
    <cellStyle name="Normal 2 3 23" xfId="28049"/>
    <cellStyle name="Normal 2 3 23 2" xfId="28050"/>
    <cellStyle name="Normal 2 3 24" xfId="28051"/>
    <cellStyle name="Normal 2 3 24 2" xfId="28052"/>
    <cellStyle name="Normal 2 3 25" xfId="28053"/>
    <cellStyle name="Normal 2 3 25 2" xfId="28054"/>
    <cellStyle name="Normal 2 3 26" xfId="28055"/>
    <cellStyle name="Normal 2 3 26 2" xfId="28056"/>
    <cellStyle name="Normal 2 3 27" xfId="28057"/>
    <cellStyle name="Normal 2 3 27 2" xfId="28058"/>
    <cellStyle name="Normal 2 3 28" xfId="28059"/>
    <cellStyle name="Normal 2 3 29" xfId="28060"/>
    <cellStyle name="Normal 2 3 3" xfId="1199"/>
    <cellStyle name="Normal 2 3 3 2" xfId="4500"/>
    <cellStyle name="Normal 2 3 3 2 2" xfId="28063"/>
    <cellStyle name="Normal 2 3 3 2 2 2" xfId="28064"/>
    <cellStyle name="Normal 2 3 3 2 3" xfId="28065"/>
    <cellStyle name="Normal 2 3 3 2 3 2" xfId="28066"/>
    <cellStyle name="Normal 2 3 3 2 4" xfId="28067"/>
    <cellStyle name="Normal 2 3 3 2 5" xfId="28062"/>
    <cellStyle name="Normal 2 3 3 3" xfId="28068"/>
    <cellStyle name="Normal 2 3 3 3 2" xfId="28069"/>
    <cellStyle name="Normal 2 3 3 3 2 2" xfId="28070"/>
    <cellStyle name="Normal 2 3 3 3 3" xfId="28071"/>
    <cellStyle name="Normal 2 3 3 3 3 2" xfId="28072"/>
    <cellStyle name="Normal 2 3 3 3 4" xfId="28073"/>
    <cellStyle name="Normal 2 3 3 4" xfId="28074"/>
    <cellStyle name="Normal 2 3 3 4 2" xfId="28075"/>
    <cellStyle name="Normal 2 3 3 5" xfId="28076"/>
    <cellStyle name="Normal 2 3 3 5 2" xfId="28077"/>
    <cellStyle name="Normal 2 3 3 6" xfId="28078"/>
    <cellStyle name="Normal 2 3 3 6 2" xfId="28079"/>
    <cellStyle name="Normal 2 3 3 7" xfId="28080"/>
    <cellStyle name="Normal 2 3 3 8" xfId="28081"/>
    <cellStyle name="Normal 2 3 3 9" xfId="28061"/>
    <cellStyle name="Normal 2 3 3_Income Statement " xfId="28082"/>
    <cellStyle name="Normal 2 3 30" xfId="28083"/>
    <cellStyle name="Normal 2 3 31" xfId="28084"/>
    <cellStyle name="Normal 2 3 32" xfId="28085"/>
    <cellStyle name="Normal 2 3 33" xfId="28086"/>
    <cellStyle name="Normal 2 3 34" xfId="28087"/>
    <cellStyle name="Normal 2 3 35" xfId="28088"/>
    <cellStyle name="Normal 2 3 36" xfId="28089"/>
    <cellStyle name="Normal 2 3 37" xfId="28090"/>
    <cellStyle name="Normal 2 3 38" xfId="28091"/>
    <cellStyle name="Normal 2 3 39" xfId="28092"/>
    <cellStyle name="Normal 2 3 4" xfId="1200"/>
    <cellStyle name="Normal 2 3 4 2" xfId="28094"/>
    <cellStyle name="Normal 2 3 4 2 2" xfId="28095"/>
    <cellStyle name="Normal 2 3 4 2 2 2" xfId="28096"/>
    <cellStyle name="Normal 2 3 4 2 3" xfId="28097"/>
    <cellStyle name="Normal 2 3 4 2 3 2" xfId="28098"/>
    <cellStyle name="Normal 2 3 4 2 4" xfId="28099"/>
    <cellStyle name="Normal 2 3 4 3" xfId="28100"/>
    <cellStyle name="Normal 2 3 4 3 2" xfId="28101"/>
    <cellStyle name="Normal 2 3 4 3 2 2" xfId="28102"/>
    <cellStyle name="Normal 2 3 4 3 3" xfId="28103"/>
    <cellStyle name="Normal 2 3 4 3 3 2" xfId="28104"/>
    <cellStyle name="Normal 2 3 4 3 4" xfId="28105"/>
    <cellStyle name="Normal 2 3 4 4" xfId="28106"/>
    <cellStyle name="Normal 2 3 4 4 2" xfId="28107"/>
    <cellStyle name="Normal 2 3 4 5" xfId="28108"/>
    <cellStyle name="Normal 2 3 4 5 2" xfId="28109"/>
    <cellStyle name="Normal 2 3 4 6" xfId="28110"/>
    <cellStyle name="Normal 2 3 4 6 2" xfId="28111"/>
    <cellStyle name="Normal 2 3 4 7" xfId="28112"/>
    <cellStyle name="Normal 2 3 4 8" xfId="28113"/>
    <cellStyle name="Normal 2 3 4 9" xfId="28093"/>
    <cellStyle name="Normal 2 3 4_Income Statement " xfId="28114"/>
    <cellStyle name="Normal 2 3 40" xfId="28115"/>
    <cellStyle name="Normal 2 3 41" xfId="28116"/>
    <cellStyle name="Normal 2 3 42" xfId="28117"/>
    <cellStyle name="Normal 2 3 43" xfId="28118"/>
    <cellStyle name="Normal 2 3 44" xfId="28119"/>
    <cellStyle name="Normal 2 3 45" xfId="28120"/>
    <cellStyle name="Normal 2 3 46" xfId="28121"/>
    <cellStyle name="Normal 2 3 47" xfId="28122"/>
    <cellStyle name="Normal 2 3 48" xfId="28123"/>
    <cellStyle name="Normal 2 3 49" xfId="28124"/>
    <cellStyle name="Normal 2 3 5" xfId="1201"/>
    <cellStyle name="Normal 2 3 5 2" xfId="28126"/>
    <cellStyle name="Normal 2 3 5 2 2" xfId="28127"/>
    <cellStyle name="Normal 2 3 5 2 2 2" xfId="28128"/>
    <cellStyle name="Normal 2 3 5 2 3" xfId="28129"/>
    <cellStyle name="Normal 2 3 5 2 3 2" xfId="28130"/>
    <cellStyle name="Normal 2 3 5 2 4" xfId="28131"/>
    <cellStyle name="Normal 2 3 5 3" xfId="28132"/>
    <cellStyle name="Normal 2 3 5 3 2" xfId="28133"/>
    <cellStyle name="Normal 2 3 5 3 2 2" xfId="28134"/>
    <cellStyle name="Normal 2 3 5 3 3" xfId="28135"/>
    <cellStyle name="Normal 2 3 5 3 3 2" xfId="28136"/>
    <cellStyle name="Normal 2 3 5 3 4" xfId="28137"/>
    <cellStyle name="Normal 2 3 5 4" xfId="28138"/>
    <cellStyle name="Normal 2 3 5 4 2" xfId="28139"/>
    <cellStyle name="Normal 2 3 5 5" xfId="28140"/>
    <cellStyle name="Normal 2 3 5 5 2" xfId="28141"/>
    <cellStyle name="Normal 2 3 5 6" xfId="28142"/>
    <cellStyle name="Normal 2 3 5 6 2" xfId="28143"/>
    <cellStyle name="Normal 2 3 5 7" xfId="28144"/>
    <cellStyle name="Normal 2 3 5 8" xfId="28145"/>
    <cellStyle name="Normal 2 3 5 9" xfId="28125"/>
    <cellStyle name="Normal 2 3 5_Income Statement " xfId="28146"/>
    <cellStyle name="Normal 2 3 50" xfId="28147"/>
    <cellStyle name="Normal 2 3 51" xfId="28148"/>
    <cellStyle name="Normal 2 3 52" xfId="28149"/>
    <cellStyle name="Normal 2 3 53" xfId="28150"/>
    <cellStyle name="Normal 2 3 54" xfId="28151"/>
    <cellStyle name="Normal 2 3 55" xfId="28152"/>
    <cellStyle name="Normal 2 3 56" xfId="28153"/>
    <cellStyle name="Normal 2 3 57" xfId="28154"/>
    <cellStyle name="Normal 2 3 58" xfId="28155"/>
    <cellStyle name="Normal 2 3 59" xfId="28156"/>
    <cellStyle name="Normal 2 3 6" xfId="1202"/>
    <cellStyle name="Normal 2 3 6 2" xfId="28158"/>
    <cellStyle name="Normal 2 3 6 2 2" xfId="28159"/>
    <cellStyle name="Normal 2 3 6 2 2 2" xfId="28160"/>
    <cellStyle name="Normal 2 3 6 2 3" xfId="28161"/>
    <cellStyle name="Normal 2 3 6 2 3 2" xfId="28162"/>
    <cellStyle name="Normal 2 3 6 2 4" xfId="28163"/>
    <cellStyle name="Normal 2 3 6 3" xfId="28164"/>
    <cellStyle name="Normal 2 3 6 3 2" xfId="28165"/>
    <cellStyle name="Normal 2 3 6 3 2 2" xfId="28166"/>
    <cellStyle name="Normal 2 3 6 3 3" xfId="28167"/>
    <cellStyle name="Normal 2 3 6 3 3 2" xfId="28168"/>
    <cellStyle name="Normal 2 3 6 3 4" xfId="28169"/>
    <cellStyle name="Normal 2 3 6 4" xfId="28170"/>
    <cellStyle name="Normal 2 3 6 4 2" xfId="28171"/>
    <cellStyle name="Normal 2 3 6 5" xfId="28172"/>
    <cellStyle name="Normal 2 3 6 5 2" xfId="28173"/>
    <cellStyle name="Normal 2 3 6 6" xfId="28174"/>
    <cellStyle name="Normal 2 3 6 6 2" xfId="28175"/>
    <cellStyle name="Normal 2 3 6 7" xfId="28176"/>
    <cellStyle name="Normal 2 3 6 8" xfId="28177"/>
    <cellStyle name="Normal 2 3 6 9" xfId="28157"/>
    <cellStyle name="Normal 2 3 6_Income Statement " xfId="28178"/>
    <cellStyle name="Normal 2 3 60" xfId="28179"/>
    <cellStyle name="Normal 2 3 61" xfId="28180"/>
    <cellStyle name="Normal 2 3 62" xfId="28181"/>
    <cellStyle name="Normal 2 3 63" xfId="28182"/>
    <cellStyle name="Normal 2 3 64" xfId="28183"/>
    <cellStyle name="Normal 2 3 65" xfId="28184"/>
    <cellStyle name="Normal 2 3 66" xfId="28185"/>
    <cellStyle name="Normal 2 3 67" xfId="28186"/>
    <cellStyle name="Normal 2 3 68" xfId="28187"/>
    <cellStyle name="Normal 2 3 69" xfId="28188"/>
    <cellStyle name="Normal 2 3 7" xfId="1203"/>
    <cellStyle name="Normal 2 3 7 2" xfId="28190"/>
    <cellStyle name="Normal 2 3 7 2 2" xfId="28191"/>
    <cellStyle name="Normal 2 3 7 2 2 2" xfId="28192"/>
    <cellStyle name="Normal 2 3 7 2 3" xfId="28193"/>
    <cellStyle name="Normal 2 3 7 2 3 2" xfId="28194"/>
    <cellStyle name="Normal 2 3 7 2 4" xfId="28195"/>
    <cellStyle name="Normal 2 3 7 3" xfId="28196"/>
    <cellStyle name="Normal 2 3 7 3 2" xfId="28197"/>
    <cellStyle name="Normal 2 3 7 3 2 2" xfId="28198"/>
    <cellStyle name="Normal 2 3 7 3 3" xfId="28199"/>
    <cellStyle name="Normal 2 3 7 3 3 2" xfId="28200"/>
    <cellStyle name="Normal 2 3 7 3 4" xfId="28201"/>
    <cellStyle name="Normal 2 3 7 4" xfId="28202"/>
    <cellStyle name="Normal 2 3 7 4 2" xfId="28203"/>
    <cellStyle name="Normal 2 3 7 5" xfId="28204"/>
    <cellStyle name="Normal 2 3 7 5 2" xfId="28205"/>
    <cellStyle name="Normal 2 3 7 6" xfId="28206"/>
    <cellStyle name="Normal 2 3 7 6 2" xfId="28207"/>
    <cellStyle name="Normal 2 3 7 7" xfId="28208"/>
    <cellStyle name="Normal 2 3 7 8" xfId="28209"/>
    <cellStyle name="Normal 2 3 7 9" xfId="28189"/>
    <cellStyle name="Normal 2 3 7_Income Statement " xfId="28210"/>
    <cellStyle name="Normal 2 3 70" xfId="28211"/>
    <cellStyle name="Normal 2 3 71" xfId="28212"/>
    <cellStyle name="Normal 2 3 72" xfId="28213"/>
    <cellStyle name="Normal 2 3 73" xfId="28214"/>
    <cellStyle name="Normal 2 3 74" xfId="28215"/>
    <cellStyle name="Normal 2 3 75" xfId="28216"/>
    <cellStyle name="Normal 2 3 76" xfId="28217"/>
    <cellStyle name="Normal 2 3 77" xfId="28218"/>
    <cellStyle name="Normal 2 3 78" xfId="28219"/>
    <cellStyle name="Normal 2 3 79" xfId="28220"/>
    <cellStyle name="Normal 2 3 8" xfId="1204"/>
    <cellStyle name="Normal 2 3 8 2" xfId="28222"/>
    <cellStyle name="Normal 2 3 8 2 2" xfId="28223"/>
    <cellStyle name="Normal 2 3 8 2 2 2" xfId="28224"/>
    <cellStyle name="Normal 2 3 8 2 3" xfId="28225"/>
    <cellStyle name="Normal 2 3 8 2 3 2" xfId="28226"/>
    <cellStyle name="Normal 2 3 8 2 4" xfId="28227"/>
    <cellStyle name="Normal 2 3 8 3" xfId="28228"/>
    <cellStyle name="Normal 2 3 8 3 2" xfId="28229"/>
    <cellStyle name="Normal 2 3 8 3 2 2" xfId="28230"/>
    <cellStyle name="Normal 2 3 8 3 3" xfId="28231"/>
    <cellStyle name="Normal 2 3 8 3 3 2" xfId="28232"/>
    <cellStyle name="Normal 2 3 8 3 4" xfId="28233"/>
    <cellStyle name="Normal 2 3 8 4" xfId="28234"/>
    <cellStyle name="Normal 2 3 8 4 2" xfId="28235"/>
    <cellStyle name="Normal 2 3 8 5" xfId="28236"/>
    <cellStyle name="Normal 2 3 8 5 2" xfId="28237"/>
    <cellStyle name="Normal 2 3 8 6" xfId="28238"/>
    <cellStyle name="Normal 2 3 8 6 2" xfId="28239"/>
    <cellStyle name="Normal 2 3 8 7" xfId="28240"/>
    <cellStyle name="Normal 2 3 8 8" xfId="28241"/>
    <cellStyle name="Normal 2 3 8 9" xfId="28221"/>
    <cellStyle name="Normal 2 3 8_Income Statement " xfId="28242"/>
    <cellStyle name="Normal 2 3 80" xfId="28243"/>
    <cellStyle name="Normal 2 3 81" xfId="28244"/>
    <cellStyle name="Normal 2 3 82" xfId="28245"/>
    <cellStyle name="Normal 2 3 83" xfId="28246"/>
    <cellStyle name="Normal 2 3 84" xfId="28247"/>
    <cellStyle name="Normal 2 3 85" xfId="28248"/>
    <cellStyle name="Normal 2 3 86" xfId="28249"/>
    <cellStyle name="Normal 2 3 87" xfId="28250"/>
    <cellStyle name="Normal 2 3 88" xfId="28251"/>
    <cellStyle name="Normal 2 3 89" xfId="28252"/>
    <cellStyle name="Normal 2 3 9" xfId="1205"/>
    <cellStyle name="Normal 2 3 9 2" xfId="28254"/>
    <cellStyle name="Normal 2 3 9 2 2" xfId="28255"/>
    <cellStyle name="Normal 2 3 9 2 2 2" xfId="28256"/>
    <cellStyle name="Normal 2 3 9 2 3" xfId="28257"/>
    <cellStyle name="Normal 2 3 9 2 3 2" xfId="28258"/>
    <cellStyle name="Normal 2 3 9 2 4" xfId="28259"/>
    <cellStyle name="Normal 2 3 9 3" xfId="28260"/>
    <cellStyle name="Normal 2 3 9 3 2" xfId="28261"/>
    <cellStyle name="Normal 2 3 9 3 2 2" xfId="28262"/>
    <cellStyle name="Normal 2 3 9 3 3" xfId="28263"/>
    <cellStyle name="Normal 2 3 9 3 3 2" xfId="28264"/>
    <cellStyle name="Normal 2 3 9 3 4" xfId="28265"/>
    <cellStyle name="Normal 2 3 9 4" xfId="28266"/>
    <cellStyle name="Normal 2 3 9 4 2" xfId="28267"/>
    <cellStyle name="Normal 2 3 9 5" xfId="28268"/>
    <cellStyle name="Normal 2 3 9 5 2" xfId="28269"/>
    <cellStyle name="Normal 2 3 9 6" xfId="28270"/>
    <cellStyle name="Normal 2 3 9 6 2" xfId="28271"/>
    <cellStyle name="Normal 2 3 9 7" xfId="28272"/>
    <cellStyle name="Normal 2 3 9 8" xfId="28273"/>
    <cellStyle name="Normal 2 3 9 9" xfId="28253"/>
    <cellStyle name="Normal 2 3 9_Income Statement " xfId="28274"/>
    <cellStyle name="Normal 2 3 90" xfId="28275"/>
    <cellStyle name="Normal 2 3 91" xfId="28276"/>
    <cellStyle name="Normal 2 3 92" xfId="28277"/>
    <cellStyle name="Normal 2 3 93" xfId="28278"/>
    <cellStyle name="Normal 2 3 94" xfId="28279"/>
    <cellStyle name="Normal 2 3 95" xfId="28280"/>
    <cellStyle name="Normal 2 3 96" xfId="28281"/>
    <cellStyle name="Normal 2 3 97" xfId="28282"/>
    <cellStyle name="Normal 2 3 98" xfId="28283"/>
    <cellStyle name="Normal 2 3 99" xfId="28284"/>
    <cellStyle name="Normal 2 3_00401" xfId="1206"/>
    <cellStyle name="Normal 2 4" xfId="1207"/>
    <cellStyle name="Normal 2 4 2" xfId="4502"/>
    <cellStyle name="Normal 2 4 2 2" xfId="4503"/>
    <cellStyle name="Normal 2 4 2 2 2" xfId="28288"/>
    <cellStyle name="Normal 2 4 2 2 3" xfId="28287"/>
    <cellStyle name="Normal 2 4 2 3" xfId="28289"/>
    <cellStyle name="Normal 2 4 2 3 2" xfId="28290"/>
    <cellStyle name="Normal 2 4 2 4" xfId="28291"/>
    <cellStyle name="Normal 2 4 2 5" xfId="28292"/>
    <cellStyle name="Normal 2 4 2 6" xfId="28286"/>
    <cellStyle name="Normal 2 4 3" xfId="4504"/>
    <cellStyle name="Normal 2 4 3 2" xfId="28294"/>
    <cellStyle name="Normal 2 4 3 3" xfId="28293"/>
    <cellStyle name="Normal 2 4 4" xfId="4501"/>
    <cellStyle name="Normal 2 4 4 2" xfId="28296"/>
    <cellStyle name="Normal 2 4 4 3" xfId="28295"/>
    <cellStyle name="Normal 2 4 5" xfId="28297"/>
    <cellStyle name="Normal 2 4 5 2" xfId="28298"/>
    <cellStyle name="Normal 2 4 6" xfId="28299"/>
    <cellStyle name="Normal 2 4 7" xfId="28300"/>
    <cellStyle name="Normal 2 4 8" xfId="28285"/>
    <cellStyle name="Normal 2 4_5210 2540541 1823241 Transmission Revenue Adjustment Clause (TRAC) 0314" xfId="4505"/>
    <cellStyle name="Normal 2 5" xfId="1208"/>
    <cellStyle name="Normal 2 5 10" xfId="1209"/>
    <cellStyle name="Normal 2 5 10 2" xfId="28303"/>
    <cellStyle name="Normal 2 5 10 2 2" xfId="28304"/>
    <cellStyle name="Normal 2 5 10 2 2 2" xfId="28305"/>
    <cellStyle name="Normal 2 5 10 2 3" xfId="28306"/>
    <cellStyle name="Normal 2 5 10 2 3 2" xfId="28307"/>
    <cellStyle name="Normal 2 5 10 2 4" xfId="28308"/>
    <cellStyle name="Normal 2 5 10 3" xfId="28309"/>
    <cellStyle name="Normal 2 5 10 3 2" xfId="28310"/>
    <cellStyle name="Normal 2 5 10 3 2 2" xfId="28311"/>
    <cellStyle name="Normal 2 5 10 3 3" xfId="28312"/>
    <cellStyle name="Normal 2 5 10 3 3 2" xfId="28313"/>
    <cellStyle name="Normal 2 5 10 3 4" xfId="28314"/>
    <cellStyle name="Normal 2 5 10 4" xfId="28315"/>
    <cellStyle name="Normal 2 5 10 4 2" xfId="28316"/>
    <cellStyle name="Normal 2 5 10 5" xfId="28317"/>
    <cellStyle name="Normal 2 5 10 5 2" xfId="28318"/>
    <cellStyle name="Normal 2 5 10 6" xfId="28319"/>
    <cellStyle name="Normal 2 5 10 6 2" xfId="28320"/>
    <cellStyle name="Normal 2 5 10 7" xfId="28321"/>
    <cellStyle name="Normal 2 5 10 8" xfId="28322"/>
    <cellStyle name="Normal 2 5 10 9" xfId="28302"/>
    <cellStyle name="Normal 2 5 10_Income Statement " xfId="28323"/>
    <cellStyle name="Normal 2 5 11" xfId="1210"/>
    <cellStyle name="Normal 2 5 11 2" xfId="28325"/>
    <cellStyle name="Normal 2 5 11 2 2" xfId="28326"/>
    <cellStyle name="Normal 2 5 11 2 2 2" xfId="28327"/>
    <cellStyle name="Normal 2 5 11 2 3" xfId="28328"/>
    <cellStyle name="Normal 2 5 11 2 3 2" xfId="28329"/>
    <cellStyle name="Normal 2 5 11 2 4" xfId="28330"/>
    <cellStyle name="Normal 2 5 11 3" xfId="28331"/>
    <cellStyle name="Normal 2 5 11 3 2" xfId="28332"/>
    <cellStyle name="Normal 2 5 11 3 2 2" xfId="28333"/>
    <cellStyle name="Normal 2 5 11 3 3" xfId="28334"/>
    <cellStyle name="Normal 2 5 11 3 3 2" xfId="28335"/>
    <cellStyle name="Normal 2 5 11 3 4" xfId="28336"/>
    <cellStyle name="Normal 2 5 11 4" xfId="28337"/>
    <cellStyle name="Normal 2 5 11 4 2" xfId="28338"/>
    <cellStyle name="Normal 2 5 11 5" xfId="28339"/>
    <cellStyle name="Normal 2 5 11 5 2" xfId="28340"/>
    <cellStyle name="Normal 2 5 11 6" xfId="28341"/>
    <cellStyle name="Normal 2 5 11 6 2" xfId="28342"/>
    <cellStyle name="Normal 2 5 11 7" xfId="28343"/>
    <cellStyle name="Normal 2 5 11 8" xfId="28344"/>
    <cellStyle name="Normal 2 5 11 9" xfId="28324"/>
    <cellStyle name="Normal 2 5 11_Income Statement " xfId="28345"/>
    <cellStyle name="Normal 2 5 12" xfId="1211"/>
    <cellStyle name="Normal 2 5 12 2" xfId="28347"/>
    <cellStyle name="Normal 2 5 12 2 2" xfId="28348"/>
    <cellStyle name="Normal 2 5 12 2 2 2" xfId="28349"/>
    <cellStyle name="Normal 2 5 12 2 3" xfId="28350"/>
    <cellStyle name="Normal 2 5 12 2 3 2" xfId="28351"/>
    <cellStyle name="Normal 2 5 12 2 4" xfId="28352"/>
    <cellStyle name="Normal 2 5 12 3" xfId="28353"/>
    <cellStyle name="Normal 2 5 12 3 2" xfId="28354"/>
    <cellStyle name="Normal 2 5 12 3 2 2" xfId="28355"/>
    <cellStyle name="Normal 2 5 12 3 3" xfId="28356"/>
    <cellStyle name="Normal 2 5 12 3 3 2" xfId="28357"/>
    <cellStyle name="Normal 2 5 12 3 4" xfId="28358"/>
    <cellStyle name="Normal 2 5 12 4" xfId="28359"/>
    <cellStyle name="Normal 2 5 12 4 2" xfId="28360"/>
    <cellStyle name="Normal 2 5 12 5" xfId="28361"/>
    <cellStyle name="Normal 2 5 12 5 2" xfId="28362"/>
    <cellStyle name="Normal 2 5 12 6" xfId="28363"/>
    <cellStyle name="Normal 2 5 12 6 2" xfId="28364"/>
    <cellStyle name="Normal 2 5 12 7" xfId="28365"/>
    <cellStyle name="Normal 2 5 12 8" xfId="28366"/>
    <cellStyle name="Normal 2 5 12 9" xfId="28346"/>
    <cellStyle name="Normal 2 5 12_Income Statement " xfId="28367"/>
    <cellStyle name="Normal 2 5 13" xfId="1212"/>
    <cellStyle name="Normal 2 5 13 2" xfId="28369"/>
    <cellStyle name="Normal 2 5 13 2 2" xfId="28370"/>
    <cellStyle name="Normal 2 5 13 2 2 2" xfId="28371"/>
    <cellStyle name="Normal 2 5 13 2 3" xfId="28372"/>
    <cellStyle name="Normal 2 5 13 2 3 2" xfId="28373"/>
    <cellStyle name="Normal 2 5 13 2 4" xfId="28374"/>
    <cellStyle name="Normal 2 5 13 3" xfId="28375"/>
    <cellStyle name="Normal 2 5 13 3 2" xfId="28376"/>
    <cellStyle name="Normal 2 5 13 3 2 2" xfId="28377"/>
    <cellStyle name="Normal 2 5 13 3 3" xfId="28378"/>
    <cellStyle name="Normal 2 5 13 3 3 2" xfId="28379"/>
    <cellStyle name="Normal 2 5 13 3 4" xfId="28380"/>
    <cellStyle name="Normal 2 5 13 4" xfId="28381"/>
    <cellStyle name="Normal 2 5 13 4 2" xfId="28382"/>
    <cellStyle name="Normal 2 5 13 5" xfId="28383"/>
    <cellStyle name="Normal 2 5 13 5 2" xfId="28384"/>
    <cellStyle name="Normal 2 5 13 6" xfId="28385"/>
    <cellStyle name="Normal 2 5 13 6 2" xfId="28386"/>
    <cellStyle name="Normal 2 5 13 7" xfId="28387"/>
    <cellStyle name="Normal 2 5 13 8" xfId="28388"/>
    <cellStyle name="Normal 2 5 13 9" xfId="28368"/>
    <cellStyle name="Normal 2 5 13_Income Statement " xfId="28389"/>
    <cellStyle name="Normal 2 5 14" xfId="1213"/>
    <cellStyle name="Normal 2 5 14 2" xfId="28391"/>
    <cellStyle name="Normal 2 5 14 2 2" xfId="28392"/>
    <cellStyle name="Normal 2 5 14 2 2 2" xfId="28393"/>
    <cellStyle name="Normal 2 5 14 2 3" xfId="28394"/>
    <cellStyle name="Normal 2 5 14 2 3 2" xfId="28395"/>
    <cellStyle name="Normal 2 5 14 2 4" xfId="28396"/>
    <cellStyle name="Normal 2 5 14 3" xfId="28397"/>
    <cellStyle name="Normal 2 5 14 3 2" xfId="28398"/>
    <cellStyle name="Normal 2 5 14 3 2 2" xfId="28399"/>
    <cellStyle name="Normal 2 5 14 3 3" xfId="28400"/>
    <cellStyle name="Normal 2 5 14 3 3 2" xfId="28401"/>
    <cellStyle name="Normal 2 5 14 3 4" xfId="28402"/>
    <cellStyle name="Normal 2 5 14 4" xfId="28403"/>
    <cellStyle name="Normal 2 5 14 4 2" xfId="28404"/>
    <cellStyle name="Normal 2 5 14 5" xfId="28405"/>
    <cellStyle name="Normal 2 5 14 5 2" xfId="28406"/>
    <cellStyle name="Normal 2 5 14 6" xfId="28407"/>
    <cellStyle name="Normal 2 5 14 6 2" xfId="28408"/>
    <cellStyle name="Normal 2 5 14 7" xfId="28409"/>
    <cellStyle name="Normal 2 5 14 8" xfId="28410"/>
    <cellStyle name="Normal 2 5 14 9" xfId="28390"/>
    <cellStyle name="Normal 2 5 14_Income Statement " xfId="28411"/>
    <cellStyle name="Normal 2 5 15" xfId="1214"/>
    <cellStyle name="Normal 2 5 15 2" xfId="28413"/>
    <cellStyle name="Normal 2 5 15 2 2" xfId="28414"/>
    <cellStyle name="Normal 2 5 15 2 2 2" xfId="28415"/>
    <cellStyle name="Normal 2 5 15 2 3" xfId="28416"/>
    <cellStyle name="Normal 2 5 15 2 3 2" xfId="28417"/>
    <cellStyle name="Normal 2 5 15 2 4" xfId="28418"/>
    <cellStyle name="Normal 2 5 15 3" xfId="28419"/>
    <cellStyle name="Normal 2 5 15 3 2" xfId="28420"/>
    <cellStyle name="Normal 2 5 15 3 2 2" xfId="28421"/>
    <cellStyle name="Normal 2 5 15 3 3" xfId="28422"/>
    <cellStyle name="Normal 2 5 15 3 3 2" xfId="28423"/>
    <cellStyle name="Normal 2 5 15 3 4" xfId="28424"/>
    <cellStyle name="Normal 2 5 15 4" xfId="28425"/>
    <cellStyle name="Normal 2 5 15 4 2" xfId="28426"/>
    <cellStyle name="Normal 2 5 15 5" xfId="28427"/>
    <cellStyle name="Normal 2 5 15 5 2" xfId="28428"/>
    <cellStyle name="Normal 2 5 15 6" xfId="28429"/>
    <cellStyle name="Normal 2 5 15 6 2" xfId="28430"/>
    <cellStyle name="Normal 2 5 15 7" xfId="28431"/>
    <cellStyle name="Normal 2 5 15 8" xfId="28432"/>
    <cellStyle name="Normal 2 5 15 9" xfId="28412"/>
    <cellStyle name="Normal 2 5 15_Income Statement " xfId="28433"/>
    <cellStyle name="Normal 2 5 16" xfId="1215"/>
    <cellStyle name="Normal 2 5 16 2" xfId="28435"/>
    <cellStyle name="Normal 2 5 16 2 2" xfId="28436"/>
    <cellStyle name="Normal 2 5 16 2 2 2" xfId="28437"/>
    <cellStyle name="Normal 2 5 16 2 3" xfId="28438"/>
    <cellStyle name="Normal 2 5 16 2 3 2" xfId="28439"/>
    <cellStyle name="Normal 2 5 16 2 4" xfId="28440"/>
    <cellStyle name="Normal 2 5 16 3" xfId="28441"/>
    <cellStyle name="Normal 2 5 16 3 2" xfId="28442"/>
    <cellStyle name="Normal 2 5 16 3 2 2" xfId="28443"/>
    <cellStyle name="Normal 2 5 16 3 3" xfId="28444"/>
    <cellStyle name="Normal 2 5 16 3 3 2" xfId="28445"/>
    <cellStyle name="Normal 2 5 16 3 4" xfId="28446"/>
    <cellStyle name="Normal 2 5 16 4" xfId="28447"/>
    <cellStyle name="Normal 2 5 16 4 2" xfId="28448"/>
    <cellStyle name="Normal 2 5 16 5" xfId="28449"/>
    <cellStyle name="Normal 2 5 16 5 2" xfId="28450"/>
    <cellStyle name="Normal 2 5 16 6" xfId="28451"/>
    <cellStyle name="Normal 2 5 16 6 2" xfId="28452"/>
    <cellStyle name="Normal 2 5 16 7" xfId="28453"/>
    <cellStyle name="Normal 2 5 16 8" xfId="28454"/>
    <cellStyle name="Normal 2 5 16 9" xfId="28434"/>
    <cellStyle name="Normal 2 5 16_Income Statement " xfId="28455"/>
    <cellStyle name="Normal 2 5 17" xfId="1216"/>
    <cellStyle name="Normal 2 5 17 2" xfId="28457"/>
    <cellStyle name="Normal 2 5 17 2 2" xfId="28458"/>
    <cellStyle name="Normal 2 5 17 2 2 2" xfId="28459"/>
    <cellStyle name="Normal 2 5 17 2 3" xfId="28460"/>
    <cellStyle name="Normal 2 5 17 2 3 2" xfId="28461"/>
    <cellStyle name="Normal 2 5 17 2 4" xfId="28462"/>
    <cellStyle name="Normal 2 5 17 3" xfId="28463"/>
    <cellStyle name="Normal 2 5 17 3 2" xfId="28464"/>
    <cellStyle name="Normal 2 5 17 3 2 2" xfId="28465"/>
    <cellStyle name="Normal 2 5 17 3 3" xfId="28466"/>
    <cellStyle name="Normal 2 5 17 3 3 2" xfId="28467"/>
    <cellStyle name="Normal 2 5 17 3 4" xfId="28468"/>
    <cellStyle name="Normal 2 5 17 4" xfId="28469"/>
    <cellStyle name="Normal 2 5 17 4 2" xfId="28470"/>
    <cellStyle name="Normal 2 5 17 5" xfId="28471"/>
    <cellStyle name="Normal 2 5 17 5 2" xfId="28472"/>
    <cellStyle name="Normal 2 5 17 6" xfId="28473"/>
    <cellStyle name="Normal 2 5 17 6 2" xfId="28474"/>
    <cellStyle name="Normal 2 5 17 7" xfId="28475"/>
    <cellStyle name="Normal 2 5 17 8" xfId="28476"/>
    <cellStyle name="Normal 2 5 17 9" xfId="28456"/>
    <cellStyle name="Normal 2 5 17_Income Statement " xfId="28477"/>
    <cellStyle name="Normal 2 5 18" xfId="1217"/>
    <cellStyle name="Normal 2 5 18 2" xfId="28479"/>
    <cellStyle name="Normal 2 5 18 2 2" xfId="28480"/>
    <cellStyle name="Normal 2 5 18 2 2 2" xfId="28481"/>
    <cellStyle name="Normal 2 5 18 2 3" xfId="28482"/>
    <cellStyle name="Normal 2 5 18 2 3 2" xfId="28483"/>
    <cellStyle name="Normal 2 5 18 2 4" xfId="28484"/>
    <cellStyle name="Normal 2 5 18 3" xfId="28485"/>
    <cellStyle name="Normal 2 5 18 3 2" xfId="28486"/>
    <cellStyle name="Normal 2 5 18 3 2 2" xfId="28487"/>
    <cellStyle name="Normal 2 5 18 3 3" xfId="28488"/>
    <cellStyle name="Normal 2 5 18 3 3 2" xfId="28489"/>
    <cellStyle name="Normal 2 5 18 3 4" xfId="28490"/>
    <cellStyle name="Normal 2 5 18 4" xfId="28491"/>
    <cellStyle name="Normal 2 5 18 4 2" xfId="28492"/>
    <cellStyle name="Normal 2 5 18 5" xfId="28493"/>
    <cellStyle name="Normal 2 5 18 5 2" xfId="28494"/>
    <cellStyle name="Normal 2 5 18 6" xfId="28495"/>
    <cellStyle name="Normal 2 5 18 6 2" xfId="28496"/>
    <cellStyle name="Normal 2 5 18 7" xfId="28497"/>
    <cellStyle name="Normal 2 5 18 8" xfId="28498"/>
    <cellStyle name="Normal 2 5 18 9" xfId="28478"/>
    <cellStyle name="Normal 2 5 18_Income Statement " xfId="28499"/>
    <cellStyle name="Normal 2 5 19" xfId="1218"/>
    <cellStyle name="Normal 2 5 19 2" xfId="28501"/>
    <cellStyle name="Normal 2 5 19 2 2" xfId="28502"/>
    <cellStyle name="Normal 2 5 19 2 2 2" xfId="28503"/>
    <cellStyle name="Normal 2 5 19 2 3" xfId="28504"/>
    <cellStyle name="Normal 2 5 19 2 3 2" xfId="28505"/>
    <cellStyle name="Normal 2 5 19 2 4" xfId="28506"/>
    <cellStyle name="Normal 2 5 19 3" xfId="28507"/>
    <cellStyle name="Normal 2 5 19 3 2" xfId="28508"/>
    <cellStyle name="Normal 2 5 19 3 2 2" xfId="28509"/>
    <cellStyle name="Normal 2 5 19 3 3" xfId="28510"/>
    <cellStyle name="Normal 2 5 19 3 3 2" xfId="28511"/>
    <cellStyle name="Normal 2 5 19 3 4" xfId="28512"/>
    <cellStyle name="Normal 2 5 19 4" xfId="28513"/>
    <cellStyle name="Normal 2 5 19 4 2" xfId="28514"/>
    <cellStyle name="Normal 2 5 19 5" xfId="28515"/>
    <cellStyle name="Normal 2 5 19 5 2" xfId="28516"/>
    <cellStyle name="Normal 2 5 19 6" xfId="28517"/>
    <cellStyle name="Normal 2 5 19 6 2" xfId="28518"/>
    <cellStyle name="Normal 2 5 19 7" xfId="28519"/>
    <cellStyle name="Normal 2 5 19 8" xfId="28520"/>
    <cellStyle name="Normal 2 5 19 9" xfId="28500"/>
    <cellStyle name="Normal 2 5 19_Income Statement " xfId="28521"/>
    <cellStyle name="Normal 2 5 2" xfId="1219"/>
    <cellStyle name="Normal 2 5 2 2" xfId="4508"/>
    <cellStyle name="Normal 2 5 2 2 2" xfId="28524"/>
    <cellStyle name="Normal 2 5 2 2 2 2" xfId="28525"/>
    <cellStyle name="Normal 2 5 2 2 3" xfId="28526"/>
    <cellStyle name="Normal 2 5 2 2 3 2" xfId="28527"/>
    <cellStyle name="Normal 2 5 2 2 4" xfId="28528"/>
    <cellStyle name="Normal 2 5 2 2 5" xfId="28523"/>
    <cellStyle name="Normal 2 5 2 3" xfId="4507"/>
    <cellStyle name="Normal 2 5 2 3 2" xfId="28530"/>
    <cellStyle name="Normal 2 5 2 3 2 2" xfId="28531"/>
    <cellStyle name="Normal 2 5 2 3 3" xfId="28532"/>
    <cellStyle name="Normal 2 5 2 3 3 2" xfId="28533"/>
    <cellStyle name="Normal 2 5 2 3 4" xfId="28534"/>
    <cellStyle name="Normal 2 5 2 3 5" xfId="28529"/>
    <cellStyle name="Normal 2 5 2 4" xfId="28535"/>
    <cellStyle name="Normal 2 5 2 4 2" xfId="28536"/>
    <cellStyle name="Normal 2 5 2 5" xfId="28537"/>
    <cellStyle name="Normal 2 5 2 5 2" xfId="28538"/>
    <cellStyle name="Normal 2 5 2 6" xfId="28539"/>
    <cellStyle name="Normal 2 5 2 6 2" xfId="28540"/>
    <cellStyle name="Normal 2 5 2 7" xfId="28541"/>
    <cellStyle name="Normal 2 5 2 8" xfId="28542"/>
    <cellStyle name="Normal 2 5 2 9" xfId="28522"/>
    <cellStyle name="Normal 2 5 2_Income Statement " xfId="28543"/>
    <cellStyle name="Normal 2 5 20" xfId="1220"/>
    <cellStyle name="Normal 2 5 20 2" xfId="28545"/>
    <cellStyle name="Normal 2 5 20 2 2" xfId="28546"/>
    <cellStyle name="Normal 2 5 20 2 2 2" xfId="28547"/>
    <cellStyle name="Normal 2 5 20 2 3" xfId="28548"/>
    <cellStyle name="Normal 2 5 20 2 3 2" xfId="28549"/>
    <cellStyle name="Normal 2 5 20 2 4" xfId="28550"/>
    <cellStyle name="Normal 2 5 20 3" xfId="28551"/>
    <cellStyle name="Normal 2 5 20 3 2" xfId="28552"/>
    <cellStyle name="Normal 2 5 20 3 2 2" xfId="28553"/>
    <cellStyle name="Normal 2 5 20 3 3" xfId="28554"/>
    <cellStyle name="Normal 2 5 20 3 3 2" xfId="28555"/>
    <cellStyle name="Normal 2 5 20 3 4" xfId="28556"/>
    <cellStyle name="Normal 2 5 20 4" xfId="28557"/>
    <cellStyle name="Normal 2 5 20 4 2" xfId="28558"/>
    <cellStyle name="Normal 2 5 20 5" xfId="28559"/>
    <cellStyle name="Normal 2 5 20 5 2" xfId="28560"/>
    <cellStyle name="Normal 2 5 20 6" xfId="28561"/>
    <cellStyle name="Normal 2 5 20 6 2" xfId="28562"/>
    <cellStyle name="Normal 2 5 20 7" xfId="28563"/>
    <cellStyle name="Normal 2 5 20 8" xfId="28564"/>
    <cellStyle name="Normal 2 5 20 9" xfId="28544"/>
    <cellStyle name="Normal 2 5 20_Income Statement " xfId="28565"/>
    <cellStyle name="Normal 2 5 21" xfId="4506"/>
    <cellStyle name="Normal 2 5 21 2" xfId="28567"/>
    <cellStyle name="Normal 2 5 21 2 2" xfId="28568"/>
    <cellStyle name="Normal 2 5 21 3" xfId="28569"/>
    <cellStyle name="Normal 2 5 21 3 2" xfId="28570"/>
    <cellStyle name="Normal 2 5 21 4" xfId="28571"/>
    <cellStyle name="Normal 2 5 21 5" xfId="28566"/>
    <cellStyle name="Normal 2 5 22" xfId="28572"/>
    <cellStyle name="Normal 2 5 22 2" xfId="28573"/>
    <cellStyle name="Normal 2 5 22 2 2" xfId="28574"/>
    <cellStyle name="Normal 2 5 22 3" xfId="28575"/>
    <cellStyle name="Normal 2 5 22 3 2" xfId="28576"/>
    <cellStyle name="Normal 2 5 22 4" xfId="28577"/>
    <cellStyle name="Normal 2 5 23" xfId="28578"/>
    <cellStyle name="Normal 2 5 23 2" xfId="28579"/>
    <cellStyle name="Normal 2 5 24" xfId="28580"/>
    <cellStyle name="Normal 2 5 24 2" xfId="28581"/>
    <cellStyle name="Normal 2 5 25" xfId="28582"/>
    <cellStyle name="Normal 2 5 25 2" xfId="28583"/>
    <cellStyle name="Normal 2 5 26" xfId="28584"/>
    <cellStyle name="Normal 2 5 27" xfId="28585"/>
    <cellStyle name="Normal 2 5 28" xfId="28586"/>
    <cellStyle name="Normal 2 5 29" xfId="28587"/>
    <cellStyle name="Normal 2 5 3" xfId="1221"/>
    <cellStyle name="Normal 2 5 3 2" xfId="4509"/>
    <cellStyle name="Normal 2 5 3 2 2" xfId="28590"/>
    <cellStyle name="Normal 2 5 3 2 2 2" xfId="28591"/>
    <cellStyle name="Normal 2 5 3 2 3" xfId="28592"/>
    <cellStyle name="Normal 2 5 3 2 3 2" xfId="28593"/>
    <cellStyle name="Normal 2 5 3 2 4" xfId="28594"/>
    <cellStyle name="Normal 2 5 3 2 5" xfId="28589"/>
    <cellStyle name="Normal 2 5 3 3" xfId="28595"/>
    <cellStyle name="Normal 2 5 3 3 2" xfId="28596"/>
    <cellStyle name="Normal 2 5 3 3 2 2" xfId="28597"/>
    <cellStyle name="Normal 2 5 3 3 3" xfId="28598"/>
    <cellStyle name="Normal 2 5 3 3 3 2" xfId="28599"/>
    <cellStyle name="Normal 2 5 3 3 4" xfId="28600"/>
    <cellStyle name="Normal 2 5 3 4" xfId="28601"/>
    <cellStyle name="Normal 2 5 3 4 2" xfId="28602"/>
    <cellStyle name="Normal 2 5 3 5" xfId="28603"/>
    <cellStyle name="Normal 2 5 3 5 2" xfId="28604"/>
    <cellStyle name="Normal 2 5 3 6" xfId="28605"/>
    <cellStyle name="Normal 2 5 3 6 2" xfId="28606"/>
    <cellStyle name="Normal 2 5 3 7" xfId="28607"/>
    <cellStyle name="Normal 2 5 3 8" xfId="28608"/>
    <cellStyle name="Normal 2 5 3 9" xfId="28588"/>
    <cellStyle name="Normal 2 5 3_Income Statement " xfId="28609"/>
    <cellStyle name="Normal 2 5 30" xfId="28301"/>
    <cellStyle name="Normal 2 5 4" xfId="1222"/>
    <cellStyle name="Normal 2 5 4 2" xfId="28611"/>
    <cellStyle name="Normal 2 5 4 2 2" xfId="28612"/>
    <cellStyle name="Normal 2 5 4 2 2 2" xfId="28613"/>
    <cellStyle name="Normal 2 5 4 2 3" xfId="28614"/>
    <cellStyle name="Normal 2 5 4 2 3 2" xfId="28615"/>
    <cellStyle name="Normal 2 5 4 2 4" xfId="28616"/>
    <cellStyle name="Normal 2 5 4 3" xfId="28617"/>
    <cellStyle name="Normal 2 5 4 3 2" xfId="28618"/>
    <cellStyle name="Normal 2 5 4 3 2 2" xfId="28619"/>
    <cellStyle name="Normal 2 5 4 3 3" xfId="28620"/>
    <cellStyle name="Normal 2 5 4 3 3 2" xfId="28621"/>
    <cellStyle name="Normal 2 5 4 3 4" xfId="28622"/>
    <cellStyle name="Normal 2 5 4 4" xfId="28623"/>
    <cellStyle name="Normal 2 5 4 4 2" xfId="28624"/>
    <cellStyle name="Normal 2 5 4 5" xfId="28625"/>
    <cellStyle name="Normal 2 5 4 5 2" xfId="28626"/>
    <cellStyle name="Normal 2 5 4 6" xfId="28627"/>
    <cellStyle name="Normal 2 5 4 6 2" xfId="28628"/>
    <cellStyle name="Normal 2 5 4 7" xfId="28629"/>
    <cellStyle name="Normal 2 5 4 8" xfId="28630"/>
    <cellStyle name="Normal 2 5 4 9" xfId="28610"/>
    <cellStyle name="Normal 2 5 4_Income Statement " xfId="28631"/>
    <cellStyle name="Normal 2 5 5" xfId="1223"/>
    <cellStyle name="Normal 2 5 5 2" xfId="28633"/>
    <cellStyle name="Normal 2 5 5 2 2" xfId="28634"/>
    <cellStyle name="Normal 2 5 5 2 2 2" xfId="28635"/>
    <cellStyle name="Normal 2 5 5 2 3" xfId="28636"/>
    <cellStyle name="Normal 2 5 5 2 3 2" xfId="28637"/>
    <cellStyle name="Normal 2 5 5 2 4" xfId="28638"/>
    <cellStyle name="Normal 2 5 5 3" xfId="28639"/>
    <cellStyle name="Normal 2 5 5 3 2" xfId="28640"/>
    <cellStyle name="Normal 2 5 5 3 2 2" xfId="28641"/>
    <cellStyle name="Normal 2 5 5 3 3" xfId="28642"/>
    <cellStyle name="Normal 2 5 5 3 3 2" xfId="28643"/>
    <cellStyle name="Normal 2 5 5 3 4" xfId="28644"/>
    <cellStyle name="Normal 2 5 5 4" xfId="28645"/>
    <cellStyle name="Normal 2 5 5 4 2" xfId="28646"/>
    <cellStyle name="Normal 2 5 5 5" xfId="28647"/>
    <cellStyle name="Normal 2 5 5 5 2" xfId="28648"/>
    <cellStyle name="Normal 2 5 5 6" xfId="28649"/>
    <cellStyle name="Normal 2 5 5 6 2" xfId="28650"/>
    <cellStyle name="Normal 2 5 5 7" xfId="28651"/>
    <cellStyle name="Normal 2 5 5 8" xfId="28652"/>
    <cellStyle name="Normal 2 5 5 9" xfId="28632"/>
    <cellStyle name="Normal 2 5 5_Income Statement " xfId="28653"/>
    <cellStyle name="Normal 2 5 6" xfId="1224"/>
    <cellStyle name="Normal 2 5 6 2" xfId="28655"/>
    <cellStyle name="Normal 2 5 6 2 2" xfId="28656"/>
    <cellStyle name="Normal 2 5 6 2 2 2" xfId="28657"/>
    <cellStyle name="Normal 2 5 6 2 3" xfId="28658"/>
    <cellStyle name="Normal 2 5 6 2 3 2" xfId="28659"/>
    <cellStyle name="Normal 2 5 6 2 4" xfId="28660"/>
    <cellStyle name="Normal 2 5 6 3" xfId="28661"/>
    <cellStyle name="Normal 2 5 6 3 2" xfId="28662"/>
    <cellStyle name="Normal 2 5 6 3 2 2" xfId="28663"/>
    <cellStyle name="Normal 2 5 6 3 3" xfId="28664"/>
    <cellStyle name="Normal 2 5 6 3 3 2" xfId="28665"/>
    <cellStyle name="Normal 2 5 6 3 4" xfId="28666"/>
    <cellStyle name="Normal 2 5 6 4" xfId="28667"/>
    <cellStyle name="Normal 2 5 6 4 2" xfId="28668"/>
    <cellStyle name="Normal 2 5 6 5" xfId="28669"/>
    <cellStyle name="Normal 2 5 6 5 2" xfId="28670"/>
    <cellStyle name="Normal 2 5 6 6" xfId="28671"/>
    <cellStyle name="Normal 2 5 6 6 2" xfId="28672"/>
    <cellStyle name="Normal 2 5 6 7" xfId="28673"/>
    <cellStyle name="Normal 2 5 6 8" xfId="28674"/>
    <cellStyle name="Normal 2 5 6 9" xfId="28654"/>
    <cellStyle name="Normal 2 5 6_Income Statement " xfId="28675"/>
    <cellStyle name="Normal 2 5 7" xfId="1225"/>
    <cellStyle name="Normal 2 5 7 2" xfId="28677"/>
    <cellStyle name="Normal 2 5 7 2 2" xfId="28678"/>
    <cellStyle name="Normal 2 5 7 2 2 2" xfId="28679"/>
    <cellStyle name="Normal 2 5 7 2 3" xfId="28680"/>
    <cellStyle name="Normal 2 5 7 2 3 2" xfId="28681"/>
    <cellStyle name="Normal 2 5 7 2 4" xfId="28682"/>
    <cellStyle name="Normal 2 5 7 3" xfId="28683"/>
    <cellStyle name="Normal 2 5 7 3 2" xfId="28684"/>
    <cellStyle name="Normal 2 5 7 3 2 2" xfId="28685"/>
    <cellStyle name="Normal 2 5 7 3 3" xfId="28686"/>
    <cellStyle name="Normal 2 5 7 3 3 2" xfId="28687"/>
    <cellStyle name="Normal 2 5 7 3 4" xfId="28688"/>
    <cellStyle name="Normal 2 5 7 4" xfId="28689"/>
    <cellStyle name="Normal 2 5 7 4 2" xfId="28690"/>
    <cellStyle name="Normal 2 5 7 5" xfId="28691"/>
    <cellStyle name="Normal 2 5 7 5 2" xfId="28692"/>
    <cellStyle name="Normal 2 5 7 6" xfId="28693"/>
    <cellStyle name="Normal 2 5 7 6 2" xfId="28694"/>
    <cellStyle name="Normal 2 5 7 7" xfId="28695"/>
    <cellStyle name="Normal 2 5 7 8" xfId="28696"/>
    <cellStyle name="Normal 2 5 7 9" xfId="28676"/>
    <cellStyle name="Normal 2 5 7_Income Statement " xfId="28697"/>
    <cellStyle name="Normal 2 5 8" xfId="1226"/>
    <cellStyle name="Normal 2 5 8 2" xfId="28699"/>
    <cellStyle name="Normal 2 5 8 2 2" xfId="28700"/>
    <cellStyle name="Normal 2 5 8 2 2 2" xfId="28701"/>
    <cellStyle name="Normal 2 5 8 2 3" xfId="28702"/>
    <cellStyle name="Normal 2 5 8 2 3 2" xfId="28703"/>
    <cellStyle name="Normal 2 5 8 2 4" xfId="28704"/>
    <cellStyle name="Normal 2 5 8 3" xfId="28705"/>
    <cellStyle name="Normal 2 5 8 3 2" xfId="28706"/>
    <cellStyle name="Normal 2 5 8 3 2 2" xfId="28707"/>
    <cellStyle name="Normal 2 5 8 3 3" xfId="28708"/>
    <cellStyle name="Normal 2 5 8 3 3 2" xfId="28709"/>
    <cellStyle name="Normal 2 5 8 3 4" xfId="28710"/>
    <cellStyle name="Normal 2 5 8 4" xfId="28711"/>
    <cellStyle name="Normal 2 5 8 4 2" xfId="28712"/>
    <cellStyle name="Normal 2 5 8 5" xfId="28713"/>
    <cellStyle name="Normal 2 5 8 5 2" xfId="28714"/>
    <cellStyle name="Normal 2 5 8 6" xfId="28715"/>
    <cellStyle name="Normal 2 5 8 6 2" xfId="28716"/>
    <cellStyle name="Normal 2 5 8 7" xfId="28717"/>
    <cellStyle name="Normal 2 5 8 8" xfId="28718"/>
    <cellStyle name="Normal 2 5 8 9" xfId="28698"/>
    <cellStyle name="Normal 2 5 8_Income Statement " xfId="28719"/>
    <cellStyle name="Normal 2 5 9" xfId="1227"/>
    <cellStyle name="Normal 2 5 9 2" xfId="28721"/>
    <cellStyle name="Normal 2 5 9 2 2" xfId="28722"/>
    <cellStyle name="Normal 2 5 9 2 2 2" xfId="28723"/>
    <cellStyle name="Normal 2 5 9 2 3" xfId="28724"/>
    <cellStyle name="Normal 2 5 9 2 3 2" xfId="28725"/>
    <cellStyle name="Normal 2 5 9 2 4" xfId="28726"/>
    <cellStyle name="Normal 2 5 9 3" xfId="28727"/>
    <cellStyle name="Normal 2 5 9 3 2" xfId="28728"/>
    <cellStyle name="Normal 2 5 9 3 2 2" xfId="28729"/>
    <cellStyle name="Normal 2 5 9 3 3" xfId="28730"/>
    <cellStyle name="Normal 2 5 9 3 3 2" xfId="28731"/>
    <cellStyle name="Normal 2 5 9 3 4" xfId="28732"/>
    <cellStyle name="Normal 2 5 9 4" xfId="28733"/>
    <cellStyle name="Normal 2 5 9 4 2" xfId="28734"/>
    <cellStyle name="Normal 2 5 9 5" xfId="28735"/>
    <cellStyle name="Normal 2 5 9 5 2" xfId="28736"/>
    <cellStyle name="Normal 2 5 9 6" xfId="28737"/>
    <cellStyle name="Normal 2 5 9 6 2" xfId="28738"/>
    <cellStyle name="Normal 2 5 9 7" xfId="28739"/>
    <cellStyle name="Normal 2 5 9 8" xfId="28740"/>
    <cellStyle name="Normal 2 5 9 9" xfId="28720"/>
    <cellStyle name="Normal 2 5 9_Income Statement " xfId="28741"/>
    <cellStyle name="Normal 2 5_08_NH Hydro_03.31.12_v2" xfId="28742"/>
    <cellStyle name="Normal 2 6" xfId="1228"/>
    <cellStyle name="Normal 2 6 2" xfId="4511"/>
    <cellStyle name="Normal 2 6 2 2" xfId="4512"/>
    <cellStyle name="Normal 2 6 2 3" xfId="28743"/>
    <cellStyle name="Normal 2 6 3" xfId="4513"/>
    <cellStyle name="Normal 2 6 3 2" xfId="28744"/>
    <cellStyle name="Normal 2 6 4" xfId="4510"/>
    <cellStyle name="Normal 2 6_5210 2540541 1823241 Transmission Revenue Adjustment Clause (TRAC) 0314" xfId="4514"/>
    <cellStyle name="Normal 2 7" xfId="1229"/>
    <cellStyle name="Normal 2 7 2" xfId="4515"/>
    <cellStyle name="Normal 2 7 2 2" xfId="4516"/>
    <cellStyle name="Normal 2 7 2 2 2" xfId="28747"/>
    <cellStyle name="Normal 2 7 2 3" xfId="28746"/>
    <cellStyle name="Normal 2 7 3" xfId="4517"/>
    <cellStyle name="Normal 2 7 3 2" xfId="28749"/>
    <cellStyle name="Normal 2 7 3 3" xfId="28748"/>
    <cellStyle name="Normal 2 7 4" xfId="28750"/>
    <cellStyle name="Normal 2 7 5" xfId="28751"/>
    <cellStyle name="Normal 2 7 6" xfId="28745"/>
    <cellStyle name="Normal 2 7 6 2" xfId="1230"/>
    <cellStyle name="Normal 2 7 6 2 2" xfId="1231"/>
    <cellStyle name="Normal 2 7_5210 2540541 1823241 Transmission Revenue Adjustment Clause (TRAC) 0314" xfId="4518"/>
    <cellStyle name="Normal 2 8" xfId="1232"/>
    <cellStyle name="Normal 2 8 2" xfId="4520"/>
    <cellStyle name="Normal 2 8 2 2" xfId="28754"/>
    <cellStyle name="Normal 2 8 2 3" xfId="28753"/>
    <cellStyle name="Normal 2 8 3" xfId="4519"/>
    <cellStyle name="Normal 2 8 3 2" xfId="28756"/>
    <cellStyle name="Normal 2 8 3 3" xfId="28755"/>
    <cellStyle name="Normal 2 8 4" xfId="28757"/>
    <cellStyle name="Normal 2 8 5" xfId="28758"/>
    <cellStyle name="Normal 2 8 6" xfId="28752"/>
    <cellStyle name="Normal 2 8_5210NY5008- NMPC Transmission Revenue Adjustment Clause (TRAC)_0115" xfId="4521"/>
    <cellStyle name="Normal 2 9" xfId="1233"/>
    <cellStyle name="Normal 2 9 2" xfId="4522"/>
    <cellStyle name="Normal 2 9 2 2" xfId="28760"/>
    <cellStyle name="Normal 2 9 3" xfId="28761"/>
    <cellStyle name="Normal 2 9 4" xfId="28759"/>
    <cellStyle name="Normal 2_00406" xfId="1234"/>
    <cellStyle name="Normal 20" xfId="1235"/>
    <cellStyle name="Normal 20 10" xfId="28763"/>
    <cellStyle name="Normal 20 11" xfId="28762"/>
    <cellStyle name="Normal 20 2" xfId="1236"/>
    <cellStyle name="Normal 20 2 2" xfId="4524"/>
    <cellStyle name="Normal 20 2 2 2" xfId="28766"/>
    <cellStyle name="Normal 20 2 2 3" xfId="28765"/>
    <cellStyle name="Normal 20 2 3" xfId="28767"/>
    <cellStyle name="Normal 20 2 3 2" xfId="28768"/>
    <cellStyle name="Normal 20 2 4" xfId="28769"/>
    <cellStyle name="Normal 20 2 4 2" xfId="28770"/>
    <cellStyle name="Normal 20 2 5" xfId="28771"/>
    <cellStyle name="Normal 20 2 6" xfId="28772"/>
    <cellStyle name="Normal 20 2 7" xfId="28764"/>
    <cellStyle name="Normal 20 3" xfId="4523"/>
    <cellStyle name="Normal 20 3 2" xfId="28774"/>
    <cellStyle name="Normal 20 3 3" xfId="28773"/>
    <cellStyle name="Normal 20 4" xfId="28775"/>
    <cellStyle name="Normal 20 4 2" xfId="28776"/>
    <cellStyle name="Normal 20 5" xfId="28777"/>
    <cellStyle name="Normal 20 6" xfId="28778"/>
    <cellStyle name="Normal 20 7" xfId="28779"/>
    <cellStyle name="Normal 20 8" xfId="28780"/>
    <cellStyle name="Normal 20 9" xfId="28781"/>
    <cellStyle name="Normal 20_Cash Flow " xfId="28782"/>
    <cellStyle name="Normal 200" xfId="28783"/>
    <cellStyle name="Normal 201" xfId="28784"/>
    <cellStyle name="Normal 202" xfId="1237"/>
    <cellStyle name="Normal 202 2" xfId="1238"/>
    <cellStyle name="Normal 202 2 2" xfId="28786"/>
    <cellStyle name="Normal 202 3" xfId="28785"/>
    <cellStyle name="Normal 203" xfId="1239"/>
    <cellStyle name="Normal 203 2" xfId="1240"/>
    <cellStyle name="Normal 203 2 2" xfId="28789"/>
    <cellStyle name="Normal 203 2 3" xfId="28790"/>
    <cellStyle name="Normal 203 2 4" xfId="28791"/>
    <cellStyle name="Normal 203 2 5" xfId="28792"/>
    <cellStyle name="Normal 203 2 6" xfId="28788"/>
    <cellStyle name="Normal 203 3" xfId="28793"/>
    <cellStyle name="Normal 203 4" xfId="57131"/>
    <cellStyle name="Normal 203 5" xfId="28787"/>
    <cellStyle name="Normal 204" xfId="1241"/>
    <cellStyle name="Normal 204 2" xfId="1242"/>
    <cellStyle name="Normal 204 2 2" xfId="28795"/>
    <cellStyle name="Normal 204 3" xfId="28796"/>
    <cellStyle name="Normal 204 4" xfId="28794"/>
    <cellStyle name="Normal 205" xfId="28797"/>
    <cellStyle name="Normal 206" xfId="28798"/>
    <cellStyle name="Normal 206 2" xfId="28799"/>
    <cellStyle name="Normal 206 3" xfId="28800"/>
    <cellStyle name="Normal 207" xfId="28801"/>
    <cellStyle name="Normal 208" xfId="28802"/>
    <cellStyle name="Normal 208 2" xfId="28803"/>
    <cellStyle name="Normal 209" xfId="28804"/>
    <cellStyle name="Normal 21" xfId="1243"/>
    <cellStyle name="Normal 21 10" xfId="28806"/>
    <cellStyle name="Normal 21 11" xfId="28807"/>
    <cellStyle name="Normal 21 12" xfId="28808"/>
    <cellStyle name="Normal 21 13" xfId="28809"/>
    <cellStyle name="Normal 21 14" xfId="28805"/>
    <cellStyle name="Normal 21 2" xfId="1244"/>
    <cellStyle name="Normal 21 2 2" xfId="4526"/>
    <cellStyle name="Normal 21 2 2 2" xfId="28812"/>
    <cellStyle name="Normal 21 2 2 3" xfId="28811"/>
    <cellStyle name="Normal 21 2 3" xfId="28813"/>
    <cellStyle name="Normal 21 2 3 2" xfId="28814"/>
    <cellStyle name="Normal 21 2 4" xfId="28815"/>
    <cellStyle name="Normal 21 2 5" xfId="28810"/>
    <cellStyle name="Normal 21 3" xfId="4525"/>
    <cellStyle name="Normal 21 3 2" xfId="28817"/>
    <cellStyle name="Normal 21 3 3" xfId="28816"/>
    <cellStyle name="Normal 21 4" xfId="28818"/>
    <cellStyle name="Normal 21 4 2" xfId="28819"/>
    <cellStyle name="Normal 21 4 2 2" xfId="28820"/>
    <cellStyle name="Normal 21 4 2 3" xfId="28821"/>
    <cellStyle name="Normal 21 4 3" xfId="28822"/>
    <cellStyle name="Normal 21 4 3 2" xfId="28823"/>
    <cellStyle name="Normal 21 4 3 3" xfId="28824"/>
    <cellStyle name="Normal 21 4 4" xfId="28825"/>
    <cellStyle name="Normal 21 4 4 2" xfId="28826"/>
    <cellStyle name="Normal 21 4 4 3" xfId="28827"/>
    <cellStyle name="Normal 21 4 5" xfId="28828"/>
    <cellStyle name="Normal 21 4 5 2" xfId="28829"/>
    <cellStyle name="Normal 21 4 5 3" xfId="28830"/>
    <cellStyle name="Normal 21 4 6" xfId="28831"/>
    <cellStyle name="Normal 21 4 7" xfId="28832"/>
    <cellStyle name="Normal 21 4_Income Statement " xfId="28833"/>
    <cellStyle name="Normal 21 5" xfId="28834"/>
    <cellStyle name="Normal 21 5 2" xfId="28835"/>
    <cellStyle name="Normal 21 6" xfId="28836"/>
    <cellStyle name="Normal 21 7" xfId="28837"/>
    <cellStyle name="Normal 21 8" xfId="28838"/>
    <cellStyle name="Normal 21 9" xfId="28839"/>
    <cellStyle name="Normal 21_Income Statement " xfId="28840"/>
    <cellStyle name="Normal 210" xfId="28841"/>
    <cellStyle name="Normal 211" xfId="1245"/>
    <cellStyle name="Normal 211 2" xfId="28843"/>
    <cellStyle name="Normal 211 3" xfId="28844"/>
    <cellStyle name="Normal 211 4" xfId="28842"/>
    <cellStyle name="Normal 212" xfId="1246"/>
    <cellStyle name="Normal 212 2" xfId="28845"/>
    <cellStyle name="Normal 213" xfId="1247"/>
    <cellStyle name="Normal 213 2" xfId="28846"/>
    <cellStyle name="Normal 214" xfId="28847"/>
    <cellStyle name="Normal 214 2" xfId="28848"/>
    <cellStyle name="Normal 215" xfId="1248"/>
    <cellStyle name="Normal 215 2" xfId="28850"/>
    <cellStyle name="Normal 215 3" xfId="28851"/>
    <cellStyle name="Normal 215 4" xfId="28852"/>
    <cellStyle name="Normal 215 5" xfId="28849"/>
    <cellStyle name="Normal 216" xfId="1249"/>
    <cellStyle name="Normal 216 2" xfId="28854"/>
    <cellStyle name="Normal 216 3" xfId="28855"/>
    <cellStyle name="Normal 216 4" xfId="28856"/>
    <cellStyle name="Normal 216 5" xfId="28853"/>
    <cellStyle name="Normal 217" xfId="1250"/>
    <cellStyle name="Normal 217 2" xfId="28858"/>
    <cellStyle name="Normal 217 3" xfId="28859"/>
    <cellStyle name="Normal 217 4" xfId="28860"/>
    <cellStyle name="Normal 217 5" xfId="28857"/>
    <cellStyle name="Normal 218" xfId="1251"/>
    <cellStyle name="Normal 218 2" xfId="28862"/>
    <cellStyle name="Normal 218 3" xfId="28863"/>
    <cellStyle name="Normal 218 4" xfId="28864"/>
    <cellStyle name="Normal 218 5" xfId="28861"/>
    <cellStyle name="Normal 219" xfId="28865"/>
    <cellStyle name="Normal 219 2" xfId="28866"/>
    <cellStyle name="Normal 22" xfId="1252"/>
    <cellStyle name="Normal 22 10" xfId="28868"/>
    <cellStyle name="Normal 22 11" xfId="28869"/>
    <cellStyle name="Normal 22 12" xfId="28870"/>
    <cellStyle name="Normal 22 13" xfId="28871"/>
    <cellStyle name="Normal 22 14" xfId="28867"/>
    <cellStyle name="Normal 22 2" xfId="4528"/>
    <cellStyle name="Normal 22 2 2" xfId="28873"/>
    <cellStyle name="Normal 22 2 2 2" xfId="28874"/>
    <cellStyle name="Normal 22 2 3" xfId="28875"/>
    <cellStyle name="Normal 22 2 3 2" xfId="28876"/>
    <cellStyle name="Normal 22 2 4" xfId="28877"/>
    <cellStyle name="Normal 22 2 5" xfId="28872"/>
    <cellStyle name="Normal 22 3" xfId="4527"/>
    <cellStyle name="Normal 22 3 2" xfId="28879"/>
    <cellStyle name="Normal 22 3 3" xfId="28878"/>
    <cellStyle name="Normal 22 4" xfId="28880"/>
    <cellStyle name="Normal 22 4 2" xfId="28881"/>
    <cellStyle name="Normal 22 4 2 2" xfId="28882"/>
    <cellStyle name="Normal 22 4 2 3" xfId="28883"/>
    <cellStyle name="Normal 22 4 3" xfId="28884"/>
    <cellStyle name="Normal 22 4 3 2" xfId="28885"/>
    <cellStyle name="Normal 22 4 3 3" xfId="28886"/>
    <cellStyle name="Normal 22 4 4" xfId="28887"/>
    <cellStyle name="Normal 22 4 4 2" xfId="28888"/>
    <cellStyle name="Normal 22 4 4 3" xfId="28889"/>
    <cellStyle name="Normal 22 4 5" xfId="28890"/>
    <cellStyle name="Normal 22 4 5 2" xfId="28891"/>
    <cellStyle name="Normal 22 4 5 3" xfId="28892"/>
    <cellStyle name="Normal 22 4 6" xfId="28893"/>
    <cellStyle name="Normal 22 4 7" xfId="28894"/>
    <cellStyle name="Normal 22 4_Income Statement " xfId="28895"/>
    <cellStyle name="Normal 22 5" xfId="28896"/>
    <cellStyle name="Normal 22 5 2" xfId="28897"/>
    <cellStyle name="Normal 22 6" xfId="28898"/>
    <cellStyle name="Normal 22 6 2" xfId="28899"/>
    <cellStyle name="Normal 22 7" xfId="28900"/>
    <cellStyle name="Normal 22 7 2" xfId="28901"/>
    <cellStyle name="Normal 22 8" xfId="28902"/>
    <cellStyle name="Normal 22 8 2" xfId="28903"/>
    <cellStyle name="Normal 22 9" xfId="28904"/>
    <cellStyle name="Normal 22_AJEs" xfId="28905"/>
    <cellStyle name="Normal 220" xfId="28906"/>
    <cellStyle name="Normal 221" xfId="28907"/>
    <cellStyle name="Normal 222" xfId="28908"/>
    <cellStyle name="Normal 223" xfId="1253"/>
    <cellStyle name="Normal 223 2" xfId="28910"/>
    <cellStyle name="Normal 223 3" xfId="28911"/>
    <cellStyle name="Normal 223 4" xfId="28912"/>
    <cellStyle name="Normal 223 5" xfId="28909"/>
    <cellStyle name="Normal 224" xfId="28913"/>
    <cellStyle name="Normal 225" xfId="28914"/>
    <cellStyle name="Normal 226" xfId="1254"/>
    <cellStyle name="Normal 226 2" xfId="28916"/>
    <cellStyle name="Normal 226 3" xfId="28917"/>
    <cellStyle name="Normal 226 4" xfId="28918"/>
    <cellStyle name="Normal 226 5" xfId="28915"/>
    <cellStyle name="Normal 227" xfId="1255"/>
    <cellStyle name="Normal 227 2" xfId="28920"/>
    <cellStyle name="Normal 227 3" xfId="28921"/>
    <cellStyle name="Normal 227 4" xfId="28922"/>
    <cellStyle name="Normal 227 5" xfId="28919"/>
    <cellStyle name="Normal 228" xfId="1256"/>
    <cellStyle name="Normal 228 2" xfId="28924"/>
    <cellStyle name="Normal 228 3" xfId="28925"/>
    <cellStyle name="Normal 228 4" xfId="28926"/>
    <cellStyle name="Normal 228 5" xfId="28923"/>
    <cellStyle name="Normal 229" xfId="1257"/>
    <cellStyle name="Normal 229 2" xfId="28928"/>
    <cellStyle name="Normal 229 3" xfId="28929"/>
    <cellStyle name="Normal 229 4" xfId="28930"/>
    <cellStyle name="Normal 229 5" xfId="28927"/>
    <cellStyle name="Normal 23" xfId="1258"/>
    <cellStyle name="Normal 23 10" xfId="28931"/>
    <cellStyle name="Normal 23 2" xfId="4530"/>
    <cellStyle name="Normal 23 2 2" xfId="28933"/>
    <cellStyle name="Normal 23 2 2 2" xfId="28934"/>
    <cellStyle name="Normal 23 2 3" xfId="28935"/>
    <cellStyle name="Normal 23 2 3 2" xfId="28936"/>
    <cellStyle name="Normal 23 2 4" xfId="28937"/>
    <cellStyle name="Normal 23 2 5" xfId="28932"/>
    <cellStyle name="Normal 23 3" xfId="4529"/>
    <cellStyle name="Normal 23 3 2" xfId="28939"/>
    <cellStyle name="Normal 23 3 3" xfId="28938"/>
    <cellStyle name="Normal 23 4" xfId="28940"/>
    <cellStyle name="Normal 23 4 2" xfId="28941"/>
    <cellStyle name="Normal 23 5" xfId="28942"/>
    <cellStyle name="Normal 23 5 2" xfId="28943"/>
    <cellStyle name="Normal 23 6" xfId="28944"/>
    <cellStyle name="Normal 23 7" xfId="28945"/>
    <cellStyle name="Normal 23 8" xfId="28946"/>
    <cellStyle name="Normal 23 9" xfId="28947"/>
    <cellStyle name="Normal 23_AJEs" xfId="28948"/>
    <cellStyle name="Normal 230" xfId="1259"/>
    <cellStyle name="Normal 230 2" xfId="28950"/>
    <cellStyle name="Normal 230 3" xfId="28951"/>
    <cellStyle name="Normal 230 4" xfId="28952"/>
    <cellStyle name="Normal 230 5" xfId="28949"/>
    <cellStyle name="Normal 231" xfId="1260"/>
    <cellStyle name="Normal 231 2" xfId="28954"/>
    <cellStyle name="Normal 231 3" xfId="28955"/>
    <cellStyle name="Normal 231 4" xfId="28956"/>
    <cellStyle name="Normal 231 5" xfId="28953"/>
    <cellStyle name="Normal 232" xfId="1261"/>
    <cellStyle name="Normal 232 2" xfId="28958"/>
    <cellStyle name="Normal 232 3" xfId="28959"/>
    <cellStyle name="Normal 232 4" xfId="28960"/>
    <cellStyle name="Normal 232 5" xfId="28957"/>
    <cellStyle name="Normal 233" xfId="1262"/>
    <cellStyle name="Normal 233 2" xfId="28962"/>
    <cellStyle name="Normal 233 3" xfId="28963"/>
    <cellStyle name="Normal 233 4" xfId="28964"/>
    <cellStyle name="Normal 233 5" xfId="28961"/>
    <cellStyle name="Normal 234" xfId="1263"/>
    <cellStyle name="Normal 234 2" xfId="28966"/>
    <cellStyle name="Normal 234 3" xfId="28967"/>
    <cellStyle name="Normal 234 4" xfId="28968"/>
    <cellStyle name="Normal 234 5" xfId="28965"/>
    <cellStyle name="Normal 235" xfId="1264"/>
    <cellStyle name="Normal 235 2" xfId="28970"/>
    <cellStyle name="Normal 235 3" xfId="28971"/>
    <cellStyle name="Normal 235 4" xfId="28972"/>
    <cellStyle name="Normal 235 5" xfId="28969"/>
    <cellStyle name="Normal 236" xfId="1265"/>
    <cellStyle name="Normal 236 2" xfId="28974"/>
    <cellStyle name="Normal 236 3" xfId="28975"/>
    <cellStyle name="Normal 236 4" xfId="28976"/>
    <cellStyle name="Normal 236 5" xfId="28973"/>
    <cellStyle name="Normal 237" xfId="28977"/>
    <cellStyle name="Normal 238" xfId="28978"/>
    <cellStyle name="Normal 239" xfId="1266"/>
    <cellStyle name="Normal 239 2" xfId="28980"/>
    <cellStyle name="Normal 239 3" xfId="28981"/>
    <cellStyle name="Normal 239 4" xfId="28982"/>
    <cellStyle name="Normal 239 5" xfId="28979"/>
    <cellStyle name="Normal 24" xfId="1267"/>
    <cellStyle name="Normal 24 2" xfId="4532"/>
    <cellStyle name="Normal 24 2 2" xfId="28985"/>
    <cellStyle name="Normal 24 2 2 2" xfId="28986"/>
    <cellStyle name="Normal 24 2 3" xfId="28987"/>
    <cellStyle name="Normal 24 2 3 2" xfId="28988"/>
    <cellStyle name="Normal 24 2 4" xfId="28989"/>
    <cellStyle name="Normal 24 2 5" xfId="28984"/>
    <cellStyle name="Normal 24 3" xfId="4531"/>
    <cellStyle name="Normal 24 3 2" xfId="28991"/>
    <cellStyle name="Normal 24 3 3" xfId="28990"/>
    <cellStyle name="Normal 24 4" xfId="28992"/>
    <cellStyle name="Normal 24 4 2" xfId="28993"/>
    <cellStyle name="Normal 24 5" xfId="28994"/>
    <cellStyle name="Normal 24 6" xfId="28995"/>
    <cellStyle name="Normal 24 7" xfId="28996"/>
    <cellStyle name="Normal 24 8" xfId="28983"/>
    <cellStyle name="Normal 240" xfId="1268"/>
    <cellStyle name="Normal 240 2" xfId="28998"/>
    <cellStyle name="Normal 240 3" xfId="28999"/>
    <cellStyle name="Normal 240 4" xfId="29000"/>
    <cellStyle name="Normal 240 5" xfId="28997"/>
    <cellStyle name="Normal 241" xfId="1269"/>
    <cellStyle name="Normal 241 2" xfId="29002"/>
    <cellStyle name="Normal 241 3" xfId="29003"/>
    <cellStyle name="Normal 241 4" xfId="29004"/>
    <cellStyle name="Normal 241 5" xfId="29001"/>
    <cellStyle name="Normal 242" xfId="29005"/>
    <cellStyle name="Normal 243" xfId="1270"/>
    <cellStyle name="Normal 243 2" xfId="29007"/>
    <cellStyle name="Normal 243 3" xfId="29008"/>
    <cellStyle name="Normal 243 4" xfId="29009"/>
    <cellStyle name="Normal 243 5" xfId="29006"/>
    <cellStyle name="Normal 244" xfId="1271"/>
    <cellStyle name="Normal 244 2" xfId="29011"/>
    <cellStyle name="Normal 244 3" xfId="29012"/>
    <cellStyle name="Normal 244 4" xfId="29013"/>
    <cellStyle name="Normal 244 5" xfId="29010"/>
    <cellStyle name="Normal 245" xfId="1272"/>
    <cellStyle name="Normal 245 2" xfId="29015"/>
    <cellStyle name="Normal 245 3" xfId="29016"/>
    <cellStyle name="Normal 245 4" xfId="29017"/>
    <cellStyle name="Normal 245 5" xfId="29014"/>
    <cellStyle name="Normal 246" xfId="1273"/>
    <cellStyle name="Normal 246 2" xfId="29019"/>
    <cellStyle name="Normal 246 3" xfId="29020"/>
    <cellStyle name="Normal 246 4" xfId="29018"/>
    <cellStyle name="Normal 247" xfId="1274"/>
    <cellStyle name="Normal 247 2" xfId="29022"/>
    <cellStyle name="Normal 247 3" xfId="29023"/>
    <cellStyle name="Normal 247 4" xfId="29021"/>
    <cellStyle name="Normal 248" xfId="1275"/>
    <cellStyle name="Normal 248 2" xfId="29025"/>
    <cellStyle name="Normal 248 3" xfId="29026"/>
    <cellStyle name="Normal 248 4" xfId="29027"/>
    <cellStyle name="Normal 248 5" xfId="29024"/>
    <cellStyle name="Normal 249" xfId="1276"/>
    <cellStyle name="Normal 249 2" xfId="29029"/>
    <cellStyle name="Normal 249 3" xfId="29030"/>
    <cellStyle name="Normal 249 4" xfId="29031"/>
    <cellStyle name="Normal 249 5" xfId="29028"/>
    <cellStyle name="Normal 25" xfId="1277"/>
    <cellStyle name="Normal 25 10" xfId="29033"/>
    <cellStyle name="Normal 25 11" xfId="29032"/>
    <cellStyle name="Normal 25 2" xfId="1278"/>
    <cellStyle name="Normal 25 2 2" xfId="4534"/>
    <cellStyle name="Normal 25 2 2 2" xfId="29036"/>
    <cellStyle name="Normal 25 2 2 2 2" xfId="29037"/>
    <cellStyle name="Normal 25 2 2 3" xfId="29038"/>
    <cellStyle name="Normal 25 2 2 3 2" xfId="29039"/>
    <cellStyle name="Normal 25 2 2 4" xfId="29040"/>
    <cellStyle name="Normal 25 2 2 5" xfId="29035"/>
    <cellStyle name="Normal 25 2 3" xfId="29041"/>
    <cellStyle name="Normal 25 2 3 2" xfId="29042"/>
    <cellStyle name="Normal 25 2 4" xfId="29043"/>
    <cellStyle name="Normal 25 2 4 2" xfId="29044"/>
    <cellStyle name="Normal 25 2 5" xfId="29045"/>
    <cellStyle name="Normal 25 2 6" xfId="29046"/>
    <cellStyle name="Normal 25 2 7" xfId="29034"/>
    <cellStyle name="Normal 25 2_Income Statement " xfId="29047"/>
    <cellStyle name="Normal 25 3" xfId="1279"/>
    <cellStyle name="Normal 25 3 2" xfId="29049"/>
    <cellStyle name="Normal 25 3 2 2" xfId="29050"/>
    <cellStyle name="Normal 25 3 2 2 2" xfId="29051"/>
    <cellStyle name="Normal 25 3 2 3" xfId="29052"/>
    <cellStyle name="Normal 25 3 2 3 2" xfId="29053"/>
    <cellStyle name="Normal 25 3 2 4" xfId="29054"/>
    <cellStyle name="Normal 25 3 3" xfId="29055"/>
    <cellStyle name="Normal 25 3 3 2" xfId="29056"/>
    <cellStyle name="Normal 25 3 4" xfId="29057"/>
    <cellStyle name="Normal 25 3 4 2" xfId="29058"/>
    <cellStyle name="Normal 25 3 5" xfId="29059"/>
    <cellStyle name="Normal 25 3 6" xfId="29060"/>
    <cellStyle name="Normal 25 3 7" xfId="29048"/>
    <cellStyle name="Normal 25 3_Income Statement " xfId="29061"/>
    <cellStyle name="Normal 25 4" xfId="4533"/>
    <cellStyle name="Normal 25 4 2" xfId="29063"/>
    <cellStyle name="Normal 25 4 2 2" xfId="29064"/>
    <cellStyle name="Normal 25 4 3" xfId="29065"/>
    <cellStyle name="Normal 25 4 3 2" xfId="29066"/>
    <cellStyle name="Normal 25 4 4" xfId="29067"/>
    <cellStyle name="Normal 25 4 5" xfId="29062"/>
    <cellStyle name="Normal 25 5" xfId="29068"/>
    <cellStyle name="Normal 25 5 2" xfId="29069"/>
    <cellStyle name="Normal 25 5 2 2" xfId="29070"/>
    <cellStyle name="Normal 25 5 3" xfId="29071"/>
    <cellStyle name="Normal 25 5_Income Statement " xfId="29072"/>
    <cellStyle name="Normal 25 6" xfId="29073"/>
    <cellStyle name="Normal 25 6 2" xfId="29074"/>
    <cellStyle name="Normal 25 6 2 2" xfId="29075"/>
    <cellStyle name="Normal 25 6 3" xfId="29076"/>
    <cellStyle name="Normal 25 6 3 2" xfId="29077"/>
    <cellStyle name="Normal 25 6 4" xfId="29078"/>
    <cellStyle name="Normal 25 6_Income Statement " xfId="29079"/>
    <cellStyle name="Normal 25 7" xfId="29080"/>
    <cellStyle name="Normal 25 7 2" xfId="29081"/>
    <cellStyle name="Normal 25 8" xfId="29082"/>
    <cellStyle name="Normal 25 9" xfId="29083"/>
    <cellStyle name="Normal 25_Adjusting Entries-Q1" xfId="29084"/>
    <cellStyle name="Normal 250" xfId="1280"/>
    <cellStyle name="Normal 250 2" xfId="29086"/>
    <cellStyle name="Normal 250 3" xfId="29087"/>
    <cellStyle name="Normal 250 4" xfId="29088"/>
    <cellStyle name="Normal 250 5" xfId="29085"/>
    <cellStyle name="Normal 251" xfId="1281"/>
    <cellStyle name="Normal 251 2" xfId="29090"/>
    <cellStyle name="Normal 251 3" xfId="29091"/>
    <cellStyle name="Normal 251 4" xfId="29092"/>
    <cellStyle name="Normal 251 5" xfId="29089"/>
    <cellStyle name="Normal 252" xfId="1282"/>
    <cellStyle name="Normal 252 2" xfId="29094"/>
    <cellStyle name="Normal 252 3" xfId="29095"/>
    <cellStyle name="Normal 252 4" xfId="29096"/>
    <cellStyle name="Normal 252 5" xfId="29093"/>
    <cellStyle name="Normal 253" xfId="1283"/>
    <cellStyle name="Normal 253 2" xfId="29098"/>
    <cellStyle name="Normal 253 3" xfId="29099"/>
    <cellStyle name="Normal 253 4" xfId="29100"/>
    <cellStyle name="Normal 253 5" xfId="29097"/>
    <cellStyle name="Normal 254" xfId="1284"/>
    <cellStyle name="Normal 254 2" xfId="29102"/>
    <cellStyle name="Normal 254 3" xfId="29103"/>
    <cellStyle name="Normal 254 4" xfId="29104"/>
    <cellStyle name="Normal 254 5" xfId="29101"/>
    <cellStyle name="Normal 255" xfId="1285"/>
    <cellStyle name="Normal 255 2" xfId="29106"/>
    <cellStyle name="Normal 255 3" xfId="29107"/>
    <cellStyle name="Normal 255 4" xfId="29108"/>
    <cellStyle name="Normal 255 5" xfId="29105"/>
    <cellStyle name="Normal 256" xfId="1286"/>
    <cellStyle name="Normal 256 2" xfId="29110"/>
    <cellStyle name="Normal 256 3" xfId="29111"/>
    <cellStyle name="Normal 256 4" xfId="29112"/>
    <cellStyle name="Normal 256 5" xfId="29109"/>
    <cellStyle name="Normal 257" xfId="1287"/>
    <cellStyle name="Normal 257 2" xfId="29114"/>
    <cellStyle name="Normal 257 3" xfId="29115"/>
    <cellStyle name="Normal 257 4" xfId="29113"/>
    <cellStyle name="Normal 258" xfId="1288"/>
    <cellStyle name="Normal 258 2" xfId="29117"/>
    <cellStyle name="Normal 258 3" xfId="29118"/>
    <cellStyle name="Normal 258 4" xfId="29116"/>
    <cellStyle name="Normal 259" xfId="1289"/>
    <cellStyle name="Normal 259 2" xfId="29120"/>
    <cellStyle name="Normal 259 3" xfId="29121"/>
    <cellStyle name="Normal 259 4" xfId="29119"/>
    <cellStyle name="Normal 26" xfId="5"/>
    <cellStyle name="Normal 26 2" xfId="4536"/>
    <cellStyle name="Normal 26 2 2" xfId="29124"/>
    <cellStyle name="Normal 26 2 2 2" xfId="29125"/>
    <cellStyle name="Normal 26 2 3" xfId="29126"/>
    <cellStyle name="Normal 26 2 3 2" xfId="29127"/>
    <cellStyle name="Normal 26 2 4" xfId="29128"/>
    <cellStyle name="Normal 26 2 5" xfId="29123"/>
    <cellStyle name="Normal 26 3" xfId="4535"/>
    <cellStyle name="Normal 26 3 2" xfId="29130"/>
    <cellStyle name="Normal 26 3 3" xfId="29129"/>
    <cellStyle name="Normal 26 4" xfId="29131"/>
    <cellStyle name="Normal 26 4 2" xfId="29132"/>
    <cellStyle name="Normal 26 5" xfId="29133"/>
    <cellStyle name="Normal 26 6" xfId="29134"/>
    <cellStyle name="Normal 26 7" xfId="29135"/>
    <cellStyle name="Normal 26 8" xfId="29122"/>
    <cellStyle name="Normal 260" xfId="29136"/>
    <cellStyle name="Normal 260 2" xfId="29137"/>
    <cellStyle name="Normal 261" xfId="1290"/>
    <cellStyle name="Normal 261 2" xfId="29139"/>
    <cellStyle name="Normal 261 3" xfId="29140"/>
    <cellStyle name="Normal 261 4" xfId="29141"/>
    <cellStyle name="Normal 261 5" xfId="29138"/>
    <cellStyle name="Normal 262" xfId="1291"/>
    <cellStyle name="Normal 262 2" xfId="29143"/>
    <cellStyle name="Normal 262 3" xfId="29144"/>
    <cellStyle name="Normal 262 4" xfId="29145"/>
    <cellStyle name="Normal 262 5" xfId="29142"/>
    <cellStyle name="Normal 263" xfId="29146"/>
    <cellStyle name="Normal 264" xfId="29147"/>
    <cellStyle name="Normal 264 2" xfId="29148"/>
    <cellStyle name="Normal 264 2 2" xfId="29149"/>
    <cellStyle name="Normal 264 2 2 2" xfId="57132"/>
    <cellStyle name="Normal 264 2 3" xfId="57133"/>
    <cellStyle name="Normal 264 2 4" xfId="57134"/>
    <cellStyle name="Normal 264 3" xfId="29150"/>
    <cellStyle name="Normal 264 3 2" xfId="29151"/>
    <cellStyle name="Normal 264 3 3" xfId="57135"/>
    <cellStyle name="Normal 264 4" xfId="29152"/>
    <cellStyle name="Normal 264 4 2" xfId="57136"/>
    <cellStyle name="Normal 264 5" xfId="57137"/>
    <cellStyle name="Normal 265" xfId="29153"/>
    <cellStyle name="Normal 266" xfId="29154"/>
    <cellStyle name="Normal 267" xfId="1292"/>
    <cellStyle name="Normal 267 2" xfId="29156"/>
    <cellStyle name="Normal 267 3" xfId="29157"/>
    <cellStyle name="Normal 267 4" xfId="29155"/>
    <cellStyle name="Normal 268" xfId="1293"/>
    <cellStyle name="Normal 268 2" xfId="29159"/>
    <cellStyle name="Normal 268 3" xfId="29160"/>
    <cellStyle name="Normal 268 4" xfId="29158"/>
    <cellStyle name="Normal 269" xfId="29161"/>
    <cellStyle name="Normal 27" xfId="1294"/>
    <cellStyle name="Normal 27 2" xfId="4538"/>
    <cellStyle name="Normal 27 2 2" xfId="29164"/>
    <cellStyle name="Normal 27 2 2 2" xfId="29165"/>
    <cellStyle name="Normal 27 2 3" xfId="29166"/>
    <cellStyle name="Normal 27 2 3 2" xfId="29167"/>
    <cellStyle name="Normal 27 2 4" xfId="29168"/>
    <cellStyle name="Normal 27 2 5" xfId="29163"/>
    <cellStyle name="Normal 27 3" xfId="4537"/>
    <cellStyle name="Normal 27 3 2" xfId="29170"/>
    <cellStyle name="Normal 27 3 3" xfId="29169"/>
    <cellStyle name="Normal 27 4" xfId="29171"/>
    <cellStyle name="Normal 27 4 2" xfId="29172"/>
    <cellStyle name="Normal 27 5" xfId="29173"/>
    <cellStyle name="Normal 27 6" xfId="29174"/>
    <cellStyle name="Normal 27 7" xfId="29175"/>
    <cellStyle name="Normal 27 8" xfId="29162"/>
    <cellStyle name="Normal 270" xfId="1295"/>
    <cellStyle name="Normal 270 2" xfId="29176"/>
    <cellStyle name="Normal 271" xfId="29177"/>
    <cellStyle name="Normal 271 2" xfId="29178"/>
    <cellStyle name="Normal 271 3" xfId="57138"/>
    <cellStyle name="Normal 272" xfId="29179"/>
    <cellStyle name="Normal 273" xfId="29180"/>
    <cellStyle name="Normal 274" xfId="29181"/>
    <cellStyle name="Normal 275" xfId="1296"/>
    <cellStyle name="Normal 275 2" xfId="29182"/>
    <cellStyle name="Normal 276" xfId="29183"/>
    <cellStyle name="Normal 277" xfId="29184"/>
    <cellStyle name="Normal 278" xfId="29185"/>
    <cellStyle name="Normal 279" xfId="29186"/>
    <cellStyle name="Normal 28" xfId="10"/>
    <cellStyle name="Normal 28 2" xfId="4540"/>
    <cellStyle name="Normal 28 2 2" xfId="29189"/>
    <cellStyle name="Normal 28 2 2 2" xfId="29190"/>
    <cellStyle name="Normal 28 2 3" xfId="29191"/>
    <cellStyle name="Normal 28 2 3 2" xfId="29192"/>
    <cellStyle name="Normal 28 2 4" xfId="29193"/>
    <cellStyle name="Normal 28 2 5" xfId="29188"/>
    <cellStyle name="Normal 28 3" xfId="4539"/>
    <cellStyle name="Normal 28 3 2" xfId="29195"/>
    <cellStyle name="Normal 28 3 3" xfId="29194"/>
    <cellStyle name="Normal 28 4" xfId="29196"/>
    <cellStyle name="Normal 28 4 2" xfId="29197"/>
    <cellStyle name="Normal 28 5" xfId="29198"/>
    <cellStyle name="Normal 28 6" xfId="29199"/>
    <cellStyle name="Normal 28 7" xfId="29200"/>
    <cellStyle name="Normal 28 8" xfId="29187"/>
    <cellStyle name="Normal 280" xfId="29201"/>
    <cellStyle name="Normal 281" xfId="29202"/>
    <cellStyle name="Normal 282" xfId="29203"/>
    <cellStyle name="Normal 283" xfId="29204"/>
    <cellStyle name="Normal 284" xfId="29205"/>
    <cellStyle name="Normal 285" xfId="29206"/>
    <cellStyle name="Normal 286" xfId="29207"/>
    <cellStyle name="Normal 287" xfId="29208"/>
    <cellStyle name="Normal 288" xfId="29209"/>
    <cellStyle name="Normal 289" xfId="29210"/>
    <cellStyle name="Normal 29" xfId="1297"/>
    <cellStyle name="Normal 29 2" xfId="4542"/>
    <cellStyle name="Normal 29 2 2" xfId="4543"/>
    <cellStyle name="Normal 29 2 2 2" xfId="29213"/>
    <cellStyle name="Normal 29 2 3" xfId="4544"/>
    <cellStyle name="Normal 29 2 4" xfId="29212"/>
    <cellStyle name="Normal 29 2_04 15 TRAC Estimate w_JE" xfId="4545"/>
    <cellStyle name="Normal 29 3" xfId="4546"/>
    <cellStyle name="Normal 29 3 2" xfId="4547"/>
    <cellStyle name="Normal 29 3 2 2" xfId="29215"/>
    <cellStyle name="Normal 29 3 3" xfId="29214"/>
    <cellStyle name="Normal 29 3_04 15 TRAC Estimate w_JE" xfId="4548"/>
    <cellStyle name="Normal 29 4" xfId="4549"/>
    <cellStyle name="Normal 29 4 2" xfId="29216"/>
    <cellStyle name="Normal 29 5" xfId="29217"/>
    <cellStyle name="Normal 29 6" xfId="29218"/>
    <cellStyle name="Normal 29 7" xfId="29219"/>
    <cellStyle name="Normal 29 8" xfId="29211"/>
    <cellStyle name="Normal 29_01 15 TRAC Estimate w_JE" xfId="4550"/>
    <cellStyle name="Normal 290" xfId="29220"/>
    <cellStyle name="Normal 291" xfId="29221"/>
    <cellStyle name="Normal 292" xfId="29222"/>
    <cellStyle name="Normal 293" xfId="29223"/>
    <cellStyle name="Normal 294" xfId="29224"/>
    <cellStyle name="Normal 295" xfId="29225"/>
    <cellStyle name="Normal 296" xfId="29226"/>
    <cellStyle name="Normal 297" xfId="29227"/>
    <cellStyle name="Normal 298" xfId="29228"/>
    <cellStyle name="Normal 299" xfId="29229"/>
    <cellStyle name="Normal 3" xfId="1298"/>
    <cellStyle name="Normal 3 10" xfId="1299"/>
    <cellStyle name="Normal 3 10 10" xfId="29231"/>
    <cellStyle name="Normal 3 10 11" xfId="29230"/>
    <cellStyle name="Normal 3 10 2" xfId="4551"/>
    <cellStyle name="Normal 3 10 2 2" xfId="29233"/>
    <cellStyle name="Normal 3 10 2 2 2" xfId="29234"/>
    <cellStyle name="Normal 3 10 2 3" xfId="29235"/>
    <cellStyle name="Normal 3 10 2 3 2" xfId="29236"/>
    <cellStyle name="Normal 3 10 2 4" xfId="29237"/>
    <cellStyle name="Normal 3 10 2 5" xfId="29232"/>
    <cellStyle name="Normal 3 10 2_Income Statement " xfId="29238"/>
    <cellStyle name="Normal 3 10 3" xfId="29239"/>
    <cellStyle name="Normal 3 10 3 2" xfId="29240"/>
    <cellStyle name="Normal 3 10 3 2 2" xfId="29241"/>
    <cellStyle name="Normal 3 10 3 3" xfId="29242"/>
    <cellStyle name="Normal 3 10 3 3 2" xfId="29243"/>
    <cellStyle name="Normal 3 10 3 4" xfId="29244"/>
    <cellStyle name="Normal 3 10 3_Income Statement " xfId="29245"/>
    <cellStyle name="Normal 3 10 4" xfId="29246"/>
    <cellStyle name="Normal 3 10 4 2" xfId="29247"/>
    <cellStyle name="Normal 3 10 5" xfId="29248"/>
    <cellStyle name="Normal 3 10 5 2" xfId="29249"/>
    <cellStyle name="Normal 3 10 6" xfId="29250"/>
    <cellStyle name="Normal 3 10 6 2" xfId="29251"/>
    <cellStyle name="Normal 3 10 7" xfId="29252"/>
    <cellStyle name="Normal 3 10 8" xfId="29253"/>
    <cellStyle name="Normal 3 10 9" xfId="29254"/>
    <cellStyle name="Normal 3 10_Income Statement " xfId="29255"/>
    <cellStyle name="Normal 3 100" xfId="1300"/>
    <cellStyle name="Normal 3 100 10" xfId="29257"/>
    <cellStyle name="Normal 3 100 11" xfId="29256"/>
    <cellStyle name="Normal 3 100 2" xfId="29258"/>
    <cellStyle name="Normal 3 100 2 2" xfId="29259"/>
    <cellStyle name="Normal 3 100 2 2 2" xfId="29260"/>
    <cellStyle name="Normal 3 100 2 3" xfId="29261"/>
    <cellStyle name="Normal 3 100 2 3 2" xfId="29262"/>
    <cellStyle name="Normal 3 100 2 4" xfId="29263"/>
    <cellStyle name="Normal 3 100 2_Income Statement " xfId="29264"/>
    <cellStyle name="Normal 3 100 3" xfId="29265"/>
    <cellStyle name="Normal 3 100 3 2" xfId="29266"/>
    <cellStyle name="Normal 3 100 3 2 2" xfId="29267"/>
    <cellStyle name="Normal 3 100 3 3" xfId="29268"/>
    <cellStyle name="Normal 3 100 3 3 2" xfId="29269"/>
    <cellStyle name="Normal 3 100 3 4" xfId="29270"/>
    <cellStyle name="Normal 3 100 3_Income Statement " xfId="29271"/>
    <cellStyle name="Normal 3 100 4" xfId="29272"/>
    <cellStyle name="Normal 3 100 4 2" xfId="29273"/>
    <cellStyle name="Normal 3 100 5" xfId="29274"/>
    <cellStyle name="Normal 3 100 5 2" xfId="29275"/>
    <cellStyle name="Normal 3 100 6" xfId="29276"/>
    <cellStyle name="Normal 3 100 6 2" xfId="29277"/>
    <cellStyle name="Normal 3 100 7" xfId="29278"/>
    <cellStyle name="Normal 3 100 8" xfId="29279"/>
    <cellStyle name="Normal 3 100 9" xfId="29280"/>
    <cellStyle name="Normal 3 100_Income Statement " xfId="29281"/>
    <cellStyle name="Normal 3 101" xfId="1301"/>
    <cellStyle name="Normal 3 101 2" xfId="29283"/>
    <cellStyle name="Normal 3 101 2 2" xfId="29284"/>
    <cellStyle name="Normal 3 101 3" xfId="29285"/>
    <cellStyle name="Normal 3 101 3 2" xfId="29286"/>
    <cellStyle name="Normal 3 101 4" xfId="29287"/>
    <cellStyle name="Normal 3 101 5" xfId="29282"/>
    <cellStyle name="Normal 3 102" xfId="1302"/>
    <cellStyle name="Normal 3 102 2" xfId="29289"/>
    <cellStyle name="Normal 3 102 2 2" xfId="29290"/>
    <cellStyle name="Normal 3 102 2_AJEs" xfId="29291"/>
    <cellStyle name="Normal 3 102 3" xfId="29292"/>
    <cellStyle name="Normal 3 102 3 2" xfId="29293"/>
    <cellStyle name="Normal 3 102 4" xfId="29294"/>
    <cellStyle name="Normal 3 102 5" xfId="29288"/>
    <cellStyle name="Normal 3 102_Income Statement " xfId="29295"/>
    <cellStyle name="Normal 3 103" xfId="3921"/>
    <cellStyle name="Normal 3 103 2" xfId="29297"/>
    <cellStyle name="Normal 3 103 3" xfId="29296"/>
    <cellStyle name="Normal 3 104" xfId="29298"/>
    <cellStyle name="Normal 3 104 2" xfId="29299"/>
    <cellStyle name="Normal 3 105" xfId="29300"/>
    <cellStyle name="Normal 3 105 2" xfId="29301"/>
    <cellStyle name="Normal 3 106" xfId="29302"/>
    <cellStyle name="Normal 3 106 2" xfId="29303"/>
    <cellStyle name="Normal 3 107" xfId="29304"/>
    <cellStyle name="Normal 3 107 2" xfId="29305"/>
    <cellStyle name="Normal 3 108" xfId="29306"/>
    <cellStyle name="Normal 3 108 2" xfId="29307"/>
    <cellStyle name="Normal 3 109" xfId="29308"/>
    <cellStyle name="Normal 3 109 2" xfId="29309"/>
    <cellStyle name="Normal 3 11" xfId="1303"/>
    <cellStyle name="Normal 3 11 10" xfId="29311"/>
    <cellStyle name="Normal 3 11 11" xfId="29310"/>
    <cellStyle name="Normal 3 11 2" xfId="29312"/>
    <cellStyle name="Normal 3 11 2 2" xfId="29313"/>
    <cellStyle name="Normal 3 11 2 2 2" xfId="29314"/>
    <cellStyle name="Normal 3 11 2 3" xfId="29315"/>
    <cellStyle name="Normal 3 11 2 3 2" xfId="29316"/>
    <cellStyle name="Normal 3 11 2 4" xfId="29317"/>
    <cellStyle name="Normal 3 11 2_Income Statement " xfId="29318"/>
    <cellStyle name="Normal 3 11 3" xfId="29319"/>
    <cellStyle name="Normal 3 11 3 2" xfId="29320"/>
    <cellStyle name="Normal 3 11 3 2 2" xfId="29321"/>
    <cellStyle name="Normal 3 11 3 3" xfId="29322"/>
    <cellStyle name="Normal 3 11 3 3 2" xfId="29323"/>
    <cellStyle name="Normal 3 11 3 4" xfId="29324"/>
    <cellStyle name="Normal 3 11 3_Income Statement " xfId="29325"/>
    <cellStyle name="Normal 3 11 4" xfId="29326"/>
    <cellStyle name="Normal 3 11 4 2" xfId="29327"/>
    <cellStyle name="Normal 3 11 5" xfId="29328"/>
    <cellStyle name="Normal 3 11 5 2" xfId="29329"/>
    <cellStyle name="Normal 3 11 6" xfId="29330"/>
    <cellStyle name="Normal 3 11 6 2" xfId="29331"/>
    <cellStyle name="Normal 3 11 7" xfId="29332"/>
    <cellStyle name="Normal 3 11 8" xfId="29333"/>
    <cellStyle name="Normal 3 11 9" xfId="29334"/>
    <cellStyle name="Normal 3 11_Income Statement " xfId="29335"/>
    <cellStyle name="Normal 3 110" xfId="29336"/>
    <cellStyle name="Normal 3 110 2" xfId="29337"/>
    <cellStyle name="Normal 3 111" xfId="29338"/>
    <cellStyle name="Normal 3 111 2" xfId="29339"/>
    <cellStyle name="Normal 3 112" xfId="29340"/>
    <cellStyle name="Normal 3 112 2" xfId="29341"/>
    <cellStyle name="Normal 3 113" xfId="29342"/>
    <cellStyle name="Normal 3 113 2" xfId="29343"/>
    <cellStyle name="Normal 3 114" xfId="29344"/>
    <cellStyle name="Normal 3 114 2" xfId="29345"/>
    <cellStyle name="Normal 3 115" xfId="29346"/>
    <cellStyle name="Normal 3 115 2" xfId="29347"/>
    <cellStyle name="Normal 3 116" xfId="29348"/>
    <cellStyle name="Normal 3 116 2" xfId="29349"/>
    <cellStyle name="Normal 3 117" xfId="29350"/>
    <cellStyle name="Normal 3 118" xfId="29351"/>
    <cellStyle name="Normal 3 119" xfId="29352"/>
    <cellStyle name="Normal 3 12" xfId="1304"/>
    <cellStyle name="Normal 3 12 10" xfId="29354"/>
    <cellStyle name="Normal 3 12 11" xfId="29353"/>
    <cellStyle name="Normal 3 12 2" xfId="29355"/>
    <cellStyle name="Normal 3 12 2 2" xfId="29356"/>
    <cellStyle name="Normal 3 12 2 2 2" xfId="29357"/>
    <cellStyle name="Normal 3 12 2 3" xfId="29358"/>
    <cellStyle name="Normal 3 12 2 3 2" xfId="29359"/>
    <cellStyle name="Normal 3 12 2 4" xfId="29360"/>
    <cellStyle name="Normal 3 12 2_Income Statement " xfId="29361"/>
    <cellStyle name="Normal 3 12 3" xfId="29362"/>
    <cellStyle name="Normal 3 12 3 2" xfId="29363"/>
    <cellStyle name="Normal 3 12 3 2 2" xfId="29364"/>
    <cellStyle name="Normal 3 12 3 3" xfId="29365"/>
    <cellStyle name="Normal 3 12 3 3 2" xfId="29366"/>
    <cellStyle name="Normal 3 12 3 4" xfId="29367"/>
    <cellStyle name="Normal 3 12 3_Income Statement " xfId="29368"/>
    <cellStyle name="Normal 3 12 4" xfId="29369"/>
    <cellStyle name="Normal 3 12 4 2" xfId="29370"/>
    <cellStyle name="Normal 3 12 5" xfId="29371"/>
    <cellStyle name="Normal 3 12 5 2" xfId="29372"/>
    <cellStyle name="Normal 3 12 6" xfId="29373"/>
    <cellStyle name="Normal 3 12 6 2" xfId="29374"/>
    <cellStyle name="Normal 3 12 7" xfId="29375"/>
    <cellStyle name="Normal 3 12 8" xfId="29376"/>
    <cellStyle name="Normal 3 12 9" xfId="29377"/>
    <cellStyle name="Normal 3 12_Income Statement " xfId="29378"/>
    <cellStyle name="Normal 3 120" xfId="29379"/>
    <cellStyle name="Normal 3 121" xfId="29380"/>
    <cellStyle name="Normal 3 122" xfId="29381"/>
    <cellStyle name="Normal 3 123" xfId="29382"/>
    <cellStyle name="Normal 3 124" xfId="29383"/>
    <cellStyle name="Normal 3 125" xfId="29384"/>
    <cellStyle name="Normal 3 126" xfId="29385"/>
    <cellStyle name="Normal 3 127" xfId="29386"/>
    <cellStyle name="Normal 3 128" xfId="29387"/>
    <cellStyle name="Normal 3 129" xfId="29388"/>
    <cellStyle name="Normal 3 13" xfId="1305"/>
    <cellStyle name="Normal 3 13 10" xfId="29390"/>
    <cellStyle name="Normal 3 13 11" xfId="29389"/>
    <cellStyle name="Normal 3 13 2" xfId="29391"/>
    <cellStyle name="Normal 3 13 2 2" xfId="29392"/>
    <cellStyle name="Normal 3 13 2 2 2" xfId="29393"/>
    <cellStyle name="Normal 3 13 2 3" xfId="29394"/>
    <cellStyle name="Normal 3 13 2 3 2" xfId="29395"/>
    <cellStyle name="Normal 3 13 2 4" xfId="29396"/>
    <cellStyle name="Normal 3 13 2_Income Statement " xfId="29397"/>
    <cellStyle name="Normal 3 13 3" xfId="29398"/>
    <cellStyle name="Normal 3 13 3 2" xfId="29399"/>
    <cellStyle name="Normal 3 13 3 2 2" xfId="29400"/>
    <cellStyle name="Normal 3 13 3 3" xfId="29401"/>
    <cellStyle name="Normal 3 13 3 3 2" xfId="29402"/>
    <cellStyle name="Normal 3 13 3 4" xfId="29403"/>
    <cellStyle name="Normal 3 13 3_Income Statement " xfId="29404"/>
    <cellStyle name="Normal 3 13 4" xfId="29405"/>
    <cellStyle name="Normal 3 13 4 2" xfId="29406"/>
    <cellStyle name="Normal 3 13 5" xfId="29407"/>
    <cellStyle name="Normal 3 13 5 2" xfId="29408"/>
    <cellStyle name="Normal 3 13 6" xfId="29409"/>
    <cellStyle name="Normal 3 13 6 2" xfId="29410"/>
    <cellStyle name="Normal 3 13 7" xfId="29411"/>
    <cellStyle name="Normal 3 13 8" xfId="29412"/>
    <cellStyle name="Normal 3 13 9" xfId="29413"/>
    <cellStyle name="Normal 3 13_Income Statement " xfId="29414"/>
    <cellStyle name="Normal 3 130" xfId="29415"/>
    <cellStyle name="Normal 3 131" xfId="29416"/>
    <cellStyle name="Normal 3 132" xfId="29417"/>
    <cellStyle name="Normal 3 133" xfId="29418"/>
    <cellStyle name="Normal 3 134" xfId="29419"/>
    <cellStyle name="Normal 3 135" xfId="29420"/>
    <cellStyle name="Normal 3 136" xfId="29421"/>
    <cellStyle name="Normal 3 137" xfId="29422"/>
    <cellStyle name="Normal 3 138" xfId="29423"/>
    <cellStyle name="Normal 3 139" xfId="29424"/>
    <cellStyle name="Normal 3 14" xfId="1306"/>
    <cellStyle name="Normal 3 14 10" xfId="29426"/>
    <cellStyle name="Normal 3 14 11" xfId="29425"/>
    <cellStyle name="Normal 3 14 2" xfId="29427"/>
    <cellStyle name="Normal 3 14 2 2" xfId="29428"/>
    <cellStyle name="Normal 3 14 2 2 2" xfId="29429"/>
    <cellStyle name="Normal 3 14 2 3" xfId="29430"/>
    <cellStyle name="Normal 3 14 2 3 2" xfId="29431"/>
    <cellStyle name="Normal 3 14 2 4" xfId="29432"/>
    <cellStyle name="Normal 3 14 2_Income Statement " xfId="29433"/>
    <cellStyle name="Normal 3 14 3" xfId="29434"/>
    <cellStyle name="Normal 3 14 3 2" xfId="29435"/>
    <cellStyle name="Normal 3 14 3 2 2" xfId="29436"/>
    <cellStyle name="Normal 3 14 3 3" xfId="29437"/>
    <cellStyle name="Normal 3 14 3 3 2" xfId="29438"/>
    <cellStyle name="Normal 3 14 3 4" xfId="29439"/>
    <cellStyle name="Normal 3 14 3_Income Statement " xfId="29440"/>
    <cellStyle name="Normal 3 14 4" xfId="29441"/>
    <cellStyle name="Normal 3 14 4 2" xfId="29442"/>
    <cellStyle name="Normal 3 14 5" xfId="29443"/>
    <cellStyle name="Normal 3 14 5 2" xfId="29444"/>
    <cellStyle name="Normal 3 14 6" xfId="29445"/>
    <cellStyle name="Normal 3 14 6 2" xfId="29446"/>
    <cellStyle name="Normal 3 14 7" xfId="29447"/>
    <cellStyle name="Normal 3 14 8" xfId="29448"/>
    <cellStyle name="Normal 3 14 9" xfId="29449"/>
    <cellStyle name="Normal 3 14_Income Statement " xfId="29450"/>
    <cellStyle name="Normal 3 140" xfId="29451"/>
    <cellStyle name="Normal 3 141" xfId="29452"/>
    <cellStyle name="Normal 3 142" xfId="29453"/>
    <cellStyle name="Normal 3 143" xfId="29454"/>
    <cellStyle name="Normal 3 144" xfId="29455"/>
    <cellStyle name="Normal 3 145" xfId="29456"/>
    <cellStyle name="Normal 3 146" xfId="29457"/>
    <cellStyle name="Normal 3 147" xfId="29458"/>
    <cellStyle name="Normal 3 148" xfId="29459"/>
    <cellStyle name="Normal 3 149" xfId="29460"/>
    <cellStyle name="Normal 3 15" xfId="1307"/>
    <cellStyle name="Normal 3 15 10" xfId="29462"/>
    <cellStyle name="Normal 3 15 11" xfId="29461"/>
    <cellStyle name="Normal 3 15 2" xfId="29463"/>
    <cellStyle name="Normal 3 15 2 2" xfId="29464"/>
    <cellStyle name="Normal 3 15 2 2 2" xfId="29465"/>
    <cellStyle name="Normal 3 15 2 3" xfId="29466"/>
    <cellStyle name="Normal 3 15 2 3 2" xfId="29467"/>
    <cellStyle name="Normal 3 15 2 4" xfId="29468"/>
    <cellStyle name="Normal 3 15 2_Income Statement " xfId="29469"/>
    <cellStyle name="Normal 3 15 3" xfId="29470"/>
    <cellStyle name="Normal 3 15 3 2" xfId="29471"/>
    <cellStyle name="Normal 3 15 3 2 2" xfId="29472"/>
    <cellStyle name="Normal 3 15 3 3" xfId="29473"/>
    <cellStyle name="Normal 3 15 3 3 2" xfId="29474"/>
    <cellStyle name="Normal 3 15 3 4" xfId="29475"/>
    <cellStyle name="Normal 3 15 3_Income Statement " xfId="29476"/>
    <cellStyle name="Normal 3 15 4" xfId="29477"/>
    <cellStyle name="Normal 3 15 4 2" xfId="29478"/>
    <cellStyle name="Normal 3 15 5" xfId="29479"/>
    <cellStyle name="Normal 3 15 5 2" xfId="29480"/>
    <cellStyle name="Normal 3 15 6" xfId="29481"/>
    <cellStyle name="Normal 3 15 6 2" xfId="29482"/>
    <cellStyle name="Normal 3 15 7" xfId="29483"/>
    <cellStyle name="Normal 3 15 8" xfId="29484"/>
    <cellStyle name="Normal 3 15 9" xfId="29485"/>
    <cellStyle name="Normal 3 15_Income Statement " xfId="29486"/>
    <cellStyle name="Normal 3 150" xfId="29487"/>
    <cellStyle name="Normal 3 151" xfId="29488"/>
    <cellStyle name="Normal 3 152" xfId="29489"/>
    <cellStyle name="Normal 3 153" xfId="29490"/>
    <cellStyle name="Normal 3 154" xfId="29491"/>
    <cellStyle name="Normal 3 155" xfId="29492"/>
    <cellStyle name="Normal 3 156" xfId="29493"/>
    <cellStyle name="Normal 3 157" xfId="29494"/>
    <cellStyle name="Normal 3 158" xfId="29495"/>
    <cellStyle name="Normal 3 159" xfId="29496"/>
    <cellStyle name="Normal 3 16" xfId="1308"/>
    <cellStyle name="Normal 3 16 10" xfId="29498"/>
    <cellStyle name="Normal 3 16 11" xfId="29497"/>
    <cellStyle name="Normal 3 16 2" xfId="29499"/>
    <cellStyle name="Normal 3 16 2 2" xfId="29500"/>
    <cellStyle name="Normal 3 16 2 2 2" xfId="29501"/>
    <cellStyle name="Normal 3 16 2 3" xfId="29502"/>
    <cellStyle name="Normal 3 16 2 3 2" xfId="29503"/>
    <cellStyle name="Normal 3 16 2 4" xfId="29504"/>
    <cellStyle name="Normal 3 16 2_Income Statement " xfId="29505"/>
    <cellStyle name="Normal 3 16 3" xfId="29506"/>
    <cellStyle name="Normal 3 16 3 2" xfId="29507"/>
    <cellStyle name="Normal 3 16 3 2 2" xfId="29508"/>
    <cellStyle name="Normal 3 16 3 3" xfId="29509"/>
    <cellStyle name="Normal 3 16 3 3 2" xfId="29510"/>
    <cellStyle name="Normal 3 16 3 4" xfId="29511"/>
    <cellStyle name="Normal 3 16 3_Income Statement " xfId="29512"/>
    <cellStyle name="Normal 3 16 4" xfId="29513"/>
    <cellStyle name="Normal 3 16 4 2" xfId="29514"/>
    <cellStyle name="Normal 3 16 5" xfId="29515"/>
    <cellStyle name="Normal 3 16 5 2" xfId="29516"/>
    <cellStyle name="Normal 3 16 6" xfId="29517"/>
    <cellStyle name="Normal 3 16 6 2" xfId="29518"/>
    <cellStyle name="Normal 3 16 7" xfId="29519"/>
    <cellStyle name="Normal 3 16 8" xfId="29520"/>
    <cellStyle name="Normal 3 16 9" xfId="29521"/>
    <cellStyle name="Normal 3 16_Income Statement " xfId="29522"/>
    <cellStyle name="Normal 3 160" xfId="29523"/>
    <cellStyle name="Normal 3 161" xfId="29524"/>
    <cellStyle name="Normal 3 162" xfId="29525"/>
    <cellStyle name="Normal 3 163" xfId="29526"/>
    <cellStyle name="Normal 3 164" xfId="29527"/>
    <cellStyle name="Normal 3 165" xfId="29528"/>
    <cellStyle name="Normal 3 166" xfId="29529"/>
    <cellStyle name="Normal 3 167" xfId="29530"/>
    <cellStyle name="Normal 3 168" xfId="29531"/>
    <cellStyle name="Normal 3 169" xfId="29532"/>
    <cellStyle name="Normal 3 17" xfId="1309"/>
    <cellStyle name="Normal 3 17 10" xfId="29534"/>
    <cellStyle name="Normal 3 17 11" xfId="29533"/>
    <cellStyle name="Normal 3 17 2" xfId="29535"/>
    <cellStyle name="Normal 3 17 2 2" xfId="29536"/>
    <cellStyle name="Normal 3 17 2 2 2" xfId="29537"/>
    <cellStyle name="Normal 3 17 2 3" xfId="29538"/>
    <cellStyle name="Normal 3 17 2 3 2" xfId="29539"/>
    <cellStyle name="Normal 3 17 2 4" xfId="29540"/>
    <cellStyle name="Normal 3 17 2_Income Statement " xfId="29541"/>
    <cellStyle name="Normal 3 17 3" xfId="29542"/>
    <cellStyle name="Normal 3 17 3 2" xfId="29543"/>
    <cellStyle name="Normal 3 17 3 2 2" xfId="29544"/>
    <cellStyle name="Normal 3 17 3 3" xfId="29545"/>
    <cellStyle name="Normal 3 17 3 3 2" xfId="29546"/>
    <cellStyle name="Normal 3 17 3 4" xfId="29547"/>
    <cellStyle name="Normal 3 17 3_Income Statement " xfId="29548"/>
    <cellStyle name="Normal 3 17 4" xfId="29549"/>
    <cellStyle name="Normal 3 17 4 2" xfId="29550"/>
    <cellStyle name="Normal 3 17 5" xfId="29551"/>
    <cellStyle name="Normal 3 17 5 2" xfId="29552"/>
    <cellStyle name="Normal 3 17 6" xfId="29553"/>
    <cellStyle name="Normal 3 17 6 2" xfId="29554"/>
    <cellStyle name="Normal 3 17 7" xfId="29555"/>
    <cellStyle name="Normal 3 17 8" xfId="29556"/>
    <cellStyle name="Normal 3 17 9" xfId="29557"/>
    <cellStyle name="Normal 3 17_Income Statement " xfId="29558"/>
    <cellStyle name="Normal 3 170" xfId="29559"/>
    <cellStyle name="Normal 3 171" xfId="29560"/>
    <cellStyle name="Normal 3 172" xfId="29561"/>
    <cellStyle name="Normal 3 173" xfId="29562"/>
    <cellStyle name="Normal 3 174" xfId="29563"/>
    <cellStyle name="Normal 3 175" xfId="29564"/>
    <cellStyle name="Normal 3 176" xfId="29565"/>
    <cellStyle name="Normal 3 177" xfId="29566"/>
    <cellStyle name="Normal 3 178" xfId="29567"/>
    <cellStyle name="Normal 3 179" xfId="29568"/>
    <cellStyle name="Normal 3 18" xfId="1310"/>
    <cellStyle name="Normal 3 18 10" xfId="29570"/>
    <cellStyle name="Normal 3 18 11" xfId="29569"/>
    <cellStyle name="Normal 3 18 2" xfId="29571"/>
    <cellStyle name="Normal 3 18 2 2" xfId="29572"/>
    <cellStyle name="Normal 3 18 2 2 2" xfId="29573"/>
    <cellStyle name="Normal 3 18 2 3" xfId="29574"/>
    <cellStyle name="Normal 3 18 2 3 2" xfId="29575"/>
    <cellStyle name="Normal 3 18 2 4" xfId="29576"/>
    <cellStyle name="Normal 3 18 2_Income Statement " xfId="29577"/>
    <cellStyle name="Normal 3 18 3" xfId="29578"/>
    <cellStyle name="Normal 3 18 3 2" xfId="29579"/>
    <cellStyle name="Normal 3 18 3 2 2" xfId="29580"/>
    <cellStyle name="Normal 3 18 3 3" xfId="29581"/>
    <cellStyle name="Normal 3 18 3 3 2" xfId="29582"/>
    <cellStyle name="Normal 3 18 3 4" xfId="29583"/>
    <cellStyle name="Normal 3 18 3_Income Statement " xfId="29584"/>
    <cellStyle name="Normal 3 18 4" xfId="29585"/>
    <cellStyle name="Normal 3 18 4 2" xfId="29586"/>
    <cellStyle name="Normal 3 18 5" xfId="29587"/>
    <cellStyle name="Normal 3 18 5 2" xfId="29588"/>
    <cellStyle name="Normal 3 18 6" xfId="29589"/>
    <cellStyle name="Normal 3 18 6 2" xfId="29590"/>
    <cellStyle name="Normal 3 18 7" xfId="29591"/>
    <cellStyle name="Normal 3 18 8" xfId="29592"/>
    <cellStyle name="Normal 3 18 9" xfId="29593"/>
    <cellStyle name="Normal 3 18_Income Statement " xfId="29594"/>
    <cellStyle name="Normal 3 180" xfId="29595"/>
    <cellStyle name="Normal 3 181" xfId="29596"/>
    <cellStyle name="Normal 3 182" xfId="29597"/>
    <cellStyle name="Normal 3 183" xfId="29598"/>
    <cellStyle name="Normal 3 184" xfId="29599"/>
    <cellStyle name="Normal 3 185" xfId="29600"/>
    <cellStyle name="Normal 3 186" xfId="29601"/>
    <cellStyle name="Normal 3 187" xfId="29602"/>
    <cellStyle name="Normal 3 188" xfId="29603"/>
    <cellStyle name="Normal 3 189" xfId="29604"/>
    <cellStyle name="Normal 3 19" xfId="1311"/>
    <cellStyle name="Normal 3 19 10" xfId="29606"/>
    <cellStyle name="Normal 3 19 11" xfId="29605"/>
    <cellStyle name="Normal 3 19 2" xfId="29607"/>
    <cellStyle name="Normal 3 19 2 2" xfId="29608"/>
    <cellStyle name="Normal 3 19 2 2 2" xfId="29609"/>
    <cellStyle name="Normal 3 19 2 3" xfId="29610"/>
    <cellStyle name="Normal 3 19 2 3 2" xfId="29611"/>
    <cellStyle name="Normal 3 19 2 4" xfId="29612"/>
    <cellStyle name="Normal 3 19 2_Income Statement " xfId="29613"/>
    <cellStyle name="Normal 3 19 3" xfId="29614"/>
    <cellStyle name="Normal 3 19 3 2" xfId="29615"/>
    <cellStyle name="Normal 3 19 3 2 2" xfId="29616"/>
    <cellStyle name="Normal 3 19 3 3" xfId="29617"/>
    <cellStyle name="Normal 3 19 3 3 2" xfId="29618"/>
    <cellStyle name="Normal 3 19 3 4" xfId="29619"/>
    <cellStyle name="Normal 3 19 3_Income Statement " xfId="29620"/>
    <cellStyle name="Normal 3 19 4" xfId="29621"/>
    <cellStyle name="Normal 3 19 4 2" xfId="29622"/>
    <cellStyle name="Normal 3 19 5" xfId="29623"/>
    <cellStyle name="Normal 3 19 5 2" xfId="29624"/>
    <cellStyle name="Normal 3 19 6" xfId="29625"/>
    <cellStyle name="Normal 3 19 6 2" xfId="29626"/>
    <cellStyle name="Normal 3 19 7" xfId="29627"/>
    <cellStyle name="Normal 3 19 8" xfId="29628"/>
    <cellStyle name="Normal 3 19 9" xfId="29629"/>
    <cellStyle name="Normal 3 19_Income Statement " xfId="29630"/>
    <cellStyle name="Normal 3 190" xfId="29631"/>
    <cellStyle name="Normal 3 191" xfId="29632"/>
    <cellStyle name="Normal 3 192" xfId="29633"/>
    <cellStyle name="Normal 3 193" xfId="29634"/>
    <cellStyle name="Normal 3 194" xfId="29635"/>
    <cellStyle name="Normal 3 195" xfId="29636"/>
    <cellStyle name="Normal 3 196" xfId="29637"/>
    <cellStyle name="Normal 3 197" xfId="29638"/>
    <cellStyle name="Normal 3 198" xfId="29639"/>
    <cellStyle name="Normal 3 199" xfId="29640"/>
    <cellStyle name="Normal 3 2" xfId="1312"/>
    <cellStyle name="Normal 3 2 10" xfId="5837"/>
    <cellStyle name="Normal 3 2 2" xfId="1313"/>
    <cellStyle name="Normal 3 2 2 10" xfId="29641"/>
    <cellStyle name="Normal 3 2 2 11" xfId="5957"/>
    <cellStyle name="Normal 3 2 2 2" xfId="1314"/>
    <cellStyle name="Normal 3 2 2 2 2" xfId="29643"/>
    <cellStyle name="Normal 3 2 2 2 3" xfId="29642"/>
    <cellStyle name="Normal 3 2 2 2_Adjusting Entries-Q1" xfId="29644"/>
    <cellStyle name="Normal 3 2 2 3" xfId="1315"/>
    <cellStyle name="Normal 3 2 2 3 10" xfId="29646"/>
    <cellStyle name="Normal 3 2 2 3 11" xfId="29645"/>
    <cellStyle name="Normal 3 2 2 3 2" xfId="29647"/>
    <cellStyle name="Normal 3 2 2 3 2 2" xfId="29648"/>
    <cellStyle name="Normal 3 2 2 3 2 2 2" xfId="29649"/>
    <cellStyle name="Normal 3 2 2 3 2 3" xfId="29650"/>
    <cellStyle name="Normal 3 2 2 3 2 3 2" xfId="29651"/>
    <cellStyle name="Normal 3 2 2 3 2 4" xfId="29652"/>
    <cellStyle name="Normal 3 2 2 3 2_Income Statement " xfId="29653"/>
    <cellStyle name="Normal 3 2 2 3 3" xfId="29654"/>
    <cellStyle name="Normal 3 2 2 3 3 2" xfId="29655"/>
    <cellStyle name="Normal 3 2 2 3 4" xfId="29656"/>
    <cellStyle name="Normal 3 2 2 3 4 2" xfId="29657"/>
    <cellStyle name="Normal 3 2 2 3 5" xfId="29658"/>
    <cellStyle name="Normal 3 2 2 3 5 2" xfId="29659"/>
    <cellStyle name="Normal 3 2 2 3 6" xfId="29660"/>
    <cellStyle name="Normal 3 2 2 3 7" xfId="29661"/>
    <cellStyle name="Normal 3 2 2 3 8" xfId="29662"/>
    <cellStyle name="Normal 3 2 2 3 9" xfId="29663"/>
    <cellStyle name="Normal 3 2 2 3_Income Statement " xfId="29664"/>
    <cellStyle name="Normal 3 2 2 4" xfId="1316"/>
    <cellStyle name="Normal 3 2 2 4 2" xfId="29666"/>
    <cellStyle name="Normal 3 2 2 4 2 2" xfId="29667"/>
    <cellStyle name="Normal 3 2 2 4 3" xfId="29668"/>
    <cellStyle name="Normal 3 2 2 4 3 2" xfId="29669"/>
    <cellStyle name="Normal 3 2 2 4 4" xfId="29670"/>
    <cellStyle name="Normal 3 2 2 4 5" xfId="29665"/>
    <cellStyle name="Normal 3 2 2 4_Income Statement " xfId="29671"/>
    <cellStyle name="Normal 3 2 2 5" xfId="4552"/>
    <cellStyle name="Normal 3 2 2 5 2" xfId="29673"/>
    <cellStyle name="Normal 3 2 2 5 3" xfId="29672"/>
    <cellStyle name="Normal 3 2 2 6" xfId="29674"/>
    <cellStyle name="Normal 3 2 2 6 2" xfId="29675"/>
    <cellStyle name="Normal 3 2 2 7" xfId="29676"/>
    <cellStyle name="Normal 3 2 2 7 2" xfId="29677"/>
    <cellStyle name="Normal 3 2 2 8" xfId="29678"/>
    <cellStyle name="Normal 3 2 2 9" xfId="29679"/>
    <cellStyle name="Normal 3 2 2_269" xfId="1317"/>
    <cellStyle name="Normal 3 2 3" xfId="1318"/>
    <cellStyle name="Normal 3 2 3 2" xfId="4553"/>
    <cellStyle name="Normal 3 2 3 2 2" xfId="29681"/>
    <cellStyle name="Normal 3 2 3 3" xfId="29680"/>
    <cellStyle name="Normal 3 2 3_Adjusting Entries-Q1" xfId="29682"/>
    <cellStyle name="Normal 3 2 4" xfId="1319"/>
    <cellStyle name="Normal 3 2 4 2" xfId="4554"/>
    <cellStyle name="Normal 3 2 4 3" xfId="29683"/>
    <cellStyle name="Normal 3 2 5" xfId="1320"/>
    <cellStyle name="Normal 3 2 6" xfId="1321"/>
    <cellStyle name="Normal 3 2 7" xfId="3920"/>
    <cellStyle name="Normal 3 2 8" xfId="5612"/>
    <cellStyle name="Normal 3 2 9" xfId="5834"/>
    <cellStyle name="Normal 3 2_00437" xfId="1322"/>
    <cellStyle name="Normal 3 20" xfId="1323"/>
    <cellStyle name="Normal 3 20 10" xfId="29685"/>
    <cellStyle name="Normal 3 20 11" xfId="29684"/>
    <cellStyle name="Normal 3 20 2" xfId="29686"/>
    <cellStyle name="Normal 3 20 2 2" xfId="29687"/>
    <cellStyle name="Normal 3 20 2 2 2" xfId="29688"/>
    <cellStyle name="Normal 3 20 2 3" xfId="29689"/>
    <cellStyle name="Normal 3 20 2 3 2" xfId="29690"/>
    <cellStyle name="Normal 3 20 2 4" xfId="29691"/>
    <cellStyle name="Normal 3 20 2_Income Statement " xfId="29692"/>
    <cellStyle name="Normal 3 20 3" xfId="29693"/>
    <cellStyle name="Normal 3 20 3 2" xfId="29694"/>
    <cellStyle name="Normal 3 20 3 2 2" xfId="29695"/>
    <cellStyle name="Normal 3 20 3 3" xfId="29696"/>
    <cellStyle name="Normal 3 20 3 3 2" xfId="29697"/>
    <cellStyle name="Normal 3 20 3 4" xfId="29698"/>
    <cellStyle name="Normal 3 20 3_Income Statement " xfId="29699"/>
    <cellStyle name="Normal 3 20 4" xfId="29700"/>
    <cellStyle name="Normal 3 20 4 2" xfId="29701"/>
    <cellStyle name="Normal 3 20 5" xfId="29702"/>
    <cellStyle name="Normal 3 20 5 2" xfId="29703"/>
    <cellStyle name="Normal 3 20 6" xfId="29704"/>
    <cellStyle name="Normal 3 20 6 2" xfId="29705"/>
    <cellStyle name="Normal 3 20 7" xfId="29706"/>
    <cellStyle name="Normal 3 20 8" xfId="29707"/>
    <cellStyle name="Normal 3 20 9" xfId="29708"/>
    <cellStyle name="Normal 3 20_Income Statement " xfId="29709"/>
    <cellStyle name="Normal 3 200" xfId="29710"/>
    <cellStyle name="Normal 3 201" xfId="29711"/>
    <cellStyle name="Normal 3 202" xfId="29712"/>
    <cellStyle name="Normal 3 203" xfId="29713"/>
    <cellStyle name="Normal 3 204" xfId="29714"/>
    <cellStyle name="Normal 3 205" xfId="29715"/>
    <cellStyle name="Normal 3 206" xfId="29716"/>
    <cellStyle name="Normal 3 207" xfId="29717"/>
    <cellStyle name="Normal 3 208" xfId="29718"/>
    <cellStyle name="Normal 3 209" xfId="29719"/>
    <cellStyle name="Normal 3 21" xfId="1324"/>
    <cellStyle name="Normal 3 21 10" xfId="29721"/>
    <cellStyle name="Normal 3 21 11" xfId="29720"/>
    <cellStyle name="Normal 3 21 2" xfId="29722"/>
    <cellStyle name="Normal 3 21 2 2" xfId="29723"/>
    <cellStyle name="Normal 3 21 2 2 2" xfId="29724"/>
    <cellStyle name="Normal 3 21 2 3" xfId="29725"/>
    <cellStyle name="Normal 3 21 2 3 2" xfId="29726"/>
    <cellStyle name="Normal 3 21 2 4" xfId="29727"/>
    <cellStyle name="Normal 3 21 2_Income Statement " xfId="29728"/>
    <cellStyle name="Normal 3 21 3" xfId="29729"/>
    <cellStyle name="Normal 3 21 3 2" xfId="29730"/>
    <cellStyle name="Normal 3 21 3 2 2" xfId="29731"/>
    <cellStyle name="Normal 3 21 3 3" xfId="29732"/>
    <cellStyle name="Normal 3 21 3 3 2" xfId="29733"/>
    <cellStyle name="Normal 3 21 3 4" xfId="29734"/>
    <cellStyle name="Normal 3 21 3_Income Statement " xfId="29735"/>
    <cellStyle name="Normal 3 21 4" xfId="29736"/>
    <cellStyle name="Normal 3 21 4 2" xfId="29737"/>
    <cellStyle name="Normal 3 21 5" xfId="29738"/>
    <cellStyle name="Normal 3 21 5 2" xfId="29739"/>
    <cellStyle name="Normal 3 21 6" xfId="29740"/>
    <cellStyle name="Normal 3 21 6 2" xfId="29741"/>
    <cellStyle name="Normal 3 21 7" xfId="29742"/>
    <cellStyle name="Normal 3 21 8" xfId="29743"/>
    <cellStyle name="Normal 3 21 9" xfId="29744"/>
    <cellStyle name="Normal 3 21_Income Statement " xfId="29745"/>
    <cellStyle name="Normal 3 210" xfId="29746"/>
    <cellStyle name="Normal 3 211" xfId="29747"/>
    <cellStyle name="Normal 3 212" xfId="29748"/>
    <cellStyle name="Normal 3 213" xfId="29749"/>
    <cellStyle name="Normal 3 214" xfId="29750"/>
    <cellStyle name="Normal 3 215" xfId="29751"/>
    <cellStyle name="Normal 3 216" xfId="29752"/>
    <cellStyle name="Normal 3 217" xfId="29753"/>
    <cellStyle name="Normal 3 218" xfId="29754"/>
    <cellStyle name="Normal 3 219" xfId="29755"/>
    <cellStyle name="Normal 3 22" xfId="1325"/>
    <cellStyle name="Normal 3 22 10" xfId="29757"/>
    <cellStyle name="Normal 3 22 11" xfId="29756"/>
    <cellStyle name="Normal 3 22 2" xfId="29758"/>
    <cellStyle name="Normal 3 22 2 2" xfId="29759"/>
    <cellStyle name="Normal 3 22 2 2 2" xfId="29760"/>
    <cellStyle name="Normal 3 22 2 3" xfId="29761"/>
    <cellStyle name="Normal 3 22 2 3 2" xfId="29762"/>
    <cellStyle name="Normal 3 22 2 4" xfId="29763"/>
    <cellStyle name="Normal 3 22 2_Income Statement " xfId="29764"/>
    <cellStyle name="Normal 3 22 3" xfId="29765"/>
    <cellStyle name="Normal 3 22 3 2" xfId="29766"/>
    <cellStyle name="Normal 3 22 3 2 2" xfId="29767"/>
    <cellStyle name="Normal 3 22 3 3" xfId="29768"/>
    <cellStyle name="Normal 3 22 3 3 2" xfId="29769"/>
    <cellStyle name="Normal 3 22 3 4" xfId="29770"/>
    <cellStyle name="Normal 3 22 3_Income Statement " xfId="29771"/>
    <cellStyle name="Normal 3 22 4" xfId="29772"/>
    <cellStyle name="Normal 3 22 4 2" xfId="29773"/>
    <cellStyle name="Normal 3 22 5" xfId="29774"/>
    <cellStyle name="Normal 3 22 5 2" xfId="29775"/>
    <cellStyle name="Normal 3 22 6" xfId="29776"/>
    <cellStyle name="Normal 3 22 6 2" xfId="29777"/>
    <cellStyle name="Normal 3 22 7" xfId="29778"/>
    <cellStyle name="Normal 3 22 8" xfId="29779"/>
    <cellStyle name="Normal 3 22 9" xfId="29780"/>
    <cellStyle name="Normal 3 22_Income Statement " xfId="29781"/>
    <cellStyle name="Normal 3 220" xfId="29782"/>
    <cellStyle name="Normal 3 221" xfId="29783"/>
    <cellStyle name="Normal 3 222" xfId="29784"/>
    <cellStyle name="Normal 3 223" xfId="29785"/>
    <cellStyle name="Normal 3 224" xfId="29786"/>
    <cellStyle name="Normal 3 225" xfId="29787"/>
    <cellStyle name="Normal 3 226" xfId="29788"/>
    <cellStyle name="Normal 3 227" xfId="29789"/>
    <cellStyle name="Normal 3 228" xfId="29790"/>
    <cellStyle name="Normal 3 229" xfId="29791"/>
    <cellStyle name="Normal 3 23" xfId="1326"/>
    <cellStyle name="Normal 3 23 10" xfId="29793"/>
    <cellStyle name="Normal 3 23 11" xfId="29792"/>
    <cellStyle name="Normal 3 23 2" xfId="29794"/>
    <cellStyle name="Normal 3 23 2 2" xfId="29795"/>
    <cellStyle name="Normal 3 23 2 2 2" xfId="29796"/>
    <cellStyle name="Normal 3 23 2 3" xfId="29797"/>
    <cellStyle name="Normal 3 23 2 3 2" xfId="29798"/>
    <cellStyle name="Normal 3 23 2 4" xfId="29799"/>
    <cellStyle name="Normal 3 23 2_Income Statement " xfId="29800"/>
    <cellStyle name="Normal 3 23 3" xfId="29801"/>
    <cellStyle name="Normal 3 23 3 2" xfId="29802"/>
    <cellStyle name="Normal 3 23 3 2 2" xfId="29803"/>
    <cellStyle name="Normal 3 23 3 3" xfId="29804"/>
    <cellStyle name="Normal 3 23 3 3 2" xfId="29805"/>
    <cellStyle name="Normal 3 23 3 4" xfId="29806"/>
    <cellStyle name="Normal 3 23 3_Income Statement " xfId="29807"/>
    <cellStyle name="Normal 3 23 4" xfId="29808"/>
    <cellStyle name="Normal 3 23 4 2" xfId="29809"/>
    <cellStyle name="Normal 3 23 5" xfId="29810"/>
    <cellStyle name="Normal 3 23 5 2" xfId="29811"/>
    <cellStyle name="Normal 3 23 6" xfId="29812"/>
    <cellStyle name="Normal 3 23 6 2" xfId="29813"/>
    <cellStyle name="Normal 3 23 7" xfId="29814"/>
    <cellStyle name="Normal 3 23 8" xfId="29815"/>
    <cellStyle name="Normal 3 23 9" xfId="29816"/>
    <cellStyle name="Normal 3 23_Income Statement " xfId="29817"/>
    <cellStyle name="Normal 3 230" xfId="29818"/>
    <cellStyle name="Normal 3 231" xfId="5937"/>
    <cellStyle name="Normal 3 24" xfId="1327"/>
    <cellStyle name="Normal 3 24 10" xfId="29820"/>
    <cellStyle name="Normal 3 24 11" xfId="29819"/>
    <cellStyle name="Normal 3 24 2" xfId="29821"/>
    <cellStyle name="Normal 3 24 2 2" xfId="29822"/>
    <cellStyle name="Normal 3 24 2 2 2" xfId="29823"/>
    <cellStyle name="Normal 3 24 2 3" xfId="29824"/>
    <cellStyle name="Normal 3 24 2 3 2" xfId="29825"/>
    <cellStyle name="Normal 3 24 2 4" xfId="29826"/>
    <cellStyle name="Normal 3 24 2_Income Statement " xfId="29827"/>
    <cellStyle name="Normal 3 24 3" xfId="29828"/>
    <cellStyle name="Normal 3 24 3 2" xfId="29829"/>
    <cellStyle name="Normal 3 24 3 2 2" xfId="29830"/>
    <cellStyle name="Normal 3 24 3 3" xfId="29831"/>
    <cellStyle name="Normal 3 24 3 3 2" xfId="29832"/>
    <cellStyle name="Normal 3 24 3 4" xfId="29833"/>
    <cellStyle name="Normal 3 24 3_Income Statement " xfId="29834"/>
    <cellStyle name="Normal 3 24 4" xfId="29835"/>
    <cellStyle name="Normal 3 24 4 2" xfId="29836"/>
    <cellStyle name="Normal 3 24 5" xfId="29837"/>
    <cellStyle name="Normal 3 24 5 2" xfId="29838"/>
    <cellStyle name="Normal 3 24 6" xfId="29839"/>
    <cellStyle name="Normal 3 24 6 2" xfId="29840"/>
    <cellStyle name="Normal 3 24 7" xfId="29841"/>
    <cellStyle name="Normal 3 24 8" xfId="29842"/>
    <cellStyle name="Normal 3 24 9" xfId="29843"/>
    <cellStyle name="Normal 3 24_Income Statement " xfId="29844"/>
    <cellStyle name="Normal 3 25" xfId="1328"/>
    <cellStyle name="Normal 3 25 10" xfId="29846"/>
    <cellStyle name="Normal 3 25 11" xfId="29845"/>
    <cellStyle name="Normal 3 25 2" xfId="29847"/>
    <cellStyle name="Normal 3 25 2 2" xfId="29848"/>
    <cellStyle name="Normal 3 25 2 2 2" xfId="29849"/>
    <cellStyle name="Normal 3 25 2 3" xfId="29850"/>
    <cellStyle name="Normal 3 25 2 3 2" xfId="29851"/>
    <cellStyle name="Normal 3 25 2 4" xfId="29852"/>
    <cellStyle name="Normal 3 25 2_Income Statement " xfId="29853"/>
    <cellStyle name="Normal 3 25 3" xfId="29854"/>
    <cellStyle name="Normal 3 25 3 2" xfId="29855"/>
    <cellStyle name="Normal 3 25 3 2 2" xfId="29856"/>
    <cellStyle name="Normal 3 25 3 3" xfId="29857"/>
    <cellStyle name="Normal 3 25 3 3 2" xfId="29858"/>
    <cellStyle name="Normal 3 25 3 4" xfId="29859"/>
    <cellStyle name="Normal 3 25 3_Income Statement " xfId="29860"/>
    <cellStyle name="Normal 3 25 4" xfId="29861"/>
    <cellStyle name="Normal 3 25 4 2" xfId="29862"/>
    <cellStyle name="Normal 3 25 5" xfId="29863"/>
    <cellStyle name="Normal 3 25 5 2" xfId="29864"/>
    <cellStyle name="Normal 3 25 6" xfId="29865"/>
    <cellStyle name="Normal 3 25 6 2" xfId="29866"/>
    <cellStyle name="Normal 3 25 7" xfId="29867"/>
    <cellStyle name="Normal 3 25 8" xfId="29868"/>
    <cellStyle name="Normal 3 25 9" xfId="29869"/>
    <cellStyle name="Normal 3 25_Income Statement " xfId="29870"/>
    <cellStyle name="Normal 3 26" xfId="1329"/>
    <cellStyle name="Normal 3 26 10" xfId="29872"/>
    <cellStyle name="Normal 3 26 11" xfId="29871"/>
    <cellStyle name="Normal 3 26 2" xfId="29873"/>
    <cellStyle name="Normal 3 26 2 2" xfId="29874"/>
    <cellStyle name="Normal 3 26 2 2 2" xfId="29875"/>
    <cellStyle name="Normal 3 26 2 3" xfId="29876"/>
    <cellStyle name="Normal 3 26 2 3 2" xfId="29877"/>
    <cellStyle name="Normal 3 26 2 4" xfId="29878"/>
    <cellStyle name="Normal 3 26 2_Income Statement " xfId="29879"/>
    <cellStyle name="Normal 3 26 3" xfId="29880"/>
    <cellStyle name="Normal 3 26 3 2" xfId="29881"/>
    <cellStyle name="Normal 3 26 3 2 2" xfId="29882"/>
    <cellStyle name="Normal 3 26 3 3" xfId="29883"/>
    <cellStyle name="Normal 3 26 3 3 2" xfId="29884"/>
    <cellStyle name="Normal 3 26 3 4" xfId="29885"/>
    <cellStyle name="Normal 3 26 3_Income Statement " xfId="29886"/>
    <cellStyle name="Normal 3 26 4" xfId="29887"/>
    <cellStyle name="Normal 3 26 4 2" xfId="29888"/>
    <cellStyle name="Normal 3 26 5" xfId="29889"/>
    <cellStyle name="Normal 3 26 5 2" xfId="29890"/>
    <cellStyle name="Normal 3 26 6" xfId="29891"/>
    <cellStyle name="Normal 3 26 6 2" xfId="29892"/>
    <cellStyle name="Normal 3 26 7" xfId="29893"/>
    <cellStyle name="Normal 3 26 8" xfId="29894"/>
    <cellStyle name="Normal 3 26 9" xfId="29895"/>
    <cellStyle name="Normal 3 26_Income Statement " xfId="29896"/>
    <cellStyle name="Normal 3 27" xfId="1330"/>
    <cellStyle name="Normal 3 27 10" xfId="29898"/>
    <cellStyle name="Normal 3 27 11" xfId="29897"/>
    <cellStyle name="Normal 3 27 2" xfId="29899"/>
    <cellStyle name="Normal 3 27 2 2" xfId="29900"/>
    <cellStyle name="Normal 3 27 2 2 2" xfId="29901"/>
    <cellStyle name="Normal 3 27 2 3" xfId="29902"/>
    <cellStyle name="Normal 3 27 2 3 2" xfId="29903"/>
    <cellStyle name="Normal 3 27 2 4" xfId="29904"/>
    <cellStyle name="Normal 3 27 2_Income Statement " xfId="29905"/>
    <cellStyle name="Normal 3 27 3" xfId="29906"/>
    <cellStyle name="Normal 3 27 3 2" xfId="29907"/>
    <cellStyle name="Normal 3 27 3 2 2" xfId="29908"/>
    <cellStyle name="Normal 3 27 3 3" xfId="29909"/>
    <cellStyle name="Normal 3 27 3 3 2" xfId="29910"/>
    <cellStyle name="Normal 3 27 3 4" xfId="29911"/>
    <cellStyle name="Normal 3 27 3_Income Statement " xfId="29912"/>
    <cellStyle name="Normal 3 27 4" xfId="29913"/>
    <cellStyle name="Normal 3 27 4 2" xfId="29914"/>
    <cellStyle name="Normal 3 27 5" xfId="29915"/>
    <cellStyle name="Normal 3 27 5 2" xfId="29916"/>
    <cellStyle name="Normal 3 27 6" xfId="29917"/>
    <cellStyle name="Normal 3 27 6 2" xfId="29918"/>
    <cellStyle name="Normal 3 27 7" xfId="29919"/>
    <cellStyle name="Normal 3 27 8" xfId="29920"/>
    <cellStyle name="Normal 3 27 9" xfId="29921"/>
    <cellStyle name="Normal 3 27_Income Statement " xfId="29922"/>
    <cellStyle name="Normal 3 28" xfId="1331"/>
    <cellStyle name="Normal 3 28 10" xfId="29924"/>
    <cellStyle name="Normal 3 28 11" xfId="29923"/>
    <cellStyle name="Normal 3 28 2" xfId="29925"/>
    <cellStyle name="Normal 3 28 2 2" xfId="29926"/>
    <cellStyle name="Normal 3 28 2 2 2" xfId="29927"/>
    <cellStyle name="Normal 3 28 2 3" xfId="29928"/>
    <cellStyle name="Normal 3 28 2 3 2" xfId="29929"/>
    <cellStyle name="Normal 3 28 2 4" xfId="29930"/>
    <cellStyle name="Normal 3 28 2_Income Statement " xfId="29931"/>
    <cellStyle name="Normal 3 28 3" xfId="29932"/>
    <cellStyle name="Normal 3 28 3 2" xfId="29933"/>
    <cellStyle name="Normal 3 28 3 2 2" xfId="29934"/>
    <cellStyle name="Normal 3 28 3 3" xfId="29935"/>
    <cellStyle name="Normal 3 28 3 3 2" xfId="29936"/>
    <cellStyle name="Normal 3 28 3 4" xfId="29937"/>
    <cellStyle name="Normal 3 28 3_Income Statement " xfId="29938"/>
    <cellStyle name="Normal 3 28 4" xfId="29939"/>
    <cellStyle name="Normal 3 28 4 2" xfId="29940"/>
    <cellStyle name="Normal 3 28 5" xfId="29941"/>
    <cellStyle name="Normal 3 28 5 2" xfId="29942"/>
    <cellStyle name="Normal 3 28 6" xfId="29943"/>
    <cellStyle name="Normal 3 28 6 2" xfId="29944"/>
    <cellStyle name="Normal 3 28 7" xfId="29945"/>
    <cellStyle name="Normal 3 28 8" xfId="29946"/>
    <cellStyle name="Normal 3 28 9" xfId="29947"/>
    <cellStyle name="Normal 3 28_Income Statement " xfId="29948"/>
    <cellStyle name="Normal 3 29" xfId="1332"/>
    <cellStyle name="Normal 3 29 10" xfId="29950"/>
    <cellStyle name="Normal 3 29 11" xfId="29949"/>
    <cellStyle name="Normal 3 29 2" xfId="29951"/>
    <cellStyle name="Normal 3 29 2 2" xfId="29952"/>
    <cellStyle name="Normal 3 29 2 2 2" xfId="29953"/>
    <cellStyle name="Normal 3 29 2 3" xfId="29954"/>
    <cellStyle name="Normal 3 29 2 3 2" xfId="29955"/>
    <cellStyle name="Normal 3 29 2 4" xfId="29956"/>
    <cellStyle name="Normal 3 29 2_Income Statement " xfId="29957"/>
    <cellStyle name="Normal 3 29 3" xfId="29958"/>
    <cellStyle name="Normal 3 29 3 2" xfId="29959"/>
    <cellStyle name="Normal 3 29 3 2 2" xfId="29960"/>
    <cellStyle name="Normal 3 29 3 3" xfId="29961"/>
    <cellStyle name="Normal 3 29 3 3 2" xfId="29962"/>
    <cellStyle name="Normal 3 29 3 4" xfId="29963"/>
    <cellStyle name="Normal 3 29 3_Income Statement " xfId="29964"/>
    <cellStyle name="Normal 3 29 4" xfId="29965"/>
    <cellStyle name="Normal 3 29 4 2" xfId="29966"/>
    <cellStyle name="Normal 3 29 5" xfId="29967"/>
    <cellStyle name="Normal 3 29 5 2" xfId="29968"/>
    <cellStyle name="Normal 3 29 6" xfId="29969"/>
    <cellStyle name="Normal 3 29 6 2" xfId="29970"/>
    <cellStyle name="Normal 3 29 7" xfId="29971"/>
    <cellStyle name="Normal 3 29 8" xfId="29972"/>
    <cellStyle name="Normal 3 29 9" xfId="29973"/>
    <cellStyle name="Normal 3 29_Income Statement " xfId="29974"/>
    <cellStyle name="Normal 3 3" xfId="1333"/>
    <cellStyle name="Normal 3 3 2" xfId="1334"/>
    <cellStyle name="Normal 3 3 2 2" xfId="4555"/>
    <cellStyle name="Normal 3 3 2 2 2" xfId="29976"/>
    <cellStyle name="Normal 3 3 2 3" xfId="29975"/>
    <cellStyle name="Normal 3 3 2_Adjusting Entries-Q1" xfId="29977"/>
    <cellStyle name="Normal 3 3 3" xfId="1335"/>
    <cellStyle name="Normal 3 3 3 2" xfId="29978"/>
    <cellStyle name="Normal 3 3 4" xfId="1336"/>
    <cellStyle name="Normal 3 3 5" xfId="5956"/>
    <cellStyle name="Normal 3 3_269" xfId="1337"/>
    <cellStyle name="Normal 3 30" xfId="1338"/>
    <cellStyle name="Normal 3 30 10" xfId="29980"/>
    <cellStyle name="Normal 3 30 11" xfId="29979"/>
    <cellStyle name="Normal 3 30 2" xfId="29981"/>
    <cellStyle name="Normal 3 30 2 2" xfId="29982"/>
    <cellStyle name="Normal 3 30 2 2 2" xfId="29983"/>
    <cellStyle name="Normal 3 30 2 3" xfId="29984"/>
    <cellStyle name="Normal 3 30 2 3 2" xfId="29985"/>
    <cellStyle name="Normal 3 30 2 4" xfId="29986"/>
    <cellStyle name="Normal 3 30 2_Income Statement " xfId="29987"/>
    <cellStyle name="Normal 3 30 3" xfId="29988"/>
    <cellStyle name="Normal 3 30 3 2" xfId="29989"/>
    <cellStyle name="Normal 3 30 3 2 2" xfId="29990"/>
    <cellStyle name="Normal 3 30 3 3" xfId="29991"/>
    <cellStyle name="Normal 3 30 3 3 2" xfId="29992"/>
    <cellStyle name="Normal 3 30 3 4" xfId="29993"/>
    <cellStyle name="Normal 3 30 3_Income Statement " xfId="29994"/>
    <cellStyle name="Normal 3 30 4" xfId="29995"/>
    <cellStyle name="Normal 3 30 4 2" xfId="29996"/>
    <cellStyle name="Normal 3 30 5" xfId="29997"/>
    <cellStyle name="Normal 3 30 5 2" xfId="29998"/>
    <cellStyle name="Normal 3 30 6" xfId="29999"/>
    <cellStyle name="Normal 3 30 6 2" xfId="30000"/>
    <cellStyle name="Normal 3 30 7" xfId="30001"/>
    <cellStyle name="Normal 3 30 8" xfId="30002"/>
    <cellStyle name="Normal 3 30 9" xfId="30003"/>
    <cellStyle name="Normal 3 30_Income Statement " xfId="30004"/>
    <cellStyle name="Normal 3 31" xfId="1339"/>
    <cellStyle name="Normal 3 31 10" xfId="30006"/>
    <cellStyle name="Normal 3 31 11" xfId="30005"/>
    <cellStyle name="Normal 3 31 2" xfId="30007"/>
    <cellStyle name="Normal 3 31 2 2" xfId="30008"/>
    <cellStyle name="Normal 3 31 2 2 2" xfId="30009"/>
    <cellStyle name="Normal 3 31 2 3" xfId="30010"/>
    <cellStyle name="Normal 3 31 2 3 2" xfId="30011"/>
    <cellStyle name="Normal 3 31 2 4" xfId="30012"/>
    <cellStyle name="Normal 3 31 2_Income Statement " xfId="30013"/>
    <cellStyle name="Normal 3 31 3" xfId="30014"/>
    <cellStyle name="Normal 3 31 3 2" xfId="30015"/>
    <cellStyle name="Normal 3 31 3 2 2" xfId="30016"/>
    <cellStyle name="Normal 3 31 3 3" xfId="30017"/>
    <cellStyle name="Normal 3 31 3 3 2" xfId="30018"/>
    <cellStyle name="Normal 3 31 3 4" xfId="30019"/>
    <cellStyle name="Normal 3 31 3_Income Statement " xfId="30020"/>
    <cellStyle name="Normal 3 31 4" xfId="30021"/>
    <cellStyle name="Normal 3 31 4 2" xfId="30022"/>
    <cellStyle name="Normal 3 31 5" xfId="30023"/>
    <cellStyle name="Normal 3 31 5 2" xfId="30024"/>
    <cellStyle name="Normal 3 31 6" xfId="30025"/>
    <cellStyle name="Normal 3 31 6 2" xfId="30026"/>
    <cellStyle name="Normal 3 31 7" xfId="30027"/>
    <cellStyle name="Normal 3 31 8" xfId="30028"/>
    <cellStyle name="Normal 3 31 9" xfId="30029"/>
    <cellStyle name="Normal 3 31_Income Statement " xfId="30030"/>
    <cellStyle name="Normal 3 32" xfId="1340"/>
    <cellStyle name="Normal 3 32 10" xfId="30032"/>
    <cellStyle name="Normal 3 32 11" xfId="30031"/>
    <cellStyle name="Normal 3 32 2" xfId="30033"/>
    <cellStyle name="Normal 3 32 2 2" xfId="30034"/>
    <cellStyle name="Normal 3 32 2 2 2" xfId="30035"/>
    <cellStyle name="Normal 3 32 2 3" xfId="30036"/>
    <cellStyle name="Normal 3 32 2 3 2" xfId="30037"/>
    <cellStyle name="Normal 3 32 2 4" xfId="30038"/>
    <cellStyle name="Normal 3 32 2_Income Statement " xfId="30039"/>
    <cellStyle name="Normal 3 32 3" xfId="30040"/>
    <cellStyle name="Normal 3 32 3 2" xfId="30041"/>
    <cellStyle name="Normal 3 32 3 2 2" xfId="30042"/>
    <cellStyle name="Normal 3 32 3 3" xfId="30043"/>
    <cellStyle name="Normal 3 32 3 3 2" xfId="30044"/>
    <cellStyle name="Normal 3 32 3 4" xfId="30045"/>
    <cellStyle name="Normal 3 32 3_Income Statement " xfId="30046"/>
    <cellStyle name="Normal 3 32 4" xfId="30047"/>
    <cellStyle name="Normal 3 32 4 2" xfId="30048"/>
    <cellStyle name="Normal 3 32 5" xfId="30049"/>
    <cellStyle name="Normal 3 32 5 2" xfId="30050"/>
    <cellStyle name="Normal 3 32 6" xfId="30051"/>
    <cellStyle name="Normal 3 32 6 2" xfId="30052"/>
    <cellStyle name="Normal 3 32 7" xfId="30053"/>
    <cellStyle name="Normal 3 32 8" xfId="30054"/>
    <cellStyle name="Normal 3 32 9" xfId="30055"/>
    <cellStyle name="Normal 3 32_Income Statement " xfId="30056"/>
    <cellStyle name="Normal 3 33" xfId="1341"/>
    <cellStyle name="Normal 3 33 10" xfId="30058"/>
    <cellStyle name="Normal 3 33 11" xfId="30057"/>
    <cellStyle name="Normal 3 33 2" xfId="30059"/>
    <cellStyle name="Normal 3 33 2 2" xfId="30060"/>
    <cellStyle name="Normal 3 33 2 2 2" xfId="30061"/>
    <cellStyle name="Normal 3 33 2 3" xfId="30062"/>
    <cellStyle name="Normal 3 33 2 3 2" xfId="30063"/>
    <cellStyle name="Normal 3 33 2 4" xfId="30064"/>
    <cellStyle name="Normal 3 33 2_Income Statement " xfId="30065"/>
    <cellStyle name="Normal 3 33 3" xfId="30066"/>
    <cellStyle name="Normal 3 33 3 2" xfId="30067"/>
    <cellStyle name="Normal 3 33 3 2 2" xfId="30068"/>
    <cellStyle name="Normal 3 33 3 3" xfId="30069"/>
    <cellStyle name="Normal 3 33 3 3 2" xfId="30070"/>
    <cellStyle name="Normal 3 33 3 4" xfId="30071"/>
    <cellStyle name="Normal 3 33 3_Income Statement " xfId="30072"/>
    <cellStyle name="Normal 3 33 4" xfId="30073"/>
    <cellStyle name="Normal 3 33 4 2" xfId="30074"/>
    <cellStyle name="Normal 3 33 5" xfId="30075"/>
    <cellStyle name="Normal 3 33 5 2" xfId="30076"/>
    <cellStyle name="Normal 3 33 6" xfId="30077"/>
    <cellStyle name="Normal 3 33 6 2" xfId="30078"/>
    <cellStyle name="Normal 3 33 7" xfId="30079"/>
    <cellStyle name="Normal 3 33 8" xfId="30080"/>
    <cellStyle name="Normal 3 33 9" xfId="30081"/>
    <cellStyle name="Normal 3 33_Income Statement " xfId="30082"/>
    <cellStyle name="Normal 3 34" xfId="1342"/>
    <cellStyle name="Normal 3 34 10" xfId="30084"/>
    <cellStyle name="Normal 3 34 11" xfId="30083"/>
    <cellStyle name="Normal 3 34 2" xfId="30085"/>
    <cellStyle name="Normal 3 34 2 2" xfId="30086"/>
    <cellStyle name="Normal 3 34 2 2 2" xfId="30087"/>
    <cellStyle name="Normal 3 34 2 3" xfId="30088"/>
    <cellStyle name="Normal 3 34 2 3 2" xfId="30089"/>
    <cellStyle name="Normal 3 34 2 4" xfId="30090"/>
    <cellStyle name="Normal 3 34 2_Income Statement " xfId="30091"/>
    <cellStyle name="Normal 3 34 3" xfId="30092"/>
    <cellStyle name="Normal 3 34 3 2" xfId="30093"/>
    <cellStyle name="Normal 3 34 3 2 2" xfId="30094"/>
    <cellStyle name="Normal 3 34 3 3" xfId="30095"/>
    <cellStyle name="Normal 3 34 3 3 2" xfId="30096"/>
    <cellStyle name="Normal 3 34 3 4" xfId="30097"/>
    <cellStyle name="Normal 3 34 3_Income Statement " xfId="30098"/>
    <cellStyle name="Normal 3 34 4" xfId="30099"/>
    <cellStyle name="Normal 3 34 4 2" xfId="30100"/>
    <cellStyle name="Normal 3 34 5" xfId="30101"/>
    <cellStyle name="Normal 3 34 5 2" xfId="30102"/>
    <cellStyle name="Normal 3 34 6" xfId="30103"/>
    <cellStyle name="Normal 3 34 6 2" xfId="30104"/>
    <cellStyle name="Normal 3 34 7" xfId="30105"/>
    <cellStyle name="Normal 3 34 8" xfId="30106"/>
    <cellStyle name="Normal 3 34 9" xfId="30107"/>
    <cellStyle name="Normal 3 34_Income Statement " xfId="30108"/>
    <cellStyle name="Normal 3 35" xfId="1343"/>
    <cellStyle name="Normal 3 35 10" xfId="30110"/>
    <cellStyle name="Normal 3 35 11" xfId="30109"/>
    <cellStyle name="Normal 3 35 2" xfId="30111"/>
    <cellStyle name="Normal 3 35 2 2" xfId="30112"/>
    <cellStyle name="Normal 3 35 2 2 2" xfId="30113"/>
    <cellStyle name="Normal 3 35 2 3" xfId="30114"/>
    <cellStyle name="Normal 3 35 2 3 2" xfId="30115"/>
    <cellStyle name="Normal 3 35 2 4" xfId="30116"/>
    <cellStyle name="Normal 3 35 2_Income Statement " xfId="30117"/>
    <cellStyle name="Normal 3 35 3" xfId="30118"/>
    <cellStyle name="Normal 3 35 3 2" xfId="30119"/>
    <cellStyle name="Normal 3 35 3 2 2" xfId="30120"/>
    <cellStyle name="Normal 3 35 3 3" xfId="30121"/>
    <cellStyle name="Normal 3 35 3 3 2" xfId="30122"/>
    <cellStyle name="Normal 3 35 3 4" xfId="30123"/>
    <cellStyle name="Normal 3 35 3_Income Statement " xfId="30124"/>
    <cellStyle name="Normal 3 35 4" xfId="30125"/>
    <cellStyle name="Normal 3 35 4 2" xfId="30126"/>
    <cellStyle name="Normal 3 35 5" xfId="30127"/>
    <cellStyle name="Normal 3 35 5 2" xfId="30128"/>
    <cellStyle name="Normal 3 35 6" xfId="30129"/>
    <cellStyle name="Normal 3 35 6 2" xfId="30130"/>
    <cellStyle name="Normal 3 35 7" xfId="30131"/>
    <cellStyle name="Normal 3 35 8" xfId="30132"/>
    <cellStyle name="Normal 3 35 9" xfId="30133"/>
    <cellStyle name="Normal 3 35_Income Statement " xfId="30134"/>
    <cellStyle name="Normal 3 36" xfId="1344"/>
    <cellStyle name="Normal 3 36 10" xfId="30136"/>
    <cellStyle name="Normal 3 36 11" xfId="30135"/>
    <cellStyle name="Normal 3 36 2" xfId="30137"/>
    <cellStyle name="Normal 3 36 2 2" xfId="30138"/>
    <cellStyle name="Normal 3 36 2 2 2" xfId="30139"/>
    <cellStyle name="Normal 3 36 2 3" xfId="30140"/>
    <cellStyle name="Normal 3 36 2 3 2" xfId="30141"/>
    <cellStyle name="Normal 3 36 2 4" xfId="30142"/>
    <cellStyle name="Normal 3 36 2_Income Statement " xfId="30143"/>
    <cellStyle name="Normal 3 36 3" xfId="30144"/>
    <cellStyle name="Normal 3 36 3 2" xfId="30145"/>
    <cellStyle name="Normal 3 36 3 2 2" xfId="30146"/>
    <cellStyle name="Normal 3 36 3 3" xfId="30147"/>
    <cellStyle name="Normal 3 36 3 3 2" xfId="30148"/>
    <cellStyle name="Normal 3 36 3 4" xfId="30149"/>
    <cellStyle name="Normal 3 36 3_Income Statement " xfId="30150"/>
    <cellStyle name="Normal 3 36 4" xfId="30151"/>
    <cellStyle name="Normal 3 36 4 2" xfId="30152"/>
    <cellStyle name="Normal 3 36 5" xfId="30153"/>
    <cellStyle name="Normal 3 36 5 2" xfId="30154"/>
    <cellStyle name="Normal 3 36 6" xfId="30155"/>
    <cellStyle name="Normal 3 36 6 2" xfId="30156"/>
    <cellStyle name="Normal 3 36 7" xfId="30157"/>
    <cellStyle name="Normal 3 36 8" xfId="30158"/>
    <cellStyle name="Normal 3 36 9" xfId="30159"/>
    <cellStyle name="Normal 3 36_Income Statement " xfId="30160"/>
    <cellStyle name="Normal 3 37" xfId="1345"/>
    <cellStyle name="Normal 3 37 10" xfId="30162"/>
    <cellStyle name="Normal 3 37 11" xfId="30161"/>
    <cellStyle name="Normal 3 37 2" xfId="30163"/>
    <cellStyle name="Normal 3 37 2 2" xfId="30164"/>
    <cellStyle name="Normal 3 37 2 2 2" xfId="30165"/>
    <cellStyle name="Normal 3 37 2 3" xfId="30166"/>
    <cellStyle name="Normal 3 37 2 3 2" xfId="30167"/>
    <cellStyle name="Normal 3 37 2 4" xfId="30168"/>
    <cellStyle name="Normal 3 37 2_Income Statement " xfId="30169"/>
    <cellStyle name="Normal 3 37 3" xfId="30170"/>
    <cellStyle name="Normal 3 37 3 2" xfId="30171"/>
    <cellStyle name="Normal 3 37 3 2 2" xfId="30172"/>
    <cellStyle name="Normal 3 37 3 3" xfId="30173"/>
    <cellStyle name="Normal 3 37 3 3 2" xfId="30174"/>
    <cellStyle name="Normal 3 37 3 4" xfId="30175"/>
    <cellStyle name="Normal 3 37 3_Income Statement " xfId="30176"/>
    <cellStyle name="Normal 3 37 4" xfId="30177"/>
    <cellStyle name="Normal 3 37 4 2" xfId="30178"/>
    <cellStyle name="Normal 3 37 5" xfId="30179"/>
    <cellStyle name="Normal 3 37 5 2" xfId="30180"/>
    <cellStyle name="Normal 3 37 6" xfId="30181"/>
    <cellStyle name="Normal 3 37 6 2" xfId="30182"/>
    <cellStyle name="Normal 3 37 7" xfId="30183"/>
    <cellStyle name="Normal 3 37 8" xfId="30184"/>
    <cellStyle name="Normal 3 37 9" xfId="30185"/>
    <cellStyle name="Normal 3 37_Income Statement " xfId="30186"/>
    <cellStyle name="Normal 3 38" xfId="1346"/>
    <cellStyle name="Normal 3 38 10" xfId="30188"/>
    <cellStyle name="Normal 3 38 11" xfId="30187"/>
    <cellStyle name="Normal 3 38 2" xfId="30189"/>
    <cellStyle name="Normal 3 38 2 2" xfId="30190"/>
    <cellStyle name="Normal 3 38 2 2 2" xfId="30191"/>
    <cellStyle name="Normal 3 38 2 3" xfId="30192"/>
    <cellStyle name="Normal 3 38 2 3 2" xfId="30193"/>
    <cellStyle name="Normal 3 38 2 4" xfId="30194"/>
    <cellStyle name="Normal 3 38 2_Income Statement " xfId="30195"/>
    <cellStyle name="Normal 3 38 3" xfId="30196"/>
    <cellStyle name="Normal 3 38 3 2" xfId="30197"/>
    <cellStyle name="Normal 3 38 3 2 2" xfId="30198"/>
    <cellStyle name="Normal 3 38 3 3" xfId="30199"/>
    <cellStyle name="Normal 3 38 3 3 2" xfId="30200"/>
    <cellStyle name="Normal 3 38 3 4" xfId="30201"/>
    <cellStyle name="Normal 3 38 3_Income Statement " xfId="30202"/>
    <cellStyle name="Normal 3 38 4" xfId="30203"/>
    <cellStyle name="Normal 3 38 4 2" xfId="30204"/>
    <cellStyle name="Normal 3 38 5" xfId="30205"/>
    <cellStyle name="Normal 3 38 5 2" xfId="30206"/>
    <cellStyle name="Normal 3 38 6" xfId="30207"/>
    <cellStyle name="Normal 3 38 6 2" xfId="30208"/>
    <cellStyle name="Normal 3 38 7" xfId="30209"/>
    <cellStyle name="Normal 3 38 8" xfId="30210"/>
    <cellStyle name="Normal 3 38 9" xfId="30211"/>
    <cellStyle name="Normal 3 38_Income Statement " xfId="30212"/>
    <cellStyle name="Normal 3 39" xfId="1347"/>
    <cellStyle name="Normal 3 39 10" xfId="30214"/>
    <cellStyle name="Normal 3 39 11" xfId="30213"/>
    <cellStyle name="Normal 3 39 2" xfId="30215"/>
    <cellStyle name="Normal 3 39 2 2" xfId="30216"/>
    <cellStyle name="Normal 3 39 2 2 2" xfId="30217"/>
    <cellStyle name="Normal 3 39 2 3" xfId="30218"/>
    <cellStyle name="Normal 3 39 2 3 2" xfId="30219"/>
    <cellStyle name="Normal 3 39 2 4" xfId="30220"/>
    <cellStyle name="Normal 3 39 2_Income Statement " xfId="30221"/>
    <cellStyle name="Normal 3 39 3" xfId="30222"/>
    <cellStyle name="Normal 3 39 3 2" xfId="30223"/>
    <cellStyle name="Normal 3 39 3 2 2" xfId="30224"/>
    <cellStyle name="Normal 3 39 3 3" xfId="30225"/>
    <cellStyle name="Normal 3 39 3 3 2" xfId="30226"/>
    <cellStyle name="Normal 3 39 3 4" xfId="30227"/>
    <cellStyle name="Normal 3 39 3_Income Statement " xfId="30228"/>
    <cellStyle name="Normal 3 39 4" xfId="30229"/>
    <cellStyle name="Normal 3 39 4 2" xfId="30230"/>
    <cellStyle name="Normal 3 39 5" xfId="30231"/>
    <cellStyle name="Normal 3 39 5 2" xfId="30232"/>
    <cellStyle name="Normal 3 39 6" xfId="30233"/>
    <cellStyle name="Normal 3 39 6 2" xfId="30234"/>
    <cellStyle name="Normal 3 39 7" xfId="30235"/>
    <cellStyle name="Normal 3 39 8" xfId="30236"/>
    <cellStyle name="Normal 3 39 9" xfId="30237"/>
    <cellStyle name="Normal 3 39_Income Statement " xfId="30238"/>
    <cellStyle name="Normal 3 4" xfId="1348"/>
    <cellStyle name="Normal 3 4 10" xfId="30240"/>
    <cellStyle name="Normal 3 4 11" xfId="30239"/>
    <cellStyle name="Normal 3 4 2" xfId="4557"/>
    <cellStyle name="Normal 3 4 2 2" xfId="30242"/>
    <cellStyle name="Normal 3 4 2 2 2" xfId="30243"/>
    <cellStyle name="Normal 3 4 2 3" xfId="30244"/>
    <cellStyle name="Normal 3 4 2 3 2" xfId="30245"/>
    <cellStyle name="Normal 3 4 2 4" xfId="30246"/>
    <cellStyle name="Normal 3 4 2 5" xfId="30241"/>
    <cellStyle name="Normal 3 4 2_Income Statement " xfId="30247"/>
    <cellStyle name="Normal 3 4 3" xfId="4556"/>
    <cellStyle name="Normal 3 4 3 2" xfId="30249"/>
    <cellStyle name="Normal 3 4 3 3" xfId="30248"/>
    <cellStyle name="Normal 3 4 4" xfId="30250"/>
    <cellStyle name="Normal 3 4 4 2" xfId="30251"/>
    <cellStyle name="Normal 3 4 5" xfId="30252"/>
    <cellStyle name="Normal 3 4 5 2" xfId="30253"/>
    <cellStyle name="Normal 3 4 6" xfId="30254"/>
    <cellStyle name="Normal 3 4 7" xfId="30255"/>
    <cellStyle name="Normal 3 4 8" xfId="30256"/>
    <cellStyle name="Normal 3 4 9" xfId="30257"/>
    <cellStyle name="Normal 3 4_Income Statement " xfId="30258"/>
    <cellStyle name="Normal 3 40" xfId="1349"/>
    <cellStyle name="Normal 3 40 10" xfId="30260"/>
    <cellStyle name="Normal 3 40 11" xfId="30259"/>
    <cellStyle name="Normal 3 40 2" xfId="30261"/>
    <cellStyle name="Normal 3 40 2 2" xfId="30262"/>
    <cellStyle name="Normal 3 40 2 2 2" xfId="30263"/>
    <cellStyle name="Normal 3 40 2 3" xfId="30264"/>
    <cellStyle name="Normal 3 40 2 3 2" xfId="30265"/>
    <cellStyle name="Normal 3 40 2 4" xfId="30266"/>
    <cellStyle name="Normal 3 40 2_Income Statement " xfId="30267"/>
    <cellStyle name="Normal 3 40 3" xfId="30268"/>
    <cellStyle name="Normal 3 40 3 2" xfId="30269"/>
    <cellStyle name="Normal 3 40 3 2 2" xfId="30270"/>
    <cellStyle name="Normal 3 40 3 3" xfId="30271"/>
    <cellStyle name="Normal 3 40 3 3 2" xfId="30272"/>
    <cellStyle name="Normal 3 40 3 4" xfId="30273"/>
    <cellStyle name="Normal 3 40 3_Income Statement " xfId="30274"/>
    <cellStyle name="Normal 3 40 4" xfId="30275"/>
    <cellStyle name="Normal 3 40 4 2" xfId="30276"/>
    <cellStyle name="Normal 3 40 5" xfId="30277"/>
    <cellStyle name="Normal 3 40 5 2" xfId="30278"/>
    <cellStyle name="Normal 3 40 6" xfId="30279"/>
    <cellStyle name="Normal 3 40 6 2" xfId="30280"/>
    <cellStyle name="Normal 3 40 7" xfId="30281"/>
    <cellStyle name="Normal 3 40 8" xfId="30282"/>
    <cellStyle name="Normal 3 40 9" xfId="30283"/>
    <cellStyle name="Normal 3 40_Income Statement " xfId="30284"/>
    <cellStyle name="Normal 3 41" xfId="1350"/>
    <cellStyle name="Normal 3 41 10" xfId="30286"/>
    <cellStyle name="Normal 3 41 11" xfId="30285"/>
    <cellStyle name="Normal 3 41 2" xfId="30287"/>
    <cellStyle name="Normal 3 41 2 2" xfId="30288"/>
    <cellStyle name="Normal 3 41 2 2 2" xfId="30289"/>
    <cellStyle name="Normal 3 41 2 3" xfId="30290"/>
    <cellStyle name="Normal 3 41 2 3 2" xfId="30291"/>
    <cellStyle name="Normal 3 41 2 4" xfId="30292"/>
    <cellStyle name="Normal 3 41 2_Income Statement " xfId="30293"/>
    <cellStyle name="Normal 3 41 3" xfId="30294"/>
    <cellStyle name="Normal 3 41 3 2" xfId="30295"/>
    <cellStyle name="Normal 3 41 3 2 2" xfId="30296"/>
    <cellStyle name="Normal 3 41 3 3" xfId="30297"/>
    <cellStyle name="Normal 3 41 3 3 2" xfId="30298"/>
    <cellStyle name="Normal 3 41 3 4" xfId="30299"/>
    <cellStyle name="Normal 3 41 3_Income Statement " xfId="30300"/>
    <cellStyle name="Normal 3 41 4" xfId="30301"/>
    <cellStyle name="Normal 3 41 4 2" xfId="30302"/>
    <cellStyle name="Normal 3 41 5" xfId="30303"/>
    <cellStyle name="Normal 3 41 5 2" xfId="30304"/>
    <cellStyle name="Normal 3 41 6" xfId="30305"/>
    <cellStyle name="Normal 3 41 6 2" xfId="30306"/>
    <cellStyle name="Normal 3 41 7" xfId="30307"/>
    <cellStyle name="Normal 3 41 8" xfId="30308"/>
    <cellStyle name="Normal 3 41 9" xfId="30309"/>
    <cellStyle name="Normal 3 41_Income Statement " xfId="30310"/>
    <cellStyle name="Normal 3 42" xfId="1351"/>
    <cellStyle name="Normal 3 42 10" xfId="30312"/>
    <cellStyle name="Normal 3 42 11" xfId="30311"/>
    <cellStyle name="Normal 3 42 2" xfId="30313"/>
    <cellStyle name="Normal 3 42 2 2" xfId="30314"/>
    <cellStyle name="Normal 3 42 2 2 2" xfId="30315"/>
    <cellStyle name="Normal 3 42 2 3" xfId="30316"/>
    <cellStyle name="Normal 3 42 2 3 2" xfId="30317"/>
    <cellStyle name="Normal 3 42 2 4" xfId="30318"/>
    <cellStyle name="Normal 3 42 2_Income Statement " xfId="30319"/>
    <cellStyle name="Normal 3 42 3" xfId="30320"/>
    <cellStyle name="Normal 3 42 3 2" xfId="30321"/>
    <cellStyle name="Normal 3 42 3 2 2" xfId="30322"/>
    <cellStyle name="Normal 3 42 3 3" xfId="30323"/>
    <cellStyle name="Normal 3 42 3 3 2" xfId="30324"/>
    <cellStyle name="Normal 3 42 3 4" xfId="30325"/>
    <cellStyle name="Normal 3 42 3_Income Statement " xfId="30326"/>
    <cellStyle name="Normal 3 42 4" xfId="30327"/>
    <cellStyle name="Normal 3 42 4 2" xfId="30328"/>
    <cellStyle name="Normal 3 42 5" xfId="30329"/>
    <cellStyle name="Normal 3 42 5 2" xfId="30330"/>
    <cellStyle name="Normal 3 42 6" xfId="30331"/>
    <cellStyle name="Normal 3 42 6 2" xfId="30332"/>
    <cellStyle name="Normal 3 42 7" xfId="30333"/>
    <cellStyle name="Normal 3 42 8" xfId="30334"/>
    <cellStyle name="Normal 3 42 9" xfId="30335"/>
    <cellStyle name="Normal 3 42_Income Statement " xfId="30336"/>
    <cellStyle name="Normal 3 43" xfId="1352"/>
    <cellStyle name="Normal 3 43 10" xfId="30338"/>
    <cellStyle name="Normal 3 43 11" xfId="30337"/>
    <cellStyle name="Normal 3 43 2" xfId="30339"/>
    <cellStyle name="Normal 3 43 2 2" xfId="30340"/>
    <cellStyle name="Normal 3 43 2 2 2" xfId="30341"/>
    <cellStyle name="Normal 3 43 2 3" xfId="30342"/>
    <cellStyle name="Normal 3 43 2 3 2" xfId="30343"/>
    <cellStyle name="Normal 3 43 2 4" xfId="30344"/>
    <cellStyle name="Normal 3 43 2_Income Statement " xfId="30345"/>
    <cellStyle name="Normal 3 43 3" xfId="30346"/>
    <cellStyle name="Normal 3 43 3 2" xfId="30347"/>
    <cellStyle name="Normal 3 43 3 2 2" xfId="30348"/>
    <cellStyle name="Normal 3 43 3 3" xfId="30349"/>
    <cellStyle name="Normal 3 43 3 3 2" xfId="30350"/>
    <cellStyle name="Normal 3 43 3 4" xfId="30351"/>
    <cellStyle name="Normal 3 43 3_Income Statement " xfId="30352"/>
    <cellStyle name="Normal 3 43 4" xfId="30353"/>
    <cellStyle name="Normal 3 43 4 2" xfId="30354"/>
    <cellStyle name="Normal 3 43 5" xfId="30355"/>
    <cellStyle name="Normal 3 43 5 2" xfId="30356"/>
    <cellStyle name="Normal 3 43 6" xfId="30357"/>
    <cellStyle name="Normal 3 43 6 2" xfId="30358"/>
    <cellStyle name="Normal 3 43 7" xfId="30359"/>
    <cellStyle name="Normal 3 43 8" xfId="30360"/>
    <cellStyle name="Normal 3 43 9" xfId="30361"/>
    <cellStyle name="Normal 3 43_Income Statement " xfId="30362"/>
    <cellStyle name="Normal 3 44" xfId="1353"/>
    <cellStyle name="Normal 3 44 10" xfId="30364"/>
    <cellStyle name="Normal 3 44 11" xfId="30363"/>
    <cellStyle name="Normal 3 44 2" xfId="30365"/>
    <cellStyle name="Normal 3 44 2 2" xfId="30366"/>
    <cellStyle name="Normal 3 44 2 2 2" xfId="30367"/>
    <cellStyle name="Normal 3 44 2 3" xfId="30368"/>
    <cellStyle name="Normal 3 44 2 3 2" xfId="30369"/>
    <cellStyle name="Normal 3 44 2 4" xfId="30370"/>
    <cellStyle name="Normal 3 44 2_Income Statement " xfId="30371"/>
    <cellStyle name="Normal 3 44 3" xfId="30372"/>
    <cellStyle name="Normal 3 44 3 2" xfId="30373"/>
    <cellStyle name="Normal 3 44 3 2 2" xfId="30374"/>
    <cellStyle name="Normal 3 44 3 3" xfId="30375"/>
    <cellStyle name="Normal 3 44 3 3 2" xfId="30376"/>
    <cellStyle name="Normal 3 44 3 4" xfId="30377"/>
    <cellStyle name="Normal 3 44 3_Income Statement " xfId="30378"/>
    <cellStyle name="Normal 3 44 4" xfId="30379"/>
    <cellStyle name="Normal 3 44 4 2" xfId="30380"/>
    <cellStyle name="Normal 3 44 5" xfId="30381"/>
    <cellStyle name="Normal 3 44 5 2" xfId="30382"/>
    <cellStyle name="Normal 3 44 6" xfId="30383"/>
    <cellStyle name="Normal 3 44 6 2" xfId="30384"/>
    <cellStyle name="Normal 3 44 7" xfId="30385"/>
    <cellStyle name="Normal 3 44 8" xfId="30386"/>
    <cellStyle name="Normal 3 44 9" xfId="30387"/>
    <cellStyle name="Normal 3 44_Income Statement " xfId="30388"/>
    <cellStyle name="Normal 3 45" xfId="1354"/>
    <cellStyle name="Normal 3 45 10" xfId="30390"/>
    <cellStyle name="Normal 3 45 11" xfId="30389"/>
    <cellStyle name="Normal 3 45 2" xfId="30391"/>
    <cellStyle name="Normal 3 45 2 2" xfId="30392"/>
    <cellStyle name="Normal 3 45 2 2 2" xfId="30393"/>
    <cellStyle name="Normal 3 45 2 3" xfId="30394"/>
    <cellStyle name="Normal 3 45 2 3 2" xfId="30395"/>
    <cellStyle name="Normal 3 45 2 4" xfId="30396"/>
    <cellStyle name="Normal 3 45 2_Income Statement " xfId="30397"/>
    <cellStyle name="Normal 3 45 3" xfId="30398"/>
    <cellStyle name="Normal 3 45 3 2" xfId="30399"/>
    <cellStyle name="Normal 3 45 3 2 2" xfId="30400"/>
    <cellStyle name="Normal 3 45 3 3" xfId="30401"/>
    <cellStyle name="Normal 3 45 3 3 2" xfId="30402"/>
    <cellStyle name="Normal 3 45 3 4" xfId="30403"/>
    <cellStyle name="Normal 3 45 3_Income Statement " xfId="30404"/>
    <cellStyle name="Normal 3 45 4" xfId="30405"/>
    <cellStyle name="Normal 3 45 4 2" xfId="30406"/>
    <cellStyle name="Normal 3 45 5" xfId="30407"/>
    <cellStyle name="Normal 3 45 5 2" xfId="30408"/>
    <cellStyle name="Normal 3 45 6" xfId="30409"/>
    <cellStyle name="Normal 3 45 6 2" xfId="30410"/>
    <cellStyle name="Normal 3 45 7" xfId="30411"/>
    <cellStyle name="Normal 3 45 8" xfId="30412"/>
    <cellStyle name="Normal 3 45 9" xfId="30413"/>
    <cellStyle name="Normal 3 45_Income Statement " xfId="30414"/>
    <cellStyle name="Normal 3 46" xfId="1355"/>
    <cellStyle name="Normal 3 46 10" xfId="30416"/>
    <cellStyle name="Normal 3 46 11" xfId="30415"/>
    <cellStyle name="Normal 3 46 2" xfId="30417"/>
    <cellStyle name="Normal 3 46 2 2" xfId="30418"/>
    <cellStyle name="Normal 3 46 2 2 2" xfId="30419"/>
    <cellStyle name="Normal 3 46 2 3" xfId="30420"/>
    <cellStyle name="Normal 3 46 2 3 2" xfId="30421"/>
    <cellStyle name="Normal 3 46 2 4" xfId="30422"/>
    <cellStyle name="Normal 3 46 2_Income Statement " xfId="30423"/>
    <cellStyle name="Normal 3 46 3" xfId="30424"/>
    <cellStyle name="Normal 3 46 3 2" xfId="30425"/>
    <cellStyle name="Normal 3 46 3 2 2" xfId="30426"/>
    <cellStyle name="Normal 3 46 3 3" xfId="30427"/>
    <cellStyle name="Normal 3 46 3 3 2" xfId="30428"/>
    <cellStyle name="Normal 3 46 3 4" xfId="30429"/>
    <cellStyle name="Normal 3 46 3_Income Statement " xfId="30430"/>
    <cellStyle name="Normal 3 46 4" xfId="30431"/>
    <cellStyle name="Normal 3 46 4 2" xfId="30432"/>
    <cellStyle name="Normal 3 46 5" xfId="30433"/>
    <cellStyle name="Normal 3 46 5 2" xfId="30434"/>
    <cellStyle name="Normal 3 46 6" xfId="30435"/>
    <cellStyle name="Normal 3 46 6 2" xfId="30436"/>
    <cellStyle name="Normal 3 46 7" xfId="30437"/>
    <cellStyle name="Normal 3 46 8" xfId="30438"/>
    <cellStyle name="Normal 3 46 9" xfId="30439"/>
    <cellStyle name="Normal 3 46_Income Statement " xfId="30440"/>
    <cellStyle name="Normal 3 47" xfId="1356"/>
    <cellStyle name="Normal 3 47 10" xfId="30442"/>
    <cellStyle name="Normal 3 47 11" xfId="30441"/>
    <cellStyle name="Normal 3 47 2" xfId="30443"/>
    <cellStyle name="Normal 3 47 2 2" xfId="30444"/>
    <cellStyle name="Normal 3 47 2 2 2" xfId="30445"/>
    <cellStyle name="Normal 3 47 2 3" xfId="30446"/>
    <cellStyle name="Normal 3 47 2 3 2" xfId="30447"/>
    <cellStyle name="Normal 3 47 2 4" xfId="30448"/>
    <cellStyle name="Normal 3 47 2_Income Statement " xfId="30449"/>
    <cellStyle name="Normal 3 47 3" xfId="30450"/>
    <cellStyle name="Normal 3 47 3 2" xfId="30451"/>
    <cellStyle name="Normal 3 47 3 2 2" xfId="30452"/>
    <cellStyle name="Normal 3 47 3 3" xfId="30453"/>
    <cellStyle name="Normal 3 47 3 3 2" xfId="30454"/>
    <cellStyle name="Normal 3 47 3 4" xfId="30455"/>
    <cellStyle name="Normal 3 47 3_Income Statement " xfId="30456"/>
    <cellStyle name="Normal 3 47 4" xfId="30457"/>
    <cellStyle name="Normal 3 47 4 2" xfId="30458"/>
    <cellStyle name="Normal 3 47 5" xfId="30459"/>
    <cellStyle name="Normal 3 47 5 2" xfId="30460"/>
    <cellStyle name="Normal 3 47 6" xfId="30461"/>
    <cellStyle name="Normal 3 47 6 2" xfId="30462"/>
    <cellStyle name="Normal 3 47 7" xfId="30463"/>
    <cellStyle name="Normal 3 47 8" xfId="30464"/>
    <cellStyle name="Normal 3 47 9" xfId="30465"/>
    <cellStyle name="Normal 3 47_Income Statement " xfId="30466"/>
    <cellStyle name="Normal 3 48" xfId="1357"/>
    <cellStyle name="Normal 3 48 10" xfId="30468"/>
    <cellStyle name="Normal 3 48 11" xfId="30467"/>
    <cellStyle name="Normal 3 48 2" xfId="30469"/>
    <cellStyle name="Normal 3 48 2 2" xfId="30470"/>
    <cellStyle name="Normal 3 48 2 2 2" xfId="30471"/>
    <cellStyle name="Normal 3 48 2 3" xfId="30472"/>
    <cellStyle name="Normal 3 48 2 3 2" xfId="30473"/>
    <cellStyle name="Normal 3 48 2 4" xfId="30474"/>
    <cellStyle name="Normal 3 48 2_Income Statement " xfId="30475"/>
    <cellStyle name="Normal 3 48 3" xfId="30476"/>
    <cellStyle name="Normal 3 48 3 2" xfId="30477"/>
    <cellStyle name="Normal 3 48 3 2 2" xfId="30478"/>
    <cellStyle name="Normal 3 48 3 3" xfId="30479"/>
    <cellStyle name="Normal 3 48 3 3 2" xfId="30480"/>
    <cellStyle name="Normal 3 48 3 4" xfId="30481"/>
    <cellStyle name="Normal 3 48 3_Income Statement " xfId="30482"/>
    <cellStyle name="Normal 3 48 4" xfId="30483"/>
    <cellStyle name="Normal 3 48 4 2" xfId="30484"/>
    <cellStyle name="Normal 3 48 5" xfId="30485"/>
    <cellStyle name="Normal 3 48 5 2" xfId="30486"/>
    <cellStyle name="Normal 3 48 6" xfId="30487"/>
    <cellStyle name="Normal 3 48 6 2" xfId="30488"/>
    <cellStyle name="Normal 3 48 7" xfId="30489"/>
    <cellStyle name="Normal 3 48 8" xfId="30490"/>
    <cellStyle name="Normal 3 48 9" xfId="30491"/>
    <cellStyle name="Normal 3 48_Income Statement " xfId="30492"/>
    <cellStyle name="Normal 3 49" xfId="1358"/>
    <cellStyle name="Normal 3 49 10" xfId="30494"/>
    <cellStyle name="Normal 3 49 11" xfId="30493"/>
    <cellStyle name="Normal 3 49 2" xfId="30495"/>
    <cellStyle name="Normal 3 49 2 2" xfId="30496"/>
    <cellStyle name="Normal 3 49 2 2 2" xfId="30497"/>
    <cellStyle name="Normal 3 49 2 3" xfId="30498"/>
    <cellStyle name="Normal 3 49 2 3 2" xfId="30499"/>
    <cellStyle name="Normal 3 49 2 4" xfId="30500"/>
    <cellStyle name="Normal 3 49 2_Income Statement " xfId="30501"/>
    <cellStyle name="Normal 3 49 3" xfId="30502"/>
    <cellStyle name="Normal 3 49 3 2" xfId="30503"/>
    <cellStyle name="Normal 3 49 3 2 2" xfId="30504"/>
    <cellStyle name="Normal 3 49 3 3" xfId="30505"/>
    <cellStyle name="Normal 3 49 3 3 2" xfId="30506"/>
    <cellStyle name="Normal 3 49 3 4" xfId="30507"/>
    <cellStyle name="Normal 3 49 3_Income Statement " xfId="30508"/>
    <cellStyle name="Normal 3 49 4" xfId="30509"/>
    <cellStyle name="Normal 3 49 4 2" xfId="30510"/>
    <cellStyle name="Normal 3 49 5" xfId="30511"/>
    <cellStyle name="Normal 3 49 5 2" xfId="30512"/>
    <cellStyle name="Normal 3 49 6" xfId="30513"/>
    <cellStyle name="Normal 3 49 6 2" xfId="30514"/>
    <cellStyle name="Normal 3 49 7" xfId="30515"/>
    <cellStyle name="Normal 3 49 8" xfId="30516"/>
    <cellStyle name="Normal 3 49 9" xfId="30517"/>
    <cellStyle name="Normal 3 49_Income Statement " xfId="30518"/>
    <cellStyle name="Normal 3 5" xfId="1359"/>
    <cellStyle name="Normal 3 5 2" xfId="4558"/>
    <cellStyle name="Normal 3 5 3" xfId="30519"/>
    <cellStyle name="Normal 3 50" xfId="1360"/>
    <cellStyle name="Normal 3 50 10" xfId="30521"/>
    <cellStyle name="Normal 3 50 11" xfId="30520"/>
    <cellStyle name="Normal 3 50 2" xfId="30522"/>
    <cellStyle name="Normal 3 50 2 2" xfId="30523"/>
    <cellStyle name="Normal 3 50 2 2 2" xfId="30524"/>
    <cellStyle name="Normal 3 50 2 3" xfId="30525"/>
    <cellStyle name="Normal 3 50 2 3 2" xfId="30526"/>
    <cellStyle name="Normal 3 50 2 4" xfId="30527"/>
    <cellStyle name="Normal 3 50 2_Income Statement " xfId="30528"/>
    <cellStyle name="Normal 3 50 3" xfId="30529"/>
    <cellStyle name="Normal 3 50 3 2" xfId="30530"/>
    <cellStyle name="Normal 3 50 3 2 2" xfId="30531"/>
    <cellStyle name="Normal 3 50 3 3" xfId="30532"/>
    <cellStyle name="Normal 3 50 3 3 2" xfId="30533"/>
    <cellStyle name="Normal 3 50 3 4" xfId="30534"/>
    <cellStyle name="Normal 3 50 3_Income Statement " xfId="30535"/>
    <cellStyle name="Normal 3 50 4" xfId="30536"/>
    <cellStyle name="Normal 3 50 4 2" xfId="30537"/>
    <cellStyle name="Normal 3 50 5" xfId="30538"/>
    <cellStyle name="Normal 3 50 5 2" xfId="30539"/>
    <cellStyle name="Normal 3 50 6" xfId="30540"/>
    <cellStyle name="Normal 3 50 6 2" xfId="30541"/>
    <cellStyle name="Normal 3 50 7" xfId="30542"/>
    <cellStyle name="Normal 3 50 8" xfId="30543"/>
    <cellStyle name="Normal 3 50 9" xfId="30544"/>
    <cellStyle name="Normal 3 50_Income Statement " xfId="30545"/>
    <cellStyle name="Normal 3 51" xfId="1361"/>
    <cellStyle name="Normal 3 51 10" xfId="30547"/>
    <cellStyle name="Normal 3 51 11" xfId="30546"/>
    <cellStyle name="Normal 3 51 2" xfId="30548"/>
    <cellStyle name="Normal 3 51 2 2" xfId="30549"/>
    <cellStyle name="Normal 3 51 2 2 2" xfId="30550"/>
    <cellStyle name="Normal 3 51 2 3" xfId="30551"/>
    <cellStyle name="Normal 3 51 2 3 2" xfId="30552"/>
    <cellStyle name="Normal 3 51 2 4" xfId="30553"/>
    <cellStyle name="Normal 3 51 2_Income Statement " xfId="30554"/>
    <cellStyle name="Normal 3 51 3" xfId="30555"/>
    <cellStyle name="Normal 3 51 3 2" xfId="30556"/>
    <cellStyle name="Normal 3 51 3 2 2" xfId="30557"/>
    <cellStyle name="Normal 3 51 3 3" xfId="30558"/>
    <cellStyle name="Normal 3 51 3 3 2" xfId="30559"/>
    <cellStyle name="Normal 3 51 3 4" xfId="30560"/>
    <cellStyle name="Normal 3 51 3_Income Statement " xfId="30561"/>
    <cellStyle name="Normal 3 51 4" xfId="30562"/>
    <cellStyle name="Normal 3 51 4 2" xfId="30563"/>
    <cellStyle name="Normal 3 51 5" xfId="30564"/>
    <cellStyle name="Normal 3 51 5 2" xfId="30565"/>
    <cellStyle name="Normal 3 51 6" xfId="30566"/>
    <cellStyle name="Normal 3 51 6 2" xfId="30567"/>
    <cellStyle name="Normal 3 51 7" xfId="30568"/>
    <cellStyle name="Normal 3 51 8" xfId="30569"/>
    <cellStyle name="Normal 3 51 9" xfId="30570"/>
    <cellStyle name="Normal 3 51_Income Statement " xfId="30571"/>
    <cellStyle name="Normal 3 52" xfId="1362"/>
    <cellStyle name="Normal 3 52 10" xfId="30573"/>
    <cellStyle name="Normal 3 52 11" xfId="30572"/>
    <cellStyle name="Normal 3 52 2" xfId="30574"/>
    <cellStyle name="Normal 3 52 2 2" xfId="30575"/>
    <cellStyle name="Normal 3 52 2 2 2" xfId="30576"/>
    <cellStyle name="Normal 3 52 2 3" xfId="30577"/>
    <cellStyle name="Normal 3 52 2 3 2" xfId="30578"/>
    <cellStyle name="Normal 3 52 2 4" xfId="30579"/>
    <cellStyle name="Normal 3 52 2_Income Statement " xfId="30580"/>
    <cellStyle name="Normal 3 52 3" xfId="30581"/>
    <cellStyle name="Normal 3 52 3 2" xfId="30582"/>
    <cellStyle name="Normal 3 52 3 2 2" xfId="30583"/>
    <cellStyle name="Normal 3 52 3 3" xfId="30584"/>
    <cellStyle name="Normal 3 52 3 3 2" xfId="30585"/>
    <cellStyle name="Normal 3 52 3 4" xfId="30586"/>
    <cellStyle name="Normal 3 52 3_Income Statement " xfId="30587"/>
    <cellStyle name="Normal 3 52 4" xfId="30588"/>
    <cellStyle name="Normal 3 52 4 2" xfId="30589"/>
    <cellStyle name="Normal 3 52 5" xfId="30590"/>
    <cellStyle name="Normal 3 52 5 2" xfId="30591"/>
    <cellStyle name="Normal 3 52 6" xfId="30592"/>
    <cellStyle name="Normal 3 52 6 2" xfId="30593"/>
    <cellStyle name="Normal 3 52 7" xfId="30594"/>
    <cellStyle name="Normal 3 52 8" xfId="30595"/>
    <cellStyle name="Normal 3 52 9" xfId="30596"/>
    <cellStyle name="Normal 3 52_Income Statement " xfId="30597"/>
    <cellStyle name="Normal 3 53" xfId="1363"/>
    <cellStyle name="Normal 3 53 10" xfId="30599"/>
    <cellStyle name="Normal 3 53 11" xfId="30598"/>
    <cellStyle name="Normal 3 53 2" xfId="30600"/>
    <cellStyle name="Normal 3 53 2 2" xfId="30601"/>
    <cellStyle name="Normal 3 53 2 2 2" xfId="30602"/>
    <cellStyle name="Normal 3 53 2 3" xfId="30603"/>
    <cellStyle name="Normal 3 53 2 3 2" xfId="30604"/>
    <cellStyle name="Normal 3 53 2 4" xfId="30605"/>
    <cellStyle name="Normal 3 53 2_Income Statement " xfId="30606"/>
    <cellStyle name="Normal 3 53 3" xfId="30607"/>
    <cellStyle name="Normal 3 53 3 2" xfId="30608"/>
    <cellStyle name="Normal 3 53 3 2 2" xfId="30609"/>
    <cellStyle name="Normal 3 53 3 3" xfId="30610"/>
    <cellStyle name="Normal 3 53 3 3 2" xfId="30611"/>
    <cellStyle name="Normal 3 53 3 4" xfId="30612"/>
    <cellStyle name="Normal 3 53 3_Income Statement " xfId="30613"/>
    <cellStyle name="Normal 3 53 4" xfId="30614"/>
    <cellStyle name="Normal 3 53 4 2" xfId="30615"/>
    <cellStyle name="Normal 3 53 5" xfId="30616"/>
    <cellStyle name="Normal 3 53 5 2" xfId="30617"/>
    <cellStyle name="Normal 3 53 6" xfId="30618"/>
    <cellStyle name="Normal 3 53 6 2" xfId="30619"/>
    <cellStyle name="Normal 3 53 7" xfId="30620"/>
    <cellStyle name="Normal 3 53 8" xfId="30621"/>
    <cellStyle name="Normal 3 53 9" xfId="30622"/>
    <cellStyle name="Normal 3 53_Income Statement " xfId="30623"/>
    <cellStyle name="Normal 3 54" xfId="1364"/>
    <cellStyle name="Normal 3 54 10" xfId="30625"/>
    <cellStyle name="Normal 3 54 11" xfId="30624"/>
    <cellStyle name="Normal 3 54 2" xfId="30626"/>
    <cellStyle name="Normal 3 54 2 2" xfId="30627"/>
    <cellStyle name="Normal 3 54 2 2 2" xfId="30628"/>
    <cellStyle name="Normal 3 54 2 3" xfId="30629"/>
    <cellStyle name="Normal 3 54 2 3 2" xfId="30630"/>
    <cellStyle name="Normal 3 54 2 4" xfId="30631"/>
    <cellStyle name="Normal 3 54 2_Income Statement " xfId="30632"/>
    <cellStyle name="Normal 3 54 3" xfId="30633"/>
    <cellStyle name="Normal 3 54 3 2" xfId="30634"/>
    <cellStyle name="Normal 3 54 3 2 2" xfId="30635"/>
    <cellStyle name="Normal 3 54 3 3" xfId="30636"/>
    <cellStyle name="Normal 3 54 3 3 2" xfId="30637"/>
    <cellStyle name="Normal 3 54 3 4" xfId="30638"/>
    <cellStyle name="Normal 3 54 3_Income Statement " xfId="30639"/>
    <cellStyle name="Normal 3 54 4" xfId="30640"/>
    <cellStyle name="Normal 3 54 4 2" xfId="30641"/>
    <cellStyle name="Normal 3 54 5" xfId="30642"/>
    <cellStyle name="Normal 3 54 5 2" xfId="30643"/>
    <cellStyle name="Normal 3 54 6" xfId="30644"/>
    <cellStyle name="Normal 3 54 6 2" xfId="30645"/>
    <cellStyle name="Normal 3 54 7" xfId="30646"/>
    <cellStyle name="Normal 3 54 8" xfId="30647"/>
    <cellStyle name="Normal 3 54 9" xfId="30648"/>
    <cellStyle name="Normal 3 54_Income Statement " xfId="30649"/>
    <cellStyle name="Normal 3 55" xfId="1365"/>
    <cellStyle name="Normal 3 55 10" xfId="30651"/>
    <cellStyle name="Normal 3 55 11" xfId="30650"/>
    <cellStyle name="Normal 3 55 2" xfId="30652"/>
    <cellStyle name="Normal 3 55 2 2" xfId="30653"/>
    <cellStyle name="Normal 3 55 2 2 2" xfId="30654"/>
    <cellStyle name="Normal 3 55 2 3" xfId="30655"/>
    <cellStyle name="Normal 3 55 2 3 2" xfId="30656"/>
    <cellStyle name="Normal 3 55 2 4" xfId="30657"/>
    <cellStyle name="Normal 3 55 2_Income Statement " xfId="30658"/>
    <cellStyle name="Normal 3 55 3" xfId="30659"/>
    <cellStyle name="Normal 3 55 3 2" xfId="30660"/>
    <cellStyle name="Normal 3 55 3 2 2" xfId="30661"/>
    <cellStyle name="Normal 3 55 3 3" xfId="30662"/>
    <cellStyle name="Normal 3 55 3 3 2" xfId="30663"/>
    <cellStyle name="Normal 3 55 3 4" xfId="30664"/>
    <cellStyle name="Normal 3 55 3_Income Statement " xfId="30665"/>
    <cellStyle name="Normal 3 55 4" xfId="30666"/>
    <cellStyle name="Normal 3 55 4 2" xfId="30667"/>
    <cellStyle name="Normal 3 55 5" xfId="30668"/>
    <cellStyle name="Normal 3 55 5 2" xfId="30669"/>
    <cellStyle name="Normal 3 55 6" xfId="30670"/>
    <cellStyle name="Normal 3 55 6 2" xfId="30671"/>
    <cellStyle name="Normal 3 55 7" xfId="30672"/>
    <cellStyle name="Normal 3 55 8" xfId="30673"/>
    <cellStyle name="Normal 3 55 9" xfId="30674"/>
    <cellStyle name="Normal 3 55_Income Statement " xfId="30675"/>
    <cellStyle name="Normal 3 56" xfId="1366"/>
    <cellStyle name="Normal 3 56 10" xfId="30677"/>
    <cellStyle name="Normal 3 56 11" xfId="30676"/>
    <cellStyle name="Normal 3 56 2" xfId="30678"/>
    <cellStyle name="Normal 3 56 2 2" xfId="30679"/>
    <cellStyle name="Normal 3 56 2 2 2" xfId="30680"/>
    <cellStyle name="Normal 3 56 2 3" xfId="30681"/>
    <cellStyle name="Normal 3 56 2 3 2" xfId="30682"/>
    <cellStyle name="Normal 3 56 2 4" xfId="30683"/>
    <cellStyle name="Normal 3 56 2_Income Statement " xfId="30684"/>
    <cellStyle name="Normal 3 56 3" xfId="30685"/>
    <cellStyle name="Normal 3 56 3 2" xfId="30686"/>
    <cellStyle name="Normal 3 56 3 2 2" xfId="30687"/>
    <cellStyle name="Normal 3 56 3 3" xfId="30688"/>
    <cellStyle name="Normal 3 56 3 3 2" xfId="30689"/>
    <cellStyle name="Normal 3 56 3 4" xfId="30690"/>
    <cellStyle name="Normal 3 56 3_Income Statement " xfId="30691"/>
    <cellStyle name="Normal 3 56 4" xfId="30692"/>
    <cellStyle name="Normal 3 56 4 2" xfId="30693"/>
    <cellStyle name="Normal 3 56 5" xfId="30694"/>
    <cellStyle name="Normal 3 56 5 2" xfId="30695"/>
    <cellStyle name="Normal 3 56 6" xfId="30696"/>
    <cellStyle name="Normal 3 56 6 2" xfId="30697"/>
    <cellStyle name="Normal 3 56 7" xfId="30698"/>
    <cellStyle name="Normal 3 56 8" xfId="30699"/>
    <cellStyle name="Normal 3 56 9" xfId="30700"/>
    <cellStyle name="Normal 3 56_Income Statement " xfId="30701"/>
    <cellStyle name="Normal 3 57" xfId="1367"/>
    <cellStyle name="Normal 3 57 10" xfId="30703"/>
    <cellStyle name="Normal 3 57 11" xfId="30702"/>
    <cellStyle name="Normal 3 57 2" xfId="30704"/>
    <cellStyle name="Normal 3 57 2 2" xfId="30705"/>
    <cellStyle name="Normal 3 57 2 2 2" xfId="30706"/>
    <cellStyle name="Normal 3 57 2 3" xfId="30707"/>
    <cellStyle name="Normal 3 57 2 3 2" xfId="30708"/>
    <cellStyle name="Normal 3 57 2 4" xfId="30709"/>
    <cellStyle name="Normal 3 57 2_Income Statement " xfId="30710"/>
    <cellStyle name="Normal 3 57 3" xfId="30711"/>
    <cellStyle name="Normal 3 57 3 2" xfId="30712"/>
    <cellStyle name="Normal 3 57 3 2 2" xfId="30713"/>
    <cellStyle name="Normal 3 57 3 3" xfId="30714"/>
    <cellStyle name="Normal 3 57 3 3 2" xfId="30715"/>
    <cellStyle name="Normal 3 57 3 4" xfId="30716"/>
    <cellStyle name="Normal 3 57 3_Income Statement " xfId="30717"/>
    <cellStyle name="Normal 3 57 4" xfId="30718"/>
    <cellStyle name="Normal 3 57 4 2" xfId="30719"/>
    <cellStyle name="Normal 3 57 5" xfId="30720"/>
    <cellStyle name="Normal 3 57 5 2" xfId="30721"/>
    <cellStyle name="Normal 3 57 6" xfId="30722"/>
    <cellStyle name="Normal 3 57 6 2" xfId="30723"/>
    <cellStyle name="Normal 3 57 7" xfId="30724"/>
    <cellStyle name="Normal 3 57 8" xfId="30725"/>
    <cellStyle name="Normal 3 57 9" xfId="30726"/>
    <cellStyle name="Normal 3 57_Income Statement " xfId="30727"/>
    <cellStyle name="Normal 3 58" xfId="1368"/>
    <cellStyle name="Normal 3 58 10" xfId="30729"/>
    <cellStyle name="Normal 3 58 11" xfId="30728"/>
    <cellStyle name="Normal 3 58 2" xfId="30730"/>
    <cellStyle name="Normal 3 58 2 2" xfId="30731"/>
    <cellStyle name="Normal 3 58 2 2 2" xfId="30732"/>
    <cellStyle name="Normal 3 58 2 3" xfId="30733"/>
    <cellStyle name="Normal 3 58 2 3 2" xfId="30734"/>
    <cellStyle name="Normal 3 58 2 4" xfId="30735"/>
    <cellStyle name="Normal 3 58 2_Income Statement " xfId="30736"/>
    <cellStyle name="Normal 3 58 3" xfId="30737"/>
    <cellStyle name="Normal 3 58 3 2" xfId="30738"/>
    <cellStyle name="Normal 3 58 3 2 2" xfId="30739"/>
    <cellStyle name="Normal 3 58 3 3" xfId="30740"/>
    <cellStyle name="Normal 3 58 3 3 2" xfId="30741"/>
    <cellStyle name="Normal 3 58 3 4" xfId="30742"/>
    <cellStyle name="Normal 3 58 3_Income Statement " xfId="30743"/>
    <cellStyle name="Normal 3 58 4" xfId="30744"/>
    <cellStyle name="Normal 3 58 4 2" xfId="30745"/>
    <cellStyle name="Normal 3 58 5" xfId="30746"/>
    <cellStyle name="Normal 3 58 5 2" xfId="30747"/>
    <cellStyle name="Normal 3 58 6" xfId="30748"/>
    <cellStyle name="Normal 3 58 6 2" xfId="30749"/>
    <cellStyle name="Normal 3 58 7" xfId="30750"/>
    <cellStyle name="Normal 3 58 8" xfId="30751"/>
    <cellStyle name="Normal 3 58 9" xfId="30752"/>
    <cellStyle name="Normal 3 58_Income Statement " xfId="30753"/>
    <cellStyle name="Normal 3 59" xfId="1369"/>
    <cellStyle name="Normal 3 59 10" xfId="30755"/>
    <cellStyle name="Normal 3 59 11" xfId="30754"/>
    <cellStyle name="Normal 3 59 2" xfId="30756"/>
    <cellStyle name="Normal 3 59 2 2" xfId="30757"/>
    <cellStyle name="Normal 3 59 2 2 2" xfId="30758"/>
    <cellStyle name="Normal 3 59 2 3" xfId="30759"/>
    <cellStyle name="Normal 3 59 2 3 2" xfId="30760"/>
    <cellStyle name="Normal 3 59 2 4" xfId="30761"/>
    <cellStyle name="Normal 3 59 2_Income Statement " xfId="30762"/>
    <cellStyle name="Normal 3 59 3" xfId="30763"/>
    <cellStyle name="Normal 3 59 3 2" xfId="30764"/>
    <cellStyle name="Normal 3 59 3 2 2" xfId="30765"/>
    <cellStyle name="Normal 3 59 3 3" xfId="30766"/>
    <cellStyle name="Normal 3 59 3 3 2" xfId="30767"/>
    <cellStyle name="Normal 3 59 3 4" xfId="30768"/>
    <cellStyle name="Normal 3 59 3_Income Statement " xfId="30769"/>
    <cellStyle name="Normal 3 59 4" xfId="30770"/>
    <cellStyle name="Normal 3 59 4 2" xfId="30771"/>
    <cellStyle name="Normal 3 59 5" xfId="30772"/>
    <cellStyle name="Normal 3 59 5 2" xfId="30773"/>
    <cellStyle name="Normal 3 59 6" xfId="30774"/>
    <cellStyle name="Normal 3 59 6 2" xfId="30775"/>
    <cellStyle name="Normal 3 59 7" xfId="30776"/>
    <cellStyle name="Normal 3 59 8" xfId="30777"/>
    <cellStyle name="Normal 3 59 9" xfId="30778"/>
    <cellStyle name="Normal 3 59_Income Statement " xfId="30779"/>
    <cellStyle name="Normal 3 6" xfId="1370"/>
    <cellStyle name="Normal 3 6 10" xfId="30781"/>
    <cellStyle name="Normal 3 6 11" xfId="30780"/>
    <cellStyle name="Normal 3 6 2" xfId="4559"/>
    <cellStyle name="Normal 3 6 2 2" xfId="30783"/>
    <cellStyle name="Normal 3 6 2 2 2" xfId="30784"/>
    <cellStyle name="Normal 3 6 2 3" xfId="30785"/>
    <cellStyle name="Normal 3 6 2 3 2" xfId="30786"/>
    <cellStyle name="Normal 3 6 2 4" xfId="30787"/>
    <cellStyle name="Normal 3 6 2 5" xfId="30782"/>
    <cellStyle name="Normal 3 6 2_Income Statement " xfId="30788"/>
    <cellStyle name="Normal 3 6 3" xfId="30789"/>
    <cellStyle name="Normal 3 6 3 2" xfId="30790"/>
    <cellStyle name="Normal 3 6 3 2 2" xfId="30791"/>
    <cellStyle name="Normal 3 6 3 3" xfId="30792"/>
    <cellStyle name="Normal 3 6 3 3 2" xfId="30793"/>
    <cellStyle name="Normal 3 6 3 4" xfId="30794"/>
    <cellStyle name="Normal 3 6 3_Income Statement " xfId="30795"/>
    <cellStyle name="Normal 3 6 4" xfId="30796"/>
    <cellStyle name="Normal 3 6 4 2" xfId="30797"/>
    <cellStyle name="Normal 3 6 5" xfId="30798"/>
    <cellStyle name="Normal 3 6 5 2" xfId="30799"/>
    <cellStyle name="Normal 3 6 6" xfId="30800"/>
    <cellStyle name="Normal 3 6 6 2" xfId="30801"/>
    <cellStyle name="Normal 3 6 7" xfId="30802"/>
    <cellStyle name="Normal 3 6 8" xfId="30803"/>
    <cellStyle name="Normal 3 6 9" xfId="30804"/>
    <cellStyle name="Normal 3 6_Income Statement " xfId="30805"/>
    <cellStyle name="Normal 3 60" xfId="1371"/>
    <cellStyle name="Normal 3 60 10" xfId="30807"/>
    <cellStyle name="Normal 3 60 11" xfId="30806"/>
    <cellStyle name="Normal 3 60 2" xfId="30808"/>
    <cellStyle name="Normal 3 60 2 2" xfId="30809"/>
    <cellStyle name="Normal 3 60 2 2 2" xfId="30810"/>
    <cellStyle name="Normal 3 60 2 3" xfId="30811"/>
    <cellStyle name="Normal 3 60 2 3 2" xfId="30812"/>
    <cellStyle name="Normal 3 60 2 4" xfId="30813"/>
    <cellStyle name="Normal 3 60 2_Income Statement " xfId="30814"/>
    <cellStyle name="Normal 3 60 3" xfId="30815"/>
    <cellStyle name="Normal 3 60 3 2" xfId="30816"/>
    <cellStyle name="Normal 3 60 3 2 2" xfId="30817"/>
    <cellStyle name="Normal 3 60 3 3" xfId="30818"/>
    <cellStyle name="Normal 3 60 3 3 2" xfId="30819"/>
    <cellStyle name="Normal 3 60 3 4" xfId="30820"/>
    <cellStyle name="Normal 3 60 3_Income Statement " xfId="30821"/>
    <cellStyle name="Normal 3 60 4" xfId="30822"/>
    <cellStyle name="Normal 3 60 4 2" xfId="30823"/>
    <cellStyle name="Normal 3 60 5" xfId="30824"/>
    <cellStyle name="Normal 3 60 5 2" xfId="30825"/>
    <cellStyle name="Normal 3 60 6" xfId="30826"/>
    <cellStyle name="Normal 3 60 6 2" xfId="30827"/>
    <cellStyle name="Normal 3 60 7" xfId="30828"/>
    <cellStyle name="Normal 3 60 8" xfId="30829"/>
    <cellStyle name="Normal 3 60 9" xfId="30830"/>
    <cellStyle name="Normal 3 60_Income Statement " xfId="30831"/>
    <cellStyle name="Normal 3 61" xfId="1372"/>
    <cellStyle name="Normal 3 61 10" xfId="30833"/>
    <cellStyle name="Normal 3 61 11" xfId="30832"/>
    <cellStyle name="Normal 3 61 2" xfId="30834"/>
    <cellStyle name="Normal 3 61 2 2" xfId="30835"/>
    <cellStyle name="Normal 3 61 2 2 2" xfId="30836"/>
    <cellStyle name="Normal 3 61 2 3" xfId="30837"/>
    <cellStyle name="Normal 3 61 2 3 2" xfId="30838"/>
    <cellStyle name="Normal 3 61 2 4" xfId="30839"/>
    <cellStyle name="Normal 3 61 2_Income Statement " xfId="30840"/>
    <cellStyle name="Normal 3 61 3" xfId="30841"/>
    <cellStyle name="Normal 3 61 3 2" xfId="30842"/>
    <cellStyle name="Normal 3 61 3 2 2" xfId="30843"/>
    <cellStyle name="Normal 3 61 3 3" xfId="30844"/>
    <cellStyle name="Normal 3 61 3 3 2" xfId="30845"/>
    <cellStyle name="Normal 3 61 3 4" xfId="30846"/>
    <cellStyle name="Normal 3 61 3_Income Statement " xfId="30847"/>
    <cellStyle name="Normal 3 61 4" xfId="30848"/>
    <cellStyle name="Normal 3 61 4 2" xfId="30849"/>
    <cellStyle name="Normal 3 61 5" xfId="30850"/>
    <cellStyle name="Normal 3 61 5 2" xfId="30851"/>
    <cellStyle name="Normal 3 61 6" xfId="30852"/>
    <cellStyle name="Normal 3 61 6 2" xfId="30853"/>
    <cellStyle name="Normal 3 61 7" xfId="30854"/>
    <cellStyle name="Normal 3 61 8" xfId="30855"/>
    <cellStyle name="Normal 3 61 9" xfId="30856"/>
    <cellStyle name="Normal 3 61_Income Statement " xfId="30857"/>
    <cellStyle name="Normal 3 62" xfId="1373"/>
    <cellStyle name="Normal 3 62 10" xfId="30859"/>
    <cellStyle name="Normal 3 62 11" xfId="30858"/>
    <cellStyle name="Normal 3 62 2" xfId="30860"/>
    <cellStyle name="Normal 3 62 2 2" xfId="30861"/>
    <cellStyle name="Normal 3 62 2 2 2" xfId="30862"/>
    <cellStyle name="Normal 3 62 2 3" xfId="30863"/>
    <cellStyle name="Normal 3 62 2 3 2" xfId="30864"/>
    <cellStyle name="Normal 3 62 2 4" xfId="30865"/>
    <cellStyle name="Normal 3 62 2_Income Statement " xfId="30866"/>
    <cellStyle name="Normal 3 62 3" xfId="30867"/>
    <cellStyle name="Normal 3 62 3 2" xfId="30868"/>
    <cellStyle name="Normal 3 62 3 2 2" xfId="30869"/>
    <cellStyle name="Normal 3 62 3 3" xfId="30870"/>
    <cellStyle name="Normal 3 62 3 3 2" xfId="30871"/>
    <cellStyle name="Normal 3 62 3 4" xfId="30872"/>
    <cellStyle name="Normal 3 62 3_Income Statement " xfId="30873"/>
    <cellStyle name="Normal 3 62 4" xfId="30874"/>
    <cellStyle name="Normal 3 62 4 2" xfId="30875"/>
    <cellStyle name="Normal 3 62 5" xfId="30876"/>
    <cellStyle name="Normal 3 62 5 2" xfId="30877"/>
    <cellStyle name="Normal 3 62 6" xfId="30878"/>
    <cellStyle name="Normal 3 62 6 2" xfId="30879"/>
    <cellStyle name="Normal 3 62 7" xfId="30880"/>
    <cellStyle name="Normal 3 62 8" xfId="30881"/>
    <cellStyle name="Normal 3 62 9" xfId="30882"/>
    <cellStyle name="Normal 3 62_Income Statement " xfId="30883"/>
    <cellStyle name="Normal 3 63" xfId="1374"/>
    <cellStyle name="Normal 3 63 10" xfId="30885"/>
    <cellStyle name="Normal 3 63 11" xfId="30884"/>
    <cellStyle name="Normal 3 63 2" xfId="30886"/>
    <cellStyle name="Normal 3 63 2 2" xfId="30887"/>
    <cellStyle name="Normal 3 63 2 2 2" xfId="30888"/>
    <cellStyle name="Normal 3 63 2 3" xfId="30889"/>
    <cellStyle name="Normal 3 63 2 3 2" xfId="30890"/>
    <cellStyle name="Normal 3 63 2 4" xfId="30891"/>
    <cellStyle name="Normal 3 63 2_Income Statement " xfId="30892"/>
    <cellStyle name="Normal 3 63 3" xfId="30893"/>
    <cellStyle name="Normal 3 63 3 2" xfId="30894"/>
    <cellStyle name="Normal 3 63 3 2 2" xfId="30895"/>
    <cellStyle name="Normal 3 63 3 3" xfId="30896"/>
    <cellStyle name="Normal 3 63 3 3 2" xfId="30897"/>
    <cellStyle name="Normal 3 63 3 4" xfId="30898"/>
    <cellStyle name="Normal 3 63 3_Income Statement " xfId="30899"/>
    <cellStyle name="Normal 3 63 4" xfId="30900"/>
    <cellStyle name="Normal 3 63 4 2" xfId="30901"/>
    <cellStyle name="Normal 3 63 5" xfId="30902"/>
    <cellStyle name="Normal 3 63 5 2" xfId="30903"/>
    <cellStyle name="Normal 3 63 6" xfId="30904"/>
    <cellStyle name="Normal 3 63 6 2" xfId="30905"/>
    <cellStyle name="Normal 3 63 7" xfId="30906"/>
    <cellStyle name="Normal 3 63 8" xfId="30907"/>
    <cellStyle name="Normal 3 63 9" xfId="30908"/>
    <cellStyle name="Normal 3 63_Income Statement " xfId="30909"/>
    <cellStyle name="Normal 3 64" xfId="1375"/>
    <cellStyle name="Normal 3 64 10" xfId="30911"/>
    <cellStyle name="Normal 3 64 11" xfId="30910"/>
    <cellStyle name="Normal 3 64 2" xfId="30912"/>
    <cellStyle name="Normal 3 64 2 2" xfId="30913"/>
    <cellStyle name="Normal 3 64 2 2 2" xfId="30914"/>
    <cellStyle name="Normal 3 64 2 3" xfId="30915"/>
    <cellStyle name="Normal 3 64 2 3 2" xfId="30916"/>
    <cellStyle name="Normal 3 64 2 4" xfId="30917"/>
    <cellStyle name="Normal 3 64 2_Income Statement " xfId="30918"/>
    <cellStyle name="Normal 3 64 3" xfId="30919"/>
    <cellStyle name="Normal 3 64 3 2" xfId="30920"/>
    <cellStyle name="Normal 3 64 3 2 2" xfId="30921"/>
    <cellStyle name="Normal 3 64 3 3" xfId="30922"/>
    <cellStyle name="Normal 3 64 3 3 2" xfId="30923"/>
    <cellStyle name="Normal 3 64 3 4" xfId="30924"/>
    <cellStyle name="Normal 3 64 3_Income Statement " xfId="30925"/>
    <cellStyle name="Normal 3 64 4" xfId="30926"/>
    <cellStyle name="Normal 3 64 4 2" xfId="30927"/>
    <cellStyle name="Normal 3 64 5" xfId="30928"/>
    <cellStyle name="Normal 3 64 5 2" xfId="30929"/>
    <cellStyle name="Normal 3 64 6" xfId="30930"/>
    <cellStyle name="Normal 3 64 6 2" xfId="30931"/>
    <cellStyle name="Normal 3 64 7" xfId="30932"/>
    <cellStyle name="Normal 3 64 8" xfId="30933"/>
    <cellStyle name="Normal 3 64 9" xfId="30934"/>
    <cellStyle name="Normal 3 64_Income Statement " xfId="30935"/>
    <cellStyle name="Normal 3 65" xfId="1376"/>
    <cellStyle name="Normal 3 65 10" xfId="30937"/>
    <cellStyle name="Normal 3 65 11" xfId="30936"/>
    <cellStyle name="Normal 3 65 2" xfId="30938"/>
    <cellStyle name="Normal 3 65 2 2" xfId="30939"/>
    <cellStyle name="Normal 3 65 2 2 2" xfId="30940"/>
    <cellStyle name="Normal 3 65 2 3" xfId="30941"/>
    <cellStyle name="Normal 3 65 2 3 2" xfId="30942"/>
    <cellStyle name="Normal 3 65 2 4" xfId="30943"/>
    <cellStyle name="Normal 3 65 2_Income Statement " xfId="30944"/>
    <cellStyle name="Normal 3 65 3" xfId="30945"/>
    <cellStyle name="Normal 3 65 3 2" xfId="30946"/>
    <cellStyle name="Normal 3 65 3 2 2" xfId="30947"/>
    <cellStyle name="Normal 3 65 3 3" xfId="30948"/>
    <cellStyle name="Normal 3 65 3 3 2" xfId="30949"/>
    <cellStyle name="Normal 3 65 3 4" xfId="30950"/>
    <cellStyle name="Normal 3 65 3_Income Statement " xfId="30951"/>
    <cellStyle name="Normal 3 65 4" xfId="30952"/>
    <cellStyle name="Normal 3 65 4 2" xfId="30953"/>
    <cellStyle name="Normal 3 65 5" xfId="30954"/>
    <cellStyle name="Normal 3 65 5 2" xfId="30955"/>
    <cellStyle name="Normal 3 65 6" xfId="30956"/>
    <cellStyle name="Normal 3 65 6 2" xfId="30957"/>
    <cellStyle name="Normal 3 65 7" xfId="30958"/>
    <cellStyle name="Normal 3 65 8" xfId="30959"/>
    <cellStyle name="Normal 3 65 9" xfId="30960"/>
    <cellStyle name="Normal 3 65_Income Statement " xfId="30961"/>
    <cellStyle name="Normal 3 66" xfId="1377"/>
    <cellStyle name="Normal 3 66 10" xfId="30963"/>
    <cellStyle name="Normal 3 66 11" xfId="30962"/>
    <cellStyle name="Normal 3 66 2" xfId="30964"/>
    <cellStyle name="Normal 3 66 2 2" xfId="30965"/>
    <cellStyle name="Normal 3 66 2 2 2" xfId="30966"/>
    <cellStyle name="Normal 3 66 2 3" xfId="30967"/>
    <cellStyle name="Normal 3 66 2 3 2" xfId="30968"/>
    <cellStyle name="Normal 3 66 2 4" xfId="30969"/>
    <cellStyle name="Normal 3 66 2_Income Statement " xfId="30970"/>
    <cellStyle name="Normal 3 66 3" xfId="30971"/>
    <cellStyle name="Normal 3 66 3 2" xfId="30972"/>
    <cellStyle name="Normal 3 66 3 2 2" xfId="30973"/>
    <cellStyle name="Normal 3 66 3 3" xfId="30974"/>
    <cellStyle name="Normal 3 66 3 3 2" xfId="30975"/>
    <cellStyle name="Normal 3 66 3 4" xfId="30976"/>
    <cellStyle name="Normal 3 66 3_Income Statement " xfId="30977"/>
    <cellStyle name="Normal 3 66 4" xfId="30978"/>
    <cellStyle name="Normal 3 66 4 2" xfId="30979"/>
    <cellStyle name="Normal 3 66 5" xfId="30980"/>
    <cellStyle name="Normal 3 66 5 2" xfId="30981"/>
    <cellStyle name="Normal 3 66 6" xfId="30982"/>
    <cellStyle name="Normal 3 66 6 2" xfId="30983"/>
    <cellStyle name="Normal 3 66 7" xfId="30984"/>
    <cellStyle name="Normal 3 66 8" xfId="30985"/>
    <cellStyle name="Normal 3 66 9" xfId="30986"/>
    <cellStyle name="Normal 3 66_Income Statement " xfId="30987"/>
    <cellStyle name="Normal 3 67" xfId="1378"/>
    <cellStyle name="Normal 3 67 10" xfId="30989"/>
    <cellStyle name="Normal 3 67 11" xfId="30988"/>
    <cellStyle name="Normal 3 67 2" xfId="30990"/>
    <cellStyle name="Normal 3 67 2 2" xfId="30991"/>
    <cellStyle name="Normal 3 67 2 2 2" xfId="30992"/>
    <cellStyle name="Normal 3 67 2 3" xfId="30993"/>
    <cellStyle name="Normal 3 67 2 3 2" xfId="30994"/>
    <cellStyle name="Normal 3 67 2 4" xfId="30995"/>
    <cellStyle name="Normal 3 67 2_Income Statement " xfId="30996"/>
    <cellStyle name="Normal 3 67 3" xfId="30997"/>
    <cellStyle name="Normal 3 67 3 2" xfId="30998"/>
    <cellStyle name="Normal 3 67 3 2 2" xfId="30999"/>
    <cellStyle name="Normal 3 67 3 3" xfId="31000"/>
    <cellStyle name="Normal 3 67 3 3 2" xfId="31001"/>
    <cellStyle name="Normal 3 67 3 4" xfId="31002"/>
    <cellStyle name="Normal 3 67 3_Income Statement " xfId="31003"/>
    <cellStyle name="Normal 3 67 4" xfId="31004"/>
    <cellStyle name="Normal 3 67 4 2" xfId="31005"/>
    <cellStyle name="Normal 3 67 5" xfId="31006"/>
    <cellStyle name="Normal 3 67 5 2" xfId="31007"/>
    <cellStyle name="Normal 3 67 6" xfId="31008"/>
    <cellStyle name="Normal 3 67 6 2" xfId="31009"/>
    <cellStyle name="Normal 3 67 7" xfId="31010"/>
    <cellStyle name="Normal 3 67 8" xfId="31011"/>
    <cellStyle name="Normal 3 67 9" xfId="31012"/>
    <cellStyle name="Normal 3 67_Income Statement " xfId="31013"/>
    <cellStyle name="Normal 3 68" xfId="1379"/>
    <cellStyle name="Normal 3 68 10" xfId="31015"/>
    <cellStyle name="Normal 3 68 11" xfId="31014"/>
    <cellStyle name="Normal 3 68 2" xfId="31016"/>
    <cellStyle name="Normal 3 68 2 2" xfId="31017"/>
    <cellStyle name="Normal 3 68 2 2 2" xfId="31018"/>
    <cellStyle name="Normal 3 68 2 3" xfId="31019"/>
    <cellStyle name="Normal 3 68 2 3 2" xfId="31020"/>
    <cellStyle name="Normal 3 68 2 4" xfId="31021"/>
    <cellStyle name="Normal 3 68 2_Income Statement " xfId="31022"/>
    <cellStyle name="Normal 3 68 3" xfId="31023"/>
    <cellStyle name="Normal 3 68 3 2" xfId="31024"/>
    <cellStyle name="Normal 3 68 3 2 2" xfId="31025"/>
    <cellStyle name="Normal 3 68 3 3" xfId="31026"/>
    <cellStyle name="Normal 3 68 3 3 2" xfId="31027"/>
    <cellStyle name="Normal 3 68 3 4" xfId="31028"/>
    <cellStyle name="Normal 3 68 3_Income Statement " xfId="31029"/>
    <cellStyle name="Normal 3 68 4" xfId="31030"/>
    <cellStyle name="Normal 3 68 4 2" xfId="31031"/>
    <cellStyle name="Normal 3 68 5" xfId="31032"/>
    <cellStyle name="Normal 3 68 5 2" xfId="31033"/>
    <cellStyle name="Normal 3 68 6" xfId="31034"/>
    <cellStyle name="Normal 3 68 6 2" xfId="31035"/>
    <cellStyle name="Normal 3 68 7" xfId="31036"/>
    <cellStyle name="Normal 3 68 8" xfId="31037"/>
    <cellStyle name="Normal 3 68 9" xfId="31038"/>
    <cellStyle name="Normal 3 68_Income Statement " xfId="31039"/>
    <cellStyle name="Normal 3 69" xfId="1380"/>
    <cellStyle name="Normal 3 69 10" xfId="31041"/>
    <cellStyle name="Normal 3 69 11" xfId="31040"/>
    <cellStyle name="Normal 3 69 2" xfId="31042"/>
    <cellStyle name="Normal 3 69 2 2" xfId="31043"/>
    <cellStyle name="Normal 3 69 2 2 2" xfId="31044"/>
    <cellStyle name="Normal 3 69 2 3" xfId="31045"/>
    <cellStyle name="Normal 3 69 2 3 2" xfId="31046"/>
    <cellStyle name="Normal 3 69 2 4" xfId="31047"/>
    <cellStyle name="Normal 3 69 2_Income Statement " xfId="31048"/>
    <cellStyle name="Normal 3 69 3" xfId="31049"/>
    <cellStyle name="Normal 3 69 3 2" xfId="31050"/>
    <cellStyle name="Normal 3 69 3 2 2" xfId="31051"/>
    <cellStyle name="Normal 3 69 3 3" xfId="31052"/>
    <cellStyle name="Normal 3 69 3 3 2" xfId="31053"/>
    <cellStyle name="Normal 3 69 3 4" xfId="31054"/>
    <cellStyle name="Normal 3 69 3_Income Statement " xfId="31055"/>
    <cellStyle name="Normal 3 69 4" xfId="31056"/>
    <cellStyle name="Normal 3 69 4 2" xfId="31057"/>
    <cellStyle name="Normal 3 69 5" xfId="31058"/>
    <cellStyle name="Normal 3 69 5 2" xfId="31059"/>
    <cellStyle name="Normal 3 69 6" xfId="31060"/>
    <cellStyle name="Normal 3 69 6 2" xfId="31061"/>
    <cellStyle name="Normal 3 69 7" xfId="31062"/>
    <cellStyle name="Normal 3 69 8" xfId="31063"/>
    <cellStyle name="Normal 3 69 9" xfId="31064"/>
    <cellStyle name="Normal 3 69_Income Statement " xfId="31065"/>
    <cellStyle name="Normal 3 7" xfId="1381"/>
    <cellStyle name="Normal 3 7 10" xfId="31067"/>
    <cellStyle name="Normal 3 7 11" xfId="31066"/>
    <cellStyle name="Normal 3 7 2" xfId="4560"/>
    <cellStyle name="Normal 3 7 2 2" xfId="31069"/>
    <cellStyle name="Normal 3 7 2 2 2" xfId="31070"/>
    <cellStyle name="Normal 3 7 2 3" xfId="31071"/>
    <cellStyle name="Normal 3 7 2 3 2" xfId="31072"/>
    <cellStyle name="Normal 3 7 2 4" xfId="31073"/>
    <cellStyle name="Normal 3 7 2 5" xfId="31068"/>
    <cellStyle name="Normal 3 7 2_Income Statement " xfId="31074"/>
    <cellStyle name="Normal 3 7 3" xfId="31075"/>
    <cellStyle name="Normal 3 7 3 2" xfId="31076"/>
    <cellStyle name="Normal 3 7 3 2 2" xfId="31077"/>
    <cellStyle name="Normal 3 7 3 3" xfId="31078"/>
    <cellStyle name="Normal 3 7 3 3 2" xfId="31079"/>
    <cellStyle name="Normal 3 7 3 4" xfId="31080"/>
    <cellStyle name="Normal 3 7 3_Income Statement " xfId="31081"/>
    <cellStyle name="Normal 3 7 4" xfId="31082"/>
    <cellStyle name="Normal 3 7 4 2" xfId="31083"/>
    <cellStyle name="Normal 3 7 5" xfId="31084"/>
    <cellStyle name="Normal 3 7 5 2" xfId="31085"/>
    <cellStyle name="Normal 3 7 6" xfId="31086"/>
    <cellStyle name="Normal 3 7 6 2" xfId="31087"/>
    <cellStyle name="Normal 3 7 7" xfId="31088"/>
    <cellStyle name="Normal 3 7 8" xfId="31089"/>
    <cellStyle name="Normal 3 7 9" xfId="31090"/>
    <cellStyle name="Normal 3 7_Income Statement " xfId="31091"/>
    <cellStyle name="Normal 3 70" xfId="1382"/>
    <cellStyle name="Normal 3 70 10" xfId="31093"/>
    <cellStyle name="Normal 3 70 11" xfId="31092"/>
    <cellStyle name="Normal 3 70 2" xfId="31094"/>
    <cellStyle name="Normal 3 70 2 2" xfId="31095"/>
    <cellStyle name="Normal 3 70 2 2 2" xfId="31096"/>
    <cellStyle name="Normal 3 70 2 3" xfId="31097"/>
    <cellStyle name="Normal 3 70 2 3 2" xfId="31098"/>
    <cellStyle name="Normal 3 70 2 4" xfId="31099"/>
    <cellStyle name="Normal 3 70 2_Income Statement " xfId="31100"/>
    <cellStyle name="Normal 3 70 3" xfId="31101"/>
    <cellStyle name="Normal 3 70 3 2" xfId="31102"/>
    <cellStyle name="Normal 3 70 3 2 2" xfId="31103"/>
    <cellStyle name="Normal 3 70 3 3" xfId="31104"/>
    <cellStyle name="Normal 3 70 3 3 2" xfId="31105"/>
    <cellStyle name="Normal 3 70 3 4" xfId="31106"/>
    <cellStyle name="Normal 3 70 3_Income Statement " xfId="31107"/>
    <cellStyle name="Normal 3 70 4" xfId="31108"/>
    <cellStyle name="Normal 3 70 4 2" xfId="31109"/>
    <cellStyle name="Normal 3 70 5" xfId="31110"/>
    <cellStyle name="Normal 3 70 5 2" xfId="31111"/>
    <cellStyle name="Normal 3 70 6" xfId="31112"/>
    <cellStyle name="Normal 3 70 6 2" xfId="31113"/>
    <cellStyle name="Normal 3 70 7" xfId="31114"/>
    <cellStyle name="Normal 3 70 8" xfId="31115"/>
    <cellStyle name="Normal 3 70 9" xfId="31116"/>
    <cellStyle name="Normal 3 70_Income Statement " xfId="31117"/>
    <cellStyle name="Normal 3 71" xfId="1383"/>
    <cellStyle name="Normal 3 71 10" xfId="31119"/>
    <cellStyle name="Normal 3 71 11" xfId="31118"/>
    <cellStyle name="Normal 3 71 2" xfId="31120"/>
    <cellStyle name="Normal 3 71 2 2" xfId="31121"/>
    <cellStyle name="Normal 3 71 2 2 2" xfId="31122"/>
    <cellStyle name="Normal 3 71 2 3" xfId="31123"/>
    <cellStyle name="Normal 3 71 2 3 2" xfId="31124"/>
    <cellStyle name="Normal 3 71 2 4" xfId="31125"/>
    <cellStyle name="Normal 3 71 2_Income Statement " xfId="31126"/>
    <cellStyle name="Normal 3 71 3" xfId="31127"/>
    <cellStyle name="Normal 3 71 3 2" xfId="31128"/>
    <cellStyle name="Normal 3 71 3 2 2" xfId="31129"/>
    <cellStyle name="Normal 3 71 3 3" xfId="31130"/>
    <cellStyle name="Normal 3 71 3 3 2" xfId="31131"/>
    <cellStyle name="Normal 3 71 3 4" xfId="31132"/>
    <cellStyle name="Normal 3 71 3_Income Statement " xfId="31133"/>
    <cellStyle name="Normal 3 71 4" xfId="31134"/>
    <cellStyle name="Normal 3 71 4 2" xfId="31135"/>
    <cellStyle name="Normal 3 71 5" xfId="31136"/>
    <cellStyle name="Normal 3 71 5 2" xfId="31137"/>
    <cellStyle name="Normal 3 71 6" xfId="31138"/>
    <cellStyle name="Normal 3 71 6 2" xfId="31139"/>
    <cellStyle name="Normal 3 71 7" xfId="31140"/>
    <cellStyle name="Normal 3 71 8" xfId="31141"/>
    <cellStyle name="Normal 3 71 9" xfId="31142"/>
    <cellStyle name="Normal 3 71_Income Statement " xfId="31143"/>
    <cellStyle name="Normal 3 72" xfId="1384"/>
    <cellStyle name="Normal 3 72 10" xfId="31145"/>
    <cellStyle name="Normal 3 72 11" xfId="31144"/>
    <cellStyle name="Normal 3 72 2" xfId="31146"/>
    <cellStyle name="Normal 3 72 2 2" xfId="31147"/>
    <cellStyle name="Normal 3 72 2 2 2" xfId="31148"/>
    <cellStyle name="Normal 3 72 2 3" xfId="31149"/>
    <cellStyle name="Normal 3 72 2 3 2" xfId="31150"/>
    <cellStyle name="Normal 3 72 2 4" xfId="31151"/>
    <cellStyle name="Normal 3 72 2_Income Statement " xfId="31152"/>
    <cellStyle name="Normal 3 72 3" xfId="31153"/>
    <cellStyle name="Normal 3 72 3 2" xfId="31154"/>
    <cellStyle name="Normal 3 72 3 2 2" xfId="31155"/>
    <cellStyle name="Normal 3 72 3 3" xfId="31156"/>
    <cellStyle name="Normal 3 72 3 3 2" xfId="31157"/>
    <cellStyle name="Normal 3 72 3 4" xfId="31158"/>
    <cellStyle name="Normal 3 72 3_Income Statement " xfId="31159"/>
    <cellStyle name="Normal 3 72 4" xfId="31160"/>
    <cellStyle name="Normal 3 72 4 2" xfId="31161"/>
    <cellStyle name="Normal 3 72 5" xfId="31162"/>
    <cellStyle name="Normal 3 72 5 2" xfId="31163"/>
    <cellStyle name="Normal 3 72 6" xfId="31164"/>
    <cellStyle name="Normal 3 72 6 2" xfId="31165"/>
    <cellStyle name="Normal 3 72 7" xfId="31166"/>
    <cellStyle name="Normal 3 72 8" xfId="31167"/>
    <cellStyle name="Normal 3 72 9" xfId="31168"/>
    <cellStyle name="Normal 3 72_Income Statement " xfId="31169"/>
    <cellStyle name="Normal 3 73" xfId="1385"/>
    <cellStyle name="Normal 3 73 10" xfId="31171"/>
    <cellStyle name="Normal 3 73 11" xfId="31170"/>
    <cellStyle name="Normal 3 73 2" xfId="31172"/>
    <cellStyle name="Normal 3 73 2 2" xfId="31173"/>
    <cellStyle name="Normal 3 73 2 2 2" xfId="31174"/>
    <cellStyle name="Normal 3 73 2 3" xfId="31175"/>
    <cellStyle name="Normal 3 73 2 3 2" xfId="31176"/>
    <cellStyle name="Normal 3 73 2 4" xfId="31177"/>
    <cellStyle name="Normal 3 73 2_Income Statement " xfId="31178"/>
    <cellStyle name="Normal 3 73 3" xfId="31179"/>
    <cellStyle name="Normal 3 73 3 2" xfId="31180"/>
    <cellStyle name="Normal 3 73 3 2 2" xfId="31181"/>
    <cellStyle name="Normal 3 73 3 3" xfId="31182"/>
    <cellStyle name="Normal 3 73 3 3 2" xfId="31183"/>
    <cellStyle name="Normal 3 73 3 4" xfId="31184"/>
    <cellStyle name="Normal 3 73 3_Income Statement " xfId="31185"/>
    <cellStyle name="Normal 3 73 4" xfId="31186"/>
    <cellStyle name="Normal 3 73 4 2" xfId="31187"/>
    <cellStyle name="Normal 3 73 5" xfId="31188"/>
    <cellStyle name="Normal 3 73 5 2" xfId="31189"/>
    <cellStyle name="Normal 3 73 6" xfId="31190"/>
    <cellStyle name="Normal 3 73 6 2" xfId="31191"/>
    <cellStyle name="Normal 3 73 7" xfId="31192"/>
    <cellStyle name="Normal 3 73 8" xfId="31193"/>
    <cellStyle name="Normal 3 73 9" xfId="31194"/>
    <cellStyle name="Normal 3 73_Income Statement " xfId="31195"/>
    <cellStyle name="Normal 3 74" xfId="1386"/>
    <cellStyle name="Normal 3 74 10" xfId="31197"/>
    <cellStyle name="Normal 3 74 11" xfId="31196"/>
    <cellStyle name="Normal 3 74 2" xfId="31198"/>
    <cellStyle name="Normal 3 74 2 2" xfId="31199"/>
    <cellStyle name="Normal 3 74 2 2 2" xfId="31200"/>
    <cellStyle name="Normal 3 74 2 3" xfId="31201"/>
    <cellStyle name="Normal 3 74 2 3 2" xfId="31202"/>
    <cellStyle name="Normal 3 74 2 4" xfId="31203"/>
    <cellStyle name="Normal 3 74 2_Income Statement " xfId="31204"/>
    <cellStyle name="Normal 3 74 3" xfId="31205"/>
    <cellStyle name="Normal 3 74 3 2" xfId="31206"/>
    <cellStyle name="Normal 3 74 3 2 2" xfId="31207"/>
    <cellStyle name="Normal 3 74 3 3" xfId="31208"/>
    <cellStyle name="Normal 3 74 3 3 2" xfId="31209"/>
    <cellStyle name="Normal 3 74 3 4" xfId="31210"/>
    <cellStyle name="Normal 3 74 3_Income Statement " xfId="31211"/>
    <cellStyle name="Normal 3 74 4" xfId="31212"/>
    <cellStyle name="Normal 3 74 4 2" xfId="31213"/>
    <cellStyle name="Normal 3 74 5" xfId="31214"/>
    <cellStyle name="Normal 3 74 5 2" xfId="31215"/>
    <cellStyle name="Normal 3 74 6" xfId="31216"/>
    <cellStyle name="Normal 3 74 6 2" xfId="31217"/>
    <cellStyle name="Normal 3 74 7" xfId="31218"/>
    <cellStyle name="Normal 3 74 8" xfId="31219"/>
    <cellStyle name="Normal 3 74 9" xfId="31220"/>
    <cellStyle name="Normal 3 74_Income Statement " xfId="31221"/>
    <cellStyle name="Normal 3 75" xfId="1387"/>
    <cellStyle name="Normal 3 75 10" xfId="31223"/>
    <cellStyle name="Normal 3 75 11" xfId="31222"/>
    <cellStyle name="Normal 3 75 2" xfId="31224"/>
    <cellStyle name="Normal 3 75 2 2" xfId="31225"/>
    <cellStyle name="Normal 3 75 2 2 2" xfId="31226"/>
    <cellStyle name="Normal 3 75 2 3" xfId="31227"/>
    <cellStyle name="Normal 3 75 2 3 2" xfId="31228"/>
    <cellStyle name="Normal 3 75 2 4" xfId="31229"/>
    <cellStyle name="Normal 3 75 2_Income Statement " xfId="31230"/>
    <cellStyle name="Normal 3 75 3" xfId="31231"/>
    <cellStyle name="Normal 3 75 3 2" xfId="31232"/>
    <cellStyle name="Normal 3 75 3 2 2" xfId="31233"/>
    <cellStyle name="Normal 3 75 3 3" xfId="31234"/>
    <cellStyle name="Normal 3 75 3 3 2" xfId="31235"/>
    <cellStyle name="Normal 3 75 3 4" xfId="31236"/>
    <cellStyle name="Normal 3 75 3_Income Statement " xfId="31237"/>
    <cellStyle name="Normal 3 75 4" xfId="31238"/>
    <cellStyle name="Normal 3 75 4 2" xfId="31239"/>
    <cellStyle name="Normal 3 75 5" xfId="31240"/>
    <cellStyle name="Normal 3 75 5 2" xfId="31241"/>
    <cellStyle name="Normal 3 75 6" xfId="31242"/>
    <cellStyle name="Normal 3 75 6 2" xfId="31243"/>
    <cellStyle name="Normal 3 75 7" xfId="31244"/>
    <cellStyle name="Normal 3 75 8" xfId="31245"/>
    <cellStyle name="Normal 3 75 9" xfId="31246"/>
    <cellStyle name="Normal 3 75_Income Statement " xfId="31247"/>
    <cellStyle name="Normal 3 76" xfId="1388"/>
    <cellStyle name="Normal 3 76 10" xfId="31249"/>
    <cellStyle name="Normal 3 76 11" xfId="31248"/>
    <cellStyle name="Normal 3 76 2" xfId="31250"/>
    <cellStyle name="Normal 3 76 2 2" xfId="31251"/>
    <cellStyle name="Normal 3 76 2 2 2" xfId="31252"/>
    <cellStyle name="Normal 3 76 2 3" xfId="31253"/>
    <cellStyle name="Normal 3 76 2 3 2" xfId="31254"/>
    <cellStyle name="Normal 3 76 2 4" xfId="31255"/>
    <cellStyle name="Normal 3 76 2_Income Statement " xfId="31256"/>
    <cellStyle name="Normal 3 76 3" xfId="31257"/>
    <cellStyle name="Normal 3 76 3 2" xfId="31258"/>
    <cellStyle name="Normal 3 76 3 2 2" xfId="31259"/>
    <cellStyle name="Normal 3 76 3 3" xfId="31260"/>
    <cellStyle name="Normal 3 76 3 3 2" xfId="31261"/>
    <cellStyle name="Normal 3 76 3 4" xfId="31262"/>
    <cellStyle name="Normal 3 76 3_Income Statement " xfId="31263"/>
    <cellStyle name="Normal 3 76 4" xfId="31264"/>
    <cellStyle name="Normal 3 76 4 2" xfId="31265"/>
    <cellStyle name="Normal 3 76 5" xfId="31266"/>
    <cellStyle name="Normal 3 76 5 2" xfId="31267"/>
    <cellStyle name="Normal 3 76 6" xfId="31268"/>
    <cellStyle name="Normal 3 76 6 2" xfId="31269"/>
    <cellStyle name="Normal 3 76 7" xfId="31270"/>
    <cellStyle name="Normal 3 76 8" xfId="31271"/>
    <cellStyle name="Normal 3 76 9" xfId="31272"/>
    <cellStyle name="Normal 3 76_Income Statement " xfId="31273"/>
    <cellStyle name="Normal 3 77" xfId="1389"/>
    <cellStyle name="Normal 3 77 10" xfId="31275"/>
    <cellStyle name="Normal 3 77 11" xfId="31274"/>
    <cellStyle name="Normal 3 77 2" xfId="31276"/>
    <cellStyle name="Normal 3 77 2 2" xfId="31277"/>
    <cellStyle name="Normal 3 77 2 2 2" xfId="31278"/>
    <cellStyle name="Normal 3 77 2 3" xfId="31279"/>
    <cellStyle name="Normal 3 77 2 3 2" xfId="31280"/>
    <cellStyle name="Normal 3 77 2 4" xfId="31281"/>
    <cellStyle name="Normal 3 77 2_Income Statement " xfId="31282"/>
    <cellStyle name="Normal 3 77 3" xfId="31283"/>
    <cellStyle name="Normal 3 77 3 2" xfId="31284"/>
    <cellStyle name="Normal 3 77 3 2 2" xfId="31285"/>
    <cellStyle name="Normal 3 77 3 3" xfId="31286"/>
    <cellStyle name="Normal 3 77 3 3 2" xfId="31287"/>
    <cellStyle name="Normal 3 77 3 4" xfId="31288"/>
    <cellStyle name="Normal 3 77 3_Income Statement " xfId="31289"/>
    <cellStyle name="Normal 3 77 4" xfId="31290"/>
    <cellStyle name="Normal 3 77 4 2" xfId="31291"/>
    <cellStyle name="Normal 3 77 5" xfId="31292"/>
    <cellStyle name="Normal 3 77 5 2" xfId="31293"/>
    <cellStyle name="Normal 3 77 6" xfId="31294"/>
    <cellStyle name="Normal 3 77 6 2" xfId="31295"/>
    <cellStyle name="Normal 3 77 7" xfId="31296"/>
    <cellStyle name="Normal 3 77 8" xfId="31297"/>
    <cellStyle name="Normal 3 77 9" xfId="31298"/>
    <cellStyle name="Normal 3 77_Income Statement " xfId="31299"/>
    <cellStyle name="Normal 3 78" xfId="1390"/>
    <cellStyle name="Normal 3 78 10" xfId="31301"/>
    <cellStyle name="Normal 3 78 11" xfId="31300"/>
    <cellStyle name="Normal 3 78 2" xfId="31302"/>
    <cellStyle name="Normal 3 78 2 2" xfId="31303"/>
    <cellStyle name="Normal 3 78 2 2 2" xfId="31304"/>
    <cellStyle name="Normal 3 78 2 3" xfId="31305"/>
    <cellStyle name="Normal 3 78 2 3 2" xfId="31306"/>
    <cellStyle name="Normal 3 78 2 4" xfId="31307"/>
    <cellStyle name="Normal 3 78 2_Income Statement " xfId="31308"/>
    <cellStyle name="Normal 3 78 3" xfId="31309"/>
    <cellStyle name="Normal 3 78 3 2" xfId="31310"/>
    <cellStyle name="Normal 3 78 3 2 2" xfId="31311"/>
    <cellStyle name="Normal 3 78 3 3" xfId="31312"/>
    <cellStyle name="Normal 3 78 3 3 2" xfId="31313"/>
    <cellStyle name="Normal 3 78 3 4" xfId="31314"/>
    <cellStyle name="Normal 3 78 3_Income Statement " xfId="31315"/>
    <cellStyle name="Normal 3 78 4" xfId="31316"/>
    <cellStyle name="Normal 3 78 4 2" xfId="31317"/>
    <cellStyle name="Normal 3 78 5" xfId="31318"/>
    <cellStyle name="Normal 3 78 5 2" xfId="31319"/>
    <cellStyle name="Normal 3 78 6" xfId="31320"/>
    <cellStyle name="Normal 3 78 6 2" xfId="31321"/>
    <cellStyle name="Normal 3 78 7" xfId="31322"/>
    <cellStyle name="Normal 3 78 8" xfId="31323"/>
    <cellStyle name="Normal 3 78 9" xfId="31324"/>
    <cellStyle name="Normal 3 78_Income Statement " xfId="31325"/>
    <cellStyle name="Normal 3 79" xfId="1391"/>
    <cellStyle name="Normal 3 79 10" xfId="31327"/>
    <cellStyle name="Normal 3 79 11" xfId="31326"/>
    <cellStyle name="Normal 3 79 2" xfId="31328"/>
    <cellStyle name="Normal 3 79 2 2" xfId="31329"/>
    <cellStyle name="Normal 3 79 2 2 2" xfId="31330"/>
    <cellStyle name="Normal 3 79 2 3" xfId="31331"/>
    <cellStyle name="Normal 3 79 2 3 2" xfId="31332"/>
    <cellStyle name="Normal 3 79 2 4" xfId="31333"/>
    <cellStyle name="Normal 3 79 2_Income Statement " xfId="31334"/>
    <cellStyle name="Normal 3 79 3" xfId="31335"/>
    <cellStyle name="Normal 3 79 3 2" xfId="31336"/>
    <cellStyle name="Normal 3 79 3 2 2" xfId="31337"/>
    <cellStyle name="Normal 3 79 3 3" xfId="31338"/>
    <cellStyle name="Normal 3 79 3 3 2" xfId="31339"/>
    <cellStyle name="Normal 3 79 3 4" xfId="31340"/>
    <cellStyle name="Normal 3 79 3_Income Statement " xfId="31341"/>
    <cellStyle name="Normal 3 79 4" xfId="31342"/>
    <cellStyle name="Normal 3 79 4 2" xfId="31343"/>
    <cellStyle name="Normal 3 79 5" xfId="31344"/>
    <cellStyle name="Normal 3 79 5 2" xfId="31345"/>
    <cellStyle name="Normal 3 79 6" xfId="31346"/>
    <cellStyle name="Normal 3 79 6 2" xfId="31347"/>
    <cellStyle name="Normal 3 79 7" xfId="31348"/>
    <cellStyle name="Normal 3 79 8" xfId="31349"/>
    <cellStyle name="Normal 3 79 9" xfId="31350"/>
    <cellStyle name="Normal 3 79_Income Statement " xfId="31351"/>
    <cellStyle name="Normal 3 8" xfId="1392"/>
    <cellStyle name="Normal 3 8 10" xfId="31353"/>
    <cellStyle name="Normal 3 8 11" xfId="31352"/>
    <cellStyle name="Normal 3 8 2" xfId="4561"/>
    <cellStyle name="Normal 3 8 2 2" xfId="31355"/>
    <cellStyle name="Normal 3 8 2 2 2" xfId="31356"/>
    <cellStyle name="Normal 3 8 2 3" xfId="31357"/>
    <cellStyle name="Normal 3 8 2 3 2" xfId="31358"/>
    <cellStyle name="Normal 3 8 2 4" xfId="31359"/>
    <cellStyle name="Normal 3 8 2 5" xfId="31354"/>
    <cellStyle name="Normal 3 8 2_Income Statement " xfId="31360"/>
    <cellStyle name="Normal 3 8 3" xfId="31361"/>
    <cellStyle name="Normal 3 8 3 2" xfId="31362"/>
    <cellStyle name="Normal 3 8 3 2 2" xfId="31363"/>
    <cellStyle name="Normal 3 8 3 3" xfId="31364"/>
    <cellStyle name="Normal 3 8 3 3 2" xfId="31365"/>
    <cellStyle name="Normal 3 8 3 4" xfId="31366"/>
    <cellStyle name="Normal 3 8 3_Income Statement " xfId="31367"/>
    <cellStyle name="Normal 3 8 4" xfId="31368"/>
    <cellStyle name="Normal 3 8 4 2" xfId="31369"/>
    <cellStyle name="Normal 3 8 5" xfId="31370"/>
    <cellStyle name="Normal 3 8 5 2" xfId="31371"/>
    <cellStyle name="Normal 3 8 6" xfId="31372"/>
    <cellStyle name="Normal 3 8 6 2" xfId="31373"/>
    <cellStyle name="Normal 3 8 7" xfId="31374"/>
    <cellStyle name="Normal 3 8 8" xfId="31375"/>
    <cellStyle name="Normal 3 8 9" xfId="31376"/>
    <cellStyle name="Normal 3 8_Income Statement " xfId="31377"/>
    <cellStyle name="Normal 3 80" xfId="1393"/>
    <cellStyle name="Normal 3 80 10" xfId="31379"/>
    <cellStyle name="Normal 3 80 11" xfId="31378"/>
    <cellStyle name="Normal 3 80 2" xfId="31380"/>
    <cellStyle name="Normal 3 80 2 2" xfId="31381"/>
    <cellStyle name="Normal 3 80 2 2 2" xfId="31382"/>
    <cellStyle name="Normal 3 80 2 3" xfId="31383"/>
    <cellStyle name="Normal 3 80 2 3 2" xfId="31384"/>
    <cellStyle name="Normal 3 80 2 4" xfId="31385"/>
    <cellStyle name="Normal 3 80 2_Income Statement " xfId="31386"/>
    <cellStyle name="Normal 3 80 3" xfId="31387"/>
    <cellStyle name="Normal 3 80 3 2" xfId="31388"/>
    <cellStyle name="Normal 3 80 3 2 2" xfId="31389"/>
    <cellStyle name="Normal 3 80 3 3" xfId="31390"/>
    <cellStyle name="Normal 3 80 3 3 2" xfId="31391"/>
    <cellStyle name="Normal 3 80 3 4" xfId="31392"/>
    <cellStyle name="Normal 3 80 3_Income Statement " xfId="31393"/>
    <cellStyle name="Normal 3 80 4" xfId="31394"/>
    <cellStyle name="Normal 3 80 4 2" xfId="31395"/>
    <cellStyle name="Normal 3 80 5" xfId="31396"/>
    <cellStyle name="Normal 3 80 5 2" xfId="31397"/>
    <cellStyle name="Normal 3 80 6" xfId="31398"/>
    <cellStyle name="Normal 3 80 6 2" xfId="31399"/>
    <cellStyle name="Normal 3 80 7" xfId="31400"/>
    <cellStyle name="Normal 3 80 8" xfId="31401"/>
    <cellStyle name="Normal 3 80 9" xfId="31402"/>
    <cellStyle name="Normal 3 80_Income Statement " xfId="31403"/>
    <cellStyle name="Normal 3 81" xfId="1394"/>
    <cellStyle name="Normal 3 81 10" xfId="31405"/>
    <cellStyle name="Normal 3 81 11" xfId="31404"/>
    <cellStyle name="Normal 3 81 2" xfId="31406"/>
    <cellStyle name="Normal 3 81 2 2" xfId="31407"/>
    <cellStyle name="Normal 3 81 2 2 2" xfId="31408"/>
    <cellStyle name="Normal 3 81 2 3" xfId="31409"/>
    <cellStyle name="Normal 3 81 2 3 2" xfId="31410"/>
    <cellStyle name="Normal 3 81 2 4" xfId="31411"/>
    <cellStyle name="Normal 3 81 2_Income Statement " xfId="31412"/>
    <cellStyle name="Normal 3 81 3" xfId="31413"/>
    <cellStyle name="Normal 3 81 3 2" xfId="31414"/>
    <cellStyle name="Normal 3 81 3 2 2" xfId="31415"/>
    <cellStyle name="Normal 3 81 3 3" xfId="31416"/>
    <cellStyle name="Normal 3 81 3 3 2" xfId="31417"/>
    <cellStyle name="Normal 3 81 3 4" xfId="31418"/>
    <cellStyle name="Normal 3 81 3_Income Statement " xfId="31419"/>
    <cellStyle name="Normal 3 81 4" xfId="31420"/>
    <cellStyle name="Normal 3 81 4 2" xfId="31421"/>
    <cellStyle name="Normal 3 81 5" xfId="31422"/>
    <cellStyle name="Normal 3 81 5 2" xfId="31423"/>
    <cellStyle name="Normal 3 81 6" xfId="31424"/>
    <cellStyle name="Normal 3 81 6 2" xfId="31425"/>
    <cellStyle name="Normal 3 81 7" xfId="31426"/>
    <cellStyle name="Normal 3 81 8" xfId="31427"/>
    <cellStyle name="Normal 3 81 9" xfId="31428"/>
    <cellStyle name="Normal 3 81_Income Statement " xfId="31429"/>
    <cellStyle name="Normal 3 82" xfId="1395"/>
    <cellStyle name="Normal 3 82 10" xfId="31431"/>
    <cellStyle name="Normal 3 82 11" xfId="31430"/>
    <cellStyle name="Normal 3 82 2" xfId="31432"/>
    <cellStyle name="Normal 3 82 2 2" xfId="31433"/>
    <cellStyle name="Normal 3 82 2 2 2" xfId="31434"/>
    <cellStyle name="Normal 3 82 2 3" xfId="31435"/>
    <cellStyle name="Normal 3 82 2 3 2" xfId="31436"/>
    <cellStyle name="Normal 3 82 2 4" xfId="31437"/>
    <cellStyle name="Normal 3 82 2_Income Statement " xfId="31438"/>
    <cellStyle name="Normal 3 82 3" xfId="31439"/>
    <cellStyle name="Normal 3 82 3 2" xfId="31440"/>
    <cellStyle name="Normal 3 82 3 2 2" xfId="31441"/>
    <cellStyle name="Normal 3 82 3 3" xfId="31442"/>
    <cellStyle name="Normal 3 82 3 3 2" xfId="31443"/>
    <cellStyle name="Normal 3 82 3 4" xfId="31444"/>
    <cellStyle name="Normal 3 82 3_Income Statement " xfId="31445"/>
    <cellStyle name="Normal 3 82 4" xfId="31446"/>
    <cellStyle name="Normal 3 82 4 2" xfId="31447"/>
    <cellStyle name="Normal 3 82 5" xfId="31448"/>
    <cellStyle name="Normal 3 82 5 2" xfId="31449"/>
    <cellStyle name="Normal 3 82 6" xfId="31450"/>
    <cellStyle name="Normal 3 82 6 2" xfId="31451"/>
    <cellStyle name="Normal 3 82 7" xfId="31452"/>
    <cellStyle name="Normal 3 82 8" xfId="31453"/>
    <cellStyle name="Normal 3 82 9" xfId="31454"/>
    <cellStyle name="Normal 3 82_Income Statement " xfId="31455"/>
    <cellStyle name="Normal 3 83" xfId="1396"/>
    <cellStyle name="Normal 3 83 10" xfId="31457"/>
    <cellStyle name="Normal 3 83 11" xfId="31456"/>
    <cellStyle name="Normal 3 83 2" xfId="31458"/>
    <cellStyle name="Normal 3 83 2 2" xfId="31459"/>
    <cellStyle name="Normal 3 83 2 2 2" xfId="31460"/>
    <cellStyle name="Normal 3 83 2 3" xfId="31461"/>
    <cellStyle name="Normal 3 83 2 3 2" xfId="31462"/>
    <cellStyle name="Normal 3 83 2 4" xfId="31463"/>
    <cellStyle name="Normal 3 83 2_Income Statement " xfId="31464"/>
    <cellStyle name="Normal 3 83 3" xfId="31465"/>
    <cellStyle name="Normal 3 83 3 2" xfId="31466"/>
    <cellStyle name="Normal 3 83 3 2 2" xfId="31467"/>
    <cellStyle name="Normal 3 83 3 3" xfId="31468"/>
    <cellStyle name="Normal 3 83 3 3 2" xfId="31469"/>
    <cellStyle name="Normal 3 83 3 4" xfId="31470"/>
    <cellStyle name="Normal 3 83 3_Income Statement " xfId="31471"/>
    <cellStyle name="Normal 3 83 4" xfId="31472"/>
    <cellStyle name="Normal 3 83 4 2" xfId="31473"/>
    <cellStyle name="Normal 3 83 5" xfId="31474"/>
    <cellStyle name="Normal 3 83 5 2" xfId="31475"/>
    <cellStyle name="Normal 3 83 6" xfId="31476"/>
    <cellStyle name="Normal 3 83 6 2" xfId="31477"/>
    <cellStyle name="Normal 3 83 7" xfId="31478"/>
    <cellStyle name="Normal 3 83 8" xfId="31479"/>
    <cellStyle name="Normal 3 83 9" xfId="31480"/>
    <cellStyle name="Normal 3 83_Income Statement " xfId="31481"/>
    <cellStyle name="Normal 3 84" xfId="1397"/>
    <cellStyle name="Normal 3 84 10" xfId="31483"/>
    <cellStyle name="Normal 3 84 11" xfId="31482"/>
    <cellStyle name="Normal 3 84 2" xfId="31484"/>
    <cellStyle name="Normal 3 84 2 2" xfId="31485"/>
    <cellStyle name="Normal 3 84 2 2 2" xfId="31486"/>
    <cellStyle name="Normal 3 84 2 3" xfId="31487"/>
    <cellStyle name="Normal 3 84 2 3 2" xfId="31488"/>
    <cellStyle name="Normal 3 84 2 4" xfId="31489"/>
    <cellStyle name="Normal 3 84 2_Income Statement " xfId="31490"/>
    <cellStyle name="Normal 3 84 3" xfId="31491"/>
    <cellStyle name="Normal 3 84 3 2" xfId="31492"/>
    <cellStyle name="Normal 3 84 3 2 2" xfId="31493"/>
    <cellStyle name="Normal 3 84 3 3" xfId="31494"/>
    <cellStyle name="Normal 3 84 3 3 2" xfId="31495"/>
    <cellStyle name="Normal 3 84 3 4" xfId="31496"/>
    <cellStyle name="Normal 3 84 3_Income Statement " xfId="31497"/>
    <cellStyle name="Normal 3 84 4" xfId="31498"/>
    <cellStyle name="Normal 3 84 4 2" xfId="31499"/>
    <cellStyle name="Normal 3 84 5" xfId="31500"/>
    <cellStyle name="Normal 3 84 5 2" xfId="31501"/>
    <cellStyle name="Normal 3 84 6" xfId="31502"/>
    <cellStyle name="Normal 3 84 6 2" xfId="31503"/>
    <cellStyle name="Normal 3 84 7" xfId="31504"/>
    <cellStyle name="Normal 3 84 8" xfId="31505"/>
    <cellStyle name="Normal 3 84 9" xfId="31506"/>
    <cellStyle name="Normal 3 84_Income Statement " xfId="31507"/>
    <cellStyle name="Normal 3 85" xfId="1398"/>
    <cellStyle name="Normal 3 85 10" xfId="31509"/>
    <cellStyle name="Normal 3 85 11" xfId="31508"/>
    <cellStyle name="Normal 3 85 2" xfId="31510"/>
    <cellStyle name="Normal 3 85 2 2" xfId="31511"/>
    <cellStyle name="Normal 3 85 2 2 2" xfId="31512"/>
    <cellStyle name="Normal 3 85 2 3" xfId="31513"/>
    <cellStyle name="Normal 3 85 2 3 2" xfId="31514"/>
    <cellStyle name="Normal 3 85 2 4" xfId="31515"/>
    <cellStyle name="Normal 3 85 2_Income Statement " xfId="31516"/>
    <cellStyle name="Normal 3 85 3" xfId="31517"/>
    <cellStyle name="Normal 3 85 3 2" xfId="31518"/>
    <cellStyle name="Normal 3 85 3 2 2" xfId="31519"/>
    <cellStyle name="Normal 3 85 3 3" xfId="31520"/>
    <cellStyle name="Normal 3 85 3 3 2" xfId="31521"/>
    <cellStyle name="Normal 3 85 3 4" xfId="31522"/>
    <cellStyle name="Normal 3 85 3_Income Statement " xfId="31523"/>
    <cellStyle name="Normal 3 85 4" xfId="31524"/>
    <cellStyle name="Normal 3 85 4 2" xfId="31525"/>
    <cellStyle name="Normal 3 85 5" xfId="31526"/>
    <cellStyle name="Normal 3 85 5 2" xfId="31527"/>
    <cellStyle name="Normal 3 85 6" xfId="31528"/>
    <cellStyle name="Normal 3 85 6 2" xfId="31529"/>
    <cellStyle name="Normal 3 85 7" xfId="31530"/>
    <cellStyle name="Normal 3 85 8" xfId="31531"/>
    <cellStyle name="Normal 3 85 9" xfId="31532"/>
    <cellStyle name="Normal 3 85_Income Statement " xfId="31533"/>
    <cellStyle name="Normal 3 86" xfId="1399"/>
    <cellStyle name="Normal 3 86 10" xfId="31535"/>
    <cellStyle name="Normal 3 86 11" xfId="31534"/>
    <cellStyle name="Normal 3 86 2" xfId="31536"/>
    <cellStyle name="Normal 3 86 2 2" xfId="31537"/>
    <cellStyle name="Normal 3 86 2 2 2" xfId="31538"/>
    <cellStyle name="Normal 3 86 2 3" xfId="31539"/>
    <cellStyle name="Normal 3 86 2 3 2" xfId="31540"/>
    <cellStyle name="Normal 3 86 2 4" xfId="31541"/>
    <cellStyle name="Normal 3 86 2_Income Statement " xfId="31542"/>
    <cellStyle name="Normal 3 86 3" xfId="31543"/>
    <cellStyle name="Normal 3 86 3 2" xfId="31544"/>
    <cellStyle name="Normal 3 86 3 2 2" xfId="31545"/>
    <cellStyle name="Normal 3 86 3 3" xfId="31546"/>
    <cellStyle name="Normal 3 86 3 3 2" xfId="31547"/>
    <cellStyle name="Normal 3 86 3 4" xfId="31548"/>
    <cellStyle name="Normal 3 86 3_Income Statement " xfId="31549"/>
    <cellStyle name="Normal 3 86 4" xfId="31550"/>
    <cellStyle name="Normal 3 86 4 2" xfId="31551"/>
    <cellStyle name="Normal 3 86 5" xfId="31552"/>
    <cellStyle name="Normal 3 86 5 2" xfId="31553"/>
    <cellStyle name="Normal 3 86 6" xfId="31554"/>
    <cellStyle name="Normal 3 86 6 2" xfId="31555"/>
    <cellStyle name="Normal 3 86 7" xfId="31556"/>
    <cellStyle name="Normal 3 86 8" xfId="31557"/>
    <cellStyle name="Normal 3 86 9" xfId="31558"/>
    <cellStyle name="Normal 3 86_Income Statement " xfId="31559"/>
    <cellStyle name="Normal 3 87" xfId="1400"/>
    <cellStyle name="Normal 3 87 10" xfId="31561"/>
    <cellStyle name="Normal 3 87 11" xfId="31560"/>
    <cellStyle name="Normal 3 87 2" xfId="31562"/>
    <cellStyle name="Normal 3 87 2 2" xfId="31563"/>
    <cellStyle name="Normal 3 87 2 2 2" xfId="31564"/>
    <cellStyle name="Normal 3 87 2 3" xfId="31565"/>
    <cellStyle name="Normal 3 87 2 3 2" xfId="31566"/>
    <cellStyle name="Normal 3 87 2 4" xfId="31567"/>
    <cellStyle name="Normal 3 87 2_Income Statement " xfId="31568"/>
    <cellStyle name="Normal 3 87 3" xfId="31569"/>
    <cellStyle name="Normal 3 87 3 2" xfId="31570"/>
    <cellStyle name="Normal 3 87 3 2 2" xfId="31571"/>
    <cellStyle name="Normal 3 87 3 3" xfId="31572"/>
    <cellStyle name="Normal 3 87 3 3 2" xfId="31573"/>
    <cellStyle name="Normal 3 87 3 4" xfId="31574"/>
    <cellStyle name="Normal 3 87 3_Income Statement " xfId="31575"/>
    <cellStyle name="Normal 3 87 4" xfId="31576"/>
    <cellStyle name="Normal 3 87 4 2" xfId="31577"/>
    <cellStyle name="Normal 3 87 5" xfId="31578"/>
    <cellStyle name="Normal 3 87 5 2" xfId="31579"/>
    <cellStyle name="Normal 3 87 6" xfId="31580"/>
    <cellStyle name="Normal 3 87 6 2" xfId="31581"/>
    <cellStyle name="Normal 3 87 7" xfId="31582"/>
    <cellStyle name="Normal 3 87 8" xfId="31583"/>
    <cellStyle name="Normal 3 87 9" xfId="31584"/>
    <cellStyle name="Normal 3 87_Income Statement " xfId="31585"/>
    <cellStyle name="Normal 3 88" xfId="1401"/>
    <cellStyle name="Normal 3 88 10" xfId="31587"/>
    <cellStyle name="Normal 3 88 11" xfId="31586"/>
    <cellStyle name="Normal 3 88 2" xfId="31588"/>
    <cellStyle name="Normal 3 88 2 2" xfId="31589"/>
    <cellStyle name="Normal 3 88 2 2 2" xfId="31590"/>
    <cellStyle name="Normal 3 88 2 3" xfId="31591"/>
    <cellStyle name="Normal 3 88 2 3 2" xfId="31592"/>
    <cellStyle name="Normal 3 88 2 4" xfId="31593"/>
    <cellStyle name="Normal 3 88 2_Income Statement " xfId="31594"/>
    <cellStyle name="Normal 3 88 3" xfId="31595"/>
    <cellStyle name="Normal 3 88 3 2" xfId="31596"/>
    <cellStyle name="Normal 3 88 3 2 2" xfId="31597"/>
    <cellStyle name="Normal 3 88 3 3" xfId="31598"/>
    <cellStyle name="Normal 3 88 3 3 2" xfId="31599"/>
    <cellStyle name="Normal 3 88 3 4" xfId="31600"/>
    <cellStyle name="Normal 3 88 3_Income Statement " xfId="31601"/>
    <cellStyle name="Normal 3 88 4" xfId="31602"/>
    <cellStyle name="Normal 3 88 4 2" xfId="31603"/>
    <cellStyle name="Normal 3 88 5" xfId="31604"/>
    <cellStyle name="Normal 3 88 5 2" xfId="31605"/>
    <cellStyle name="Normal 3 88 6" xfId="31606"/>
    <cellStyle name="Normal 3 88 6 2" xfId="31607"/>
    <cellStyle name="Normal 3 88 7" xfId="31608"/>
    <cellStyle name="Normal 3 88 8" xfId="31609"/>
    <cellStyle name="Normal 3 88 9" xfId="31610"/>
    <cellStyle name="Normal 3 88_Income Statement " xfId="31611"/>
    <cellStyle name="Normal 3 89" xfId="1402"/>
    <cellStyle name="Normal 3 89 10" xfId="31613"/>
    <cellStyle name="Normal 3 89 11" xfId="31612"/>
    <cellStyle name="Normal 3 89 2" xfId="31614"/>
    <cellStyle name="Normal 3 89 2 2" xfId="31615"/>
    <cellStyle name="Normal 3 89 2 2 2" xfId="31616"/>
    <cellStyle name="Normal 3 89 2 3" xfId="31617"/>
    <cellStyle name="Normal 3 89 2 3 2" xfId="31618"/>
    <cellStyle name="Normal 3 89 2 4" xfId="31619"/>
    <cellStyle name="Normal 3 89 2_Income Statement " xfId="31620"/>
    <cellStyle name="Normal 3 89 3" xfId="31621"/>
    <cellStyle name="Normal 3 89 3 2" xfId="31622"/>
    <cellStyle name="Normal 3 89 3 2 2" xfId="31623"/>
    <cellStyle name="Normal 3 89 3 3" xfId="31624"/>
    <cellStyle name="Normal 3 89 3 3 2" xfId="31625"/>
    <cellStyle name="Normal 3 89 3 4" xfId="31626"/>
    <cellStyle name="Normal 3 89 3_Income Statement " xfId="31627"/>
    <cellStyle name="Normal 3 89 4" xfId="31628"/>
    <cellStyle name="Normal 3 89 4 2" xfId="31629"/>
    <cellStyle name="Normal 3 89 5" xfId="31630"/>
    <cellStyle name="Normal 3 89 5 2" xfId="31631"/>
    <cellStyle name="Normal 3 89 6" xfId="31632"/>
    <cellStyle name="Normal 3 89 6 2" xfId="31633"/>
    <cellStyle name="Normal 3 89 7" xfId="31634"/>
    <cellStyle name="Normal 3 89 8" xfId="31635"/>
    <cellStyle name="Normal 3 89 9" xfId="31636"/>
    <cellStyle name="Normal 3 89_Income Statement " xfId="31637"/>
    <cellStyle name="Normal 3 9" xfId="1403"/>
    <cellStyle name="Normal 3 9 10" xfId="31639"/>
    <cellStyle name="Normal 3 9 11" xfId="31638"/>
    <cellStyle name="Normal 3 9 2" xfId="4562"/>
    <cellStyle name="Normal 3 9 2 2" xfId="31641"/>
    <cellStyle name="Normal 3 9 2 2 2" xfId="31642"/>
    <cellStyle name="Normal 3 9 2 3" xfId="31643"/>
    <cellStyle name="Normal 3 9 2 3 2" xfId="31644"/>
    <cellStyle name="Normal 3 9 2 4" xfId="31645"/>
    <cellStyle name="Normal 3 9 2 5" xfId="31640"/>
    <cellStyle name="Normal 3 9 2_Income Statement " xfId="31646"/>
    <cellStyle name="Normal 3 9 3" xfId="31647"/>
    <cellStyle name="Normal 3 9 3 2" xfId="31648"/>
    <cellStyle name="Normal 3 9 3 2 2" xfId="31649"/>
    <cellStyle name="Normal 3 9 3 3" xfId="31650"/>
    <cellStyle name="Normal 3 9 3 3 2" xfId="31651"/>
    <cellStyle name="Normal 3 9 3 4" xfId="31652"/>
    <cellStyle name="Normal 3 9 3_Income Statement " xfId="31653"/>
    <cellStyle name="Normal 3 9 4" xfId="31654"/>
    <cellStyle name="Normal 3 9 4 2" xfId="31655"/>
    <cellStyle name="Normal 3 9 5" xfId="31656"/>
    <cellStyle name="Normal 3 9 5 2" xfId="31657"/>
    <cellStyle name="Normal 3 9 6" xfId="31658"/>
    <cellStyle name="Normal 3 9 6 2" xfId="31659"/>
    <cellStyle name="Normal 3 9 7" xfId="31660"/>
    <cellStyle name="Normal 3 9 8" xfId="31661"/>
    <cellStyle name="Normal 3 9 9" xfId="31662"/>
    <cellStyle name="Normal 3 9_Income Statement " xfId="31663"/>
    <cellStyle name="Normal 3 90" xfId="1404"/>
    <cellStyle name="Normal 3 90 10" xfId="31665"/>
    <cellStyle name="Normal 3 90 11" xfId="31664"/>
    <cellStyle name="Normal 3 90 2" xfId="31666"/>
    <cellStyle name="Normal 3 90 2 2" xfId="31667"/>
    <cellStyle name="Normal 3 90 2 2 2" xfId="31668"/>
    <cellStyle name="Normal 3 90 2 3" xfId="31669"/>
    <cellStyle name="Normal 3 90 2 3 2" xfId="31670"/>
    <cellStyle name="Normal 3 90 2 4" xfId="31671"/>
    <cellStyle name="Normal 3 90 2_Income Statement " xfId="31672"/>
    <cellStyle name="Normal 3 90 3" xfId="31673"/>
    <cellStyle name="Normal 3 90 3 2" xfId="31674"/>
    <cellStyle name="Normal 3 90 3 2 2" xfId="31675"/>
    <cellStyle name="Normal 3 90 3 3" xfId="31676"/>
    <cellStyle name="Normal 3 90 3 3 2" xfId="31677"/>
    <cellStyle name="Normal 3 90 3 4" xfId="31678"/>
    <cellStyle name="Normal 3 90 3_Income Statement " xfId="31679"/>
    <cellStyle name="Normal 3 90 4" xfId="31680"/>
    <cellStyle name="Normal 3 90 4 2" xfId="31681"/>
    <cellStyle name="Normal 3 90 5" xfId="31682"/>
    <cellStyle name="Normal 3 90 5 2" xfId="31683"/>
    <cellStyle name="Normal 3 90 6" xfId="31684"/>
    <cellStyle name="Normal 3 90 6 2" xfId="31685"/>
    <cellStyle name="Normal 3 90 7" xfId="31686"/>
    <cellStyle name="Normal 3 90 8" xfId="31687"/>
    <cellStyle name="Normal 3 90 9" xfId="31688"/>
    <cellStyle name="Normal 3 90_Income Statement " xfId="31689"/>
    <cellStyle name="Normal 3 91" xfId="1405"/>
    <cellStyle name="Normal 3 91 10" xfId="31691"/>
    <cellStyle name="Normal 3 91 11" xfId="31690"/>
    <cellStyle name="Normal 3 91 2" xfId="31692"/>
    <cellStyle name="Normal 3 91 2 2" xfId="31693"/>
    <cellStyle name="Normal 3 91 2 2 2" xfId="31694"/>
    <cellStyle name="Normal 3 91 2 3" xfId="31695"/>
    <cellStyle name="Normal 3 91 2 3 2" xfId="31696"/>
    <cellStyle name="Normal 3 91 2 4" xfId="31697"/>
    <cellStyle name="Normal 3 91 2_Income Statement " xfId="31698"/>
    <cellStyle name="Normal 3 91 3" xfId="31699"/>
    <cellStyle name="Normal 3 91 3 2" xfId="31700"/>
    <cellStyle name="Normal 3 91 3 2 2" xfId="31701"/>
    <cellStyle name="Normal 3 91 3 3" xfId="31702"/>
    <cellStyle name="Normal 3 91 3 3 2" xfId="31703"/>
    <cellStyle name="Normal 3 91 3 4" xfId="31704"/>
    <cellStyle name="Normal 3 91 3_Income Statement " xfId="31705"/>
    <cellStyle name="Normal 3 91 4" xfId="31706"/>
    <cellStyle name="Normal 3 91 4 2" xfId="31707"/>
    <cellStyle name="Normal 3 91 5" xfId="31708"/>
    <cellStyle name="Normal 3 91 5 2" xfId="31709"/>
    <cellStyle name="Normal 3 91 6" xfId="31710"/>
    <cellStyle name="Normal 3 91 6 2" xfId="31711"/>
    <cellStyle name="Normal 3 91 7" xfId="31712"/>
    <cellStyle name="Normal 3 91 8" xfId="31713"/>
    <cellStyle name="Normal 3 91 9" xfId="31714"/>
    <cellStyle name="Normal 3 91_Income Statement " xfId="31715"/>
    <cellStyle name="Normal 3 92" xfId="1406"/>
    <cellStyle name="Normal 3 92 10" xfId="31717"/>
    <cellStyle name="Normal 3 92 11" xfId="31716"/>
    <cellStyle name="Normal 3 92 2" xfId="31718"/>
    <cellStyle name="Normal 3 92 2 2" xfId="31719"/>
    <cellStyle name="Normal 3 92 2 2 2" xfId="31720"/>
    <cellStyle name="Normal 3 92 2 3" xfId="31721"/>
    <cellStyle name="Normal 3 92 2 3 2" xfId="31722"/>
    <cellStyle name="Normal 3 92 2 4" xfId="31723"/>
    <cellStyle name="Normal 3 92 2_Income Statement " xfId="31724"/>
    <cellStyle name="Normal 3 92 3" xfId="31725"/>
    <cellStyle name="Normal 3 92 3 2" xfId="31726"/>
    <cellStyle name="Normal 3 92 3 2 2" xfId="31727"/>
    <cellStyle name="Normal 3 92 3 3" xfId="31728"/>
    <cellStyle name="Normal 3 92 3 3 2" xfId="31729"/>
    <cellStyle name="Normal 3 92 3 4" xfId="31730"/>
    <cellStyle name="Normal 3 92 3_Income Statement " xfId="31731"/>
    <cellStyle name="Normal 3 92 4" xfId="31732"/>
    <cellStyle name="Normal 3 92 4 2" xfId="31733"/>
    <cellStyle name="Normal 3 92 5" xfId="31734"/>
    <cellStyle name="Normal 3 92 5 2" xfId="31735"/>
    <cellStyle name="Normal 3 92 6" xfId="31736"/>
    <cellStyle name="Normal 3 92 6 2" xfId="31737"/>
    <cellStyle name="Normal 3 92 7" xfId="31738"/>
    <cellStyle name="Normal 3 92 8" xfId="31739"/>
    <cellStyle name="Normal 3 92 9" xfId="31740"/>
    <cellStyle name="Normal 3 92_Income Statement " xfId="31741"/>
    <cellStyle name="Normal 3 93" xfId="1407"/>
    <cellStyle name="Normal 3 93 10" xfId="31743"/>
    <cellStyle name="Normal 3 93 11" xfId="31742"/>
    <cellStyle name="Normal 3 93 2" xfId="31744"/>
    <cellStyle name="Normal 3 93 2 2" xfId="31745"/>
    <cellStyle name="Normal 3 93 2 2 2" xfId="31746"/>
    <cellStyle name="Normal 3 93 2 3" xfId="31747"/>
    <cellStyle name="Normal 3 93 2 3 2" xfId="31748"/>
    <cellStyle name="Normal 3 93 2 4" xfId="31749"/>
    <cellStyle name="Normal 3 93 2_Income Statement " xfId="31750"/>
    <cellStyle name="Normal 3 93 3" xfId="31751"/>
    <cellStyle name="Normal 3 93 3 2" xfId="31752"/>
    <cellStyle name="Normal 3 93 3 2 2" xfId="31753"/>
    <cellStyle name="Normal 3 93 3 3" xfId="31754"/>
    <cellStyle name="Normal 3 93 3 3 2" xfId="31755"/>
    <cellStyle name="Normal 3 93 3 4" xfId="31756"/>
    <cellStyle name="Normal 3 93 3_Income Statement " xfId="31757"/>
    <cellStyle name="Normal 3 93 4" xfId="31758"/>
    <cellStyle name="Normal 3 93 4 2" xfId="31759"/>
    <cellStyle name="Normal 3 93 5" xfId="31760"/>
    <cellStyle name="Normal 3 93 5 2" xfId="31761"/>
    <cellStyle name="Normal 3 93 6" xfId="31762"/>
    <cellStyle name="Normal 3 93 6 2" xfId="31763"/>
    <cellStyle name="Normal 3 93 7" xfId="31764"/>
    <cellStyle name="Normal 3 93 8" xfId="31765"/>
    <cellStyle name="Normal 3 93 9" xfId="31766"/>
    <cellStyle name="Normal 3 93_Income Statement " xfId="31767"/>
    <cellStyle name="Normal 3 94" xfId="1408"/>
    <cellStyle name="Normal 3 94 10" xfId="31769"/>
    <cellStyle name="Normal 3 94 11" xfId="31768"/>
    <cellStyle name="Normal 3 94 2" xfId="31770"/>
    <cellStyle name="Normal 3 94 2 2" xfId="31771"/>
    <cellStyle name="Normal 3 94 2 2 2" xfId="31772"/>
    <cellStyle name="Normal 3 94 2 3" xfId="31773"/>
    <cellStyle name="Normal 3 94 2 3 2" xfId="31774"/>
    <cellStyle name="Normal 3 94 2 4" xfId="31775"/>
    <cellStyle name="Normal 3 94 2_Income Statement " xfId="31776"/>
    <cellStyle name="Normal 3 94 3" xfId="31777"/>
    <cellStyle name="Normal 3 94 3 2" xfId="31778"/>
    <cellStyle name="Normal 3 94 3 2 2" xfId="31779"/>
    <cellStyle name="Normal 3 94 3 3" xfId="31780"/>
    <cellStyle name="Normal 3 94 3 3 2" xfId="31781"/>
    <cellStyle name="Normal 3 94 3 4" xfId="31782"/>
    <cellStyle name="Normal 3 94 3_Income Statement " xfId="31783"/>
    <cellStyle name="Normal 3 94 4" xfId="31784"/>
    <cellStyle name="Normal 3 94 4 2" xfId="31785"/>
    <cellStyle name="Normal 3 94 5" xfId="31786"/>
    <cellStyle name="Normal 3 94 5 2" xfId="31787"/>
    <cellStyle name="Normal 3 94 6" xfId="31788"/>
    <cellStyle name="Normal 3 94 6 2" xfId="31789"/>
    <cellStyle name="Normal 3 94 7" xfId="31790"/>
    <cellStyle name="Normal 3 94 8" xfId="31791"/>
    <cellStyle name="Normal 3 94 9" xfId="31792"/>
    <cellStyle name="Normal 3 94_Income Statement " xfId="31793"/>
    <cellStyle name="Normal 3 95" xfId="1409"/>
    <cellStyle name="Normal 3 95 10" xfId="31795"/>
    <cellStyle name="Normal 3 95 11" xfId="31794"/>
    <cellStyle name="Normal 3 95 2" xfId="31796"/>
    <cellStyle name="Normal 3 95 2 2" xfId="31797"/>
    <cellStyle name="Normal 3 95 2 2 2" xfId="31798"/>
    <cellStyle name="Normal 3 95 2 3" xfId="31799"/>
    <cellStyle name="Normal 3 95 2 3 2" xfId="31800"/>
    <cellStyle name="Normal 3 95 2 4" xfId="31801"/>
    <cellStyle name="Normal 3 95 2_Income Statement " xfId="31802"/>
    <cellStyle name="Normal 3 95 3" xfId="31803"/>
    <cellStyle name="Normal 3 95 3 2" xfId="31804"/>
    <cellStyle name="Normal 3 95 3 2 2" xfId="31805"/>
    <cellStyle name="Normal 3 95 3 3" xfId="31806"/>
    <cellStyle name="Normal 3 95 3 3 2" xfId="31807"/>
    <cellStyle name="Normal 3 95 3 4" xfId="31808"/>
    <cellStyle name="Normal 3 95 3_Income Statement " xfId="31809"/>
    <cellStyle name="Normal 3 95 4" xfId="31810"/>
    <cellStyle name="Normal 3 95 4 2" xfId="31811"/>
    <cellStyle name="Normal 3 95 5" xfId="31812"/>
    <cellStyle name="Normal 3 95 5 2" xfId="31813"/>
    <cellStyle name="Normal 3 95 6" xfId="31814"/>
    <cellStyle name="Normal 3 95 6 2" xfId="31815"/>
    <cellStyle name="Normal 3 95 7" xfId="31816"/>
    <cellStyle name="Normal 3 95 8" xfId="31817"/>
    <cellStyle name="Normal 3 95 9" xfId="31818"/>
    <cellStyle name="Normal 3 95_Income Statement " xfId="31819"/>
    <cellStyle name="Normal 3 96" xfId="1410"/>
    <cellStyle name="Normal 3 96 10" xfId="31821"/>
    <cellStyle name="Normal 3 96 11" xfId="31820"/>
    <cellStyle name="Normal 3 96 2" xfId="31822"/>
    <cellStyle name="Normal 3 96 2 2" xfId="31823"/>
    <cellStyle name="Normal 3 96 2 2 2" xfId="31824"/>
    <cellStyle name="Normal 3 96 2 3" xfId="31825"/>
    <cellStyle name="Normal 3 96 2 3 2" xfId="31826"/>
    <cellStyle name="Normal 3 96 2 4" xfId="31827"/>
    <cellStyle name="Normal 3 96 2_Income Statement " xfId="31828"/>
    <cellStyle name="Normal 3 96 3" xfId="31829"/>
    <cellStyle name="Normal 3 96 3 2" xfId="31830"/>
    <cellStyle name="Normal 3 96 3 2 2" xfId="31831"/>
    <cellStyle name="Normal 3 96 3 3" xfId="31832"/>
    <cellStyle name="Normal 3 96 3 3 2" xfId="31833"/>
    <cellStyle name="Normal 3 96 3 4" xfId="31834"/>
    <cellStyle name="Normal 3 96 3_Income Statement " xfId="31835"/>
    <cellStyle name="Normal 3 96 4" xfId="31836"/>
    <cellStyle name="Normal 3 96 4 2" xfId="31837"/>
    <cellStyle name="Normal 3 96 5" xfId="31838"/>
    <cellStyle name="Normal 3 96 5 2" xfId="31839"/>
    <cellStyle name="Normal 3 96 6" xfId="31840"/>
    <cellStyle name="Normal 3 96 6 2" xfId="31841"/>
    <cellStyle name="Normal 3 96 7" xfId="31842"/>
    <cellStyle name="Normal 3 96 8" xfId="31843"/>
    <cellStyle name="Normal 3 96 9" xfId="31844"/>
    <cellStyle name="Normal 3 96_Income Statement " xfId="31845"/>
    <cellStyle name="Normal 3 97" xfId="1411"/>
    <cellStyle name="Normal 3 97 10" xfId="31847"/>
    <cellStyle name="Normal 3 97 11" xfId="31846"/>
    <cellStyle name="Normal 3 97 2" xfId="31848"/>
    <cellStyle name="Normal 3 97 2 2" xfId="31849"/>
    <cellStyle name="Normal 3 97 2 2 2" xfId="31850"/>
    <cellStyle name="Normal 3 97 2 3" xfId="31851"/>
    <cellStyle name="Normal 3 97 2 3 2" xfId="31852"/>
    <cellStyle name="Normal 3 97 2 4" xfId="31853"/>
    <cellStyle name="Normal 3 97 2_Income Statement " xfId="31854"/>
    <cellStyle name="Normal 3 97 3" xfId="31855"/>
    <cellStyle name="Normal 3 97 3 2" xfId="31856"/>
    <cellStyle name="Normal 3 97 3 2 2" xfId="31857"/>
    <cellStyle name="Normal 3 97 3 3" xfId="31858"/>
    <cellStyle name="Normal 3 97 3 3 2" xfId="31859"/>
    <cellStyle name="Normal 3 97 3 4" xfId="31860"/>
    <cellStyle name="Normal 3 97 3_Income Statement " xfId="31861"/>
    <cellStyle name="Normal 3 97 4" xfId="31862"/>
    <cellStyle name="Normal 3 97 4 2" xfId="31863"/>
    <cellStyle name="Normal 3 97 5" xfId="31864"/>
    <cellStyle name="Normal 3 97 5 2" xfId="31865"/>
    <cellStyle name="Normal 3 97 6" xfId="31866"/>
    <cellStyle name="Normal 3 97 6 2" xfId="31867"/>
    <cellStyle name="Normal 3 97 7" xfId="31868"/>
    <cellStyle name="Normal 3 97 8" xfId="31869"/>
    <cellStyle name="Normal 3 97 9" xfId="31870"/>
    <cellStyle name="Normal 3 97_Income Statement " xfId="31871"/>
    <cellStyle name="Normal 3 98" xfId="1412"/>
    <cellStyle name="Normal 3 98 10" xfId="31873"/>
    <cellStyle name="Normal 3 98 11" xfId="31872"/>
    <cellStyle name="Normal 3 98 2" xfId="31874"/>
    <cellStyle name="Normal 3 98 2 2" xfId="31875"/>
    <cellStyle name="Normal 3 98 2 2 2" xfId="31876"/>
    <cellStyle name="Normal 3 98 2 3" xfId="31877"/>
    <cellStyle name="Normal 3 98 2 3 2" xfId="31878"/>
    <cellStyle name="Normal 3 98 2 4" xfId="31879"/>
    <cellStyle name="Normal 3 98 2_Income Statement " xfId="31880"/>
    <cellStyle name="Normal 3 98 3" xfId="31881"/>
    <cellStyle name="Normal 3 98 3 2" xfId="31882"/>
    <cellStyle name="Normal 3 98 3 2 2" xfId="31883"/>
    <cellStyle name="Normal 3 98 3 3" xfId="31884"/>
    <cellStyle name="Normal 3 98 3 3 2" xfId="31885"/>
    <cellStyle name="Normal 3 98 3 4" xfId="31886"/>
    <cellStyle name="Normal 3 98 3_Income Statement " xfId="31887"/>
    <cellStyle name="Normal 3 98 4" xfId="31888"/>
    <cellStyle name="Normal 3 98 4 2" xfId="31889"/>
    <cellStyle name="Normal 3 98 5" xfId="31890"/>
    <cellStyle name="Normal 3 98 5 2" xfId="31891"/>
    <cellStyle name="Normal 3 98 6" xfId="31892"/>
    <cellStyle name="Normal 3 98 6 2" xfId="31893"/>
    <cellStyle name="Normal 3 98 7" xfId="31894"/>
    <cellStyle name="Normal 3 98 8" xfId="31895"/>
    <cellStyle name="Normal 3 98 9" xfId="31896"/>
    <cellStyle name="Normal 3 98_Income Statement " xfId="31897"/>
    <cellStyle name="Normal 3 99" xfId="1413"/>
    <cellStyle name="Normal 3 99 10" xfId="31899"/>
    <cellStyle name="Normal 3 99 11" xfId="31898"/>
    <cellStyle name="Normal 3 99 2" xfId="31900"/>
    <cellStyle name="Normal 3 99 2 2" xfId="31901"/>
    <cellStyle name="Normal 3 99 2 2 2" xfId="31902"/>
    <cellStyle name="Normal 3 99 2 3" xfId="31903"/>
    <cellStyle name="Normal 3 99 2 3 2" xfId="31904"/>
    <cellStyle name="Normal 3 99 2 4" xfId="31905"/>
    <cellStyle name="Normal 3 99 2_Income Statement " xfId="31906"/>
    <cellStyle name="Normal 3 99 3" xfId="31907"/>
    <cellStyle name="Normal 3 99 3 2" xfId="31908"/>
    <cellStyle name="Normal 3 99 3 2 2" xfId="31909"/>
    <cellStyle name="Normal 3 99 3 3" xfId="31910"/>
    <cellStyle name="Normal 3 99 3 3 2" xfId="31911"/>
    <cellStyle name="Normal 3 99 3 4" xfId="31912"/>
    <cellStyle name="Normal 3 99 3_Income Statement " xfId="31913"/>
    <cellStyle name="Normal 3 99 4" xfId="31914"/>
    <cellStyle name="Normal 3 99 4 2" xfId="31915"/>
    <cellStyle name="Normal 3 99 5" xfId="31916"/>
    <cellStyle name="Normal 3 99 5 2" xfId="31917"/>
    <cellStyle name="Normal 3 99 6" xfId="31918"/>
    <cellStyle name="Normal 3 99 6 2" xfId="31919"/>
    <cellStyle name="Normal 3 99 7" xfId="31920"/>
    <cellStyle name="Normal 3 99 8" xfId="31921"/>
    <cellStyle name="Normal 3 99 9" xfId="31922"/>
    <cellStyle name="Normal 3 99_Income Statement " xfId="31923"/>
    <cellStyle name="Normal 3_00431" xfId="1414"/>
    <cellStyle name="Normal 30" xfId="1415"/>
    <cellStyle name="Normal 30 2" xfId="4564"/>
    <cellStyle name="Normal 30 2 2" xfId="31925"/>
    <cellStyle name="Normal 30 3" xfId="4563"/>
    <cellStyle name="Normal 30 3 2" xfId="31926"/>
    <cellStyle name="Normal 30 4" xfId="31927"/>
    <cellStyle name="Normal 30 5" xfId="31924"/>
    <cellStyle name="Normal 30_AJEs" xfId="31928"/>
    <cellStyle name="Normal 300" xfId="31929"/>
    <cellStyle name="Normal 301" xfId="31930"/>
    <cellStyle name="Normal 302" xfId="31931"/>
    <cellStyle name="Normal 303" xfId="31932"/>
    <cellStyle name="Normal 304" xfId="31933"/>
    <cellStyle name="Normal 305" xfId="31934"/>
    <cellStyle name="Normal 306" xfId="31935"/>
    <cellStyle name="Normal 307" xfId="31936"/>
    <cellStyle name="Normal 308" xfId="31937"/>
    <cellStyle name="Normal 309" xfId="31938"/>
    <cellStyle name="Normal 31" xfId="1416"/>
    <cellStyle name="Normal 31 2" xfId="1417"/>
    <cellStyle name="Normal 31 2 2" xfId="4567"/>
    <cellStyle name="Normal 31 2 3" xfId="4566"/>
    <cellStyle name="Normal 31 2 4" xfId="31940"/>
    <cellStyle name="Normal 31 3" xfId="4568"/>
    <cellStyle name="Normal 31 3 2" xfId="4569"/>
    <cellStyle name="Normal 31 3 2 2" xfId="4570"/>
    <cellStyle name="Normal 31 3 3" xfId="4571"/>
    <cellStyle name="Normal 31 3 3 2" xfId="4572"/>
    <cellStyle name="Normal 31 4" xfId="4573"/>
    <cellStyle name="Normal 31 4 2" xfId="4574"/>
    <cellStyle name="Normal 31 5" xfId="4565"/>
    <cellStyle name="Normal 31 6" xfId="31939"/>
    <cellStyle name="Normal 31_08 14 TRAC Estimate w_JE" xfId="4575"/>
    <cellStyle name="Normal 310" xfId="31941"/>
    <cellStyle name="Normal 311" xfId="31942"/>
    <cellStyle name="Normal 312" xfId="31943"/>
    <cellStyle name="Normal 313" xfId="31944"/>
    <cellStyle name="Normal 314" xfId="31945"/>
    <cellStyle name="Normal 315" xfId="31946"/>
    <cellStyle name="Normal 316" xfId="31947"/>
    <cellStyle name="Normal 317" xfId="31948"/>
    <cellStyle name="Normal 318" xfId="31949"/>
    <cellStyle name="Normal 318 2" xfId="31950"/>
    <cellStyle name="Normal 318 3" xfId="31951"/>
    <cellStyle name="Normal 319" xfId="31952"/>
    <cellStyle name="Normal 319 2" xfId="31953"/>
    <cellStyle name="Normal 319 2 2" xfId="31954"/>
    <cellStyle name="Normal 319 2 2 2" xfId="57139"/>
    <cellStyle name="Normal 319 2 3" xfId="57140"/>
    <cellStyle name="Normal 319 3" xfId="31955"/>
    <cellStyle name="Normal 32" xfId="1418"/>
    <cellStyle name="Normal 32 2" xfId="4577"/>
    <cellStyle name="Normal 32 2 2" xfId="31958"/>
    <cellStyle name="Normal 32 2 3" xfId="31957"/>
    <cellStyle name="Normal 32 2_AJEs" xfId="31959"/>
    <cellStyle name="Normal 32 3" xfId="4578"/>
    <cellStyle name="Normal 32 3 2" xfId="4579"/>
    <cellStyle name="Normal 32 3 3" xfId="31960"/>
    <cellStyle name="Normal 32 3_5210NY5008 - NMPC Transmission Revenue Adjustment Clause (TRAC)_1014" xfId="4580"/>
    <cellStyle name="Normal 32 4" xfId="4581"/>
    <cellStyle name="Normal 32 4 2" xfId="4582"/>
    <cellStyle name="Normal 32 4 3" xfId="4583"/>
    <cellStyle name="Normal 32 4_04 15 TRAC Estimate w_JE" xfId="4584"/>
    <cellStyle name="Normal 32 5" xfId="4585"/>
    <cellStyle name="Normal 32 5 2" xfId="4586"/>
    <cellStyle name="Normal 32 5_04 15 TRAC Estimate w_JE" xfId="4587"/>
    <cellStyle name="Normal 32 6" xfId="4588"/>
    <cellStyle name="Normal 32 7" xfId="4589"/>
    <cellStyle name="Normal 32 8" xfId="4576"/>
    <cellStyle name="Normal 32 9" xfId="31956"/>
    <cellStyle name="Normal 32_01 15 TRAC Estimate w_JE" xfId="4590"/>
    <cellStyle name="Normal 320" xfId="31961"/>
    <cellStyle name="Normal 320 2" xfId="31962"/>
    <cellStyle name="Normal 321" xfId="1419"/>
    <cellStyle name="Normal 321 2" xfId="31963"/>
    <cellStyle name="Normal 322" xfId="31964"/>
    <cellStyle name="Normal 323" xfId="31965"/>
    <cellStyle name="Normal 324" xfId="31966"/>
    <cellStyle name="Normal 325" xfId="31967"/>
    <cellStyle name="Normal 326" xfId="31968"/>
    <cellStyle name="Normal 327" xfId="31969"/>
    <cellStyle name="Normal 328" xfId="31970"/>
    <cellStyle name="Normal 329" xfId="31971"/>
    <cellStyle name="Normal 33" xfId="1420"/>
    <cellStyle name="Normal 33 2" xfId="4591"/>
    <cellStyle name="Normal 33 2 2" xfId="31973"/>
    <cellStyle name="Normal 33 3" xfId="31972"/>
    <cellStyle name="Normal 33_UK Hyperion Account Map Update 03-25-13 backup worksheet" xfId="31974"/>
    <cellStyle name="Normal 330" xfId="31975"/>
    <cellStyle name="Normal 331" xfId="31976"/>
    <cellStyle name="Normal 332" xfId="31977"/>
    <cellStyle name="Normal 333" xfId="31978"/>
    <cellStyle name="Normal 333 2" xfId="31979"/>
    <cellStyle name="Normal 333 3" xfId="31980"/>
    <cellStyle name="Normal 333 3 2" xfId="57141"/>
    <cellStyle name="Normal 333 4" xfId="57142"/>
    <cellStyle name="Normal 334" xfId="31981"/>
    <cellStyle name="Normal 335" xfId="31982"/>
    <cellStyle name="Normal 335 2" xfId="31983"/>
    <cellStyle name="Normal 336" xfId="31984"/>
    <cellStyle name="Normal 337" xfId="31985"/>
    <cellStyle name="Normal 338" xfId="57143"/>
    <cellStyle name="Normal 339" xfId="57144"/>
    <cellStyle name="Normal 34" xfId="1421"/>
    <cellStyle name="Normal 34 2" xfId="4593"/>
    <cellStyle name="Normal 34 2 2" xfId="4594"/>
    <cellStyle name="Normal 34 2 2 2" xfId="31988"/>
    <cellStyle name="Normal 34 2 3" xfId="31987"/>
    <cellStyle name="Normal 34 2_AJEs" xfId="31989"/>
    <cellStyle name="Normal 34 3" xfId="4595"/>
    <cellStyle name="Normal 34 3 2" xfId="31990"/>
    <cellStyle name="Normal 34 4" xfId="4596"/>
    <cellStyle name="Normal 34 4 2" xfId="4597"/>
    <cellStyle name="Normal 34 4 2 2" xfId="4598"/>
    <cellStyle name="Normal 34 4 3" xfId="4599"/>
    <cellStyle name="Normal 34 4 3 2" xfId="4600"/>
    <cellStyle name="Normal 34 4 7" xfId="1422"/>
    <cellStyle name="Normal 34 5" xfId="4601"/>
    <cellStyle name="Normal 34 5 2" xfId="4602"/>
    <cellStyle name="Normal 34 6" xfId="4592"/>
    <cellStyle name="Normal 34 7" xfId="31986"/>
    <cellStyle name="Normal 34_08 14 TRAC Estimate w_JE" xfId="4603"/>
    <cellStyle name="Normal 340" xfId="57147"/>
    <cellStyle name="Normal 341" xfId="57151"/>
    <cellStyle name="Normal 342" xfId="57154"/>
    <cellStyle name="Normal 343" xfId="57156"/>
    <cellStyle name="Normal 344" xfId="5935"/>
    <cellStyle name="Normal 35" xfId="1423"/>
    <cellStyle name="Normal 35 2" xfId="4605"/>
    <cellStyle name="Normal 35 2 2" xfId="4606"/>
    <cellStyle name="Normal 35 2 2 2" xfId="4607"/>
    <cellStyle name="Normal 35 2 2 3" xfId="4608"/>
    <cellStyle name="Normal 35 2 2 4" xfId="31993"/>
    <cellStyle name="Normal 35 2 2_04 15 TRAC Estimate w_JE" xfId="4609"/>
    <cellStyle name="Normal 35 2 3" xfId="4610"/>
    <cellStyle name="Normal 35 2 3 2" xfId="4611"/>
    <cellStyle name="Normal 35 2 3_04 15 TRAC Estimate w_JE" xfId="4612"/>
    <cellStyle name="Normal 35 2 4" xfId="4613"/>
    <cellStyle name="Normal 35 2 5" xfId="31992"/>
    <cellStyle name="Normal 35 2_01 15 TRAC Estimate w_JE" xfId="4614"/>
    <cellStyle name="Normal 35 3" xfId="4615"/>
    <cellStyle name="Normal 35 3 2" xfId="31995"/>
    <cellStyle name="Normal 35 3 3" xfId="31994"/>
    <cellStyle name="Normal 35 4" xfId="4616"/>
    <cellStyle name="Normal 35 4 2" xfId="4617"/>
    <cellStyle name="Normal 35 4 3" xfId="4618"/>
    <cellStyle name="Normal 35 4 4" xfId="31996"/>
    <cellStyle name="Normal 35 4_04 15 TRAC Estimate w_JE" xfId="4619"/>
    <cellStyle name="Normal 35 5" xfId="4620"/>
    <cellStyle name="Normal 35 5 2" xfId="4621"/>
    <cellStyle name="Normal 35 5 3" xfId="4622"/>
    <cellStyle name="Normal 35 5 4" xfId="31997"/>
    <cellStyle name="Normal 35 5_04 15 TRAC Estimate w_JE" xfId="4623"/>
    <cellStyle name="Normal 35 6" xfId="4624"/>
    <cellStyle name="Normal 35 7" xfId="4604"/>
    <cellStyle name="Normal 35 8" xfId="31991"/>
    <cellStyle name="Normal 35_01 15 TRAC Estimate w_JE" xfId="4625"/>
    <cellStyle name="Normal 36" xfId="4"/>
    <cellStyle name="Normal 36 2" xfId="4627"/>
    <cellStyle name="Normal 36 2 2" xfId="32000"/>
    <cellStyle name="Normal 36 2 3" xfId="31999"/>
    <cellStyle name="Normal 36 3" xfId="4626"/>
    <cellStyle name="Normal 36 3 2" xfId="32002"/>
    <cellStyle name="Normal 36 3 3" xfId="32001"/>
    <cellStyle name="Normal 36 4" xfId="32003"/>
    <cellStyle name="Normal 36 5" xfId="32004"/>
    <cellStyle name="Normal 36 6" xfId="31998"/>
    <cellStyle name="Normal 37" xfId="2038"/>
    <cellStyle name="Normal 37 2" xfId="4629"/>
    <cellStyle name="Normal 37 2 2" xfId="32007"/>
    <cellStyle name="Normal 37 2 3" xfId="32006"/>
    <cellStyle name="Normal 37 3" xfId="4628"/>
    <cellStyle name="Normal 37 3 2" xfId="32009"/>
    <cellStyle name="Normal 37 3 3" xfId="32008"/>
    <cellStyle name="Normal 37 4" xfId="32010"/>
    <cellStyle name="Normal 37 5" xfId="32011"/>
    <cellStyle name="Normal 37 6" xfId="32005"/>
    <cellStyle name="Normal 38" xfId="3934"/>
    <cellStyle name="Normal 38 2" xfId="4631"/>
    <cellStyle name="Normal 38 2 2" xfId="32014"/>
    <cellStyle name="Normal 38 2 3" xfId="32013"/>
    <cellStyle name="Normal 38 3" xfId="4630"/>
    <cellStyle name="Normal 38 3 2" xfId="32016"/>
    <cellStyle name="Normal 38 3 3" xfId="32015"/>
    <cellStyle name="Normal 38 4" xfId="32017"/>
    <cellStyle name="Normal 38 5" xfId="32018"/>
    <cellStyle name="Normal 38 6" xfId="32012"/>
    <cellStyle name="Normal 39" xfId="3935"/>
    <cellStyle name="Normal 39 2" xfId="4633"/>
    <cellStyle name="Normal 39 2 2" xfId="32021"/>
    <cellStyle name="Normal 39 2 3" xfId="32020"/>
    <cellStyle name="Normal 39 3" xfId="4632"/>
    <cellStyle name="Normal 39 3 2" xfId="32023"/>
    <cellStyle name="Normal 39 3 3" xfId="32022"/>
    <cellStyle name="Normal 39 4" xfId="32024"/>
    <cellStyle name="Normal 39 5" xfId="32025"/>
    <cellStyle name="Normal 39 6" xfId="32019"/>
    <cellStyle name="Normal 4" xfId="1424"/>
    <cellStyle name="Normal 4 10" xfId="1425"/>
    <cellStyle name="Normal 4 10 10" xfId="32027"/>
    <cellStyle name="Normal 4 10 11" xfId="32026"/>
    <cellStyle name="Normal 4 10 2" xfId="32028"/>
    <cellStyle name="Normal 4 10 2 2" xfId="32029"/>
    <cellStyle name="Normal 4 10 2 2 2" xfId="32030"/>
    <cellStyle name="Normal 4 10 2 3" xfId="32031"/>
    <cellStyle name="Normal 4 10 2 3 2" xfId="32032"/>
    <cellStyle name="Normal 4 10 2 4" xfId="32033"/>
    <cellStyle name="Normal 4 10 2_Income Statement " xfId="32034"/>
    <cellStyle name="Normal 4 10 3" xfId="32035"/>
    <cellStyle name="Normal 4 10 3 2" xfId="32036"/>
    <cellStyle name="Normal 4 10 4" xfId="32037"/>
    <cellStyle name="Normal 4 10 4 2" xfId="32038"/>
    <cellStyle name="Normal 4 10 5" xfId="32039"/>
    <cellStyle name="Normal 4 10 5 2" xfId="32040"/>
    <cellStyle name="Normal 4 10 6" xfId="32041"/>
    <cellStyle name="Normal 4 10 7" xfId="32042"/>
    <cellStyle name="Normal 4 10 8" xfId="32043"/>
    <cellStyle name="Normal 4 10 9" xfId="32044"/>
    <cellStyle name="Normal 4 10_Income Statement " xfId="32045"/>
    <cellStyle name="Normal 4 100" xfId="1426"/>
    <cellStyle name="Normal 4 100 10" xfId="32047"/>
    <cellStyle name="Normal 4 100 11" xfId="32046"/>
    <cellStyle name="Normal 4 100 2" xfId="32048"/>
    <cellStyle name="Normal 4 100 2 2" xfId="32049"/>
    <cellStyle name="Normal 4 100 2 2 2" xfId="32050"/>
    <cellStyle name="Normal 4 100 2 3" xfId="32051"/>
    <cellStyle name="Normal 4 100 2 3 2" xfId="32052"/>
    <cellStyle name="Normal 4 100 2 4" xfId="32053"/>
    <cellStyle name="Normal 4 100 2_Income Statement " xfId="32054"/>
    <cellStyle name="Normal 4 100 3" xfId="32055"/>
    <cellStyle name="Normal 4 100 3 2" xfId="32056"/>
    <cellStyle name="Normal 4 100 3 2 2" xfId="32057"/>
    <cellStyle name="Normal 4 100 3 3" xfId="32058"/>
    <cellStyle name="Normal 4 100 3 3 2" xfId="32059"/>
    <cellStyle name="Normal 4 100 3 4" xfId="32060"/>
    <cellStyle name="Normal 4 100 3_Income Statement " xfId="32061"/>
    <cellStyle name="Normal 4 100 4" xfId="32062"/>
    <cellStyle name="Normal 4 100 4 2" xfId="32063"/>
    <cellStyle name="Normal 4 100 5" xfId="32064"/>
    <cellStyle name="Normal 4 100 5 2" xfId="32065"/>
    <cellStyle name="Normal 4 100 6" xfId="32066"/>
    <cellStyle name="Normal 4 100 6 2" xfId="32067"/>
    <cellStyle name="Normal 4 100 7" xfId="32068"/>
    <cellStyle name="Normal 4 100 8" xfId="32069"/>
    <cellStyle name="Normal 4 100 9" xfId="32070"/>
    <cellStyle name="Normal 4 100_Income Statement " xfId="32071"/>
    <cellStyle name="Normal 4 101" xfId="1427"/>
    <cellStyle name="Normal 4 101 10" xfId="32073"/>
    <cellStyle name="Normal 4 101 11" xfId="32072"/>
    <cellStyle name="Normal 4 101 2" xfId="32074"/>
    <cellStyle name="Normal 4 101 2 2" xfId="32075"/>
    <cellStyle name="Normal 4 101 2 2 2" xfId="32076"/>
    <cellStyle name="Normal 4 101 2 3" xfId="32077"/>
    <cellStyle name="Normal 4 101 2 3 2" xfId="32078"/>
    <cellStyle name="Normal 4 101 2 4" xfId="32079"/>
    <cellStyle name="Normal 4 101 2_Income Statement " xfId="32080"/>
    <cellStyle name="Normal 4 101 3" xfId="32081"/>
    <cellStyle name="Normal 4 101 3 2" xfId="32082"/>
    <cellStyle name="Normal 4 101 3 2 2" xfId="32083"/>
    <cellStyle name="Normal 4 101 3 3" xfId="32084"/>
    <cellStyle name="Normal 4 101 3 3 2" xfId="32085"/>
    <cellStyle name="Normal 4 101 3 4" xfId="32086"/>
    <cellStyle name="Normal 4 101 3_Income Statement " xfId="32087"/>
    <cellStyle name="Normal 4 101 4" xfId="32088"/>
    <cellStyle name="Normal 4 101 4 2" xfId="32089"/>
    <cellStyle name="Normal 4 101 5" xfId="32090"/>
    <cellStyle name="Normal 4 101 5 2" xfId="32091"/>
    <cellStyle name="Normal 4 101 6" xfId="32092"/>
    <cellStyle name="Normal 4 101 6 2" xfId="32093"/>
    <cellStyle name="Normal 4 101 7" xfId="32094"/>
    <cellStyle name="Normal 4 101 8" xfId="32095"/>
    <cellStyle name="Normal 4 101 9" xfId="32096"/>
    <cellStyle name="Normal 4 101_Income Statement " xfId="32097"/>
    <cellStyle name="Normal 4 102" xfId="5884"/>
    <cellStyle name="Normal 4 102 2" xfId="32099"/>
    <cellStyle name="Normal 4 102 2 2" xfId="32100"/>
    <cellStyle name="Normal 4 102 3" xfId="32101"/>
    <cellStyle name="Normal 4 102 3 2" xfId="32102"/>
    <cellStyle name="Normal 4 102 4" xfId="32103"/>
    <cellStyle name="Normal 4 102 5" xfId="32098"/>
    <cellStyle name="Normal 4 102_Income Statement " xfId="32104"/>
    <cellStyle name="Normal 4 103" xfId="32105"/>
    <cellStyle name="Normal 4 103 2" xfId="32106"/>
    <cellStyle name="Normal 4 103 2 2" xfId="32107"/>
    <cellStyle name="Normal 4 103 3" xfId="32108"/>
    <cellStyle name="Normal 4 103 3 2" xfId="32109"/>
    <cellStyle name="Normal 4 103 4" xfId="32110"/>
    <cellStyle name="Normal 4 103_Income Statement " xfId="32111"/>
    <cellStyle name="Normal 4 104" xfId="32112"/>
    <cellStyle name="Normal 4 104 2" xfId="32113"/>
    <cellStyle name="Normal 4 105" xfId="32114"/>
    <cellStyle name="Normal 4 105 2" xfId="32115"/>
    <cellStyle name="Normal 4 106" xfId="32116"/>
    <cellStyle name="Normal 4 106 2" xfId="32117"/>
    <cellStyle name="Normal 4 107" xfId="32118"/>
    <cellStyle name="Normal 4 107 2" xfId="32119"/>
    <cellStyle name="Normal 4 108" xfId="32120"/>
    <cellStyle name="Normal 4 108 2" xfId="32121"/>
    <cellStyle name="Normal 4 109" xfId="32122"/>
    <cellStyle name="Normal 4 109 2" xfId="32123"/>
    <cellStyle name="Normal 4 11" xfId="1428"/>
    <cellStyle name="Normal 4 11 10" xfId="32125"/>
    <cellStyle name="Normal 4 11 11" xfId="32124"/>
    <cellStyle name="Normal 4 11 2" xfId="32126"/>
    <cellStyle name="Normal 4 11 2 2" xfId="32127"/>
    <cellStyle name="Normal 4 11 2 2 2" xfId="32128"/>
    <cellStyle name="Normal 4 11 2 3" xfId="32129"/>
    <cellStyle name="Normal 4 11 2 3 2" xfId="32130"/>
    <cellStyle name="Normal 4 11 2 4" xfId="32131"/>
    <cellStyle name="Normal 4 11 2_Income Statement " xfId="32132"/>
    <cellStyle name="Normal 4 11 3" xfId="32133"/>
    <cellStyle name="Normal 4 11 3 2" xfId="32134"/>
    <cellStyle name="Normal 4 11 4" xfId="32135"/>
    <cellStyle name="Normal 4 11 4 2" xfId="32136"/>
    <cellStyle name="Normal 4 11 5" xfId="32137"/>
    <cellStyle name="Normal 4 11 5 2" xfId="32138"/>
    <cellStyle name="Normal 4 11 6" xfId="32139"/>
    <cellStyle name="Normal 4 11 7" xfId="32140"/>
    <cellStyle name="Normal 4 11 8" xfId="32141"/>
    <cellStyle name="Normal 4 11 9" xfId="32142"/>
    <cellStyle name="Normal 4 11_Income Statement " xfId="32143"/>
    <cellStyle name="Normal 4 110" xfId="32144"/>
    <cellStyle name="Normal 4 110 2" xfId="32145"/>
    <cellStyle name="Normal 4 111" xfId="32146"/>
    <cellStyle name="Normal 4 111 2" xfId="32147"/>
    <cellStyle name="Normal 4 112" xfId="32148"/>
    <cellStyle name="Normal 4 112 2" xfId="32149"/>
    <cellStyle name="Normal 4 113" xfId="32150"/>
    <cellStyle name="Normal 4 113 2" xfId="32151"/>
    <cellStyle name="Normal 4 114" xfId="32152"/>
    <cellStyle name="Normal 4 114 2" xfId="32153"/>
    <cellStyle name="Normal 4 115" xfId="32154"/>
    <cellStyle name="Normal 4 115 2" xfId="32155"/>
    <cellStyle name="Normal 4 116" xfId="32156"/>
    <cellStyle name="Normal 4 116 2" xfId="32157"/>
    <cellStyle name="Normal 4 117" xfId="32158"/>
    <cellStyle name="Normal 4 117 2" xfId="32159"/>
    <cellStyle name="Normal 4 118" xfId="32160"/>
    <cellStyle name="Normal 4 118 2" xfId="32161"/>
    <cellStyle name="Normal 4 119" xfId="32162"/>
    <cellStyle name="Normal 4 119 2" xfId="32163"/>
    <cellStyle name="Normal 4 12" xfId="1429"/>
    <cellStyle name="Normal 4 12 10" xfId="32165"/>
    <cellStyle name="Normal 4 12 11" xfId="32164"/>
    <cellStyle name="Normal 4 12 2" xfId="32166"/>
    <cellStyle name="Normal 4 12 2 2" xfId="32167"/>
    <cellStyle name="Normal 4 12 2 2 2" xfId="32168"/>
    <cellStyle name="Normal 4 12 2 3" xfId="32169"/>
    <cellStyle name="Normal 4 12 2 3 2" xfId="32170"/>
    <cellStyle name="Normal 4 12 2 4" xfId="32171"/>
    <cellStyle name="Normal 4 12 2_Income Statement " xfId="32172"/>
    <cellStyle name="Normal 4 12 3" xfId="32173"/>
    <cellStyle name="Normal 4 12 3 2" xfId="32174"/>
    <cellStyle name="Normal 4 12 3 2 2" xfId="32175"/>
    <cellStyle name="Normal 4 12 3 3" xfId="32176"/>
    <cellStyle name="Normal 4 12 3 3 2" xfId="32177"/>
    <cellStyle name="Normal 4 12 3 4" xfId="32178"/>
    <cellStyle name="Normal 4 12 3_Income Statement " xfId="32179"/>
    <cellStyle name="Normal 4 12 4" xfId="32180"/>
    <cellStyle name="Normal 4 12 4 2" xfId="32181"/>
    <cellStyle name="Normal 4 12 5" xfId="32182"/>
    <cellStyle name="Normal 4 12 5 2" xfId="32183"/>
    <cellStyle name="Normal 4 12 6" xfId="32184"/>
    <cellStyle name="Normal 4 12 6 2" xfId="32185"/>
    <cellStyle name="Normal 4 12 7" xfId="32186"/>
    <cellStyle name="Normal 4 12 8" xfId="32187"/>
    <cellStyle name="Normal 4 12 9" xfId="32188"/>
    <cellStyle name="Normal 4 12_Income Statement " xfId="32189"/>
    <cellStyle name="Normal 4 120" xfId="32190"/>
    <cellStyle name="Normal 4 120 2" xfId="32191"/>
    <cellStyle name="Normal 4 121" xfId="32192"/>
    <cellStyle name="Normal 4 122" xfId="32193"/>
    <cellStyle name="Normal 4 123" xfId="32194"/>
    <cellStyle name="Normal 4 124" xfId="32195"/>
    <cellStyle name="Normal 4 125" xfId="32196"/>
    <cellStyle name="Normal 4 126" xfId="32197"/>
    <cellStyle name="Normal 4 127" xfId="32198"/>
    <cellStyle name="Normal 4 128" xfId="32199"/>
    <cellStyle name="Normal 4 129" xfId="32200"/>
    <cellStyle name="Normal 4 13" xfId="1430"/>
    <cellStyle name="Normal 4 13 10" xfId="32202"/>
    <cellStyle name="Normal 4 13 11" xfId="32201"/>
    <cellStyle name="Normal 4 13 2" xfId="32203"/>
    <cellStyle name="Normal 4 13 2 2" xfId="32204"/>
    <cellStyle name="Normal 4 13 2 2 2" xfId="32205"/>
    <cellStyle name="Normal 4 13 2 3" xfId="32206"/>
    <cellStyle name="Normal 4 13 2 3 2" xfId="32207"/>
    <cellStyle name="Normal 4 13 2 4" xfId="32208"/>
    <cellStyle name="Normal 4 13 2_Income Statement " xfId="32209"/>
    <cellStyle name="Normal 4 13 3" xfId="32210"/>
    <cellStyle name="Normal 4 13 3 2" xfId="32211"/>
    <cellStyle name="Normal 4 13 3 2 2" xfId="32212"/>
    <cellStyle name="Normal 4 13 3 3" xfId="32213"/>
    <cellStyle name="Normal 4 13 3 3 2" xfId="32214"/>
    <cellStyle name="Normal 4 13 3 4" xfId="32215"/>
    <cellStyle name="Normal 4 13 3_Income Statement " xfId="32216"/>
    <cellStyle name="Normal 4 13 4" xfId="32217"/>
    <cellStyle name="Normal 4 13 4 2" xfId="32218"/>
    <cellStyle name="Normal 4 13 5" xfId="32219"/>
    <cellStyle name="Normal 4 13 5 2" xfId="32220"/>
    <cellStyle name="Normal 4 13 6" xfId="32221"/>
    <cellStyle name="Normal 4 13 6 2" xfId="32222"/>
    <cellStyle name="Normal 4 13 7" xfId="32223"/>
    <cellStyle name="Normal 4 13 8" xfId="32224"/>
    <cellStyle name="Normal 4 13 9" xfId="32225"/>
    <cellStyle name="Normal 4 13_Income Statement " xfId="32226"/>
    <cellStyle name="Normal 4 130" xfId="32227"/>
    <cellStyle name="Normal 4 131" xfId="32228"/>
    <cellStyle name="Normal 4 132" xfId="32229"/>
    <cellStyle name="Normal 4 133" xfId="32230"/>
    <cellStyle name="Normal 4 134" xfId="32231"/>
    <cellStyle name="Normal 4 135" xfId="32232"/>
    <cellStyle name="Normal 4 136" xfId="32233"/>
    <cellStyle name="Normal 4 137" xfId="32234"/>
    <cellStyle name="Normal 4 138" xfId="32235"/>
    <cellStyle name="Normal 4 139" xfId="32236"/>
    <cellStyle name="Normal 4 14" xfId="1431"/>
    <cellStyle name="Normal 4 14 10" xfId="32238"/>
    <cellStyle name="Normal 4 14 11" xfId="32237"/>
    <cellStyle name="Normal 4 14 2" xfId="32239"/>
    <cellStyle name="Normal 4 14 2 2" xfId="32240"/>
    <cellStyle name="Normal 4 14 2 2 2" xfId="32241"/>
    <cellStyle name="Normal 4 14 2 3" xfId="32242"/>
    <cellStyle name="Normal 4 14 2 3 2" xfId="32243"/>
    <cellStyle name="Normal 4 14 2 4" xfId="32244"/>
    <cellStyle name="Normal 4 14 2_Income Statement " xfId="32245"/>
    <cellStyle name="Normal 4 14 3" xfId="32246"/>
    <cellStyle name="Normal 4 14 3 2" xfId="32247"/>
    <cellStyle name="Normal 4 14 3 2 2" xfId="32248"/>
    <cellStyle name="Normal 4 14 3 3" xfId="32249"/>
    <cellStyle name="Normal 4 14 3 3 2" xfId="32250"/>
    <cellStyle name="Normal 4 14 3 4" xfId="32251"/>
    <cellStyle name="Normal 4 14 3_Income Statement " xfId="32252"/>
    <cellStyle name="Normal 4 14 4" xfId="32253"/>
    <cellStyle name="Normal 4 14 4 2" xfId="32254"/>
    <cellStyle name="Normal 4 14 5" xfId="32255"/>
    <cellStyle name="Normal 4 14 5 2" xfId="32256"/>
    <cellStyle name="Normal 4 14 6" xfId="32257"/>
    <cellStyle name="Normal 4 14 6 2" xfId="32258"/>
    <cellStyle name="Normal 4 14 7" xfId="32259"/>
    <cellStyle name="Normal 4 14 8" xfId="32260"/>
    <cellStyle name="Normal 4 14 9" xfId="32261"/>
    <cellStyle name="Normal 4 14_Income Statement " xfId="32262"/>
    <cellStyle name="Normal 4 140" xfId="32263"/>
    <cellStyle name="Normal 4 141" xfId="32264"/>
    <cellStyle name="Normal 4 142" xfId="32265"/>
    <cellStyle name="Normal 4 143" xfId="32266"/>
    <cellStyle name="Normal 4 144" xfId="32267"/>
    <cellStyle name="Normal 4 145" xfId="32268"/>
    <cellStyle name="Normal 4 146" xfId="32269"/>
    <cellStyle name="Normal 4 147" xfId="32270"/>
    <cellStyle name="Normal 4 148" xfId="32271"/>
    <cellStyle name="Normal 4 149" xfId="32272"/>
    <cellStyle name="Normal 4 15" xfId="1432"/>
    <cellStyle name="Normal 4 15 10" xfId="32274"/>
    <cellStyle name="Normal 4 15 11" xfId="32273"/>
    <cellStyle name="Normal 4 15 2" xfId="32275"/>
    <cellStyle name="Normal 4 15 2 2" xfId="32276"/>
    <cellStyle name="Normal 4 15 2 2 2" xfId="32277"/>
    <cellStyle name="Normal 4 15 2 3" xfId="32278"/>
    <cellStyle name="Normal 4 15 2 3 2" xfId="32279"/>
    <cellStyle name="Normal 4 15 2 4" xfId="32280"/>
    <cellStyle name="Normal 4 15 2_Income Statement " xfId="32281"/>
    <cellStyle name="Normal 4 15 3" xfId="32282"/>
    <cellStyle name="Normal 4 15 3 2" xfId="32283"/>
    <cellStyle name="Normal 4 15 3 2 2" xfId="32284"/>
    <cellStyle name="Normal 4 15 3 3" xfId="32285"/>
    <cellStyle name="Normal 4 15 3 3 2" xfId="32286"/>
    <cellStyle name="Normal 4 15 3 4" xfId="32287"/>
    <cellStyle name="Normal 4 15 3_Income Statement " xfId="32288"/>
    <cellStyle name="Normal 4 15 4" xfId="32289"/>
    <cellStyle name="Normal 4 15 4 2" xfId="32290"/>
    <cellStyle name="Normal 4 15 5" xfId="32291"/>
    <cellStyle name="Normal 4 15 5 2" xfId="32292"/>
    <cellStyle name="Normal 4 15 6" xfId="32293"/>
    <cellStyle name="Normal 4 15 6 2" xfId="32294"/>
    <cellStyle name="Normal 4 15 7" xfId="32295"/>
    <cellStyle name="Normal 4 15 8" xfId="32296"/>
    <cellStyle name="Normal 4 15 9" xfId="32297"/>
    <cellStyle name="Normal 4 15_Income Statement " xfId="32298"/>
    <cellStyle name="Normal 4 150" xfId="32299"/>
    <cellStyle name="Normal 4 151" xfId="32300"/>
    <cellStyle name="Normal 4 152" xfId="32301"/>
    <cellStyle name="Normal 4 153" xfId="32302"/>
    <cellStyle name="Normal 4 154" xfId="32303"/>
    <cellStyle name="Normal 4 155" xfId="32304"/>
    <cellStyle name="Normal 4 156" xfId="32305"/>
    <cellStyle name="Normal 4 157" xfId="32306"/>
    <cellStyle name="Normal 4 158" xfId="32307"/>
    <cellStyle name="Normal 4 159" xfId="32308"/>
    <cellStyle name="Normal 4 16" xfId="1433"/>
    <cellStyle name="Normal 4 16 10" xfId="32310"/>
    <cellStyle name="Normal 4 16 11" xfId="32309"/>
    <cellStyle name="Normal 4 16 2" xfId="32311"/>
    <cellStyle name="Normal 4 16 2 2" xfId="32312"/>
    <cellStyle name="Normal 4 16 2 2 2" xfId="32313"/>
    <cellStyle name="Normal 4 16 2 3" xfId="32314"/>
    <cellStyle name="Normal 4 16 2 3 2" xfId="32315"/>
    <cellStyle name="Normal 4 16 2 4" xfId="32316"/>
    <cellStyle name="Normal 4 16 2_Income Statement " xfId="32317"/>
    <cellStyle name="Normal 4 16 3" xfId="32318"/>
    <cellStyle name="Normal 4 16 3 2" xfId="32319"/>
    <cellStyle name="Normal 4 16 3 2 2" xfId="32320"/>
    <cellStyle name="Normal 4 16 3 3" xfId="32321"/>
    <cellStyle name="Normal 4 16 3 3 2" xfId="32322"/>
    <cellStyle name="Normal 4 16 3 4" xfId="32323"/>
    <cellStyle name="Normal 4 16 3_Income Statement " xfId="32324"/>
    <cellStyle name="Normal 4 16 4" xfId="32325"/>
    <cellStyle name="Normal 4 16 4 2" xfId="32326"/>
    <cellStyle name="Normal 4 16 5" xfId="32327"/>
    <cellStyle name="Normal 4 16 5 2" xfId="32328"/>
    <cellStyle name="Normal 4 16 6" xfId="32329"/>
    <cellStyle name="Normal 4 16 6 2" xfId="32330"/>
    <cellStyle name="Normal 4 16 7" xfId="32331"/>
    <cellStyle name="Normal 4 16 8" xfId="32332"/>
    <cellStyle name="Normal 4 16 9" xfId="32333"/>
    <cellStyle name="Normal 4 16_Income Statement " xfId="32334"/>
    <cellStyle name="Normal 4 160" xfId="32335"/>
    <cellStyle name="Normal 4 161" xfId="32336"/>
    <cellStyle name="Normal 4 162" xfId="32337"/>
    <cellStyle name="Normal 4 163" xfId="32338"/>
    <cellStyle name="Normal 4 164" xfId="32339"/>
    <cellStyle name="Normal 4 165" xfId="32340"/>
    <cellStyle name="Normal 4 166" xfId="32341"/>
    <cellStyle name="Normal 4 167" xfId="32342"/>
    <cellStyle name="Normal 4 168" xfId="32343"/>
    <cellStyle name="Normal 4 169" xfId="32344"/>
    <cellStyle name="Normal 4 17" xfId="1434"/>
    <cellStyle name="Normal 4 17 10" xfId="32346"/>
    <cellStyle name="Normal 4 17 11" xfId="32345"/>
    <cellStyle name="Normal 4 17 2" xfId="32347"/>
    <cellStyle name="Normal 4 17 2 2" xfId="32348"/>
    <cellStyle name="Normal 4 17 2 2 2" xfId="32349"/>
    <cellStyle name="Normal 4 17 2 3" xfId="32350"/>
    <cellStyle name="Normal 4 17 2 3 2" xfId="32351"/>
    <cellStyle name="Normal 4 17 2 4" xfId="32352"/>
    <cellStyle name="Normal 4 17 2_Income Statement " xfId="32353"/>
    <cellStyle name="Normal 4 17 3" xfId="32354"/>
    <cellStyle name="Normal 4 17 3 2" xfId="32355"/>
    <cellStyle name="Normal 4 17 3 2 2" xfId="32356"/>
    <cellStyle name="Normal 4 17 3 3" xfId="32357"/>
    <cellStyle name="Normal 4 17 3 3 2" xfId="32358"/>
    <cellStyle name="Normal 4 17 3 4" xfId="32359"/>
    <cellStyle name="Normal 4 17 3_Income Statement " xfId="32360"/>
    <cellStyle name="Normal 4 17 4" xfId="32361"/>
    <cellStyle name="Normal 4 17 4 2" xfId="32362"/>
    <cellStyle name="Normal 4 17 5" xfId="32363"/>
    <cellStyle name="Normal 4 17 5 2" xfId="32364"/>
    <cellStyle name="Normal 4 17 6" xfId="32365"/>
    <cellStyle name="Normal 4 17 6 2" xfId="32366"/>
    <cellStyle name="Normal 4 17 7" xfId="32367"/>
    <cellStyle name="Normal 4 17 8" xfId="32368"/>
    <cellStyle name="Normal 4 17 9" xfId="32369"/>
    <cellStyle name="Normal 4 17_Income Statement " xfId="32370"/>
    <cellStyle name="Normal 4 170" xfId="32371"/>
    <cellStyle name="Normal 4 171" xfId="32372"/>
    <cellStyle name="Normal 4 172" xfId="32373"/>
    <cellStyle name="Normal 4 173" xfId="32374"/>
    <cellStyle name="Normal 4 174" xfId="32375"/>
    <cellStyle name="Normal 4 175" xfId="32376"/>
    <cellStyle name="Normal 4 176" xfId="32377"/>
    <cellStyle name="Normal 4 177" xfId="32378"/>
    <cellStyle name="Normal 4 178" xfId="32379"/>
    <cellStyle name="Normal 4 179" xfId="32380"/>
    <cellStyle name="Normal 4 18" xfId="1435"/>
    <cellStyle name="Normal 4 18 10" xfId="32382"/>
    <cellStyle name="Normal 4 18 11" xfId="32381"/>
    <cellStyle name="Normal 4 18 2" xfId="32383"/>
    <cellStyle name="Normal 4 18 2 2" xfId="32384"/>
    <cellStyle name="Normal 4 18 2 2 2" xfId="32385"/>
    <cellStyle name="Normal 4 18 2 3" xfId="32386"/>
    <cellStyle name="Normal 4 18 2 3 2" xfId="32387"/>
    <cellStyle name="Normal 4 18 2 4" xfId="32388"/>
    <cellStyle name="Normal 4 18 2_Income Statement " xfId="32389"/>
    <cellStyle name="Normal 4 18 3" xfId="32390"/>
    <cellStyle name="Normal 4 18 3 2" xfId="32391"/>
    <cellStyle name="Normal 4 18 3 2 2" xfId="32392"/>
    <cellStyle name="Normal 4 18 3 3" xfId="32393"/>
    <cellStyle name="Normal 4 18 3 3 2" xfId="32394"/>
    <cellStyle name="Normal 4 18 3 4" xfId="32395"/>
    <cellStyle name="Normal 4 18 3_Income Statement " xfId="32396"/>
    <cellStyle name="Normal 4 18 4" xfId="32397"/>
    <cellStyle name="Normal 4 18 4 2" xfId="32398"/>
    <cellStyle name="Normal 4 18 5" xfId="32399"/>
    <cellStyle name="Normal 4 18 5 2" xfId="32400"/>
    <cellStyle name="Normal 4 18 6" xfId="32401"/>
    <cellStyle name="Normal 4 18 6 2" xfId="32402"/>
    <cellStyle name="Normal 4 18 7" xfId="32403"/>
    <cellStyle name="Normal 4 18 8" xfId="32404"/>
    <cellStyle name="Normal 4 18 9" xfId="32405"/>
    <cellStyle name="Normal 4 18_Income Statement " xfId="32406"/>
    <cellStyle name="Normal 4 180" xfId="32407"/>
    <cellStyle name="Normal 4 181" xfId="32408"/>
    <cellStyle name="Normal 4 182" xfId="32409"/>
    <cellStyle name="Normal 4 183" xfId="32410"/>
    <cellStyle name="Normal 4 184" xfId="32411"/>
    <cellStyle name="Normal 4 185" xfId="32412"/>
    <cellStyle name="Normal 4 186" xfId="32413"/>
    <cellStyle name="Normal 4 187" xfId="32414"/>
    <cellStyle name="Normal 4 188" xfId="32415"/>
    <cellStyle name="Normal 4 189" xfId="32416"/>
    <cellStyle name="Normal 4 19" xfId="1436"/>
    <cellStyle name="Normal 4 19 10" xfId="32418"/>
    <cellStyle name="Normal 4 19 11" xfId="32417"/>
    <cellStyle name="Normal 4 19 2" xfId="32419"/>
    <cellStyle name="Normal 4 19 2 2" xfId="32420"/>
    <cellStyle name="Normal 4 19 2 2 2" xfId="32421"/>
    <cellStyle name="Normal 4 19 2 3" xfId="32422"/>
    <cellStyle name="Normal 4 19 2 3 2" xfId="32423"/>
    <cellStyle name="Normal 4 19 2 4" xfId="32424"/>
    <cellStyle name="Normal 4 19 2_Income Statement " xfId="32425"/>
    <cellStyle name="Normal 4 19 3" xfId="32426"/>
    <cellStyle name="Normal 4 19 3 2" xfId="32427"/>
    <cellStyle name="Normal 4 19 3 2 2" xfId="32428"/>
    <cellStyle name="Normal 4 19 3 3" xfId="32429"/>
    <cellStyle name="Normal 4 19 3 3 2" xfId="32430"/>
    <cellStyle name="Normal 4 19 3 4" xfId="32431"/>
    <cellStyle name="Normal 4 19 3_Income Statement " xfId="32432"/>
    <cellStyle name="Normal 4 19 4" xfId="32433"/>
    <cellStyle name="Normal 4 19 4 2" xfId="32434"/>
    <cellStyle name="Normal 4 19 5" xfId="32435"/>
    <cellStyle name="Normal 4 19 5 2" xfId="32436"/>
    <cellStyle name="Normal 4 19 6" xfId="32437"/>
    <cellStyle name="Normal 4 19 6 2" xfId="32438"/>
    <cellStyle name="Normal 4 19 7" xfId="32439"/>
    <cellStyle name="Normal 4 19 8" xfId="32440"/>
    <cellStyle name="Normal 4 19 9" xfId="32441"/>
    <cellStyle name="Normal 4 19_Income Statement " xfId="32442"/>
    <cellStyle name="Normal 4 190" xfId="32443"/>
    <cellStyle name="Normal 4 191" xfId="32444"/>
    <cellStyle name="Normal 4 192" xfId="32445"/>
    <cellStyle name="Normal 4 193" xfId="32446"/>
    <cellStyle name="Normal 4 194" xfId="32447"/>
    <cellStyle name="Normal 4 195" xfId="32448"/>
    <cellStyle name="Normal 4 196" xfId="32449"/>
    <cellStyle name="Normal 4 197" xfId="32450"/>
    <cellStyle name="Normal 4 198" xfId="32451"/>
    <cellStyle name="Normal 4 199" xfId="32452"/>
    <cellStyle name="Normal 4 2" xfId="1437"/>
    <cellStyle name="Normal 4 2 2" xfId="1438"/>
    <cellStyle name="Normal 4 2 2 10" xfId="32454"/>
    <cellStyle name="Normal 4 2 2 11" xfId="32453"/>
    <cellStyle name="Normal 4 2 2 2" xfId="4634"/>
    <cellStyle name="Normal 4 2 2 2 2" xfId="32456"/>
    <cellStyle name="Normal 4 2 2 2 2 2" xfId="32457"/>
    <cellStyle name="Normal 4 2 2 2 3" xfId="32458"/>
    <cellStyle name="Normal 4 2 2 2 3 2" xfId="32459"/>
    <cellStyle name="Normal 4 2 2 2 4" xfId="32460"/>
    <cellStyle name="Normal 4 2 2 2 5" xfId="32455"/>
    <cellStyle name="Normal 4 2 2 2_Income Statement " xfId="32461"/>
    <cellStyle name="Normal 4 2 2 3" xfId="32462"/>
    <cellStyle name="Normal 4 2 2 3 2" xfId="32463"/>
    <cellStyle name="Normal 4 2 2 4" xfId="32464"/>
    <cellStyle name="Normal 4 2 2 4 2" xfId="32465"/>
    <cellStyle name="Normal 4 2 2 5" xfId="32466"/>
    <cellStyle name="Normal 4 2 2 5 2" xfId="32467"/>
    <cellStyle name="Normal 4 2 2 6" xfId="32468"/>
    <cellStyle name="Normal 4 2 2 7" xfId="32469"/>
    <cellStyle name="Normal 4 2 2 8" xfId="32470"/>
    <cellStyle name="Normal 4 2 2 9" xfId="32471"/>
    <cellStyle name="Normal 4 2 2_Income Statement " xfId="32472"/>
    <cellStyle name="Normal 4 2 3" xfId="1439"/>
    <cellStyle name="Normal 4 2 3 2" xfId="32473"/>
    <cellStyle name="Normal 4 2 3_Adjusting Entries-Q1" xfId="32474"/>
    <cellStyle name="Normal 4 2 4" xfId="32475"/>
    <cellStyle name="Normal 4 2_00431" xfId="1440"/>
    <cellStyle name="Normal 4 20" xfId="1441"/>
    <cellStyle name="Normal 4 20 10" xfId="32477"/>
    <cellStyle name="Normal 4 20 11" xfId="32476"/>
    <cellStyle name="Normal 4 20 2" xfId="32478"/>
    <cellStyle name="Normal 4 20 2 2" xfId="32479"/>
    <cellStyle name="Normal 4 20 2 2 2" xfId="32480"/>
    <cellStyle name="Normal 4 20 2 3" xfId="32481"/>
    <cellStyle name="Normal 4 20 2 3 2" xfId="32482"/>
    <cellStyle name="Normal 4 20 2 4" xfId="32483"/>
    <cellStyle name="Normal 4 20 2_Income Statement " xfId="32484"/>
    <cellStyle name="Normal 4 20 3" xfId="32485"/>
    <cellStyle name="Normal 4 20 3 2" xfId="32486"/>
    <cellStyle name="Normal 4 20 3 2 2" xfId="32487"/>
    <cellStyle name="Normal 4 20 3 3" xfId="32488"/>
    <cellStyle name="Normal 4 20 3 3 2" xfId="32489"/>
    <cellStyle name="Normal 4 20 3 4" xfId="32490"/>
    <cellStyle name="Normal 4 20 3_Income Statement " xfId="32491"/>
    <cellStyle name="Normal 4 20 4" xfId="32492"/>
    <cellStyle name="Normal 4 20 4 2" xfId="32493"/>
    <cellStyle name="Normal 4 20 5" xfId="32494"/>
    <cellStyle name="Normal 4 20 5 2" xfId="32495"/>
    <cellStyle name="Normal 4 20 6" xfId="32496"/>
    <cellStyle name="Normal 4 20 6 2" xfId="32497"/>
    <cellStyle name="Normal 4 20 7" xfId="32498"/>
    <cellStyle name="Normal 4 20 8" xfId="32499"/>
    <cellStyle name="Normal 4 20 9" xfId="32500"/>
    <cellStyle name="Normal 4 20_Income Statement " xfId="32501"/>
    <cellStyle name="Normal 4 200" xfId="32502"/>
    <cellStyle name="Normal 4 201" xfId="32503"/>
    <cellStyle name="Normal 4 202" xfId="32504"/>
    <cellStyle name="Normal 4 203" xfId="32505"/>
    <cellStyle name="Normal 4 204" xfId="32506"/>
    <cellStyle name="Normal 4 205" xfId="32507"/>
    <cellStyle name="Normal 4 206" xfId="32508"/>
    <cellStyle name="Normal 4 207" xfId="32509"/>
    <cellStyle name="Normal 4 208" xfId="32510"/>
    <cellStyle name="Normal 4 209" xfId="32511"/>
    <cellStyle name="Normal 4 21" xfId="1442"/>
    <cellStyle name="Normal 4 21 10" xfId="32513"/>
    <cellStyle name="Normal 4 21 11" xfId="32512"/>
    <cellStyle name="Normal 4 21 2" xfId="32514"/>
    <cellStyle name="Normal 4 21 2 2" xfId="32515"/>
    <cellStyle name="Normal 4 21 2 2 2" xfId="32516"/>
    <cellStyle name="Normal 4 21 2 3" xfId="32517"/>
    <cellStyle name="Normal 4 21 2 3 2" xfId="32518"/>
    <cellStyle name="Normal 4 21 2 4" xfId="32519"/>
    <cellStyle name="Normal 4 21 2_Income Statement " xfId="32520"/>
    <cellStyle name="Normal 4 21 3" xfId="32521"/>
    <cellStyle name="Normal 4 21 3 2" xfId="32522"/>
    <cellStyle name="Normal 4 21 3 2 2" xfId="32523"/>
    <cellStyle name="Normal 4 21 3 3" xfId="32524"/>
    <cellStyle name="Normal 4 21 3 3 2" xfId="32525"/>
    <cellStyle name="Normal 4 21 3 4" xfId="32526"/>
    <cellStyle name="Normal 4 21 3_Income Statement " xfId="32527"/>
    <cellStyle name="Normal 4 21 4" xfId="32528"/>
    <cellStyle name="Normal 4 21 4 2" xfId="32529"/>
    <cellStyle name="Normal 4 21 5" xfId="32530"/>
    <cellStyle name="Normal 4 21 5 2" xfId="32531"/>
    <cellStyle name="Normal 4 21 6" xfId="32532"/>
    <cellStyle name="Normal 4 21 6 2" xfId="32533"/>
    <cellStyle name="Normal 4 21 7" xfId="32534"/>
    <cellStyle name="Normal 4 21 8" xfId="32535"/>
    <cellStyle name="Normal 4 21 9" xfId="32536"/>
    <cellStyle name="Normal 4 21_Income Statement " xfId="32537"/>
    <cellStyle name="Normal 4 210" xfId="32538"/>
    <cellStyle name="Normal 4 211" xfId="32539"/>
    <cellStyle name="Normal 4 212" xfId="32540"/>
    <cellStyle name="Normal 4 213" xfId="32541"/>
    <cellStyle name="Normal 4 214" xfId="32542"/>
    <cellStyle name="Normal 4 215" xfId="32543"/>
    <cellStyle name="Normal 4 216" xfId="32544"/>
    <cellStyle name="Normal 4 217" xfId="32545"/>
    <cellStyle name="Normal 4 218" xfId="32546"/>
    <cellStyle name="Normal 4 219" xfId="32547"/>
    <cellStyle name="Normal 4 22" xfId="1443"/>
    <cellStyle name="Normal 4 22 10" xfId="32549"/>
    <cellStyle name="Normal 4 22 11" xfId="32548"/>
    <cellStyle name="Normal 4 22 2" xfId="32550"/>
    <cellStyle name="Normal 4 22 2 2" xfId="32551"/>
    <cellStyle name="Normal 4 22 2 2 2" xfId="32552"/>
    <cellStyle name="Normal 4 22 2 3" xfId="32553"/>
    <cellStyle name="Normal 4 22 2 3 2" xfId="32554"/>
    <cellStyle name="Normal 4 22 2 4" xfId="32555"/>
    <cellStyle name="Normal 4 22 2_Income Statement " xfId="32556"/>
    <cellStyle name="Normal 4 22 3" xfId="32557"/>
    <cellStyle name="Normal 4 22 3 2" xfId="32558"/>
    <cellStyle name="Normal 4 22 3 2 2" xfId="32559"/>
    <cellStyle name="Normal 4 22 3 3" xfId="32560"/>
    <cellStyle name="Normal 4 22 3 3 2" xfId="32561"/>
    <cellStyle name="Normal 4 22 3 4" xfId="32562"/>
    <cellStyle name="Normal 4 22 3_Income Statement " xfId="32563"/>
    <cellStyle name="Normal 4 22 4" xfId="32564"/>
    <cellStyle name="Normal 4 22 4 2" xfId="32565"/>
    <cellStyle name="Normal 4 22 5" xfId="32566"/>
    <cellStyle name="Normal 4 22 5 2" xfId="32567"/>
    <cellStyle name="Normal 4 22 6" xfId="32568"/>
    <cellStyle name="Normal 4 22 6 2" xfId="32569"/>
    <cellStyle name="Normal 4 22 7" xfId="32570"/>
    <cellStyle name="Normal 4 22 8" xfId="32571"/>
    <cellStyle name="Normal 4 22 9" xfId="32572"/>
    <cellStyle name="Normal 4 22_Income Statement " xfId="32573"/>
    <cellStyle name="Normal 4 220" xfId="32574"/>
    <cellStyle name="Normal 4 221" xfId="32575"/>
    <cellStyle name="Normal 4 222" xfId="32576"/>
    <cellStyle name="Normal 4 223" xfId="32577"/>
    <cellStyle name="Normal 4 224" xfId="32578"/>
    <cellStyle name="Normal 4 225" xfId="32579"/>
    <cellStyle name="Normal 4 226" xfId="32580"/>
    <cellStyle name="Normal 4 227" xfId="32581"/>
    <cellStyle name="Normal 4 228" xfId="32582"/>
    <cellStyle name="Normal 4 229" xfId="32583"/>
    <cellStyle name="Normal 4 23" xfId="1444"/>
    <cellStyle name="Normal 4 23 10" xfId="32585"/>
    <cellStyle name="Normal 4 23 11" xfId="32584"/>
    <cellStyle name="Normal 4 23 2" xfId="32586"/>
    <cellStyle name="Normal 4 23 2 2" xfId="32587"/>
    <cellStyle name="Normal 4 23 2 2 2" xfId="32588"/>
    <cellStyle name="Normal 4 23 2 3" xfId="32589"/>
    <cellStyle name="Normal 4 23 2 3 2" xfId="32590"/>
    <cellStyle name="Normal 4 23 2 4" xfId="32591"/>
    <cellStyle name="Normal 4 23 2_Income Statement " xfId="32592"/>
    <cellStyle name="Normal 4 23 3" xfId="32593"/>
    <cellStyle name="Normal 4 23 3 2" xfId="32594"/>
    <cellStyle name="Normal 4 23 3 2 2" xfId="32595"/>
    <cellStyle name="Normal 4 23 3 3" xfId="32596"/>
    <cellStyle name="Normal 4 23 3 3 2" xfId="32597"/>
    <cellStyle name="Normal 4 23 3 4" xfId="32598"/>
    <cellStyle name="Normal 4 23 3_Income Statement " xfId="32599"/>
    <cellStyle name="Normal 4 23 4" xfId="32600"/>
    <cellStyle name="Normal 4 23 4 2" xfId="32601"/>
    <cellStyle name="Normal 4 23 5" xfId="32602"/>
    <cellStyle name="Normal 4 23 5 2" xfId="32603"/>
    <cellStyle name="Normal 4 23 6" xfId="32604"/>
    <cellStyle name="Normal 4 23 6 2" xfId="32605"/>
    <cellStyle name="Normal 4 23 7" xfId="32606"/>
    <cellStyle name="Normal 4 23 8" xfId="32607"/>
    <cellStyle name="Normal 4 23 9" xfId="32608"/>
    <cellStyle name="Normal 4 23_Income Statement " xfId="32609"/>
    <cellStyle name="Normal 4 230" xfId="32610"/>
    <cellStyle name="Normal 4 231" xfId="32611"/>
    <cellStyle name="Normal 4 232" xfId="32612"/>
    <cellStyle name="Normal 4 233" xfId="32613"/>
    <cellStyle name="Normal 4 234" xfId="32614"/>
    <cellStyle name="Normal 4 235" xfId="5938"/>
    <cellStyle name="Normal 4 24" xfId="1445"/>
    <cellStyle name="Normal 4 24 10" xfId="32616"/>
    <cellStyle name="Normal 4 24 11" xfId="32615"/>
    <cellStyle name="Normal 4 24 2" xfId="32617"/>
    <cellStyle name="Normal 4 24 2 2" xfId="32618"/>
    <cellStyle name="Normal 4 24 2 2 2" xfId="32619"/>
    <cellStyle name="Normal 4 24 2 3" xfId="32620"/>
    <cellStyle name="Normal 4 24 2 3 2" xfId="32621"/>
    <cellStyle name="Normal 4 24 2 4" xfId="32622"/>
    <cellStyle name="Normal 4 24 2_Income Statement " xfId="32623"/>
    <cellStyle name="Normal 4 24 3" xfId="32624"/>
    <cellStyle name="Normal 4 24 3 2" xfId="32625"/>
    <cellStyle name="Normal 4 24 3 2 2" xfId="32626"/>
    <cellStyle name="Normal 4 24 3 3" xfId="32627"/>
    <cellStyle name="Normal 4 24 3 3 2" xfId="32628"/>
    <cellStyle name="Normal 4 24 3 4" xfId="32629"/>
    <cellStyle name="Normal 4 24 3_Income Statement " xfId="32630"/>
    <cellStyle name="Normal 4 24 4" xfId="32631"/>
    <cellStyle name="Normal 4 24 4 2" xfId="32632"/>
    <cellStyle name="Normal 4 24 5" xfId="32633"/>
    <cellStyle name="Normal 4 24 5 2" xfId="32634"/>
    <cellStyle name="Normal 4 24 6" xfId="32635"/>
    <cellStyle name="Normal 4 24 6 2" xfId="32636"/>
    <cellStyle name="Normal 4 24 7" xfId="32637"/>
    <cellStyle name="Normal 4 24 8" xfId="32638"/>
    <cellStyle name="Normal 4 24 9" xfId="32639"/>
    <cellStyle name="Normal 4 24_Income Statement " xfId="32640"/>
    <cellStyle name="Normal 4 25" xfId="1446"/>
    <cellStyle name="Normal 4 25 10" xfId="32642"/>
    <cellStyle name="Normal 4 25 11" xfId="32641"/>
    <cellStyle name="Normal 4 25 2" xfId="32643"/>
    <cellStyle name="Normal 4 25 2 2" xfId="32644"/>
    <cellStyle name="Normal 4 25 2 2 2" xfId="32645"/>
    <cellStyle name="Normal 4 25 2 3" xfId="32646"/>
    <cellStyle name="Normal 4 25 2 3 2" xfId="32647"/>
    <cellStyle name="Normal 4 25 2 4" xfId="32648"/>
    <cellStyle name="Normal 4 25 2_Income Statement " xfId="32649"/>
    <cellStyle name="Normal 4 25 3" xfId="32650"/>
    <cellStyle name="Normal 4 25 3 2" xfId="32651"/>
    <cellStyle name="Normal 4 25 3 2 2" xfId="32652"/>
    <cellStyle name="Normal 4 25 3 3" xfId="32653"/>
    <cellStyle name="Normal 4 25 3 3 2" xfId="32654"/>
    <cellStyle name="Normal 4 25 3 4" xfId="32655"/>
    <cellStyle name="Normal 4 25 3_Income Statement " xfId="32656"/>
    <cellStyle name="Normal 4 25 4" xfId="32657"/>
    <cellStyle name="Normal 4 25 4 2" xfId="32658"/>
    <cellStyle name="Normal 4 25 5" xfId="32659"/>
    <cellStyle name="Normal 4 25 5 2" xfId="32660"/>
    <cellStyle name="Normal 4 25 6" xfId="32661"/>
    <cellStyle name="Normal 4 25 6 2" xfId="32662"/>
    <cellStyle name="Normal 4 25 7" xfId="32663"/>
    <cellStyle name="Normal 4 25 8" xfId="32664"/>
    <cellStyle name="Normal 4 25 9" xfId="32665"/>
    <cellStyle name="Normal 4 25_Income Statement " xfId="32666"/>
    <cellStyle name="Normal 4 26" xfId="1447"/>
    <cellStyle name="Normal 4 26 10" xfId="32668"/>
    <cellStyle name="Normal 4 26 11" xfId="32667"/>
    <cellStyle name="Normal 4 26 2" xfId="32669"/>
    <cellStyle name="Normal 4 26 2 2" xfId="32670"/>
    <cellStyle name="Normal 4 26 2 2 2" xfId="32671"/>
    <cellStyle name="Normal 4 26 2 3" xfId="32672"/>
    <cellStyle name="Normal 4 26 2 3 2" xfId="32673"/>
    <cellStyle name="Normal 4 26 2 4" xfId="32674"/>
    <cellStyle name="Normal 4 26 2_Income Statement " xfId="32675"/>
    <cellStyle name="Normal 4 26 3" xfId="32676"/>
    <cellStyle name="Normal 4 26 3 2" xfId="32677"/>
    <cellStyle name="Normal 4 26 3 2 2" xfId="32678"/>
    <cellStyle name="Normal 4 26 3 3" xfId="32679"/>
    <cellStyle name="Normal 4 26 3 3 2" xfId="32680"/>
    <cellStyle name="Normal 4 26 3 4" xfId="32681"/>
    <cellStyle name="Normal 4 26 3_Income Statement " xfId="32682"/>
    <cellStyle name="Normal 4 26 4" xfId="32683"/>
    <cellStyle name="Normal 4 26 4 2" xfId="32684"/>
    <cellStyle name="Normal 4 26 5" xfId="32685"/>
    <cellStyle name="Normal 4 26 5 2" xfId="32686"/>
    <cellStyle name="Normal 4 26 6" xfId="32687"/>
    <cellStyle name="Normal 4 26 6 2" xfId="32688"/>
    <cellStyle name="Normal 4 26 7" xfId="32689"/>
    <cellStyle name="Normal 4 26 8" xfId="32690"/>
    <cellStyle name="Normal 4 26 9" xfId="32691"/>
    <cellStyle name="Normal 4 26_Income Statement " xfId="32692"/>
    <cellStyle name="Normal 4 27" xfId="1448"/>
    <cellStyle name="Normal 4 27 10" xfId="32694"/>
    <cellStyle name="Normal 4 27 11" xfId="32693"/>
    <cellStyle name="Normal 4 27 2" xfId="32695"/>
    <cellStyle name="Normal 4 27 2 2" xfId="32696"/>
    <cellStyle name="Normal 4 27 2 2 2" xfId="32697"/>
    <cellStyle name="Normal 4 27 2 3" xfId="32698"/>
    <cellStyle name="Normal 4 27 2 3 2" xfId="32699"/>
    <cellStyle name="Normal 4 27 2 4" xfId="32700"/>
    <cellStyle name="Normal 4 27 2_Income Statement " xfId="32701"/>
    <cellStyle name="Normal 4 27 3" xfId="32702"/>
    <cellStyle name="Normal 4 27 3 2" xfId="32703"/>
    <cellStyle name="Normal 4 27 3 2 2" xfId="32704"/>
    <cellStyle name="Normal 4 27 3 3" xfId="32705"/>
    <cellStyle name="Normal 4 27 3 3 2" xfId="32706"/>
    <cellStyle name="Normal 4 27 3 4" xfId="32707"/>
    <cellStyle name="Normal 4 27 3_Income Statement " xfId="32708"/>
    <cellStyle name="Normal 4 27 4" xfId="32709"/>
    <cellStyle name="Normal 4 27 4 2" xfId="32710"/>
    <cellStyle name="Normal 4 27 5" xfId="32711"/>
    <cellStyle name="Normal 4 27 5 2" xfId="32712"/>
    <cellStyle name="Normal 4 27 6" xfId="32713"/>
    <cellStyle name="Normal 4 27 6 2" xfId="32714"/>
    <cellStyle name="Normal 4 27 7" xfId="32715"/>
    <cellStyle name="Normal 4 27 8" xfId="32716"/>
    <cellStyle name="Normal 4 27 9" xfId="32717"/>
    <cellStyle name="Normal 4 27_Income Statement " xfId="32718"/>
    <cellStyle name="Normal 4 28" xfId="1449"/>
    <cellStyle name="Normal 4 28 10" xfId="32720"/>
    <cellStyle name="Normal 4 28 11" xfId="32719"/>
    <cellStyle name="Normal 4 28 2" xfId="32721"/>
    <cellStyle name="Normal 4 28 2 2" xfId="32722"/>
    <cellStyle name="Normal 4 28 2 2 2" xfId="32723"/>
    <cellStyle name="Normal 4 28 2 3" xfId="32724"/>
    <cellStyle name="Normal 4 28 2 3 2" xfId="32725"/>
    <cellStyle name="Normal 4 28 2 4" xfId="32726"/>
    <cellStyle name="Normal 4 28 2_Income Statement " xfId="32727"/>
    <cellStyle name="Normal 4 28 3" xfId="32728"/>
    <cellStyle name="Normal 4 28 3 2" xfId="32729"/>
    <cellStyle name="Normal 4 28 3 2 2" xfId="32730"/>
    <cellStyle name="Normal 4 28 3 3" xfId="32731"/>
    <cellStyle name="Normal 4 28 3 3 2" xfId="32732"/>
    <cellStyle name="Normal 4 28 3 4" xfId="32733"/>
    <cellStyle name="Normal 4 28 3_Income Statement " xfId="32734"/>
    <cellStyle name="Normal 4 28 4" xfId="32735"/>
    <cellStyle name="Normal 4 28 4 2" xfId="32736"/>
    <cellStyle name="Normal 4 28 5" xfId="32737"/>
    <cellStyle name="Normal 4 28 5 2" xfId="32738"/>
    <cellStyle name="Normal 4 28 6" xfId="32739"/>
    <cellStyle name="Normal 4 28 6 2" xfId="32740"/>
    <cellStyle name="Normal 4 28 7" xfId="32741"/>
    <cellStyle name="Normal 4 28 8" xfId="32742"/>
    <cellStyle name="Normal 4 28 9" xfId="32743"/>
    <cellStyle name="Normal 4 28_Income Statement " xfId="32744"/>
    <cellStyle name="Normal 4 29" xfId="1450"/>
    <cellStyle name="Normal 4 29 10" xfId="32746"/>
    <cellStyle name="Normal 4 29 11" xfId="32745"/>
    <cellStyle name="Normal 4 29 2" xfId="32747"/>
    <cellStyle name="Normal 4 29 2 2" xfId="32748"/>
    <cellStyle name="Normal 4 29 2 2 2" xfId="32749"/>
    <cellStyle name="Normal 4 29 2 3" xfId="32750"/>
    <cellStyle name="Normal 4 29 2 3 2" xfId="32751"/>
    <cellStyle name="Normal 4 29 2 4" xfId="32752"/>
    <cellStyle name="Normal 4 29 2_Income Statement " xfId="32753"/>
    <cellStyle name="Normal 4 29 3" xfId="32754"/>
    <cellStyle name="Normal 4 29 3 2" xfId="32755"/>
    <cellStyle name="Normal 4 29 3 2 2" xfId="32756"/>
    <cellStyle name="Normal 4 29 3 3" xfId="32757"/>
    <cellStyle name="Normal 4 29 3 3 2" xfId="32758"/>
    <cellStyle name="Normal 4 29 3 4" xfId="32759"/>
    <cellStyle name="Normal 4 29 3_Income Statement " xfId="32760"/>
    <cellStyle name="Normal 4 29 4" xfId="32761"/>
    <cellStyle name="Normal 4 29 4 2" xfId="32762"/>
    <cellStyle name="Normal 4 29 5" xfId="32763"/>
    <cellStyle name="Normal 4 29 5 2" xfId="32764"/>
    <cellStyle name="Normal 4 29 6" xfId="32765"/>
    <cellStyle name="Normal 4 29 6 2" xfId="32766"/>
    <cellStyle name="Normal 4 29 7" xfId="32767"/>
    <cellStyle name="Normal 4 29 8" xfId="32768"/>
    <cellStyle name="Normal 4 29 9" xfId="32769"/>
    <cellStyle name="Normal 4 29_Income Statement " xfId="32770"/>
    <cellStyle name="Normal 4 3" xfId="1451"/>
    <cellStyle name="Normal 4 3 10" xfId="32772"/>
    <cellStyle name="Normal 4 3 11" xfId="32771"/>
    <cellStyle name="Normal 4 3 2" xfId="4635"/>
    <cellStyle name="Normal 4 3 2 2" xfId="4636"/>
    <cellStyle name="Normal 4 3 2 2 2" xfId="32775"/>
    <cellStyle name="Normal 4 3 2 2 3" xfId="32774"/>
    <cellStyle name="Normal 4 3 2 3" xfId="4637"/>
    <cellStyle name="Normal 4 3 2 3 2" xfId="32777"/>
    <cellStyle name="Normal 4 3 2 3 3" xfId="32776"/>
    <cellStyle name="Normal 4 3 2 4" xfId="32778"/>
    <cellStyle name="Normal 4 3 2 5" xfId="32773"/>
    <cellStyle name="Normal 4 3 2_04 15 TRAC Estimate w_JE" xfId="4638"/>
    <cellStyle name="Normal 4 3 3" xfId="4639"/>
    <cellStyle name="Normal 4 3 3 2" xfId="4640"/>
    <cellStyle name="Normal 4 3 3 2 2" xfId="32780"/>
    <cellStyle name="Normal 4 3 3 3" xfId="32779"/>
    <cellStyle name="Normal 4 3 3_04 15 TRAC Estimate w_JE" xfId="4641"/>
    <cellStyle name="Normal 4 3 4" xfId="4642"/>
    <cellStyle name="Normal 4 3 4 2" xfId="32782"/>
    <cellStyle name="Normal 4 3 4 3" xfId="32781"/>
    <cellStyle name="Normal 4 3 5" xfId="32783"/>
    <cellStyle name="Normal 4 3 5 2" xfId="32784"/>
    <cellStyle name="Normal 4 3 6" xfId="32785"/>
    <cellStyle name="Normal 4 3 7" xfId="32786"/>
    <cellStyle name="Normal 4 3 8" xfId="32787"/>
    <cellStyle name="Normal 4 3 9" xfId="32788"/>
    <cellStyle name="Normal 4 3_01 15 TRAC Estimate w_JE" xfId="4643"/>
    <cellStyle name="Normal 4 30" xfId="1452"/>
    <cellStyle name="Normal 4 30 10" xfId="32790"/>
    <cellStyle name="Normal 4 30 11" xfId="32789"/>
    <cellStyle name="Normal 4 30 2" xfId="32791"/>
    <cellStyle name="Normal 4 30 2 2" xfId="32792"/>
    <cellStyle name="Normal 4 30 2 2 2" xfId="32793"/>
    <cellStyle name="Normal 4 30 2 3" xfId="32794"/>
    <cellStyle name="Normal 4 30 2 3 2" xfId="32795"/>
    <cellStyle name="Normal 4 30 2 4" xfId="32796"/>
    <cellStyle name="Normal 4 30 2_Income Statement " xfId="32797"/>
    <cellStyle name="Normal 4 30 3" xfId="32798"/>
    <cellStyle name="Normal 4 30 3 2" xfId="32799"/>
    <cellStyle name="Normal 4 30 3 2 2" xfId="32800"/>
    <cellStyle name="Normal 4 30 3 3" xfId="32801"/>
    <cellStyle name="Normal 4 30 3 3 2" xfId="32802"/>
    <cellStyle name="Normal 4 30 3 4" xfId="32803"/>
    <cellStyle name="Normal 4 30 3_Income Statement " xfId="32804"/>
    <cellStyle name="Normal 4 30 4" xfId="32805"/>
    <cellStyle name="Normal 4 30 4 2" xfId="32806"/>
    <cellStyle name="Normal 4 30 5" xfId="32807"/>
    <cellStyle name="Normal 4 30 5 2" xfId="32808"/>
    <cellStyle name="Normal 4 30 6" xfId="32809"/>
    <cellStyle name="Normal 4 30 6 2" xfId="32810"/>
    <cellStyle name="Normal 4 30 7" xfId="32811"/>
    <cellStyle name="Normal 4 30 8" xfId="32812"/>
    <cellStyle name="Normal 4 30 9" xfId="32813"/>
    <cellStyle name="Normal 4 30_Income Statement " xfId="32814"/>
    <cellStyle name="Normal 4 31" xfId="1453"/>
    <cellStyle name="Normal 4 31 10" xfId="32816"/>
    <cellStyle name="Normal 4 31 11" xfId="32815"/>
    <cellStyle name="Normal 4 31 2" xfId="32817"/>
    <cellStyle name="Normal 4 31 2 2" xfId="32818"/>
    <cellStyle name="Normal 4 31 2 2 2" xfId="32819"/>
    <cellStyle name="Normal 4 31 2 3" xfId="32820"/>
    <cellStyle name="Normal 4 31 2 3 2" xfId="32821"/>
    <cellStyle name="Normal 4 31 2 4" xfId="32822"/>
    <cellStyle name="Normal 4 31 2_Income Statement " xfId="32823"/>
    <cellStyle name="Normal 4 31 3" xfId="32824"/>
    <cellStyle name="Normal 4 31 3 2" xfId="32825"/>
    <cellStyle name="Normal 4 31 3 2 2" xfId="32826"/>
    <cellStyle name="Normal 4 31 3 3" xfId="32827"/>
    <cellStyle name="Normal 4 31 3 3 2" xfId="32828"/>
    <cellStyle name="Normal 4 31 3 4" xfId="32829"/>
    <cellStyle name="Normal 4 31 3_Income Statement " xfId="32830"/>
    <cellStyle name="Normal 4 31 4" xfId="32831"/>
    <cellStyle name="Normal 4 31 4 2" xfId="32832"/>
    <cellStyle name="Normal 4 31 5" xfId="32833"/>
    <cellStyle name="Normal 4 31 5 2" xfId="32834"/>
    <cellStyle name="Normal 4 31 6" xfId="32835"/>
    <cellStyle name="Normal 4 31 6 2" xfId="32836"/>
    <cellStyle name="Normal 4 31 7" xfId="32837"/>
    <cellStyle name="Normal 4 31 8" xfId="32838"/>
    <cellStyle name="Normal 4 31 9" xfId="32839"/>
    <cellStyle name="Normal 4 31_Income Statement " xfId="32840"/>
    <cellStyle name="Normal 4 32" xfId="1454"/>
    <cellStyle name="Normal 4 32 10" xfId="32842"/>
    <cellStyle name="Normal 4 32 11" xfId="32841"/>
    <cellStyle name="Normal 4 32 2" xfId="32843"/>
    <cellStyle name="Normal 4 32 2 2" xfId="32844"/>
    <cellStyle name="Normal 4 32 2 2 2" xfId="32845"/>
    <cellStyle name="Normal 4 32 2 3" xfId="32846"/>
    <cellStyle name="Normal 4 32 2 3 2" xfId="32847"/>
    <cellStyle name="Normal 4 32 2 4" xfId="32848"/>
    <cellStyle name="Normal 4 32 2_Income Statement " xfId="32849"/>
    <cellStyle name="Normal 4 32 3" xfId="32850"/>
    <cellStyle name="Normal 4 32 3 2" xfId="32851"/>
    <cellStyle name="Normal 4 32 3 2 2" xfId="32852"/>
    <cellStyle name="Normal 4 32 3 3" xfId="32853"/>
    <cellStyle name="Normal 4 32 3 3 2" xfId="32854"/>
    <cellStyle name="Normal 4 32 3 4" xfId="32855"/>
    <cellStyle name="Normal 4 32 3_Income Statement " xfId="32856"/>
    <cellStyle name="Normal 4 32 4" xfId="32857"/>
    <cellStyle name="Normal 4 32 4 2" xfId="32858"/>
    <cellStyle name="Normal 4 32 5" xfId="32859"/>
    <cellStyle name="Normal 4 32 5 2" xfId="32860"/>
    <cellStyle name="Normal 4 32 6" xfId="32861"/>
    <cellStyle name="Normal 4 32 6 2" xfId="32862"/>
    <cellStyle name="Normal 4 32 7" xfId="32863"/>
    <cellStyle name="Normal 4 32 8" xfId="32864"/>
    <cellStyle name="Normal 4 32 9" xfId="32865"/>
    <cellStyle name="Normal 4 32_Income Statement " xfId="32866"/>
    <cellStyle name="Normal 4 33" xfId="1455"/>
    <cellStyle name="Normal 4 33 10" xfId="32868"/>
    <cellStyle name="Normal 4 33 11" xfId="32867"/>
    <cellStyle name="Normal 4 33 2" xfId="32869"/>
    <cellStyle name="Normal 4 33 2 2" xfId="32870"/>
    <cellStyle name="Normal 4 33 2 2 2" xfId="32871"/>
    <cellStyle name="Normal 4 33 2 3" xfId="32872"/>
    <cellStyle name="Normal 4 33 2 3 2" xfId="32873"/>
    <cellStyle name="Normal 4 33 2 4" xfId="32874"/>
    <cellStyle name="Normal 4 33 2_Income Statement " xfId="32875"/>
    <cellStyle name="Normal 4 33 3" xfId="32876"/>
    <cellStyle name="Normal 4 33 3 2" xfId="32877"/>
    <cellStyle name="Normal 4 33 3 2 2" xfId="32878"/>
    <cellStyle name="Normal 4 33 3 3" xfId="32879"/>
    <cellStyle name="Normal 4 33 3 3 2" xfId="32880"/>
    <cellStyle name="Normal 4 33 3 4" xfId="32881"/>
    <cellStyle name="Normal 4 33 3_Income Statement " xfId="32882"/>
    <cellStyle name="Normal 4 33 4" xfId="32883"/>
    <cellStyle name="Normal 4 33 4 2" xfId="32884"/>
    <cellStyle name="Normal 4 33 5" xfId="32885"/>
    <cellStyle name="Normal 4 33 5 2" xfId="32886"/>
    <cellStyle name="Normal 4 33 6" xfId="32887"/>
    <cellStyle name="Normal 4 33 6 2" xfId="32888"/>
    <cellStyle name="Normal 4 33 7" xfId="32889"/>
    <cellStyle name="Normal 4 33 8" xfId="32890"/>
    <cellStyle name="Normal 4 33 9" xfId="32891"/>
    <cellStyle name="Normal 4 33_Income Statement " xfId="32892"/>
    <cellStyle name="Normal 4 34" xfId="1456"/>
    <cellStyle name="Normal 4 34 10" xfId="32894"/>
    <cellStyle name="Normal 4 34 11" xfId="32893"/>
    <cellStyle name="Normal 4 34 2" xfId="32895"/>
    <cellStyle name="Normal 4 34 2 2" xfId="32896"/>
    <cellStyle name="Normal 4 34 2 2 2" xfId="32897"/>
    <cellStyle name="Normal 4 34 2 3" xfId="32898"/>
    <cellStyle name="Normal 4 34 2 3 2" xfId="32899"/>
    <cellStyle name="Normal 4 34 2 4" xfId="32900"/>
    <cellStyle name="Normal 4 34 2_Income Statement " xfId="32901"/>
    <cellStyle name="Normal 4 34 3" xfId="32902"/>
    <cellStyle name="Normal 4 34 3 2" xfId="32903"/>
    <cellStyle name="Normal 4 34 3 2 2" xfId="32904"/>
    <cellStyle name="Normal 4 34 3 3" xfId="32905"/>
    <cellStyle name="Normal 4 34 3 3 2" xfId="32906"/>
    <cellStyle name="Normal 4 34 3 4" xfId="32907"/>
    <cellStyle name="Normal 4 34 3_Income Statement " xfId="32908"/>
    <cellStyle name="Normal 4 34 4" xfId="32909"/>
    <cellStyle name="Normal 4 34 4 2" xfId="32910"/>
    <cellStyle name="Normal 4 34 5" xfId="32911"/>
    <cellStyle name="Normal 4 34 5 2" xfId="32912"/>
    <cellStyle name="Normal 4 34 6" xfId="32913"/>
    <cellStyle name="Normal 4 34 6 2" xfId="32914"/>
    <cellStyle name="Normal 4 34 7" xfId="32915"/>
    <cellStyle name="Normal 4 34 8" xfId="32916"/>
    <cellStyle name="Normal 4 34 9" xfId="32917"/>
    <cellStyle name="Normal 4 34_Income Statement " xfId="32918"/>
    <cellStyle name="Normal 4 35" xfId="1457"/>
    <cellStyle name="Normal 4 35 10" xfId="32920"/>
    <cellStyle name="Normal 4 35 11" xfId="32919"/>
    <cellStyle name="Normal 4 35 2" xfId="32921"/>
    <cellStyle name="Normal 4 35 2 2" xfId="32922"/>
    <cellStyle name="Normal 4 35 2 2 2" xfId="32923"/>
    <cellStyle name="Normal 4 35 2 3" xfId="32924"/>
    <cellStyle name="Normal 4 35 2 3 2" xfId="32925"/>
    <cellStyle name="Normal 4 35 2 4" xfId="32926"/>
    <cellStyle name="Normal 4 35 2_Income Statement " xfId="32927"/>
    <cellStyle name="Normal 4 35 3" xfId="32928"/>
    <cellStyle name="Normal 4 35 3 2" xfId="32929"/>
    <cellStyle name="Normal 4 35 3 2 2" xfId="32930"/>
    <cellStyle name="Normal 4 35 3 3" xfId="32931"/>
    <cellStyle name="Normal 4 35 3 3 2" xfId="32932"/>
    <cellStyle name="Normal 4 35 3 4" xfId="32933"/>
    <cellStyle name="Normal 4 35 3_Income Statement " xfId="32934"/>
    <cellStyle name="Normal 4 35 4" xfId="32935"/>
    <cellStyle name="Normal 4 35 4 2" xfId="32936"/>
    <cellStyle name="Normal 4 35 5" xfId="32937"/>
    <cellStyle name="Normal 4 35 5 2" xfId="32938"/>
    <cellStyle name="Normal 4 35 6" xfId="32939"/>
    <cellStyle name="Normal 4 35 6 2" xfId="32940"/>
    <cellStyle name="Normal 4 35 7" xfId="32941"/>
    <cellStyle name="Normal 4 35 8" xfId="32942"/>
    <cellStyle name="Normal 4 35 9" xfId="32943"/>
    <cellStyle name="Normal 4 35_Income Statement " xfId="32944"/>
    <cellStyle name="Normal 4 36" xfId="1458"/>
    <cellStyle name="Normal 4 36 10" xfId="32946"/>
    <cellStyle name="Normal 4 36 11" xfId="32945"/>
    <cellStyle name="Normal 4 36 2" xfId="32947"/>
    <cellStyle name="Normal 4 36 2 2" xfId="32948"/>
    <cellStyle name="Normal 4 36 2 2 2" xfId="32949"/>
    <cellStyle name="Normal 4 36 2 3" xfId="32950"/>
    <cellStyle name="Normal 4 36 2 3 2" xfId="32951"/>
    <cellStyle name="Normal 4 36 2 4" xfId="32952"/>
    <cellStyle name="Normal 4 36 2_Income Statement " xfId="32953"/>
    <cellStyle name="Normal 4 36 3" xfId="32954"/>
    <cellStyle name="Normal 4 36 3 2" xfId="32955"/>
    <cellStyle name="Normal 4 36 3 2 2" xfId="32956"/>
    <cellStyle name="Normal 4 36 3 3" xfId="32957"/>
    <cellStyle name="Normal 4 36 3 3 2" xfId="32958"/>
    <cellStyle name="Normal 4 36 3 4" xfId="32959"/>
    <cellStyle name="Normal 4 36 3_Income Statement " xfId="32960"/>
    <cellStyle name="Normal 4 36 4" xfId="32961"/>
    <cellStyle name="Normal 4 36 4 2" xfId="32962"/>
    <cellStyle name="Normal 4 36 5" xfId="32963"/>
    <cellStyle name="Normal 4 36 5 2" xfId="32964"/>
    <cellStyle name="Normal 4 36 6" xfId="32965"/>
    <cellStyle name="Normal 4 36 6 2" xfId="32966"/>
    <cellStyle name="Normal 4 36 7" xfId="32967"/>
    <cellStyle name="Normal 4 36 8" xfId="32968"/>
    <cellStyle name="Normal 4 36 9" xfId="32969"/>
    <cellStyle name="Normal 4 36_Income Statement " xfId="32970"/>
    <cellStyle name="Normal 4 37" xfId="1459"/>
    <cellStyle name="Normal 4 37 10" xfId="32972"/>
    <cellStyle name="Normal 4 37 11" xfId="32971"/>
    <cellStyle name="Normal 4 37 2" xfId="32973"/>
    <cellStyle name="Normal 4 37 2 2" xfId="32974"/>
    <cellStyle name="Normal 4 37 2 2 2" xfId="32975"/>
    <cellStyle name="Normal 4 37 2 3" xfId="32976"/>
    <cellStyle name="Normal 4 37 2 3 2" xfId="32977"/>
    <cellStyle name="Normal 4 37 2 4" xfId="32978"/>
    <cellStyle name="Normal 4 37 2_Income Statement " xfId="32979"/>
    <cellStyle name="Normal 4 37 3" xfId="32980"/>
    <cellStyle name="Normal 4 37 3 2" xfId="32981"/>
    <cellStyle name="Normal 4 37 3 2 2" xfId="32982"/>
    <cellStyle name="Normal 4 37 3 3" xfId="32983"/>
    <cellStyle name="Normal 4 37 3 3 2" xfId="32984"/>
    <cellStyle name="Normal 4 37 3 4" xfId="32985"/>
    <cellStyle name="Normal 4 37 3_Income Statement " xfId="32986"/>
    <cellStyle name="Normal 4 37 4" xfId="32987"/>
    <cellStyle name="Normal 4 37 4 2" xfId="32988"/>
    <cellStyle name="Normal 4 37 5" xfId="32989"/>
    <cellStyle name="Normal 4 37 5 2" xfId="32990"/>
    <cellStyle name="Normal 4 37 6" xfId="32991"/>
    <cellStyle name="Normal 4 37 6 2" xfId="32992"/>
    <cellStyle name="Normal 4 37 7" xfId="32993"/>
    <cellStyle name="Normal 4 37 8" xfId="32994"/>
    <cellStyle name="Normal 4 37 9" xfId="32995"/>
    <cellStyle name="Normal 4 37_Income Statement " xfId="32996"/>
    <cellStyle name="Normal 4 38" xfId="1460"/>
    <cellStyle name="Normal 4 38 10" xfId="32998"/>
    <cellStyle name="Normal 4 38 11" xfId="32997"/>
    <cellStyle name="Normal 4 38 2" xfId="32999"/>
    <cellStyle name="Normal 4 38 2 2" xfId="33000"/>
    <cellStyle name="Normal 4 38 2 2 2" xfId="33001"/>
    <cellStyle name="Normal 4 38 2 3" xfId="33002"/>
    <cellStyle name="Normal 4 38 2 3 2" xfId="33003"/>
    <cellStyle name="Normal 4 38 2 4" xfId="33004"/>
    <cellStyle name="Normal 4 38 2_Income Statement " xfId="33005"/>
    <cellStyle name="Normal 4 38 3" xfId="33006"/>
    <cellStyle name="Normal 4 38 3 2" xfId="33007"/>
    <cellStyle name="Normal 4 38 3 2 2" xfId="33008"/>
    <cellStyle name="Normal 4 38 3 3" xfId="33009"/>
    <cellStyle name="Normal 4 38 3 3 2" xfId="33010"/>
    <cellStyle name="Normal 4 38 3 4" xfId="33011"/>
    <cellStyle name="Normal 4 38 3_Income Statement " xfId="33012"/>
    <cellStyle name="Normal 4 38 4" xfId="33013"/>
    <cellStyle name="Normal 4 38 4 2" xfId="33014"/>
    <cellStyle name="Normal 4 38 5" xfId="33015"/>
    <cellStyle name="Normal 4 38 5 2" xfId="33016"/>
    <cellStyle name="Normal 4 38 6" xfId="33017"/>
    <cellStyle name="Normal 4 38 6 2" xfId="33018"/>
    <cellStyle name="Normal 4 38 7" xfId="33019"/>
    <cellStyle name="Normal 4 38 8" xfId="33020"/>
    <cellStyle name="Normal 4 38 9" xfId="33021"/>
    <cellStyle name="Normal 4 38_Income Statement " xfId="33022"/>
    <cellStyle name="Normal 4 39" xfId="1461"/>
    <cellStyle name="Normal 4 39 10" xfId="33024"/>
    <cellStyle name="Normal 4 39 11" xfId="33023"/>
    <cellStyle name="Normal 4 39 2" xfId="33025"/>
    <cellStyle name="Normal 4 39 2 2" xfId="33026"/>
    <cellStyle name="Normal 4 39 2 2 2" xfId="33027"/>
    <cellStyle name="Normal 4 39 2 3" xfId="33028"/>
    <cellStyle name="Normal 4 39 2 3 2" xfId="33029"/>
    <cellStyle name="Normal 4 39 2 4" xfId="33030"/>
    <cellStyle name="Normal 4 39 2_Income Statement " xfId="33031"/>
    <cellStyle name="Normal 4 39 3" xfId="33032"/>
    <cellStyle name="Normal 4 39 3 2" xfId="33033"/>
    <cellStyle name="Normal 4 39 3 2 2" xfId="33034"/>
    <cellStyle name="Normal 4 39 3 3" xfId="33035"/>
    <cellStyle name="Normal 4 39 3 3 2" xfId="33036"/>
    <cellStyle name="Normal 4 39 3 4" xfId="33037"/>
    <cellStyle name="Normal 4 39 3_Income Statement " xfId="33038"/>
    <cellStyle name="Normal 4 39 4" xfId="33039"/>
    <cellStyle name="Normal 4 39 4 2" xfId="33040"/>
    <cellStyle name="Normal 4 39 5" xfId="33041"/>
    <cellStyle name="Normal 4 39 5 2" xfId="33042"/>
    <cellStyle name="Normal 4 39 6" xfId="33043"/>
    <cellStyle name="Normal 4 39 6 2" xfId="33044"/>
    <cellStyle name="Normal 4 39 7" xfId="33045"/>
    <cellStyle name="Normal 4 39 8" xfId="33046"/>
    <cellStyle name="Normal 4 39 9" xfId="33047"/>
    <cellStyle name="Normal 4 39_Income Statement " xfId="33048"/>
    <cellStyle name="Normal 4 4" xfId="1462"/>
    <cellStyle name="Normal 4 4 2" xfId="4644"/>
    <cellStyle name="Normal 4 4 3" xfId="33049"/>
    <cellStyle name="Normal 4 40" xfId="1463"/>
    <cellStyle name="Normal 4 40 10" xfId="33051"/>
    <cellStyle name="Normal 4 40 11" xfId="33050"/>
    <cellStyle name="Normal 4 40 2" xfId="33052"/>
    <cellStyle name="Normal 4 40 2 2" xfId="33053"/>
    <cellStyle name="Normal 4 40 2 2 2" xfId="33054"/>
    <cellStyle name="Normal 4 40 2 3" xfId="33055"/>
    <cellStyle name="Normal 4 40 2 3 2" xfId="33056"/>
    <cellStyle name="Normal 4 40 2 4" xfId="33057"/>
    <cellStyle name="Normal 4 40 2_Income Statement " xfId="33058"/>
    <cellStyle name="Normal 4 40 3" xfId="33059"/>
    <cellStyle name="Normal 4 40 3 2" xfId="33060"/>
    <cellStyle name="Normal 4 40 3 2 2" xfId="33061"/>
    <cellStyle name="Normal 4 40 3 3" xfId="33062"/>
    <cellStyle name="Normal 4 40 3 3 2" xfId="33063"/>
    <cellStyle name="Normal 4 40 3 4" xfId="33064"/>
    <cellStyle name="Normal 4 40 3_Income Statement " xfId="33065"/>
    <cellStyle name="Normal 4 40 4" xfId="33066"/>
    <cellStyle name="Normal 4 40 4 2" xfId="33067"/>
    <cellStyle name="Normal 4 40 5" xfId="33068"/>
    <cellStyle name="Normal 4 40 5 2" xfId="33069"/>
    <cellStyle name="Normal 4 40 6" xfId="33070"/>
    <cellStyle name="Normal 4 40 6 2" xfId="33071"/>
    <cellStyle name="Normal 4 40 7" xfId="33072"/>
    <cellStyle name="Normal 4 40 8" xfId="33073"/>
    <cellStyle name="Normal 4 40 9" xfId="33074"/>
    <cellStyle name="Normal 4 40_Income Statement " xfId="33075"/>
    <cellStyle name="Normal 4 41" xfId="1464"/>
    <cellStyle name="Normal 4 41 10" xfId="33077"/>
    <cellStyle name="Normal 4 41 11" xfId="33076"/>
    <cellStyle name="Normal 4 41 2" xfId="33078"/>
    <cellStyle name="Normal 4 41 2 2" xfId="33079"/>
    <cellStyle name="Normal 4 41 2 2 2" xfId="33080"/>
    <cellStyle name="Normal 4 41 2 3" xfId="33081"/>
    <cellStyle name="Normal 4 41 2 3 2" xfId="33082"/>
    <cellStyle name="Normal 4 41 2 4" xfId="33083"/>
    <cellStyle name="Normal 4 41 2_Income Statement " xfId="33084"/>
    <cellStyle name="Normal 4 41 3" xfId="33085"/>
    <cellStyle name="Normal 4 41 3 2" xfId="33086"/>
    <cellStyle name="Normal 4 41 3 2 2" xfId="33087"/>
    <cellStyle name="Normal 4 41 3 3" xfId="33088"/>
    <cellStyle name="Normal 4 41 3 3 2" xfId="33089"/>
    <cellStyle name="Normal 4 41 3 4" xfId="33090"/>
    <cellStyle name="Normal 4 41 3_Income Statement " xfId="33091"/>
    <cellStyle name="Normal 4 41 4" xfId="33092"/>
    <cellStyle name="Normal 4 41 4 2" xfId="33093"/>
    <cellStyle name="Normal 4 41 5" xfId="33094"/>
    <cellStyle name="Normal 4 41 5 2" xfId="33095"/>
    <cellStyle name="Normal 4 41 6" xfId="33096"/>
    <cellStyle name="Normal 4 41 6 2" xfId="33097"/>
    <cellStyle name="Normal 4 41 7" xfId="33098"/>
    <cellStyle name="Normal 4 41 8" xfId="33099"/>
    <cellStyle name="Normal 4 41 9" xfId="33100"/>
    <cellStyle name="Normal 4 41_Income Statement " xfId="33101"/>
    <cellStyle name="Normal 4 42" xfId="1465"/>
    <cellStyle name="Normal 4 42 10" xfId="33103"/>
    <cellStyle name="Normal 4 42 11" xfId="33102"/>
    <cellStyle name="Normal 4 42 2" xfId="33104"/>
    <cellStyle name="Normal 4 42 2 2" xfId="33105"/>
    <cellStyle name="Normal 4 42 2 2 2" xfId="33106"/>
    <cellStyle name="Normal 4 42 2 3" xfId="33107"/>
    <cellStyle name="Normal 4 42 2 3 2" xfId="33108"/>
    <cellStyle name="Normal 4 42 2 4" xfId="33109"/>
    <cellStyle name="Normal 4 42 2_Income Statement " xfId="33110"/>
    <cellStyle name="Normal 4 42 3" xfId="33111"/>
    <cellStyle name="Normal 4 42 3 2" xfId="33112"/>
    <cellStyle name="Normal 4 42 3 2 2" xfId="33113"/>
    <cellStyle name="Normal 4 42 3 3" xfId="33114"/>
    <cellStyle name="Normal 4 42 3 3 2" xfId="33115"/>
    <cellStyle name="Normal 4 42 3 4" xfId="33116"/>
    <cellStyle name="Normal 4 42 3_Income Statement " xfId="33117"/>
    <cellStyle name="Normal 4 42 4" xfId="33118"/>
    <cellStyle name="Normal 4 42 4 2" xfId="33119"/>
    <cellStyle name="Normal 4 42 5" xfId="33120"/>
    <cellStyle name="Normal 4 42 5 2" xfId="33121"/>
    <cellStyle name="Normal 4 42 6" xfId="33122"/>
    <cellStyle name="Normal 4 42 6 2" xfId="33123"/>
    <cellStyle name="Normal 4 42 7" xfId="33124"/>
    <cellStyle name="Normal 4 42 8" xfId="33125"/>
    <cellStyle name="Normal 4 42 9" xfId="33126"/>
    <cellStyle name="Normal 4 42_Income Statement " xfId="33127"/>
    <cellStyle name="Normal 4 43" xfId="1466"/>
    <cellStyle name="Normal 4 43 10" xfId="33129"/>
    <cellStyle name="Normal 4 43 11" xfId="33128"/>
    <cellStyle name="Normal 4 43 2" xfId="33130"/>
    <cellStyle name="Normal 4 43 2 2" xfId="33131"/>
    <cellStyle name="Normal 4 43 2 2 2" xfId="33132"/>
    <cellStyle name="Normal 4 43 2 3" xfId="33133"/>
    <cellStyle name="Normal 4 43 2 3 2" xfId="33134"/>
    <cellStyle name="Normal 4 43 2 4" xfId="33135"/>
    <cellStyle name="Normal 4 43 2_Income Statement " xfId="33136"/>
    <cellStyle name="Normal 4 43 3" xfId="33137"/>
    <cellStyle name="Normal 4 43 3 2" xfId="33138"/>
    <cellStyle name="Normal 4 43 3 2 2" xfId="33139"/>
    <cellStyle name="Normal 4 43 3 3" xfId="33140"/>
    <cellStyle name="Normal 4 43 3 3 2" xfId="33141"/>
    <cellStyle name="Normal 4 43 3 4" xfId="33142"/>
    <cellStyle name="Normal 4 43 3_Income Statement " xfId="33143"/>
    <cellStyle name="Normal 4 43 4" xfId="33144"/>
    <cellStyle name="Normal 4 43 4 2" xfId="33145"/>
    <cellStyle name="Normal 4 43 5" xfId="33146"/>
    <cellStyle name="Normal 4 43 5 2" xfId="33147"/>
    <cellStyle name="Normal 4 43 6" xfId="33148"/>
    <cellStyle name="Normal 4 43 6 2" xfId="33149"/>
    <cellStyle name="Normal 4 43 7" xfId="33150"/>
    <cellStyle name="Normal 4 43 8" xfId="33151"/>
    <cellStyle name="Normal 4 43 9" xfId="33152"/>
    <cellStyle name="Normal 4 43_Income Statement " xfId="33153"/>
    <cellStyle name="Normal 4 44" xfId="1467"/>
    <cellStyle name="Normal 4 44 10" xfId="33155"/>
    <cellStyle name="Normal 4 44 11" xfId="33154"/>
    <cellStyle name="Normal 4 44 2" xfId="33156"/>
    <cellStyle name="Normal 4 44 2 2" xfId="33157"/>
    <cellStyle name="Normal 4 44 2 2 2" xfId="33158"/>
    <cellStyle name="Normal 4 44 2 3" xfId="33159"/>
    <cellStyle name="Normal 4 44 2 3 2" xfId="33160"/>
    <cellStyle name="Normal 4 44 2 4" xfId="33161"/>
    <cellStyle name="Normal 4 44 2_Income Statement " xfId="33162"/>
    <cellStyle name="Normal 4 44 3" xfId="33163"/>
    <cellStyle name="Normal 4 44 3 2" xfId="33164"/>
    <cellStyle name="Normal 4 44 3 2 2" xfId="33165"/>
    <cellStyle name="Normal 4 44 3 3" xfId="33166"/>
    <cellStyle name="Normal 4 44 3 3 2" xfId="33167"/>
    <cellStyle name="Normal 4 44 3 4" xfId="33168"/>
    <cellStyle name="Normal 4 44 3_Income Statement " xfId="33169"/>
    <cellStyle name="Normal 4 44 4" xfId="33170"/>
    <cellStyle name="Normal 4 44 4 2" xfId="33171"/>
    <cellStyle name="Normal 4 44 5" xfId="33172"/>
    <cellStyle name="Normal 4 44 5 2" xfId="33173"/>
    <cellStyle name="Normal 4 44 6" xfId="33174"/>
    <cellStyle name="Normal 4 44 6 2" xfId="33175"/>
    <cellStyle name="Normal 4 44 7" xfId="33176"/>
    <cellStyle name="Normal 4 44 8" xfId="33177"/>
    <cellStyle name="Normal 4 44 9" xfId="33178"/>
    <cellStyle name="Normal 4 44_Income Statement " xfId="33179"/>
    <cellStyle name="Normal 4 45" xfId="1468"/>
    <cellStyle name="Normal 4 45 10" xfId="33181"/>
    <cellStyle name="Normal 4 45 11" xfId="33180"/>
    <cellStyle name="Normal 4 45 2" xfId="33182"/>
    <cellStyle name="Normal 4 45 2 2" xfId="33183"/>
    <cellStyle name="Normal 4 45 2 2 2" xfId="33184"/>
    <cellStyle name="Normal 4 45 2 3" xfId="33185"/>
    <cellStyle name="Normal 4 45 2 3 2" xfId="33186"/>
    <cellStyle name="Normal 4 45 2 4" xfId="33187"/>
    <cellStyle name="Normal 4 45 2_Income Statement " xfId="33188"/>
    <cellStyle name="Normal 4 45 3" xfId="33189"/>
    <cellStyle name="Normal 4 45 3 2" xfId="33190"/>
    <cellStyle name="Normal 4 45 3 2 2" xfId="33191"/>
    <cellStyle name="Normal 4 45 3 3" xfId="33192"/>
    <cellStyle name="Normal 4 45 3 3 2" xfId="33193"/>
    <cellStyle name="Normal 4 45 3 4" xfId="33194"/>
    <cellStyle name="Normal 4 45 3_Income Statement " xfId="33195"/>
    <cellStyle name="Normal 4 45 4" xfId="33196"/>
    <cellStyle name="Normal 4 45 4 2" xfId="33197"/>
    <cellStyle name="Normal 4 45 5" xfId="33198"/>
    <cellStyle name="Normal 4 45 5 2" xfId="33199"/>
    <cellStyle name="Normal 4 45 6" xfId="33200"/>
    <cellStyle name="Normal 4 45 6 2" xfId="33201"/>
    <cellStyle name="Normal 4 45 7" xfId="33202"/>
    <cellStyle name="Normal 4 45 8" xfId="33203"/>
    <cellStyle name="Normal 4 45 9" xfId="33204"/>
    <cellStyle name="Normal 4 45_Income Statement " xfId="33205"/>
    <cellStyle name="Normal 4 46" xfId="1469"/>
    <cellStyle name="Normal 4 46 10" xfId="33207"/>
    <cellStyle name="Normal 4 46 11" xfId="33206"/>
    <cellStyle name="Normal 4 46 2" xfId="33208"/>
    <cellStyle name="Normal 4 46 2 2" xfId="33209"/>
    <cellStyle name="Normal 4 46 2 2 2" xfId="33210"/>
    <cellStyle name="Normal 4 46 2 3" xfId="33211"/>
    <cellStyle name="Normal 4 46 2 3 2" xfId="33212"/>
    <cellStyle name="Normal 4 46 2 4" xfId="33213"/>
    <cellStyle name="Normal 4 46 2_Income Statement " xfId="33214"/>
    <cellStyle name="Normal 4 46 3" xfId="33215"/>
    <cellStyle name="Normal 4 46 3 2" xfId="33216"/>
    <cellStyle name="Normal 4 46 3 2 2" xfId="33217"/>
    <cellStyle name="Normal 4 46 3 3" xfId="33218"/>
    <cellStyle name="Normal 4 46 3 3 2" xfId="33219"/>
    <cellStyle name="Normal 4 46 3 4" xfId="33220"/>
    <cellStyle name="Normal 4 46 3_Income Statement " xfId="33221"/>
    <cellStyle name="Normal 4 46 4" xfId="33222"/>
    <cellStyle name="Normal 4 46 4 2" xfId="33223"/>
    <cellStyle name="Normal 4 46 5" xfId="33224"/>
    <cellStyle name="Normal 4 46 5 2" xfId="33225"/>
    <cellStyle name="Normal 4 46 6" xfId="33226"/>
    <cellStyle name="Normal 4 46 6 2" xfId="33227"/>
    <cellStyle name="Normal 4 46 7" xfId="33228"/>
    <cellStyle name="Normal 4 46 8" xfId="33229"/>
    <cellStyle name="Normal 4 46 9" xfId="33230"/>
    <cellStyle name="Normal 4 46_Income Statement " xfId="33231"/>
    <cellStyle name="Normal 4 47" xfId="1470"/>
    <cellStyle name="Normal 4 47 10" xfId="33233"/>
    <cellStyle name="Normal 4 47 11" xfId="33232"/>
    <cellStyle name="Normal 4 47 2" xfId="33234"/>
    <cellStyle name="Normal 4 47 2 2" xfId="33235"/>
    <cellStyle name="Normal 4 47 2 2 2" xfId="33236"/>
    <cellStyle name="Normal 4 47 2 3" xfId="33237"/>
    <cellStyle name="Normal 4 47 2 3 2" xfId="33238"/>
    <cellStyle name="Normal 4 47 2 4" xfId="33239"/>
    <cellStyle name="Normal 4 47 2_Income Statement " xfId="33240"/>
    <cellStyle name="Normal 4 47 3" xfId="33241"/>
    <cellStyle name="Normal 4 47 3 2" xfId="33242"/>
    <cellStyle name="Normal 4 47 3 2 2" xfId="33243"/>
    <cellStyle name="Normal 4 47 3 3" xfId="33244"/>
    <cellStyle name="Normal 4 47 3 3 2" xfId="33245"/>
    <cellStyle name="Normal 4 47 3 4" xfId="33246"/>
    <cellStyle name="Normal 4 47 3_Income Statement " xfId="33247"/>
    <cellStyle name="Normal 4 47 4" xfId="33248"/>
    <cellStyle name="Normal 4 47 4 2" xfId="33249"/>
    <cellStyle name="Normal 4 47 5" xfId="33250"/>
    <cellStyle name="Normal 4 47 5 2" xfId="33251"/>
    <cellStyle name="Normal 4 47 6" xfId="33252"/>
    <cellStyle name="Normal 4 47 6 2" xfId="33253"/>
    <cellStyle name="Normal 4 47 7" xfId="33254"/>
    <cellStyle name="Normal 4 47 8" xfId="33255"/>
    <cellStyle name="Normal 4 47 9" xfId="33256"/>
    <cellStyle name="Normal 4 47_Income Statement " xfId="33257"/>
    <cellStyle name="Normal 4 48" xfId="1471"/>
    <cellStyle name="Normal 4 48 10" xfId="33259"/>
    <cellStyle name="Normal 4 48 11" xfId="33258"/>
    <cellStyle name="Normal 4 48 2" xfId="33260"/>
    <cellStyle name="Normal 4 48 2 2" xfId="33261"/>
    <cellStyle name="Normal 4 48 2 2 2" xfId="33262"/>
    <cellStyle name="Normal 4 48 2 3" xfId="33263"/>
    <cellStyle name="Normal 4 48 2 3 2" xfId="33264"/>
    <cellStyle name="Normal 4 48 2 4" xfId="33265"/>
    <cellStyle name="Normal 4 48 2_Income Statement " xfId="33266"/>
    <cellStyle name="Normal 4 48 3" xfId="33267"/>
    <cellStyle name="Normal 4 48 3 2" xfId="33268"/>
    <cellStyle name="Normal 4 48 3 2 2" xfId="33269"/>
    <cellStyle name="Normal 4 48 3 3" xfId="33270"/>
    <cellStyle name="Normal 4 48 3 3 2" xfId="33271"/>
    <cellStyle name="Normal 4 48 3 4" xfId="33272"/>
    <cellStyle name="Normal 4 48 3_Income Statement " xfId="33273"/>
    <cellStyle name="Normal 4 48 4" xfId="33274"/>
    <cellStyle name="Normal 4 48 4 2" xfId="33275"/>
    <cellStyle name="Normal 4 48 5" xfId="33276"/>
    <cellStyle name="Normal 4 48 5 2" xfId="33277"/>
    <cellStyle name="Normal 4 48 6" xfId="33278"/>
    <cellStyle name="Normal 4 48 6 2" xfId="33279"/>
    <cellStyle name="Normal 4 48 7" xfId="33280"/>
    <cellStyle name="Normal 4 48 8" xfId="33281"/>
    <cellStyle name="Normal 4 48 9" xfId="33282"/>
    <cellStyle name="Normal 4 48_Income Statement " xfId="33283"/>
    <cellStyle name="Normal 4 49" xfId="1472"/>
    <cellStyle name="Normal 4 49 10" xfId="33285"/>
    <cellStyle name="Normal 4 49 11" xfId="33284"/>
    <cellStyle name="Normal 4 49 2" xfId="33286"/>
    <cellStyle name="Normal 4 49 2 2" xfId="33287"/>
    <cellStyle name="Normal 4 49 2 2 2" xfId="33288"/>
    <cellStyle name="Normal 4 49 2 3" xfId="33289"/>
    <cellStyle name="Normal 4 49 2 3 2" xfId="33290"/>
    <cellStyle name="Normal 4 49 2 4" xfId="33291"/>
    <cellStyle name="Normal 4 49 2_Income Statement " xfId="33292"/>
    <cellStyle name="Normal 4 49 3" xfId="33293"/>
    <cellStyle name="Normal 4 49 3 2" xfId="33294"/>
    <cellStyle name="Normal 4 49 3 2 2" xfId="33295"/>
    <cellStyle name="Normal 4 49 3 3" xfId="33296"/>
    <cellStyle name="Normal 4 49 3 3 2" xfId="33297"/>
    <cellStyle name="Normal 4 49 3 4" xfId="33298"/>
    <cellStyle name="Normal 4 49 3_Income Statement " xfId="33299"/>
    <cellStyle name="Normal 4 49 4" xfId="33300"/>
    <cellStyle name="Normal 4 49 4 2" xfId="33301"/>
    <cellStyle name="Normal 4 49 5" xfId="33302"/>
    <cellStyle name="Normal 4 49 5 2" xfId="33303"/>
    <cellStyle name="Normal 4 49 6" xfId="33304"/>
    <cellStyle name="Normal 4 49 6 2" xfId="33305"/>
    <cellStyle name="Normal 4 49 7" xfId="33306"/>
    <cellStyle name="Normal 4 49 8" xfId="33307"/>
    <cellStyle name="Normal 4 49 9" xfId="33308"/>
    <cellStyle name="Normal 4 49_Income Statement " xfId="33309"/>
    <cellStyle name="Normal 4 5" xfId="1473"/>
    <cellStyle name="Normal 4 5 10" xfId="1474"/>
    <cellStyle name="Normal 4 5 10 10" xfId="33312"/>
    <cellStyle name="Normal 4 5 10 11" xfId="33311"/>
    <cellStyle name="Normal 4 5 10 2" xfId="33313"/>
    <cellStyle name="Normal 4 5 10 2 2" xfId="33314"/>
    <cellStyle name="Normal 4 5 10 2 2 2" xfId="33315"/>
    <cellStyle name="Normal 4 5 10 2 3" xfId="33316"/>
    <cellStyle name="Normal 4 5 10 2 3 2" xfId="33317"/>
    <cellStyle name="Normal 4 5 10 2 4" xfId="33318"/>
    <cellStyle name="Normal 4 5 10 2_Income Statement " xfId="33319"/>
    <cellStyle name="Normal 4 5 10 3" xfId="33320"/>
    <cellStyle name="Normal 4 5 10 3 2" xfId="33321"/>
    <cellStyle name="Normal 4 5 10 3 2 2" xfId="33322"/>
    <cellStyle name="Normal 4 5 10 3 3" xfId="33323"/>
    <cellStyle name="Normal 4 5 10 3 3 2" xfId="33324"/>
    <cellStyle name="Normal 4 5 10 3 4" xfId="33325"/>
    <cellStyle name="Normal 4 5 10 3_Income Statement " xfId="33326"/>
    <cellStyle name="Normal 4 5 10 4" xfId="33327"/>
    <cellStyle name="Normal 4 5 10 4 2" xfId="33328"/>
    <cellStyle name="Normal 4 5 10 5" xfId="33329"/>
    <cellStyle name="Normal 4 5 10 5 2" xfId="33330"/>
    <cellStyle name="Normal 4 5 10 6" xfId="33331"/>
    <cellStyle name="Normal 4 5 10 6 2" xfId="33332"/>
    <cellStyle name="Normal 4 5 10 7" xfId="33333"/>
    <cellStyle name="Normal 4 5 10 8" xfId="33334"/>
    <cellStyle name="Normal 4 5 10 9" xfId="33335"/>
    <cellStyle name="Normal 4 5 10_Income Statement " xfId="33336"/>
    <cellStyle name="Normal 4 5 11" xfId="1475"/>
    <cellStyle name="Normal 4 5 11 10" xfId="33338"/>
    <cellStyle name="Normal 4 5 11 11" xfId="33337"/>
    <cellStyle name="Normal 4 5 11 2" xfId="33339"/>
    <cellStyle name="Normal 4 5 11 2 2" xfId="33340"/>
    <cellStyle name="Normal 4 5 11 2 2 2" xfId="33341"/>
    <cellStyle name="Normal 4 5 11 2 3" xfId="33342"/>
    <cellStyle name="Normal 4 5 11 2 3 2" xfId="33343"/>
    <cellStyle name="Normal 4 5 11 2 4" xfId="33344"/>
    <cellStyle name="Normal 4 5 11 2_Income Statement " xfId="33345"/>
    <cellStyle name="Normal 4 5 11 3" xfId="33346"/>
    <cellStyle name="Normal 4 5 11 3 2" xfId="33347"/>
    <cellStyle name="Normal 4 5 11 3 2 2" xfId="33348"/>
    <cellStyle name="Normal 4 5 11 3 3" xfId="33349"/>
    <cellStyle name="Normal 4 5 11 3 3 2" xfId="33350"/>
    <cellStyle name="Normal 4 5 11 3 4" xfId="33351"/>
    <cellStyle name="Normal 4 5 11 3_Income Statement " xfId="33352"/>
    <cellStyle name="Normal 4 5 11 4" xfId="33353"/>
    <cellStyle name="Normal 4 5 11 4 2" xfId="33354"/>
    <cellStyle name="Normal 4 5 11 5" xfId="33355"/>
    <cellStyle name="Normal 4 5 11 5 2" xfId="33356"/>
    <cellStyle name="Normal 4 5 11 6" xfId="33357"/>
    <cellStyle name="Normal 4 5 11 6 2" xfId="33358"/>
    <cellStyle name="Normal 4 5 11 7" xfId="33359"/>
    <cellStyle name="Normal 4 5 11 8" xfId="33360"/>
    <cellStyle name="Normal 4 5 11 9" xfId="33361"/>
    <cellStyle name="Normal 4 5 11_Income Statement " xfId="33362"/>
    <cellStyle name="Normal 4 5 12" xfId="1476"/>
    <cellStyle name="Normal 4 5 12 10" xfId="33364"/>
    <cellStyle name="Normal 4 5 12 11" xfId="33363"/>
    <cellStyle name="Normal 4 5 12 2" xfId="33365"/>
    <cellStyle name="Normal 4 5 12 2 2" xfId="33366"/>
    <cellStyle name="Normal 4 5 12 2 2 2" xfId="33367"/>
    <cellStyle name="Normal 4 5 12 2 3" xfId="33368"/>
    <cellStyle name="Normal 4 5 12 2 3 2" xfId="33369"/>
    <cellStyle name="Normal 4 5 12 2 4" xfId="33370"/>
    <cellStyle name="Normal 4 5 12 2_Income Statement " xfId="33371"/>
    <cellStyle name="Normal 4 5 12 3" xfId="33372"/>
    <cellStyle name="Normal 4 5 12 3 2" xfId="33373"/>
    <cellStyle name="Normal 4 5 12 3 2 2" xfId="33374"/>
    <cellStyle name="Normal 4 5 12 3 3" xfId="33375"/>
    <cellStyle name="Normal 4 5 12 3 3 2" xfId="33376"/>
    <cellStyle name="Normal 4 5 12 3 4" xfId="33377"/>
    <cellStyle name="Normal 4 5 12 3_Income Statement " xfId="33378"/>
    <cellStyle name="Normal 4 5 12 4" xfId="33379"/>
    <cellStyle name="Normal 4 5 12 4 2" xfId="33380"/>
    <cellStyle name="Normal 4 5 12 5" xfId="33381"/>
    <cellStyle name="Normal 4 5 12 5 2" xfId="33382"/>
    <cellStyle name="Normal 4 5 12 6" xfId="33383"/>
    <cellStyle name="Normal 4 5 12 6 2" xfId="33384"/>
    <cellStyle name="Normal 4 5 12 7" xfId="33385"/>
    <cellStyle name="Normal 4 5 12 8" xfId="33386"/>
    <cellStyle name="Normal 4 5 12 9" xfId="33387"/>
    <cellStyle name="Normal 4 5 12_Income Statement " xfId="33388"/>
    <cellStyle name="Normal 4 5 13" xfId="1477"/>
    <cellStyle name="Normal 4 5 13 10" xfId="33390"/>
    <cellStyle name="Normal 4 5 13 11" xfId="33389"/>
    <cellStyle name="Normal 4 5 13 2" xfId="33391"/>
    <cellStyle name="Normal 4 5 13 2 2" xfId="33392"/>
    <cellStyle name="Normal 4 5 13 2 2 2" xfId="33393"/>
    <cellStyle name="Normal 4 5 13 2 3" xfId="33394"/>
    <cellStyle name="Normal 4 5 13 2 3 2" xfId="33395"/>
    <cellStyle name="Normal 4 5 13 2 4" xfId="33396"/>
    <cellStyle name="Normal 4 5 13 2_Income Statement " xfId="33397"/>
    <cellStyle name="Normal 4 5 13 3" xfId="33398"/>
    <cellStyle name="Normal 4 5 13 3 2" xfId="33399"/>
    <cellStyle name="Normal 4 5 13 3 2 2" xfId="33400"/>
    <cellStyle name="Normal 4 5 13 3 3" xfId="33401"/>
    <cellStyle name="Normal 4 5 13 3 3 2" xfId="33402"/>
    <cellStyle name="Normal 4 5 13 3 4" xfId="33403"/>
    <cellStyle name="Normal 4 5 13 3_Income Statement " xfId="33404"/>
    <cellStyle name="Normal 4 5 13 4" xfId="33405"/>
    <cellStyle name="Normal 4 5 13 4 2" xfId="33406"/>
    <cellStyle name="Normal 4 5 13 5" xfId="33407"/>
    <cellStyle name="Normal 4 5 13 5 2" xfId="33408"/>
    <cellStyle name="Normal 4 5 13 6" xfId="33409"/>
    <cellStyle name="Normal 4 5 13 6 2" xfId="33410"/>
    <cellStyle name="Normal 4 5 13 7" xfId="33411"/>
    <cellStyle name="Normal 4 5 13 8" xfId="33412"/>
    <cellStyle name="Normal 4 5 13 9" xfId="33413"/>
    <cellStyle name="Normal 4 5 13_Income Statement " xfId="33414"/>
    <cellStyle name="Normal 4 5 14" xfId="1478"/>
    <cellStyle name="Normal 4 5 14 10" xfId="33416"/>
    <cellStyle name="Normal 4 5 14 11" xfId="33415"/>
    <cellStyle name="Normal 4 5 14 2" xfId="33417"/>
    <cellStyle name="Normal 4 5 14 2 2" xfId="33418"/>
    <cellStyle name="Normal 4 5 14 2 2 2" xfId="33419"/>
    <cellStyle name="Normal 4 5 14 2 3" xfId="33420"/>
    <cellStyle name="Normal 4 5 14 2 3 2" xfId="33421"/>
    <cellStyle name="Normal 4 5 14 2 4" xfId="33422"/>
    <cellStyle name="Normal 4 5 14 2_Income Statement " xfId="33423"/>
    <cellStyle name="Normal 4 5 14 3" xfId="33424"/>
    <cellStyle name="Normal 4 5 14 3 2" xfId="33425"/>
    <cellStyle name="Normal 4 5 14 3 2 2" xfId="33426"/>
    <cellStyle name="Normal 4 5 14 3 3" xfId="33427"/>
    <cellStyle name="Normal 4 5 14 3 3 2" xfId="33428"/>
    <cellStyle name="Normal 4 5 14 3 4" xfId="33429"/>
    <cellStyle name="Normal 4 5 14 3_Income Statement " xfId="33430"/>
    <cellStyle name="Normal 4 5 14 4" xfId="33431"/>
    <cellStyle name="Normal 4 5 14 4 2" xfId="33432"/>
    <cellStyle name="Normal 4 5 14 5" xfId="33433"/>
    <cellStyle name="Normal 4 5 14 5 2" xfId="33434"/>
    <cellStyle name="Normal 4 5 14 6" xfId="33435"/>
    <cellStyle name="Normal 4 5 14 6 2" xfId="33436"/>
    <cellStyle name="Normal 4 5 14 7" xfId="33437"/>
    <cellStyle name="Normal 4 5 14 8" xfId="33438"/>
    <cellStyle name="Normal 4 5 14 9" xfId="33439"/>
    <cellStyle name="Normal 4 5 14_Income Statement " xfId="33440"/>
    <cellStyle name="Normal 4 5 15" xfId="1479"/>
    <cellStyle name="Normal 4 5 15 10" xfId="33442"/>
    <cellStyle name="Normal 4 5 15 11" xfId="33441"/>
    <cellStyle name="Normal 4 5 15 2" xfId="33443"/>
    <cellStyle name="Normal 4 5 15 2 2" xfId="33444"/>
    <cellStyle name="Normal 4 5 15 2 2 2" xfId="33445"/>
    <cellStyle name="Normal 4 5 15 2 3" xfId="33446"/>
    <cellStyle name="Normal 4 5 15 2 3 2" xfId="33447"/>
    <cellStyle name="Normal 4 5 15 2 4" xfId="33448"/>
    <cellStyle name="Normal 4 5 15 2_Income Statement " xfId="33449"/>
    <cellStyle name="Normal 4 5 15 3" xfId="33450"/>
    <cellStyle name="Normal 4 5 15 3 2" xfId="33451"/>
    <cellStyle name="Normal 4 5 15 3 2 2" xfId="33452"/>
    <cellStyle name="Normal 4 5 15 3 3" xfId="33453"/>
    <cellStyle name="Normal 4 5 15 3 3 2" xfId="33454"/>
    <cellStyle name="Normal 4 5 15 3 4" xfId="33455"/>
    <cellStyle name="Normal 4 5 15 3_Income Statement " xfId="33456"/>
    <cellStyle name="Normal 4 5 15 4" xfId="33457"/>
    <cellStyle name="Normal 4 5 15 4 2" xfId="33458"/>
    <cellStyle name="Normal 4 5 15 5" xfId="33459"/>
    <cellStyle name="Normal 4 5 15 5 2" xfId="33460"/>
    <cellStyle name="Normal 4 5 15 6" xfId="33461"/>
    <cellStyle name="Normal 4 5 15 6 2" xfId="33462"/>
    <cellStyle name="Normal 4 5 15 7" xfId="33463"/>
    <cellStyle name="Normal 4 5 15 8" xfId="33464"/>
    <cellStyle name="Normal 4 5 15 9" xfId="33465"/>
    <cellStyle name="Normal 4 5 15_Income Statement " xfId="33466"/>
    <cellStyle name="Normal 4 5 16" xfId="1480"/>
    <cellStyle name="Normal 4 5 16 10" xfId="33468"/>
    <cellStyle name="Normal 4 5 16 11" xfId="33467"/>
    <cellStyle name="Normal 4 5 16 2" xfId="33469"/>
    <cellStyle name="Normal 4 5 16 2 2" xfId="33470"/>
    <cellStyle name="Normal 4 5 16 2 2 2" xfId="33471"/>
    <cellStyle name="Normal 4 5 16 2 3" xfId="33472"/>
    <cellStyle name="Normal 4 5 16 2 3 2" xfId="33473"/>
    <cellStyle name="Normal 4 5 16 2 4" xfId="33474"/>
    <cellStyle name="Normal 4 5 16 2_Income Statement " xfId="33475"/>
    <cellStyle name="Normal 4 5 16 3" xfId="33476"/>
    <cellStyle name="Normal 4 5 16 3 2" xfId="33477"/>
    <cellStyle name="Normal 4 5 16 3 2 2" xfId="33478"/>
    <cellStyle name="Normal 4 5 16 3 3" xfId="33479"/>
    <cellStyle name="Normal 4 5 16 3 3 2" xfId="33480"/>
    <cellStyle name="Normal 4 5 16 3 4" xfId="33481"/>
    <cellStyle name="Normal 4 5 16 3_Income Statement " xfId="33482"/>
    <cellStyle name="Normal 4 5 16 4" xfId="33483"/>
    <cellStyle name="Normal 4 5 16 4 2" xfId="33484"/>
    <cellStyle name="Normal 4 5 16 5" xfId="33485"/>
    <cellStyle name="Normal 4 5 16 5 2" xfId="33486"/>
    <cellStyle name="Normal 4 5 16 6" xfId="33487"/>
    <cellStyle name="Normal 4 5 16 6 2" xfId="33488"/>
    <cellStyle name="Normal 4 5 16 7" xfId="33489"/>
    <cellStyle name="Normal 4 5 16 8" xfId="33490"/>
    <cellStyle name="Normal 4 5 16 9" xfId="33491"/>
    <cellStyle name="Normal 4 5 16_Income Statement " xfId="33492"/>
    <cellStyle name="Normal 4 5 17" xfId="1481"/>
    <cellStyle name="Normal 4 5 17 10" xfId="33494"/>
    <cellStyle name="Normal 4 5 17 11" xfId="33493"/>
    <cellStyle name="Normal 4 5 17 2" xfId="33495"/>
    <cellStyle name="Normal 4 5 17 2 2" xfId="33496"/>
    <cellStyle name="Normal 4 5 17 2 2 2" xfId="33497"/>
    <cellStyle name="Normal 4 5 17 2 3" xfId="33498"/>
    <cellStyle name="Normal 4 5 17 2 3 2" xfId="33499"/>
    <cellStyle name="Normal 4 5 17 2 4" xfId="33500"/>
    <cellStyle name="Normal 4 5 17 2_Income Statement " xfId="33501"/>
    <cellStyle name="Normal 4 5 17 3" xfId="33502"/>
    <cellStyle name="Normal 4 5 17 3 2" xfId="33503"/>
    <cellStyle name="Normal 4 5 17 3 2 2" xfId="33504"/>
    <cellStyle name="Normal 4 5 17 3 3" xfId="33505"/>
    <cellStyle name="Normal 4 5 17 3 3 2" xfId="33506"/>
    <cellStyle name="Normal 4 5 17 3 4" xfId="33507"/>
    <cellStyle name="Normal 4 5 17 3_Income Statement " xfId="33508"/>
    <cellStyle name="Normal 4 5 17 4" xfId="33509"/>
    <cellStyle name="Normal 4 5 17 4 2" xfId="33510"/>
    <cellStyle name="Normal 4 5 17 5" xfId="33511"/>
    <cellStyle name="Normal 4 5 17 5 2" xfId="33512"/>
    <cellStyle name="Normal 4 5 17 6" xfId="33513"/>
    <cellStyle name="Normal 4 5 17 6 2" xfId="33514"/>
    <cellStyle name="Normal 4 5 17 7" xfId="33515"/>
    <cellStyle name="Normal 4 5 17 8" xfId="33516"/>
    <cellStyle name="Normal 4 5 17 9" xfId="33517"/>
    <cellStyle name="Normal 4 5 17_Income Statement " xfId="33518"/>
    <cellStyle name="Normal 4 5 18" xfId="1482"/>
    <cellStyle name="Normal 4 5 18 10" xfId="33520"/>
    <cellStyle name="Normal 4 5 18 11" xfId="33519"/>
    <cellStyle name="Normal 4 5 18 2" xfId="33521"/>
    <cellStyle name="Normal 4 5 18 2 2" xfId="33522"/>
    <cellStyle name="Normal 4 5 18 2 2 2" xfId="33523"/>
    <cellStyle name="Normal 4 5 18 2 3" xfId="33524"/>
    <cellStyle name="Normal 4 5 18 2 3 2" xfId="33525"/>
    <cellStyle name="Normal 4 5 18 2 4" xfId="33526"/>
    <cellStyle name="Normal 4 5 18 2_Income Statement " xfId="33527"/>
    <cellStyle name="Normal 4 5 18 3" xfId="33528"/>
    <cellStyle name="Normal 4 5 18 3 2" xfId="33529"/>
    <cellStyle name="Normal 4 5 18 3 2 2" xfId="33530"/>
    <cellStyle name="Normal 4 5 18 3 3" xfId="33531"/>
    <cellStyle name="Normal 4 5 18 3 3 2" xfId="33532"/>
    <cellStyle name="Normal 4 5 18 3 4" xfId="33533"/>
    <cellStyle name="Normal 4 5 18 3_Income Statement " xfId="33534"/>
    <cellStyle name="Normal 4 5 18 4" xfId="33535"/>
    <cellStyle name="Normal 4 5 18 4 2" xfId="33536"/>
    <cellStyle name="Normal 4 5 18 5" xfId="33537"/>
    <cellStyle name="Normal 4 5 18 5 2" xfId="33538"/>
    <cellStyle name="Normal 4 5 18 6" xfId="33539"/>
    <cellStyle name="Normal 4 5 18 6 2" xfId="33540"/>
    <cellStyle name="Normal 4 5 18 7" xfId="33541"/>
    <cellStyle name="Normal 4 5 18 8" xfId="33542"/>
    <cellStyle name="Normal 4 5 18 9" xfId="33543"/>
    <cellStyle name="Normal 4 5 18_Income Statement " xfId="33544"/>
    <cellStyle name="Normal 4 5 19" xfId="1483"/>
    <cellStyle name="Normal 4 5 19 10" xfId="33546"/>
    <cellStyle name="Normal 4 5 19 11" xfId="33545"/>
    <cellStyle name="Normal 4 5 19 2" xfId="33547"/>
    <cellStyle name="Normal 4 5 19 2 2" xfId="33548"/>
    <cellStyle name="Normal 4 5 19 2 2 2" xfId="33549"/>
    <cellStyle name="Normal 4 5 19 2 3" xfId="33550"/>
    <cellStyle name="Normal 4 5 19 2 3 2" xfId="33551"/>
    <cellStyle name="Normal 4 5 19 2 4" xfId="33552"/>
    <cellStyle name="Normal 4 5 19 2_Income Statement " xfId="33553"/>
    <cellStyle name="Normal 4 5 19 3" xfId="33554"/>
    <cellStyle name="Normal 4 5 19 3 2" xfId="33555"/>
    <cellStyle name="Normal 4 5 19 3 2 2" xfId="33556"/>
    <cellStyle name="Normal 4 5 19 3 3" xfId="33557"/>
    <cellStyle name="Normal 4 5 19 3 3 2" xfId="33558"/>
    <cellStyle name="Normal 4 5 19 3 4" xfId="33559"/>
    <cellStyle name="Normal 4 5 19 3_Income Statement " xfId="33560"/>
    <cellStyle name="Normal 4 5 19 4" xfId="33561"/>
    <cellStyle name="Normal 4 5 19 4 2" xfId="33562"/>
    <cellStyle name="Normal 4 5 19 5" xfId="33563"/>
    <cellStyle name="Normal 4 5 19 5 2" xfId="33564"/>
    <cellStyle name="Normal 4 5 19 6" xfId="33565"/>
    <cellStyle name="Normal 4 5 19 6 2" xfId="33566"/>
    <cellStyle name="Normal 4 5 19 7" xfId="33567"/>
    <cellStyle name="Normal 4 5 19 8" xfId="33568"/>
    <cellStyle name="Normal 4 5 19 9" xfId="33569"/>
    <cellStyle name="Normal 4 5 19_Income Statement " xfId="33570"/>
    <cellStyle name="Normal 4 5 2" xfId="1484"/>
    <cellStyle name="Normal 4 5 2 10" xfId="33572"/>
    <cellStyle name="Normal 4 5 2 11" xfId="33571"/>
    <cellStyle name="Normal 4 5 2 2" xfId="33573"/>
    <cellStyle name="Normal 4 5 2 2 2" xfId="33574"/>
    <cellStyle name="Normal 4 5 2 2 2 2" xfId="33575"/>
    <cellStyle name="Normal 4 5 2 2 3" xfId="33576"/>
    <cellStyle name="Normal 4 5 2 2 3 2" xfId="33577"/>
    <cellStyle name="Normal 4 5 2 2 4" xfId="33578"/>
    <cellStyle name="Normal 4 5 2 2_Income Statement " xfId="33579"/>
    <cellStyle name="Normal 4 5 2 3" xfId="33580"/>
    <cellStyle name="Normal 4 5 2 3 2" xfId="33581"/>
    <cellStyle name="Normal 4 5 2 3 2 2" xfId="33582"/>
    <cellStyle name="Normal 4 5 2 3 3" xfId="33583"/>
    <cellStyle name="Normal 4 5 2 3 3 2" xfId="33584"/>
    <cellStyle name="Normal 4 5 2 3 4" xfId="33585"/>
    <cellStyle name="Normal 4 5 2 3_Income Statement " xfId="33586"/>
    <cellStyle name="Normal 4 5 2 4" xfId="33587"/>
    <cellStyle name="Normal 4 5 2 4 2" xfId="33588"/>
    <cellStyle name="Normal 4 5 2 5" xfId="33589"/>
    <cellStyle name="Normal 4 5 2 5 2" xfId="33590"/>
    <cellStyle name="Normal 4 5 2 6" xfId="33591"/>
    <cellStyle name="Normal 4 5 2 6 2" xfId="33592"/>
    <cellStyle name="Normal 4 5 2 7" xfId="33593"/>
    <cellStyle name="Normal 4 5 2 8" xfId="33594"/>
    <cellStyle name="Normal 4 5 2 9" xfId="33595"/>
    <cellStyle name="Normal 4 5 2_Income Statement " xfId="33596"/>
    <cellStyle name="Normal 4 5 20" xfId="4645"/>
    <cellStyle name="Normal 4 5 20 2" xfId="33598"/>
    <cellStyle name="Normal 4 5 20 2 2" xfId="33599"/>
    <cellStyle name="Normal 4 5 20 3" xfId="33600"/>
    <cellStyle name="Normal 4 5 20 3 2" xfId="33601"/>
    <cellStyle name="Normal 4 5 20 4" xfId="33602"/>
    <cellStyle name="Normal 4 5 20 5" xfId="33597"/>
    <cellStyle name="Normal 4 5 20_Income Statement " xfId="33603"/>
    <cellStyle name="Normal 4 5 21" xfId="33604"/>
    <cellStyle name="Normal 4 5 21 2" xfId="33605"/>
    <cellStyle name="Normal 4 5 22" xfId="33606"/>
    <cellStyle name="Normal 4 5 22 2" xfId="33607"/>
    <cellStyle name="Normal 4 5 23" xfId="33608"/>
    <cellStyle name="Normal 4 5 23 2" xfId="33609"/>
    <cellStyle name="Normal 4 5 24" xfId="33610"/>
    <cellStyle name="Normal 4 5 24 2" xfId="33611"/>
    <cellStyle name="Normal 4 5 25" xfId="33612"/>
    <cellStyle name="Normal 4 5 25 2" xfId="33613"/>
    <cellStyle name="Normal 4 5 26" xfId="33614"/>
    <cellStyle name="Normal 4 5 26 2" xfId="33615"/>
    <cellStyle name="Normal 4 5 27" xfId="33616"/>
    <cellStyle name="Normal 4 5 27 2" xfId="33617"/>
    <cellStyle name="Normal 4 5 28" xfId="33618"/>
    <cellStyle name="Normal 4 5 28 2" xfId="33619"/>
    <cellStyle name="Normal 4 5 29" xfId="33620"/>
    <cellStyle name="Normal 4 5 29 2" xfId="33621"/>
    <cellStyle name="Normal 4 5 3" xfId="1485"/>
    <cellStyle name="Normal 4 5 3 10" xfId="33623"/>
    <cellStyle name="Normal 4 5 3 11" xfId="33622"/>
    <cellStyle name="Normal 4 5 3 2" xfId="33624"/>
    <cellStyle name="Normal 4 5 3 2 2" xfId="33625"/>
    <cellStyle name="Normal 4 5 3 2 2 2" xfId="33626"/>
    <cellStyle name="Normal 4 5 3 2 3" xfId="33627"/>
    <cellStyle name="Normal 4 5 3 2 3 2" xfId="33628"/>
    <cellStyle name="Normal 4 5 3 2 4" xfId="33629"/>
    <cellStyle name="Normal 4 5 3 2_Income Statement " xfId="33630"/>
    <cellStyle name="Normal 4 5 3 3" xfId="33631"/>
    <cellStyle name="Normal 4 5 3 3 2" xfId="33632"/>
    <cellStyle name="Normal 4 5 3 3 2 2" xfId="33633"/>
    <cellStyle name="Normal 4 5 3 3 3" xfId="33634"/>
    <cellStyle name="Normal 4 5 3 3 3 2" xfId="33635"/>
    <cellStyle name="Normal 4 5 3 3 4" xfId="33636"/>
    <cellStyle name="Normal 4 5 3 3_Income Statement " xfId="33637"/>
    <cellStyle name="Normal 4 5 3 4" xfId="33638"/>
    <cellStyle name="Normal 4 5 3 4 2" xfId="33639"/>
    <cellStyle name="Normal 4 5 3 5" xfId="33640"/>
    <cellStyle name="Normal 4 5 3 5 2" xfId="33641"/>
    <cellStyle name="Normal 4 5 3 6" xfId="33642"/>
    <cellStyle name="Normal 4 5 3 6 2" xfId="33643"/>
    <cellStyle name="Normal 4 5 3 7" xfId="33644"/>
    <cellStyle name="Normal 4 5 3 8" xfId="33645"/>
    <cellStyle name="Normal 4 5 3 9" xfId="33646"/>
    <cellStyle name="Normal 4 5 3_Income Statement " xfId="33647"/>
    <cellStyle name="Normal 4 5 30" xfId="33648"/>
    <cellStyle name="Normal 4 5 30 2" xfId="33649"/>
    <cellStyle name="Normal 4 5 31" xfId="33650"/>
    <cellStyle name="Normal 4 5 31 2" xfId="33651"/>
    <cellStyle name="Normal 4 5 32" xfId="33652"/>
    <cellStyle name="Normal 4 5 32 2" xfId="33653"/>
    <cellStyle name="Normal 4 5 33" xfId="33654"/>
    <cellStyle name="Normal 4 5 33 2" xfId="33655"/>
    <cellStyle name="Normal 4 5 34" xfId="33656"/>
    <cellStyle name="Normal 4 5 34 2" xfId="33657"/>
    <cellStyle name="Normal 4 5 35" xfId="33658"/>
    <cellStyle name="Normal 4 5 36" xfId="33659"/>
    <cellStyle name="Normal 4 5 37" xfId="33660"/>
    <cellStyle name="Normal 4 5 38" xfId="33661"/>
    <cellStyle name="Normal 4 5 39" xfId="33662"/>
    <cellStyle name="Normal 4 5 4" xfId="1486"/>
    <cellStyle name="Normal 4 5 4 10" xfId="33664"/>
    <cellStyle name="Normal 4 5 4 11" xfId="33663"/>
    <cellStyle name="Normal 4 5 4 2" xfId="33665"/>
    <cellStyle name="Normal 4 5 4 2 2" xfId="33666"/>
    <cellStyle name="Normal 4 5 4 2 2 2" xfId="33667"/>
    <cellStyle name="Normal 4 5 4 2 3" xfId="33668"/>
    <cellStyle name="Normal 4 5 4 2 3 2" xfId="33669"/>
    <cellStyle name="Normal 4 5 4 2 4" xfId="33670"/>
    <cellStyle name="Normal 4 5 4 2_Income Statement " xfId="33671"/>
    <cellStyle name="Normal 4 5 4 3" xfId="33672"/>
    <cellStyle name="Normal 4 5 4 3 2" xfId="33673"/>
    <cellStyle name="Normal 4 5 4 3 2 2" xfId="33674"/>
    <cellStyle name="Normal 4 5 4 3 3" xfId="33675"/>
    <cellStyle name="Normal 4 5 4 3 3 2" xfId="33676"/>
    <cellStyle name="Normal 4 5 4 3 4" xfId="33677"/>
    <cellStyle name="Normal 4 5 4 3_Income Statement " xfId="33678"/>
    <cellStyle name="Normal 4 5 4 4" xfId="33679"/>
    <cellStyle name="Normal 4 5 4 4 2" xfId="33680"/>
    <cellStyle name="Normal 4 5 4 5" xfId="33681"/>
    <cellStyle name="Normal 4 5 4 5 2" xfId="33682"/>
    <cellStyle name="Normal 4 5 4 6" xfId="33683"/>
    <cellStyle name="Normal 4 5 4 6 2" xfId="33684"/>
    <cellStyle name="Normal 4 5 4 7" xfId="33685"/>
    <cellStyle name="Normal 4 5 4 8" xfId="33686"/>
    <cellStyle name="Normal 4 5 4 9" xfId="33687"/>
    <cellStyle name="Normal 4 5 4_Income Statement " xfId="33688"/>
    <cellStyle name="Normal 4 5 40" xfId="33689"/>
    <cellStyle name="Normal 4 5 41" xfId="33690"/>
    <cellStyle name="Normal 4 5 42" xfId="33691"/>
    <cellStyle name="Normal 4 5 43" xfId="33692"/>
    <cellStyle name="Normal 4 5 44" xfId="33693"/>
    <cellStyle name="Normal 4 5 45" xfId="33310"/>
    <cellStyle name="Normal 4 5 5" xfId="1487"/>
    <cellStyle name="Normal 4 5 5 10" xfId="33695"/>
    <cellStyle name="Normal 4 5 5 11" xfId="33694"/>
    <cellStyle name="Normal 4 5 5 2" xfId="33696"/>
    <cellStyle name="Normal 4 5 5 2 2" xfId="33697"/>
    <cellStyle name="Normal 4 5 5 2 2 2" xfId="33698"/>
    <cellStyle name="Normal 4 5 5 2 3" xfId="33699"/>
    <cellStyle name="Normal 4 5 5 2 3 2" xfId="33700"/>
    <cellStyle name="Normal 4 5 5 2 4" xfId="33701"/>
    <cellStyle name="Normal 4 5 5 2_Income Statement " xfId="33702"/>
    <cellStyle name="Normal 4 5 5 3" xfId="33703"/>
    <cellStyle name="Normal 4 5 5 3 2" xfId="33704"/>
    <cellStyle name="Normal 4 5 5 3 2 2" xfId="33705"/>
    <cellStyle name="Normal 4 5 5 3 3" xfId="33706"/>
    <cellStyle name="Normal 4 5 5 3 3 2" xfId="33707"/>
    <cellStyle name="Normal 4 5 5 3 4" xfId="33708"/>
    <cellStyle name="Normal 4 5 5 3_Income Statement " xfId="33709"/>
    <cellStyle name="Normal 4 5 5 4" xfId="33710"/>
    <cellStyle name="Normal 4 5 5 4 2" xfId="33711"/>
    <cellStyle name="Normal 4 5 5 5" xfId="33712"/>
    <cellStyle name="Normal 4 5 5 5 2" xfId="33713"/>
    <cellStyle name="Normal 4 5 5 6" xfId="33714"/>
    <cellStyle name="Normal 4 5 5 6 2" xfId="33715"/>
    <cellStyle name="Normal 4 5 5 7" xfId="33716"/>
    <cellStyle name="Normal 4 5 5 8" xfId="33717"/>
    <cellStyle name="Normal 4 5 5 9" xfId="33718"/>
    <cellStyle name="Normal 4 5 5_Income Statement " xfId="33719"/>
    <cellStyle name="Normal 4 5 6" xfId="1488"/>
    <cellStyle name="Normal 4 5 6 10" xfId="33721"/>
    <cellStyle name="Normal 4 5 6 11" xfId="33720"/>
    <cellStyle name="Normal 4 5 6 2" xfId="33722"/>
    <cellStyle name="Normal 4 5 6 2 2" xfId="33723"/>
    <cellStyle name="Normal 4 5 6 2 2 2" xfId="33724"/>
    <cellStyle name="Normal 4 5 6 2 3" xfId="33725"/>
    <cellStyle name="Normal 4 5 6 2 3 2" xfId="33726"/>
    <cellStyle name="Normal 4 5 6 2 4" xfId="33727"/>
    <cellStyle name="Normal 4 5 6 2_Income Statement " xfId="33728"/>
    <cellStyle name="Normal 4 5 6 3" xfId="33729"/>
    <cellStyle name="Normal 4 5 6 3 2" xfId="33730"/>
    <cellStyle name="Normal 4 5 6 3 2 2" xfId="33731"/>
    <cellStyle name="Normal 4 5 6 3 3" xfId="33732"/>
    <cellStyle name="Normal 4 5 6 3 3 2" xfId="33733"/>
    <cellStyle name="Normal 4 5 6 3 4" xfId="33734"/>
    <cellStyle name="Normal 4 5 6 3_Income Statement " xfId="33735"/>
    <cellStyle name="Normal 4 5 6 4" xfId="33736"/>
    <cellStyle name="Normal 4 5 6 4 2" xfId="33737"/>
    <cellStyle name="Normal 4 5 6 5" xfId="33738"/>
    <cellStyle name="Normal 4 5 6 5 2" xfId="33739"/>
    <cellStyle name="Normal 4 5 6 6" xfId="33740"/>
    <cellStyle name="Normal 4 5 6 6 2" xfId="33741"/>
    <cellStyle name="Normal 4 5 6 7" xfId="33742"/>
    <cellStyle name="Normal 4 5 6 8" xfId="33743"/>
    <cellStyle name="Normal 4 5 6 9" xfId="33744"/>
    <cellStyle name="Normal 4 5 6_Income Statement " xfId="33745"/>
    <cellStyle name="Normal 4 5 7" xfId="1489"/>
    <cellStyle name="Normal 4 5 7 10" xfId="33747"/>
    <cellStyle name="Normal 4 5 7 11" xfId="33746"/>
    <cellStyle name="Normal 4 5 7 2" xfId="33748"/>
    <cellStyle name="Normal 4 5 7 2 2" xfId="33749"/>
    <cellStyle name="Normal 4 5 7 2 2 2" xfId="33750"/>
    <cellStyle name="Normal 4 5 7 2 3" xfId="33751"/>
    <cellStyle name="Normal 4 5 7 2 3 2" xfId="33752"/>
    <cellStyle name="Normal 4 5 7 2 4" xfId="33753"/>
    <cellStyle name="Normal 4 5 7 2_Income Statement " xfId="33754"/>
    <cellStyle name="Normal 4 5 7 3" xfId="33755"/>
    <cellStyle name="Normal 4 5 7 3 2" xfId="33756"/>
    <cellStyle name="Normal 4 5 7 3 2 2" xfId="33757"/>
    <cellStyle name="Normal 4 5 7 3 3" xfId="33758"/>
    <cellStyle name="Normal 4 5 7 3 3 2" xfId="33759"/>
    <cellStyle name="Normal 4 5 7 3 4" xfId="33760"/>
    <cellStyle name="Normal 4 5 7 3_Income Statement " xfId="33761"/>
    <cellStyle name="Normal 4 5 7 4" xfId="33762"/>
    <cellStyle name="Normal 4 5 7 4 2" xfId="33763"/>
    <cellStyle name="Normal 4 5 7 5" xfId="33764"/>
    <cellStyle name="Normal 4 5 7 5 2" xfId="33765"/>
    <cellStyle name="Normal 4 5 7 6" xfId="33766"/>
    <cellStyle name="Normal 4 5 7 6 2" xfId="33767"/>
    <cellStyle name="Normal 4 5 7 7" xfId="33768"/>
    <cellStyle name="Normal 4 5 7 8" xfId="33769"/>
    <cellStyle name="Normal 4 5 7 9" xfId="33770"/>
    <cellStyle name="Normal 4 5 7_Income Statement " xfId="33771"/>
    <cellStyle name="Normal 4 5 8" xfId="1490"/>
    <cellStyle name="Normal 4 5 8 10" xfId="33773"/>
    <cellStyle name="Normal 4 5 8 11" xfId="33772"/>
    <cellStyle name="Normal 4 5 8 2" xfId="33774"/>
    <cellStyle name="Normal 4 5 8 2 2" xfId="33775"/>
    <cellStyle name="Normal 4 5 8 2 2 2" xfId="33776"/>
    <cellStyle name="Normal 4 5 8 2 3" xfId="33777"/>
    <cellStyle name="Normal 4 5 8 2 3 2" xfId="33778"/>
    <cellStyle name="Normal 4 5 8 2 4" xfId="33779"/>
    <cellStyle name="Normal 4 5 8 2_Income Statement " xfId="33780"/>
    <cellStyle name="Normal 4 5 8 3" xfId="33781"/>
    <cellStyle name="Normal 4 5 8 3 2" xfId="33782"/>
    <cellStyle name="Normal 4 5 8 3 2 2" xfId="33783"/>
    <cellStyle name="Normal 4 5 8 3 3" xfId="33784"/>
    <cellStyle name="Normal 4 5 8 3 3 2" xfId="33785"/>
    <cellStyle name="Normal 4 5 8 3 4" xfId="33786"/>
    <cellStyle name="Normal 4 5 8 3_Income Statement " xfId="33787"/>
    <cellStyle name="Normal 4 5 8 4" xfId="33788"/>
    <cellStyle name="Normal 4 5 8 4 2" xfId="33789"/>
    <cellStyle name="Normal 4 5 8 5" xfId="33790"/>
    <cellStyle name="Normal 4 5 8 5 2" xfId="33791"/>
    <cellStyle name="Normal 4 5 8 6" xfId="33792"/>
    <cellStyle name="Normal 4 5 8 6 2" xfId="33793"/>
    <cellStyle name="Normal 4 5 8 7" xfId="33794"/>
    <cellStyle name="Normal 4 5 8 8" xfId="33795"/>
    <cellStyle name="Normal 4 5 8 9" xfId="33796"/>
    <cellStyle name="Normal 4 5 8_Income Statement " xfId="33797"/>
    <cellStyle name="Normal 4 5 9" xfId="1491"/>
    <cellStyle name="Normal 4 5 9 10" xfId="33799"/>
    <cellStyle name="Normal 4 5 9 11" xfId="33798"/>
    <cellStyle name="Normal 4 5 9 2" xfId="33800"/>
    <cellStyle name="Normal 4 5 9 2 2" xfId="33801"/>
    <cellStyle name="Normal 4 5 9 2 2 2" xfId="33802"/>
    <cellStyle name="Normal 4 5 9 2 3" xfId="33803"/>
    <cellStyle name="Normal 4 5 9 2 3 2" xfId="33804"/>
    <cellStyle name="Normal 4 5 9 2 4" xfId="33805"/>
    <cellStyle name="Normal 4 5 9 2_Income Statement " xfId="33806"/>
    <cellStyle name="Normal 4 5 9 3" xfId="33807"/>
    <cellStyle name="Normal 4 5 9 3 2" xfId="33808"/>
    <cellStyle name="Normal 4 5 9 3 2 2" xfId="33809"/>
    <cellStyle name="Normal 4 5 9 3 3" xfId="33810"/>
    <cellStyle name="Normal 4 5 9 3 3 2" xfId="33811"/>
    <cellStyle name="Normal 4 5 9 3 4" xfId="33812"/>
    <cellStyle name="Normal 4 5 9 3_Income Statement " xfId="33813"/>
    <cellStyle name="Normal 4 5 9 4" xfId="33814"/>
    <cellStyle name="Normal 4 5 9 4 2" xfId="33815"/>
    <cellStyle name="Normal 4 5 9 5" xfId="33816"/>
    <cellStyle name="Normal 4 5 9 5 2" xfId="33817"/>
    <cellStyle name="Normal 4 5 9 6" xfId="33818"/>
    <cellStyle name="Normal 4 5 9 6 2" xfId="33819"/>
    <cellStyle name="Normal 4 5 9 7" xfId="33820"/>
    <cellStyle name="Normal 4 5 9 8" xfId="33821"/>
    <cellStyle name="Normal 4 5 9 9" xfId="33822"/>
    <cellStyle name="Normal 4 5 9_Income Statement " xfId="33823"/>
    <cellStyle name="Normal 4 5_60 Keyspan Corp TBBS 6-9" xfId="1492"/>
    <cellStyle name="Normal 4 50" xfId="1493"/>
    <cellStyle name="Normal 4 50 10" xfId="33825"/>
    <cellStyle name="Normal 4 50 11" xfId="33824"/>
    <cellStyle name="Normal 4 50 2" xfId="33826"/>
    <cellStyle name="Normal 4 50 2 2" xfId="33827"/>
    <cellStyle name="Normal 4 50 2 2 2" xfId="33828"/>
    <cellStyle name="Normal 4 50 2 3" xfId="33829"/>
    <cellStyle name="Normal 4 50 2 3 2" xfId="33830"/>
    <cellStyle name="Normal 4 50 2 4" xfId="33831"/>
    <cellStyle name="Normal 4 50 2_Income Statement " xfId="33832"/>
    <cellStyle name="Normal 4 50 3" xfId="33833"/>
    <cellStyle name="Normal 4 50 3 2" xfId="33834"/>
    <cellStyle name="Normal 4 50 3 2 2" xfId="33835"/>
    <cellStyle name="Normal 4 50 3 3" xfId="33836"/>
    <cellStyle name="Normal 4 50 3 3 2" xfId="33837"/>
    <cellStyle name="Normal 4 50 3 4" xfId="33838"/>
    <cellStyle name="Normal 4 50 3_Income Statement " xfId="33839"/>
    <cellStyle name="Normal 4 50 4" xfId="33840"/>
    <cellStyle name="Normal 4 50 4 2" xfId="33841"/>
    <cellStyle name="Normal 4 50 5" xfId="33842"/>
    <cellStyle name="Normal 4 50 5 2" xfId="33843"/>
    <cellStyle name="Normal 4 50 6" xfId="33844"/>
    <cellStyle name="Normal 4 50 6 2" xfId="33845"/>
    <cellStyle name="Normal 4 50 7" xfId="33846"/>
    <cellStyle name="Normal 4 50 8" xfId="33847"/>
    <cellStyle name="Normal 4 50 9" xfId="33848"/>
    <cellStyle name="Normal 4 50_Income Statement " xfId="33849"/>
    <cellStyle name="Normal 4 51" xfId="1494"/>
    <cellStyle name="Normal 4 51 10" xfId="33851"/>
    <cellStyle name="Normal 4 51 11" xfId="33850"/>
    <cellStyle name="Normal 4 51 2" xfId="33852"/>
    <cellStyle name="Normal 4 51 2 2" xfId="33853"/>
    <cellStyle name="Normal 4 51 2 2 2" xfId="33854"/>
    <cellStyle name="Normal 4 51 2 3" xfId="33855"/>
    <cellStyle name="Normal 4 51 2 3 2" xfId="33856"/>
    <cellStyle name="Normal 4 51 2 4" xfId="33857"/>
    <cellStyle name="Normal 4 51 2_Income Statement " xfId="33858"/>
    <cellStyle name="Normal 4 51 3" xfId="33859"/>
    <cellStyle name="Normal 4 51 3 2" xfId="33860"/>
    <cellStyle name="Normal 4 51 3 2 2" xfId="33861"/>
    <cellStyle name="Normal 4 51 3 3" xfId="33862"/>
    <cellStyle name="Normal 4 51 3 3 2" xfId="33863"/>
    <cellStyle name="Normal 4 51 3 4" xfId="33864"/>
    <cellStyle name="Normal 4 51 3_Income Statement " xfId="33865"/>
    <cellStyle name="Normal 4 51 4" xfId="33866"/>
    <cellStyle name="Normal 4 51 4 2" xfId="33867"/>
    <cellStyle name="Normal 4 51 5" xfId="33868"/>
    <cellStyle name="Normal 4 51 5 2" xfId="33869"/>
    <cellStyle name="Normal 4 51 6" xfId="33870"/>
    <cellStyle name="Normal 4 51 6 2" xfId="33871"/>
    <cellStyle name="Normal 4 51 7" xfId="33872"/>
    <cellStyle name="Normal 4 51 8" xfId="33873"/>
    <cellStyle name="Normal 4 51 9" xfId="33874"/>
    <cellStyle name="Normal 4 51_Income Statement " xfId="33875"/>
    <cellStyle name="Normal 4 52" xfId="1495"/>
    <cellStyle name="Normal 4 52 10" xfId="33877"/>
    <cellStyle name="Normal 4 52 11" xfId="33876"/>
    <cellStyle name="Normal 4 52 2" xfId="33878"/>
    <cellStyle name="Normal 4 52 2 2" xfId="33879"/>
    <cellStyle name="Normal 4 52 2 2 2" xfId="33880"/>
    <cellStyle name="Normal 4 52 2 3" xfId="33881"/>
    <cellStyle name="Normal 4 52 2 3 2" xfId="33882"/>
    <cellStyle name="Normal 4 52 2 4" xfId="33883"/>
    <cellStyle name="Normal 4 52 2_Income Statement " xfId="33884"/>
    <cellStyle name="Normal 4 52 3" xfId="33885"/>
    <cellStyle name="Normal 4 52 3 2" xfId="33886"/>
    <cellStyle name="Normal 4 52 3 2 2" xfId="33887"/>
    <cellStyle name="Normal 4 52 3 3" xfId="33888"/>
    <cellStyle name="Normal 4 52 3 3 2" xfId="33889"/>
    <cellStyle name="Normal 4 52 3 4" xfId="33890"/>
    <cellStyle name="Normal 4 52 3_Income Statement " xfId="33891"/>
    <cellStyle name="Normal 4 52 4" xfId="33892"/>
    <cellStyle name="Normal 4 52 4 2" xfId="33893"/>
    <cellStyle name="Normal 4 52 5" xfId="33894"/>
    <cellStyle name="Normal 4 52 5 2" xfId="33895"/>
    <cellStyle name="Normal 4 52 6" xfId="33896"/>
    <cellStyle name="Normal 4 52 6 2" xfId="33897"/>
    <cellStyle name="Normal 4 52 7" xfId="33898"/>
    <cellStyle name="Normal 4 52 8" xfId="33899"/>
    <cellStyle name="Normal 4 52 9" xfId="33900"/>
    <cellStyle name="Normal 4 52_Income Statement " xfId="33901"/>
    <cellStyle name="Normal 4 53" xfId="1496"/>
    <cellStyle name="Normal 4 53 10" xfId="33903"/>
    <cellStyle name="Normal 4 53 11" xfId="33902"/>
    <cellStyle name="Normal 4 53 2" xfId="33904"/>
    <cellStyle name="Normal 4 53 2 2" xfId="33905"/>
    <cellStyle name="Normal 4 53 2 2 2" xfId="33906"/>
    <cellStyle name="Normal 4 53 2 3" xfId="33907"/>
    <cellStyle name="Normal 4 53 2 3 2" xfId="33908"/>
    <cellStyle name="Normal 4 53 2 4" xfId="33909"/>
    <cellStyle name="Normal 4 53 2_Income Statement " xfId="33910"/>
    <cellStyle name="Normal 4 53 3" xfId="33911"/>
    <cellStyle name="Normal 4 53 3 2" xfId="33912"/>
    <cellStyle name="Normal 4 53 3 2 2" xfId="33913"/>
    <cellStyle name="Normal 4 53 3 3" xfId="33914"/>
    <cellStyle name="Normal 4 53 3 3 2" xfId="33915"/>
    <cellStyle name="Normal 4 53 3 4" xfId="33916"/>
    <cellStyle name="Normal 4 53 3_Income Statement " xfId="33917"/>
    <cellStyle name="Normal 4 53 4" xfId="33918"/>
    <cellStyle name="Normal 4 53 4 2" xfId="33919"/>
    <cellStyle name="Normal 4 53 5" xfId="33920"/>
    <cellStyle name="Normal 4 53 5 2" xfId="33921"/>
    <cellStyle name="Normal 4 53 6" xfId="33922"/>
    <cellStyle name="Normal 4 53 6 2" xfId="33923"/>
    <cellStyle name="Normal 4 53 7" xfId="33924"/>
    <cellStyle name="Normal 4 53 8" xfId="33925"/>
    <cellStyle name="Normal 4 53 9" xfId="33926"/>
    <cellStyle name="Normal 4 53_Income Statement " xfId="33927"/>
    <cellStyle name="Normal 4 54" xfId="1497"/>
    <cellStyle name="Normal 4 54 10" xfId="33929"/>
    <cellStyle name="Normal 4 54 11" xfId="33928"/>
    <cellStyle name="Normal 4 54 2" xfId="33930"/>
    <cellStyle name="Normal 4 54 2 2" xfId="33931"/>
    <cellStyle name="Normal 4 54 2 2 2" xfId="33932"/>
    <cellStyle name="Normal 4 54 2 3" xfId="33933"/>
    <cellStyle name="Normal 4 54 2 3 2" xfId="33934"/>
    <cellStyle name="Normal 4 54 2 4" xfId="33935"/>
    <cellStyle name="Normal 4 54 2_Income Statement " xfId="33936"/>
    <cellStyle name="Normal 4 54 3" xfId="33937"/>
    <cellStyle name="Normal 4 54 3 2" xfId="33938"/>
    <cellStyle name="Normal 4 54 3 2 2" xfId="33939"/>
    <cellStyle name="Normal 4 54 3 3" xfId="33940"/>
    <cellStyle name="Normal 4 54 3 3 2" xfId="33941"/>
    <cellStyle name="Normal 4 54 3 4" xfId="33942"/>
    <cellStyle name="Normal 4 54 3_Income Statement " xfId="33943"/>
    <cellStyle name="Normal 4 54 4" xfId="33944"/>
    <cellStyle name="Normal 4 54 4 2" xfId="33945"/>
    <cellStyle name="Normal 4 54 5" xfId="33946"/>
    <cellStyle name="Normal 4 54 5 2" xfId="33947"/>
    <cellStyle name="Normal 4 54 6" xfId="33948"/>
    <cellStyle name="Normal 4 54 6 2" xfId="33949"/>
    <cellStyle name="Normal 4 54 7" xfId="33950"/>
    <cellStyle name="Normal 4 54 8" xfId="33951"/>
    <cellStyle name="Normal 4 54 9" xfId="33952"/>
    <cellStyle name="Normal 4 54_Income Statement " xfId="33953"/>
    <cellStyle name="Normal 4 55" xfId="1498"/>
    <cellStyle name="Normal 4 55 10" xfId="33955"/>
    <cellStyle name="Normal 4 55 11" xfId="33954"/>
    <cellStyle name="Normal 4 55 2" xfId="33956"/>
    <cellStyle name="Normal 4 55 2 2" xfId="33957"/>
    <cellStyle name="Normal 4 55 2 2 2" xfId="33958"/>
    <cellStyle name="Normal 4 55 2 3" xfId="33959"/>
    <cellStyle name="Normal 4 55 2 3 2" xfId="33960"/>
    <cellStyle name="Normal 4 55 2 4" xfId="33961"/>
    <cellStyle name="Normal 4 55 2_Income Statement " xfId="33962"/>
    <cellStyle name="Normal 4 55 3" xfId="33963"/>
    <cellStyle name="Normal 4 55 3 2" xfId="33964"/>
    <cellStyle name="Normal 4 55 3 2 2" xfId="33965"/>
    <cellStyle name="Normal 4 55 3 3" xfId="33966"/>
    <cellStyle name="Normal 4 55 3 3 2" xfId="33967"/>
    <cellStyle name="Normal 4 55 3 4" xfId="33968"/>
    <cellStyle name="Normal 4 55 3_Income Statement " xfId="33969"/>
    <cellStyle name="Normal 4 55 4" xfId="33970"/>
    <cellStyle name="Normal 4 55 4 2" xfId="33971"/>
    <cellStyle name="Normal 4 55 5" xfId="33972"/>
    <cellStyle name="Normal 4 55 5 2" xfId="33973"/>
    <cellStyle name="Normal 4 55 6" xfId="33974"/>
    <cellStyle name="Normal 4 55 6 2" xfId="33975"/>
    <cellStyle name="Normal 4 55 7" xfId="33976"/>
    <cellStyle name="Normal 4 55 8" xfId="33977"/>
    <cellStyle name="Normal 4 55 9" xfId="33978"/>
    <cellStyle name="Normal 4 55_Income Statement " xfId="33979"/>
    <cellStyle name="Normal 4 56" xfId="1499"/>
    <cellStyle name="Normal 4 56 10" xfId="33981"/>
    <cellStyle name="Normal 4 56 11" xfId="33980"/>
    <cellStyle name="Normal 4 56 2" xfId="33982"/>
    <cellStyle name="Normal 4 56 2 2" xfId="33983"/>
    <cellStyle name="Normal 4 56 2 2 2" xfId="33984"/>
    <cellStyle name="Normal 4 56 2 3" xfId="33985"/>
    <cellStyle name="Normal 4 56 2 3 2" xfId="33986"/>
    <cellStyle name="Normal 4 56 2 4" xfId="33987"/>
    <cellStyle name="Normal 4 56 2_Income Statement " xfId="33988"/>
    <cellStyle name="Normal 4 56 3" xfId="33989"/>
    <cellStyle name="Normal 4 56 3 2" xfId="33990"/>
    <cellStyle name="Normal 4 56 3 2 2" xfId="33991"/>
    <cellStyle name="Normal 4 56 3 3" xfId="33992"/>
    <cellStyle name="Normal 4 56 3 3 2" xfId="33993"/>
    <cellStyle name="Normal 4 56 3 4" xfId="33994"/>
    <cellStyle name="Normal 4 56 3_Income Statement " xfId="33995"/>
    <cellStyle name="Normal 4 56 4" xfId="33996"/>
    <cellStyle name="Normal 4 56 4 2" xfId="33997"/>
    <cellStyle name="Normal 4 56 5" xfId="33998"/>
    <cellStyle name="Normal 4 56 5 2" xfId="33999"/>
    <cellStyle name="Normal 4 56 6" xfId="34000"/>
    <cellStyle name="Normal 4 56 6 2" xfId="34001"/>
    <cellStyle name="Normal 4 56 7" xfId="34002"/>
    <cellStyle name="Normal 4 56 8" xfId="34003"/>
    <cellStyle name="Normal 4 56 9" xfId="34004"/>
    <cellStyle name="Normal 4 56_Income Statement " xfId="34005"/>
    <cellStyle name="Normal 4 57" xfId="1500"/>
    <cellStyle name="Normal 4 57 10" xfId="34007"/>
    <cellStyle name="Normal 4 57 11" xfId="34006"/>
    <cellStyle name="Normal 4 57 2" xfId="34008"/>
    <cellStyle name="Normal 4 57 2 2" xfId="34009"/>
    <cellStyle name="Normal 4 57 2 2 2" xfId="34010"/>
    <cellStyle name="Normal 4 57 2 3" xfId="34011"/>
    <cellStyle name="Normal 4 57 2 3 2" xfId="34012"/>
    <cellStyle name="Normal 4 57 2 4" xfId="34013"/>
    <cellStyle name="Normal 4 57 2_Income Statement " xfId="34014"/>
    <cellStyle name="Normal 4 57 3" xfId="34015"/>
    <cellStyle name="Normal 4 57 3 2" xfId="34016"/>
    <cellStyle name="Normal 4 57 3 2 2" xfId="34017"/>
    <cellStyle name="Normal 4 57 3 3" xfId="34018"/>
    <cellStyle name="Normal 4 57 3 3 2" xfId="34019"/>
    <cellStyle name="Normal 4 57 3 4" xfId="34020"/>
    <cellStyle name="Normal 4 57 3_Income Statement " xfId="34021"/>
    <cellStyle name="Normal 4 57 4" xfId="34022"/>
    <cellStyle name="Normal 4 57 4 2" xfId="34023"/>
    <cellStyle name="Normal 4 57 5" xfId="34024"/>
    <cellStyle name="Normal 4 57 5 2" xfId="34025"/>
    <cellStyle name="Normal 4 57 6" xfId="34026"/>
    <cellStyle name="Normal 4 57 6 2" xfId="34027"/>
    <cellStyle name="Normal 4 57 7" xfId="34028"/>
    <cellStyle name="Normal 4 57 8" xfId="34029"/>
    <cellStyle name="Normal 4 57 9" xfId="34030"/>
    <cellStyle name="Normal 4 57_Income Statement " xfId="34031"/>
    <cellStyle name="Normal 4 58" xfId="1501"/>
    <cellStyle name="Normal 4 58 10" xfId="34033"/>
    <cellStyle name="Normal 4 58 11" xfId="34032"/>
    <cellStyle name="Normal 4 58 2" xfId="34034"/>
    <cellStyle name="Normal 4 58 2 2" xfId="34035"/>
    <cellStyle name="Normal 4 58 2 2 2" xfId="34036"/>
    <cellStyle name="Normal 4 58 2 3" xfId="34037"/>
    <cellStyle name="Normal 4 58 2 3 2" xfId="34038"/>
    <cellStyle name="Normal 4 58 2 4" xfId="34039"/>
    <cellStyle name="Normal 4 58 2_Income Statement " xfId="34040"/>
    <cellStyle name="Normal 4 58 3" xfId="34041"/>
    <cellStyle name="Normal 4 58 3 2" xfId="34042"/>
    <cellStyle name="Normal 4 58 3 2 2" xfId="34043"/>
    <cellStyle name="Normal 4 58 3 3" xfId="34044"/>
    <cellStyle name="Normal 4 58 3 3 2" xfId="34045"/>
    <cellStyle name="Normal 4 58 3 4" xfId="34046"/>
    <cellStyle name="Normal 4 58 3_Income Statement " xfId="34047"/>
    <cellStyle name="Normal 4 58 4" xfId="34048"/>
    <cellStyle name="Normal 4 58 4 2" xfId="34049"/>
    <cellStyle name="Normal 4 58 5" xfId="34050"/>
    <cellStyle name="Normal 4 58 5 2" xfId="34051"/>
    <cellStyle name="Normal 4 58 6" xfId="34052"/>
    <cellStyle name="Normal 4 58 6 2" xfId="34053"/>
    <cellStyle name="Normal 4 58 7" xfId="34054"/>
    <cellStyle name="Normal 4 58 8" xfId="34055"/>
    <cellStyle name="Normal 4 58 9" xfId="34056"/>
    <cellStyle name="Normal 4 58_Income Statement " xfId="34057"/>
    <cellStyle name="Normal 4 59" xfId="1502"/>
    <cellStyle name="Normal 4 59 10" xfId="34059"/>
    <cellStyle name="Normal 4 59 11" xfId="34058"/>
    <cellStyle name="Normal 4 59 2" xfId="34060"/>
    <cellStyle name="Normal 4 59 2 2" xfId="34061"/>
    <cellStyle name="Normal 4 59 2 2 2" xfId="34062"/>
    <cellStyle name="Normal 4 59 2 3" xfId="34063"/>
    <cellStyle name="Normal 4 59 2 3 2" xfId="34064"/>
    <cellStyle name="Normal 4 59 2 4" xfId="34065"/>
    <cellStyle name="Normal 4 59 2_Income Statement " xfId="34066"/>
    <cellStyle name="Normal 4 59 3" xfId="34067"/>
    <cellStyle name="Normal 4 59 3 2" xfId="34068"/>
    <cellStyle name="Normal 4 59 3 2 2" xfId="34069"/>
    <cellStyle name="Normal 4 59 3 3" xfId="34070"/>
    <cellStyle name="Normal 4 59 3 3 2" xfId="34071"/>
    <cellStyle name="Normal 4 59 3 4" xfId="34072"/>
    <cellStyle name="Normal 4 59 3_Income Statement " xfId="34073"/>
    <cellStyle name="Normal 4 59 4" xfId="34074"/>
    <cellStyle name="Normal 4 59 4 2" xfId="34075"/>
    <cellStyle name="Normal 4 59 5" xfId="34076"/>
    <cellStyle name="Normal 4 59 5 2" xfId="34077"/>
    <cellStyle name="Normal 4 59 6" xfId="34078"/>
    <cellStyle name="Normal 4 59 6 2" xfId="34079"/>
    <cellStyle name="Normal 4 59 7" xfId="34080"/>
    <cellStyle name="Normal 4 59 8" xfId="34081"/>
    <cellStyle name="Normal 4 59 9" xfId="34082"/>
    <cellStyle name="Normal 4 59_Income Statement " xfId="34083"/>
    <cellStyle name="Normal 4 6" xfId="1503"/>
    <cellStyle name="Normal 4 6 10" xfId="34085"/>
    <cellStyle name="Normal 4 6 11" xfId="34084"/>
    <cellStyle name="Normal 4 6 2" xfId="34086"/>
    <cellStyle name="Normal 4 6 2 2" xfId="34087"/>
    <cellStyle name="Normal 4 6 2 2 2" xfId="34088"/>
    <cellStyle name="Normal 4 6 2 3" xfId="34089"/>
    <cellStyle name="Normal 4 6 2 3 2" xfId="34090"/>
    <cellStyle name="Normal 4 6 2 4" xfId="34091"/>
    <cellStyle name="Normal 4 6 2_Income Statement " xfId="34092"/>
    <cellStyle name="Normal 4 6 3" xfId="34093"/>
    <cellStyle name="Normal 4 6 3 2" xfId="34094"/>
    <cellStyle name="Normal 4 6 4" xfId="34095"/>
    <cellStyle name="Normal 4 6 4 2" xfId="34096"/>
    <cellStyle name="Normal 4 6 5" xfId="34097"/>
    <cellStyle name="Normal 4 6 5 2" xfId="34098"/>
    <cellStyle name="Normal 4 6 6" xfId="34099"/>
    <cellStyle name="Normal 4 6 7" xfId="34100"/>
    <cellStyle name="Normal 4 6 8" xfId="34101"/>
    <cellStyle name="Normal 4 6 9" xfId="34102"/>
    <cellStyle name="Normal 4 6_Income Statement " xfId="34103"/>
    <cellStyle name="Normal 4 60" xfId="1504"/>
    <cellStyle name="Normal 4 60 10" xfId="34105"/>
    <cellStyle name="Normal 4 60 11" xfId="34104"/>
    <cellStyle name="Normal 4 60 2" xfId="34106"/>
    <cellStyle name="Normal 4 60 2 2" xfId="34107"/>
    <cellStyle name="Normal 4 60 2 2 2" xfId="34108"/>
    <cellStyle name="Normal 4 60 2 3" xfId="34109"/>
    <cellStyle name="Normal 4 60 2 3 2" xfId="34110"/>
    <cellStyle name="Normal 4 60 2 4" xfId="34111"/>
    <cellStyle name="Normal 4 60 2_Income Statement " xfId="34112"/>
    <cellStyle name="Normal 4 60 3" xfId="34113"/>
    <cellStyle name="Normal 4 60 3 2" xfId="34114"/>
    <cellStyle name="Normal 4 60 3 2 2" xfId="34115"/>
    <cellStyle name="Normal 4 60 3 3" xfId="34116"/>
    <cellStyle name="Normal 4 60 3 3 2" xfId="34117"/>
    <cellStyle name="Normal 4 60 3 4" xfId="34118"/>
    <cellStyle name="Normal 4 60 3_Income Statement " xfId="34119"/>
    <cellStyle name="Normal 4 60 4" xfId="34120"/>
    <cellStyle name="Normal 4 60 4 2" xfId="34121"/>
    <cellStyle name="Normal 4 60 5" xfId="34122"/>
    <cellStyle name="Normal 4 60 5 2" xfId="34123"/>
    <cellStyle name="Normal 4 60 6" xfId="34124"/>
    <cellStyle name="Normal 4 60 6 2" xfId="34125"/>
    <cellStyle name="Normal 4 60 7" xfId="34126"/>
    <cellStyle name="Normal 4 60 8" xfId="34127"/>
    <cellStyle name="Normal 4 60 9" xfId="34128"/>
    <cellStyle name="Normal 4 60_Income Statement " xfId="34129"/>
    <cellStyle name="Normal 4 61" xfId="1505"/>
    <cellStyle name="Normal 4 61 10" xfId="34131"/>
    <cellStyle name="Normal 4 61 11" xfId="34130"/>
    <cellStyle name="Normal 4 61 2" xfId="34132"/>
    <cellStyle name="Normal 4 61 2 2" xfId="34133"/>
    <cellStyle name="Normal 4 61 2 2 2" xfId="34134"/>
    <cellStyle name="Normal 4 61 2 3" xfId="34135"/>
    <cellStyle name="Normal 4 61 2 3 2" xfId="34136"/>
    <cellStyle name="Normal 4 61 2 4" xfId="34137"/>
    <cellStyle name="Normal 4 61 2_Income Statement " xfId="34138"/>
    <cellStyle name="Normal 4 61 3" xfId="34139"/>
    <cellStyle name="Normal 4 61 3 2" xfId="34140"/>
    <cellStyle name="Normal 4 61 3 2 2" xfId="34141"/>
    <cellStyle name="Normal 4 61 3 3" xfId="34142"/>
    <cellStyle name="Normal 4 61 3 3 2" xfId="34143"/>
    <cellStyle name="Normal 4 61 3 4" xfId="34144"/>
    <cellStyle name="Normal 4 61 3_Income Statement " xfId="34145"/>
    <cellStyle name="Normal 4 61 4" xfId="34146"/>
    <cellStyle name="Normal 4 61 4 2" xfId="34147"/>
    <cellStyle name="Normal 4 61 5" xfId="34148"/>
    <cellStyle name="Normal 4 61 5 2" xfId="34149"/>
    <cellStyle name="Normal 4 61 6" xfId="34150"/>
    <cellStyle name="Normal 4 61 6 2" xfId="34151"/>
    <cellStyle name="Normal 4 61 7" xfId="34152"/>
    <cellStyle name="Normal 4 61 8" xfId="34153"/>
    <cellStyle name="Normal 4 61 9" xfId="34154"/>
    <cellStyle name="Normal 4 61_Income Statement " xfId="34155"/>
    <cellStyle name="Normal 4 62" xfId="1506"/>
    <cellStyle name="Normal 4 62 10" xfId="34157"/>
    <cellStyle name="Normal 4 62 11" xfId="34156"/>
    <cellStyle name="Normal 4 62 2" xfId="34158"/>
    <cellStyle name="Normal 4 62 2 2" xfId="34159"/>
    <cellStyle name="Normal 4 62 2 2 2" xfId="34160"/>
    <cellStyle name="Normal 4 62 2 3" xfId="34161"/>
    <cellStyle name="Normal 4 62 2 3 2" xfId="34162"/>
    <cellStyle name="Normal 4 62 2 4" xfId="34163"/>
    <cellStyle name="Normal 4 62 2_Income Statement " xfId="34164"/>
    <cellStyle name="Normal 4 62 3" xfId="34165"/>
    <cellStyle name="Normal 4 62 3 2" xfId="34166"/>
    <cellStyle name="Normal 4 62 3 2 2" xfId="34167"/>
    <cellStyle name="Normal 4 62 3 3" xfId="34168"/>
    <cellStyle name="Normal 4 62 3 3 2" xfId="34169"/>
    <cellStyle name="Normal 4 62 3 4" xfId="34170"/>
    <cellStyle name="Normal 4 62 3_Income Statement " xfId="34171"/>
    <cellStyle name="Normal 4 62 4" xfId="34172"/>
    <cellStyle name="Normal 4 62 4 2" xfId="34173"/>
    <cellStyle name="Normal 4 62 5" xfId="34174"/>
    <cellStyle name="Normal 4 62 5 2" xfId="34175"/>
    <cellStyle name="Normal 4 62 6" xfId="34176"/>
    <cellStyle name="Normal 4 62 6 2" xfId="34177"/>
    <cellStyle name="Normal 4 62 7" xfId="34178"/>
    <cellStyle name="Normal 4 62 8" xfId="34179"/>
    <cellStyle name="Normal 4 62 9" xfId="34180"/>
    <cellStyle name="Normal 4 62_Income Statement " xfId="34181"/>
    <cellStyle name="Normal 4 63" xfId="1507"/>
    <cellStyle name="Normal 4 63 10" xfId="34183"/>
    <cellStyle name="Normal 4 63 11" xfId="34182"/>
    <cellStyle name="Normal 4 63 2" xfId="34184"/>
    <cellStyle name="Normal 4 63 2 2" xfId="34185"/>
    <cellStyle name="Normal 4 63 2 2 2" xfId="34186"/>
    <cellStyle name="Normal 4 63 2 3" xfId="34187"/>
    <cellStyle name="Normal 4 63 2 3 2" xfId="34188"/>
    <cellStyle name="Normal 4 63 2 4" xfId="34189"/>
    <cellStyle name="Normal 4 63 2_Income Statement " xfId="34190"/>
    <cellStyle name="Normal 4 63 3" xfId="34191"/>
    <cellStyle name="Normal 4 63 3 2" xfId="34192"/>
    <cellStyle name="Normal 4 63 3 2 2" xfId="34193"/>
    <cellStyle name="Normal 4 63 3 3" xfId="34194"/>
    <cellStyle name="Normal 4 63 3 3 2" xfId="34195"/>
    <cellStyle name="Normal 4 63 3 4" xfId="34196"/>
    <cellStyle name="Normal 4 63 3_Income Statement " xfId="34197"/>
    <cellStyle name="Normal 4 63 4" xfId="34198"/>
    <cellStyle name="Normal 4 63 4 2" xfId="34199"/>
    <cellStyle name="Normal 4 63 5" xfId="34200"/>
    <cellStyle name="Normal 4 63 5 2" xfId="34201"/>
    <cellStyle name="Normal 4 63 6" xfId="34202"/>
    <cellStyle name="Normal 4 63 6 2" xfId="34203"/>
    <cellStyle name="Normal 4 63 7" xfId="34204"/>
    <cellStyle name="Normal 4 63 8" xfId="34205"/>
    <cellStyle name="Normal 4 63 9" xfId="34206"/>
    <cellStyle name="Normal 4 63_Income Statement " xfId="34207"/>
    <cellStyle name="Normal 4 64" xfId="1508"/>
    <cellStyle name="Normal 4 64 10" xfId="34209"/>
    <cellStyle name="Normal 4 64 11" xfId="34208"/>
    <cellStyle name="Normal 4 64 2" xfId="34210"/>
    <cellStyle name="Normal 4 64 2 2" xfId="34211"/>
    <cellStyle name="Normal 4 64 2 2 2" xfId="34212"/>
    <cellStyle name="Normal 4 64 2 3" xfId="34213"/>
    <cellStyle name="Normal 4 64 2 3 2" xfId="34214"/>
    <cellStyle name="Normal 4 64 2 4" xfId="34215"/>
    <cellStyle name="Normal 4 64 2_Income Statement " xfId="34216"/>
    <cellStyle name="Normal 4 64 3" xfId="34217"/>
    <cellStyle name="Normal 4 64 3 2" xfId="34218"/>
    <cellStyle name="Normal 4 64 3 2 2" xfId="34219"/>
    <cellStyle name="Normal 4 64 3 3" xfId="34220"/>
    <cellStyle name="Normal 4 64 3 3 2" xfId="34221"/>
    <cellStyle name="Normal 4 64 3 4" xfId="34222"/>
    <cellStyle name="Normal 4 64 3_Income Statement " xfId="34223"/>
    <cellStyle name="Normal 4 64 4" xfId="34224"/>
    <cellStyle name="Normal 4 64 4 2" xfId="34225"/>
    <cellStyle name="Normal 4 64 5" xfId="34226"/>
    <cellStyle name="Normal 4 64 5 2" xfId="34227"/>
    <cellStyle name="Normal 4 64 6" xfId="34228"/>
    <cellStyle name="Normal 4 64 6 2" xfId="34229"/>
    <cellStyle name="Normal 4 64 7" xfId="34230"/>
    <cellStyle name="Normal 4 64 8" xfId="34231"/>
    <cellStyle name="Normal 4 64 9" xfId="34232"/>
    <cellStyle name="Normal 4 64_Income Statement " xfId="34233"/>
    <cellStyle name="Normal 4 65" xfId="1509"/>
    <cellStyle name="Normal 4 65 10" xfId="34235"/>
    <cellStyle name="Normal 4 65 11" xfId="34234"/>
    <cellStyle name="Normal 4 65 2" xfId="34236"/>
    <cellStyle name="Normal 4 65 2 2" xfId="34237"/>
    <cellStyle name="Normal 4 65 2 2 2" xfId="34238"/>
    <cellStyle name="Normal 4 65 2 3" xfId="34239"/>
    <cellStyle name="Normal 4 65 2 3 2" xfId="34240"/>
    <cellStyle name="Normal 4 65 2 4" xfId="34241"/>
    <cellStyle name="Normal 4 65 2_Income Statement " xfId="34242"/>
    <cellStyle name="Normal 4 65 3" xfId="34243"/>
    <cellStyle name="Normal 4 65 3 2" xfId="34244"/>
    <cellStyle name="Normal 4 65 3 2 2" xfId="34245"/>
    <cellStyle name="Normal 4 65 3 3" xfId="34246"/>
    <cellStyle name="Normal 4 65 3 3 2" xfId="34247"/>
    <cellStyle name="Normal 4 65 3 4" xfId="34248"/>
    <cellStyle name="Normal 4 65 3_Income Statement " xfId="34249"/>
    <cellStyle name="Normal 4 65 4" xfId="34250"/>
    <cellStyle name="Normal 4 65 4 2" xfId="34251"/>
    <cellStyle name="Normal 4 65 5" xfId="34252"/>
    <cellStyle name="Normal 4 65 5 2" xfId="34253"/>
    <cellStyle name="Normal 4 65 6" xfId="34254"/>
    <cellStyle name="Normal 4 65 6 2" xfId="34255"/>
    <cellStyle name="Normal 4 65 7" xfId="34256"/>
    <cellStyle name="Normal 4 65 8" xfId="34257"/>
    <cellStyle name="Normal 4 65 9" xfId="34258"/>
    <cellStyle name="Normal 4 65_Income Statement " xfId="34259"/>
    <cellStyle name="Normal 4 66" xfId="1510"/>
    <cellStyle name="Normal 4 66 10" xfId="34261"/>
    <cellStyle name="Normal 4 66 11" xfId="34260"/>
    <cellStyle name="Normal 4 66 2" xfId="34262"/>
    <cellStyle name="Normal 4 66 2 2" xfId="34263"/>
    <cellStyle name="Normal 4 66 2 2 2" xfId="34264"/>
    <cellStyle name="Normal 4 66 2 3" xfId="34265"/>
    <cellStyle name="Normal 4 66 2 3 2" xfId="34266"/>
    <cellStyle name="Normal 4 66 2 4" xfId="34267"/>
    <cellStyle name="Normal 4 66 2_Income Statement " xfId="34268"/>
    <cellStyle name="Normal 4 66 3" xfId="34269"/>
    <cellStyle name="Normal 4 66 3 2" xfId="34270"/>
    <cellStyle name="Normal 4 66 3 2 2" xfId="34271"/>
    <cellStyle name="Normal 4 66 3 3" xfId="34272"/>
    <cellStyle name="Normal 4 66 3 3 2" xfId="34273"/>
    <cellStyle name="Normal 4 66 3 4" xfId="34274"/>
    <cellStyle name="Normal 4 66 3_Income Statement " xfId="34275"/>
    <cellStyle name="Normal 4 66 4" xfId="34276"/>
    <cellStyle name="Normal 4 66 4 2" xfId="34277"/>
    <cellStyle name="Normal 4 66 5" xfId="34278"/>
    <cellStyle name="Normal 4 66 5 2" xfId="34279"/>
    <cellStyle name="Normal 4 66 6" xfId="34280"/>
    <cellStyle name="Normal 4 66 6 2" xfId="34281"/>
    <cellStyle name="Normal 4 66 7" xfId="34282"/>
    <cellStyle name="Normal 4 66 8" xfId="34283"/>
    <cellStyle name="Normal 4 66 9" xfId="34284"/>
    <cellStyle name="Normal 4 66_Income Statement " xfId="34285"/>
    <cellStyle name="Normal 4 67" xfId="1511"/>
    <cellStyle name="Normal 4 67 10" xfId="34287"/>
    <cellStyle name="Normal 4 67 11" xfId="34286"/>
    <cellStyle name="Normal 4 67 2" xfId="34288"/>
    <cellStyle name="Normal 4 67 2 2" xfId="34289"/>
    <cellStyle name="Normal 4 67 2 2 2" xfId="34290"/>
    <cellStyle name="Normal 4 67 2 3" xfId="34291"/>
    <cellStyle name="Normal 4 67 2 3 2" xfId="34292"/>
    <cellStyle name="Normal 4 67 2 4" xfId="34293"/>
    <cellStyle name="Normal 4 67 2_Income Statement " xfId="34294"/>
    <cellStyle name="Normal 4 67 3" xfId="34295"/>
    <cellStyle name="Normal 4 67 3 2" xfId="34296"/>
    <cellStyle name="Normal 4 67 3 2 2" xfId="34297"/>
    <cellStyle name="Normal 4 67 3 3" xfId="34298"/>
    <cellStyle name="Normal 4 67 3 3 2" xfId="34299"/>
    <cellStyle name="Normal 4 67 3 4" xfId="34300"/>
    <cellStyle name="Normal 4 67 3_Income Statement " xfId="34301"/>
    <cellStyle name="Normal 4 67 4" xfId="34302"/>
    <cellStyle name="Normal 4 67 4 2" xfId="34303"/>
    <cellStyle name="Normal 4 67 5" xfId="34304"/>
    <cellStyle name="Normal 4 67 5 2" xfId="34305"/>
    <cellStyle name="Normal 4 67 6" xfId="34306"/>
    <cellStyle name="Normal 4 67 6 2" xfId="34307"/>
    <cellStyle name="Normal 4 67 7" xfId="34308"/>
    <cellStyle name="Normal 4 67 8" xfId="34309"/>
    <cellStyle name="Normal 4 67 9" xfId="34310"/>
    <cellStyle name="Normal 4 67_Income Statement " xfId="34311"/>
    <cellStyle name="Normal 4 68" xfId="1512"/>
    <cellStyle name="Normal 4 68 10" xfId="34313"/>
    <cellStyle name="Normal 4 68 11" xfId="34312"/>
    <cellStyle name="Normal 4 68 2" xfId="34314"/>
    <cellStyle name="Normal 4 68 2 2" xfId="34315"/>
    <cellStyle name="Normal 4 68 2 2 2" xfId="34316"/>
    <cellStyle name="Normal 4 68 2 3" xfId="34317"/>
    <cellStyle name="Normal 4 68 2 3 2" xfId="34318"/>
    <cellStyle name="Normal 4 68 2 4" xfId="34319"/>
    <cellStyle name="Normal 4 68 2_Income Statement " xfId="34320"/>
    <cellStyle name="Normal 4 68 3" xfId="34321"/>
    <cellStyle name="Normal 4 68 3 2" xfId="34322"/>
    <cellStyle name="Normal 4 68 3 2 2" xfId="34323"/>
    <cellStyle name="Normal 4 68 3 3" xfId="34324"/>
    <cellStyle name="Normal 4 68 3 3 2" xfId="34325"/>
    <cellStyle name="Normal 4 68 3 4" xfId="34326"/>
    <cellStyle name="Normal 4 68 3_Income Statement " xfId="34327"/>
    <cellStyle name="Normal 4 68 4" xfId="34328"/>
    <cellStyle name="Normal 4 68 4 2" xfId="34329"/>
    <cellStyle name="Normal 4 68 5" xfId="34330"/>
    <cellStyle name="Normal 4 68 5 2" xfId="34331"/>
    <cellStyle name="Normal 4 68 6" xfId="34332"/>
    <cellStyle name="Normal 4 68 6 2" xfId="34333"/>
    <cellStyle name="Normal 4 68 7" xfId="34334"/>
    <cellStyle name="Normal 4 68 8" xfId="34335"/>
    <cellStyle name="Normal 4 68 9" xfId="34336"/>
    <cellStyle name="Normal 4 68_Income Statement " xfId="34337"/>
    <cellStyle name="Normal 4 69" xfId="1513"/>
    <cellStyle name="Normal 4 69 10" xfId="34339"/>
    <cellStyle name="Normal 4 69 11" xfId="34338"/>
    <cellStyle name="Normal 4 69 2" xfId="34340"/>
    <cellStyle name="Normal 4 69 2 2" xfId="34341"/>
    <cellStyle name="Normal 4 69 2 2 2" xfId="34342"/>
    <cellStyle name="Normal 4 69 2 3" xfId="34343"/>
    <cellStyle name="Normal 4 69 2 3 2" xfId="34344"/>
    <cellStyle name="Normal 4 69 2 4" xfId="34345"/>
    <cellStyle name="Normal 4 69 2_Income Statement " xfId="34346"/>
    <cellStyle name="Normal 4 69 3" xfId="34347"/>
    <cellStyle name="Normal 4 69 3 2" xfId="34348"/>
    <cellStyle name="Normal 4 69 3 2 2" xfId="34349"/>
    <cellStyle name="Normal 4 69 3 3" xfId="34350"/>
    <cellStyle name="Normal 4 69 3 3 2" xfId="34351"/>
    <cellStyle name="Normal 4 69 3 4" xfId="34352"/>
    <cellStyle name="Normal 4 69 3_Income Statement " xfId="34353"/>
    <cellStyle name="Normal 4 69 4" xfId="34354"/>
    <cellStyle name="Normal 4 69 4 2" xfId="34355"/>
    <cellStyle name="Normal 4 69 5" xfId="34356"/>
    <cellStyle name="Normal 4 69 5 2" xfId="34357"/>
    <cellStyle name="Normal 4 69 6" xfId="34358"/>
    <cellStyle name="Normal 4 69 6 2" xfId="34359"/>
    <cellStyle name="Normal 4 69 7" xfId="34360"/>
    <cellStyle name="Normal 4 69 8" xfId="34361"/>
    <cellStyle name="Normal 4 69 9" xfId="34362"/>
    <cellStyle name="Normal 4 69_Income Statement " xfId="34363"/>
    <cellStyle name="Normal 4 7" xfId="1514"/>
    <cellStyle name="Normal 4 7 10" xfId="34365"/>
    <cellStyle name="Normal 4 7 11" xfId="34364"/>
    <cellStyle name="Normal 4 7 2" xfId="34366"/>
    <cellStyle name="Normal 4 7 2 2" xfId="34367"/>
    <cellStyle name="Normal 4 7 2 2 2" xfId="34368"/>
    <cellStyle name="Normal 4 7 2 3" xfId="34369"/>
    <cellStyle name="Normal 4 7 2 3 2" xfId="34370"/>
    <cellStyle name="Normal 4 7 2 4" xfId="34371"/>
    <cellStyle name="Normal 4 7 2_Income Statement " xfId="34372"/>
    <cellStyle name="Normal 4 7 3" xfId="34373"/>
    <cellStyle name="Normal 4 7 3 2" xfId="34374"/>
    <cellStyle name="Normal 4 7 4" xfId="34375"/>
    <cellStyle name="Normal 4 7 4 2" xfId="34376"/>
    <cellStyle name="Normal 4 7 5" xfId="34377"/>
    <cellStyle name="Normal 4 7 5 2" xfId="34378"/>
    <cellStyle name="Normal 4 7 6" xfId="34379"/>
    <cellStyle name="Normal 4 7 7" xfId="34380"/>
    <cellStyle name="Normal 4 7 8" xfId="34381"/>
    <cellStyle name="Normal 4 7 9" xfId="34382"/>
    <cellStyle name="Normal 4 7_Income Statement " xfId="34383"/>
    <cellStyle name="Normal 4 70" xfId="1515"/>
    <cellStyle name="Normal 4 70 10" xfId="34385"/>
    <cellStyle name="Normal 4 70 11" xfId="34384"/>
    <cellStyle name="Normal 4 70 2" xfId="34386"/>
    <cellStyle name="Normal 4 70 2 2" xfId="34387"/>
    <cellStyle name="Normal 4 70 2 2 2" xfId="34388"/>
    <cellStyle name="Normal 4 70 2 3" xfId="34389"/>
    <cellStyle name="Normal 4 70 2 3 2" xfId="34390"/>
    <cellStyle name="Normal 4 70 2 4" xfId="34391"/>
    <cellStyle name="Normal 4 70 2_Income Statement " xfId="34392"/>
    <cellStyle name="Normal 4 70 3" xfId="34393"/>
    <cellStyle name="Normal 4 70 3 2" xfId="34394"/>
    <cellStyle name="Normal 4 70 3 2 2" xfId="34395"/>
    <cellStyle name="Normal 4 70 3 3" xfId="34396"/>
    <cellStyle name="Normal 4 70 3 3 2" xfId="34397"/>
    <cellStyle name="Normal 4 70 3 4" xfId="34398"/>
    <cellStyle name="Normal 4 70 3_Income Statement " xfId="34399"/>
    <cellStyle name="Normal 4 70 4" xfId="34400"/>
    <cellStyle name="Normal 4 70 4 2" xfId="34401"/>
    <cellStyle name="Normal 4 70 5" xfId="34402"/>
    <cellStyle name="Normal 4 70 5 2" xfId="34403"/>
    <cellStyle name="Normal 4 70 6" xfId="34404"/>
    <cellStyle name="Normal 4 70 6 2" xfId="34405"/>
    <cellStyle name="Normal 4 70 7" xfId="34406"/>
    <cellStyle name="Normal 4 70 8" xfId="34407"/>
    <cellStyle name="Normal 4 70 9" xfId="34408"/>
    <cellStyle name="Normal 4 70_Income Statement " xfId="34409"/>
    <cellStyle name="Normal 4 71" xfId="1516"/>
    <cellStyle name="Normal 4 71 10" xfId="34411"/>
    <cellStyle name="Normal 4 71 11" xfId="34410"/>
    <cellStyle name="Normal 4 71 2" xfId="34412"/>
    <cellStyle name="Normal 4 71 2 2" xfId="34413"/>
    <cellStyle name="Normal 4 71 2 2 2" xfId="34414"/>
    <cellStyle name="Normal 4 71 2 3" xfId="34415"/>
    <cellStyle name="Normal 4 71 2 3 2" xfId="34416"/>
    <cellStyle name="Normal 4 71 2 4" xfId="34417"/>
    <cellStyle name="Normal 4 71 2_Income Statement " xfId="34418"/>
    <cellStyle name="Normal 4 71 3" xfId="34419"/>
    <cellStyle name="Normal 4 71 3 2" xfId="34420"/>
    <cellStyle name="Normal 4 71 3 2 2" xfId="34421"/>
    <cellStyle name="Normal 4 71 3 3" xfId="34422"/>
    <cellStyle name="Normal 4 71 3 3 2" xfId="34423"/>
    <cellStyle name="Normal 4 71 3 4" xfId="34424"/>
    <cellStyle name="Normal 4 71 3_Income Statement " xfId="34425"/>
    <cellStyle name="Normal 4 71 4" xfId="34426"/>
    <cellStyle name="Normal 4 71 4 2" xfId="34427"/>
    <cellStyle name="Normal 4 71 5" xfId="34428"/>
    <cellStyle name="Normal 4 71 5 2" xfId="34429"/>
    <cellStyle name="Normal 4 71 6" xfId="34430"/>
    <cellStyle name="Normal 4 71 6 2" xfId="34431"/>
    <cellStyle name="Normal 4 71 7" xfId="34432"/>
    <cellStyle name="Normal 4 71 8" xfId="34433"/>
    <cellStyle name="Normal 4 71 9" xfId="34434"/>
    <cellStyle name="Normal 4 71_Income Statement " xfId="34435"/>
    <cellStyle name="Normal 4 72" xfId="1517"/>
    <cellStyle name="Normal 4 72 10" xfId="34437"/>
    <cellStyle name="Normal 4 72 11" xfId="34436"/>
    <cellStyle name="Normal 4 72 2" xfId="34438"/>
    <cellStyle name="Normal 4 72 2 2" xfId="34439"/>
    <cellStyle name="Normal 4 72 2 2 2" xfId="34440"/>
    <cellStyle name="Normal 4 72 2 3" xfId="34441"/>
    <cellStyle name="Normal 4 72 2 3 2" xfId="34442"/>
    <cellStyle name="Normal 4 72 2 4" xfId="34443"/>
    <cellStyle name="Normal 4 72 2_Income Statement " xfId="34444"/>
    <cellStyle name="Normal 4 72 3" xfId="34445"/>
    <cellStyle name="Normal 4 72 3 2" xfId="34446"/>
    <cellStyle name="Normal 4 72 3 2 2" xfId="34447"/>
    <cellStyle name="Normal 4 72 3 3" xfId="34448"/>
    <cellStyle name="Normal 4 72 3 3 2" xfId="34449"/>
    <cellStyle name="Normal 4 72 3 4" xfId="34450"/>
    <cellStyle name="Normal 4 72 3_Income Statement " xfId="34451"/>
    <cellStyle name="Normal 4 72 4" xfId="34452"/>
    <cellStyle name="Normal 4 72 4 2" xfId="34453"/>
    <cellStyle name="Normal 4 72 5" xfId="34454"/>
    <cellStyle name="Normal 4 72 5 2" xfId="34455"/>
    <cellStyle name="Normal 4 72 6" xfId="34456"/>
    <cellStyle name="Normal 4 72 6 2" xfId="34457"/>
    <cellStyle name="Normal 4 72 7" xfId="34458"/>
    <cellStyle name="Normal 4 72 8" xfId="34459"/>
    <cellStyle name="Normal 4 72 9" xfId="34460"/>
    <cellStyle name="Normal 4 72_Income Statement " xfId="34461"/>
    <cellStyle name="Normal 4 73" xfId="1518"/>
    <cellStyle name="Normal 4 73 10" xfId="34463"/>
    <cellStyle name="Normal 4 73 11" xfId="34462"/>
    <cellStyle name="Normal 4 73 2" xfId="34464"/>
    <cellStyle name="Normal 4 73 2 2" xfId="34465"/>
    <cellStyle name="Normal 4 73 2 2 2" xfId="34466"/>
    <cellStyle name="Normal 4 73 2 3" xfId="34467"/>
    <cellStyle name="Normal 4 73 2 3 2" xfId="34468"/>
    <cellStyle name="Normal 4 73 2 4" xfId="34469"/>
    <cellStyle name="Normal 4 73 2_Income Statement " xfId="34470"/>
    <cellStyle name="Normal 4 73 3" xfId="34471"/>
    <cellStyle name="Normal 4 73 3 2" xfId="34472"/>
    <cellStyle name="Normal 4 73 3 2 2" xfId="34473"/>
    <cellStyle name="Normal 4 73 3 3" xfId="34474"/>
    <cellStyle name="Normal 4 73 3 3 2" xfId="34475"/>
    <cellStyle name="Normal 4 73 3 4" xfId="34476"/>
    <cellStyle name="Normal 4 73 3_Income Statement " xfId="34477"/>
    <cellStyle name="Normal 4 73 4" xfId="34478"/>
    <cellStyle name="Normal 4 73 4 2" xfId="34479"/>
    <cellStyle name="Normal 4 73 5" xfId="34480"/>
    <cellStyle name="Normal 4 73 5 2" xfId="34481"/>
    <cellStyle name="Normal 4 73 6" xfId="34482"/>
    <cellStyle name="Normal 4 73 6 2" xfId="34483"/>
    <cellStyle name="Normal 4 73 7" xfId="34484"/>
    <cellStyle name="Normal 4 73 8" xfId="34485"/>
    <cellStyle name="Normal 4 73 9" xfId="34486"/>
    <cellStyle name="Normal 4 73_Income Statement " xfId="34487"/>
    <cellStyle name="Normal 4 74" xfId="1519"/>
    <cellStyle name="Normal 4 74 10" xfId="34489"/>
    <cellStyle name="Normal 4 74 11" xfId="34488"/>
    <cellStyle name="Normal 4 74 2" xfId="34490"/>
    <cellStyle name="Normal 4 74 2 2" xfId="34491"/>
    <cellStyle name="Normal 4 74 2 2 2" xfId="34492"/>
    <cellStyle name="Normal 4 74 2 3" xfId="34493"/>
    <cellStyle name="Normal 4 74 2 3 2" xfId="34494"/>
    <cellStyle name="Normal 4 74 2 4" xfId="34495"/>
    <cellStyle name="Normal 4 74 2_Income Statement " xfId="34496"/>
    <cellStyle name="Normal 4 74 3" xfId="34497"/>
    <cellStyle name="Normal 4 74 3 2" xfId="34498"/>
    <cellStyle name="Normal 4 74 3 2 2" xfId="34499"/>
    <cellStyle name="Normal 4 74 3 3" xfId="34500"/>
    <cellStyle name="Normal 4 74 3 3 2" xfId="34501"/>
    <cellStyle name="Normal 4 74 3 4" xfId="34502"/>
    <cellStyle name="Normal 4 74 3_Income Statement " xfId="34503"/>
    <cellStyle name="Normal 4 74 4" xfId="34504"/>
    <cellStyle name="Normal 4 74 4 2" xfId="34505"/>
    <cellStyle name="Normal 4 74 5" xfId="34506"/>
    <cellStyle name="Normal 4 74 5 2" xfId="34507"/>
    <cellStyle name="Normal 4 74 6" xfId="34508"/>
    <cellStyle name="Normal 4 74 6 2" xfId="34509"/>
    <cellStyle name="Normal 4 74 7" xfId="34510"/>
    <cellStyle name="Normal 4 74 8" xfId="34511"/>
    <cellStyle name="Normal 4 74 9" xfId="34512"/>
    <cellStyle name="Normal 4 74_Income Statement " xfId="34513"/>
    <cellStyle name="Normal 4 75" xfId="1520"/>
    <cellStyle name="Normal 4 75 10" xfId="34515"/>
    <cellStyle name="Normal 4 75 11" xfId="34514"/>
    <cellStyle name="Normal 4 75 2" xfId="34516"/>
    <cellStyle name="Normal 4 75 2 2" xfId="34517"/>
    <cellStyle name="Normal 4 75 2 2 2" xfId="34518"/>
    <cellStyle name="Normal 4 75 2 3" xfId="34519"/>
    <cellStyle name="Normal 4 75 2 3 2" xfId="34520"/>
    <cellStyle name="Normal 4 75 2 4" xfId="34521"/>
    <cellStyle name="Normal 4 75 2_Income Statement " xfId="34522"/>
    <cellStyle name="Normal 4 75 3" xfId="34523"/>
    <cellStyle name="Normal 4 75 3 2" xfId="34524"/>
    <cellStyle name="Normal 4 75 3 2 2" xfId="34525"/>
    <cellStyle name="Normal 4 75 3 3" xfId="34526"/>
    <cellStyle name="Normal 4 75 3 3 2" xfId="34527"/>
    <cellStyle name="Normal 4 75 3 4" xfId="34528"/>
    <cellStyle name="Normal 4 75 3_Income Statement " xfId="34529"/>
    <cellStyle name="Normal 4 75 4" xfId="34530"/>
    <cellStyle name="Normal 4 75 4 2" xfId="34531"/>
    <cellStyle name="Normal 4 75 5" xfId="34532"/>
    <cellStyle name="Normal 4 75 5 2" xfId="34533"/>
    <cellStyle name="Normal 4 75 6" xfId="34534"/>
    <cellStyle name="Normal 4 75 6 2" xfId="34535"/>
    <cellStyle name="Normal 4 75 7" xfId="34536"/>
    <cellStyle name="Normal 4 75 8" xfId="34537"/>
    <cellStyle name="Normal 4 75 9" xfId="34538"/>
    <cellStyle name="Normal 4 75_Income Statement " xfId="34539"/>
    <cellStyle name="Normal 4 76" xfId="1521"/>
    <cellStyle name="Normal 4 76 10" xfId="34541"/>
    <cellStyle name="Normal 4 76 11" xfId="34540"/>
    <cellStyle name="Normal 4 76 2" xfId="34542"/>
    <cellStyle name="Normal 4 76 2 2" xfId="34543"/>
    <cellStyle name="Normal 4 76 2 2 2" xfId="34544"/>
    <cellStyle name="Normal 4 76 2 3" xfId="34545"/>
    <cellStyle name="Normal 4 76 2 3 2" xfId="34546"/>
    <cellStyle name="Normal 4 76 2 4" xfId="34547"/>
    <cellStyle name="Normal 4 76 2_Income Statement " xfId="34548"/>
    <cellStyle name="Normal 4 76 3" xfId="34549"/>
    <cellStyle name="Normal 4 76 3 2" xfId="34550"/>
    <cellStyle name="Normal 4 76 3 2 2" xfId="34551"/>
    <cellStyle name="Normal 4 76 3 3" xfId="34552"/>
    <cellStyle name="Normal 4 76 3 3 2" xfId="34553"/>
    <cellStyle name="Normal 4 76 3 4" xfId="34554"/>
    <cellStyle name="Normal 4 76 3_Income Statement " xfId="34555"/>
    <cellStyle name="Normal 4 76 4" xfId="34556"/>
    <cellStyle name="Normal 4 76 4 2" xfId="34557"/>
    <cellStyle name="Normal 4 76 5" xfId="34558"/>
    <cellStyle name="Normal 4 76 5 2" xfId="34559"/>
    <cellStyle name="Normal 4 76 6" xfId="34560"/>
    <cellStyle name="Normal 4 76 6 2" xfId="34561"/>
    <cellStyle name="Normal 4 76 7" xfId="34562"/>
    <cellStyle name="Normal 4 76 8" xfId="34563"/>
    <cellStyle name="Normal 4 76 9" xfId="34564"/>
    <cellStyle name="Normal 4 76_Income Statement " xfId="34565"/>
    <cellStyle name="Normal 4 77" xfId="1522"/>
    <cellStyle name="Normal 4 77 10" xfId="34567"/>
    <cellStyle name="Normal 4 77 11" xfId="34566"/>
    <cellStyle name="Normal 4 77 2" xfId="34568"/>
    <cellStyle name="Normal 4 77 2 2" xfId="34569"/>
    <cellStyle name="Normal 4 77 2 2 2" xfId="34570"/>
    <cellStyle name="Normal 4 77 2 3" xfId="34571"/>
    <cellStyle name="Normal 4 77 2 3 2" xfId="34572"/>
    <cellStyle name="Normal 4 77 2 4" xfId="34573"/>
    <cellStyle name="Normal 4 77 2_Income Statement " xfId="34574"/>
    <cellStyle name="Normal 4 77 3" xfId="34575"/>
    <cellStyle name="Normal 4 77 3 2" xfId="34576"/>
    <cellStyle name="Normal 4 77 3 2 2" xfId="34577"/>
    <cellStyle name="Normal 4 77 3 3" xfId="34578"/>
    <cellStyle name="Normal 4 77 3 3 2" xfId="34579"/>
    <cellStyle name="Normal 4 77 3 4" xfId="34580"/>
    <cellStyle name="Normal 4 77 3_Income Statement " xfId="34581"/>
    <cellStyle name="Normal 4 77 4" xfId="34582"/>
    <cellStyle name="Normal 4 77 4 2" xfId="34583"/>
    <cellStyle name="Normal 4 77 5" xfId="34584"/>
    <cellStyle name="Normal 4 77 5 2" xfId="34585"/>
    <cellStyle name="Normal 4 77 6" xfId="34586"/>
    <cellStyle name="Normal 4 77 6 2" xfId="34587"/>
    <cellStyle name="Normal 4 77 7" xfId="34588"/>
    <cellStyle name="Normal 4 77 8" xfId="34589"/>
    <cellStyle name="Normal 4 77 9" xfId="34590"/>
    <cellStyle name="Normal 4 77_Income Statement " xfId="34591"/>
    <cellStyle name="Normal 4 78" xfId="1523"/>
    <cellStyle name="Normal 4 78 10" xfId="34593"/>
    <cellStyle name="Normal 4 78 11" xfId="34592"/>
    <cellStyle name="Normal 4 78 2" xfId="34594"/>
    <cellStyle name="Normal 4 78 2 2" xfId="34595"/>
    <cellStyle name="Normal 4 78 2 2 2" xfId="34596"/>
    <cellStyle name="Normal 4 78 2 3" xfId="34597"/>
    <cellStyle name="Normal 4 78 2 3 2" xfId="34598"/>
    <cellStyle name="Normal 4 78 2 4" xfId="34599"/>
    <cellStyle name="Normal 4 78 2_Income Statement " xfId="34600"/>
    <cellStyle name="Normal 4 78 3" xfId="34601"/>
    <cellStyle name="Normal 4 78 3 2" xfId="34602"/>
    <cellStyle name="Normal 4 78 3 2 2" xfId="34603"/>
    <cellStyle name="Normal 4 78 3 3" xfId="34604"/>
    <cellStyle name="Normal 4 78 3 3 2" xfId="34605"/>
    <cellStyle name="Normal 4 78 3 4" xfId="34606"/>
    <cellStyle name="Normal 4 78 3_Income Statement " xfId="34607"/>
    <cellStyle name="Normal 4 78 4" xfId="34608"/>
    <cellStyle name="Normal 4 78 4 2" xfId="34609"/>
    <cellStyle name="Normal 4 78 5" xfId="34610"/>
    <cellStyle name="Normal 4 78 5 2" xfId="34611"/>
    <cellStyle name="Normal 4 78 6" xfId="34612"/>
    <cellStyle name="Normal 4 78 6 2" xfId="34613"/>
    <cellStyle name="Normal 4 78 7" xfId="34614"/>
    <cellStyle name="Normal 4 78 8" xfId="34615"/>
    <cellStyle name="Normal 4 78 9" xfId="34616"/>
    <cellStyle name="Normal 4 78_Income Statement " xfId="34617"/>
    <cellStyle name="Normal 4 79" xfId="1524"/>
    <cellStyle name="Normal 4 79 10" xfId="34619"/>
    <cellStyle name="Normal 4 79 11" xfId="34618"/>
    <cellStyle name="Normal 4 79 2" xfId="34620"/>
    <cellStyle name="Normal 4 79 2 2" xfId="34621"/>
    <cellStyle name="Normal 4 79 2 2 2" xfId="34622"/>
    <cellStyle name="Normal 4 79 2 3" xfId="34623"/>
    <cellStyle name="Normal 4 79 2 3 2" xfId="34624"/>
    <cellStyle name="Normal 4 79 2 4" xfId="34625"/>
    <cellStyle name="Normal 4 79 2_Income Statement " xfId="34626"/>
    <cellStyle name="Normal 4 79 3" xfId="34627"/>
    <cellStyle name="Normal 4 79 3 2" xfId="34628"/>
    <cellStyle name="Normal 4 79 3 2 2" xfId="34629"/>
    <cellStyle name="Normal 4 79 3 3" xfId="34630"/>
    <cellStyle name="Normal 4 79 3 3 2" xfId="34631"/>
    <cellStyle name="Normal 4 79 3 4" xfId="34632"/>
    <cellStyle name="Normal 4 79 3_Income Statement " xfId="34633"/>
    <cellStyle name="Normal 4 79 4" xfId="34634"/>
    <cellStyle name="Normal 4 79 4 2" xfId="34635"/>
    <cellStyle name="Normal 4 79 5" xfId="34636"/>
    <cellStyle name="Normal 4 79 5 2" xfId="34637"/>
    <cellStyle name="Normal 4 79 6" xfId="34638"/>
    <cellStyle name="Normal 4 79 6 2" xfId="34639"/>
    <cellStyle name="Normal 4 79 7" xfId="34640"/>
    <cellStyle name="Normal 4 79 8" xfId="34641"/>
    <cellStyle name="Normal 4 79 9" xfId="34642"/>
    <cellStyle name="Normal 4 79_Income Statement " xfId="34643"/>
    <cellStyle name="Normal 4 8" xfId="1525"/>
    <cellStyle name="Normal 4 8 10" xfId="34645"/>
    <cellStyle name="Normal 4 8 11" xfId="34644"/>
    <cellStyle name="Normal 4 8 2" xfId="34646"/>
    <cellStyle name="Normal 4 8 2 2" xfId="34647"/>
    <cellStyle name="Normal 4 8 2 2 2" xfId="34648"/>
    <cellStyle name="Normal 4 8 2 3" xfId="34649"/>
    <cellStyle name="Normal 4 8 2 3 2" xfId="34650"/>
    <cellStyle name="Normal 4 8 2 4" xfId="34651"/>
    <cellStyle name="Normal 4 8 2_Income Statement " xfId="34652"/>
    <cellStyle name="Normal 4 8 3" xfId="34653"/>
    <cellStyle name="Normal 4 8 3 2" xfId="34654"/>
    <cellStyle name="Normal 4 8 4" xfId="34655"/>
    <cellStyle name="Normal 4 8 4 2" xfId="34656"/>
    <cellStyle name="Normal 4 8 5" xfId="34657"/>
    <cellStyle name="Normal 4 8 5 2" xfId="34658"/>
    <cellStyle name="Normal 4 8 6" xfId="34659"/>
    <cellStyle name="Normal 4 8 7" xfId="34660"/>
    <cellStyle name="Normal 4 8 8" xfId="34661"/>
    <cellStyle name="Normal 4 8 9" xfId="34662"/>
    <cellStyle name="Normal 4 8_Income Statement " xfId="34663"/>
    <cellStyle name="Normal 4 80" xfId="1526"/>
    <cellStyle name="Normal 4 80 10" xfId="34665"/>
    <cellStyle name="Normal 4 80 11" xfId="34664"/>
    <cellStyle name="Normal 4 80 2" xfId="34666"/>
    <cellStyle name="Normal 4 80 2 2" xfId="34667"/>
    <cellStyle name="Normal 4 80 2 2 2" xfId="34668"/>
    <cellStyle name="Normal 4 80 2 3" xfId="34669"/>
    <cellStyle name="Normal 4 80 2 3 2" xfId="34670"/>
    <cellStyle name="Normal 4 80 2 4" xfId="34671"/>
    <cellStyle name="Normal 4 80 2_Income Statement " xfId="34672"/>
    <cellStyle name="Normal 4 80 3" xfId="34673"/>
    <cellStyle name="Normal 4 80 3 2" xfId="34674"/>
    <cellStyle name="Normal 4 80 3 2 2" xfId="34675"/>
    <cellStyle name="Normal 4 80 3 3" xfId="34676"/>
    <cellStyle name="Normal 4 80 3 3 2" xfId="34677"/>
    <cellStyle name="Normal 4 80 3 4" xfId="34678"/>
    <cellStyle name="Normal 4 80 3_Income Statement " xfId="34679"/>
    <cellStyle name="Normal 4 80 4" xfId="34680"/>
    <cellStyle name="Normal 4 80 4 2" xfId="34681"/>
    <cellStyle name="Normal 4 80 5" xfId="34682"/>
    <cellStyle name="Normal 4 80 5 2" xfId="34683"/>
    <cellStyle name="Normal 4 80 6" xfId="34684"/>
    <cellStyle name="Normal 4 80 6 2" xfId="34685"/>
    <cellStyle name="Normal 4 80 7" xfId="34686"/>
    <cellStyle name="Normal 4 80 8" xfId="34687"/>
    <cellStyle name="Normal 4 80 9" xfId="34688"/>
    <cellStyle name="Normal 4 80_Income Statement " xfId="34689"/>
    <cellStyle name="Normal 4 81" xfId="1527"/>
    <cellStyle name="Normal 4 81 10" xfId="34691"/>
    <cellStyle name="Normal 4 81 11" xfId="34690"/>
    <cellStyle name="Normal 4 81 2" xfId="34692"/>
    <cellStyle name="Normal 4 81 2 2" xfId="34693"/>
    <cellStyle name="Normal 4 81 2 2 2" xfId="34694"/>
    <cellStyle name="Normal 4 81 2 3" xfId="34695"/>
    <cellStyle name="Normal 4 81 2 3 2" xfId="34696"/>
    <cellStyle name="Normal 4 81 2 4" xfId="34697"/>
    <cellStyle name="Normal 4 81 2_Income Statement " xfId="34698"/>
    <cellStyle name="Normal 4 81 3" xfId="34699"/>
    <cellStyle name="Normal 4 81 3 2" xfId="34700"/>
    <cellStyle name="Normal 4 81 3 2 2" xfId="34701"/>
    <cellStyle name="Normal 4 81 3 3" xfId="34702"/>
    <cellStyle name="Normal 4 81 3 3 2" xfId="34703"/>
    <cellStyle name="Normal 4 81 3 4" xfId="34704"/>
    <cellStyle name="Normal 4 81 3_Income Statement " xfId="34705"/>
    <cellStyle name="Normal 4 81 4" xfId="34706"/>
    <cellStyle name="Normal 4 81 4 2" xfId="34707"/>
    <cellStyle name="Normal 4 81 5" xfId="34708"/>
    <cellStyle name="Normal 4 81 5 2" xfId="34709"/>
    <cellStyle name="Normal 4 81 6" xfId="34710"/>
    <cellStyle name="Normal 4 81 6 2" xfId="34711"/>
    <cellStyle name="Normal 4 81 7" xfId="34712"/>
    <cellStyle name="Normal 4 81 8" xfId="34713"/>
    <cellStyle name="Normal 4 81 9" xfId="34714"/>
    <cellStyle name="Normal 4 81_Income Statement " xfId="34715"/>
    <cellStyle name="Normal 4 82" xfId="1528"/>
    <cellStyle name="Normal 4 82 10" xfId="34717"/>
    <cellStyle name="Normal 4 82 11" xfId="34716"/>
    <cellStyle name="Normal 4 82 2" xfId="34718"/>
    <cellStyle name="Normal 4 82 2 2" xfId="34719"/>
    <cellStyle name="Normal 4 82 2 2 2" xfId="34720"/>
    <cellStyle name="Normal 4 82 2 3" xfId="34721"/>
    <cellStyle name="Normal 4 82 2 3 2" xfId="34722"/>
    <cellStyle name="Normal 4 82 2 4" xfId="34723"/>
    <cellStyle name="Normal 4 82 2_Income Statement " xfId="34724"/>
    <cellStyle name="Normal 4 82 3" xfId="34725"/>
    <cellStyle name="Normal 4 82 3 2" xfId="34726"/>
    <cellStyle name="Normal 4 82 3 2 2" xfId="34727"/>
    <cellStyle name="Normal 4 82 3 3" xfId="34728"/>
    <cellStyle name="Normal 4 82 3 3 2" xfId="34729"/>
    <cellStyle name="Normal 4 82 3 4" xfId="34730"/>
    <cellStyle name="Normal 4 82 3_Income Statement " xfId="34731"/>
    <cellStyle name="Normal 4 82 4" xfId="34732"/>
    <cellStyle name="Normal 4 82 4 2" xfId="34733"/>
    <cellStyle name="Normal 4 82 5" xfId="34734"/>
    <cellStyle name="Normal 4 82 5 2" xfId="34735"/>
    <cellStyle name="Normal 4 82 6" xfId="34736"/>
    <cellStyle name="Normal 4 82 6 2" xfId="34737"/>
    <cellStyle name="Normal 4 82 7" xfId="34738"/>
    <cellStyle name="Normal 4 82 8" xfId="34739"/>
    <cellStyle name="Normal 4 82 9" xfId="34740"/>
    <cellStyle name="Normal 4 82_Income Statement " xfId="34741"/>
    <cellStyle name="Normal 4 83" xfId="1529"/>
    <cellStyle name="Normal 4 83 10" xfId="34743"/>
    <cellStyle name="Normal 4 83 11" xfId="34742"/>
    <cellStyle name="Normal 4 83 2" xfId="34744"/>
    <cellStyle name="Normal 4 83 2 2" xfId="34745"/>
    <cellStyle name="Normal 4 83 2 2 2" xfId="34746"/>
    <cellStyle name="Normal 4 83 2 3" xfId="34747"/>
    <cellStyle name="Normal 4 83 2 3 2" xfId="34748"/>
    <cellStyle name="Normal 4 83 2 4" xfId="34749"/>
    <cellStyle name="Normal 4 83 2_Income Statement " xfId="34750"/>
    <cellStyle name="Normal 4 83 3" xfId="34751"/>
    <cellStyle name="Normal 4 83 3 2" xfId="34752"/>
    <cellStyle name="Normal 4 83 3 2 2" xfId="34753"/>
    <cellStyle name="Normal 4 83 3 3" xfId="34754"/>
    <cellStyle name="Normal 4 83 3 3 2" xfId="34755"/>
    <cellStyle name="Normal 4 83 3 4" xfId="34756"/>
    <cellStyle name="Normal 4 83 3_Income Statement " xfId="34757"/>
    <cellStyle name="Normal 4 83 4" xfId="34758"/>
    <cellStyle name="Normal 4 83 4 2" xfId="34759"/>
    <cellStyle name="Normal 4 83 5" xfId="34760"/>
    <cellStyle name="Normal 4 83 5 2" xfId="34761"/>
    <cellStyle name="Normal 4 83 6" xfId="34762"/>
    <cellStyle name="Normal 4 83 6 2" xfId="34763"/>
    <cellStyle name="Normal 4 83 7" xfId="34764"/>
    <cellStyle name="Normal 4 83 8" xfId="34765"/>
    <cellStyle name="Normal 4 83 9" xfId="34766"/>
    <cellStyle name="Normal 4 83_Income Statement " xfId="34767"/>
    <cellStyle name="Normal 4 84" xfId="1530"/>
    <cellStyle name="Normal 4 84 10" xfId="34769"/>
    <cellStyle name="Normal 4 84 11" xfId="34768"/>
    <cellStyle name="Normal 4 84 2" xfId="34770"/>
    <cellStyle name="Normal 4 84 2 2" xfId="34771"/>
    <cellStyle name="Normal 4 84 2 2 2" xfId="34772"/>
    <cellStyle name="Normal 4 84 2 3" xfId="34773"/>
    <cellStyle name="Normal 4 84 2 3 2" xfId="34774"/>
    <cellStyle name="Normal 4 84 2 4" xfId="34775"/>
    <cellStyle name="Normal 4 84 2_Income Statement " xfId="34776"/>
    <cellStyle name="Normal 4 84 3" xfId="34777"/>
    <cellStyle name="Normal 4 84 3 2" xfId="34778"/>
    <cellStyle name="Normal 4 84 3 2 2" xfId="34779"/>
    <cellStyle name="Normal 4 84 3 3" xfId="34780"/>
    <cellStyle name="Normal 4 84 3 3 2" xfId="34781"/>
    <cellStyle name="Normal 4 84 3 4" xfId="34782"/>
    <cellStyle name="Normal 4 84 3_Income Statement " xfId="34783"/>
    <cellStyle name="Normal 4 84 4" xfId="34784"/>
    <cellStyle name="Normal 4 84 4 2" xfId="34785"/>
    <cellStyle name="Normal 4 84 5" xfId="34786"/>
    <cellStyle name="Normal 4 84 5 2" xfId="34787"/>
    <cellStyle name="Normal 4 84 6" xfId="34788"/>
    <cellStyle name="Normal 4 84 6 2" xfId="34789"/>
    <cellStyle name="Normal 4 84 7" xfId="34790"/>
    <cellStyle name="Normal 4 84 8" xfId="34791"/>
    <cellStyle name="Normal 4 84 9" xfId="34792"/>
    <cellStyle name="Normal 4 84_Income Statement " xfId="34793"/>
    <cellStyle name="Normal 4 85" xfId="1531"/>
    <cellStyle name="Normal 4 85 10" xfId="34795"/>
    <cellStyle name="Normal 4 85 10 2" xfId="34796"/>
    <cellStyle name="Normal 4 85 10 2 2" xfId="34797"/>
    <cellStyle name="Normal 4 85 10 3" xfId="34798"/>
    <cellStyle name="Normal 4 85 10 3 2" xfId="34799"/>
    <cellStyle name="Normal 4 85 10 4" xfId="34800"/>
    <cellStyle name="Normal 4 85 10_Income Statement " xfId="34801"/>
    <cellStyle name="Normal 4 85 11" xfId="34802"/>
    <cellStyle name="Normal 4 85 11 2" xfId="34803"/>
    <cellStyle name="Normal 4 85 11 2 2" xfId="34804"/>
    <cellStyle name="Normal 4 85 11 3" xfId="34805"/>
    <cellStyle name="Normal 4 85 11 3 2" xfId="34806"/>
    <cellStyle name="Normal 4 85 11 4" xfId="34807"/>
    <cellStyle name="Normal 4 85 11_Income Statement " xfId="34808"/>
    <cellStyle name="Normal 4 85 12" xfId="34809"/>
    <cellStyle name="Normal 4 85 12 2" xfId="34810"/>
    <cellStyle name="Normal 4 85 13" xfId="34811"/>
    <cellStyle name="Normal 4 85 13 2" xfId="34812"/>
    <cellStyle name="Normal 4 85 14" xfId="34813"/>
    <cellStyle name="Normal 4 85 14 2" xfId="34814"/>
    <cellStyle name="Normal 4 85 15" xfId="34815"/>
    <cellStyle name="Normal 4 85 16" xfId="34816"/>
    <cellStyle name="Normal 4 85 17" xfId="34817"/>
    <cellStyle name="Normal 4 85 18" xfId="34818"/>
    <cellStyle name="Normal 4 85 19" xfId="34819"/>
    <cellStyle name="Normal 4 85 2" xfId="1532"/>
    <cellStyle name="Normal 4 85 2 10" xfId="34821"/>
    <cellStyle name="Normal 4 85 2 11" xfId="34820"/>
    <cellStyle name="Normal 4 85 2 2" xfId="34822"/>
    <cellStyle name="Normal 4 85 2 2 2" xfId="34823"/>
    <cellStyle name="Normal 4 85 2 2 2 2" xfId="34824"/>
    <cellStyle name="Normal 4 85 2 2 3" xfId="34825"/>
    <cellStyle name="Normal 4 85 2 2 3 2" xfId="34826"/>
    <cellStyle name="Normal 4 85 2 2 4" xfId="34827"/>
    <cellStyle name="Normal 4 85 2 2_Income Statement " xfId="34828"/>
    <cellStyle name="Normal 4 85 2 3" xfId="34829"/>
    <cellStyle name="Normal 4 85 2 3 2" xfId="34830"/>
    <cellStyle name="Normal 4 85 2 3 2 2" xfId="34831"/>
    <cellStyle name="Normal 4 85 2 3 3" xfId="34832"/>
    <cellStyle name="Normal 4 85 2 3 3 2" xfId="34833"/>
    <cellStyle name="Normal 4 85 2 3 4" xfId="34834"/>
    <cellStyle name="Normal 4 85 2 3_Income Statement " xfId="34835"/>
    <cellStyle name="Normal 4 85 2 4" xfId="34836"/>
    <cellStyle name="Normal 4 85 2 4 2" xfId="34837"/>
    <cellStyle name="Normal 4 85 2 5" xfId="34838"/>
    <cellStyle name="Normal 4 85 2 5 2" xfId="34839"/>
    <cellStyle name="Normal 4 85 2 6" xfId="34840"/>
    <cellStyle name="Normal 4 85 2 6 2" xfId="34841"/>
    <cellStyle name="Normal 4 85 2 7" xfId="34842"/>
    <cellStyle name="Normal 4 85 2 8" xfId="34843"/>
    <cellStyle name="Normal 4 85 2 9" xfId="34844"/>
    <cellStyle name="Normal 4 85 2_Income Statement " xfId="34845"/>
    <cellStyle name="Normal 4 85 20" xfId="34846"/>
    <cellStyle name="Normal 4 85 21" xfId="34847"/>
    <cellStyle name="Normal 4 85 22" xfId="34848"/>
    <cellStyle name="Normal 4 85 23" xfId="34794"/>
    <cellStyle name="Normal 4 85 3" xfId="1533"/>
    <cellStyle name="Normal 4 85 3 10" xfId="34850"/>
    <cellStyle name="Normal 4 85 3 11" xfId="34849"/>
    <cellStyle name="Normal 4 85 3 2" xfId="34851"/>
    <cellStyle name="Normal 4 85 3 2 2" xfId="34852"/>
    <cellStyle name="Normal 4 85 3 2 2 2" xfId="34853"/>
    <cellStyle name="Normal 4 85 3 2 3" xfId="34854"/>
    <cellStyle name="Normal 4 85 3 2 3 2" xfId="34855"/>
    <cellStyle name="Normal 4 85 3 2 4" xfId="34856"/>
    <cellStyle name="Normal 4 85 3 2_Income Statement " xfId="34857"/>
    <cellStyle name="Normal 4 85 3 3" xfId="34858"/>
    <cellStyle name="Normal 4 85 3 3 2" xfId="34859"/>
    <cellStyle name="Normal 4 85 3 3 2 2" xfId="34860"/>
    <cellStyle name="Normal 4 85 3 3 3" xfId="34861"/>
    <cellStyle name="Normal 4 85 3 3 3 2" xfId="34862"/>
    <cellStyle name="Normal 4 85 3 3 4" xfId="34863"/>
    <cellStyle name="Normal 4 85 3 3_Income Statement " xfId="34864"/>
    <cellStyle name="Normal 4 85 3 4" xfId="34865"/>
    <cellStyle name="Normal 4 85 3 4 2" xfId="34866"/>
    <cellStyle name="Normal 4 85 3 5" xfId="34867"/>
    <cellStyle name="Normal 4 85 3 5 2" xfId="34868"/>
    <cellStyle name="Normal 4 85 3 6" xfId="34869"/>
    <cellStyle name="Normal 4 85 3 6 2" xfId="34870"/>
    <cellStyle name="Normal 4 85 3 7" xfId="34871"/>
    <cellStyle name="Normal 4 85 3 8" xfId="34872"/>
    <cellStyle name="Normal 4 85 3 9" xfId="34873"/>
    <cellStyle name="Normal 4 85 3_Income Statement " xfId="34874"/>
    <cellStyle name="Normal 4 85 4" xfId="1534"/>
    <cellStyle name="Normal 4 85 4 10" xfId="34876"/>
    <cellStyle name="Normal 4 85 4 11" xfId="34875"/>
    <cellStyle name="Normal 4 85 4 2" xfId="34877"/>
    <cellStyle name="Normal 4 85 4 2 2" xfId="34878"/>
    <cellStyle name="Normal 4 85 4 2 2 2" xfId="34879"/>
    <cellStyle name="Normal 4 85 4 2 3" xfId="34880"/>
    <cellStyle name="Normal 4 85 4 2 3 2" xfId="34881"/>
    <cellStyle name="Normal 4 85 4 2 4" xfId="34882"/>
    <cellStyle name="Normal 4 85 4 2_Income Statement " xfId="34883"/>
    <cellStyle name="Normal 4 85 4 3" xfId="34884"/>
    <cellStyle name="Normal 4 85 4 3 2" xfId="34885"/>
    <cellStyle name="Normal 4 85 4 3 2 2" xfId="34886"/>
    <cellStyle name="Normal 4 85 4 3 3" xfId="34887"/>
    <cellStyle name="Normal 4 85 4 3 3 2" xfId="34888"/>
    <cellStyle name="Normal 4 85 4 3 4" xfId="34889"/>
    <cellStyle name="Normal 4 85 4 3_Income Statement " xfId="34890"/>
    <cellStyle name="Normal 4 85 4 4" xfId="34891"/>
    <cellStyle name="Normal 4 85 4 4 2" xfId="34892"/>
    <cellStyle name="Normal 4 85 4 5" xfId="34893"/>
    <cellStyle name="Normal 4 85 4 5 2" xfId="34894"/>
    <cellStyle name="Normal 4 85 4 6" xfId="34895"/>
    <cellStyle name="Normal 4 85 4 6 2" xfId="34896"/>
    <cellStyle name="Normal 4 85 4 7" xfId="34897"/>
    <cellStyle name="Normal 4 85 4 8" xfId="34898"/>
    <cellStyle name="Normal 4 85 4 9" xfId="34899"/>
    <cellStyle name="Normal 4 85 4_Income Statement " xfId="34900"/>
    <cellStyle name="Normal 4 85 5" xfId="1535"/>
    <cellStyle name="Normal 4 85 5 10" xfId="34902"/>
    <cellStyle name="Normal 4 85 5 11" xfId="34901"/>
    <cellStyle name="Normal 4 85 5 2" xfId="34903"/>
    <cellStyle name="Normal 4 85 5 2 2" xfId="34904"/>
    <cellStyle name="Normal 4 85 5 2 2 2" xfId="34905"/>
    <cellStyle name="Normal 4 85 5 2 3" xfId="34906"/>
    <cellStyle name="Normal 4 85 5 2 3 2" xfId="34907"/>
    <cellStyle name="Normal 4 85 5 2 4" xfId="34908"/>
    <cellStyle name="Normal 4 85 5 2_Income Statement " xfId="34909"/>
    <cellStyle name="Normal 4 85 5 3" xfId="34910"/>
    <cellStyle name="Normal 4 85 5 3 2" xfId="34911"/>
    <cellStyle name="Normal 4 85 5 3 2 2" xfId="34912"/>
    <cellStyle name="Normal 4 85 5 3 3" xfId="34913"/>
    <cellStyle name="Normal 4 85 5 3 3 2" xfId="34914"/>
    <cellStyle name="Normal 4 85 5 3 4" xfId="34915"/>
    <cellStyle name="Normal 4 85 5 3_Income Statement " xfId="34916"/>
    <cellStyle name="Normal 4 85 5 4" xfId="34917"/>
    <cellStyle name="Normal 4 85 5 4 2" xfId="34918"/>
    <cellStyle name="Normal 4 85 5 5" xfId="34919"/>
    <cellStyle name="Normal 4 85 5 5 2" xfId="34920"/>
    <cellStyle name="Normal 4 85 5 6" xfId="34921"/>
    <cellStyle name="Normal 4 85 5 6 2" xfId="34922"/>
    <cellStyle name="Normal 4 85 5 7" xfId="34923"/>
    <cellStyle name="Normal 4 85 5 8" xfId="34924"/>
    <cellStyle name="Normal 4 85 5 9" xfId="34925"/>
    <cellStyle name="Normal 4 85 5_Income Statement " xfId="34926"/>
    <cellStyle name="Normal 4 85 6" xfId="1536"/>
    <cellStyle name="Normal 4 85 6 10" xfId="34928"/>
    <cellStyle name="Normal 4 85 6 11" xfId="34927"/>
    <cellStyle name="Normal 4 85 6 2" xfId="34929"/>
    <cellStyle name="Normal 4 85 6 2 2" xfId="34930"/>
    <cellStyle name="Normal 4 85 6 2 2 2" xfId="34931"/>
    <cellStyle name="Normal 4 85 6 2 3" xfId="34932"/>
    <cellStyle name="Normal 4 85 6 2 3 2" xfId="34933"/>
    <cellStyle name="Normal 4 85 6 2 4" xfId="34934"/>
    <cellStyle name="Normal 4 85 6 2_Income Statement " xfId="34935"/>
    <cellStyle name="Normal 4 85 6 3" xfId="34936"/>
    <cellStyle name="Normal 4 85 6 3 2" xfId="34937"/>
    <cellStyle name="Normal 4 85 6 3 2 2" xfId="34938"/>
    <cellStyle name="Normal 4 85 6 3 3" xfId="34939"/>
    <cellStyle name="Normal 4 85 6 3 3 2" xfId="34940"/>
    <cellStyle name="Normal 4 85 6 3 4" xfId="34941"/>
    <cellStyle name="Normal 4 85 6 3_Income Statement " xfId="34942"/>
    <cellStyle name="Normal 4 85 6 4" xfId="34943"/>
    <cellStyle name="Normal 4 85 6 4 2" xfId="34944"/>
    <cellStyle name="Normal 4 85 6 5" xfId="34945"/>
    <cellStyle name="Normal 4 85 6 5 2" xfId="34946"/>
    <cellStyle name="Normal 4 85 6 6" xfId="34947"/>
    <cellStyle name="Normal 4 85 6 6 2" xfId="34948"/>
    <cellStyle name="Normal 4 85 6 7" xfId="34949"/>
    <cellStyle name="Normal 4 85 6 8" xfId="34950"/>
    <cellStyle name="Normal 4 85 6 9" xfId="34951"/>
    <cellStyle name="Normal 4 85 6_Income Statement " xfId="34952"/>
    <cellStyle name="Normal 4 85 7" xfId="1537"/>
    <cellStyle name="Normal 4 85 7 10" xfId="34954"/>
    <cellStyle name="Normal 4 85 7 11" xfId="34953"/>
    <cellStyle name="Normal 4 85 7 2" xfId="34955"/>
    <cellStyle name="Normal 4 85 7 2 2" xfId="34956"/>
    <cellStyle name="Normal 4 85 7 2 2 2" xfId="34957"/>
    <cellStyle name="Normal 4 85 7 2 3" xfId="34958"/>
    <cellStyle name="Normal 4 85 7 2 3 2" xfId="34959"/>
    <cellStyle name="Normal 4 85 7 2 4" xfId="34960"/>
    <cellStyle name="Normal 4 85 7 2_Income Statement " xfId="34961"/>
    <cellStyle name="Normal 4 85 7 3" xfId="34962"/>
    <cellStyle name="Normal 4 85 7 3 2" xfId="34963"/>
    <cellStyle name="Normal 4 85 7 3 2 2" xfId="34964"/>
    <cellStyle name="Normal 4 85 7 3 3" xfId="34965"/>
    <cellStyle name="Normal 4 85 7 3 3 2" xfId="34966"/>
    <cellStyle name="Normal 4 85 7 3 4" xfId="34967"/>
    <cellStyle name="Normal 4 85 7 3_Income Statement " xfId="34968"/>
    <cellStyle name="Normal 4 85 7 4" xfId="34969"/>
    <cellStyle name="Normal 4 85 7 4 2" xfId="34970"/>
    <cellStyle name="Normal 4 85 7 5" xfId="34971"/>
    <cellStyle name="Normal 4 85 7 5 2" xfId="34972"/>
    <cellStyle name="Normal 4 85 7 6" xfId="34973"/>
    <cellStyle name="Normal 4 85 7 6 2" xfId="34974"/>
    <cellStyle name="Normal 4 85 7 7" xfId="34975"/>
    <cellStyle name="Normal 4 85 7 8" xfId="34976"/>
    <cellStyle name="Normal 4 85 7 9" xfId="34977"/>
    <cellStyle name="Normal 4 85 7_Income Statement " xfId="34978"/>
    <cellStyle name="Normal 4 85 8" xfId="1538"/>
    <cellStyle name="Normal 4 85 8 10" xfId="34980"/>
    <cellStyle name="Normal 4 85 8 11" xfId="34979"/>
    <cellStyle name="Normal 4 85 8 2" xfId="34981"/>
    <cellStyle name="Normal 4 85 8 2 2" xfId="34982"/>
    <cellStyle name="Normal 4 85 8 2 2 2" xfId="34983"/>
    <cellStyle name="Normal 4 85 8 2 3" xfId="34984"/>
    <cellStyle name="Normal 4 85 8 2 3 2" xfId="34985"/>
    <cellStyle name="Normal 4 85 8 2 4" xfId="34986"/>
    <cellStyle name="Normal 4 85 8 2_Income Statement " xfId="34987"/>
    <cellStyle name="Normal 4 85 8 3" xfId="34988"/>
    <cellStyle name="Normal 4 85 8 3 2" xfId="34989"/>
    <cellStyle name="Normal 4 85 8 3 2 2" xfId="34990"/>
    <cellStyle name="Normal 4 85 8 3 3" xfId="34991"/>
    <cellStyle name="Normal 4 85 8 3 3 2" xfId="34992"/>
    <cellStyle name="Normal 4 85 8 3 4" xfId="34993"/>
    <cellStyle name="Normal 4 85 8 3_Income Statement " xfId="34994"/>
    <cellStyle name="Normal 4 85 8 4" xfId="34995"/>
    <cellStyle name="Normal 4 85 8 4 2" xfId="34996"/>
    <cellStyle name="Normal 4 85 8 5" xfId="34997"/>
    <cellStyle name="Normal 4 85 8 5 2" xfId="34998"/>
    <cellStyle name="Normal 4 85 8 6" xfId="34999"/>
    <cellStyle name="Normal 4 85 8 6 2" xfId="35000"/>
    <cellStyle name="Normal 4 85 8 7" xfId="35001"/>
    <cellStyle name="Normal 4 85 8 8" xfId="35002"/>
    <cellStyle name="Normal 4 85 8 9" xfId="35003"/>
    <cellStyle name="Normal 4 85 8_Income Statement " xfId="35004"/>
    <cellStyle name="Normal 4 85 9" xfId="1539"/>
    <cellStyle name="Normal 4 85 9 10" xfId="35006"/>
    <cellStyle name="Normal 4 85 9 11" xfId="35005"/>
    <cellStyle name="Normal 4 85 9 2" xfId="35007"/>
    <cellStyle name="Normal 4 85 9 2 2" xfId="35008"/>
    <cellStyle name="Normal 4 85 9 2 2 2" xfId="35009"/>
    <cellStyle name="Normal 4 85 9 2 3" xfId="35010"/>
    <cellStyle name="Normal 4 85 9 2 3 2" xfId="35011"/>
    <cellStyle name="Normal 4 85 9 2 4" xfId="35012"/>
    <cellStyle name="Normal 4 85 9 2_Income Statement " xfId="35013"/>
    <cellStyle name="Normal 4 85 9 3" xfId="35014"/>
    <cellStyle name="Normal 4 85 9 3 2" xfId="35015"/>
    <cellStyle name="Normal 4 85 9 3 2 2" xfId="35016"/>
    <cellStyle name="Normal 4 85 9 3 3" xfId="35017"/>
    <cellStyle name="Normal 4 85 9 3 3 2" xfId="35018"/>
    <cellStyle name="Normal 4 85 9 3 4" xfId="35019"/>
    <cellStyle name="Normal 4 85 9 3_Income Statement " xfId="35020"/>
    <cellStyle name="Normal 4 85 9 4" xfId="35021"/>
    <cellStyle name="Normal 4 85 9 4 2" xfId="35022"/>
    <cellStyle name="Normal 4 85 9 5" xfId="35023"/>
    <cellStyle name="Normal 4 85 9 5 2" xfId="35024"/>
    <cellStyle name="Normal 4 85 9 6" xfId="35025"/>
    <cellStyle name="Normal 4 85 9 6 2" xfId="35026"/>
    <cellStyle name="Normal 4 85 9 7" xfId="35027"/>
    <cellStyle name="Normal 4 85 9 8" xfId="35028"/>
    <cellStyle name="Normal 4 85 9 9" xfId="35029"/>
    <cellStyle name="Normal 4 85 9_Income Statement " xfId="35030"/>
    <cellStyle name="Normal 4 85_08_NH Hydro_03.31.12_v2" xfId="35031"/>
    <cellStyle name="Normal 4 86" xfId="1540"/>
    <cellStyle name="Normal 4 86 10" xfId="35033"/>
    <cellStyle name="Normal 4 86 10 2" xfId="35034"/>
    <cellStyle name="Normal 4 86 10 2 2" xfId="35035"/>
    <cellStyle name="Normal 4 86 10 3" xfId="35036"/>
    <cellStyle name="Normal 4 86 10 3 2" xfId="35037"/>
    <cellStyle name="Normal 4 86 10 4" xfId="35038"/>
    <cellStyle name="Normal 4 86 10_Income Statement " xfId="35039"/>
    <cellStyle name="Normal 4 86 11" xfId="35040"/>
    <cellStyle name="Normal 4 86 11 2" xfId="35041"/>
    <cellStyle name="Normal 4 86 11 2 2" xfId="35042"/>
    <cellStyle name="Normal 4 86 11 3" xfId="35043"/>
    <cellStyle name="Normal 4 86 11 3 2" xfId="35044"/>
    <cellStyle name="Normal 4 86 11 4" xfId="35045"/>
    <cellStyle name="Normal 4 86 11_Income Statement " xfId="35046"/>
    <cellStyle name="Normal 4 86 12" xfId="35047"/>
    <cellStyle name="Normal 4 86 12 2" xfId="35048"/>
    <cellStyle name="Normal 4 86 13" xfId="35049"/>
    <cellStyle name="Normal 4 86 13 2" xfId="35050"/>
    <cellStyle name="Normal 4 86 14" xfId="35051"/>
    <cellStyle name="Normal 4 86 14 2" xfId="35052"/>
    <cellStyle name="Normal 4 86 15" xfId="35053"/>
    <cellStyle name="Normal 4 86 16" xfId="35054"/>
    <cellStyle name="Normal 4 86 17" xfId="35055"/>
    <cellStyle name="Normal 4 86 18" xfId="35056"/>
    <cellStyle name="Normal 4 86 19" xfId="35057"/>
    <cellStyle name="Normal 4 86 2" xfId="1541"/>
    <cellStyle name="Normal 4 86 2 10" xfId="35059"/>
    <cellStyle name="Normal 4 86 2 11" xfId="35058"/>
    <cellStyle name="Normal 4 86 2 2" xfId="35060"/>
    <cellStyle name="Normal 4 86 2 2 2" xfId="35061"/>
    <cellStyle name="Normal 4 86 2 2 2 2" xfId="35062"/>
    <cellStyle name="Normal 4 86 2 2 3" xfId="35063"/>
    <cellStyle name="Normal 4 86 2 2 3 2" xfId="35064"/>
    <cellStyle name="Normal 4 86 2 2 4" xfId="35065"/>
    <cellStyle name="Normal 4 86 2 2_Income Statement " xfId="35066"/>
    <cellStyle name="Normal 4 86 2 3" xfId="35067"/>
    <cellStyle name="Normal 4 86 2 3 2" xfId="35068"/>
    <cellStyle name="Normal 4 86 2 3 2 2" xfId="35069"/>
    <cellStyle name="Normal 4 86 2 3 3" xfId="35070"/>
    <cellStyle name="Normal 4 86 2 3 3 2" xfId="35071"/>
    <cellStyle name="Normal 4 86 2 3 4" xfId="35072"/>
    <cellStyle name="Normal 4 86 2 3_Income Statement " xfId="35073"/>
    <cellStyle name="Normal 4 86 2 4" xfId="35074"/>
    <cellStyle name="Normal 4 86 2 4 2" xfId="35075"/>
    <cellStyle name="Normal 4 86 2 5" xfId="35076"/>
    <cellStyle name="Normal 4 86 2 5 2" xfId="35077"/>
    <cellStyle name="Normal 4 86 2 6" xfId="35078"/>
    <cellStyle name="Normal 4 86 2 6 2" xfId="35079"/>
    <cellStyle name="Normal 4 86 2 7" xfId="35080"/>
    <cellStyle name="Normal 4 86 2 8" xfId="35081"/>
    <cellStyle name="Normal 4 86 2 9" xfId="35082"/>
    <cellStyle name="Normal 4 86 2_Income Statement " xfId="35083"/>
    <cellStyle name="Normal 4 86 20" xfId="35084"/>
    <cellStyle name="Normal 4 86 21" xfId="35085"/>
    <cellStyle name="Normal 4 86 22" xfId="35086"/>
    <cellStyle name="Normal 4 86 23" xfId="35032"/>
    <cellStyle name="Normal 4 86 3" xfId="1542"/>
    <cellStyle name="Normal 4 86 3 10" xfId="35088"/>
    <cellStyle name="Normal 4 86 3 11" xfId="35087"/>
    <cellStyle name="Normal 4 86 3 2" xfId="35089"/>
    <cellStyle name="Normal 4 86 3 2 2" xfId="35090"/>
    <cellStyle name="Normal 4 86 3 2 2 2" xfId="35091"/>
    <cellStyle name="Normal 4 86 3 2 3" xfId="35092"/>
    <cellStyle name="Normal 4 86 3 2 3 2" xfId="35093"/>
    <cellStyle name="Normal 4 86 3 2 4" xfId="35094"/>
    <cellStyle name="Normal 4 86 3 2_Income Statement " xfId="35095"/>
    <cellStyle name="Normal 4 86 3 3" xfId="35096"/>
    <cellStyle name="Normal 4 86 3 3 2" xfId="35097"/>
    <cellStyle name="Normal 4 86 3 3 2 2" xfId="35098"/>
    <cellStyle name="Normal 4 86 3 3 3" xfId="35099"/>
    <cellStyle name="Normal 4 86 3 3 3 2" xfId="35100"/>
    <cellStyle name="Normal 4 86 3 3 4" xfId="35101"/>
    <cellStyle name="Normal 4 86 3 3_Income Statement " xfId="35102"/>
    <cellStyle name="Normal 4 86 3 4" xfId="35103"/>
    <cellStyle name="Normal 4 86 3 4 2" xfId="35104"/>
    <cellStyle name="Normal 4 86 3 5" xfId="35105"/>
    <cellStyle name="Normal 4 86 3 5 2" xfId="35106"/>
    <cellStyle name="Normal 4 86 3 6" xfId="35107"/>
    <cellStyle name="Normal 4 86 3 6 2" xfId="35108"/>
    <cellStyle name="Normal 4 86 3 7" xfId="35109"/>
    <cellStyle name="Normal 4 86 3 8" xfId="35110"/>
    <cellStyle name="Normal 4 86 3 9" xfId="35111"/>
    <cellStyle name="Normal 4 86 3_Income Statement " xfId="35112"/>
    <cellStyle name="Normal 4 86 4" xfId="1543"/>
    <cellStyle name="Normal 4 86 4 10" xfId="35114"/>
    <cellStyle name="Normal 4 86 4 11" xfId="35113"/>
    <cellStyle name="Normal 4 86 4 2" xfId="35115"/>
    <cellStyle name="Normal 4 86 4 2 2" xfId="35116"/>
    <cellStyle name="Normal 4 86 4 2 2 2" xfId="35117"/>
    <cellStyle name="Normal 4 86 4 2 3" xfId="35118"/>
    <cellStyle name="Normal 4 86 4 2 3 2" xfId="35119"/>
    <cellStyle name="Normal 4 86 4 2 4" xfId="35120"/>
    <cellStyle name="Normal 4 86 4 2_Income Statement " xfId="35121"/>
    <cellStyle name="Normal 4 86 4 3" xfId="35122"/>
    <cellStyle name="Normal 4 86 4 3 2" xfId="35123"/>
    <cellStyle name="Normal 4 86 4 3 2 2" xfId="35124"/>
    <cellStyle name="Normal 4 86 4 3 3" xfId="35125"/>
    <cellStyle name="Normal 4 86 4 3 3 2" xfId="35126"/>
    <cellStyle name="Normal 4 86 4 3 4" xfId="35127"/>
    <cellStyle name="Normal 4 86 4 3_Income Statement " xfId="35128"/>
    <cellStyle name="Normal 4 86 4 4" xfId="35129"/>
    <cellStyle name="Normal 4 86 4 4 2" xfId="35130"/>
    <cellStyle name="Normal 4 86 4 5" xfId="35131"/>
    <cellStyle name="Normal 4 86 4 5 2" xfId="35132"/>
    <cellStyle name="Normal 4 86 4 6" xfId="35133"/>
    <cellStyle name="Normal 4 86 4 6 2" xfId="35134"/>
    <cellStyle name="Normal 4 86 4 7" xfId="35135"/>
    <cellStyle name="Normal 4 86 4 8" xfId="35136"/>
    <cellStyle name="Normal 4 86 4 9" xfId="35137"/>
    <cellStyle name="Normal 4 86 4_Income Statement " xfId="35138"/>
    <cellStyle name="Normal 4 86 5" xfId="1544"/>
    <cellStyle name="Normal 4 86 5 10" xfId="35140"/>
    <cellStyle name="Normal 4 86 5 11" xfId="35139"/>
    <cellStyle name="Normal 4 86 5 2" xfId="35141"/>
    <cellStyle name="Normal 4 86 5 2 2" xfId="35142"/>
    <cellStyle name="Normal 4 86 5 2 2 2" xfId="35143"/>
    <cellStyle name="Normal 4 86 5 2 3" xfId="35144"/>
    <cellStyle name="Normal 4 86 5 2 3 2" xfId="35145"/>
    <cellStyle name="Normal 4 86 5 2 4" xfId="35146"/>
    <cellStyle name="Normal 4 86 5 2_Income Statement " xfId="35147"/>
    <cellStyle name="Normal 4 86 5 3" xfId="35148"/>
    <cellStyle name="Normal 4 86 5 3 2" xfId="35149"/>
    <cellStyle name="Normal 4 86 5 3 2 2" xfId="35150"/>
    <cellStyle name="Normal 4 86 5 3 3" xfId="35151"/>
    <cellStyle name="Normal 4 86 5 3 3 2" xfId="35152"/>
    <cellStyle name="Normal 4 86 5 3 4" xfId="35153"/>
    <cellStyle name="Normal 4 86 5 3_Income Statement " xfId="35154"/>
    <cellStyle name="Normal 4 86 5 4" xfId="35155"/>
    <cellStyle name="Normal 4 86 5 4 2" xfId="35156"/>
    <cellStyle name="Normal 4 86 5 5" xfId="35157"/>
    <cellStyle name="Normal 4 86 5 5 2" xfId="35158"/>
    <cellStyle name="Normal 4 86 5 6" xfId="35159"/>
    <cellStyle name="Normal 4 86 5 6 2" xfId="35160"/>
    <cellStyle name="Normal 4 86 5 7" xfId="35161"/>
    <cellStyle name="Normal 4 86 5 8" xfId="35162"/>
    <cellStyle name="Normal 4 86 5 9" xfId="35163"/>
    <cellStyle name="Normal 4 86 5_Income Statement " xfId="35164"/>
    <cellStyle name="Normal 4 86 6" xfId="1545"/>
    <cellStyle name="Normal 4 86 6 10" xfId="35166"/>
    <cellStyle name="Normal 4 86 6 11" xfId="35165"/>
    <cellStyle name="Normal 4 86 6 2" xfId="35167"/>
    <cellStyle name="Normal 4 86 6 2 2" xfId="35168"/>
    <cellStyle name="Normal 4 86 6 2 2 2" xfId="35169"/>
    <cellStyle name="Normal 4 86 6 2 3" xfId="35170"/>
    <cellStyle name="Normal 4 86 6 2 3 2" xfId="35171"/>
    <cellStyle name="Normal 4 86 6 2 4" xfId="35172"/>
    <cellStyle name="Normal 4 86 6 2_Income Statement " xfId="35173"/>
    <cellStyle name="Normal 4 86 6 3" xfId="35174"/>
    <cellStyle name="Normal 4 86 6 3 2" xfId="35175"/>
    <cellStyle name="Normal 4 86 6 3 2 2" xfId="35176"/>
    <cellStyle name="Normal 4 86 6 3 3" xfId="35177"/>
    <cellStyle name="Normal 4 86 6 3 3 2" xfId="35178"/>
    <cellStyle name="Normal 4 86 6 3 4" xfId="35179"/>
    <cellStyle name="Normal 4 86 6 3_Income Statement " xfId="35180"/>
    <cellStyle name="Normal 4 86 6 4" xfId="35181"/>
    <cellStyle name="Normal 4 86 6 4 2" xfId="35182"/>
    <cellStyle name="Normal 4 86 6 5" xfId="35183"/>
    <cellStyle name="Normal 4 86 6 5 2" xfId="35184"/>
    <cellStyle name="Normal 4 86 6 6" xfId="35185"/>
    <cellStyle name="Normal 4 86 6 6 2" xfId="35186"/>
    <cellStyle name="Normal 4 86 6 7" xfId="35187"/>
    <cellStyle name="Normal 4 86 6 8" xfId="35188"/>
    <cellStyle name="Normal 4 86 6 9" xfId="35189"/>
    <cellStyle name="Normal 4 86 6_Income Statement " xfId="35190"/>
    <cellStyle name="Normal 4 86 7" xfId="1546"/>
    <cellStyle name="Normal 4 86 7 10" xfId="35192"/>
    <cellStyle name="Normal 4 86 7 11" xfId="35191"/>
    <cellStyle name="Normal 4 86 7 2" xfId="35193"/>
    <cellStyle name="Normal 4 86 7 2 2" xfId="35194"/>
    <cellStyle name="Normal 4 86 7 2 2 2" xfId="35195"/>
    <cellStyle name="Normal 4 86 7 2 3" xfId="35196"/>
    <cellStyle name="Normal 4 86 7 2 3 2" xfId="35197"/>
    <cellStyle name="Normal 4 86 7 2 4" xfId="35198"/>
    <cellStyle name="Normal 4 86 7 2_Income Statement " xfId="35199"/>
    <cellStyle name="Normal 4 86 7 3" xfId="35200"/>
    <cellStyle name="Normal 4 86 7 3 2" xfId="35201"/>
    <cellStyle name="Normal 4 86 7 3 2 2" xfId="35202"/>
    <cellStyle name="Normal 4 86 7 3 3" xfId="35203"/>
    <cellStyle name="Normal 4 86 7 3 3 2" xfId="35204"/>
    <cellStyle name="Normal 4 86 7 3 4" xfId="35205"/>
    <cellStyle name="Normal 4 86 7 3_Income Statement " xfId="35206"/>
    <cellStyle name="Normal 4 86 7 4" xfId="35207"/>
    <cellStyle name="Normal 4 86 7 4 2" xfId="35208"/>
    <cellStyle name="Normal 4 86 7 5" xfId="35209"/>
    <cellStyle name="Normal 4 86 7 5 2" xfId="35210"/>
    <cellStyle name="Normal 4 86 7 6" xfId="35211"/>
    <cellStyle name="Normal 4 86 7 6 2" xfId="35212"/>
    <cellStyle name="Normal 4 86 7 7" xfId="35213"/>
    <cellStyle name="Normal 4 86 7 8" xfId="35214"/>
    <cellStyle name="Normal 4 86 7 9" xfId="35215"/>
    <cellStyle name="Normal 4 86 7_Income Statement " xfId="35216"/>
    <cellStyle name="Normal 4 86 8" xfId="1547"/>
    <cellStyle name="Normal 4 86 8 10" xfId="35218"/>
    <cellStyle name="Normal 4 86 8 11" xfId="35217"/>
    <cellStyle name="Normal 4 86 8 2" xfId="35219"/>
    <cellStyle name="Normal 4 86 8 2 2" xfId="35220"/>
    <cellStyle name="Normal 4 86 8 2 2 2" xfId="35221"/>
    <cellStyle name="Normal 4 86 8 2 3" xfId="35222"/>
    <cellStyle name="Normal 4 86 8 2 3 2" xfId="35223"/>
    <cellStyle name="Normal 4 86 8 2 4" xfId="35224"/>
    <cellStyle name="Normal 4 86 8 2_Income Statement " xfId="35225"/>
    <cellStyle name="Normal 4 86 8 3" xfId="35226"/>
    <cellStyle name="Normal 4 86 8 3 2" xfId="35227"/>
    <cellStyle name="Normal 4 86 8 3 2 2" xfId="35228"/>
    <cellStyle name="Normal 4 86 8 3 3" xfId="35229"/>
    <cellStyle name="Normal 4 86 8 3 3 2" xfId="35230"/>
    <cellStyle name="Normal 4 86 8 3 4" xfId="35231"/>
    <cellStyle name="Normal 4 86 8 3_Income Statement " xfId="35232"/>
    <cellStyle name="Normal 4 86 8 4" xfId="35233"/>
    <cellStyle name="Normal 4 86 8 4 2" xfId="35234"/>
    <cellStyle name="Normal 4 86 8 5" xfId="35235"/>
    <cellStyle name="Normal 4 86 8 5 2" xfId="35236"/>
    <cellStyle name="Normal 4 86 8 6" xfId="35237"/>
    <cellStyle name="Normal 4 86 8 6 2" xfId="35238"/>
    <cellStyle name="Normal 4 86 8 7" xfId="35239"/>
    <cellStyle name="Normal 4 86 8 8" xfId="35240"/>
    <cellStyle name="Normal 4 86 8 9" xfId="35241"/>
    <cellStyle name="Normal 4 86 8_Income Statement " xfId="35242"/>
    <cellStyle name="Normal 4 86 9" xfId="1548"/>
    <cellStyle name="Normal 4 86 9 10" xfId="35244"/>
    <cellStyle name="Normal 4 86 9 11" xfId="35243"/>
    <cellStyle name="Normal 4 86 9 2" xfId="35245"/>
    <cellStyle name="Normal 4 86 9 2 2" xfId="35246"/>
    <cellStyle name="Normal 4 86 9 2 2 2" xfId="35247"/>
    <cellStyle name="Normal 4 86 9 2 3" xfId="35248"/>
    <cellStyle name="Normal 4 86 9 2 3 2" xfId="35249"/>
    <cellStyle name="Normal 4 86 9 2 4" xfId="35250"/>
    <cellStyle name="Normal 4 86 9 2_Income Statement " xfId="35251"/>
    <cellStyle name="Normal 4 86 9 3" xfId="35252"/>
    <cellStyle name="Normal 4 86 9 3 2" xfId="35253"/>
    <cellStyle name="Normal 4 86 9 3 2 2" xfId="35254"/>
    <cellStyle name="Normal 4 86 9 3 3" xfId="35255"/>
    <cellStyle name="Normal 4 86 9 3 3 2" xfId="35256"/>
    <cellStyle name="Normal 4 86 9 3 4" xfId="35257"/>
    <cellStyle name="Normal 4 86 9 3_Income Statement " xfId="35258"/>
    <cellStyle name="Normal 4 86 9 4" xfId="35259"/>
    <cellStyle name="Normal 4 86 9 4 2" xfId="35260"/>
    <cellStyle name="Normal 4 86 9 5" xfId="35261"/>
    <cellStyle name="Normal 4 86 9 5 2" xfId="35262"/>
    <cellStyle name="Normal 4 86 9 6" xfId="35263"/>
    <cellStyle name="Normal 4 86 9 6 2" xfId="35264"/>
    <cellStyle name="Normal 4 86 9 7" xfId="35265"/>
    <cellStyle name="Normal 4 86 9 8" xfId="35266"/>
    <cellStyle name="Normal 4 86 9 9" xfId="35267"/>
    <cellStyle name="Normal 4 86 9_Income Statement " xfId="35268"/>
    <cellStyle name="Normal 4 86_08_NH Hydro_03.31.12_v2" xfId="35269"/>
    <cellStyle name="Normal 4 87" xfId="1549"/>
    <cellStyle name="Normal 4 87 10" xfId="35271"/>
    <cellStyle name="Normal 4 87 10 2" xfId="35272"/>
    <cellStyle name="Normal 4 87 10 2 2" xfId="35273"/>
    <cellStyle name="Normal 4 87 10 3" xfId="35274"/>
    <cellStyle name="Normal 4 87 10 3 2" xfId="35275"/>
    <cellStyle name="Normal 4 87 10 4" xfId="35276"/>
    <cellStyle name="Normal 4 87 10_Income Statement " xfId="35277"/>
    <cellStyle name="Normal 4 87 11" xfId="35278"/>
    <cellStyle name="Normal 4 87 11 2" xfId="35279"/>
    <cellStyle name="Normal 4 87 11 2 2" xfId="35280"/>
    <cellStyle name="Normal 4 87 11 3" xfId="35281"/>
    <cellStyle name="Normal 4 87 11 3 2" xfId="35282"/>
    <cellStyle name="Normal 4 87 11 4" xfId="35283"/>
    <cellStyle name="Normal 4 87 11_Income Statement " xfId="35284"/>
    <cellStyle name="Normal 4 87 12" xfId="35285"/>
    <cellStyle name="Normal 4 87 12 2" xfId="35286"/>
    <cellStyle name="Normal 4 87 13" xfId="35287"/>
    <cellStyle name="Normal 4 87 13 2" xfId="35288"/>
    <cellStyle name="Normal 4 87 14" xfId="35289"/>
    <cellStyle name="Normal 4 87 14 2" xfId="35290"/>
    <cellStyle name="Normal 4 87 15" xfId="35291"/>
    <cellStyle name="Normal 4 87 16" xfId="35292"/>
    <cellStyle name="Normal 4 87 17" xfId="35293"/>
    <cellStyle name="Normal 4 87 18" xfId="35294"/>
    <cellStyle name="Normal 4 87 19" xfId="35295"/>
    <cellStyle name="Normal 4 87 2" xfId="1550"/>
    <cellStyle name="Normal 4 87 2 10" xfId="35297"/>
    <cellStyle name="Normal 4 87 2 11" xfId="35296"/>
    <cellStyle name="Normal 4 87 2 2" xfId="35298"/>
    <cellStyle name="Normal 4 87 2 2 2" xfId="35299"/>
    <cellStyle name="Normal 4 87 2 2 2 2" xfId="35300"/>
    <cellStyle name="Normal 4 87 2 2 3" xfId="35301"/>
    <cellStyle name="Normal 4 87 2 2 3 2" xfId="35302"/>
    <cellStyle name="Normal 4 87 2 2 4" xfId="35303"/>
    <cellStyle name="Normal 4 87 2 2_Income Statement " xfId="35304"/>
    <cellStyle name="Normal 4 87 2 3" xfId="35305"/>
    <cellStyle name="Normal 4 87 2 3 2" xfId="35306"/>
    <cellStyle name="Normal 4 87 2 3 2 2" xfId="35307"/>
    <cellStyle name="Normal 4 87 2 3 3" xfId="35308"/>
    <cellStyle name="Normal 4 87 2 3 3 2" xfId="35309"/>
    <cellStyle name="Normal 4 87 2 3 4" xfId="35310"/>
    <cellStyle name="Normal 4 87 2 3_Income Statement " xfId="35311"/>
    <cellStyle name="Normal 4 87 2 4" xfId="35312"/>
    <cellStyle name="Normal 4 87 2 4 2" xfId="35313"/>
    <cellStyle name="Normal 4 87 2 5" xfId="35314"/>
    <cellStyle name="Normal 4 87 2 5 2" xfId="35315"/>
    <cellStyle name="Normal 4 87 2 6" xfId="35316"/>
    <cellStyle name="Normal 4 87 2 6 2" xfId="35317"/>
    <cellStyle name="Normal 4 87 2 7" xfId="35318"/>
    <cellStyle name="Normal 4 87 2 8" xfId="35319"/>
    <cellStyle name="Normal 4 87 2 9" xfId="35320"/>
    <cellStyle name="Normal 4 87 2_Income Statement " xfId="35321"/>
    <cellStyle name="Normal 4 87 20" xfId="35322"/>
    <cellStyle name="Normal 4 87 21" xfId="35323"/>
    <cellStyle name="Normal 4 87 22" xfId="35324"/>
    <cellStyle name="Normal 4 87 23" xfId="35270"/>
    <cellStyle name="Normal 4 87 3" xfId="1551"/>
    <cellStyle name="Normal 4 87 3 10" xfId="35326"/>
    <cellStyle name="Normal 4 87 3 11" xfId="35325"/>
    <cellStyle name="Normal 4 87 3 2" xfId="35327"/>
    <cellStyle name="Normal 4 87 3 2 2" xfId="35328"/>
    <cellStyle name="Normal 4 87 3 2 2 2" xfId="35329"/>
    <cellStyle name="Normal 4 87 3 2 3" xfId="35330"/>
    <cellStyle name="Normal 4 87 3 2 3 2" xfId="35331"/>
    <cellStyle name="Normal 4 87 3 2 4" xfId="35332"/>
    <cellStyle name="Normal 4 87 3 2_Income Statement " xfId="35333"/>
    <cellStyle name="Normal 4 87 3 3" xfId="35334"/>
    <cellStyle name="Normal 4 87 3 3 2" xfId="35335"/>
    <cellStyle name="Normal 4 87 3 3 2 2" xfId="35336"/>
    <cellStyle name="Normal 4 87 3 3 3" xfId="35337"/>
    <cellStyle name="Normal 4 87 3 3 3 2" xfId="35338"/>
    <cellStyle name="Normal 4 87 3 3 4" xfId="35339"/>
    <cellStyle name="Normal 4 87 3 3_Income Statement " xfId="35340"/>
    <cellStyle name="Normal 4 87 3 4" xfId="35341"/>
    <cellStyle name="Normal 4 87 3 4 2" xfId="35342"/>
    <cellStyle name="Normal 4 87 3 5" xfId="35343"/>
    <cellStyle name="Normal 4 87 3 5 2" xfId="35344"/>
    <cellStyle name="Normal 4 87 3 6" xfId="35345"/>
    <cellStyle name="Normal 4 87 3 6 2" xfId="35346"/>
    <cellStyle name="Normal 4 87 3 7" xfId="35347"/>
    <cellStyle name="Normal 4 87 3 8" xfId="35348"/>
    <cellStyle name="Normal 4 87 3 9" xfId="35349"/>
    <cellStyle name="Normal 4 87 3_Income Statement " xfId="35350"/>
    <cellStyle name="Normal 4 87 4" xfId="1552"/>
    <cellStyle name="Normal 4 87 4 10" xfId="35352"/>
    <cellStyle name="Normal 4 87 4 11" xfId="35351"/>
    <cellStyle name="Normal 4 87 4 2" xfId="35353"/>
    <cellStyle name="Normal 4 87 4 2 2" xfId="35354"/>
    <cellStyle name="Normal 4 87 4 2 2 2" xfId="35355"/>
    <cellStyle name="Normal 4 87 4 2 3" xfId="35356"/>
    <cellStyle name="Normal 4 87 4 2 3 2" xfId="35357"/>
    <cellStyle name="Normal 4 87 4 2 4" xfId="35358"/>
    <cellStyle name="Normal 4 87 4 2_Income Statement " xfId="35359"/>
    <cellStyle name="Normal 4 87 4 3" xfId="35360"/>
    <cellStyle name="Normal 4 87 4 3 2" xfId="35361"/>
    <cellStyle name="Normal 4 87 4 3 2 2" xfId="35362"/>
    <cellStyle name="Normal 4 87 4 3 3" xfId="35363"/>
    <cellStyle name="Normal 4 87 4 3 3 2" xfId="35364"/>
    <cellStyle name="Normal 4 87 4 3 4" xfId="35365"/>
    <cellStyle name="Normal 4 87 4 3_Income Statement " xfId="35366"/>
    <cellStyle name="Normal 4 87 4 4" xfId="35367"/>
    <cellStyle name="Normal 4 87 4 4 2" xfId="35368"/>
    <cellStyle name="Normal 4 87 4 5" xfId="35369"/>
    <cellStyle name="Normal 4 87 4 5 2" xfId="35370"/>
    <cellStyle name="Normal 4 87 4 6" xfId="35371"/>
    <cellStyle name="Normal 4 87 4 6 2" xfId="35372"/>
    <cellStyle name="Normal 4 87 4 7" xfId="35373"/>
    <cellStyle name="Normal 4 87 4 8" xfId="35374"/>
    <cellStyle name="Normal 4 87 4 9" xfId="35375"/>
    <cellStyle name="Normal 4 87 4_Income Statement " xfId="35376"/>
    <cellStyle name="Normal 4 87 5" xfId="1553"/>
    <cellStyle name="Normal 4 87 5 10" xfId="35378"/>
    <cellStyle name="Normal 4 87 5 11" xfId="35377"/>
    <cellStyle name="Normal 4 87 5 2" xfId="35379"/>
    <cellStyle name="Normal 4 87 5 2 2" xfId="35380"/>
    <cellStyle name="Normal 4 87 5 2 2 2" xfId="35381"/>
    <cellStyle name="Normal 4 87 5 2 3" xfId="35382"/>
    <cellStyle name="Normal 4 87 5 2 3 2" xfId="35383"/>
    <cellStyle name="Normal 4 87 5 2 4" xfId="35384"/>
    <cellStyle name="Normal 4 87 5 2_Income Statement " xfId="35385"/>
    <cellStyle name="Normal 4 87 5 3" xfId="35386"/>
    <cellStyle name="Normal 4 87 5 3 2" xfId="35387"/>
    <cellStyle name="Normal 4 87 5 3 2 2" xfId="35388"/>
    <cellStyle name="Normal 4 87 5 3 3" xfId="35389"/>
    <cellStyle name="Normal 4 87 5 3 3 2" xfId="35390"/>
    <cellStyle name="Normal 4 87 5 3 4" xfId="35391"/>
    <cellStyle name="Normal 4 87 5 3_Income Statement " xfId="35392"/>
    <cellStyle name="Normal 4 87 5 4" xfId="35393"/>
    <cellStyle name="Normal 4 87 5 4 2" xfId="35394"/>
    <cellStyle name="Normal 4 87 5 5" xfId="35395"/>
    <cellStyle name="Normal 4 87 5 5 2" xfId="35396"/>
    <cellStyle name="Normal 4 87 5 6" xfId="35397"/>
    <cellStyle name="Normal 4 87 5 6 2" xfId="35398"/>
    <cellStyle name="Normal 4 87 5 7" xfId="35399"/>
    <cellStyle name="Normal 4 87 5 8" xfId="35400"/>
    <cellStyle name="Normal 4 87 5 9" xfId="35401"/>
    <cellStyle name="Normal 4 87 5_Income Statement " xfId="35402"/>
    <cellStyle name="Normal 4 87 6" xfId="1554"/>
    <cellStyle name="Normal 4 87 6 10" xfId="35404"/>
    <cellStyle name="Normal 4 87 6 11" xfId="35403"/>
    <cellStyle name="Normal 4 87 6 2" xfId="35405"/>
    <cellStyle name="Normal 4 87 6 2 2" xfId="35406"/>
    <cellStyle name="Normal 4 87 6 2 2 2" xfId="35407"/>
    <cellStyle name="Normal 4 87 6 2 3" xfId="35408"/>
    <cellStyle name="Normal 4 87 6 2 3 2" xfId="35409"/>
    <cellStyle name="Normal 4 87 6 2 4" xfId="35410"/>
    <cellStyle name="Normal 4 87 6 2_Income Statement " xfId="35411"/>
    <cellStyle name="Normal 4 87 6 3" xfId="35412"/>
    <cellStyle name="Normal 4 87 6 3 2" xfId="35413"/>
    <cellStyle name="Normal 4 87 6 3 2 2" xfId="35414"/>
    <cellStyle name="Normal 4 87 6 3 3" xfId="35415"/>
    <cellStyle name="Normal 4 87 6 3 3 2" xfId="35416"/>
    <cellStyle name="Normal 4 87 6 3 4" xfId="35417"/>
    <cellStyle name="Normal 4 87 6 3_Income Statement " xfId="35418"/>
    <cellStyle name="Normal 4 87 6 4" xfId="35419"/>
    <cellStyle name="Normal 4 87 6 4 2" xfId="35420"/>
    <cellStyle name="Normal 4 87 6 5" xfId="35421"/>
    <cellStyle name="Normal 4 87 6 5 2" xfId="35422"/>
    <cellStyle name="Normal 4 87 6 6" xfId="35423"/>
    <cellStyle name="Normal 4 87 6 6 2" xfId="35424"/>
    <cellStyle name="Normal 4 87 6 7" xfId="35425"/>
    <cellStyle name="Normal 4 87 6 8" xfId="35426"/>
    <cellStyle name="Normal 4 87 6 9" xfId="35427"/>
    <cellStyle name="Normal 4 87 6_Income Statement " xfId="35428"/>
    <cellStyle name="Normal 4 87 7" xfId="1555"/>
    <cellStyle name="Normal 4 87 7 10" xfId="35430"/>
    <cellStyle name="Normal 4 87 7 11" xfId="35429"/>
    <cellStyle name="Normal 4 87 7 2" xfId="35431"/>
    <cellStyle name="Normal 4 87 7 2 2" xfId="35432"/>
    <cellStyle name="Normal 4 87 7 2 2 2" xfId="35433"/>
    <cellStyle name="Normal 4 87 7 2 3" xfId="35434"/>
    <cellStyle name="Normal 4 87 7 2 3 2" xfId="35435"/>
    <cellStyle name="Normal 4 87 7 2 4" xfId="35436"/>
    <cellStyle name="Normal 4 87 7 2_Income Statement " xfId="35437"/>
    <cellStyle name="Normal 4 87 7 3" xfId="35438"/>
    <cellStyle name="Normal 4 87 7 3 2" xfId="35439"/>
    <cellStyle name="Normal 4 87 7 3 2 2" xfId="35440"/>
    <cellStyle name="Normal 4 87 7 3 3" xfId="35441"/>
    <cellStyle name="Normal 4 87 7 3 3 2" xfId="35442"/>
    <cellStyle name="Normal 4 87 7 3 4" xfId="35443"/>
    <cellStyle name="Normal 4 87 7 3_Income Statement " xfId="35444"/>
    <cellStyle name="Normal 4 87 7 4" xfId="35445"/>
    <cellStyle name="Normal 4 87 7 4 2" xfId="35446"/>
    <cellStyle name="Normal 4 87 7 5" xfId="35447"/>
    <cellStyle name="Normal 4 87 7 5 2" xfId="35448"/>
    <cellStyle name="Normal 4 87 7 6" xfId="35449"/>
    <cellStyle name="Normal 4 87 7 6 2" xfId="35450"/>
    <cellStyle name="Normal 4 87 7 7" xfId="35451"/>
    <cellStyle name="Normal 4 87 7 8" xfId="35452"/>
    <cellStyle name="Normal 4 87 7 9" xfId="35453"/>
    <cellStyle name="Normal 4 87 7_Income Statement " xfId="35454"/>
    <cellStyle name="Normal 4 87 8" xfId="1556"/>
    <cellStyle name="Normal 4 87 8 10" xfId="35456"/>
    <cellStyle name="Normal 4 87 8 11" xfId="35455"/>
    <cellStyle name="Normal 4 87 8 2" xfId="35457"/>
    <cellStyle name="Normal 4 87 8 2 2" xfId="35458"/>
    <cellStyle name="Normal 4 87 8 2 2 2" xfId="35459"/>
    <cellStyle name="Normal 4 87 8 2 3" xfId="35460"/>
    <cellStyle name="Normal 4 87 8 2 3 2" xfId="35461"/>
    <cellStyle name="Normal 4 87 8 2 4" xfId="35462"/>
    <cellStyle name="Normal 4 87 8 2_Income Statement " xfId="35463"/>
    <cellStyle name="Normal 4 87 8 3" xfId="35464"/>
    <cellStyle name="Normal 4 87 8 3 2" xfId="35465"/>
    <cellStyle name="Normal 4 87 8 3 2 2" xfId="35466"/>
    <cellStyle name="Normal 4 87 8 3 3" xfId="35467"/>
    <cellStyle name="Normal 4 87 8 3 3 2" xfId="35468"/>
    <cellStyle name="Normal 4 87 8 3 4" xfId="35469"/>
    <cellStyle name="Normal 4 87 8 3_Income Statement " xfId="35470"/>
    <cellStyle name="Normal 4 87 8 4" xfId="35471"/>
    <cellStyle name="Normal 4 87 8 4 2" xfId="35472"/>
    <cellStyle name="Normal 4 87 8 5" xfId="35473"/>
    <cellStyle name="Normal 4 87 8 5 2" xfId="35474"/>
    <cellStyle name="Normal 4 87 8 6" xfId="35475"/>
    <cellStyle name="Normal 4 87 8 6 2" xfId="35476"/>
    <cellStyle name="Normal 4 87 8 7" xfId="35477"/>
    <cellStyle name="Normal 4 87 8 8" xfId="35478"/>
    <cellStyle name="Normal 4 87 8 9" xfId="35479"/>
    <cellStyle name="Normal 4 87 8_Income Statement " xfId="35480"/>
    <cellStyle name="Normal 4 87 9" xfId="1557"/>
    <cellStyle name="Normal 4 87 9 10" xfId="35482"/>
    <cellStyle name="Normal 4 87 9 11" xfId="35481"/>
    <cellStyle name="Normal 4 87 9 2" xfId="35483"/>
    <cellStyle name="Normal 4 87 9 2 2" xfId="35484"/>
    <cellStyle name="Normal 4 87 9 2 2 2" xfId="35485"/>
    <cellStyle name="Normal 4 87 9 2 3" xfId="35486"/>
    <cellStyle name="Normal 4 87 9 2 3 2" xfId="35487"/>
    <cellStyle name="Normal 4 87 9 2 4" xfId="35488"/>
    <cellStyle name="Normal 4 87 9 2_Income Statement " xfId="35489"/>
    <cellStyle name="Normal 4 87 9 3" xfId="35490"/>
    <cellStyle name="Normal 4 87 9 3 2" xfId="35491"/>
    <cellStyle name="Normal 4 87 9 3 2 2" xfId="35492"/>
    <cellStyle name="Normal 4 87 9 3 3" xfId="35493"/>
    <cellStyle name="Normal 4 87 9 3 3 2" xfId="35494"/>
    <cellStyle name="Normal 4 87 9 3 4" xfId="35495"/>
    <cellStyle name="Normal 4 87 9 3_Income Statement " xfId="35496"/>
    <cellStyle name="Normal 4 87 9 4" xfId="35497"/>
    <cellStyle name="Normal 4 87 9 4 2" xfId="35498"/>
    <cellStyle name="Normal 4 87 9 5" xfId="35499"/>
    <cellStyle name="Normal 4 87 9 5 2" xfId="35500"/>
    <cellStyle name="Normal 4 87 9 6" xfId="35501"/>
    <cellStyle name="Normal 4 87 9 6 2" xfId="35502"/>
    <cellStyle name="Normal 4 87 9 7" xfId="35503"/>
    <cellStyle name="Normal 4 87 9 8" xfId="35504"/>
    <cellStyle name="Normal 4 87 9 9" xfId="35505"/>
    <cellStyle name="Normal 4 87 9_Income Statement " xfId="35506"/>
    <cellStyle name="Normal 4 87_08_NH Hydro_03.31.12_v2" xfId="35507"/>
    <cellStyle name="Normal 4 88" xfId="1558"/>
    <cellStyle name="Normal 4 88 10" xfId="35509"/>
    <cellStyle name="Normal 4 88 11" xfId="35508"/>
    <cellStyle name="Normal 4 88 2" xfId="35510"/>
    <cellStyle name="Normal 4 88 2 2" xfId="35511"/>
    <cellStyle name="Normal 4 88 2 2 2" xfId="35512"/>
    <cellStyle name="Normal 4 88 2 3" xfId="35513"/>
    <cellStyle name="Normal 4 88 2 3 2" xfId="35514"/>
    <cellStyle name="Normal 4 88 2 4" xfId="35515"/>
    <cellStyle name="Normal 4 88 2_Income Statement " xfId="35516"/>
    <cellStyle name="Normal 4 88 3" xfId="35517"/>
    <cellStyle name="Normal 4 88 3 2" xfId="35518"/>
    <cellStyle name="Normal 4 88 3 2 2" xfId="35519"/>
    <cellStyle name="Normal 4 88 3 3" xfId="35520"/>
    <cellStyle name="Normal 4 88 3 3 2" xfId="35521"/>
    <cellStyle name="Normal 4 88 3 4" xfId="35522"/>
    <cellStyle name="Normal 4 88 3_Income Statement " xfId="35523"/>
    <cellStyle name="Normal 4 88 4" xfId="35524"/>
    <cellStyle name="Normal 4 88 4 2" xfId="35525"/>
    <cellStyle name="Normal 4 88 5" xfId="35526"/>
    <cellStyle name="Normal 4 88 5 2" xfId="35527"/>
    <cellStyle name="Normal 4 88 6" xfId="35528"/>
    <cellStyle name="Normal 4 88 6 2" xfId="35529"/>
    <cellStyle name="Normal 4 88 7" xfId="35530"/>
    <cellStyle name="Normal 4 88 8" xfId="35531"/>
    <cellStyle name="Normal 4 88 9" xfId="35532"/>
    <cellStyle name="Normal 4 88_Income Statement " xfId="35533"/>
    <cellStyle name="Normal 4 89" xfId="1559"/>
    <cellStyle name="Normal 4 89 10" xfId="35535"/>
    <cellStyle name="Normal 4 89 11" xfId="35534"/>
    <cellStyle name="Normal 4 89 2" xfId="35536"/>
    <cellStyle name="Normal 4 89 2 2" xfId="35537"/>
    <cellStyle name="Normal 4 89 2 2 2" xfId="35538"/>
    <cellStyle name="Normal 4 89 2 3" xfId="35539"/>
    <cellStyle name="Normal 4 89 2 3 2" xfId="35540"/>
    <cellStyle name="Normal 4 89 2 4" xfId="35541"/>
    <cellStyle name="Normal 4 89 2_Income Statement " xfId="35542"/>
    <cellStyle name="Normal 4 89 3" xfId="35543"/>
    <cellStyle name="Normal 4 89 3 2" xfId="35544"/>
    <cellStyle name="Normal 4 89 3 2 2" xfId="35545"/>
    <cellStyle name="Normal 4 89 3 3" xfId="35546"/>
    <cellStyle name="Normal 4 89 3 3 2" xfId="35547"/>
    <cellStyle name="Normal 4 89 3 4" xfId="35548"/>
    <cellStyle name="Normal 4 89 3_Income Statement " xfId="35549"/>
    <cellStyle name="Normal 4 89 4" xfId="35550"/>
    <cellStyle name="Normal 4 89 4 2" xfId="35551"/>
    <cellStyle name="Normal 4 89 5" xfId="35552"/>
    <cellStyle name="Normal 4 89 5 2" xfId="35553"/>
    <cellStyle name="Normal 4 89 6" xfId="35554"/>
    <cellStyle name="Normal 4 89 6 2" xfId="35555"/>
    <cellStyle name="Normal 4 89 7" xfId="35556"/>
    <cellStyle name="Normal 4 89 8" xfId="35557"/>
    <cellStyle name="Normal 4 89 9" xfId="35558"/>
    <cellStyle name="Normal 4 89_Income Statement " xfId="35559"/>
    <cellStyle name="Normal 4 9" xfId="1560"/>
    <cellStyle name="Normal 4 9 10" xfId="35561"/>
    <cellStyle name="Normal 4 9 11" xfId="35560"/>
    <cellStyle name="Normal 4 9 2" xfId="35562"/>
    <cellStyle name="Normal 4 9 2 2" xfId="35563"/>
    <cellStyle name="Normal 4 9 2 2 2" xfId="35564"/>
    <cellStyle name="Normal 4 9 2 3" xfId="35565"/>
    <cellStyle name="Normal 4 9 2 3 2" xfId="35566"/>
    <cellStyle name="Normal 4 9 2 4" xfId="35567"/>
    <cellStyle name="Normal 4 9 2_Income Statement " xfId="35568"/>
    <cellStyle name="Normal 4 9 3" xfId="35569"/>
    <cellStyle name="Normal 4 9 3 2" xfId="35570"/>
    <cellStyle name="Normal 4 9 4" xfId="35571"/>
    <cellStyle name="Normal 4 9 4 2" xfId="35572"/>
    <cellStyle name="Normal 4 9 5" xfId="35573"/>
    <cellStyle name="Normal 4 9 5 2" xfId="35574"/>
    <cellStyle name="Normal 4 9 6" xfId="35575"/>
    <cellStyle name="Normal 4 9 7" xfId="35576"/>
    <cellStyle name="Normal 4 9 8" xfId="35577"/>
    <cellStyle name="Normal 4 9 9" xfId="35578"/>
    <cellStyle name="Normal 4 9_Income Statement " xfId="35579"/>
    <cellStyle name="Normal 4 90" xfId="1561"/>
    <cellStyle name="Normal 4 90 10" xfId="35581"/>
    <cellStyle name="Normal 4 90 11" xfId="35580"/>
    <cellStyle name="Normal 4 90 2" xfId="35582"/>
    <cellStyle name="Normal 4 90 2 2" xfId="35583"/>
    <cellStyle name="Normal 4 90 2 2 2" xfId="35584"/>
    <cellStyle name="Normal 4 90 2 3" xfId="35585"/>
    <cellStyle name="Normal 4 90 2 3 2" xfId="35586"/>
    <cellStyle name="Normal 4 90 2 4" xfId="35587"/>
    <cellStyle name="Normal 4 90 2_Income Statement " xfId="35588"/>
    <cellStyle name="Normal 4 90 3" xfId="35589"/>
    <cellStyle name="Normal 4 90 3 2" xfId="35590"/>
    <cellStyle name="Normal 4 90 3 2 2" xfId="35591"/>
    <cellStyle name="Normal 4 90 3 3" xfId="35592"/>
    <cellStyle name="Normal 4 90 3 3 2" xfId="35593"/>
    <cellStyle name="Normal 4 90 3 4" xfId="35594"/>
    <cellStyle name="Normal 4 90 3_Income Statement " xfId="35595"/>
    <cellStyle name="Normal 4 90 4" xfId="35596"/>
    <cellStyle name="Normal 4 90 4 2" xfId="35597"/>
    <cellStyle name="Normal 4 90 5" xfId="35598"/>
    <cellStyle name="Normal 4 90 5 2" xfId="35599"/>
    <cellStyle name="Normal 4 90 6" xfId="35600"/>
    <cellStyle name="Normal 4 90 6 2" xfId="35601"/>
    <cellStyle name="Normal 4 90 7" xfId="35602"/>
    <cellStyle name="Normal 4 90 8" xfId="35603"/>
    <cellStyle name="Normal 4 90 9" xfId="35604"/>
    <cellStyle name="Normal 4 90_Income Statement " xfId="35605"/>
    <cellStyle name="Normal 4 91" xfId="1562"/>
    <cellStyle name="Normal 4 91 10" xfId="35607"/>
    <cellStyle name="Normal 4 91 11" xfId="35606"/>
    <cellStyle name="Normal 4 91 2" xfId="35608"/>
    <cellStyle name="Normal 4 91 2 2" xfId="35609"/>
    <cellStyle name="Normal 4 91 2 2 2" xfId="35610"/>
    <cellStyle name="Normal 4 91 2 3" xfId="35611"/>
    <cellStyle name="Normal 4 91 2 3 2" xfId="35612"/>
    <cellStyle name="Normal 4 91 2 4" xfId="35613"/>
    <cellStyle name="Normal 4 91 2_Income Statement " xfId="35614"/>
    <cellStyle name="Normal 4 91 3" xfId="35615"/>
    <cellStyle name="Normal 4 91 3 2" xfId="35616"/>
    <cellStyle name="Normal 4 91 3 2 2" xfId="35617"/>
    <cellStyle name="Normal 4 91 3 3" xfId="35618"/>
    <cellStyle name="Normal 4 91 3 3 2" xfId="35619"/>
    <cellStyle name="Normal 4 91 3 4" xfId="35620"/>
    <cellStyle name="Normal 4 91 3_Income Statement " xfId="35621"/>
    <cellStyle name="Normal 4 91 4" xfId="35622"/>
    <cellStyle name="Normal 4 91 4 2" xfId="35623"/>
    <cellStyle name="Normal 4 91 5" xfId="35624"/>
    <cellStyle name="Normal 4 91 5 2" xfId="35625"/>
    <cellStyle name="Normal 4 91 6" xfId="35626"/>
    <cellStyle name="Normal 4 91 6 2" xfId="35627"/>
    <cellStyle name="Normal 4 91 7" xfId="35628"/>
    <cellStyle name="Normal 4 91 8" xfId="35629"/>
    <cellStyle name="Normal 4 91 9" xfId="35630"/>
    <cellStyle name="Normal 4 91_Income Statement " xfId="35631"/>
    <cellStyle name="Normal 4 92" xfId="1563"/>
    <cellStyle name="Normal 4 92 10" xfId="35633"/>
    <cellStyle name="Normal 4 92 11" xfId="35632"/>
    <cellStyle name="Normal 4 92 2" xfId="35634"/>
    <cellStyle name="Normal 4 92 2 2" xfId="35635"/>
    <cellStyle name="Normal 4 92 2 2 2" xfId="35636"/>
    <cellStyle name="Normal 4 92 2 3" xfId="35637"/>
    <cellStyle name="Normal 4 92 2 3 2" xfId="35638"/>
    <cellStyle name="Normal 4 92 2 4" xfId="35639"/>
    <cellStyle name="Normal 4 92 2_Income Statement " xfId="35640"/>
    <cellStyle name="Normal 4 92 3" xfId="35641"/>
    <cellStyle name="Normal 4 92 3 2" xfId="35642"/>
    <cellStyle name="Normal 4 92 3 2 2" xfId="35643"/>
    <cellStyle name="Normal 4 92 3 3" xfId="35644"/>
    <cellStyle name="Normal 4 92 3 3 2" xfId="35645"/>
    <cellStyle name="Normal 4 92 3 4" xfId="35646"/>
    <cellStyle name="Normal 4 92 3_Income Statement " xfId="35647"/>
    <cellStyle name="Normal 4 92 4" xfId="35648"/>
    <cellStyle name="Normal 4 92 4 2" xfId="35649"/>
    <cellStyle name="Normal 4 92 5" xfId="35650"/>
    <cellStyle name="Normal 4 92 5 2" xfId="35651"/>
    <cellStyle name="Normal 4 92 6" xfId="35652"/>
    <cellStyle name="Normal 4 92 6 2" xfId="35653"/>
    <cellStyle name="Normal 4 92 7" xfId="35654"/>
    <cellStyle name="Normal 4 92 8" xfId="35655"/>
    <cellStyle name="Normal 4 92 9" xfId="35656"/>
    <cellStyle name="Normal 4 92_Income Statement " xfId="35657"/>
    <cellStyle name="Normal 4 93" xfId="1564"/>
    <cellStyle name="Normal 4 93 10" xfId="35659"/>
    <cellStyle name="Normal 4 93 11" xfId="35658"/>
    <cellStyle name="Normal 4 93 2" xfId="35660"/>
    <cellStyle name="Normal 4 93 2 2" xfId="35661"/>
    <cellStyle name="Normal 4 93 2 2 2" xfId="35662"/>
    <cellStyle name="Normal 4 93 2 3" xfId="35663"/>
    <cellStyle name="Normal 4 93 2 3 2" xfId="35664"/>
    <cellStyle name="Normal 4 93 2 4" xfId="35665"/>
    <cellStyle name="Normal 4 93 2_Income Statement " xfId="35666"/>
    <cellStyle name="Normal 4 93 3" xfId="35667"/>
    <cellStyle name="Normal 4 93 3 2" xfId="35668"/>
    <cellStyle name="Normal 4 93 3 2 2" xfId="35669"/>
    <cellStyle name="Normal 4 93 3 3" xfId="35670"/>
    <cellStyle name="Normal 4 93 3 3 2" xfId="35671"/>
    <cellStyle name="Normal 4 93 3 4" xfId="35672"/>
    <cellStyle name="Normal 4 93 3_Income Statement " xfId="35673"/>
    <cellStyle name="Normal 4 93 4" xfId="35674"/>
    <cellStyle name="Normal 4 93 4 2" xfId="35675"/>
    <cellStyle name="Normal 4 93 5" xfId="35676"/>
    <cellStyle name="Normal 4 93 5 2" xfId="35677"/>
    <cellStyle name="Normal 4 93 6" xfId="35678"/>
    <cellStyle name="Normal 4 93 6 2" xfId="35679"/>
    <cellStyle name="Normal 4 93 7" xfId="35680"/>
    <cellStyle name="Normal 4 93 8" xfId="35681"/>
    <cellStyle name="Normal 4 93 9" xfId="35682"/>
    <cellStyle name="Normal 4 93_Income Statement " xfId="35683"/>
    <cellStyle name="Normal 4 94" xfId="1565"/>
    <cellStyle name="Normal 4 94 10" xfId="35685"/>
    <cellStyle name="Normal 4 94 11" xfId="35684"/>
    <cellStyle name="Normal 4 94 2" xfId="35686"/>
    <cellStyle name="Normal 4 94 2 2" xfId="35687"/>
    <cellStyle name="Normal 4 94 2 2 2" xfId="35688"/>
    <cellStyle name="Normal 4 94 2 3" xfId="35689"/>
    <cellStyle name="Normal 4 94 2 3 2" xfId="35690"/>
    <cellStyle name="Normal 4 94 2 4" xfId="35691"/>
    <cellStyle name="Normal 4 94 2_Income Statement " xfId="35692"/>
    <cellStyle name="Normal 4 94 3" xfId="35693"/>
    <cellStyle name="Normal 4 94 3 2" xfId="35694"/>
    <cellStyle name="Normal 4 94 3 2 2" xfId="35695"/>
    <cellStyle name="Normal 4 94 3 3" xfId="35696"/>
    <cellStyle name="Normal 4 94 3 3 2" xfId="35697"/>
    <cellStyle name="Normal 4 94 3 4" xfId="35698"/>
    <cellStyle name="Normal 4 94 3_Income Statement " xfId="35699"/>
    <cellStyle name="Normal 4 94 4" xfId="35700"/>
    <cellStyle name="Normal 4 94 4 2" xfId="35701"/>
    <cellStyle name="Normal 4 94 5" xfId="35702"/>
    <cellStyle name="Normal 4 94 5 2" xfId="35703"/>
    <cellStyle name="Normal 4 94 6" xfId="35704"/>
    <cellStyle name="Normal 4 94 6 2" xfId="35705"/>
    <cellStyle name="Normal 4 94 7" xfId="35706"/>
    <cellStyle name="Normal 4 94 8" xfId="35707"/>
    <cellStyle name="Normal 4 94 9" xfId="35708"/>
    <cellStyle name="Normal 4 94_Income Statement " xfId="35709"/>
    <cellStyle name="Normal 4 95" xfId="1566"/>
    <cellStyle name="Normal 4 95 10" xfId="35711"/>
    <cellStyle name="Normal 4 95 11" xfId="35710"/>
    <cellStyle name="Normal 4 95 2" xfId="35712"/>
    <cellStyle name="Normal 4 95 2 2" xfId="35713"/>
    <cellStyle name="Normal 4 95 2 2 2" xfId="35714"/>
    <cellStyle name="Normal 4 95 2 3" xfId="35715"/>
    <cellStyle name="Normal 4 95 2 3 2" xfId="35716"/>
    <cellStyle name="Normal 4 95 2 4" xfId="35717"/>
    <cellStyle name="Normal 4 95 2_Income Statement " xfId="35718"/>
    <cellStyle name="Normal 4 95 3" xfId="35719"/>
    <cellStyle name="Normal 4 95 3 2" xfId="35720"/>
    <cellStyle name="Normal 4 95 3 2 2" xfId="35721"/>
    <cellStyle name="Normal 4 95 3 3" xfId="35722"/>
    <cellStyle name="Normal 4 95 3 3 2" xfId="35723"/>
    <cellStyle name="Normal 4 95 3 4" xfId="35724"/>
    <cellStyle name="Normal 4 95 3_Income Statement " xfId="35725"/>
    <cellStyle name="Normal 4 95 4" xfId="35726"/>
    <cellStyle name="Normal 4 95 4 2" xfId="35727"/>
    <cellStyle name="Normal 4 95 5" xfId="35728"/>
    <cellStyle name="Normal 4 95 5 2" xfId="35729"/>
    <cellStyle name="Normal 4 95 6" xfId="35730"/>
    <cellStyle name="Normal 4 95 6 2" xfId="35731"/>
    <cellStyle name="Normal 4 95 7" xfId="35732"/>
    <cellStyle name="Normal 4 95 8" xfId="35733"/>
    <cellStyle name="Normal 4 95 9" xfId="35734"/>
    <cellStyle name="Normal 4 95_Income Statement " xfId="35735"/>
    <cellStyle name="Normal 4 96" xfId="1567"/>
    <cellStyle name="Normal 4 96 10" xfId="35737"/>
    <cellStyle name="Normal 4 96 11" xfId="35736"/>
    <cellStyle name="Normal 4 96 2" xfId="35738"/>
    <cellStyle name="Normal 4 96 2 2" xfId="35739"/>
    <cellStyle name="Normal 4 96 2 2 2" xfId="35740"/>
    <cellStyle name="Normal 4 96 2 3" xfId="35741"/>
    <cellStyle name="Normal 4 96 2 3 2" xfId="35742"/>
    <cellStyle name="Normal 4 96 2 4" xfId="35743"/>
    <cellStyle name="Normal 4 96 2_Income Statement " xfId="35744"/>
    <cellStyle name="Normal 4 96 3" xfId="35745"/>
    <cellStyle name="Normal 4 96 3 2" xfId="35746"/>
    <cellStyle name="Normal 4 96 3 2 2" xfId="35747"/>
    <cellStyle name="Normal 4 96 3 3" xfId="35748"/>
    <cellStyle name="Normal 4 96 3 3 2" xfId="35749"/>
    <cellStyle name="Normal 4 96 3 4" xfId="35750"/>
    <cellStyle name="Normal 4 96 3_Income Statement " xfId="35751"/>
    <cellStyle name="Normal 4 96 4" xfId="35752"/>
    <cellStyle name="Normal 4 96 4 2" xfId="35753"/>
    <cellStyle name="Normal 4 96 5" xfId="35754"/>
    <cellStyle name="Normal 4 96 5 2" xfId="35755"/>
    <cellStyle name="Normal 4 96 6" xfId="35756"/>
    <cellStyle name="Normal 4 96 6 2" xfId="35757"/>
    <cellStyle name="Normal 4 96 7" xfId="35758"/>
    <cellStyle name="Normal 4 96 8" xfId="35759"/>
    <cellStyle name="Normal 4 96 9" xfId="35760"/>
    <cellStyle name="Normal 4 96_Income Statement " xfId="35761"/>
    <cellStyle name="Normal 4 97" xfId="1568"/>
    <cellStyle name="Normal 4 97 10" xfId="35763"/>
    <cellStyle name="Normal 4 97 11" xfId="35762"/>
    <cellStyle name="Normal 4 97 2" xfId="35764"/>
    <cellStyle name="Normal 4 97 2 2" xfId="35765"/>
    <cellStyle name="Normal 4 97 2 2 2" xfId="35766"/>
    <cellStyle name="Normal 4 97 2 3" xfId="35767"/>
    <cellStyle name="Normal 4 97 2 3 2" xfId="35768"/>
    <cellStyle name="Normal 4 97 2 4" xfId="35769"/>
    <cellStyle name="Normal 4 97 2_Income Statement " xfId="35770"/>
    <cellStyle name="Normal 4 97 3" xfId="35771"/>
    <cellStyle name="Normal 4 97 3 2" xfId="35772"/>
    <cellStyle name="Normal 4 97 3 2 2" xfId="35773"/>
    <cellStyle name="Normal 4 97 3 3" xfId="35774"/>
    <cellStyle name="Normal 4 97 3 3 2" xfId="35775"/>
    <cellStyle name="Normal 4 97 3 4" xfId="35776"/>
    <cellStyle name="Normal 4 97 3_Income Statement " xfId="35777"/>
    <cellStyle name="Normal 4 97 4" xfId="35778"/>
    <cellStyle name="Normal 4 97 4 2" xfId="35779"/>
    <cellStyle name="Normal 4 97 5" xfId="35780"/>
    <cellStyle name="Normal 4 97 5 2" xfId="35781"/>
    <cellStyle name="Normal 4 97 6" xfId="35782"/>
    <cellStyle name="Normal 4 97 6 2" xfId="35783"/>
    <cellStyle name="Normal 4 97 7" xfId="35784"/>
    <cellStyle name="Normal 4 97 8" xfId="35785"/>
    <cellStyle name="Normal 4 97 9" xfId="35786"/>
    <cellStyle name="Normal 4 97_Income Statement " xfId="35787"/>
    <cellStyle name="Normal 4 98" xfId="1569"/>
    <cellStyle name="Normal 4 98 10" xfId="35789"/>
    <cellStyle name="Normal 4 98 11" xfId="35788"/>
    <cellStyle name="Normal 4 98 2" xfId="35790"/>
    <cellStyle name="Normal 4 98 2 2" xfId="35791"/>
    <cellStyle name="Normal 4 98 2 2 2" xfId="35792"/>
    <cellStyle name="Normal 4 98 2 3" xfId="35793"/>
    <cellStyle name="Normal 4 98 2 3 2" xfId="35794"/>
    <cellStyle name="Normal 4 98 2 4" xfId="35795"/>
    <cellStyle name="Normal 4 98 2_Income Statement " xfId="35796"/>
    <cellStyle name="Normal 4 98 3" xfId="35797"/>
    <cellStyle name="Normal 4 98 3 2" xfId="35798"/>
    <cellStyle name="Normal 4 98 3 2 2" xfId="35799"/>
    <cellStyle name="Normal 4 98 3 3" xfId="35800"/>
    <cellStyle name="Normal 4 98 3 3 2" xfId="35801"/>
    <cellStyle name="Normal 4 98 3 4" xfId="35802"/>
    <cellStyle name="Normal 4 98 3_Income Statement " xfId="35803"/>
    <cellStyle name="Normal 4 98 4" xfId="35804"/>
    <cellStyle name="Normal 4 98 4 2" xfId="35805"/>
    <cellStyle name="Normal 4 98 5" xfId="35806"/>
    <cellStyle name="Normal 4 98 5 2" xfId="35807"/>
    <cellStyle name="Normal 4 98 6" xfId="35808"/>
    <cellStyle name="Normal 4 98 6 2" xfId="35809"/>
    <cellStyle name="Normal 4 98 7" xfId="35810"/>
    <cellStyle name="Normal 4 98 8" xfId="35811"/>
    <cellStyle name="Normal 4 98 9" xfId="35812"/>
    <cellStyle name="Normal 4 98_Income Statement " xfId="35813"/>
    <cellStyle name="Normal 4 99" xfId="1570"/>
    <cellStyle name="Normal 4 99 10" xfId="35815"/>
    <cellStyle name="Normal 4 99 11" xfId="35814"/>
    <cellStyle name="Normal 4 99 2" xfId="35816"/>
    <cellStyle name="Normal 4 99 2 2" xfId="35817"/>
    <cellStyle name="Normal 4 99 2 2 2" xfId="35818"/>
    <cellStyle name="Normal 4 99 2 3" xfId="35819"/>
    <cellStyle name="Normal 4 99 2 3 2" xfId="35820"/>
    <cellStyle name="Normal 4 99 2 4" xfId="35821"/>
    <cellStyle name="Normal 4 99 2_Income Statement " xfId="35822"/>
    <cellStyle name="Normal 4 99 3" xfId="35823"/>
    <cellStyle name="Normal 4 99 3 2" xfId="35824"/>
    <cellStyle name="Normal 4 99 3 2 2" xfId="35825"/>
    <cellStyle name="Normal 4 99 3 3" xfId="35826"/>
    <cellStyle name="Normal 4 99 3 3 2" xfId="35827"/>
    <cellStyle name="Normal 4 99 3 4" xfId="35828"/>
    <cellStyle name="Normal 4 99 3_Income Statement " xfId="35829"/>
    <cellStyle name="Normal 4 99 4" xfId="35830"/>
    <cellStyle name="Normal 4 99 4 2" xfId="35831"/>
    <cellStyle name="Normal 4 99 5" xfId="35832"/>
    <cellStyle name="Normal 4 99 5 2" xfId="35833"/>
    <cellStyle name="Normal 4 99 6" xfId="35834"/>
    <cellStyle name="Normal 4 99 6 2" xfId="35835"/>
    <cellStyle name="Normal 4 99 7" xfId="35836"/>
    <cellStyle name="Normal 4 99 8" xfId="35837"/>
    <cellStyle name="Normal 4 99 9" xfId="35838"/>
    <cellStyle name="Normal 4 99_Income Statement " xfId="35839"/>
    <cellStyle name="Normal 4_00401" xfId="1571"/>
    <cellStyle name="Normal 40" xfId="3936"/>
    <cellStyle name="Normal 40 2" xfId="1572"/>
    <cellStyle name="Normal 40 2 2" xfId="4647"/>
    <cellStyle name="Normal 40 2 2 2" xfId="35842"/>
    <cellStyle name="Normal 40 2 3" xfId="35841"/>
    <cellStyle name="Normal 40 3" xfId="4646"/>
    <cellStyle name="Normal 40 3 2" xfId="35844"/>
    <cellStyle name="Normal 40 3 3" xfId="35843"/>
    <cellStyle name="Normal 40 4" xfId="35845"/>
    <cellStyle name="Normal 40 5" xfId="35846"/>
    <cellStyle name="Normal 40 6" xfId="35840"/>
    <cellStyle name="Normal 41" xfId="3937"/>
    <cellStyle name="Normal 41 2" xfId="4649"/>
    <cellStyle name="Normal 41 2 2" xfId="4650"/>
    <cellStyle name="Normal 41 2 2 2" xfId="35849"/>
    <cellStyle name="Normal 41 2 3" xfId="35848"/>
    <cellStyle name="Normal 41 3" xfId="4651"/>
    <cellStyle name="Normal 41 3 2" xfId="4652"/>
    <cellStyle name="Normal 41 3 2 2" xfId="35851"/>
    <cellStyle name="Normal 41 3 3" xfId="35850"/>
    <cellStyle name="Normal 41 4" xfId="4648"/>
    <cellStyle name="Normal 41 4 2" xfId="35852"/>
    <cellStyle name="Normal 41 5" xfId="35853"/>
    <cellStyle name="Normal 41 6" xfId="35847"/>
    <cellStyle name="Normal 41_08 14 TRAC Estimate w_JE" xfId="4653"/>
    <cellStyle name="Normal 42" xfId="4654"/>
    <cellStyle name="Normal 42 2" xfId="4655"/>
    <cellStyle name="Normal 42 2 2" xfId="4656"/>
    <cellStyle name="Normal 42 2 2 2" xfId="35856"/>
    <cellStyle name="Normal 42 2 3" xfId="35855"/>
    <cellStyle name="Normal 42 3" xfId="4657"/>
    <cellStyle name="Normal 42 3 2" xfId="4658"/>
    <cellStyle name="Normal 42 3 2 2" xfId="35858"/>
    <cellStyle name="Normal 42 3 3" xfId="35857"/>
    <cellStyle name="Normal 42 4" xfId="35859"/>
    <cellStyle name="Normal 42 5" xfId="35860"/>
    <cellStyle name="Normal 42 6" xfId="35854"/>
    <cellStyle name="Normal 42_08 14 TRAC Estimate w_JE" xfId="4659"/>
    <cellStyle name="Normal 43" xfId="4660"/>
    <cellStyle name="Normal 43 2" xfId="4661"/>
    <cellStyle name="Normal 43 2 2" xfId="4662"/>
    <cellStyle name="Normal 43 2 2 2" xfId="35863"/>
    <cellStyle name="Normal 43 2 3" xfId="4663"/>
    <cellStyle name="Normal 43 2 3 2" xfId="4664"/>
    <cellStyle name="Normal 43 2 4" xfId="35862"/>
    <cellStyle name="Normal 43 2_08 14 TRAC Estimate w_JE" xfId="4665"/>
    <cellStyle name="Normal 43 3" xfId="4666"/>
    <cellStyle name="Normal 43 3 2" xfId="35865"/>
    <cellStyle name="Normal 43 3 3" xfId="35864"/>
    <cellStyle name="Normal 43 4" xfId="4667"/>
    <cellStyle name="Normal 43 4 2" xfId="35866"/>
    <cellStyle name="Normal 43 5" xfId="35867"/>
    <cellStyle name="Normal 43 6" xfId="35861"/>
    <cellStyle name="Normal 43_2530250_ Nuclear Fuel Disp Cost_1213" xfId="4668"/>
    <cellStyle name="Normal 44" xfId="4669"/>
    <cellStyle name="Normal 44 2" xfId="4670"/>
    <cellStyle name="Normal 44 2 2" xfId="4671"/>
    <cellStyle name="Normal 44 2 2 2" xfId="35870"/>
    <cellStyle name="Normal 44 2 3" xfId="4672"/>
    <cellStyle name="Normal 44 2 3 2" xfId="4673"/>
    <cellStyle name="Normal 44 2 4" xfId="35869"/>
    <cellStyle name="Normal 44 2_08 14 TRAC Estimate w_JE" xfId="4674"/>
    <cellStyle name="Normal 44 3" xfId="4675"/>
    <cellStyle name="Normal 44 3 2" xfId="35872"/>
    <cellStyle name="Normal 44 3 3" xfId="35871"/>
    <cellStyle name="Normal 44 4" xfId="4676"/>
    <cellStyle name="Normal 44 4 2" xfId="35873"/>
    <cellStyle name="Normal 44 5" xfId="35874"/>
    <cellStyle name="Normal 44 6" xfId="35868"/>
    <cellStyle name="Normal 44_2530250_ Nuclear Fuel Disp Cost_1213" xfId="4677"/>
    <cellStyle name="Normal 45" xfId="4678"/>
    <cellStyle name="Normal 45 2" xfId="4679"/>
    <cellStyle name="Normal 45 2 2" xfId="4680"/>
    <cellStyle name="Normal 45 2 2 2" xfId="35877"/>
    <cellStyle name="Normal 45 2 3" xfId="35876"/>
    <cellStyle name="Normal 45 2_08 14 TRAC Estimate w_JE" xfId="4681"/>
    <cellStyle name="Normal 45 3" xfId="4682"/>
    <cellStyle name="Normal 45 3 2" xfId="4683"/>
    <cellStyle name="Normal 45 3 2 2" xfId="35879"/>
    <cellStyle name="Normal 45 3 3" xfId="35878"/>
    <cellStyle name="Normal 45 4" xfId="1573"/>
    <cellStyle name="Normal 45 4 2" xfId="35880"/>
    <cellStyle name="Normal 45 5" xfId="35875"/>
    <cellStyle name="Normal 45_2530250_ Nuclear Fuel Disp Cost_1213" xfId="4684"/>
    <cellStyle name="Normal 46" xfId="1574"/>
    <cellStyle name="Normal 46 2" xfId="4685"/>
    <cellStyle name="Normal 46 2 2" xfId="4686"/>
    <cellStyle name="Normal 46 2 2 2" xfId="35883"/>
    <cellStyle name="Normal 46 2 3" xfId="35882"/>
    <cellStyle name="Normal 46 3" xfId="4687"/>
    <cellStyle name="Normal 46 3 2" xfId="4688"/>
    <cellStyle name="Normal 46 3 2 2" xfId="35885"/>
    <cellStyle name="Normal 46 3 3" xfId="35884"/>
    <cellStyle name="Normal 46 4" xfId="35886"/>
    <cellStyle name="Normal 46 5" xfId="35881"/>
    <cellStyle name="Normal 46_08 14 TRAC Estimate w_JE" xfId="4689"/>
    <cellStyle name="Normal 47" xfId="4690"/>
    <cellStyle name="Normal 47 2" xfId="4691"/>
    <cellStyle name="Normal 47 2 2" xfId="4692"/>
    <cellStyle name="Normal 47 2 2 2" xfId="35889"/>
    <cellStyle name="Normal 47 2 3" xfId="35888"/>
    <cellStyle name="Normal 47 3" xfId="4693"/>
    <cellStyle name="Normal 47 3 2" xfId="4694"/>
    <cellStyle name="Normal 47 3 2 2" xfId="35891"/>
    <cellStyle name="Normal 47 3 3" xfId="35890"/>
    <cellStyle name="Normal 47 4" xfId="35892"/>
    <cellStyle name="Normal 47 5" xfId="35887"/>
    <cellStyle name="Normal 47_08 14 TRAC Estimate w_JE" xfId="4695"/>
    <cellStyle name="Normal 48" xfId="1575"/>
    <cellStyle name="Normal 48 2" xfId="4697"/>
    <cellStyle name="Normal 48 2 2" xfId="4698"/>
    <cellStyle name="Normal 48 2 2 2" xfId="35895"/>
    <cellStyle name="Normal 48 2 3" xfId="35894"/>
    <cellStyle name="Normal 48 3" xfId="4699"/>
    <cellStyle name="Normal 48 3 2" xfId="4700"/>
    <cellStyle name="Normal 48 3 2 2" xfId="35897"/>
    <cellStyle name="Normal 48 3 3" xfId="35896"/>
    <cellStyle name="Normal 48 4" xfId="4696"/>
    <cellStyle name="Normal 48 4 2" xfId="35898"/>
    <cellStyle name="Normal 48 5" xfId="35893"/>
    <cellStyle name="Normal 48_08 14 TRAC Estimate w_JE" xfId="4701"/>
    <cellStyle name="Normal 49" xfId="4702"/>
    <cellStyle name="Normal 49 2" xfId="4703"/>
    <cellStyle name="Normal 49 2 2" xfId="4704"/>
    <cellStyle name="Normal 49 2 2 2" xfId="35901"/>
    <cellStyle name="Normal 49 2 3" xfId="35900"/>
    <cellStyle name="Normal 49 3" xfId="4705"/>
    <cellStyle name="Normal 49 3 2" xfId="4706"/>
    <cellStyle name="Normal 49 3 2 2" xfId="35903"/>
    <cellStyle name="Normal 49 3 3" xfId="35902"/>
    <cellStyle name="Normal 49 4" xfId="35904"/>
    <cellStyle name="Normal 49 5" xfId="35899"/>
    <cellStyle name="Normal 49_08 14 TRAC Estimate w_JE" xfId="4707"/>
    <cellStyle name="Normal 5" xfId="1576"/>
    <cellStyle name="Normal 5 10" xfId="1577"/>
    <cellStyle name="Normal 5 10 10" xfId="35906"/>
    <cellStyle name="Normal 5 10 11" xfId="35905"/>
    <cellStyle name="Normal 5 10 2" xfId="4708"/>
    <cellStyle name="Normal 5 10 2 2" xfId="4709"/>
    <cellStyle name="Normal 5 10 2 2 2" xfId="35909"/>
    <cellStyle name="Normal 5 10 2 2 3" xfId="35908"/>
    <cellStyle name="Normal 5 10 2 3" xfId="35910"/>
    <cellStyle name="Normal 5 10 2 3 2" xfId="35911"/>
    <cellStyle name="Normal 5 10 2 4" xfId="35912"/>
    <cellStyle name="Normal 5 10 2 5" xfId="35907"/>
    <cellStyle name="Normal 5 10 2_Income Statement " xfId="35913"/>
    <cellStyle name="Normal 5 10 3" xfId="4710"/>
    <cellStyle name="Normal 5 10 3 2" xfId="4711"/>
    <cellStyle name="Normal 5 10 3 2 2" xfId="35916"/>
    <cellStyle name="Normal 5 10 3 2 3" xfId="35915"/>
    <cellStyle name="Normal 5 10 3 3" xfId="35917"/>
    <cellStyle name="Normal 5 10 3 3 2" xfId="35918"/>
    <cellStyle name="Normal 5 10 3 4" xfId="35919"/>
    <cellStyle name="Normal 5 10 3 5" xfId="35914"/>
    <cellStyle name="Normal 5 10 3_Income Statement " xfId="35920"/>
    <cellStyle name="Normal 5 10 4" xfId="4712"/>
    <cellStyle name="Normal 5 10 4 2" xfId="35922"/>
    <cellStyle name="Normal 5 10 4 3" xfId="35921"/>
    <cellStyle name="Normal 5 10 5" xfId="35923"/>
    <cellStyle name="Normal 5 10 5 2" xfId="35924"/>
    <cellStyle name="Normal 5 10 6" xfId="35925"/>
    <cellStyle name="Normal 5 10 6 2" xfId="35926"/>
    <cellStyle name="Normal 5 10 7" xfId="35927"/>
    <cellStyle name="Normal 5 10 8" xfId="35928"/>
    <cellStyle name="Normal 5 10 9" xfId="35929"/>
    <cellStyle name="Normal 5 10_FLUX TEMPLATE - SAMPLE 5210 1720000_Rents Receivable (2)" xfId="4713"/>
    <cellStyle name="Normal 5 100" xfId="35930"/>
    <cellStyle name="Normal 5 101" xfId="35931"/>
    <cellStyle name="Normal 5 102" xfId="35932"/>
    <cellStyle name="Normal 5 103" xfId="35933"/>
    <cellStyle name="Normal 5 104" xfId="35934"/>
    <cellStyle name="Normal 5 105" xfId="35935"/>
    <cellStyle name="Normal 5 106" xfId="35936"/>
    <cellStyle name="Normal 5 107" xfId="35937"/>
    <cellStyle name="Normal 5 108" xfId="35938"/>
    <cellStyle name="Normal 5 109" xfId="35939"/>
    <cellStyle name="Normal 5 11" xfId="1578"/>
    <cellStyle name="Normal 5 11 10" xfId="35941"/>
    <cellStyle name="Normal 5 11 11" xfId="35940"/>
    <cellStyle name="Normal 5 11 2" xfId="4714"/>
    <cellStyle name="Normal 5 11 2 2" xfId="35943"/>
    <cellStyle name="Normal 5 11 2 2 2" xfId="35944"/>
    <cellStyle name="Normal 5 11 2 3" xfId="35945"/>
    <cellStyle name="Normal 5 11 2 3 2" xfId="35946"/>
    <cellStyle name="Normal 5 11 2 4" xfId="35947"/>
    <cellStyle name="Normal 5 11 2 5" xfId="35942"/>
    <cellStyle name="Normal 5 11 2_Income Statement " xfId="35948"/>
    <cellStyle name="Normal 5 11 3" xfId="35949"/>
    <cellStyle name="Normal 5 11 3 2" xfId="35950"/>
    <cellStyle name="Normal 5 11 3 2 2" xfId="35951"/>
    <cellStyle name="Normal 5 11 3 3" xfId="35952"/>
    <cellStyle name="Normal 5 11 3 3 2" xfId="35953"/>
    <cellStyle name="Normal 5 11 3 4" xfId="35954"/>
    <cellStyle name="Normal 5 11 3_Income Statement " xfId="35955"/>
    <cellStyle name="Normal 5 11 4" xfId="35956"/>
    <cellStyle name="Normal 5 11 4 2" xfId="35957"/>
    <cellStyle name="Normal 5 11 5" xfId="35958"/>
    <cellStyle name="Normal 5 11 5 2" xfId="35959"/>
    <cellStyle name="Normal 5 11 6" xfId="35960"/>
    <cellStyle name="Normal 5 11 6 2" xfId="35961"/>
    <cellStyle name="Normal 5 11 7" xfId="35962"/>
    <cellStyle name="Normal 5 11 8" xfId="35963"/>
    <cellStyle name="Normal 5 11 9" xfId="35964"/>
    <cellStyle name="Normal 5 11_Income Statement " xfId="35965"/>
    <cellStyle name="Normal 5 110" xfId="35966"/>
    <cellStyle name="Normal 5 111" xfId="35967"/>
    <cellStyle name="Normal 5 112" xfId="35968"/>
    <cellStyle name="Normal 5 113" xfId="35969"/>
    <cellStyle name="Normal 5 114" xfId="35970"/>
    <cellStyle name="Normal 5 115" xfId="35971"/>
    <cellStyle name="Normal 5 116" xfId="35972"/>
    <cellStyle name="Normal 5 117" xfId="35973"/>
    <cellStyle name="Normal 5 118" xfId="35974"/>
    <cellStyle name="Normal 5 119" xfId="35975"/>
    <cellStyle name="Normal 5 12" xfId="1579"/>
    <cellStyle name="Normal 5 12 10" xfId="35977"/>
    <cellStyle name="Normal 5 12 11" xfId="35976"/>
    <cellStyle name="Normal 5 12 2" xfId="4715"/>
    <cellStyle name="Normal 5 12 2 2" xfId="4716"/>
    <cellStyle name="Normal 5 12 2 2 2" xfId="35980"/>
    <cellStyle name="Normal 5 12 2 2 3" xfId="35979"/>
    <cellStyle name="Normal 5 12 2 3" xfId="35981"/>
    <cellStyle name="Normal 5 12 2 3 2" xfId="35982"/>
    <cellStyle name="Normal 5 12 2 4" xfId="35983"/>
    <cellStyle name="Normal 5 12 2 5" xfId="35978"/>
    <cellStyle name="Normal 5 12 2_Income Statement " xfId="35984"/>
    <cellStyle name="Normal 5 12 3" xfId="4717"/>
    <cellStyle name="Normal 5 12 3 2" xfId="35986"/>
    <cellStyle name="Normal 5 12 3 2 2" xfId="35987"/>
    <cellStyle name="Normal 5 12 3 3" xfId="35988"/>
    <cellStyle name="Normal 5 12 3 3 2" xfId="35989"/>
    <cellStyle name="Normal 5 12 3 4" xfId="35990"/>
    <cellStyle name="Normal 5 12 3 5" xfId="35985"/>
    <cellStyle name="Normal 5 12 3_Income Statement " xfId="35991"/>
    <cellStyle name="Normal 5 12 4" xfId="35992"/>
    <cellStyle name="Normal 5 12 4 2" xfId="35993"/>
    <cellStyle name="Normal 5 12 5" xfId="35994"/>
    <cellStyle name="Normal 5 12 5 2" xfId="35995"/>
    <cellStyle name="Normal 5 12 6" xfId="35996"/>
    <cellStyle name="Normal 5 12 6 2" xfId="35997"/>
    <cellStyle name="Normal 5 12 7" xfId="35998"/>
    <cellStyle name="Normal 5 12 8" xfId="35999"/>
    <cellStyle name="Normal 5 12 9" xfId="36000"/>
    <cellStyle name="Normal 5 12_FLUX TEMPLATE - SAMPLE 5210 1720000_Rents Receivable (2)" xfId="4718"/>
    <cellStyle name="Normal 5 120" xfId="36001"/>
    <cellStyle name="Normal 5 121" xfId="36002"/>
    <cellStyle name="Normal 5 122" xfId="36003"/>
    <cellStyle name="Normal 5 123" xfId="36004"/>
    <cellStyle name="Normal 5 124" xfId="36005"/>
    <cellStyle name="Normal 5 125" xfId="36006"/>
    <cellStyle name="Normal 5 126" xfId="36007"/>
    <cellStyle name="Normal 5 127" xfId="36008"/>
    <cellStyle name="Normal 5 128" xfId="36009"/>
    <cellStyle name="Normal 5 129" xfId="36010"/>
    <cellStyle name="Normal 5 13" xfId="1580"/>
    <cellStyle name="Normal 5 13 10" xfId="36012"/>
    <cellStyle name="Normal 5 13 11" xfId="36011"/>
    <cellStyle name="Normal 5 13 2" xfId="36013"/>
    <cellStyle name="Normal 5 13 2 2" xfId="36014"/>
    <cellStyle name="Normal 5 13 2 2 2" xfId="36015"/>
    <cellStyle name="Normal 5 13 2 3" xfId="36016"/>
    <cellStyle name="Normal 5 13 2 3 2" xfId="36017"/>
    <cellStyle name="Normal 5 13 2 4" xfId="36018"/>
    <cellStyle name="Normal 5 13 2_Income Statement " xfId="36019"/>
    <cellStyle name="Normal 5 13 3" xfId="36020"/>
    <cellStyle name="Normal 5 13 3 2" xfId="36021"/>
    <cellStyle name="Normal 5 13 3 2 2" xfId="36022"/>
    <cellStyle name="Normal 5 13 3 3" xfId="36023"/>
    <cellStyle name="Normal 5 13 3 3 2" xfId="36024"/>
    <cellStyle name="Normal 5 13 3 4" xfId="36025"/>
    <cellStyle name="Normal 5 13 3_Income Statement " xfId="36026"/>
    <cellStyle name="Normal 5 13 4" xfId="36027"/>
    <cellStyle name="Normal 5 13 4 2" xfId="36028"/>
    <cellStyle name="Normal 5 13 5" xfId="36029"/>
    <cellStyle name="Normal 5 13 5 2" xfId="36030"/>
    <cellStyle name="Normal 5 13 6" xfId="36031"/>
    <cellStyle name="Normal 5 13 6 2" xfId="36032"/>
    <cellStyle name="Normal 5 13 7" xfId="36033"/>
    <cellStyle name="Normal 5 13 8" xfId="36034"/>
    <cellStyle name="Normal 5 13 9" xfId="36035"/>
    <cellStyle name="Normal 5 13_Income Statement " xfId="36036"/>
    <cellStyle name="Normal 5 130" xfId="36037"/>
    <cellStyle name="Normal 5 131" xfId="36038"/>
    <cellStyle name="Normal 5 132" xfId="36039"/>
    <cellStyle name="Normal 5 133" xfId="36040"/>
    <cellStyle name="Normal 5 134" xfId="36041"/>
    <cellStyle name="Normal 5 135" xfId="36042"/>
    <cellStyle name="Normal 5 136" xfId="36043"/>
    <cellStyle name="Normal 5 137" xfId="36044"/>
    <cellStyle name="Normal 5 138" xfId="36045"/>
    <cellStyle name="Normal 5 139" xfId="36046"/>
    <cellStyle name="Normal 5 14" xfId="1581"/>
    <cellStyle name="Normal 5 14 10" xfId="36048"/>
    <cellStyle name="Normal 5 14 11" xfId="36047"/>
    <cellStyle name="Normal 5 14 2" xfId="36049"/>
    <cellStyle name="Normal 5 14 2 2" xfId="36050"/>
    <cellStyle name="Normal 5 14 2 2 2" xfId="36051"/>
    <cellStyle name="Normal 5 14 2 3" xfId="36052"/>
    <cellStyle name="Normal 5 14 2 3 2" xfId="36053"/>
    <cellStyle name="Normal 5 14 2 4" xfId="36054"/>
    <cellStyle name="Normal 5 14 2_Income Statement " xfId="36055"/>
    <cellStyle name="Normal 5 14 3" xfId="36056"/>
    <cellStyle name="Normal 5 14 3 2" xfId="36057"/>
    <cellStyle name="Normal 5 14 3 2 2" xfId="36058"/>
    <cellStyle name="Normal 5 14 3 3" xfId="36059"/>
    <cellStyle name="Normal 5 14 3 3 2" xfId="36060"/>
    <cellStyle name="Normal 5 14 3 4" xfId="36061"/>
    <cellStyle name="Normal 5 14 3_Income Statement " xfId="36062"/>
    <cellStyle name="Normal 5 14 4" xfId="36063"/>
    <cellStyle name="Normal 5 14 4 2" xfId="36064"/>
    <cellStyle name="Normal 5 14 5" xfId="36065"/>
    <cellStyle name="Normal 5 14 5 2" xfId="36066"/>
    <cellStyle name="Normal 5 14 6" xfId="36067"/>
    <cellStyle name="Normal 5 14 6 2" xfId="36068"/>
    <cellStyle name="Normal 5 14 7" xfId="36069"/>
    <cellStyle name="Normal 5 14 8" xfId="36070"/>
    <cellStyle name="Normal 5 14 9" xfId="36071"/>
    <cellStyle name="Normal 5 14_Income Statement " xfId="36072"/>
    <cellStyle name="Normal 5 140" xfId="36073"/>
    <cellStyle name="Normal 5 141" xfId="36074"/>
    <cellStyle name="Normal 5 142" xfId="36075"/>
    <cellStyle name="Normal 5 143" xfId="36076"/>
    <cellStyle name="Normal 5 144" xfId="36077"/>
    <cellStyle name="Normal 5 145" xfId="36078"/>
    <cellStyle name="Normal 5 146" xfId="36079"/>
    <cellStyle name="Normal 5 147" xfId="36080"/>
    <cellStyle name="Normal 5 148" xfId="36081"/>
    <cellStyle name="Normal 5 149" xfId="36082"/>
    <cellStyle name="Normal 5 15" xfId="1582"/>
    <cellStyle name="Normal 5 15 10" xfId="36084"/>
    <cellStyle name="Normal 5 15 11" xfId="36083"/>
    <cellStyle name="Normal 5 15 2" xfId="36085"/>
    <cellStyle name="Normal 5 15 2 2" xfId="36086"/>
    <cellStyle name="Normal 5 15 2 2 2" xfId="36087"/>
    <cellStyle name="Normal 5 15 2 3" xfId="36088"/>
    <cellStyle name="Normal 5 15 2 3 2" xfId="36089"/>
    <cellStyle name="Normal 5 15 2 4" xfId="36090"/>
    <cellStyle name="Normal 5 15 2_Income Statement " xfId="36091"/>
    <cellStyle name="Normal 5 15 3" xfId="36092"/>
    <cellStyle name="Normal 5 15 3 2" xfId="36093"/>
    <cellStyle name="Normal 5 15 3 2 2" xfId="36094"/>
    <cellStyle name="Normal 5 15 3 3" xfId="36095"/>
    <cellStyle name="Normal 5 15 3 3 2" xfId="36096"/>
    <cellStyle name="Normal 5 15 3 4" xfId="36097"/>
    <cellStyle name="Normal 5 15 3_Income Statement " xfId="36098"/>
    <cellStyle name="Normal 5 15 4" xfId="36099"/>
    <cellStyle name="Normal 5 15 4 2" xfId="36100"/>
    <cellStyle name="Normal 5 15 5" xfId="36101"/>
    <cellStyle name="Normal 5 15 5 2" xfId="36102"/>
    <cellStyle name="Normal 5 15 6" xfId="36103"/>
    <cellStyle name="Normal 5 15 6 2" xfId="36104"/>
    <cellStyle name="Normal 5 15 7" xfId="36105"/>
    <cellStyle name="Normal 5 15 8" xfId="36106"/>
    <cellStyle name="Normal 5 15 9" xfId="36107"/>
    <cellStyle name="Normal 5 15_Income Statement " xfId="36108"/>
    <cellStyle name="Normal 5 150" xfId="36109"/>
    <cellStyle name="Normal 5 151" xfId="36110"/>
    <cellStyle name="Normal 5 152" xfId="36111"/>
    <cellStyle name="Normal 5 153" xfId="36112"/>
    <cellStyle name="Normal 5 154" xfId="36113"/>
    <cellStyle name="Normal 5 155" xfId="36114"/>
    <cellStyle name="Normal 5 156" xfId="36115"/>
    <cellStyle name="Normal 5 157" xfId="36116"/>
    <cellStyle name="Normal 5 158" xfId="36117"/>
    <cellStyle name="Normal 5 159" xfId="36118"/>
    <cellStyle name="Normal 5 16" xfId="1583"/>
    <cellStyle name="Normal 5 16 10" xfId="36120"/>
    <cellStyle name="Normal 5 16 11" xfId="36119"/>
    <cellStyle name="Normal 5 16 2" xfId="36121"/>
    <cellStyle name="Normal 5 16 2 2" xfId="36122"/>
    <cellStyle name="Normal 5 16 2 2 2" xfId="36123"/>
    <cellStyle name="Normal 5 16 2 3" xfId="36124"/>
    <cellStyle name="Normal 5 16 2 3 2" xfId="36125"/>
    <cellStyle name="Normal 5 16 2 4" xfId="36126"/>
    <cellStyle name="Normal 5 16 2_Income Statement " xfId="36127"/>
    <cellStyle name="Normal 5 16 3" xfId="36128"/>
    <cellStyle name="Normal 5 16 3 2" xfId="36129"/>
    <cellStyle name="Normal 5 16 3 2 2" xfId="36130"/>
    <cellStyle name="Normal 5 16 3 3" xfId="36131"/>
    <cellStyle name="Normal 5 16 3 3 2" xfId="36132"/>
    <cellStyle name="Normal 5 16 3 4" xfId="36133"/>
    <cellStyle name="Normal 5 16 3_Income Statement " xfId="36134"/>
    <cellStyle name="Normal 5 16 4" xfId="36135"/>
    <cellStyle name="Normal 5 16 4 2" xfId="36136"/>
    <cellStyle name="Normal 5 16 5" xfId="36137"/>
    <cellStyle name="Normal 5 16 5 2" xfId="36138"/>
    <cellStyle name="Normal 5 16 6" xfId="36139"/>
    <cellStyle name="Normal 5 16 6 2" xfId="36140"/>
    <cellStyle name="Normal 5 16 7" xfId="36141"/>
    <cellStyle name="Normal 5 16 8" xfId="36142"/>
    <cellStyle name="Normal 5 16 9" xfId="36143"/>
    <cellStyle name="Normal 5 16_Income Statement " xfId="36144"/>
    <cellStyle name="Normal 5 160" xfId="36145"/>
    <cellStyle name="Normal 5 161" xfId="5958"/>
    <cellStyle name="Normal 5 17" xfId="1584"/>
    <cellStyle name="Normal 5 17 10" xfId="36147"/>
    <cellStyle name="Normal 5 17 11" xfId="36146"/>
    <cellStyle name="Normal 5 17 2" xfId="36148"/>
    <cellStyle name="Normal 5 17 2 2" xfId="36149"/>
    <cellStyle name="Normal 5 17 2 2 2" xfId="36150"/>
    <cellStyle name="Normal 5 17 2 3" xfId="36151"/>
    <cellStyle name="Normal 5 17 2 3 2" xfId="36152"/>
    <cellStyle name="Normal 5 17 2 4" xfId="36153"/>
    <cellStyle name="Normal 5 17 2_Income Statement " xfId="36154"/>
    <cellStyle name="Normal 5 17 3" xfId="36155"/>
    <cellStyle name="Normal 5 17 3 2" xfId="36156"/>
    <cellStyle name="Normal 5 17 3 2 2" xfId="36157"/>
    <cellStyle name="Normal 5 17 3 3" xfId="36158"/>
    <cellStyle name="Normal 5 17 3 3 2" xfId="36159"/>
    <cellStyle name="Normal 5 17 3 4" xfId="36160"/>
    <cellStyle name="Normal 5 17 3_Income Statement " xfId="36161"/>
    <cellStyle name="Normal 5 17 4" xfId="36162"/>
    <cellStyle name="Normal 5 17 4 2" xfId="36163"/>
    <cellStyle name="Normal 5 17 5" xfId="36164"/>
    <cellStyle name="Normal 5 17 5 2" xfId="36165"/>
    <cellStyle name="Normal 5 17 6" xfId="36166"/>
    <cellStyle name="Normal 5 17 6 2" xfId="36167"/>
    <cellStyle name="Normal 5 17 7" xfId="36168"/>
    <cellStyle name="Normal 5 17 8" xfId="36169"/>
    <cellStyle name="Normal 5 17 9" xfId="36170"/>
    <cellStyle name="Normal 5 17_Income Statement " xfId="36171"/>
    <cellStyle name="Normal 5 18" xfId="1585"/>
    <cellStyle name="Normal 5 18 10" xfId="36173"/>
    <cellStyle name="Normal 5 18 11" xfId="36172"/>
    <cellStyle name="Normal 5 18 2" xfId="36174"/>
    <cellStyle name="Normal 5 18 2 2" xfId="36175"/>
    <cellStyle name="Normal 5 18 2 2 2" xfId="36176"/>
    <cellStyle name="Normal 5 18 2 3" xfId="36177"/>
    <cellStyle name="Normal 5 18 2 3 2" xfId="36178"/>
    <cellStyle name="Normal 5 18 2 4" xfId="36179"/>
    <cellStyle name="Normal 5 18 2_Income Statement " xfId="36180"/>
    <cellStyle name="Normal 5 18 3" xfId="36181"/>
    <cellStyle name="Normal 5 18 3 2" xfId="36182"/>
    <cellStyle name="Normal 5 18 3 2 2" xfId="36183"/>
    <cellStyle name="Normal 5 18 3 3" xfId="36184"/>
    <cellStyle name="Normal 5 18 3 3 2" xfId="36185"/>
    <cellStyle name="Normal 5 18 3 4" xfId="36186"/>
    <cellStyle name="Normal 5 18 3_Income Statement " xfId="36187"/>
    <cellStyle name="Normal 5 18 4" xfId="36188"/>
    <cellStyle name="Normal 5 18 4 2" xfId="36189"/>
    <cellStyle name="Normal 5 18 5" xfId="36190"/>
    <cellStyle name="Normal 5 18 5 2" xfId="36191"/>
    <cellStyle name="Normal 5 18 6" xfId="36192"/>
    <cellStyle name="Normal 5 18 6 2" xfId="36193"/>
    <cellStyle name="Normal 5 18 7" xfId="36194"/>
    <cellStyle name="Normal 5 18 8" xfId="36195"/>
    <cellStyle name="Normal 5 18 9" xfId="36196"/>
    <cellStyle name="Normal 5 18_Income Statement " xfId="36197"/>
    <cellStyle name="Normal 5 19" xfId="1586"/>
    <cellStyle name="Normal 5 19 10" xfId="36199"/>
    <cellStyle name="Normal 5 19 11" xfId="36198"/>
    <cellStyle name="Normal 5 19 2" xfId="36200"/>
    <cellStyle name="Normal 5 19 2 2" xfId="36201"/>
    <cellStyle name="Normal 5 19 2 2 2" xfId="36202"/>
    <cellStyle name="Normal 5 19 2 3" xfId="36203"/>
    <cellStyle name="Normal 5 19 2 3 2" xfId="36204"/>
    <cellStyle name="Normal 5 19 2 4" xfId="36205"/>
    <cellStyle name="Normal 5 19 2_Income Statement " xfId="36206"/>
    <cellStyle name="Normal 5 19 3" xfId="36207"/>
    <cellStyle name="Normal 5 19 3 2" xfId="36208"/>
    <cellStyle name="Normal 5 19 3 2 2" xfId="36209"/>
    <cellStyle name="Normal 5 19 3 3" xfId="36210"/>
    <cellStyle name="Normal 5 19 3 3 2" xfId="36211"/>
    <cellStyle name="Normal 5 19 3 4" xfId="36212"/>
    <cellStyle name="Normal 5 19 3_Income Statement " xfId="36213"/>
    <cellStyle name="Normal 5 19 4" xfId="36214"/>
    <cellStyle name="Normal 5 19 4 2" xfId="36215"/>
    <cellStyle name="Normal 5 19 5" xfId="36216"/>
    <cellStyle name="Normal 5 19 5 2" xfId="36217"/>
    <cellStyle name="Normal 5 19 6" xfId="36218"/>
    <cellStyle name="Normal 5 19 6 2" xfId="36219"/>
    <cellStyle name="Normal 5 19 7" xfId="36220"/>
    <cellStyle name="Normal 5 19 8" xfId="36221"/>
    <cellStyle name="Normal 5 19 9" xfId="36222"/>
    <cellStyle name="Normal 5 19_Income Statement " xfId="36223"/>
    <cellStyle name="Normal 5 2" xfId="1587"/>
    <cellStyle name="Normal 5 2 10" xfId="1588"/>
    <cellStyle name="Normal 5 2 10 10" xfId="36225"/>
    <cellStyle name="Normal 5 2 10 11" xfId="36224"/>
    <cellStyle name="Normal 5 2 10 2" xfId="4719"/>
    <cellStyle name="Normal 5 2 10 2 2" xfId="36227"/>
    <cellStyle name="Normal 5 2 10 2 2 2" xfId="36228"/>
    <cellStyle name="Normal 5 2 10 2 3" xfId="36229"/>
    <cellStyle name="Normal 5 2 10 2 3 2" xfId="36230"/>
    <cellStyle name="Normal 5 2 10 2 4" xfId="36231"/>
    <cellStyle name="Normal 5 2 10 2 5" xfId="36226"/>
    <cellStyle name="Normal 5 2 10 2_Income Statement " xfId="36232"/>
    <cellStyle name="Normal 5 2 10 3" xfId="36233"/>
    <cellStyle name="Normal 5 2 10 3 2" xfId="36234"/>
    <cellStyle name="Normal 5 2 10 3 2 2" xfId="36235"/>
    <cellStyle name="Normal 5 2 10 3 3" xfId="36236"/>
    <cellStyle name="Normal 5 2 10 3 3 2" xfId="36237"/>
    <cellStyle name="Normal 5 2 10 3 4" xfId="36238"/>
    <cellStyle name="Normal 5 2 10 3_Income Statement " xfId="36239"/>
    <cellStyle name="Normal 5 2 10 4" xfId="36240"/>
    <cellStyle name="Normal 5 2 10 4 2" xfId="36241"/>
    <cellStyle name="Normal 5 2 10 5" xfId="36242"/>
    <cellStyle name="Normal 5 2 10 5 2" xfId="36243"/>
    <cellStyle name="Normal 5 2 10 6" xfId="36244"/>
    <cellStyle name="Normal 5 2 10 6 2" xfId="36245"/>
    <cellStyle name="Normal 5 2 10 7" xfId="36246"/>
    <cellStyle name="Normal 5 2 10 8" xfId="36247"/>
    <cellStyle name="Normal 5 2 10 9" xfId="36248"/>
    <cellStyle name="Normal 5 2 10_Income Statement " xfId="36249"/>
    <cellStyle name="Normal 5 2 11" xfId="1589"/>
    <cellStyle name="Normal 5 2 11 10" xfId="36251"/>
    <cellStyle name="Normal 5 2 11 11" xfId="36250"/>
    <cellStyle name="Normal 5 2 11 2" xfId="4720"/>
    <cellStyle name="Normal 5 2 11 2 2" xfId="36253"/>
    <cellStyle name="Normal 5 2 11 2 2 2" xfId="36254"/>
    <cellStyle name="Normal 5 2 11 2 3" xfId="36255"/>
    <cellStyle name="Normal 5 2 11 2 3 2" xfId="36256"/>
    <cellStyle name="Normal 5 2 11 2 4" xfId="36257"/>
    <cellStyle name="Normal 5 2 11 2 5" xfId="36252"/>
    <cellStyle name="Normal 5 2 11 2_Income Statement " xfId="36258"/>
    <cellStyle name="Normal 5 2 11 3" xfId="36259"/>
    <cellStyle name="Normal 5 2 11 3 2" xfId="36260"/>
    <cellStyle name="Normal 5 2 11 3 2 2" xfId="36261"/>
    <cellStyle name="Normal 5 2 11 3 3" xfId="36262"/>
    <cellStyle name="Normal 5 2 11 3 3 2" xfId="36263"/>
    <cellStyle name="Normal 5 2 11 3 4" xfId="36264"/>
    <cellStyle name="Normal 5 2 11 3_Income Statement " xfId="36265"/>
    <cellStyle name="Normal 5 2 11 4" xfId="36266"/>
    <cellStyle name="Normal 5 2 11 4 2" xfId="36267"/>
    <cellStyle name="Normal 5 2 11 5" xfId="36268"/>
    <cellStyle name="Normal 5 2 11 5 2" xfId="36269"/>
    <cellStyle name="Normal 5 2 11 6" xfId="36270"/>
    <cellStyle name="Normal 5 2 11 6 2" xfId="36271"/>
    <cellStyle name="Normal 5 2 11 7" xfId="36272"/>
    <cellStyle name="Normal 5 2 11 8" xfId="36273"/>
    <cellStyle name="Normal 5 2 11 9" xfId="36274"/>
    <cellStyle name="Normal 5 2 11_Income Statement " xfId="36275"/>
    <cellStyle name="Normal 5 2 12" xfId="1590"/>
    <cellStyle name="Normal 5 2 12 10" xfId="36277"/>
    <cellStyle name="Normal 5 2 12 11" xfId="36276"/>
    <cellStyle name="Normal 5 2 12 2" xfId="36278"/>
    <cellStyle name="Normal 5 2 12 2 2" xfId="36279"/>
    <cellStyle name="Normal 5 2 12 2 2 2" xfId="36280"/>
    <cellStyle name="Normal 5 2 12 2 3" xfId="36281"/>
    <cellStyle name="Normal 5 2 12 2 3 2" xfId="36282"/>
    <cellStyle name="Normal 5 2 12 2 4" xfId="36283"/>
    <cellStyle name="Normal 5 2 12 2_Income Statement " xfId="36284"/>
    <cellStyle name="Normal 5 2 12 3" xfId="36285"/>
    <cellStyle name="Normal 5 2 12 3 2" xfId="36286"/>
    <cellStyle name="Normal 5 2 12 3 2 2" xfId="36287"/>
    <cellStyle name="Normal 5 2 12 3 3" xfId="36288"/>
    <cellStyle name="Normal 5 2 12 3 3 2" xfId="36289"/>
    <cellStyle name="Normal 5 2 12 3 4" xfId="36290"/>
    <cellStyle name="Normal 5 2 12 3_Income Statement " xfId="36291"/>
    <cellStyle name="Normal 5 2 12 4" xfId="36292"/>
    <cellStyle name="Normal 5 2 12 4 2" xfId="36293"/>
    <cellStyle name="Normal 5 2 12 5" xfId="36294"/>
    <cellStyle name="Normal 5 2 12 5 2" xfId="36295"/>
    <cellStyle name="Normal 5 2 12 6" xfId="36296"/>
    <cellStyle name="Normal 5 2 12 6 2" xfId="36297"/>
    <cellStyle name="Normal 5 2 12 7" xfId="36298"/>
    <cellStyle name="Normal 5 2 12 8" xfId="36299"/>
    <cellStyle name="Normal 5 2 12 9" xfId="36300"/>
    <cellStyle name="Normal 5 2 12_Income Statement " xfId="36301"/>
    <cellStyle name="Normal 5 2 13" xfId="1591"/>
    <cellStyle name="Normal 5 2 13 10" xfId="36303"/>
    <cellStyle name="Normal 5 2 13 11" xfId="36302"/>
    <cellStyle name="Normal 5 2 13 2" xfId="36304"/>
    <cellStyle name="Normal 5 2 13 2 2" xfId="36305"/>
    <cellStyle name="Normal 5 2 13 2 2 2" xfId="36306"/>
    <cellStyle name="Normal 5 2 13 2 3" xfId="36307"/>
    <cellStyle name="Normal 5 2 13 2 3 2" xfId="36308"/>
    <cellStyle name="Normal 5 2 13 2 4" xfId="36309"/>
    <cellStyle name="Normal 5 2 13 2_Income Statement " xfId="36310"/>
    <cellStyle name="Normal 5 2 13 3" xfId="36311"/>
    <cellStyle name="Normal 5 2 13 3 2" xfId="36312"/>
    <cellStyle name="Normal 5 2 13 3 2 2" xfId="36313"/>
    <cellStyle name="Normal 5 2 13 3 3" xfId="36314"/>
    <cellStyle name="Normal 5 2 13 3 3 2" xfId="36315"/>
    <cellStyle name="Normal 5 2 13 3 4" xfId="36316"/>
    <cellStyle name="Normal 5 2 13 3_Income Statement " xfId="36317"/>
    <cellStyle name="Normal 5 2 13 4" xfId="36318"/>
    <cellStyle name="Normal 5 2 13 4 2" xfId="36319"/>
    <cellStyle name="Normal 5 2 13 5" xfId="36320"/>
    <cellStyle name="Normal 5 2 13 5 2" xfId="36321"/>
    <cellStyle name="Normal 5 2 13 6" xfId="36322"/>
    <cellStyle name="Normal 5 2 13 6 2" xfId="36323"/>
    <cellStyle name="Normal 5 2 13 7" xfId="36324"/>
    <cellStyle name="Normal 5 2 13 8" xfId="36325"/>
    <cellStyle name="Normal 5 2 13 9" xfId="36326"/>
    <cellStyle name="Normal 5 2 13_Income Statement " xfId="36327"/>
    <cellStyle name="Normal 5 2 14" xfId="1592"/>
    <cellStyle name="Normal 5 2 14 10" xfId="36329"/>
    <cellStyle name="Normal 5 2 14 11" xfId="36328"/>
    <cellStyle name="Normal 5 2 14 2" xfId="36330"/>
    <cellStyle name="Normal 5 2 14 2 2" xfId="36331"/>
    <cellStyle name="Normal 5 2 14 2 2 2" xfId="36332"/>
    <cellStyle name="Normal 5 2 14 2 3" xfId="36333"/>
    <cellStyle name="Normal 5 2 14 2 3 2" xfId="36334"/>
    <cellStyle name="Normal 5 2 14 2 4" xfId="36335"/>
    <cellStyle name="Normal 5 2 14 2_Income Statement " xfId="36336"/>
    <cellStyle name="Normal 5 2 14 3" xfId="36337"/>
    <cellStyle name="Normal 5 2 14 3 2" xfId="36338"/>
    <cellStyle name="Normal 5 2 14 3 2 2" xfId="36339"/>
    <cellStyle name="Normal 5 2 14 3 3" xfId="36340"/>
    <cellStyle name="Normal 5 2 14 3 3 2" xfId="36341"/>
    <cellStyle name="Normal 5 2 14 3 4" xfId="36342"/>
    <cellStyle name="Normal 5 2 14 3_Income Statement " xfId="36343"/>
    <cellStyle name="Normal 5 2 14 4" xfId="36344"/>
    <cellStyle name="Normal 5 2 14 4 2" xfId="36345"/>
    <cellStyle name="Normal 5 2 14 5" xfId="36346"/>
    <cellStyle name="Normal 5 2 14 5 2" xfId="36347"/>
    <cellStyle name="Normal 5 2 14 6" xfId="36348"/>
    <cellStyle name="Normal 5 2 14 6 2" xfId="36349"/>
    <cellStyle name="Normal 5 2 14 7" xfId="36350"/>
    <cellStyle name="Normal 5 2 14 8" xfId="36351"/>
    <cellStyle name="Normal 5 2 14 9" xfId="36352"/>
    <cellStyle name="Normal 5 2 14_Income Statement " xfId="36353"/>
    <cellStyle name="Normal 5 2 15" xfId="1593"/>
    <cellStyle name="Normal 5 2 15 10" xfId="36355"/>
    <cellStyle name="Normal 5 2 15 11" xfId="36354"/>
    <cellStyle name="Normal 5 2 15 2" xfId="36356"/>
    <cellStyle name="Normal 5 2 15 2 2" xfId="36357"/>
    <cellStyle name="Normal 5 2 15 2 2 2" xfId="36358"/>
    <cellStyle name="Normal 5 2 15 2 3" xfId="36359"/>
    <cellStyle name="Normal 5 2 15 2 3 2" xfId="36360"/>
    <cellStyle name="Normal 5 2 15 2 4" xfId="36361"/>
    <cellStyle name="Normal 5 2 15 2_Income Statement " xfId="36362"/>
    <cellStyle name="Normal 5 2 15 3" xfId="36363"/>
    <cellStyle name="Normal 5 2 15 3 2" xfId="36364"/>
    <cellStyle name="Normal 5 2 15 3 2 2" xfId="36365"/>
    <cellStyle name="Normal 5 2 15 3 3" xfId="36366"/>
    <cellStyle name="Normal 5 2 15 3 3 2" xfId="36367"/>
    <cellStyle name="Normal 5 2 15 3 4" xfId="36368"/>
    <cellStyle name="Normal 5 2 15 3_Income Statement " xfId="36369"/>
    <cellStyle name="Normal 5 2 15 4" xfId="36370"/>
    <cellStyle name="Normal 5 2 15 4 2" xfId="36371"/>
    <cellStyle name="Normal 5 2 15 5" xfId="36372"/>
    <cellStyle name="Normal 5 2 15 5 2" xfId="36373"/>
    <cellStyle name="Normal 5 2 15 6" xfId="36374"/>
    <cellStyle name="Normal 5 2 15 6 2" xfId="36375"/>
    <cellStyle name="Normal 5 2 15 7" xfId="36376"/>
    <cellStyle name="Normal 5 2 15 8" xfId="36377"/>
    <cellStyle name="Normal 5 2 15 9" xfId="36378"/>
    <cellStyle name="Normal 5 2 15_Income Statement " xfId="36379"/>
    <cellStyle name="Normal 5 2 16" xfId="1594"/>
    <cellStyle name="Normal 5 2 16 10" xfId="36381"/>
    <cellStyle name="Normal 5 2 16 11" xfId="36380"/>
    <cellStyle name="Normal 5 2 16 2" xfId="36382"/>
    <cellStyle name="Normal 5 2 16 2 2" xfId="36383"/>
    <cellStyle name="Normal 5 2 16 2 2 2" xfId="36384"/>
    <cellStyle name="Normal 5 2 16 2 3" xfId="36385"/>
    <cellStyle name="Normal 5 2 16 2 3 2" xfId="36386"/>
    <cellStyle name="Normal 5 2 16 2 4" xfId="36387"/>
    <cellStyle name="Normal 5 2 16 2_Income Statement " xfId="36388"/>
    <cellStyle name="Normal 5 2 16 3" xfId="36389"/>
    <cellStyle name="Normal 5 2 16 3 2" xfId="36390"/>
    <cellStyle name="Normal 5 2 16 3 2 2" xfId="36391"/>
    <cellStyle name="Normal 5 2 16 3 3" xfId="36392"/>
    <cellStyle name="Normal 5 2 16 3 3 2" xfId="36393"/>
    <cellStyle name="Normal 5 2 16 3 4" xfId="36394"/>
    <cellStyle name="Normal 5 2 16 3_Income Statement " xfId="36395"/>
    <cellStyle name="Normal 5 2 16 4" xfId="36396"/>
    <cellStyle name="Normal 5 2 16 4 2" xfId="36397"/>
    <cellStyle name="Normal 5 2 16 5" xfId="36398"/>
    <cellStyle name="Normal 5 2 16 5 2" xfId="36399"/>
    <cellStyle name="Normal 5 2 16 6" xfId="36400"/>
    <cellStyle name="Normal 5 2 16 6 2" xfId="36401"/>
    <cellStyle name="Normal 5 2 16 7" xfId="36402"/>
    <cellStyle name="Normal 5 2 16 8" xfId="36403"/>
    <cellStyle name="Normal 5 2 16 9" xfId="36404"/>
    <cellStyle name="Normal 5 2 16_Income Statement " xfId="36405"/>
    <cellStyle name="Normal 5 2 17" xfId="1595"/>
    <cellStyle name="Normal 5 2 17 10" xfId="36407"/>
    <cellStyle name="Normal 5 2 17 11" xfId="36406"/>
    <cellStyle name="Normal 5 2 17 2" xfId="36408"/>
    <cellStyle name="Normal 5 2 17 2 2" xfId="36409"/>
    <cellStyle name="Normal 5 2 17 2 2 2" xfId="36410"/>
    <cellStyle name="Normal 5 2 17 2 3" xfId="36411"/>
    <cellStyle name="Normal 5 2 17 2 3 2" xfId="36412"/>
    <cellStyle name="Normal 5 2 17 2 4" xfId="36413"/>
    <cellStyle name="Normal 5 2 17 2_Income Statement " xfId="36414"/>
    <cellStyle name="Normal 5 2 17 3" xfId="36415"/>
    <cellStyle name="Normal 5 2 17 3 2" xfId="36416"/>
    <cellStyle name="Normal 5 2 17 3 2 2" xfId="36417"/>
    <cellStyle name="Normal 5 2 17 3 3" xfId="36418"/>
    <cellStyle name="Normal 5 2 17 3 3 2" xfId="36419"/>
    <cellStyle name="Normal 5 2 17 3 4" xfId="36420"/>
    <cellStyle name="Normal 5 2 17 3_Income Statement " xfId="36421"/>
    <cellStyle name="Normal 5 2 17 4" xfId="36422"/>
    <cellStyle name="Normal 5 2 17 4 2" xfId="36423"/>
    <cellStyle name="Normal 5 2 17 5" xfId="36424"/>
    <cellStyle name="Normal 5 2 17 5 2" xfId="36425"/>
    <cellStyle name="Normal 5 2 17 6" xfId="36426"/>
    <cellStyle name="Normal 5 2 17 6 2" xfId="36427"/>
    <cellStyle name="Normal 5 2 17 7" xfId="36428"/>
    <cellStyle name="Normal 5 2 17 8" xfId="36429"/>
    <cellStyle name="Normal 5 2 17 9" xfId="36430"/>
    <cellStyle name="Normal 5 2 17_Income Statement " xfId="36431"/>
    <cellStyle name="Normal 5 2 18" xfId="1596"/>
    <cellStyle name="Normal 5 2 18 10" xfId="36433"/>
    <cellStyle name="Normal 5 2 18 11" xfId="36432"/>
    <cellStyle name="Normal 5 2 18 2" xfId="36434"/>
    <cellStyle name="Normal 5 2 18 2 2" xfId="36435"/>
    <cellStyle name="Normal 5 2 18 2 2 2" xfId="36436"/>
    <cellStyle name="Normal 5 2 18 2 3" xfId="36437"/>
    <cellStyle name="Normal 5 2 18 2 3 2" xfId="36438"/>
    <cellStyle name="Normal 5 2 18 2 4" xfId="36439"/>
    <cellStyle name="Normal 5 2 18 2_Income Statement " xfId="36440"/>
    <cellStyle name="Normal 5 2 18 3" xfId="36441"/>
    <cellStyle name="Normal 5 2 18 3 2" xfId="36442"/>
    <cellStyle name="Normal 5 2 18 3 2 2" xfId="36443"/>
    <cellStyle name="Normal 5 2 18 3 3" xfId="36444"/>
    <cellStyle name="Normal 5 2 18 3 3 2" xfId="36445"/>
    <cellStyle name="Normal 5 2 18 3 4" xfId="36446"/>
    <cellStyle name="Normal 5 2 18 3_Income Statement " xfId="36447"/>
    <cellStyle name="Normal 5 2 18 4" xfId="36448"/>
    <cellStyle name="Normal 5 2 18 4 2" xfId="36449"/>
    <cellStyle name="Normal 5 2 18 5" xfId="36450"/>
    <cellStyle name="Normal 5 2 18 5 2" xfId="36451"/>
    <cellStyle name="Normal 5 2 18 6" xfId="36452"/>
    <cellStyle name="Normal 5 2 18 6 2" xfId="36453"/>
    <cellStyle name="Normal 5 2 18 7" xfId="36454"/>
    <cellStyle name="Normal 5 2 18 8" xfId="36455"/>
    <cellStyle name="Normal 5 2 18 9" xfId="36456"/>
    <cellStyle name="Normal 5 2 18_Income Statement " xfId="36457"/>
    <cellStyle name="Normal 5 2 19" xfId="1597"/>
    <cellStyle name="Normal 5 2 19 10" xfId="36459"/>
    <cellStyle name="Normal 5 2 19 11" xfId="36458"/>
    <cellStyle name="Normal 5 2 19 2" xfId="36460"/>
    <cellStyle name="Normal 5 2 19 2 2" xfId="36461"/>
    <cellStyle name="Normal 5 2 19 2 2 2" xfId="36462"/>
    <cellStyle name="Normal 5 2 19 2 3" xfId="36463"/>
    <cellStyle name="Normal 5 2 19 2 3 2" xfId="36464"/>
    <cellStyle name="Normal 5 2 19 2 4" xfId="36465"/>
    <cellStyle name="Normal 5 2 19 2_Income Statement " xfId="36466"/>
    <cellStyle name="Normal 5 2 19 3" xfId="36467"/>
    <cellStyle name="Normal 5 2 19 3 2" xfId="36468"/>
    <cellStyle name="Normal 5 2 19 3 2 2" xfId="36469"/>
    <cellStyle name="Normal 5 2 19 3 3" xfId="36470"/>
    <cellStyle name="Normal 5 2 19 3 3 2" xfId="36471"/>
    <cellStyle name="Normal 5 2 19 3 4" xfId="36472"/>
    <cellStyle name="Normal 5 2 19 3_Income Statement " xfId="36473"/>
    <cellStyle name="Normal 5 2 19 4" xfId="36474"/>
    <cellStyle name="Normal 5 2 19 4 2" xfId="36475"/>
    <cellStyle name="Normal 5 2 19 5" xfId="36476"/>
    <cellStyle name="Normal 5 2 19 5 2" xfId="36477"/>
    <cellStyle name="Normal 5 2 19 6" xfId="36478"/>
    <cellStyle name="Normal 5 2 19 6 2" xfId="36479"/>
    <cellStyle name="Normal 5 2 19 7" xfId="36480"/>
    <cellStyle name="Normal 5 2 19 8" xfId="36481"/>
    <cellStyle name="Normal 5 2 19 9" xfId="36482"/>
    <cellStyle name="Normal 5 2 19_Income Statement " xfId="36483"/>
    <cellStyle name="Normal 5 2 2" xfId="1598"/>
    <cellStyle name="Normal 5 2 2 10" xfId="5774"/>
    <cellStyle name="Normal 5 2 2 10 2" xfId="36485"/>
    <cellStyle name="Normal 5 2 2 11" xfId="36484"/>
    <cellStyle name="Normal 5 2 2 2" xfId="4722"/>
    <cellStyle name="Normal 5 2 2 2 2" xfId="4723"/>
    <cellStyle name="Normal 5 2 2 2 2 2" xfId="4724"/>
    <cellStyle name="Normal 5 2 2 2 2 2 2" xfId="36488"/>
    <cellStyle name="Normal 5 2 2 2 2 3" xfId="36487"/>
    <cellStyle name="Normal 5 2 2 2 3" xfId="4725"/>
    <cellStyle name="Normal 5 2 2 2 3 2" xfId="4726"/>
    <cellStyle name="Normal 5 2 2 2 3 2 2" xfId="36490"/>
    <cellStyle name="Normal 5 2 2 2 3 3" xfId="36489"/>
    <cellStyle name="Normal 5 2 2 2 4" xfId="4727"/>
    <cellStyle name="Normal 5 2 2 2 4 2" xfId="36491"/>
    <cellStyle name="Normal 5 2 2 2 5" xfId="36486"/>
    <cellStyle name="Normal 5 2 2 2_FLUX TEMPLATE - SAMPLE 5210 1720000_Rents Receivable (2)" xfId="4728"/>
    <cellStyle name="Normal 5 2 2 3" xfId="4729"/>
    <cellStyle name="Normal 5 2 2 3 2" xfId="4730"/>
    <cellStyle name="Normal 5 2 2 3 2 2" xfId="4731"/>
    <cellStyle name="Normal 5 2 2 3 2 2 2" xfId="36494"/>
    <cellStyle name="Normal 5 2 2 3 2 3" xfId="36493"/>
    <cellStyle name="Normal 5 2 2 3 3" xfId="4732"/>
    <cellStyle name="Normal 5 2 2 3 3 2" xfId="4733"/>
    <cellStyle name="Normal 5 2 2 3 3 2 2" xfId="36496"/>
    <cellStyle name="Normal 5 2 2 3 3 3" xfId="36495"/>
    <cellStyle name="Normal 5 2 2 3 4" xfId="4734"/>
    <cellStyle name="Normal 5 2 2 3 4 2" xfId="36497"/>
    <cellStyle name="Normal 5 2 2 3 5" xfId="36492"/>
    <cellStyle name="Normal 5 2 2 3_FLUX TEMPLATE - SAMPLE 5210 1720000_Rents Receivable (2)" xfId="4735"/>
    <cellStyle name="Normal 5 2 2 4" xfId="4736"/>
    <cellStyle name="Normal 5 2 2 4 2" xfId="4737"/>
    <cellStyle name="Normal 5 2 2 4 2 2" xfId="4738"/>
    <cellStyle name="Normal 5 2 2 4 2 3" xfId="36499"/>
    <cellStyle name="Normal 5 2 2 4 3" xfId="4739"/>
    <cellStyle name="Normal 5 2 2 4 3 2" xfId="4740"/>
    <cellStyle name="Normal 5 2 2 4 4" xfId="4741"/>
    <cellStyle name="Normal 5 2 2 4 5" xfId="36498"/>
    <cellStyle name="Normal 5 2 2 4_FLUX TEMPLATE - SAMPLE 5210 1720000_Rents Receivable (2)" xfId="4742"/>
    <cellStyle name="Normal 5 2 2 5" xfId="4743"/>
    <cellStyle name="Normal 5 2 2 5 2" xfId="4744"/>
    <cellStyle name="Normal 5 2 2 5 2 2" xfId="4745"/>
    <cellStyle name="Normal 5 2 2 5 2 3" xfId="36501"/>
    <cellStyle name="Normal 5 2 2 5 3" xfId="4746"/>
    <cellStyle name="Normal 5 2 2 5 3 2" xfId="4747"/>
    <cellStyle name="Normal 5 2 2 5 4" xfId="4748"/>
    <cellStyle name="Normal 5 2 2 5 5" xfId="36500"/>
    <cellStyle name="Normal 5 2 2 5_FLUX TEMPLATE - SAMPLE 5210 1720000_Rents Receivable (2)" xfId="4749"/>
    <cellStyle name="Normal 5 2 2 6" xfId="4750"/>
    <cellStyle name="Normal 5 2 2 6 2" xfId="4751"/>
    <cellStyle name="Normal 5 2 2 6 2 2" xfId="4752"/>
    <cellStyle name="Normal 5 2 2 6 2 3" xfId="36503"/>
    <cellStyle name="Normal 5 2 2 6 3" xfId="4753"/>
    <cellStyle name="Normal 5 2 2 6 3 2" xfId="4754"/>
    <cellStyle name="Normal 5 2 2 6 4" xfId="4755"/>
    <cellStyle name="Normal 5 2 2 6 5" xfId="36502"/>
    <cellStyle name="Normal 5 2 2 6_FLUX TEMPLATE - SAMPLE 5210 1720000_Rents Receivable (2)" xfId="4756"/>
    <cellStyle name="Normal 5 2 2 7" xfId="4757"/>
    <cellStyle name="Normal 5 2 2 7 2" xfId="4758"/>
    <cellStyle name="Normal 5 2 2 7 3" xfId="36504"/>
    <cellStyle name="Normal 5 2 2 8" xfId="4759"/>
    <cellStyle name="Normal 5 2 2 8 2" xfId="4760"/>
    <cellStyle name="Normal 5 2 2 8 3" xfId="36505"/>
    <cellStyle name="Normal 5 2 2 9" xfId="4721"/>
    <cellStyle name="Normal 5 2 2 9 2" xfId="36506"/>
    <cellStyle name="Normal 5 2 2_Income Statement " xfId="36507"/>
    <cellStyle name="Normal 5 2 20" xfId="1599"/>
    <cellStyle name="Normal 5 2 20 10" xfId="36509"/>
    <cellStyle name="Normal 5 2 20 11" xfId="36508"/>
    <cellStyle name="Normal 5 2 20 2" xfId="36510"/>
    <cellStyle name="Normal 5 2 20 2 2" xfId="36511"/>
    <cellStyle name="Normal 5 2 20 2 2 2" xfId="36512"/>
    <cellStyle name="Normal 5 2 20 2 3" xfId="36513"/>
    <cellStyle name="Normal 5 2 20 2 3 2" xfId="36514"/>
    <cellStyle name="Normal 5 2 20 2 4" xfId="36515"/>
    <cellStyle name="Normal 5 2 20 2_Income Statement " xfId="36516"/>
    <cellStyle name="Normal 5 2 20 3" xfId="36517"/>
    <cellStyle name="Normal 5 2 20 3 2" xfId="36518"/>
    <cellStyle name="Normal 5 2 20 3 2 2" xfId="36519"/>
    <cellStyle name="Normal 5 2 20 3 3" xfId="36520"/>
    <cellStyle name="Normal 5 2 20 3 3 2" xfId="36521"/>
    <cellStyle name="Normal 5 2 20 3 4" xfId="36522"/>
    <cellStyle name="Normal 5 2 20 3_Income Statement " xfId="36523"/>
    <cellStyle name="Normal 5 2 20 4" xfId="36524"/>
    <cellStyle name="Normal 5 2 20 4 2" xfId="36525"/>
    <cellStyle name="Normal 5 2 20 5" xfId="36526"/>
    <cellStyle name="Normal 5 2 20 5 2" xfId="36527"/>
    <cellStyle name="Normal 5 2 20 6" xfId="36528"/>
    <cellStyle name="Normal 5 2 20 6 2" xfId="36529"/>
    <cellStyle name="Normal 5 2 20 7" xfId="36530"/>
    <cellStyle name="Normal 5 2 20 8" xfId="36531"/>
    <cellStyle name="Normal 5 2 20 9" xfId="36532"/>
    <cellStyle name="Normal 5 2 20_Income Statement " xfId="36533"/>
    <cellStyle name="Normal 5 2 21" xfId="3604"/>
    <cellStyle name="Normal 5 2 21 2" xfId="36535"/>
    <cellStyle name="Normal 5 2 21 2 2" xfId="36536"/>
    <cellStyle name="Normal 5 2 21 3" xfId="36537"/>
    <cellStyle name="Normal 5 2 21 3 2" xfId="36538"/>
    <cellStyle name="Normal 5 2 21 4" xfId="36539"/>
    <cellStyle name="Normal 5 2 21 5" xfId="36534"/>
    <cellStyle name="Normal 5 2 21_Income Statement " xfId="36540"/>
    <cellStyle name="Normal 5 2 22" xfId="5672"/>
    <cellStyle name="Normal 5 2 22 2" xfId="36542"/>
    <cellStyle name="Normal 5 2 22 3" xfId="36541"/>
    <cellStyle name="Normal 5 2 23" xfId="5693"/>
    <cellStyle name="Normal 5 2 23 2" xfId="36544"/>
    <cellStyle name="Normal 5 2 23 3" xfId="36543"/>
    <cellStyle name="Normal 5 2 24" xfId="5825"/>
    <cellStyle name="Normal 5 2 24 2" xfId="36546"/>
    <cellStyle name="Normal 5 2 24 3" xfId="36545"/>
    <cellStyle name="Normal 5 2 25" xfId="5710"/>
    <cellStyle name="Normal 5 2 25 2" xfId="36548"/>
    <cellStyle name="Normal 5 2 25 3" xfId="36547"/>
    <cellStyle name="Normal 5 2 26" xfId="5810"/>
    <cellStyle name="Normal 5 2 26 2" xfId="36550"/>
    <cellStyle name="Normal 5 2 26 3" xfId="36549"/>
    <cellStyle name="Normal 5 2 27" xfId="5731"/>
    <cellStyle name="Normal 5 2 27 2" xfId="36552"/>
    <cellStyle name="Normal 5 2 27 3" xfId="36551"/>
    <cellStyle name="Normal 5 2 28" xfId="5793"/>
    <cellStyle name="Normal 5 2 28 2" xfId="36554"/>
    <cellStyle name="Normal 5 2 28 3" xfId="36553"/>
    <cellStyle name="Normal 5 2 29" xfId="5752"/>
    <cellStyle name="Normal 5 2 29 2" xfId="36556"/>
    <cellStyle name="Normal 5 2 29 3" xfId="36555"/>
    <cellStyle name="Normal 5 2 3" xfId="1600"/>
    <cellStyle name="Normal 5 2 3 10" xfId="36558"/>
    <cellStyle name="Normal 5 2 3 11" xfId="36557"/>
    <cellStyle name="Normal 5 2 3 2" xfId="4762"/>
    <cellStyle name="Normal 5 2 3 2 2" xfId="4763"/>
    <cellStyle name="Normal 5 2 3 2 2 2" xfId="4764"/>
    <cellStyle name="Normal 5 2 3 2 2 2 2" xfId="36561"/>
    <cellStyle name="Normal 5 2 3 2 2 3" xfId="36560"/>
    <cellStyle name="Normal 5 2 3 2 3" xfId="4765"/>
    <cellStyle name="Normal 5 2 3 2 3 2" xfId="4766"/>
    <cellStyle name="Normal 5 2 3 2 3 2 2" xfId="36563"/>
    <cellStyle name="Normal 5 2 3 2 3 3" xfId="36562"/>
    <cellStyle name="Normal 5 2 3 2 4" xfId="4767"/>
    <cellStyle name="Normal 5 2 3 2 4 2" xfId="36564"/>
    <cellStyle name="Normal 5 2 3 2 5" xfId="36559"/>
    <cellStyle name="Normal 5 2 3 2_FLUX TEMPLATE - SAMPLE 5210 1720000_Rents Receivable (2)" xfId="4768"/>
    <cellStyle name="Normal 5 2 3 3" xfId="4769"/>
    <cellStyle name="Normal 5 2 3 3 2" xfId="4770"/>
    <cellStyle name="Normal 5 2 3 3 2 2" xfId="4771"/>
    <cellStyle name="Normal 5 2 3 3 2 2 2" xfId="36567"/>
    <cellStyle name="Normal 5 2 3 3 2 3" xfId="36566"/>
    <cellStyle name="Normal 5 2 3 3 3" xfId="4772"/>
    <cellStyle name="Normal 5 2 3 3 3 2" xfId="4773"/>
    <cellStyle name="Normal 5 2 3 3 3 2 2" xfId="36569"/>
    <cellStyle name="Normal 5 2 3 3 3 3" xfId="36568"/>
    <cellStyle name="Normal 5 2 3 3 4" xfId="4774"/>
    <cellStyle name="Normal 5 2 3 3 4 2" xfId="36570"/>
    <cellStyle name="Normal 5 2 3 3 5" xfId="36565"/>
    <cellStyle name="Normal 5 2 3 3_FLUX TEMPLATE - SAMPLE 5210 1720000_Rents Receivable (2)" xfId="4775"/>
    <cellStyle name="Normal 5 2 3 4" xfId="4776"/>
    <cellStyle name="Normal 5 2 3 4 2" xfId="4777"/>
    <cellStyle name="Normal 5 2 3 4 2 2" xfId="4778"/>
    <cellStyle name="Normal 5 2 3 4 2 3" xfId="36572"/>
    <cellStyle name="Normal 5 2 3 4 3" xfId="4779"/>
    <cellStyle name="Normal 5 2 3 4 3 2" xfId="4780"/>
    <cellStyle name="Normal 5 2 3 4 4" xfId="4781"/>
    <cellStyle name="Normal 5 2 3 4 5" xfId="36571"/>
    <cellStyle name="Normal 5 2 3 4_FLUX TEMPLATE - SAMPLE 5210 1720000_Rents Receivable (2)" xfId="4782"/>
    <cellStyle name="Normal 5 2 3 5" xfId="4783"/>
    <cellStyle name="Normal 5 2 3 5 2" xfId="4784"/>
    <cellStyle name="Normal 5 2 3 5 2 2" xfId="4785"/>
    <cellStyle name="Normal 5 2 3 5 2 3" xfId="36574"/>
    <cellStyle name="Normal 5 2 3 5 3" xfId="4786"/>
    <cellStyle name="Normal 5 2 3 5 3 2" xfId="4787"/>
    <cellStyle name="Normal 5 2 3 5 4" xfId="4788"/>
    <cellStyle name="Normal 5 2 3 5 5" xfId="36573"/>
    <cellStyle name="Normal 5 2 3 5_FLUX TEMPLATE - SAMPLE 5210 1720000_Rents Receivable (2)" xfId="4789"/>
    <cellStyle name="Normal 5 2 3 6" xfId="4790"/>
    <cellStyle name="Normal 5 2 3 6 2" xfId="4791"/>
    <cellStyle name="Normal 5 2 3 6 2 2" xfId="4792"/>
    <cellStyle name="Normal 5 2 3 6 2 3" xfId="36576"/>
    <cellStyle name="Normal 5 2 3 6 3" xfId="4793"/>
    <cellStyle name="Normal 5 2 3 6 3 2" xfId="4794"/>
    <cellStyle name="Normal 5 2 3 6 4" xfId="4795"/>
    <cellStyle name="Normal 5 2 3 6 5" xfId="36575"/>
    <cellStyle name="Normal 5 2 3 6_FLUX TEMPLATE - SAMPLE 5210 1720000_Rents Receivable (2)" xfId="4796"/>
    <cellStyle name="Normal 5 2 3 7" xfId="4797"/>
    <cellStyle name="Normal 5 2 3 7 2" xfId="4798"/>
    <cellStyle name="Normal 5 2 3 7 3" xfId="36577"/>
    <cellStyle name="Normal 5 2 3 8" xfId="4799"/>
    <cellStyle name="Normal 5 2 3 8 2" xfId="4800"/>
    <cellStyle name="Normal 5 2 3 8 3" xfId="36578"/>
    <cellStyle name="Normal 5 2 3 9" xfId="4801"/>
    <cellStyle name="Normal 5 2 3 9 2" xfId="36579"/>
    <cellStyle name="Normal 5 2 3_FLUX TEMPLATE - SAMPLE 5210 1720000_Rents Receivable (2)" xfId="4802"/>
    <cellStyle name="Normal 5 2 30" xfId="36580"/>
    <cellStyle name="Normal 5 2 30 2" xfId="36581"/>
    <cellStyle name="Normal 5 2 31" xfId="36582"/>
    <cellStyle name="Normal 5 2 31 2" xfId="36583"/>
    <cellStyle name="Normal 5 2 32" xfId="36584"/>
    <cellStyle name="Normal 5 2 32 2" xfId="36585"/>
    <cellStyle name="Normal 5 2 33" xfId="36586"/>
    <cellStyle name="Normal 5 2 33 2" xfId="36587"/>
    <cellStyle name="Normal 5 2 34" xfId="36588"/>
    <cellStyle name="Normal 5 2 34 2" xfId="36589"/>
    <cellStyle name="Normal 5 2 35" xfId="36590"/>
    <cellStyle name="Normal 5 2 35 2" xfId="36591"/>
    <cellStyle name="Normal 5 2 36" xfId="36592"/>
    <cellStyle name="Normal 5 2 37" xfId="36593"/>
    <cellStyle name="Normal 5 2 38" xfId="36594"/>
    <cellStyle name="Normal 5 2 39" xfId="36595"/>
    <cellStyle name="Normal 5 2 4" xfId="1601"/>
    <cellStyle name="Normal 5 2 4 10" xfId="36597"/>
    <cellStyle name="Normal 5 2 4 11" xfId="36596"/>
    <cellStyle name="Normal 5 2 4 2" xfId="4803"/>
    <cellStyle name="Normal 5 2 4 2 2" xfId="4804"/>
    <cellStyle name="Normal 5 2 4 2 2 2" xfId="4805"/>
    <cellStyle name="Normal 5 2 4 2 2 2 2" xfId="36600"/>
    <cellStyle name="Normal 5 2 4 2 2 3" xfId="36599"/>
    <cellStyle name="Normal 5 2 4 2 3" xfId="4806"/>
    <cellStyle name="Normal 5 2 4 2 3 2" xfId="4807"/>
    <cellStyle name="Normal 5 2 4 2 3 2 2" xfId="36602"/>
    <cellStyle name="Normal 5 2 4 2 3 3" xfId="36601"/>
    <cellStyle name="Normal 5 2 4 2 4" xfId="4808"/>
    <cellStyle name="Normal 5 2 4 2 4 2" xfId="36603"/>
    <cellStyle name="Normal 5 2 4 2 5" xfId="36598"/>
    <cellStyle name="Normal 5 2 4 2_FLUX TEMPLATE - SAMPLE 5210 1720000_Rents Receivable (2)" xfId="4809"/>
    <cellStyle name="Normal 5 2 4 3" xfId="4810"/>
    <cellStyle name="Normal 5 2 4 3 2" xfId="4811"/>
    <cellStyle name="Normal 5 2 4 3 2 2" xfId="4812"/>
    <cellStyle name="Normal 5 2 4 3 2 2 2" xfId="36606"/>
    <cellStyle name="Normal 5 2 4 3 2 3" xfId="36605"/>
    <cellStyle name="Normal 5 2 4 3 3" xfId="4813"/>
    <cellStyle name="Normal 5 2 4 3 3 2" xfId="4814"/>
    <cellStyle name="Normal 5 2 4 3 3 2 2" xfId="36608"/>
    <cellStyle name="Normal 5 2 4 3 3 3" xfId="36607"/>
    <cellStyle name="Normal 5 2 4 3 4" xfId="4815"/>
    <cellStyle name="Normal 5 2 4 3 4 2" xfId="36609"/>
    <cellStyle name="Normal 5 2 4 3 5" xfId="36604"/>
    <cellStyle name="Normal 5 2 4 3_FLUX TEMPLATE - SAMPLE 5210 1720000_Rents Receivable (2)" xfId="4816"/>
    <cellStyle name="Normal 5 2 4 4" xfId="4817"/>
    <cellStyle name="Normal 5 2 4 4 2" xfId="4818"/>
    <cellStyle name="Normal 5 2 4 4 2 2" xfId="4819"/>
    <cellStyle name="Normal 5 2 4 4 2 3" xfId="36611"/>
    <cellStyle name="Normal 5 2 4 4 3" xfId="4820"/>
    <cellStyle name="Normal 5 2 4 4 3 2" xfId="4821"/>
    <cellStyle name="Normal 5 2 4 4 4" xfId="4822"/>
    <cellStyle name="Normal 5 2 4 4 5" xfId="36610"/>
    <cellStyle name="Normal 5 2 4 4_FLUX TEMPLATE - SAMPLE 5210 1720000_Rents Receivable (2)" xfId="4823"/>
    <cellStyle name="Normal 5 2 4 5" xfId="4824"/>
    <cellStyle name="Normal 5 2 4 5 2" xfId="4825"/>
    <cellStyle name="Normal 5 2 4 5 2 2" xfId="4826"/>
    <cellStyle name="Normal 5 2 4 5 2 3" xfId="36613"/>
    <cellStyle name="Normal 5 2 4 5 3" xfId="4827"/>
    <cellStyle name="Normal 5 2 4 5 3 2" xfId="4828"/>
    <cellStyle name="Normal 5 2 4 5 4" xfId="4829"/>
    <cellStyle name="Normal 5 2 4 5 5" xfId="36612"/>
    <cellStyle name="Normal 5 2 4 5_FLUX TEMPLATE - SAMPLE 5210 1720000_Rents Receivable (2)" xfId="4830"/>
    <cellStyle name="Normal 5 2 4 6" xfId="4831"/>
    <cellStyle name="Normal 5 2 4 6 2" xfId="4832"/>
    <cellStyle name="Normal 5 2 4 6 2 2" xfId="4833"/>
    <cellStyle name="Normal 5 2 4 6 2 3" xfId="36615"/>
    <cellStyle name="Normal 5 2 4 6 3" xfId="4834"/>
    <cellStyle name="Normal 5 2 4 6 3 2" xfId="4835"/>
    <cellStyle name="Normal 5 2 4 6 4" xfId="4836"/>
    <cellStyle name="Normal 5 2 4 6 5" xfId="36614"/>
    <cellStyle name="Normal 5 2 4 6_FLUX TEMPLATE - SAMPLE 5210 1720000_Rents Receivable (2)" xfId="4837"/>
    <cellStyle name="Normal 5 2 4 7" xfId="4838"/>
    <cellStyle name="Normal 5 2 4 7 2" xfId="4839"/>
    <cellStyle name="Normal 5 2 4 7 3" xfId="36616"/>
    <cellStyle name="Normal 5 2 4 8" xfId="4840"/>
    <cellStyle name="Normal 5 2 4 8 2" xfId="4841"/>
    <cellStyle name="Normal 5 2 4 8 3" xfId="36617"/>
    <cellStyle name="Normal 5 2 4 9" xfId="4842"/>
    <cellStyle name="Normal 5 2 4 9 2" xfId="36618"/>
    <cellStyle name="Normal 5 2 4_FLUX TEMPLATE - SAMPLE 5210 1720000_Rents Receivable (2)" xfId="4843"/>
    <cellStyle name="Normal 5 2 40" xfId="36619"/>
    <cellStyle name="Normal 5 2 41" xfId="36620"/>
    <cellStyle name="Normal 5 2 42" xfId="36621"/>
    <cellStyle name="Normal 5 2 43" xfId="36622"/>
    <cellStyle name="Normal 5 2 44" xfId="36623"/>
    <cellStyle name="Normal 5 2 45" xfId="36624"/>
    <cellStyle name="Normal 5 2 46" xfId="36625"/>
    <cellStyle name="Normal 5 2 47" xfId="5959"/>
    <cellStyle name="Normal 5 2 5" xfId="1602"/>
    <cellStyle name="Normal 5 2 5 10" xfId="36627"/>
    <cellStyle name="Normal 5 2 5 11" xfId="36626"/>
    <cellStyle name="Normal 5 2 5 2" xfId="4844"/>
    <cellStyle name="Normal 5 2 5 2 2" xfId="4845"/>
    <cellStyle name="Normal 5 2 5 2 2 2" xfId="36630"/>
    <cellStyle name="Normal 5 2 5 2 2 3" xfId="36629"/>
    <cellStyle name="Normal 5 2 5 2 3" xfId="36631"/>
    <cellStyle name="Normal 5 2 5 2 3 2" xfId="36632"/>
    <cellStyle name="Normal 5 2 5 2 4" xfId="36633"/>
    <cellStyle name="Normal 5 2 5 2 5" xfId="36628"/>
    <cellStyle name="Normal 5 2 5 2_Income Statement " xfId="36634"/>
    <cellStyle name="Normal 5 2 5 3" xfId="4846"/>
    <cellStyle name="Normal 5 2 5 3 2" xfId="4847"/>
    <cellStyle name="Normal 5 2 5 3 2 2" xfId="36637"/>
    <cellStyle name="Normal 5 2 5 3 2 3" xfId="36636"/>
    <cellStyle name="Normal 5 2 5 3 3" xfId="36638"/>
    <cellStyle name="Normal 5 2 5 3 3 2" xfId="36639"/>
    <cellStyle name="Normal 5 2 5 3 4" xfId="36640"/>
    <cellStyle name="Normal 5 2 5 3 5" xfId="36635"/>
    <cellStyle name="Normal 5 2 5 3_Income Statement " xfId="36641"/>
    <cellStyle name="Normal 5 2 5 4" xfId="4848"/>
    <cellStyle name="Normal 5 2 5 4 2" xfId="36643"/>
    <cellStyle name="Normal 5 2 5 4 3" xfId="36642"/>
    <cellStyle name="Normal 5 2 5 5" xfId="36644"/>
    <cellStyle name="Normal 5 2 5 5 2" xfId="36645"/>
    <cellStyle name="Normal 5 2 5 6" xfId="36646"/>
    <cellStyle name="Normal 5 2 5 6 2" xfId="36647"/>
    <cellStyle name="Normal 5 2 5 7" xfId="36648"/>
    <cellStyle name="Normal 5 2 5 8" xfId="36649"/>
    <cellStyle name="Normal 5 2 5 9" xfId="36650"/>
    <cellStyle name="Normal 5 2 5_FLUX TEMPLATE - SAMPLE 5210 1720000_Rents Receivable (2)" xfId="4849"/>
    <cellStyle name="Normal 5 2 6" xfId="1603"/>
    <cellStyle name="Normal 5 2 6 10" xfId="36652"/>
    <cellStyle name="Normal 5 2 6 11" xfId="36651"/>
    <cellStyle name="Normal 5 2 6 2" xfId="4851"/>
    <cellStyle name="Normal 5 2 6 2 2" xfId="4852"/>
    <cellStyle name="Normal 5 2 6 2 2 2" xfId="36655"/>
    <cellStyle name="Normal 5 2 6 2 2 3" xfId="36654"/>
    <cellStyle name="Normal 5 2 6 2 3" xfId="36656"/>
    <cellStyle name="Normal 5 2 6 2 3 2" xfId="36657"/>
    <cellStyle name="Normal 5 2 6 2 4" xfId="36658"/>
    <cellStyle name="Normal 5 2 6 2 5" xfId="36653"/>
    <cellStyle name="Normal 5 2 6 2_Income Statement " xfId="36659"/>
    <cellStyle name="Normal 5 2 6 3" xfId="4853"/>
    <cellStyle name="Normal 5 2 6 3 2" xfId="4854"/>
    <cellStyle name="Normal 5 2 6 3 2 2" xfId="36662"/>
    <cellStyle name="Normal 5 2 6 3 2 3" xfId="36661"/>
    <cellStyle name="Normal 5 2 6 3 3" xfId="36663"/>
    <cellStyle name="Normal 5 2 6 3 3 2" xfId="36664"/>
    <cellStyle name="Normal 5 2 6 3 4" xfId="36665"/>
    <cellStyle name="Normal 5 2 6 3 5" xfId="36660"/>
    <cellStyle name="Normal 5 2 6 3_Income Statement " xfId="36666"/>
    <cellStyle name="Normal 5 2 6 4" xfId="4855"/>
    <cellStyle name="Normal 5 2 6 4 2" xfId="36668"/>
    <cellStyle name="Normal 5 2 6 4 3" xfId="36667"/>
    <cellStyle name="Normal 5 2 6 5" xfId="36669"/>
    <cellStyle name="Normal 5 2 6 5 2" xfId="36670"/>
    <cellStyle name="Normal 5 2 6 6" xfId="36671"/>
    <cellStyle name="Normal 5 2 6 6 2" xfId="36672"/>
    <cellStyle name="Normal 5 2 6 7" xfId="36673"/>
    <cellStyle name="Normal 5 2 6 8" xfId="36674"/>
    <cellStyle name="Normal 5 2 6 9" xfId="36675"/>
    <cellStyle name="Normal 5 2 6_FLUX TEMPLATE - SAMPLE 5210 1720000_Rents Receivable (2)" xfId="4856"/>
    <cellStyle name="Normal 5 2 7" xfId="1604"/>
    <cellStyle name="Normal 5 2 7 10" xfId="36677"/>
    <cellStyle name="Normal 5 2 7 11" xfId="36676"/>
    <cellStyle name="Normal 5 2 7 2" xfId="4857"/>
    <cellStyle name="Normal 5 2 7 2 2" xfId="4858"/>
    <cellStyle name="Normal 5 2 7 2 2 2" xfId="36680"/>
    <cellStyle name="Normal 5 2 7 2 2 3" xfId="36679"/>
    <cellStyle name="Normal 5 2 7 2 3" xfId="36681"/>
    <cellStyle name="Normal 5 2 7 2 3 2" xfId="36682"/>
    <cellStyle name="Normal 5 2 7 2 4" xfId="36683"/>
    <cellStyle name="Normal 5 2 7 2 5" xfId="36678"/>
    <cellStyle name="Normal 5 2 7 2_Income Statement " xfId="36684"/>
    <cellStyle name="Normal 5 2 7 3" xfId="4859"/>
    <cellStyle name="Normal 5 2 7 3 2" xfId="4860"/>
    <cellStyle name="Normal 5 2 7 3 2 2" xfId="36687"/>
    <cellStyle name="Normal 5 2 7 3 2 3" xfId="36686"/>
    <cellStyle name="Normal 5 2 7 3 3" xfId="36688"/>
    <cellStyle name="Normal 5 2 7 3 3 2" xfId="36689"/>
    <cellStyle name="Normal 5 2 7 3 4" xfId="36690"/>
    <cellStyle name="Normal 5 2 7 3 5" xfId="36685"/>
    <cellStyle name="Normal 5 2 7 3_Income Statement " xfId="36691"/>
    <cellStyle name="Normal 5 2 7 4" xfId="4861"/>
    <cellStyle name="Normal 5 2 7 4 2" xfId="36693"/>
    <cellStyle name="Normal 5 2 7 4 3" xfId="36692"/>
    <cellStyle name="Normal 5 2 7 5" xfId="36694"/>
    <cellStyle name="Normal 5 2 7 5 2" xfId="36695"/>
    <cellStyle name="Normal 5 2 7 6" xfId="36696"/>
    <cellStyle name="Normal 5 2 7 6 2" xfId="36697"/>
    <cellStyle name="Normal 5 2 7 7" xfId="36698"/>
    <cellStyle name="Normal 5 2 7 8" xfId="36699"/>
    <cellStyle name="Normal 5 2 7 9" xfId="36700"/>
    <cellStyle name="Normal 5 2 7_FLUX TEMPLATE - SAMPLE 5210 1720000_Rents Receivable (2)" xfId="4862"/>
    <cellStyle name="Normal 5 2 8" xfId="1605"/>
    <cellStyle name="Normal 5 2 8 10" xfId="36702"/>
    <cellStyle name="Normal 5 2 8 11" xfId="36701"/>
    <cellStyle name="Normal 5 2 8 2" xfId="4863"/>
    <cellStyle name="Normal 5 2 8 2 2" xfId="4864"/>
    <cellStyle name="Normal 5 2 8 2 2 2" xfId="36705"/>
    <cellStyle name="Normal 5 2 8 2 2 3" xfId="36704"/>
    <cellStyle name="Normal 5 2 8 2 3" xfId="36706"/>
    <cellStyle name="Normal 5 2 8 2 3 2" xfId="36707"/>
    <cellStyle name="Normal 5 2 8 2 4" xfId="36708"/>
    <cellStyle name="Normal 5 2 8 2 5" xfId="36703"/>
    <cellStyle name="Normal 5 2 8 2_Income Statement " xfId="36709"/>
    <cellStyle name="Normal 5 2 8 3" xfId="4865"/>
    <cellStyle name="Normal 5 2 8 3 2" xfId="4866"/>
    <cellStyle name="Normal 5 2 8 3 2 2" xfId="36712"/>
    <cellStyle name="Normal 5 2 8 3 2 3" xfId="36711"/>
    <cellStyle name="Normal 5 2 8 3 3" xfId="36713"/>
    <cellStyle name="Normal 5 2 8 3 3 2" xfId="36714"/>
    <cellStyle name="Normal 5 2 8 3 4" xfId="36715"/>
    <cellStyle name="Normal 5 2 8 3 5" xfId="36710"/>
    <cellStyle name="Normal 5 2 8 3_Income Statement " xfId="36716"/>
    <cellStyle name="Normal 5 2 8 4" xfId="4867"/>
    <cellStyle name="Normal 5 2 8 4 2" xfId="36718"/>
    <cellStyle name="Normal 5 2 8 4 3" xfId="36717"/>
    <cellStyle name="Normal 5 2 8 5" xfId="36719"/>
    <cellStyle name="Normal 5 2 8 5 2" xfId="36720"/>
    <cellStyle name="Normal 5 2 8 6" xfId="36721"/>
    <cellStyle name="Normal 5 2 8 6 2" xfId="36722"/>
    <cellStyle name="Normal 5 2 8 7" xfId="36723"/>
    <cellStyle name="Normal 5 2 8 8" xfId="36724"/>
    <cellStyle name="Normal 5 2 8 9" xfId="36725"/>
    <cellStyle name="Normal 5 2 8_FLUX TEMPLATE - SAMPLE 5210 1720000_Rents Receivable (2)" xfId="4868"/>
    <cellStyle name="Normal 5 2 9" xfId="1606"/>
    <cellStyle name="Normal 5 2 9 10" xfId="36727"/>
    <cellStyle name="Normal 5 2 9 11" xfId="36726"/>
    <cellStyle name="Normal 5 2 9 2" xfId="4869"/>
    <cellStyle name="Normal 5 2 9 2 2" xfId="4870"/>
    <cellStyle name="Normal 5 2 9 2 2 2" xfId="36730"/>
    <cellStyle name="Normal 5 2 9 2 2 3" xfId="36729"/>
    <cellStyle name="Normal 5 2 9 2 3" xfId="36731"/>
    <cellStyle name="Normal 5 2 9 2 3 2" xfId="36732"/>
    <cellStyle name="Normal 5 2 9 2 4" xfId="36733"/>
    <cellStyle name="Normal 5 2 9 2 5" xfId="36728"/>
    <cellStyle name="Normal 5 2 9 2_Income Statement " xfId="36734"/>
    <cellStyle name="Normal 5 2 9 3" xfId="4871"/>
    <cellStyle name="Normal 5 2 9 3 2" xfId="4872"/>
    <cellStyle name="Normal 5 2 9 3 2 2" xfId="36737"/>
    <cellStyle name="Normal 5 2 9 3 2 3" xfId="36736"/>
    <cellStyle name="Normal 5 2 9 3 3" xfId="36738"/>
    <cellStyle name="Normal 5 2 9 3 3 2" xfId="36739"/>
    <cellStyle name="Normal 5 2 9 3 4" xfId="36740"/>
    <cellStyle name="Normal 5 2 9 3 5" xfId="36735"/>
    <cellStyle name="Normal 5 2 9 3_Income Statement " xfId="36741"/>
    <cellStyle name="Normal 5 2 9 4" xfId="4873"/>
    <cellStyle name="Normal 5 2 9 4 2" xfId="36743"/>
    <cellStyle name="Normal 5 2 9 4 3" xfId="36742"/>
    <cellStyle name="Normal 5 2 9 5" xfId="36744"/>
    <cellStyle name="Normal 5 2 9 5 2" xfId="36745"/>
    <cellStyle name="Normal 5 2 9 6" xfId="36746"/>
    <cellStyle name="Normal 5 2 9 6 2" xfId="36747"/>
    <cellStyle name="Normal 5 2 9 7" xfId="36748"/>
    <cellStyle name="Normal 5 2 9 8" xfId="36749"/>
    <cellStyle name="Normal 5 2 9 9" xfId="36750"/>
    <cellStyle name="Normal 5 2 9_FLUX TEMPLATE - SAMPLE 5210 1720000_Rents Receivable (2)" xfId="4874"/>
    <cellStyle name="Normal 5 2_Adjusting Entries-Q1" xfId="36751"/>
    <cellStyle name="Normal 5 20" xfId="1607"/>
    <cellStyle name="Normal 5 20 10" xfId="36753"/>
    <cellStyle name="Normal 5 20 11" xfId="36752"/>
    <cellStyle name="Normal 5 20 2" xfId="36754"/>
    <cellStyle name="Normal 5 20 2 2" xfId="36755"/>
    <cellStyle name="Normal 5 20 2 2 2" xfId="36756"/>
    <cellStyle name="Normal 5 20 2 3" xfId="36757"/>
    <cellStyle name="Normal 5 20 2 3 2" xfId="36758"/>
    <cellStyle name="Normal 5 20 2 4" xfId="36759"/>
    <cellStyle name="Normal 5 20 2_Income Statement " xfId="36760"/>
    <cellStyle name="Normal 5 20 3" xfId="36761"/>
    <cellStyle name="Normal 5 20 3 2" xfId="36762"/>
    <cellStyle name="Normal 5 20 3 2 2" xfId="36763"/>
    <cellStyle name="Normal 5 20 3 3" xfId="36764"/>
    <cellStyle name="Normal 5 20 3 3 2" xfId="36765"/>
    <cellStyle name="Normal 5 20 3 4" xfId="36766"/>
    <cellStyle name="Normal 5 20 3_Income Statement " xfId="36767"/>
    <cellStyle name="Normal 5 20 4" xfId="36768"/>
    <cellStyle name="Normal 5 20 4 2" xfId="36769"/>
    <cellStyle name="Normal 5 20 5" xfId="36770"/>
    <cellStyle name="Normal 5 20 5 2" xfId="36771"/>
    <cellStyle name="Normal 5 20 6" xfId="36772"/>
    <cellStyle name="Normal 5 20 6 2" xfId="36773"/>
    <cellStyle name="Normal 5 20 7" xfId="36774"/>
    <cellStyle name="Normal 5 20 8" xfId="36775"/>
    <cellStyle name="Normal 5 20 9" xfId="36776"/>
    <cellStyle name="Normal 5 20_Income Statement " xfId="36777"/>
    <cellStyle name="Normal 5 21" xfId="1608"/>
    <cellStyle name="Normal 5 21 10" xfId="36779"/>
    <cellStyle name="Normal 5 21 11" xfId="36778"/>
    <cellStyle name="Normal 5 21 2" xfId="36780"/>
    <cellStyle name="Normal 5 21 2 2" xfId="36781"/>
    <cellStyle name="Normal 5 21 2 2 2" xfId="36782"/>
    <cellStyle name="Normal 5 21 2 3" xfId="36783"/>
    <cellStyle name="Normal 5 21 2 3 2" xfId="36784"/>
    <cellStyle name="Normal 5 21 2 4" xfId="36785"/>
    <cellStyle name="Normal 5 21 2_Income Statement " xfId="36786"/>
    <cellStyle name="Normal 5 21 3" xfId="36787"/>
    <cellStyle name="Normal 5 21 3 2" xfId="36788"/>
    <cellStyle name="Normal 5 21 3 2 2" xfId="36789"/>
    <cellStyle name="Normal 5 21 3 3" xfId="36790"/>
    <cellStyle name="Normal 5 21 3 3 2" xfId="36791"/>
    <cellStyle name="Normal 5 21 3 4" xfId="36792"/>
    <cellStyle name="Normal 5 21 3_Income Statement " xfId="36793"/>
    <cellStyle name="Normal 5 21 4" xfId="36794"/>
    <cellStyle name="Normal 5 21 4 2" xfId="36795"/>
    <cellStyle name="Normal 5 21 5" xfId="36796"/>
    <cellStyle name="Normal 5 21 5 2" xfId="36797"/>
    <cellStyle name="Normal 5 21 6" xfId="36798"/>
    <cellStyle name="Normal 5 21 6 2" xfId="36799"/>
    <cellStyle name="Normal 5 21 7" xfId="36800"/>
    <cellStyle name="Normal 5 21 8" xfId="36801"/>
    <cellStyle name="Normal 5 21 9" xfId="36802"/>
    <cellStyle name="Normal 5 21_Income Statement " xfId="36803"/>
    <cellStyle name="Normal 5 22" xfId="1609"/>
    <cellStyle name="Normal 5 22 10" xfId="36805"/>
    <cellStyle name="Normal 5 22 11" xfId="36804"/>
    <cellStyle name="Normal 5 22 2" xfId="36806"/>
    <cellStyle name="Normal 5 22 2 2" xfId="36807"/>
    <cellStyle name="Normal 5 22 2 2 2" xfId="36808"/>
    <cellStyle name="Normal 5 22 2 3" xfId="36809"/>
    <cellStyle name="Normal 5 22 2 3 2" xfId="36810"/>
    <cellStyle name="Normal 5 22 2 4" xfId="36811"/>
    <cellStyle name="Normal 5 22 2_Income Statement " xfId="36812"/>
    <cellStyle name="Normal 5 22 3" xfId="36813"/>
    <cellStyle name="Normal 5 22 3 2" xfId="36814"/>
    <cellStyle name="Normal 5 22 3 2 2" xfId="36815"/>
    <cellStyle name="Normal 5 22 3 3" xfId="36816"/>
    <cellStyle name="Normal 5 22 3 3 2" xfId="36817"/>
    <cellStyle name="Normal 5 22 3 4" xfId="36818"/>
    <cellStyle name="Normal 5 22 3_Income Statement " xfId="36819"/>
    <cellStyle name="Normal 5 22 4" xfId="36820"/>
    <cellStyle name="Normal 5 22 4 2" xfId="36821"/>
    <cellStyle name="Normal 5 22 5" xfId="36822"/>
    <cellStyle name="Normal 5 22 5 2" xfId="36823"/>
    <cellStyle name="Normal 5 22 6" xfId="36824"/>
    <cellStyle name="Normal 5 22 6 2" xfId="36825"/>
    <cellStyle name="Normal 5 22 7" xfId="36826"/>
    <cellStyle name="Normal 5 22 8" xfId="36827"/>
    <cellStyle name="Normal 5 22 9" xfId="36828"/>
    <cellStyle name="Normal 5 22_Income Statement " xfId="36829"/>
    <cellStyle name="Normal 5 23" xfId="1610"/>
    <cellStyle name="Normal 5 23 10" xfId="36831"/>
    <cellStyle name="Normal 5 23 11" xfId="36830"/>
    <cellStyle name="Normal 5 23 2" xfId="36832"/>
    <cellStyle name="Normal 5 23 2 2" xfId="36833"/>
    <cellStyle name="Normal 5 23 2 2 2" xfId="36834"/>
    <cellStyle name="Normal 5 23 2 3" xfId="36835"/>
    <cellStyle name="Normal 5 23 2 3 2" xfId="36836"/>
    <cellStyle name="Normal 5 23 2 4" xfId="36837"/>
    <cellStyle name="Normal 5 23 2_Income Statement " xfId="36838"/>
    <cellStyle name="Normal 5 23 3" xfId="36839"/>
    <cellStyle name="Normal 5 23 3 2" xfId="36840"/>
    <cellStyle name="Normal 5 23 3 2 2" xfId="36841"/>
    <cellStyle name="Normal 5 23 3 3" xfId="36842"/>
    <cellStyle name="Normal 5 23 3 3 2" xfId="36843"/>
    <cellStyle name="Normal 5 23 3 4" xfId="36844"/>
    <cellStyle name="Normal 5 23 3_Income Statement " xfId="36845"/>
    <cellStyle name="Normal 5 23 4" xfId="36846"/>
    <cellStyle name="Normal 5 23 4 2" xfId="36847"/>
    <cellStyle name="Normal 5 23 5" xfId="36848"/>
    <cellStyle name="Normal 5 23 5 2" xfId="36849"/>
    <cellStyle name="Normal 5 23 6" xfId="36850"/>
    <cellStyle name="Normal 5 23 6 2" xfId="36851"/>
    <cellStyle name="Normal 5 23 7" xfId="36852"/>
    <cellStyle name="Normal 5 23 8" xfId="36853"/>
    <cellStyle name="Normal 5 23 9" xfId="36854"/>
    <cellStyle name="Normal 5 23_Income Statement " xfId="36855"/>
    <cellStyle name="Normal 5 24" xfId="1611"/>
    <cellStyle name="Normal 5 24 10" xfId="36857"/>
    <cellStyle name="Normal 5 24 11" xfId="36856"/>
    <cellStyle name="Normal 5 24 2" xfId="36858"/>
    <cellStyle name="Normal 5 24 2 2" xfId="36859"/>
    <cellStyle name="Normal 5 24 2 2 2" xfId="36860"/>
    <cellStyle name="Normal 5 24 2 3" xfId="36861"/>
    <cellStyle name="Normal 5 24 2 3 2" xfId="36862"/>
    <cellStyle name="Normal 5 24 2 4" xfId="36863"/>
    <cellStyle name="Normal 5 24 2_Income Statement " xfId="36864"/>
    <cellStyle name="Normal 5 24 3" xfId="36865"/>
    <cellStyle name="Normal 5 24 3 2" xfId="36866"/>
    <cellStyle name="Normal 5 24 3 2 2" xfId="36867"/>
    <cellStyle name="Normal 5 24 3 3" xfId="36868"/>
    <cellStyle name="Normal 5 24 3 3 2" xfId="36869"/>
    <cellStyle name="Normal 5 24 3 4" xfId="36870"/>
    <cellStyle name="Normal 5 24 3_Income Statement " xfId="36871"/>
    <cellStyle name="Normal 5 24 4" xfId="36872"/>
    <cellStyle name="Normal 5 24 4 2" xfId="36873"/>
    <cellStyle name="Normal 5 24 5" xfId="36874"/>
    <cellStyle name="Normal 5 24 5 2" xfId="36875"/>
    <cellStyle name="Normal 5 24 6" xfId="36876"/>
    <cellStyle name="Normal 5 24 6 2" xfId="36877"/>
    <cellStyle name="Normal 5 24 7" xfId="36878"/>
    <cellStyle name="Normal 5 24 8" xfId="36879"/>
    <cellStyle name="Normal 5 24 9" xfId="36880"/>
    <cellStyle name="Normal 5 24_Income Statement " xfId="36881"/>
    <cellStyle name="Normal 5 25" xfId="1612"/>
    <cellStyle name="Normal 5 25 10" xfId="36883"/>
    <cellStyle name="Normal 5 25 11" xfId="36882"/>
    <cellStyle name="Normal 5 25 2" xfId="36884"/>
    <cellStyle name="Normal 5 25 2 2" xfId="36885"/>
    <cellStyle name="Normal 5 25 2 2 2" xfId="36886"/>
    <cellStyle name="Normal 5 25 2 3" xfId="36887"/>
    <cellStyle name="Normal 5 25 2 3 2" xfId="36888"/>
    <cellStyle name="Normal 5 25 2 4" xfId="36889"/>
    <cellStyle name="Normal 5 25 2_Income Statement " xfId="36890"/>
    <cellStyle name="Normal 5 25 3" xfId="36891"/>
    <cellStyle name="Normal 5 25 3 2" xfId="36892"/>
    <cellStyle name="Normal 5 25 3 2 2" xfId="36893"/>
    <cellStyle name="Normal 5 25 3 3" xfId="36894"/>
    <cellStyle name="Normal 5 25 3 3 2" xfId="36895"/>
    <cellStyle name="Normal 5 25 3 4" xfId="36896"/>
    <cellStyle name="Normal 5 25 3_Income Statement " xfId="36897"/>
    <cellStyle name="Normal 5 25 4" xfId="36898"/>
    <cellStyle name="Normal 5 25 4 2" xfId="36899"/>
    <cellStyle name="Normal 5 25 5" xfId="36900"/>
    <cellStyle name="Normal 5 25 5 2" xfId="36901"/>
    <cellStyle name="Normal 5 25 6" xfId="36902"/>
    <cellStyle name="Normal 5 25 6 2" xfId="36903"/>
    <cellStyle name="Normal 5 25 7" xfId="36904"/>
    <cellStyle name="Normal 5 25 8" xfId="36905"/>
    <cellStyle name="Normal 5 25 9" xfId="36906"/>
    <cellStyle name="Normal 5 25_Income Statement " xfId="36907"/>
    <cellStyle name="Normal 5 26" xfId="1613"/>
    <cellStyle name="Normal 5 26 10" xfId="36909"/>
    <cellStyle name="Normal 5 26 11" xfId="36908"/>
    <cellStyle name="Normal 5 26 2" xfId="36910"/>
    <cellStyle name="Normal 5 26 2 2" xfId="36911"/>
    <cellStyle name="Normal 5 26 2 2 2" xfId="36912"/>
    <cellStyle name="Normal 5 26 2 3" xfId="36913"/>
    <cellStyle name="Normal 5 26 2 3 2" xfId="36914"/>
    <cellStyle name="Normal 5 26 2 4" xfId="36915"/>
    <cellStyle name="Normal 5 26 2_Income Statement " xfId="36916"/>
    <cellStyle name="Normal 5 26 3" xfId="36917"/>
    <cellStyle name="Normal 5 26 3 2" xfId="36918"/>
    <cellStyle name="Normal 5 26 3 2 2" xfId="36919"/>
    <cellStyle name="Normal 5 26 3 3" xfId="36920"/>
    <cellStyle name="Normal 5 26 3 3 2" xfId="36921"/>
    <cellStyle name="Normal 5 26 3 4" xfId="36922"/>
    <cellStyle name="Normal 5 26 3_Income Statement " xfId="36923"/>
    <cellStyle name="Normal 5 26 4" xfId="36924"/>
    <cellStyle name="Normal 5 26 4 2" xfId="36925"/>
    <cellStyle name="Normal 5 26 5" xfId="36926"/>
    <cellStyle name="Normal 5 26 5 2" xfId="36927"/>
    <cellStyle name="Normal 5 26 6" xfId="36928"/>
    <cellStyle name="Normal 5 26 6 2" xfId="36929"/>
    <cellStyle name="Normal 5 26 7" xfId="36930"/>
    <cellStyle name="Normal 5 26 8" xfId="36931"/>
    <cellStyle name="Normal 5 26 9" xfId="36932"/>
    <cellStyle name="Normal 5 26_Income Statement " xfId="36933"/>
    <cellStyle name="Normal 5 27" xfId="1614"/>
    <cellStyle name="Normal 5 27 10" xfId="36935"/>
    <cellStyle name="Normal 5 27 11" xfId="36934"/>
    <cellStyle name="Normal 5 27 2" xfId="36936"/>
    <cellStyle name="Normal 5 27 2 2" xfId="36937"/>
    <cellStyle name="Normal 5 27 2 2 2" xfId="36938"/>
    <cellStyle name="Normal 5 27 2 3" xfId="36939"/>
    <cellStyle name="Normal 5 27 2 3 2" xfId="36940"/>
    <cellStyle name="Normal 5 27 2 4" xfId="36941"/>
    <cellStyle name="Normal 5 27 2_Income Statement " xfId="36942"/>
    <cellStyle name="Normal 5 27 3" xfId="36943"/>
    <cellStyle name="Normal 5 27 3 2" xfId="36944"/>
    <cellStyle name="Normal 5 27 3 2 2" xfId="36945"/>
    <cellStyle name="Normal 5 27 3 3" xfId="36946"/>
    <cellStyle name="Normal 5 27 3 3 2" xfId="36947"/>
    <cellStyle name="Normal 5 27 3 4" xfId="36948"/>
    <cellStyle name="Normal 5 27 3_Income Statement " xfId="36949"/>
    <cellStyle name="Normal 5 27 4" xfId="36950"/>
    <cellStyle name="Normal 5 27 4 2" xfId="36951"/>
    <cellStyle name="Normal 5 27 5" xfId="36952"/>
    <cellStyle name="Normal 5 27 5 2" xfId="36953"/>
    <cellStyle name="Normal 5 27 6" xfId="36954"/>
    <cellStyle name="Normal 5 27 6 2" xfId="36955"/>
    <cellStyle name="Normal 5 27 7" xfId="36956"/>
    <cellStyle name="Normal 5 27 8" xfId="36957"/>
    <cellStyle name="Normal 5 27 9" xfId="36958"/>
    <cellStyle name="Normal 5 27_Income Statement " xfId="36959"/>
    <cellStyle name="Normal 5 28" xfId="1615"/>
    <cellStyle name="Normal 5 28 10" xfId="36961"/>
    <cellStyle name="Normal 5 28 11" xfId="36960"/>
    <cellStyle name="Normal 5 28 2" xfId="36962"/>
    <cellStyle name="Normal 5 28 2 2" xfId="36963"/>
    <cellStyle name="Normal 5 28 2 2 2" xfId="36964"/>
    <cellStyle name="Normal 5 28 2 3" xfId="36965"/>
    <cellStyle name="Normal 5 28 2 3 2" xfId="36966"/>
    <cellStyle name="Normal 5 28 2 4" xfId="36967"/>
    <cellStyle name="Normal 5 28 2_Income Statement " xfId="36968"/>
    <cellStyle name="Normal 5 28 3" xfId="36969"/>
    <cellStyle name="Normal 5 28 3 2" xfId="36970"/>
    <cellStyle name="Normal 5 28 3 2 2" xfId="36971"/>
    <cellStyle name="Normal 5 28 3 3" xfId="36972"/>
    <cellStyle name="Normal 5 28 3 3 2" xfId="36973"/>
    <cellStyle name="Normal 5 28 3 4" xfId="36974"/>
    <cellStyle name="Normal 5 28 3_Income Statement " xfId="36975"/>
    <cellStyle name="Normal 5 28 4" xfId="36976"/>
    <cellStyle name="Normal 5 28 4 2" xfId="36977"/>
    <cellStyle name="Normal 5 28 5" xfId="36978"/>
    <cellStyle name="Normal 5 28 5 2" xfId="36979"/>
    <cellStyle name="Normal 5 28 6" xfId="36980"/>
    <cellStyle name="Normal 5 28 6 2" xfId="36981"/>
    <cellStyle name="Normal 5 28 7" xfId="36982"/>
    <cellStyle name="Normal 5 28 8" xfId="36983"/>
    <cellStyle name="Normal 5 28 9" xfId="36984"/>
    <cellStyle name="Normal 5 28_Income Statement " xfId="36985"/>
    <cellStyle name="Normal 5 29" xfId="1616"/>
    <cellStyle name="Normal 5 29 10" xfId="36987"/>
    <cellStyle name="Normal 5 29 11" xfId="36986"/>
    <cellStyle name="Normal 5 29 2" xfId="36988"/>
    <cellStyle name="Normal 5 29 2 2" xfId="36989"/>
    <cellStyle name="Normal 5 29 2 2 2" xfId="36990"/>
    <cellStyle name="Normal 5 29 2 3" xfId="36991"/>
    <cellStyle name="Normal 5 29 2 3 2" xfId="36992"/>
    <cellStyle name="Normal 5 29 2 4" xfId="36993"/>
    <cellStyle name="Normal 5 29 2_Income Statement " xfId="36994"/>
    <cellStyle name="Normal 5 29 3" xfId="36995"/>
    <cellStyle name="Normal 5 29 3 2" xfId="36996"/>
    <cellStyle name="Normal 5 29 3 2 2" xfId="36997"/>
    <cellStyle name="Normal 5 29 3 3" xfId="36998"/>
    <cellStyle name="Normal 5 29 3 3 2" xfId="36999"/>
    <cellStyle name="Normal 5 29 3 4" xfId="37000"/>
    <cellStyle name="Normal 5 29 3_Income Statement " xfId="37001"/>
    <cellStyle name="Normal 5 29 4" xfId="37002"/>
    <cellStyle name="Normal 5 29 4 2" xfId="37003"/>
    <cellStyle name="Normal 5 29 5" xfId="37004"/>
    <cellStyle name="Normal 5 29 5 2" xfId="37005"/>
    <cellStyle name="Normal 5 29 6" xfId="37006"/>
    <cellStyle name="Normal 5 29 6 2" xfId="37007"/>
    <cellStyle name="Normal 5 29 7" xfId="37008"/>
    <cellStyle name="Normal 5 29 8" xfId="37009"/>
    <cellStyle name="Normal 5 29 9" xfId="37010"/>
    <cellStyle name="Normal 5 29_Income Statement " xfId="37011"/>
    <cellStyle name="Normal 5 3" xfId="1617"/>
    <cellStyle name="Normal 5 3 10" xfId="4875"/>
    <cellStyle name="Normal 5 3 10 2" xfId="37013"/>
    <cellStyle name="Normal 5 3 11" xfId="37012"/>
    <cellStyle name="Normal 5 3 2" xfId="4876"/>
    <cellStyle name="Normal 5 3 2 10" xfId="37014"/>
    <cellStyle name="Normal 5 3 2 2" xfId="4877"/>
    <cellStyle name="Normal 5 3 2 2 2" xfId="4878"/>
    <cellStyle name="Normal 5 3 2 2 2 2" xfId="4879"/>
    <cellStyle name="Normal 5 3 2 2 2 3" xfId="37016"/>
    <cellStyle name="Normal 5 3 2 2 3" xfId="4880"/>
    <cellStyle name="Normal 5 3 2 2 3 2" xfId="4881"/>
    <cellStyle name="Normal 5 3 2 2 4" xfId="4882"/>
    <cellStyle name="Normal 5 3 2 2 5" xfId="37015"/>
    <cellStyle name="Normal 5 3 2 2_FLUX TEMPLATE - SAMPLE 5210 1720000_Rents Receivable (2)" xfId="4883"/>
    <cellStyle name="Normal 5 3 2 3" xfId="4884"/>
    <cellStyle name="Normal 5 3 2 3 2" xfId="4885"/>
    <cellStyle name="Normal 5 3 2 3 2 2" xfId="4886"/>
    <cellStyle name="Normal 5 3 2 3 2 3" xfId="37018"/>
    <cellStyle name="Normal 5 3 2 3 3" xfId="4887"/>
    <cellStyle name="Normal 5 3 2 3 3 2" xfId="4888"/>
    <cellStyle name="Normal 5 3 2 3 4" xfId="4889"/>
    <cellStyle name="Normal 5 3 2 3 5" xfId="37017"/>
    <cellStyle name="Normal 5 3 2 3_FLUX TEMPLATE - SAMPLE 5210 1720000_Rents Receivable (2)" xfId="4890"/>
    <cellStyle name="Normal 5 3 2 4" xfId="4891"/>
    <cellStyle name="Normal 5 3 2 4 2" xfId="4892"/>
    <cellStyle name="Normal 5 3 2 4 2 2" xfId="4893"/>
    <cellStyle name="Normal 5 3 2 4 3" xfId="4894"/>
    <cellStyle name="Normal 5 3 2 4 3 2" xfId="4895"/>
    <cellStyle name="Normal 5 3 2 4 4" xfId="4896"/>
    <cellStyle name="Normal 5 3 2 4 5" xfId="37019"/>
    <cellStyle name="Normal 5 3 2 4_FLUX TEMPLATE - SAMPLE 5210 1720000_Rents Receivable (2)" xfId="4897"/>
    <cellStyle name="Normal 5 3 2 5" xfId="4898"/>
    <cellStyle name="Normal 5 3 2 5 2" xfId="4899"/>
    <cellStyle name="Normal 5 3 2 5 2 2" xfId="4900"/>
    <cellStyle name="Normal 5 3 2 5 3" xfId="4901"/>
    <cellStyle name="Normal 5 3 2 5 3 2" xfId="4902"/>
    <cellStyle name="Normal 5 3 2 5 4" xfId="4903"/>
    <cellStyle name="Normal 5 3 2 5_FLUX TEMPLATE - SAMPLE 5210 1720000_Rents Receivable (2)" xfId="4904"/>
    <cellStyle name="Normal 5 3 2 6" xfId="4905"/>
    <cellStyle name="Normal 5 3 2 6 2" xfId="4906"/>
    <cellStyle name="Normal 5 3 2 6 2 2" xfId="4907"/>
    <cellStyle name="Normal 5 3 2 6 3" xfId="4908"/>
    <cellStyle name="Normal 5 3 2 6 3 2" xfId="4909"/>
    <cellStyle name="Normal 5 3 2 6 4" xfId="4910"/>
    <cellStyle name="Normal 5 3 2 6_FLUX TEMPLATE - SAMPLE 5210 1720000_Rents Receivable (2)" xfId="4911"/>
    <cellStyle name="Normal 5 3 2 7" xfId="4912"/>
    <cellStyle name="Normal 5 3 2 7 2" xfId="4913"/>
    <cellStyle name="Normal 5 3 2 8" xfId="4914"/>
    <cellStyle name="Normal 5 3 2 8 2" xfId="4915"/>
    <cellStyle name="Normal 5 3 2 9" xfId="4916"/>
    <cellStyle name="Normal 5 3 2_FLUX TEMPLATE - SAMPLE 5210 1720000_Rents Receivable (2)" xfId="4917"/>
    <cellStyle name="Normal 5 3 3" xfId="4918"/>
    <cellStyle name="Normal 5 3 3 2" xfId="4919"/>
    <cellStyle name="Normal 5 3 3 2 2" xfId="4920"/>
    <cellStyle name="Normal 5 3 3 2 3" xfId="37021"/>
    <cellStyle name="Normal 5 3 3 3" xfId="4921"/>
    <cellStyle name="Normal 5 3 3 3 2" xfId="4922"/>
    <cellStyle name="Normal 5 3 3 4" xfId="4923"/>
    <cellStyle name="Normal 5 3 3 5" xfId="37020"/>
    <cellStyle name="Normal 5 3 3_FLUX TEMPLATE - SAMPLE 5210 1720000_Rents Receivable (2)" xfId="4924"/>
    <cellStyle name="Normal 5 3 4" xfId="4925"/>
    <cellStyle name="Normal 5 3 4 2" xfId="4926"/>
    <cellStyle name="Normal 5 3 4 2 2" xfId="4927"/>
    <cellStyle name="Normal 5 3 4 2 3" xfId="37023"/>
    <cellStyle name="Normal 5 3 4 3" xfId="4928"/>
    <cellStyle name="Normal 5 3 4 3 2" xfId="4929"/>
    <cellStyle name="Normal 5 3 4 4" xfId="4930"/>
    <cellStyle name="Normal 5 3 4 5" xfId="37022"/>
    <cellStyle name="Normal 5 3 4_FLUX TEMPLATE - SAMPLE 5210 1720000_Rents Receivable (2)" xfId="4931"/>
    <cellStyle name="Normal 5 3 5" xfId="4932"/>
    <cellStyle name="Normal 5 3 5 2" xfId="4933"/>
    <cellStyle name="Normal 5 3 5 2 2" xfId="4934"/>
    <cellStyle name="Normal 5 3 5 2 3" xfId="37025"/>
    <cellStyle name="Normal 5 3 5 3" xfId="4935"/>
    <cellStyle name="Normal 5 3 5 3 2" xfId="4936"/>
    <cellStyle name="Normal 5 3 5 4" xfId="4937"/>
    <cellStyle name="Normal 5 3 5 5" xfId="37024"/>
    <cellStyle name="Normal 5 3 5_FLUX TEMPLATE - SAMPLE 5210 1720000_Rents Receivable (2)" xfId="4938"/>
    <cellStyle name="Normal 5 3 6" xfId="4939"/>
    <cellStyle name="Normal 5 3 6 2" xfId="4940"/>
    <cellStyle name="Normal 5 3 6 2 2" xfId="4941"/>
    <cellStyle name="Normal 5 3 6 3" xfId="4942"/>
    <cellStyle name="Normal 5 3 6 3 2" xfId="4943"/>
    <cellStyle name="Normal 5 3 6 4" xfId="4944"/>
    <cellStyle name="Normal 5 3 6 5" xfId="37026"/>
    <cellStyle name="Normal 5 3 6_FLUX TEMPLATE - SAMPLE 5210 1720000_Rents Receivable (2)" xfId="4945"/>
    <cellStyle name="Normal 5 3 7" xfId="4946"/>
    <cellStyle name="Normal 5 3 7 2" xfId="4947"/>
    <cellStyle name="Normal 5 3 7 2 2" xfId="4948"/>
    <cellStyle name="Normal 5 3 7 3" xfId="4949"/>
    <cellStyle name="Normal 5 3 7 3 2" xfId="4950"/>
    <cellStyle name="Normal 5 3 7 4" xfId="4951"/>
    <cellStyle name="Normal 5 3 7 5" xfId="37027"/>
    <cellStyle name="Normal 5 3 7_FLUX TEMPLATE - SAMPLE 5210 1720000_Rents Receivable (2)" xfId="4952"/>
    <cellStyle name="Normal 5 3 8" xfId="4953"/>
    <cellStyle name="Normal 5 3 8 2" xfId="4954"/>
    <cellStyle name="Normal 5 3 8 3" xfId="37028"/>
    <cellStyle name="Normal 5 3 9" xfId="4955"/>
    <cellStyle name="Normal 5 3 9 2" xfId="4956"/>
    <cellStyle name="Normal 5 3 9 3" xfId="37029"/>
    <cellStyle name="Normal 5 3_FLUX TEMPLATE - SAMPLE 5210 1720000_Rents Receivable (2)" xfId="4957"/>
    <cellStyle name="Normal 5 30" xfId="1618"/>
    <cellStyle name="Normal 5 30 10" xfId="37031"/>
    <cellStyle name="Normal 5 30 11" xfId="37030"/>
    <cellStyle name="Normal 5 30 2" xfId="37032"/>
    <cellStyle name="Normal 5 30 2 2" xfId="37033"/>
    <cellStyle name="Normal 5 30 2 2 2" xfId="37034"/>
    <cellStyle name="Normal 5 30 2 3" xfId="37035"/>
    <cellStyle name="Normal 5 30 2 3 2" xfId="37036"/>
    <cellStyle name="Normal 5 30 2 4" xfId="37037"/>
    <cellStyle name="Normal 5 30 2_Income Statement " xfId="37038"/>
    <cellStyle name="Normal 5 30 3" xfId="37039"/>
    <cellStyle name="Normal 5 30 3 2" xfId="37040"/>
    <cellStyle name="Normal 5 30 3 2 2" xfId="37041"/>
    <cellStyle name="Normal 5 30 3 3" xfId="37042"/>
    <cellStyle name="Normal 5 30 3 3 2" xfId="37043"/>
    <cellStyle name="Normal 5 30 3 4" xfId="37044"/>
    <cellStyle name="Normal 5 30 3_Income Statement " xfId="37045"/>
    <cellStyle name="Normal 5 30 4" xfId="37046"/>
    <cellStyle name="Normal 5 30 4 2" xfId="37047"/>
    <cellStyle name="Normal 5 30 5" xfId="37048"/>
    <cellStyle name="Normal 5 30 5 2" xfId="37049"/>
    <cellStyle name="Normal 5 30 6" xfId="37050"/>
    <cellStyle name="Normal 5 30 6 2" xfId="37051"/>
    <cellStyle name="Normal 5 30 7" xfId="37052"/>
    <cellStyle name="Normal 5 30 8" xfId="37053"/>
    <cellStyle name="Normal 5 30 9" xfId="37054"/>
    <cellStyle name="Normal 5 30_Income Statement " xfId="37055"/>
    <cellStyle name="Normal 5 31" xfId="1619"/>
    <cellStyle name="Normal 5 31 10" xfId="37057"/>
    <cellStyle name="Normal 5 31 11" xfId="37056"/>
    <cellStyle name="Normal 5 31 2" xfId="37058"/>
    <cellStyle name="Normal 5 31 2 2" xfId="37059"/>
    <cellStyle name="Normal 5 31 2 2 2" xfId="37060"/>
    <cellStyle name="Normal 5 31 2 3" xfId="37061"/>
    <cellStyle name="Normal 5 31 2 3 2" xfId="37062"/>
    <cellStyle name="Normal 5 31 2 4" xfId="37063"/>
    <cellStyle name="Normal 5 31 2_Income Statement " xfId="37064"/>
    <cellStyle name="Normal 5 31 3" xfId="37065"/>
    <cellStyle name="Normal 5 31 3 2" xfId="37066"/>
    <cellStyle name="Normal 5 31 3 2 2" xfId="37067"/>
    <cellStyle name="Normal 5 31 3 3" xfId="37068"/>
    <cellStyle name="Normal 5 31 3 3 2" xfId="37069"/>
    <cellStyle name="Normal 5 31 3 4" xfId="37070"/>
    <cellStyle name="Normal 5 31 3_Income Statement " xfId="37071"/>
    <cellStyle name="Normal 5 31 4" xfId="37072"/>
    <cellStyle name="Normal 5 31 4 2" xfId="37073"/>
    <cellStyle name="Normal 5 31 5" xfId="37074"/>
    <cellStyle name="Normal 5 31 5 2" xfId="37075"/>
    <cellStyle name="Normal 5 31 6" xfId="37076"/>
    <cellStyle name="Normal 5 31 6 2" xfId="37077"/>
    <cellStyle name="Normal 5 31 7" xfId="37078"/>
    <cellStyle name="Normal 5 31 8" xfId="37079"/>
    <cellStyle name="Normal 5 31 9" xfId="37080"/>
    <cellStyle name="Normal 5 31_Income Statement " xfId="37081"/>
    <cellStyle name="Normal 5 32" xfId="1620"/>
    <cellStyle name="Normal 5 32 10" xfId="37083"/>
    <cellStyle name="Normal 5 32 11" xfId="37082"/>
    <cellStyle name="Normal 5 32 2" xfId="37084"/>
    <cellStyle name="Normal 5 32 2 2" xfId="37085"/>
    <cellStyle name="Normal 5 32 2 2 2" xfId="37086"/>
    <cellStyle name="Normal 5 32 2 3" xfId="37087"/>
    <cellStyle name="Normal 5 32 2 3 2" xfId="37088"/>
    <cellStyle name="Normal 5 32 2 4" xfId="37089"/>
    <cellStyle name="Normal 5 32 2_Income Statement " xfId="37090"/>
    <cellStyle name="Normal 5 32 3" xfId="37091"/>
    <cellStyle name="Normal 5 32 3 2" xfId="37092"/>
    <cellStyle name="Normal 5 32 3 2 2" xfId="37093"/>
    <cellStyle name="Normal 5 32 3 3" xfId="37094"/>
    <cellStyle name="Normal 5 32 3 3 2" xfId="37095"/>
    <cellStyle name="Normal 5 32 3 4" xfId="37096"/>
    <cellStyle name="Normal 5 32 3_Income Statement " xfId="37097"/>
    <cellStyle name="Normal 5 32 4" xfId="37098"/>
    <cellStyle name="Normal 5 32 4 2" xfId="37099"/>
    <cellStyle name="Normal 5 32 5" xfId="37100"/>
    <cellStyle name="Normal 5 32 5 2" xfId="37101"/>
    <cellStyle name="Normal 5 32 6" xfId="37102"/>
    <cellStyle name="Normal 5 32 6 2" xfId="37103"/>
    <cellStyle name="Normal 5 32 7" xfId="37104"/>
    <cellStyle name="Normal 5 32 8" xfId="37105"/>
    <cellStyle name="Normal 5 32 9" xfId="37106"/>
    <cellStyle name="Normal 5 32_Income Statement " xfId="37107"/>
    <cellStyle name="Normal 5 33" xfId="1621"/>
    <cellStyle name="Normal 5 33 10" xfId="37109"/>
    <cellStyle name="Normal 5 33 11" xfId="37108"/>
    <cellStyle name="Normal 5 33 2" xfId="37110"/>
    <cellStyle name="Normal 5 33 2 2" xfId="37111"/>
    <cellStyle name="Normal 5 33 2 2 2" xfId="37112"/>
    <cellStyle name="Normal 5 33 2 3" xfId="37113"/>
    <cellStyle name="Normal 5 33 2 3 2" xfId="37114"/>
    <cellStyle name="Normal 5 33 2 4" xfId="37115"/>
    <cellStyle name="Normal 5 33 2_Income Statement " xfId="37116"/>
    <cellStyle name="Normal 5 33 3" xfId="37117"/>
    <cellStyle name="Normal 5 33 3 2" xfId="37118"/>
    <cellStyle name="Normal 5 33 3 2 2" xfId="37119"/>
    <cellStyle name="Normal 5 33 3 3" xfId="37120"/>
    <cellStyle name="Normal 5 33 3 3 2" xfId="37121"/>
    <cellStyle name="Normal 5 33 3 4" xfId="37122"/>
    <cellStyle name="Normal 5 33 3_Income Statement " xfId="37123"/>
    <cellStyle name="Normal 5 33 4" xfId="37124"/>
    <cellStyle name="Normal 5 33 4 2" xfId="37125"/>
    <cellStyle name="Normal 5 33 5" xfId="37126"/>
    <cellStyle name="Normal 5 33 5 2" xfId="37127"/>
    <cellStyle name="Normal 5 33 6" xfId="37128"/>
    <cellStyle name="Normal 5 33 6 2" xfId="37129"/>
    <cellStyle name="Normal 5 33 7" xfId="37130"/>
    <cellStyle name="Normal 5 33 8" xfId="37131"/>
    <cellStyle name="Normal 5 33 9" xfId="37132"/>
    <cellStyle name="Normal 5 33_Income Statement " xfId="37133"/>
    <cellStyle name="Normal 5 34" xfId="1622"/>
    <cellStyle name="Normal 5 34 10" xfId="37135"/>
    <cellStyle name="Normal 5 34 11" xfId="37134"/>
    <cellStyle name="Normal 5 34 2" xfId="37136"/>
    <cellStyle name="Normal 5 34 2 2" xfId="37137"/>
    <cellStyle name="Normal 5 34 2 2 2" xfId="37138"/>
    <cellStyle name="Normal 5 34 2 3" xfId="37139"/>
    <cellStyle name="Normal 5 34 2 3 2" xfId="37140"/>
    <cellStyle name="Normal 5 34 2 4" xfId="37141"/>
    <cellStyle name="Normal 5 34 2_Income Statement " xfId="37142"/>
    <cellStyle name="Normal 5 34 3" xfId="37143"/>
    <cellStyle name="Normal 5 34 3 2" xfId="37144"/>
    <cellStyle name="Normal 5 34 3 2 2" xfId="37145"/>
    <cellStyle name="Normal 5 34 3 3" xfId="37146"/>
    <cellStyle name="Normal 5 34 3 3 2" xfId="37147"/>
    <cellStyle name="Normal 5 34 3 4" xfId="37148"/>
    <cellStyle name="Normal 5 34 3_Income Statement " xfId="37149"/>
    <cellStyle name="Normal 5 34 4" xfId="37150"/>
    <cellStyle name="Normal 5 34 4 2" xfId="37151"/>
    <cellStyle name="Normal 5 34 5" xfId="37152"/>
    <cellStyle name="Normal 5 34 5 2" xfId="37153"/>
    <cellStyle name="Normal 5 34 6" xfId="37154"/>
    <cellStyle name="Normal 5 34 6 2" xfId="37155"/>
    <cellStyle name="Normal 5 34 7" xfId="37156"/>
    <cellStyle name="Normal 5 34 8" xfId="37157"/>
    <cellStyle name="Normal 5 34 9" xfId="37158"/>
    <cellStyle name="Normal 5 34_Income Statement " xfId="37159"/>
    <cellStyle name="Normal 5 35" xfId="1623"/>
    <cellStyle name="Normal 5 35 10" xfId="37161"/>
    <cellStyle name="Normal 5 35 11" xfId="37160"/>
    <cellStyle name="Normal 5 35 2" xfId="37162"/>
    <cellStyle name="Normal 5 35 2 2" xfId="37163"/>
    <cellStyle name="Normal 5 35 2 2 2" xfId="37164"/>
    <cellStyle name="Normal 5 35 2 3" xfId="37165"/>
    <cellStyle name="Normal 5 35 2 3 2" xfId="37166"/>
    <cellStyle name="Normal 5 35 2 4" xfId="37167"/>
    <cellStyle name="Normal 5 35 2_Income Statement " xfId="37168"/>
    <cellStyle name="Normal 5 35 3" xfId="37169"/>
    <cellStyle name="Normal 5 35 3 2" xfId="37170"/>
    <cellStyle name="Normal 5 35 3 2 2" xfId="37171"/>
    <cellStyle name="Normal 5 35 3 3" xfId="37172"/>
    <cellStyle name="Normal 5 35 3 3 2" xfId="37173"/>
    <cellStyle name="Normal 5 35 3 4" xfId="37174"/>
    <cellStyle name="Normal 5 35 3_Income Statement " xfId="37175"/>
    <cellStyle name="Normal 5 35 4" xfId="37176"/>
    <cellStyle name="Normal 5 35 4 2" xfId="37177"/>
    <cellStyle name="Normal 5 35 5" xfId="37178"/>
    <cellStyle name="Normal 5 35 5 2" xfId="37179"/>
    <cellStyle name="Normal 5 35 6" xfId="37180"/>
    <cellStyle name="Normal 5 35 6 2" xfId="37181"/>
    <cellStyle name="Normal 5 35 7" xfId="37182"/>
    <cellStyle name="Normal 5 35 8" xfId="37183"/>
    <cellStyle name="Normal 5 35 9" xfId="37184"/>
    <cellStyle name="Normal 5 35_Income Statement " xfId="37185"/>
    <cellStyle name="Normal 5 36" xfId="1624"/>
    <cellStyle name="Normal 5 36 10" xfId="37187"/>
    <cellStyle name="Normal 5 36 11" xfId="37186"/>
    <cellStyle name="Normal 5 36 2" xfId="37188"/>
    <cellStyle name="Normal 5 36 2 2" xfId="37189"/>
    <cellStyle name="Normal 5 36 2 2 2" xfId="37190"/>
    <cellStyle name="Normal 5 36 2 3" xfId="37191"/>
    <cellStyle name="Normal 5 36 2 3 2" xfId="37192"/>
    <cellStyle name="Normal 5 36 2 4" xfId="37193"/>
    <cellStyle name="Normal 5 36 2_Income Statement " xfId="37194"/>
    <cellStyle name="Normal 5 36 3" xfId="37195"/>
    <cellStyle name="Normal 5 36 3 2" xfId="37196"/>
    <cellStyle name="Normal 5 36 3 2 2" xfId="37197"/>
    <cellStyle name="Normal 5 36 3 3" xfId="37198"/>
    <cellStyle name="Normal 5 36 3 3 2" xfId="37199"/>
    <cellStyle name="Normal 5 36 3 4" xfId="37200"/>
    <cellStyle name="Normal 5 36 3_Income Statement " xfId="37201"/>
    <cellStyle name="Normal 5 36 4" xfId="37202"/>
    <cellStyle name="Normal 5 36 4 2" xfId="37203"/>
    <cellStyle name="Normal 5 36 5" xfId="37204"/>
    <cellStyle name="Normal 5 36 5 2" xfId="37205"/>
    <cellStyle name="Normal 5 36 6" xfId="37206"/>
    <cellStyle name="Normal 5 36 6 2" xfId="37207"/>
    <cellStyle name="Normal 5 36 7" xfId="37208"/>
    <cellStyle name="Normal 5 36 8" xfId="37209"/>
    <cellStyle name="Normal 5 36 9" xfId="37210"/>
    <cellStyle name="Normal 5 36_Income Statement " xfId="37211"/>
    <cellStyle name="Normal 5 37" xfId="1625"/>
    <cellStyle name="Normal 5 37 10" xfId="37213"/>
    <cellStyle name="Normal 5 37 11" xfId="37212"/>
    <cellStyle name="Normal 5 37 2" xfId="37214"/>
    <cellStyle name="Normal 5 37 2 2" xfId="37215"/>
    <cellStyle name="Normal 5 37 2 2 2" xfId="37216"/>
    <cellStyle name="Normal 5 37 2 3" xfId="37217"/>
    <cellStyle name="Normal 5 37 2 3 2" xfId="37218"/>
    <cellStyle name="Normal 5 37 2 4" xfId="37219"/>
    <cellStyle name="Normal 5 37 2_Income Statement " xfId="37220"/>
    <cellStyle name="Normal 5 37 3" xfId="37221"/>
    <cellStyle name="Normal 5 37 3 2" xfId="37222"/>
    <cellStyle name="Normal 5 37 3 2 2" xfId="37223"/>
    <cellStyle name="Normal 5 37 3 3" xfId="37224"/>
    <cellStyle name="Normal 5 37 3 3 2" xfId="37225"/>
    <cellStyle name="Normal 5 37 3 4" xfId="37226"/>
    <cellStyle name="Normal 5 37 3_Income Statement " xfId="37227"/>
    <cellStyle name="Normal 5 37 4" xfId="37228"/>
    <cellStyle name="Normal 5 37 4 2" xfId="37229"/>
    <cellStyle name="Normal 5 37 5" xfId="37230"/>
    <cellStyle name="Normal 5 37 5 2" xfId="37231"/>
    <cellStyle name="Normal 5 37 6" xfId="37232"/>
    <cellStyle name="Normal 5 37 6 2" xfId="37233"/>
    <cellStyle name="Normal 5 37 7" xfId="37234"/>
    <cellStyle name="Normal 5 37 8" xfId="37235"/>
    <cellStyle name="Normal 5 37 9" xfId="37236"/>
    <cellStyle name="Normal 5 37_Income Statement " xfId="37237"/>
    <cellStyle name="Normal 5 38" xfId="1626"/>
    <cellStyle name="Normal 5 38 10" xfId="37239"/>
    <cellStyle name="Normal 5 38 11" xfId="37238"/>
    <cellStyle name="Normal 5 38 2" xfId="37240"/>
    <cellStyle name="Normal 5 38 2 2" xfId="37241"/>
    <cellStyle name="Normal 5 38 2 2 2" xfId="37242"/>
    <cellStyle name="Normal 5 38 2 3" xfId="37243"/>
    <cellStyle name="Normal 5 38 2 3 2" xfId="37244"/>
    <cellStyle name="Normal 5 38 2 4" xfId="37245"/>
    <cellStyle name="Normal 5 38 2_Income Statement " xfId="37246"/>
    <cellStyle name="Normal 5 38 3" xfId="37247"/>
    <cellStyle name="Normal 5 38 3 2" xfId="37248"/>
    <cellStyle name="Normal 5 38 3 2 2" xfId="37249"/>
    <cellStyle name="Normal 5 38 3 3" xfId="37250"/>
    <cellStyle name="Normal 5 38 3 3 2" xfId="37251"/>
    <cellStyle name="Normal 5 38 3 4" xfId="37252"/>
    <cellStyle name="Normal 5 38 3_Income Statement " xfId="37253"/>
    <cellStyle name="Normal 5 38 4" xfId="37254"/>
    <cellStyle name="Normal 5 38 4 2" xfId="37255"/>
    <cellStyle name="Normal 5 38 5" xfId="37256"/>
    <cellStyle name="Normal 5 38 5 2" xfId="37257"/>
    <cellStyle name="Normal 5 38 6" xfId="37258"/>
    <cellStyle name="Normal 5 38 6 2" xfId="37259"/>
    <cellStyle name="Normal 5 38 7" xfId="37260"/>
    <cellStyle name="Normal 5 38 8" xfId="37261"/>
    <cellStyle name="Normal 5 38 9" xfId="37262"/>
    <cellStyle name="Normal 5 38_Income Statement " xfId="37263"/>
    <cellStyle name="Normal 5 39" xfId="1627"/>
    <cellStyle name="Normal 5 39 10" xfId="37265"/>
    <cellStyle name="Normal 5 39 11" xfId="37264"/>
    <cellStyle name="Normal 5 39 2" xfId="37266"/>
    <cellStyle name="Normal 5 39 2 2" xfId="37267"/>
    <cellStyle name="Normal 5 39 2 2 2" xfId="37268"/>
    <cellStyle name="Normal 5 39 2 3" xfId="37269"/>
    <cellStyle name="Normal 5 39 2 3 2" xfId="37270"/>
    <cellStyle name="Normal 5 39 2 4" xfId="37271"/>
    <cellStyle name="Normal 5 39 2_Income Statement " xfId="37272"/>
    <cellStyle name="Normal 5 39 3" xfId="37273"/>
    <cellStyle name="Normal 5 39 3 2" xfId="37274"/>
    <cellStyle name="Normal 5 39 3 2 2" xfId="37275"/>
    <cellStyle name="Normal 5 39 3 3" xfId="37276"/>
    <cellStyle name="Normal 5 39 3 3 2" xfId="37277"/>
    <cellStyle name="Normal 5 39 3 4" xfId="37278"/>
    <cellStyle name="Normal 5 39 3_Income Statement " xfId="37279"/>
    <cellStyle name="Normal 5 39 4" xfId="37280"/>
    <cellStyle name="Normal 5 39 4 2" xfId="37281"/>
    <cellStyle name="Normal 5 39 5" xfId="37282"/>
    <cellStyle name="Normal 5 39 5 2" xfId="37283"/>
    <cellStyle name="Normal 5 39 6" xfId="37284"/>
    <cellStyle name="Normal 5 39 6 2" xfId="37285"/>
    <cellStyle name="Normal 5 39 7" xfId="37286"/>
    <cellStyle name="Normal 5 39 8" xfId="37287"/>
    <cellStyle name="Normal 5 39 9" xfId="37288"/>
    <cellStyle name="Normal 5 39_Income Statement " xfId="37289"/>
    <cellStyle name="Normal 5 4" xfId="1628"/>
    <cellStyle name="Normal 5 4 10" xfId="4959"/>
    <cellStyle name="Normal 5 4 10 2" xfId="37291"/>
    <cellStyle name="Normal 5 4 11" xfId="4960"/>
    <cellStyle name="Normal 5 4 12" xfId="4958"/>
    <cellStyle name="Normal 5 4 13" xfId="37290"/>
    <cellStyle name="Normal 5 4 2" xfId="4961"/>
    <cellStyle name="Normal 5 4 2 2" xfId="4962"/>
    <cellStyle name="Normal 5 4 2 2 2" xfId="4963"/>
    <cellStyle name="Normal 5 4 2 2 2 2" xfId="37294"/>
    <cellStyle name="Normal 5 4 2 2 3" xfId="37293"/>
    <cellStyle name="Normal 5 4 2 3" xfId="4964"/>
    <cellStyle name="Normal 5 4 2 3 2" xfId="4965"/>
    <cellStyle name="Normal 5 4 2 3 2 2" xfId="37296"/>
    <cellStyle name="Normal 5 4 2 3 3" xfId="37295"/>
    <cellStyle name="Normal 5 4 2 4" xfId="4966"/>
    <cellStyle name="Normal 5 4 2 4 2" xfId="37297"/>
    <cellStyle name="Normal 5 4 2 5" xfId="37292"/>
    <cellStyle name="Normal 5 4 2_FLUX TEMPLATE - SAMPLE 5210 1720000_Rents Receivable (2)" xfId="4967"/>
    <cellStyle name="Normal 5 4 3" xfId="4968"/>
    <cellStyle name="Normal 5 4 3 2" xfId="4969"/>
    <cellStyle name="Normal 5 4 3 2 2" xfId="4970"/>
    <cellStyle name="Normal 5 4 3 2 2 2" xfId="37300"/>
    <cellStyle name="Normal 5 4 3 2 3" xfId="37299"/>
    <cellStyle name="Normal 5 4 3 3" xfId="4971"/>
    <cellStyle name="Normal 5 4 3 3 2" xfId="4972"/>
    <cellStyle name="Normal 5 4 3 3 2 2" xfId="37302"/>
    <cellStyle name="Normal 5 4 3 3 3" xfId="37301"/>
    <cellStyle name="Normal 5 4 3 4" xfId="4973"/>
    <cellStyle name="Normal 5 4 3 4 2" xfId="37303"/>
    <cellStyle name="Normal 5 4 3 5" xfId="37298"/>
    <cellStyle name="Normal 5 4 3_FLUX TEMPLATE - SAMPLE 5210 1720000_Rents Receivable (2)" xfId="4974"/>
    <cellStyle name="Normal 5 4 4" xfId="4975"/>
    <cellStyle name="Normal 5 4 4 2" xfId="4976"/>
    <cellStyle name="Normal 5 4 4 2 2" xfId="4977"/>
    <cellStyle name="Normal 5 4 4 2 3" xfId="37305"/>
    <cellStyle name="Normal 5 4 4 3" xfId="4978"/>
    <cellStyle name="Normal 5 4 4 3 2" xfId="4979"/>
    <cellStyle name="Normal 5 4 4 4" xfId="4980"/>
    <cellStyle name="Normal 5 4 4 5" xfId="37304"/>
    <cellStyle name="Normal 5 4 4_FLUX TEMPLATE - SAMPLE 5210 1720000_Rents Receivable (2)" xfId="4981"/>
    <cellStyle name="Normal 5 4 5" xfId="4982"/>
    <cellStyle name="Normal 5 4 5 2" xfId="4983"/>
    <cellStyle name="Normal 5 4 5 2 2" xfId="4984"/>
    <cellStyle name="Normal 5 4 5 2 3" xfId="37307"/>
    <cellStyle name="Normal 5 4 5 3" xfId="4985"/>
    <cellStyle name="Normal 5 4 5 3 2" xfId="4986"/>
    <cellStyle name="Normal 5 4 5 4" xfId="4987"/>
    <cellStyle name="Normal 5 4 5 5" xfId="37306"/>
    <cellStyle name="Normal 5 4 5_FLUX TEMPLATE - SAMPLE 5210 1720000_Rents Receivable (2)" xfId="4988"/>
    <cellStyle name="Normal 5 4 6" xfId="4989"/>
    <cellStyle name="Normal 5 4 6 2" xfId="4990"/>
    <cellStyle name="Normal 5 4 6 2 2" xfId="4991"/>
    <cellStyle name="Normal 5 4 6 2 3" xfId="37309"/>
    <cellStyle name="Normal 5 4 6 3" xfId="4992"/>
    <cellStyle name="Normal 5 4 6 3 2" xfId="4993"/>
    <cellStyle name="Normal 5 4 6 4" xfId="4994"/>
    <cellStyle name="Normal 5 4 6 5" xfId="37308"/>
    <cellStyle name="Normal 5 4 6_FLUX TEMPLATE - SAMPLE 5210 1720000_Rents Receivable (2)" xfId="4995"/>
    <cellStyle name="Normal 5 4 7" xfId="4996"/>
    <cellStyle name="Normal 5 4 7 2" xfId="4997"/>
    <cellStyle name="Normal 5 4 7 3" xfId="37310"/>
    <cellStyle name="Normal 5 4 8" xfId="4998"/>
    <cellStyle name="Normal 5 4 8 2" xfId="4999"/>
    <cellStyle name="Normal 5 4 8 3" xfId="37311"/>
    <cellStyle name="Normal 5 4 9" xfId="5000"/>
    <cellStyle name="Normal 5 4 9 2" xfId="37312"/>
    <cellStyle name="Normal 5 4_FLUX TEMPLATE - SAMPLE 5210 1720000_Rents Receivable (2)" xfId="5001"/>
    <cellStyle name="Normal 5 40" xfId="1629"/>
    <cellStyle name="Normal 5 40 10" xfId="37314"/>
    <cellStyle name="Normal 5 40 11" xfId="37313"/>
    <cellStyle name="Normal 5 40 2" xfId="37315"/>
    <cellStyle name="Normal 5 40 2 2" xfId="37316"/>
    <cellStyle name="Normal 5 40 2 2 2" xfId="37317"/>
    <cellStyle name="Normal 5 40 2 3" xfId="37318"/>
    <cellStyle name="Normal 5 40 2 3 2" xfId="37319"/>
    <cellStyle name="Normal 5 40 2 4" xfId="37320"/>
    <cellStyle name="Normal 5 40 2_Income Statement " xfId="37321"/>
    <cellStyle name="Normal 5 40 3" xfId="37322"/>
    <cellStyle name="Normal 5 40 3 2" xfId="37323"/>
    <cellStyle name="Normal 5 40 3 2 2" xfId="37324"/>
    <cellStyle name="Normal 5 40 3 3" xfId="37325"/>
    <cellStyle name="Normal 5 40 3 3 2" xfId="37326"/>
    <cellStyle name="Normal 5 40 3 4" xfId="37327"/>
    <cellStyle name="Normal 5 40 3_Income Statement " xfId="37328"/>
    <cellStyle name="Normal 5 40 4" xfId="37329"/>
    <cellStyle name="Normal 5 40 4 2" xfId="37330"/>
    <cellStyle name="Normal 5 40 5" xfId="37331"/>
    <cellStyle name="Normal 5 40 5 2" xfId="37332"/>
    <cellStyle name="Normal 5 40 6" xfId="37333"/>
    <cellStyle name="Normal 5 40 6 2" xfId="37334"/>
    <cellStyle name="Normal 5 40 7" xfId="37335"/>
    <cellStyle name="Normal 5 40 8" xfId="37336"/>
    <cellStyle name="Normal 5 40 9" xfId="37337"/>
    <cellStyle name="Normal 5 40_Income Statement " xfId="37338"/>
    <cellStyle name="Normal 5 41" xfId="1630"/>
    <cellStyle name="Normal 5 41 10" xfId="37340"/>
    <cellStyle name="Normal 5 41 11" xfId="37339"/>
    <cellStyle name="Normal 5 41 2" xfId="37341"/>
    <cellStyle name="Normal 5 41 2 2" xfId="37342"/>
    <cellStyle name="Normal 5 41 2 2 2" xfId="37343"/>
    <cellStyle name="Normal 5 41 2 3" xfId="37344"/>
    <cellStyle name="Normal 5 41 2 3 2" xfId="37345"/>
    <cellStyle name="Normal 5 41 2 4" xfId="37346"/>
    <cellStyle name="Normal 5 41 2_Income Statement " xfId="37347"/>
    <cellStyle name="Normal 5 41 3" xfId="37348"/>
    <cellStyle name="Normal 5 41 3 2" xfId="37349"/>
    <cellStyle name="Normal 5 41 3 2 2" xfId="37350"/>
    <cellStyle name="Normal 5 41 3 3" xfId="37351"/>
    <cellStyle name="Normal 5 41 3 3 2" xfId="37352"/>
    <cellStyle name="Normal 5 41 3 4" xfId="37353"/>
    <cellStyle name="Normal 5 41 3_Income Statement " xfId="37354"/>
    <cellStyle name="Normal 5 41 4" xfId="37355"/>
    <cellStyle name="Normal 5 41 4 2" xfId="37356"/>
    <cellStyle name="Normal 5 41 5" xfId="37357"/>
    <cellStyle name="Normal 5 41 5 2" xfId="37358"/>
    <cellStyle name="Normal 5 41 6" xfId="37359"/>
    <cellStyle name="Normal 5 41 6 2" xfId="37360"/>
    <cellStyle name="Normal 5 41 7" xfId="37361"/>
    <cellStyle name="Normal 5 41 8" xfId="37362"/>
    <cellStyle name="Normal 5 41 9" xfId="37363"/>
    <cellStyle name="Normal 5 41_Income Statement " xfId="37364"/>
    <cellStyle name="Normal 5 42" xfId="1631"/>
    <cellStyle name="Normal 5 42 10" xfId="37366"/>
    <cellStyle name="Normal 5 42 11" xfId="37365"/>
    <cellStyle name="Normal 5 42 2" xfId="37367"/>
    <cellStyle name="Normal 5 42 2 2" xfId="37368"/>
    <cellStyle name="Normal 5 42 2 2 2" xfId="37369"/>
    <cellStyle name="Normal 5 42 2 3" xfId="37370"/>
    <cellStyle name="Normal 5 42 2 3 2" xfId="37371"/>
    <cellStyle name="Normal 5 42 2 4" xfId="37372"/>
    <cellStyle name="Normal 5 42 2_Income Statement " xfId="37373"/>
    <cellStyle name="Normal 5 42 3" xfId="37374"/>
    <cellStyle name="Normal 5 42 3 2" xfId="37375"/>
    <cellStyle name="Normal 5 42 3 2 2" xfId="37376"/>
    <cellStyle name="Normal 5 42 3 3" xfId="37377"/>
    <cellStyle name="Normal 5 42 3 3 2" xfId="37378"/>
    <cellStyle name="Normal 5 42 3 4" xfId="37379"/>
    <cellStyle name="Normal 5 42 3_Income Statement " xfId="37380"/>
    <cellStyle name="Normal 5 42 4" xfId="37381"/>
    <cellStyle name="Normal 5 42 4 2" xfId="37382"/>
    <cellStyle name="Normal 5 42 5" xfId="37383"/>
    <cellStyle name="Normal 5 42 5 2" xfId="37384"/>
    <cellStyle name="Normal 5 42 6" xfId="37385"/>
    <cellStyle name="Normal 5 42 6 2" xfId="37386"/>
    <cellStyle name="Normal 5 42 7" xfId="37387"/>
    <cellStyle name="Normal 5 42 8" xfId="37388"/>
    <cellStyle name="Normal 5 42 9" xfId="37389"/>
    <cellStyle name="Normal 5 42_Income Statement " xfId="37390"/>
    <cellStyle name="Normal 5 43" xfId="1632"/>
    <cellStyle name="Normal 5 43 10" xfId="37392"/>
    <cellStyle name="Normal 5 43 11" xfId="37391"/>
    <cellStyle name="Normal 5 43 2" xfId="37393"/>
    <cellStyle name="Normal 5 43 2 2" xfId="37394"/>
    <cellStyle name="Normal 5 43 2 2 2" xfId="37395"/>
    <cellStyle name="Normal 5 43 2 3" xfId="37396"/>
    <cellStyle name="Normal 5 43 2 3 2" xfId="37397"/>
    <cellStyle name="Normal 5 43 2 4" xfId="37398"/>
    <cellStyle name="Normal 5 43 2_Income Statement " xfId="37399"/>
    <cellStyle name="Normal 5 43 3" xfId="37400"/>
    <cellStyle name="Normal 5 43 3 2" xfId="37401"/>
    <cellStyle name="Normal 5 43 3 2 2" xfId="37402"/>
    <cellStyle name="Normal 5 43 3 3" xfId="37403"/>
    <cellStyle name="Normal 5 43 3 3 2" xfId="37404"/>
    <cellStyle name="Normal 5 43 3 4" xfId="37405"/>
    <cellStyle name="Normal 5 43 3_Income Statement " xfId="37406"/>
    <cellStyle name="Normal 5 43 4" xfId="37407"/>
    <cellStyle name="Normal 5 43 4 2" xfId="37408"/>
    <cellStyle name="Normal 5 43 5" xfId="37409"/>
    <cellStyle name="Normal 5 43 5 2" xfId="37410"/>
    <cellStyle name="Normal 5 43 6" xfId="37411"/>
    <cellStyle name="Normal 5 43 6 2" xfId="37412"/>
    <cellStyle name="Normal 5 43 7" xfId="37413"/>
    <cellStyle name="Normal 5 43 8" xfId="37414"/>
    <cellStyle name="Normal 5 43 9" xfId="37415"/>
    <cellStyle name="Normal 5 43_Income Statement " xfId="37416"/>
    <cellStyle name="Normal 5 44" xfId="1633"/>
    <cellStyle name="Normal 5 44 10" xfId="37418"/>
    <cellStyle name="Normal 5 44 11" xfId="37417"/>
    <cellStyle name="Normal 5 44 2" xfId="37419"/>
    <cellStyle name="Normal 5 44 2 2" xfId="37420"/>
    <cellStyle name="Normal 5 44 2 2 2" xfId="37421"/>
    <cellStyle name="Normal 5 44 2 3" xfId="37422"/>
    <cellStyle name="Normal 5 44 2 3 2" xfId="37423"/>
    <cellStyle name="Normal 5 44 2 4" xfId="37424"/>
    <cellStyle name="Normal 5 44 2_Income Statement " xfId="37425"/>
    <cellStyle name="Normal 5 44 3" xfId="37426"/>
    <cellStyle name="Normal 5 44 3 2" xfId="37427"/>
    <cellStyle name="Normal 5 44 3 2 2" xfId="37428"/>
    <cellStyle name="Normal 5 44 3 3" xfId="37429"/>
    <cellStyle name="Normal 5 44 3 3 2" xfId="37430"/>
    <cellStyle name="Normal 5 44 3 4" xfId="37431"/>
    <cellStyle name="Normal 5 44 3_Income Statement " xfId="37432"/>
    <cellStyle name="Normal 5 44 4" xfId="37433"/>
    <cellStyle name="Normal 5 44 4 2" xfId="37434"/>
    <cellStyle name="Normal 5 44 5" xfId="37435"/>
    <cellStyle name="Normal 5 44 5 2" xfId="37436"/>
    <cellStyle name="Normal 5 44 6" xfId="37437"/>
    <cellStyle name="Normal 5 44 6 2" xfId="37438"/>
    <cellStyle name="Normal 5 44 7" xfId="37439"/>
    <cellStyle name="Normal 5 44 8" xfId="37440"/>
    <cellStyle name="Normal 5 44 9" xfId="37441"/>
    <cellStyle name="Normal 5 44_Income Statement " xfId="37442"/>
    <cellStyle name="Normal 5 45" xfId="1634"/>
    <cellStyle name="Normal 5 45 10" xfId="37444"/>
    <cellStyle name="Normal 5 45 11" xfId="37443"/>
    <cellStyle name="Normal 5 45 2" xfId="37445"/>
    <cellStyle name="Normal 5 45 2 2" xfId="37446"/>
    <cellStyle name="Normal 5 45 2 2 2" xfId="37447"/>
    <cellStyle name="Normal 5 45 2 3" xfId="37448"/>
    <cellStyle name="Normal 5 45 2 3 2" xfId="37449"/>
    <cellStyle name="Normal 5 45 2 4" xfId="37450"/>
    <cellStyle name="Normal 5 45 2_Income Statement " xfId="37451"/>
    <cellStyle name="Normal 5 45 3" xfId="37452"/>
    <cellStyle name="Normal 5 45 3 2" xfId="37453"/>
    <cellStyle name="Normal 5 45 3 2 2" xfId="37454"/>
    <cellStyle name="Normal 5 45 3 3" xfId="37455"/>
    <cellStyle name="Normal 5 45 3 3 2" xfId="37456"/>
    <cellStyle name="Normal 5 45 3 4" xfId="37457"/>
    <cellStyle name="Normal 5 45 3_Income Statement " xfId="37458"/>
    <cellStyle name="Normal 5 45 4" xfId="37459"/>
    <cellStyle name="Normal 5 45 4 2" xfId="37460"/>
    <cellStyle name="Normal 5 45 5" xfId="37461"/>
    <cellStyle name="Normal 5 45 5 2" xfId="37462"/>
    <cellStyle name="Normal 5 45 6" xfId="37463"/>
    <cellStyle name="Normal 5 45 6 2" xfId="37464"/>
    <cellStyle name="Normal 5 45 7" xfId="37465"/>
    <cellStyle name="Normal 5 45 8" xfId="37466"/>
    <cellStyle name="Normal 5 45 9" xfId="37467"/>
    <cellStyle name="Normal 5 45_Income Statement " xfId="37468"/>
    <cellStyle name="Normal 5 46" xfId="1635"/>
    <cellStyle name="Normal 5 46 10" xfId="37470"/>
    <cellStyle name="Normal 5 46 11" xfId="37469"/>
    <cellStyle name="Normal 5 46 2" xfId="37471"/>
    <cellStyle name="Normal 5 46 2 2" xfId="37472"/>
    <cellStyle name="Normal 5 46 2 2 2" xfId="37473"/>
    <cellStyle name="Normal 5 46 2 3" xfId="37474"/>
    <cellStyle name="Normal 5 46 2 3 2" xfId="37475"/>
    <cellStyle name="Normal 5 46 2 4" xfId="37476"/>
    <cellStyle name="Normal 5 46 2_Income Statement " xfId="37477"/>
    <cellStyle name="Normal 5 46 3" xfId="37478"/>
    <cellStyle name="Normal 5 46 3 2" xfId="37479"/>
    <cellStyle name="Normal 5 46 3 2 2" xfId="37480"/>
    <cellStyle name="Normal 5 46 3 3" xfId="37481"/>
    <cellStyle name="Normal 5 46 3 3 2" xfId="37482"/>
    <cellStyle name="Normal 5 46 3 4" xfId="37483"/>
    <cellStyle name="Normal 5 46 3_Income Statement " xfId="37484"/>
    <cellStyle name="Normal 5 46 4" xfId="37485"/>
    <cellStyle name="Normal 5 46 4 2" xfId="37486"/>
    <cellStyle name="Normal 5 46 5" xfId="37487"/>
    <cellStyle name="Normal 5 46 5 2" xfId="37488"/>
    <cellStyle name="Normal 5 46 6" xfId="37489"/>
    <cellStyle name="Normal 5 46 6 2" xfId="37490"/>
    <cellStyle name="Normal 5 46 7" xfId="37491"/>
    <cellStyle name="Normal 5 46 8" xfId="37492"/>
    <cellStyle name="Normal 5 46 9" xfId="37493"/>
    <cellStyle name="Normal 5 46_Income Statement " xfId="37494"/>
    <cellStyle name="Normal 5 47" xfId="1636"/>
    <cellStyle name="Normal 5 47 10" xfId="37496"/>
    <cellStyle name="Normal 5 47 11" xfId="37495"/>
    <cellStyle name="Normal 5 47 2" xfId="37497"/>
    <cellStyle name="Normal 5 47 2 2" xfId="37498"/>
    <cellStyle name="Normal 5 47 2 2 2" xfId="37499"/>
    <cellStyle name="Normal 5 47 2 3" xfId="37500"/>
    <cellStyle name="Normal 5 47 2 3 2" xfId="37501"/>
    <cellStyle name="Normal 5 47 2 4" xfId="37502"/>
    <cellStyle name="Normal 5 47 2_Income Statement " xfId="37503"/>
    <cellStyle name="Normal 5 47 3" xfId="37504"/>
    <cellStyle name="Normal 5 47 3 2" xfId="37505"/>
    <cellStyle name="Normal 5 47 3 2 2" xfId="37506"/>
    <cellStyle name="Normal 5 47 3 3" xfId="37507"/>
    <cellStyle name="Normal 5 47 3 3 2" xfId="37508"/>
    <cellStyle name="Normal 5 47 3 4" xfId="37509"/>
    <cellStyle name="Normal 5 47 3_Income Statement " xfId="37510"/>
    <cellStyle name="Normal 5 47 4" xfId="37511"/>
    <cellStyle name="Normal 5 47 4 2" xfId="37512"/>
    <cellStyle name="Normal 5 47 5" xfId="37513"/>
    <cellStyle name="Normal 5 47 5 2" xfId="37514"/>
    <cellStyle name="Normal 5 47 6" xfId="37515"/>
    <cellStyle name="Normal 5 47 6 2" xfId="37516"/>
    <cellStyle name="Normal 5 47 7" xfId="37517"/>
    <cellStyle name="Normal 5 47 8" xfId="37518"/>
    <cellStyle name="Normal 5 47 9" xfId="37519"/>
    <cellStyle name="Normal 5 47_Income Statement " xfId="37520"/>
    <cellStyle name="Normal 5 48" xfId="1637"/>
    <cellStyle name="Normal 5 48 2" xfId="37522"/>
    <cellStyle name="Normal 5 48 2 2" xfId="37523"/>
    <cellStyle name="Normal 5 48 3" xfId="37524"/>
    <cellStyle name="Normal 5 48 3 2" xfId="37525"/>
    <cellStyle name="Normal 5 48 4" xfId="37526"/>
    <cellStyle name="Normal 5 48 5" xfId="37521"/>
    <cellStyle name="Normal 5 48_Income Statement " xfId="37527"/>
    <cellStyle name="Normal 5 49" xfId="5671"/>
    <cellStyle name="Normal 5 49 2" xfId="37529"/>
    <cellStyle name="Normal 5 49 2 2" xfId="37530"/>
    <cellStyle name="Normal 5 49 3" xfId="37531"/>
    <cellStyle name="Normal 5 49 3 2" xfId="37532"/>
    <cellStyle name="Normal 5 49 4" xfId="37533"/>
    <cellStyle name="Normal 5 49 5" xfId="37528"/>
    <cellStyle name="Normal 5 49_Income Statement " xfId="37534"/>
    <cellStyle name="Normal 5 5" xfId="1638"/>
    <cellStyle name="Normal 5 5 10" xfId="37536"/>
    <cellStyle name="Normal 5 5 11" xfId="37535"/>
    <cellStyle name="Normal 5 5 2" xfId="5002"/>
    <cellStyle name="Normal 5 5 2 2" xfId="5003"/>
    <cellStyle name="Normal 5 5 2 2 2" xfId="5004"/>
    <cellStyle name="Normal 5 5 2 2 2 2" xfId="37539"/>
    <cellStyle name="Normal 5 5 2 2 3" xfId="37538"/>
    <cellStyle name="Normal 5 5 2 3" xfId="5005"/>
    <cellStyle name="Normal 5 5 2 3 2" xfId="5006"/>
    <cellStyle name="Normal 5 5 2 3 2 2" xfId="37541"/>
    <cellStyle name="Normal 5 5 2 3 3" xfId="37540"/>
    <cellStyle name="Normal 5 5 2 4" xfId="5007"/>
    <cellStyle name="Normal 5 5 2 4 2" xfId="37542"/>
    <cellStyle name="Normal 5 5 2 5" xfId="37537"/>
    <cellStyle name="Normal 5 5 2_FLUX TEMPLATE - SAMPLE 5210 1720000_Rents Receivable (2)" xfId="5008"/>
    <cellStyle name="Normal 5 5 3" xfId="5009"/>
    <cellStyle name="Normal 5 5 3 2" xfId="5010"/>
    <cellStyle name="Normal 5 5 3 2 2" xfId="5011"/>
    <cellStyle name="Normal 5 5 3 2 2 2" xfId="37545"/>
    <cellStyle name="Normal 5 5 3 2 3" xfId="37544"/>
    <cellStyle name="Normal 5 5 3 3" xfId="5012"/>
    <cellStyle name="Normal 5 5 3 3 2" xfId="5013"/>
    <cellStyle name="Normal 5 5 3 3 2 2" xfId="37547"/>
    <cellStyle name="Normal 5 5 3 3 3" xfId="37546"/>
    <cellStyle name="Normal 5 5 3 4" xfId="5014"/>
    <cellStyle name="Normal 5 5 3 4 2" xfId="37548"/>
    <cellStyle name="Normal 5 5 3 5" xfId="37543"/>
    <cellStyle name="Normal 5 5 3_FLUX TEMPLATE - SAMPLE 5210 1720000_Rents Receivable (2)" xfId="5015"/>
    <cellStyle name="Normal 5 5 4" xfId="5016"/>
    <cellStyle name="Normal 5 5 4 2" xfId="5017"/>
    <cellStyle name="Normal 5 5 4 2 2" xfId="5018"/>
    <cellStyle name="Normal 5 5 4 2 3" xfId="37550"/>
    <cellStyle name="Normal 5 5 4 3" xfId="5019"/>
    <cellStyle name="Normal 5 5 4 3 2" xfId="5020"/>
    <cellStyle name="Normal 5 5 4 4" xfId="5021"/>
    <cellStyle name="Normal 5 5 4 5" xfId="37549"/>
    <cellStyle name="Normal 5 5 4_FLUX TEMPLATE - SAMPLE 5210 1720000_Rents Receivable (2)" xfId="5022"/>
    <cellStyle name="Normal 5 5 5" xfId="5023"/>
    <cellStyle name="Normal 5 5 5 2" xfId="5024"/>
    <cellStyle name="Normal 5 5 5 2 2" xfId="5025"/>
    <cellStyle name="Normal 5 5 5 2 3" xfId="37552"/>
    <cellStyle name="Normal 5 5 5 3" xfId="5026"/>
    <cellStyle name="Normal 5 5 5 3 2" xfId="5027"/>
    <cellStyle name="Normal 5 5 5 4" xfId="5028"/>
    <cellStyle name="Normal 5 5 5 5" xfId="37551"/>
    <cellStyle name="Normal 5 5 5_FLUX TEMPLATE - SAMPLE 5210 1720000_Rents Receivable (2)" xfId="5029"/>
    <cellStyle name="Normal 5 5 6" xfId="5030"/>
    <cellStyle name="Normal 5 5 6 2" xfId="5031"/>
    <cellStyle name="Normal 5 5 6 2 2" xfId="5032"/>
    <cellStyle name="Normal 5 5 6 2 3" xfId="37554"/>
    <cellStyle name="Normal 5 5 6 3" xfId="5033"/>
    <cellStyle name="Normal 5 5 6 3 2" xfId="5034"/>
    <cellStyle name="Normal 5 5 6 4" xfId="5035"/>
    <cellStyle name="Normal 5 5 6 5" xfId="37553"/>
    <cellStyle name="Normal 5 5 6_FLUX TEMPLATE - SAMPLE 5210 1720000_Rents Receivable (2)" xfId="5036"/>
    <cellStyle name="Normal 5 5 7" xfId="5037"/>
    <cellStyle name="Normal 5 5 7 2" xfId="5038"/>
    <cellStyle name="Normal 5 5 7 3" xfId="37555"/>
    <cellStyle name="Normal 5 5 8" xfId="5039"/>
    <cellStyle name="Normal 5 5 8 2" xfId="5040"/>
    <cellStyle name="Normal 5 5 8 3" xfId="37556"/>
    <cellStyle name="Normal 5 5 9" xfId="5041"/>
    <cellStyle name="Normal 5 5 9 2" xfId="37557"/>
    <cellStyle name="Normal 5 5_FLUX TEMPLATE - SAMPLE 5210 1720000_Rents Receivable (2)" xfId="5042"/>
    <cellStyle name="Normal 5 50" xfId="5694"/>
    <cellStyle name="Normal 5 50 2" xfId="37559"/>
    <cellStyle name="Normal 5 50 3" xfId="37558"/>
    <cellStyle name="Normal 5 51" xfId="5824"/>
    <cellStyle name="Normal 5 51 2" xfId="37561"/>
    <cellStyle name="Normal 5 51 3" xfId="37560"/>
    <cellStyle name="Normal 5 52" xfId="5711"/>
    <cellStyle name="Normal 5 52 2" xfId="37563"/>
    <cellStyle name="Normal 5 52 3" xfId="37562"/>
    <cellStyle name="Normal 5 53" xfId="5809"/>
    <cellStyle name="Normal 5 53 2" xfId="37564"/>
    <cellStyle name="Normal 5 54" xfId="5732"/>
    <cellStyle name="Normal 5 54 2" xfId="37565"/>
    <cellStyle name="Normal 5 55" xfId="5792"/>
    <cellStyle name="Normal 5 55 2" xfId="37566"/>
    <cellStyle name="Normal 5 56" xfId="5753"/>
    <cellStyle name="Normal 5 56 2" xfId="37567"/>
    <cellStyle name="Normal 5 57" xfId="5896"/>
    <cellStyle name="Normal 5 57 2" xfId="37568"/>
    <cellStyle name="Normal 5 58" xfId="5910"/>
    <cellStyle name="Normal 5 58 2" xfId="37569"/>
    <cellStyle name="Normal 5 59" xfId="5922"/>
    <cellStyle name="Normal 5 59 2" xfId="37570"/>
    <cellStyle name="Normal 5 6" xfId="1639"/>
    <cellStyle name="Normal 5 6 10" xfId="37572"/>
    <cellStyle name="Normal 5 6 11" xfId="37571"/>
    <cellStyle name="Normal 5 6 2" xfId="5043"/>
    <cellStyle name="Normal 5 6 2 2" xfId="5044"/>
    <cellStyle name="Normal 5 6 2 2 2" xfId="37575"/>
    <cellStyle name="Normal 5 6 2 2 3" xfId="37574"/>
    <cellStyle name="Normal 5 6 2 3" xfId="37576"/>
    <cellStyle name="Normal 5 6 2 3 2" xfId="37577"/>
    <cellStyle name="Normal 5 6 2 4" xfId="37578"/>
    <cellStyle name="Normal 5 6 2 5" xfId="37573"/>
    <cellStyle name="Normal 5 6 2_Income Statement " xfId="37579"/>
    <cellStyle name="Normal 5 6 3" xfId="5045"/>
    <cellStyle name="Normal 5 6 3 2" xfId="5046"/>
    <cellStyle name="Normal 5 6 3 2 2" xfId="37582"/>
    <cellStyle name="Normal 5 6 3 2 3" xfId="37581"/>
    <cellStyle name="Normal 5 6 3 3" xfId="37583"/>
    <cellStyle name="Normal 5 6 3 3 2" xfId="37584"/>
    <cellStyle name="Normal 5 6 3 4" xfId="37585"/>
    <cellStyle name="Normal 5 6 3 5" xfId="37580"/>
    <cellStyle name="Normal 5 6 3_Income Statement " xfId="37586"/>
    <cellStyle name="Normal 5 6 4" xfId="5047"/>
    <cellStyle name="Normal 5 6 4 2" xfId="37588"/>
    <cellStyle name="Normal 5 6 4 3" xfId="37587"/>
    <cellStyle name="Normal 5 6 5" xfId="37589"/>
    <cellStyle name="Normal 5 6 5 2" xfId="37590"/>
    <cellStyle name="Normal 5 6 6" xfId="37591"/>
    <cellStyle name="Normal 5 6 6 2" xfId="37592"/>
    <cellStyle name="Normal 5 6 7" xfId="37593"/>
    <cellStyle name="Normal 5 6 8" xfId="37594"/>
    <cellStyle name="Normal 5 6 9" xfId="37595"/>
    <cellStyle name="Normal 5 6_FLUX TEMPLATE - SAMPLE 5210 1720000_Rents Receivable (2)" xfId="5048"/>
    <cellStyle name="Normal 5 60" xfId="5927"/>
    <cellStyle name="Normal 5 60 2" xfId="37596"/>
    <cellStyle name="Normal 5 61" xfId="5930"/>
    <cellStyle name="Normal 5 61 2" xfId="37597"/>
    <cellStyle name="Normal 5 62" xfId="5912"/>
    <cellStyle name="Normal 5 62 2" xfId="37598"/>
    <cellStyle name="Normal 5 63" xfId="37599"/>
    <cellStyle name="Normal 5 64" xfId="37600"/>
    <cellStyle name="Normal 5 65" xfId="37601"/>
    <cellStyle name="Normal 5 66" xfId="37602"/>
    <cellStyle name="Normal 5 67" xfId="37603"/>
    <cellStyle name="Normal 5 68" xfId="37604"/>
    <cellStyle name="Normal 5 69" xfId="37605"/>
    <cellStyle name="Normal 5 7" xfId="1640"/>
    <cellStyle name="Normal 5 7 10" xfId="37607"/>
    <cellStyle name="Normal 5 7 11" xfId="37606"/>
    <cellStyle name="Normal 5 7 2" xfId="5049"/>
    <cellStyle name="Normal 5 7 2 2" xfId="5050"/>
    <cellStyle name="Normal 5 7 2 2 2" xfId="37610"/>
    <cellStyle name="Normal 5 7 2 2 3" xfId="37609"/>
    <cellStyle name="Normal 5 7 2 3" xfId="37611"/>
    <cellStyle name="Normal 5 7 2 3 2" xfId="37612"/>
    <cellStyle name="Normal 5 7 2 4" xfId="37613"/>
    <cellStyle name="Normal 5 7 2 5" xfId="37608"/>
    <cellStyle name="Normal 5 7 2_Income Statement " xfId="37614"/>
    <cellStyle name="Normal 5 7 3" xfId="5051"/>
    <cellStyle name="Normal 5 7 3 2" xfId="5052"/>
    <cellStyle name="Normal 5 7 3 2 2" xfId="37617"/>
    <cellStyle name="Normal 5 7 3 2 3" xfId="37616"/>
    <cellStyle name="Normal 5 7 3 3" xfId="37618"/>
    <cellStyle name="Normal 5 7 3 3 2" xfId="37619"/>
    <cellStyle name="Normal 5 7 3 4" xfId="37620"/>
    <cellStyle name="Normal 5 7 3 5" xfId="37615"/>
    <cellStyle name="Normal 5 7 3_Income Statement " xfId="37621"/>
    <cellStyle name="Normal 5 7 4" xfId="5053"/>
    <cellStyle name="Normal 5 7 4 2" xfId="37623"/>
    <cellStyle name="Normal 5 7 4 3" xfId="37622"/>
    <cellStyle name="Normal 5 7 5" xfId="37624"/>
    <cellStyle name="Normal 5 7 5 2" xfId="37625"/>
    <cellStyle name="Normal 5 7 6" xfId="37626"/>
    <cellStyle name="Normal 5 7 6 2" xfId="37627"/>
    <cellStyle name="Normal 5 7 7" xfId="37628"/>
    <cellStyle name="Normal 5 7 8" xfId="37629"/>
    <cellStyle name="Normal 5 7 9" xfId="37630"/>
    <cellStyle name="Normal 5 7_FLUX TEMPLATE - SAMPLE 5210 1720000_Rents Receivable (2)" xfId="5054"/>
    <cellStyle name="Normal 5 70" xfId="37631"/>
    <cellStyle name="Normal 5 71" xfId="37632"/>
    <cellStyle name="Normal 5 72" xfId="37633"/>
    <cellStyle name="Normal 5 73" xfId="37634"/>
    <cellStyle name="Normal 5 74" xfId="37635"/>
    <cellStyle name="Normal 5 75" xfId="37636"/>
    <cellStyle name="Normal 5 76" xfId="37637"/>
    <cellStyle name="Normal 5 77" xfId="37638"/>
    <cellStyle name="Normal 5 78" xfId="37639"/>
    <cellStyle name="Normal 5 79" xfId="37640"/>
    <cellStyle name="Normal 5 8" xfId="1641"/>
    <cellStyle name="Normal 5 8 10" xfId="37642"/>
    <cellStyle name="Normal 5 8 11" xfId="37641"/>
    <cellStyle name="Normal 5 8 2" xfId="5055"/>
    <cellStyle name="Normal 5 8 2 2" xfId="5056"/>
    <cellStyle name="Normal 5 8 2 2 2" xfId="37645"/>
    <cellStyle name="Normal 5 8 2 2 3" xfId="37644"/>
    <cellStyle name="Normal 5 8 2 3" xfId="37646"/>
    <cellStyle name="Normal 5 8 2 3 2" xfId="37647"/>
    <cellStyle name="Normal 5 8 2 4" xfId="37648"/>
    <cellStyle name="Normal 5 8 2 5" xfId="37643"/>
    <cellStyle name="Normal 5 8 2_Income Statement " xfId="37649"/>
    <cellStyle name="Normal 5 8 3" xfId="5057"/>
    <cellStyle name="Normal 5 8 3 2" xfId="5058"/>
    <cellStyle name="Normal 5 8 3 2 2" xfId="37652"/>
    <cellStyle name="Normal 5 8 3 2 3" xfId="37651"/>
    <cellStyle name="Normal 5 8 3 3" xfId="37653"/>
    <cellStyle name="Normal 5 8 3 3 2" xfId="37654"/>
    <cellStyle name="Normal 5 8 3 4" xfId="37655"/>
    <cellStyle name="Normal 5 8 3 5" xfId="37650"/>
    <cellStyle name="Normal 5 8 3_Income Statement " xfId="37656"/>
    <cellStyle name="Normal 5 8 4" xfId="5059"/>
    <cellStyle name="Normal 5 8 4 2" xfId="37658"/>
    <cellStyle name="Normal 5 8 4 3" xfId="37657"/>
    <cellStyle name="Normal 5 8 5" xfId="37659"/>
    <cellStyle name="Normal 5 8 5 2" xfId="37660"/>
    <cellStyle name="Normal 5 8 6" xfId="37661"/>
    <cellStyle name="Normal 5 8 6 2" xfId="37662"/>
    <cellStyle name="Normal 5 8 7" xfId="37663"/>
    <cellStyle name="Normal 5 8 8" xfId="37664"/>
    <cellStyle name="Normal 5 8 9" xfId="37665"/>
    <cellStyle name="Normal 5 8_FLUX TEMPLATE - SAMPLE 5210 1720000_Rents Receivable (2)" xfId="5060"/>
    <cellStyle name="Normal 5 80" xfId="37666"/>
    <cellStyle name="Normal 5 81" xfId="37667"/>
    <cellStyle name="Normal 5 82" xfId="37668"/>
    <cellStyle name="Normal 5 83" xfId="37669"/>
    <cellStyle name="Normal 5 84" xfId="37670"/>
    <cellStyle name="Normal 5 85" xfId="37671"/>
    <cellStyle name="Normal 5 86" xfId="37672"/>
    <cellStyle name="Normal 5 87" xfId="37673"/>
    <cellStyle name="Normal 5 88" xfId="37674"/>
    <cellStyle name="Normal 5 89" xfId="37675"/>
    <cellStyle name="Normal 5 9" xfId="1642"/>
    <cellStyle name="Normal 5 9 10" xfId="37677"/>
    <cellStyle name="Normal 5 9 11" xfId="37676"/>
    <cellStyle name="Normal 5 9 2" xfId="5061"/>
    <cellStyle name="Normal 5 9 2 2" xfId="5062"/>
    <cellStyle name="Normal 5 9 2 2 2" xfId="37680"/>
    <cellStyle name="Normal 5 9 2 2 3" xfId="37679"/>
    <cellStyle name="Normal 5 9 2 3" xfId="37681"/>
    <cellStyle name="Normal 5 9 2 3 2" xfId="37682"/>
    <cellStyle name="Normal 5 9 2 4" xfId="37683"/>
    <cellStyle name="Normal 5 9 2 5" xfId="37678"/>
    <cellStyle name="Normal 5 9 2_Income Statement " xfId="37684"/>
    <cellStyle name="Normal 5 9 3" xfId="5063"/>
    <cellStyle name="Normal 5 9 3 2" xfId="5064"/>
    <cellStyle name="Normal 5 9 3 2 2" xfId="37687"/>
    <cellStyle name="Normal 5 9 3 2 3" xfId="37686"/>
    <cellStyle name="Normal 5 9 3 3" xfId="37688"/>
    <cellStyle name="Normal 5 9 3 3 2" xfId="37689"/>
    <cellStyle name="Normal 5 9 3 4" xfId="37690"/>
    <cellStyle name="Normal 5 9 3 5" xfId="37685"/>
    <cellStyle name="Normal 5 9 3_Income Statement " xfId="37691"/>
    <cellStyle name="Normal 5 9 4" xfId="5065"/>
    <cellStyle name="Normal 5 9 4 2" xfId="37693"/>
    <cellStyle name="Normal 5 9 4 3" xfId="37692"/>
    <cellStyle name="Normal 5 9 5" xfId="37694"/>
    <cellStyle name="Normal 5 9 5 2" xfId="37695"/>
    <cellStyle name="Normal 5 9 6" xfId="37696"/>
    <cellStyle name="Normal 5 9 6 2" xfId="37697"/>
    <cellStyle name="Normal 5 9 7" xfId="37698"/>
    <cellStyle name="Normal 5 9 8" xfId="37699"/>
    <cellStyle name="Normal 5 9 9" xfId="37700"/>
    <cellStyle name="Normal 5 9_FLUX TEMPLATE - SAMPLE 5210 1720000_Rents Receivable (2)" xfId="5066"/>
    <cellStyle name="Normal 5 90" xfId="37701"/>
    <cellStyle name="Normal 5 91" xfId="37702"/>
    <cellStyle name="Normal 5 92" xfId="37703"/>
    <cellStyle name="Normal 5 93" xfId="37704"/>
    <cellStyle name="Normal 5 94" xfId="37705"/>
    <cellStyle name="Normal 5 95" xfId="37706"/>
    <cellStyle name="Normal 5 96" xfId="37707"/>
    <cellStyle name="Normal 5 97" xfId="37708"/>
    <cellStyle name="Normal 5 98" xfId="37709"/>
    <cellStyle name="Normal 5 99" xfId="37710"/>
    <cellStyle name="Normal 5_00401" xfId="1643"/>
    <cellStyle name="Normal 50" xfId="5067"/>
    <cellStyle name="Normal 50 2" xfId="5068"/>
    <cellStyle name="Normal 50 2 2" xfId="5069"/>
    <cellStyle name="Normal 50 2 2 2" xfId="37713"/>
    <cellStyle name="Normal 50 2 3" xfId="37712"/>
    <cellStyle name="Normal 50 3" xfId="5070"/>
    <cellStyle name="Normal 50 3 2" xfId="5071"/>
    <cellStyle name="Normal 50 3 2 2" xfId="37715"/>
    <cellStyle name="Normal 50 3 3" xfId="37714"/>
    <cellStyle name="Normal 50 4" xfId="37716"/>
    <cellStyle name="Normal 50 5" xfId="37717"/>
    <cellStyle name="Normal 50 6" xfId="37711"/>
    <cellStyle name="Normal 50_08 14 TRAC Estimate w_JE" xfId="5072"/>
    <cellStyle name="Normal 51" xfId="5073"/>
    <cellStyle name="Normal 51 2" xfId="5074"/>
    <cellStyle name="Normal 51 2 2" xfId="5075"/>
    <cellStyle name="Normal 51 2 2 2" xfId="37720"/>
    <cellStyle name="Normal 51 2 3" xfId="37719"/>
    <cellStyle name="Normal 51 3" xfId="5076"/>
    <cellStyle name="Normal 51 3 2" xfId="5077"/>
    <cellStyle name="Normal 51 3 2 2" xfId="37722"/>
    <cellStyle name="Normal 51 3 3" xfId="37721"/>
    <cellStyle name="Normal 51 4" xfId="37723"/>
    <cellStyle name="Normal 51 5" xfId="37724"/>
    <cellStyle name="Normal 51 5 2" xfId="37725"/>
    <cellStyle name="Normal 51 5 3" xfId="37726"/>
    <cellStyle name="Normal 51 6" xfId="37718"/>
    <cellStyle name="Normal 51_08 14 TRAC Estimate w_JE" xfId="5078"/>
    <cellStyle name="Normal 52" xfId="5079"/>
    <cellStyle name="Normal 52 2" xfId="5080"/>
    <cellStyle name="Normal 52 2 2" xfId="5081"/>
    <cellStyle name="Normal 52 2 2 2" xfId="37729"/>
    <cellStyle name="Normal 52 2 3" xfId="37728"/>
    <cellStyle name="Normal 52 3" xfId="5082"/>
    <cellStyle name="Normal 52 3 2" xfId="5083"/>
    <cellStyle name="Normal 52 3 2 2" xfId="37731"/>
    <cellStyle name="Normal 52 3 3" xfId="37730"/>
    <cellStyle name="Normal 52 4" xfId="37732"/>
    <cellStyle name="Normal 52 5" xfId="37727"/>
    <cellStyle name="Normal 52_08 14 TRAC Estimate w_JE" xfId="5084"/>
    <cellStyle name="Normal 53" xfId="1644"/>
    <cellStyle name="Normal 53 2" xfId="5086"/>
    <cellStyle name="Normal 53 2 2" xfId="5087"/>
    <cellStyle name="Normal 53 2 2 2" xfId="37735"/>
    <cellStyle name="Normal 53 2 3" xfId="37734"/>
    <cellStyle name="Normal 53 3" xfId="5088"/>
    <cellStyle name="Normal 53 3 2" xfId="5089"/>
    <cellStyle name="Normal 53 3 2 2" xfId="37737"/>
    <cellStyle name="Normal 53 3 3" xfId="37736"/>
    <cellStyle name="Normal 53 4" xfId="5085"/>
    <cellStyle name="Normal 53 4 2" xfId="37738"/>
    <cellStyle name="Normal 53 5" xfId="37733"/>
    <cellStyle name="Normal 53_08 14 TRAC Estimate w_JE" xfId="5090"/>
    <cellStyle name="Normal 54" xfId="5091"/>
    <cellStyle name="Normal 54 2" xfId="5092"/>
    <cellStyle name="Normal 54 2 2" xfId="5093"/>
    <cellStyle name="Normal 54 2 2 2" xfId="37741"/>
    <cellStyle name="Normal 54 2 3" xfId="37740"/>
    <cellStyle name="Normal 54 3" xfId="5094"/>
    <cellStyle name="Normal 54 3 2" xfId="5095"/>
    <cellStyle name="Normal 54 3 2 2" xfId="37743"/>
    <cellStyle name="Normal 54 3 3" xfId="37742"/>
    <cellStyle name="Normal 54 4" xfId="37744"/>
    <cellStyle name="Normal 54 5" xfId="37739"/>
    <cellStyle name="Normal 54_08 14 TRAC Estimate w_JE" xfId="5096"/>
    <cellStyle name="Normal 55" xfId="5097"/>
    <cellStyle name="Normal 55 2" xfId="5098"/>
    <cellStyle name="Normal 55 2 2" xfId="5099"/>
    <cellStyle name="Normal 55 2 2 2" xfId="37747"/>
    <cellStyle name="Normal 55 2 3" xfId="37746"/>
    <cellStyle name="Normal 55 3" xfId="5100"/>
    <cellStyle name="Normal 55 3 2" xfId="5101"/>
    <cellStyle name="Normal 55 3 2 2" xfId="37749"/>
    <cellStyle name="Normal 55 3 3" xfId="37748"/>
    <cellStyle name="Normal 55 4" xfId="37750"/>
    <cellStyle name="Normal 55 5" xfId="37745"/>
    <cellStyle name="Normal 55_08 14 TRAC Estimate w_JE" xfId="5102"/>
    <cellStyle name="Normal 56" xfId="5103"/>
    <cellStyle name="Normal 56 2" xfId="5104"/>
    <cellStyle name="Normal 56 2 2" xfId="5105"/>
    <cellStyle name="Normal 56 2 2 2" xfId="37753"/>
    <cellStyle name="Normal 56 2 3" xfId="37752"/>
    <cellStyle name="Normal 56 3" xfId="5106"/>
    <cellStyle name="Normal 56 3 2" xfId="5107"/>
    <cellStyle name="Normal 56 3 2 2" xfId="37755"/>
    <cellStyle name="Normal 56 3 3" xfId="37754"/>
    <cellStyle name="Normal 56 4" xfId="37756"/>
    <cellStyle name="Normal 56 5" xfId="37751"/>
    <cellStyle name="Normal 56_08 14 TRAC Estimate w_JE" xfId="5108"/>
    <cellStyle name="Normal 57" xfId="1645"/>
    <cellStyle name="Normal 57 10" xfId="5717"/>
    <cellStyle name="Normal 57 11" xfId="37757"/>
    <cellStyle name="Normal 57 2" xfId="5110"/>
    <cellStyle name="Normal 57 2 2" xfId="5111"/>
    <cellStyle name="Normal 57 2 2 2" xfId="37759"/>
    <cellStyle name="Normal 57 2 3" xfId="37758"/>
    <cellStyle name="Normal 57 2_08 14 TRAC Estimate w_JE" xfId="5112"/>
    <cellStyle name="Normal 57 3" xfId="5109"/>
    <cellStyle name="Normal 57 3 2" xfId="37761"/>
    <cellStyle name="Normal 57 3 3" xfId="37760"/>
    <cellStyle name="Normal 57 4" xfId="5803"/>
    <cellStyle name="Normal 57 4 2" xfId="37762"/>
    <cellStyle name="Normal 57 5" xfId="5743"/>
    <cellStyle name="Normal 57 6" xfId="5782"/>
    <cellStyle name="Normal 57 7" xfId="5758"/>
    <cellStyle name="Normal 57 8" xfId="5770"/>
    <cellStyle name="Normal 57 9" xfId="5764"/>
    <cellStyle name="Normal 57_Income Statement " xfId="37763"/>
    <cellStyle name="Normal 58" xfId="5113"/>
    <cellStyle name="Normal 58 2" xfId="5114"/>
    <cellStyle name="Normal 58 2 2" xfId="37766"/>
    <cellStyle name="Normal 58 2 3" xfId="37765"/>
    <cellStyle name="Normal 58 3" xfId="5115"/>
    <cellStyle name="Normal 58 3 2" xfId="37768"/>
    <cellStyle name="Normal 58 3 3" xfId="37767"/>
    <cellStyle name="Normal 58 4" xfId="37769"/>
    <cellStyle name="Normal 58 5" xfId="37770"/>
    <cellStyle name="Normal 58 5 2" xfId="37771"/>
    <cellStyle name="Normal 58 5 3" xfId="37772"/>
    <cellStyle name="Normal 58 6" xfId="37764"/>
    <cellStyle name="Normal 58_08 14 TRAC Estimate w_JE" xfId="5116"/>
    <cellStyle name="Normal 59" xfId="5117"/>
    <cellStyle name="Normal 59 2" xfId="5118"/>
    <cellStyle name="Normal 59 2 2" xfId="37775"/>
    <cellStyle name="Normal 59 2 3" xfId="37774"/>
    <cellStyle name="Normal 59 3" xfId="5119"/>
    <cellStyle name="Normal 59 3 2" xfId="37777"/>
    <cellStyle name="Normal 59 3 3" xfId="37776"/>
    <cellStyle name="Normal 59 4" xfId="37778"/>
    <cellStyle name="Normal 59 5" xfId="37773"/>
    <cellStyle name="Normal 59_08 14 TRAC Estimate w_JE" xfId="5120"/>
    <cellStyle name="Normal 6" xfId="1646"/>
    <cellStyle name="Normal 6 10" xfId="1647"/>
    <cellStyle name="Normal 6 10 10" xfId="37780"/>
    <cellStyle name="Normal 6 10 11" xfId="37779"/>
    <cellStyle name="Normal 6 10 2" xfId="37781"/>
    <cellStyle name="Normal 6 10 2 2" xfId="37782"/>
    <cellStyle name="Normal 6 10 2 2 2" xfId="37783"/>
    <cellStyle name="Normal 6 10 2 3" xfId="37784"/>
    <cellStyle name="Normal 6 10 2 3 2" xfId="37785"/>
    <cellStyle name="Normal 6 10 2 4" xfId="37786"/>
    <cellStyle name="Normal 6 10 2_Income Statement " xfId="37787"/>
    <cellStyle name="Normal 6 10 3" xfId="37788"/>
    <cellStyle name="Normal 6 10 3 2" xfId="37789"/>
    <cellStyle name="Normal 6 10 3 2 2" xfId="37790"/>
    <cellStyle name="Normal 6 10 3 3" xfId="37791"/>
    <cellStyle name="Normal 6 10 3 3 2" xfId="37792"/>
    <cellStyle name="Normal 6 10 3 4" xfId="37793"/>
    <cellStyle name="Normal 6 10 3_Income Statement " xfId="37794"/>
    <cellStyle name="Normal 6 10 4" xfId="37795"/>
    <cellStyle name="Normal 6 10 4 2" xfId="37796"/>
    <cellStyle name="Normal 6 10 5" xfId="37797"/>
    <cellStyle name="Normal 6 10 5 2" xfId="37798"/>
    <cellStyle name="Normal 6 10 6" xfId="37799"/>
    <cellStyle name="Normal 6 10 6 2" xfId="37800"/>
    <cellStyle name="Normal 6 10 7" xfId="37801"/>
    <cellStyle name="Normal 6 10 8" xfId="37802"/>
    <cellStyle name="Normal 6 10 9" xfId="37803"/>
    <cellStyle name="Normal 6 10_Income Statement " xfId="37804"/>
    <cellStyle name="Normal 6 100" xfId="37805"/>
    <cellStyle name="Normal 6 100 2" xfId="37806"/>
    <cellStyle name="Normal 6 101" xfId="37807"/>
    <cellStyle name="Normal 6 101 2" xfId="37808"/>
    <cellStyle name="Normal 6 102" xfId="37809"/>
    <cellStyle name="Normal 6 102 2" xfId="37810"/>
    <cellStyle name="Normal 6 103" xfId="37811"/>
    <cellStyle name="Normal 6 103 2" xfId="37812"/>
    <cellStyle name="Normal 6 104" xfId="37813"/>
    <cellStyle name="Normal 6 104 2" xfId="37814"/>
    <cellStyle name="Normal 6 105" xfId="37815"/>
    <cellStyle name="Normal 6 105 2" xfId="37816"/>
    <cellStyle name="Normal 6 106" xfId="37817"/>
    <cellStyle name="Normal 6 106 2" xfId="37818"/>
    <cellStyle name="Normal 6 107" xfId="37819"/>
    <cellStyle name="Normal 6 107 2" xfId="37820"/>
    <cellStyle name="Normal 6 108" xfId="37821"/>
    <cellStyle name="Normal 6 108 2" xfId="37822"/>
    <cellStyle name="Normal 6 109" xfId="37823"/>
    <cellStyle name="Normal 6 109 2" xfId="37824"/>
    <cellStyle name="Normal 6 11" xfId="1648"/>
    <cellStyle name="Normal 6 11 10" xfId="37826"/>
    <cellStyle name="Normal 6 11 11" xfId="37825"/>
    <cellStyle name="Normal 6 11 2" xfId="37827"/>
    <cellStyle name="Normal 6 11 2 2" xfId="37828"/>
    <cellStyle name="Normal 6 11 2 2 2" xfId="37829"/>
    <cellStyle name="Normal 6 11 2 3" xfId="37830"/>
    <cellStyle name="Normal 6 11 2 3 2" xfId="37831"/>
    <cellStyle name="Normal 6 11 2 4" xfId="37832"/>
    <cellStyle name="Normal 6 11 2_Income Statement " xfId="37833"/>
    <cellStyle name="Normal 6 11 3" xfId="37834"/>
    <cellStyle name="Normal 6 11 3 2" xfId="37835"/>
    <cellStyle name="Normal 6 11 3 2 2" xfId="37836"/>
    <cellStyle name="Normal 6 11 3 3" xfId="37837"/>
    <cellStyle name="Normal 6 11 3 3 2" xfId="37838"/>
    <cellStyle name="Normal 6 11 3 4" xfId="37839"/>
    <cellStyle name="Normal 6 11 3_Income Statement " xfId="37840"/>
    <cellStyle name="Normal 6 11 4" xfId="37841"/>
    <cellStyle name="Normal 6 11 4 2" xfId="37842"/>
    <cellStyle name="Normal 6 11 5" xfId="37843"/>
    <cellStyle name="Normal 6 11 5 2" xfId="37844"/>
    <cellStyle name="Normal 6 11 6" xfId="37845"/>
    <cellStyle name="Normal 6 11 6 2" xfId="37846"/>
    <cellStyle name="Normal 6 11 7" xfId="37847"/>
    <cellStyle name="Normal 6 11 8" xfId="37848"/>
    <cellStyle name="Normal 6 11 9" xfId="37849"/>
    <cellStyle name="Normal 6 11_Income Statement " xfId="37850"/>
    <cellStyle name="Normal 6 110" xfId="37851"/>
    <cellStyle name="Normal 6 110 2" xfId="37852"/>
    <cellStyle name="Normal 6 111" xfId="37853"/>
    <cellStyle name="Normal 6 111 2" xfId="37854"/>
    <cellStyle name="Normal 6 112" xfId="37855"/>
    <cellStyle name="Normal 6 112 2" xfId="37856"/>
    <cellStyle name="Normal 6 113" xfId="37857"/>
    <cellStyle name="Normal 6 113 2" xfId="37858"/>
    <cellStyle name="Normal 6 114" xfId="37859"/>
    <cellStyle name="Normal 6 115" xfId="37860"/>
    <cellStyle name="Normal 6 116" xfId="37861"/>
    <cellStyle name="Normal 6 117" xfId="37862"/>
    <cellStyle name="Normal 6 118" xfId="37863"/>
    <cellStyle name="Normal 6 119" xfId="37864"/>
    <cellStyle name="Normal 6 12" xfId="1649"/>
    <cellStyle name="Normal 6 12 10" xfId="37866"/>
    <cellStyle name="Normal 6 12 11" xfId="37865"/>
    <cellStyle name="Normal 6 12 2" xfId="37867"/>
    <cellStyle name="Normal 6 12 2 2" xfId="37868"/>
    <cellStyle name="Normal 6 12 2 2 2" xfId="37869"/>
    <cellStyle name="Normal 6 12 2 3" xfId="37870"/>
    <cellStyle name="Normal 6 12 2 3 2" xfId="37871"/>
    <cellStyle name="Normal 6 12 2 4" xfId="37872"/>
    <cellStyle name="Normal 6 12 2_Income Statement " xfId="37873"/>
    <cellStyle name="Normal 6 12 3" xfId="37874"/>
    <cellStyle name="Normal 6 12 3 2" xfId="37875"/>
    <cellStyle name="Normal 6 12 3 2 2" xfId="37876"/>
    <cellStyle name="Normal 6 12 3 3" xfId="37877"/>
    <cellStyle name="Normal 6 12 3 3 2" xfId="37878"/>
    <cellStyle name="Normal 6 12 3 4" xfId="37879"/>
    <cellStyle name="Normal 6 12 3_Income Statement " xfId="37880"/>
    <cellStyle name="Normal 6 12 4" xfId="37881"/>
    <cellStyle name="Normal 6 12 4 2" xfId="37882"/>
    <cellStyle name="Normal 6 12 5" xfId="37883"/>
    <cellStyle name="Normal 6 12 5 2" xfId="37884"/>
    <cellStyle name="Normal 6 12 6" xfId="37885"/>
    <cellStyle name="Normal 6 12 6 2" xfId="37886"/>
    <cellStyle name="Normal 6 12 7" xfId="37887"/>
    <cellStyle name="Normal 6 12 8" xfId="37888"/>
    <cellStyle name="Normal 6 12 9" xfId="37889"/>
    <cellStyle name="Normal 6 12_Income Statement " xfId="37890"/>
    <cellStyle name="Normal 6 120" xfId="37891"/>
    <cellStyle name="Normal 6 121" xfId="37892"/>
    <cellStyle name="Normal 6 122" xfId="37893"/>
    <cellStyle name="Normal 6 123" xfId="37894"/>
    <cellStyle name="Normal 6 124" xfId="37895"/>
    <cellStyle name="Normal 6 125" xfId="37896"/>
    <cellStyle name="Normal 6 126" xfId="37897"/>
    <cellStyle name="Normal 6 127" xfId="37898"/>
    <cellStyle name="Normal 6 128" xfId="37899"/>
    <cellStyle name="Normal 6 129" xfId="37900"/>
    <cellStyle name="Normal 6 13" xfId="1650"/>
    <cellStyle name="Normal 6 13 2" xfId="37901"/>
    <cellStyle name="Normal 6 13_Income Statement " xfId="37902"/>
    <cellStyle name="Normal 6 130" xfId="37903"/>
    <cellStyle name="Normal 6 131" xfId="37904"/>
    <cellStyle name="Normal 6 132" xfId="37905"/>
    <cellStyle name="Normal 6 133" xfId="37906"/>
    <cellStyle name="Normal 6 134" xfId="37907"/>
    <cellStyle name="Normal 6 135" xfId="37908"/>
    <cellStyle name="Normal 6 136" xfId="37909"/>
    <cellStyle name="Normal 6 137" xfId="37910"/>
    <cellStyle name="Normal 6 138" xfId="37911"/>
    <cellStyle name="Normal 6 139" xfId="37912"/>
    <cellStyle name="Normal 6 14" xfId="1651"/>
    <cellStyle name="Normal 6 14 2" xfId="37913"/>
    <cellStyle name="Normal 6 14_Income Statement " xfId="37914"/>
    <cellStyle name="Normal 6 140" xfId="37915"/>
    <cellStyle name="Normal 6 141" xfId="37916"/>
    <cellStyle name="Normal 6 142" xfId="37917"/>
    <cellStyle name="Normal 6 143" xfId="37918"/>
    <cellStyle name="Normal 6 144" xfId="37919"/>
    <cellStyle name="Normal 6 145" xfId="37920"/>
    <cellStyle name="Normal 6 146" xfId="37921"/>
    <cellStyle name="Normal 6 147" xfId="37922"/>
    <cellStyle name="Normal 6 148" xfId="37923"/>
    <cellStyle name="Normal 6 149" xfId="37924"/>
    <cellStyle name="Normal 6 15" xfId="1652"/>
    <cellStyle name="Normal 6 15 2" xfId="37925"/>
    <cellStyle name="Normal 6 15_Income Statement " xfId="37926"/>
    <cellStyle name="Normal 6 150" xfId="37927"/>
    <cellStyle name="Normal 6 151" xfId="37928"/>
    <cellStyle name="Normal 6 152" xfId="37929"/>
    <cellStyle name="Normal 6 153" xfId="37930"/>
    <cellStyle name="Normal 6 154" xfId="37931"/>
    <cellStyle name="Normal 6 155" xfId="37932"/>
    <cellStyle name="Normal 6 156" xfId="37933"/>
    <cellStyle name="Normal 6 157" xfId="37934"/>
    <cellStyle name="Normal 6 158" xfId="37935"/>
    <cellStyle name="Normal 6 159" xfId="37936"/>
    <cellStyle name="Normal 6 16" xfId="1653"/>
    <cellStyle name="Normal 6 16 2" xfId="37937"/>
    <cellStyle name="Normal 6 16_Income Statement " xfId="37938"/>
    <cellStyle name="Normal 6 160" xfId="37939"/>
    <cellStyle name="Normal 6 161" xfId="37940"/>
    <cellStyle name="Normal 6 162" xfId="37941"/>
    <cellStyle name="Normal 6 163" xfId="37942"/>
    <cellStyle name="Normal 6 164" xfId="37943"/>
    <cellStyle name="Normal 6 165" xfId="37944"/>
    <cellStyle name="Normal 6 166" xfId="37945"/>
    <cellStyle name="Normal 6 167" xfId="37946"/>
    <cellStyle name="Normal 6 168" xfId="37947"/>
    <cellStyle name="Normal 6 169" xfId="37948"/>
    <cellStyle name="Normal 6 17" xfId="1654"/>
    <cellStyle name="Normal 6 17 2" xfId="37949"/>
    <cellStyle name="Normal 6 17_Income Statement " xfId="37950"/>
    <cellStyle name="Normal 6 170" xfId="37951"/>
    <cellStyle name="Normal 6 171" xfId="37952"/>
    <cellStyle name="Normal 6 172" xfId="37953"/>
    <cellStyle name="Normal 6 173" xfId="37954"/>
    <cellStyle name="Normal 6 174" xfId="37955"/>
    <cellStyle name="Normal 6 175" xfId="37956"/>
    <cellStyle name="Normal 6 176" xfId="37957"/>
    <cellStyle name="Normal 6 177" xfId="37958"/>
    <cellStyle name="Normal 6 178" xfId="37959"/>
    <cellStyle name="Normal 6 179" xfId="37960"/>
    <cellStyle name="Normal 6 18" xfId="1655"/>
    <cellStyle name="Normal 6 18 2" xfId="37961"/>
    <cellStyle name="Normal 6 18_Income Statement " xfId="37962"/>
    <cellStyle name="Normal 6 180" xfId="37963"/>
    <cellStyle name="Normal 6 181" xfId="37964"/>
    <cellStyle name="Normal 6 182" xfId="37965"/>
    <cellStyle name="Normal 6 183" xfId="37966"/>
    <cellStyle name="Normal 6 184" xfId="37967"/>
    <cellStyle name="Normal 6 185" xfId="37968"/>
    <cellStyle name="Normal 6 186" xfId="37969"/>
    <cellStyle name="Normal 6 187" xfId="37970"/>
    <cellStyle name="Normal 6 188" xfId="37971"/>
    <cellStyle name="Normal 6 189" xfId="37972"/>
    <cellStyle name="Normal 6 19" xfId="1656"/>
    <cellStyle name="Normal 6 19 2" xfId="37973"/>
    <cellStyle name="Normal 6 19_Income Statement " xfId="37974"/>
    <cellStyle name="Normal 6 190" xfId="37975"/>
    <cellStyle name="Normal 6 191" xfId="37976"/>
    <cellStyle name="Normal 6 192" xfId="37977"/>
    <cellStyle name="Normal 6 193" xfId="37978"/>
    <cellStyle name="Normal 6 194" xfId="37979"/>
    <cellStyle name="Normal 6 195" xfId="37980"/>
    <cellStyle name="Normal 6 196" xfId="37981"/>
    <cellStyle name="Normal 6 197" xfId="37982"/>
    <cellStyle name="Normal 6 198" xfId="37983"/>
    <cellStyle name="Normal 6 199" xfId="37984"/>
    <cellStyle name="Normal 6 2" xfId="1657"/>
    <cellStyle name="Normal 6 2 10" xfId="1658"/>
    <cellStyle name="Normal 6 2 10 10" xfId="37986"/>
    <cellStyle name="Normal 6 2 10 11" xfId="37985"/>
    <cellStyle name="Normal 6 2 10 2" xfId="37987"/>
    <cellStyle name="Normal 6 2 10 2 2" xfId="37988"/>
    <cellStyle name="Normal 6 2 10 2 2 2" xfId="37989"/>
    <cellStyle name="Normal 6 2 10 2 3" xfId="37990"/>
    <cellStyle name="Normal 6 2 10 2 3 2" xfId="37991"/>
    <cellStyle name="Normal 6 2 10 2 4" xfId="37992"/>
    <cellStyle name="Normal 6 2 10 2_Income Statement " xfId="37993"/>
    <cellStyle name="Normal 6 2 10 3" xfId="37994"/>
    <cellStyle name="Normal 6 2 10 3 2" xfId="37995"/>
    <cellStyle name="Normal 6 2 10 3 2 2" xfId="37996"/>
    <cellStyle name="Normal 6 2 10 3 3" xfId="37997"/>
    <cellStyle name="Normal 6 2 10 3 3 2" xfId="37998"/>
    <cellStyle name="Normal 6 2 10 3 4" xfId="37999"/>
    <cellStyle name="Normal 6 2 10 3_Income Statement " xfId="38000"/>
    <cellStyle name="Normal 6 2 10 4" xfId="38001"/>
    <cellStyle name="Normal 6 2 10 4 2" xfId="38002"/>
    <cellStyle name="Normal 6 2 10 5" xfId="38003"/>
    <cellStyle name="Normal 6 2 10 5 2" xfId="38004"/>
    <cellStyle name="Normal 6 2 10 6" xfId="38005"/>
    <cellStyle name="Normal 6 2 10 6 2" xfId="38006"/>
    <cellStyle name="Normal 6 2 10 7" xfId="38007"/>
    <cellStyle name="Normal 6 2 10 8" xfId="38008"/>
    <cellStyle name="Normal 6 2 10 9" xfId="38009"/>
    <cellStyle name="Normal 6 2 10_Income Statement " xfId="38010"/>
    <cellStyle name="Normal 6 2 100" xfId="38011"/>
    <cellStyle name="Normal 6 2 101" xfId="38012"/>
    <cellStyle name="Normal 6 2 102" xfId="38013"/>
    <cellStyle name="Normal 6 2 103" xfId="38014"/>
    <cellStyle name="Normal 6 2 104" xfId="38015"/>
    <cellStyle name="Normal 6 2 105" xfId="38016"/>
    <cellStyle name="Normal 6 2 106" xfId="38017"/>
    <cellStyle name="Normal 6 2 107" xfId="38018"/>
    <cellStyle name="Normal 6 2 108" xfId="38019"/>
    <cellStyle name="Normal 6 2 109" xfId="38020"/>
    <cellStyle name="Normal 6 2 11" xfId="1659"/>
    <cellStyle name="Normal 6 2 11 10" xfId="38022"/>
    <cellStyle name="Normal 6 2 11 11" xfId="38021"/>
    <cellStyle name="Normal 6 2 11 2" xfId="38023"/>
    <cellStyle name="Normal 6 2 11 2 2" xfId="38024"/>
    <cellStyle name="Normal 6 2 11 2 2 2" xfId="38025"/>
    <cellStyle name="Normal 6 2 11 2 3" xfId="38026"/>
    <cellStyle name="Normal 6 2 11 2 3 2" xfId="38027"/>
    <cellStyle name="Normal 6 2 11 2 4" xfId="38028"/>
    <cellStyle name="Normal 6 2 11 2_Income Statement " xfId="38029"/>
    <cellStyle name="Normal 6 2 11 3" xfId="38030"/>
    <cellStyle name="Normal 6 2 11 3 2" xfId="38031"/>
    <cellStyle name="Normal 6 2 11 3 2 2" xfId="38032"/>
    <cellStyle name="Normal 6 2 11 3 3" xfId="38033"/>
    <cellStyle name="Normal 6 2 11 3 3 2" xfId="38034"/>
    <cellStyle name="Normal 6 2 11 3 4" xfId="38035"/>
    <cellStyle name="Normal 6 2 11 3_Income Statement " xfId="38036"/>
    <cellStyle name="Normal 6 2 11 4" xfId="38037"/>
    <cellStyle name="Normal 6 2 11 4 2" xfId="38038"/>
    <cellStyle name="Normal 6 2 11 5" xfId="38039"/>
    <cellStyle name="Normal 6 2 11 5 2" xfId="38040"/>
    <cellStyle name="Normal 6 2 11 6" xfId="38041"/>
    <cellStyle name="Normal 6 2 11 6 2" xfId="38042"/>
    <cellStyle name="Normal 6 2 11 7" xfId="38043"/>
    <cellStyle name="Normal 6 2 11 8" xfId="38044"/>
    <cellStyle name="Normal 6 2 11 9" xfId="38045"/>
    <cellStyle name="Normal 6 2 11_Income Statement " xfId="38046"/>
    <cellStyle name="Normal 6 2 110" xfId="38047"/>
    <cellStyle name="Normal 6 2 111" xfId="38048"/>
    <cellStyle name="Normal 6 2 112" xfId="38049"/>
    <cellStyle name="Normal 6 2 113" xfId="38050"/>
    <cellStyle name="Normal 6 2 114" xfId="38051"/>
    <cellStyle name="Normal 6 2 115" xfId="38052"/>
    <cellStyle name="Normal 6 2 116" xfId="38053"/>
    <cellStyle name="Normal 6 2 117" xfId="38054"/>
    <cellStyle name="Normal 6 2 118" xfId="38055"/>
    <cellStyle name="Normal 6 2 119" xfId="38056"/>
    <cellStyle name="Normal 6 2 12" xfId="1660"/>
    <cellStyle name="Normal 6 2 12 10" xfId="38058"/>
    <cellStyle name="Normal 6 2 12 11" xfId="38057"/>
    <cellStyle name="Normal 6 2 12 2" xfId="38059"/>
    <cellStyle name="Normal 6 2 12 2 2" xfId="38060"/>
    <cellStyle name="Normal 6 2 12 2 2 2" xfId="38061"/>
    <cellStyle name="Normal 6 2 12 2 3" xfId="38062"/>
    <cellStyle name="Normal 6 2 12 2 3 2" xfId="38063"/>
    <cellStyle name="Normal 6 2 12 2 4" xfId="38064"/>
    <cellStyle name="Normal 6 2 12 2_Income Statement " xfId="38065"/>
    <cellStyle name="Normal 6 2 12 3" xfId="38066"/>
    <cellStyle name="Normal 6 2 12 3 2" xfId="38067"/>
    <cellStyle name="Normal 6 2 12 3 2 2" xfId="38068"/>
    <cellStyle name="Normal 6 2 12 3 3" xfId="38069"/>
    <cellStyle name="Normal 6 2 12 3 3 2" xfId="38070"/>
    <cellStyle name="Normal 6 2 12 3 4" xfId="38071"/>
    <cellStyle name="Normal 6 2 12 3_Income Statement " xfId="38072"/>
    <cellStyle name="Normal 6 2 12 4" xfId="38073"/>
    <cellStyle name="Normal 6 2 12 4 2" xfId="38074"/>
    <cellStyle name="Normal 6 2 12 5" xfId="38075"/>
    <cellStyle name="Normal 6 2 12 5 2" xfId="38076"/>
    <cellStyle name="Normal 6 2 12 6" xfId="38077"/>
    <cellStyle name="Normal 6 2 12 6 2" xfId="38078"/>
    <cellStyle name="Normal 6 2 12 7" xfId="38079"/>
    <cellStyle name="Normal 6 2 12 8" xfId="38080"/>
    <cellStyle name="Normal 6 2 12 9" xfId="38081"/>
    <cellStyle name="Normal 6 2 12_Income Statement " xfId="38082"/>
    <cellStyle name="Normal 6 2 120" xfId="38083"/>
    <cellStyle name="Normal 6 2 121" xfId="38084"/>
    <cellStyle name="Normal 6 2 122" xfId="38085"/>
    <cellStyle name="Normal 6 2 123" xfId="38086"/>
    <cellStyle name="Normal 6 2 124" xfId="38087"/>
    <cellStyle name="Normal 6 2 125" xfId="38088"/>
    <cellStyle name="Normal 6 2 126" xfId="38089"/>
    <cellStyle name="Normal 6 2 127" xfId="38090"/>
    <cellStyle name="Normal 6 2 128" xfId="38091"/>
    <cellStyle name="Normal 6 2 129" xfId="38092"/>
    <cellStyle name="Normal 6 2 13" xfId="1661"/>
    <cellStyle name="Normal 6 2 13 10" xfId="38094"/>
    <cellStyle name="Normal 6 2 13 11" xfId="38093"/>
    <cellStyle name="Normal 6 2 13 2" xfId="38095"/>
    <cellStyle name="Normal 6 2 13 2 2" xfId="38096"/>
    <cellStyle name="Normal 6 2 13 2 2 2" xfId="38097"/>
    <cellStyle name="Normal 6 2 13 2 3" xfId="38098"/>
    <cellStyle name="Normal 6 2 13 2 3 2" xfId="38099"/>
    <cellStyle name="Normal 6 2 13 2 4" xfId="38100"/>
    <cellStyle name="Normal 6 2 13 2_Income Statement " xfId="38101"/>
    <cellStyle name="Normal 6 2 13 3" xfId="38102"/>
    <cellStyle name="Normal 6 2 13 3 2" xfId="38103"/>
    <cellStyle name="Normal 6 2 13 3 2 2" xfId="38104"/>
    <cellStyle name="Normal 6 2 13 3 3" xfId="38105"/>
    <cellStyle name="Normal 6 2 13 3 3 2" xfId="38106"/>
    <cellStyle name="Normal 6 2 13 3 4" xfId="38107"/>
    <cellStyle name="Normal 6 2 13 3_Income Statement " xfId="38108"/>
    <cellStyle name="Normal 6 2 13 4" xfId="38109"/>
    <cellStyle name="Normal 6 2 13 4 2" xfId="38110"/>
    <cellStyle name="Normal 6 2 13 5" xfId="38111"/>
    <cellStyle name="Normal 6 2 13 5 2" xfId="38112"/>
    <cellStyle name="Normal 6 2 13 6" xfId="38113"/>
    <cellStyle name="Normal 6 2 13 6 2" xfId="38114"/>
    <cellStyle name="Normal 6 2 13 7" xfId="38115"/>
    <cellStyle name="Normal 6 2 13 8" xfId="38116"/>
    <cellStyle name="Normal 6 2 13 9" xfId="38117"/>
    <cellStyle name="Normal 6 2 13_Income Statement " xfId="38118"/>
    <cellStyle name="Normal 6 2 130" xfId="38119"/>
    <cellStyle name="Normal 6 2 131" xfId="38120"/>
    <cellStyle name="Normal 6 2 132" xfId="38121"/>
    <cellStyle name="Normal 6 2 133" xfId="38122"/>
    <cellStyle name="Normal 6 2 134" xfId="38123"/>
    <cellStyle name="Normal 6 2 135" xfId="38124"/>
    <cellStyle name="Normal 6 2 136" xfId="38125"/>
    <cellStyle name="Normal 6 2 137" xfId="38126"/>
    <cellStyle name="Normal 6 2 138" xfId="38127"/>
    <cellStyle name="Normal 6 2 139" xfId="38128"/>
    <cellStyle name="Normal 6 2 14" xfId="1662"/>
    <cellStyle name="Normal 6 2 14 10" xfId="38130"/>
    <cellStyle name="Normal 6 2 14 11" xfId="38129"/>
    <cellStyle name="Normal 6 2 14 2" xfId="38131"/>
    <cellStyle name="Normal 6 2 14 2 2" xfId="38132"/>
    <cellStyle name="Normal 6 2 14 2 2 2" xfId="38133"/>
    <cellStyle name="Normal 6 2 14 2 3" xfId="38134"/>
    <cellStyle name="Normal 6 2 14 2 3 2" xfId="38135"/>
    <cellStyle name="Normal 6 2 14 2 4" xfId="38136"/>
    <cellStyle name="Normal 6 2 14 2_Income Statement " xfId="38137"/>
    <cellStyle name="Normal 6 2 14 3" xfId="38138"/>
    <cellStyle name="Normal 6 2 14 3 2" xfId="38139"/>
    <cellStyle name="Normal 6 2 14 3 2 2" xfId="38140"/>
    <cellStyle name="Normal 6 2 14 3 3" xfId="38141"/>
    <cellStyle name="Normal 6 2 14 3 3 2" xfId="38142"/>
    <cellStyle name="Normal 6 2 14 3 4" xfId="38143"/>
    <cellStyle name="Normal 6 2 14 3_Income Statement " xfId="38144"/>
    <cellStyle name="Normal 6 2 14 4" xfId="38145"/>
    <cellStyle name="Normal 6 2 14 4 2" xfId="38146"/>
    <cellStyle name="Normal 6 2 14 5" xfId="38147"/>
    <cellStyle name="Normal 6 2 14 5 2" xfId="38148"/>
    <cellStyle name="Normal 6 2 14 6" xfId="38149"/>
    <cellStyle name="Normal 6 2 14 6 2" xfId="38150"/>
    <cellStyle name="Normal 6 2 14 7" xfId="38151"/>
    <cellStyle name="Normal 6 2 14 8" xfId="38152"/>
    <cellStyle name="Normal 6 2 14 9" xfId="38153"/>
    <cellStyle name="Normal 6 2 14_Income Statement " xfId="38154"/>
    <cellStyle name="Normal 6 2 140" xfId="38155"/>
    <cellStyle name="Normal 6 2 141" xfId="38156"/>
    <cellStyle name="Normal 6 2 15" xfId="1663"/>
    <cellStyle name="Normal 6 2 15 10" xfId="38158"/>
    <cellStyle name="Normal 6 2 15 11" xfId="38157"/>
    <cellStyle name="Normal 6 2 15 2" xfId="38159"/>
    <cellStyle name="Normal 6 2 15 2 2" xfId="38160"/>
    <cellStyle name="Normal 6 2 15 2 2 2" xfId="38161"/>
    <cellStyle name="Normal 6 2 15 2 3" xfId="38162"/>
    <cellStyle name="Normal 6 2 15 2 3 2" xfId="38163"/>
    <cellStyle name="Normal 6 2 15 2 4" xfId="38164"/>
    <cellStyle name="Normal 6 2 15 2_Income Statement " xfId="38165"/>
    <cellStyle name="Normal 6 2 15 3" xfId="38166"/>
    <cellStyle name="Normal 6 2 15 3 2" xfId="38167"/>
    <cellStyle name="Normal 6 2 15 3 2 2" xfId="38168"/>
    <cellStyle name="Normal 6 2 15 3 3" xfId="38169"/>
    <cellStyle name="Normal 6 2 15 3 3 2" xfId="38170"/>
    <cellStyle name="Normal 6 2 15 3 4" xfId="38171"/>
    <cellStyle name="Normal 6 2 15 3_Income Statement " xfId="38172"/>
    <cellStyle name="Normal 6 2 15 4" xfId="38173"/>
    <cellStyle name="Normal 6 2 15 4 2" xfId="38174"/>
    <cellStyle name="Normal 6 2 15 5" xfId="38175"/>
    <cellStyle name="Normal 6 2 15 5 2" xfId="38176"/>
    <cellStyle name="Normal 6 2 15 6" xfId="38177"/>
    <cellStyle name="Normal 6 2 15 6 2" xfId="38178"/>
    <cellStyle name="Normal 6 2 15 7" xfId="38179"/>
    <cellStyle name="Normal 6 2 15 8" xfId="38180"/>
    <cellStyle name="Normal 6 2 15 9" xfId="38181"/>
    <cellStyle name="Normal 6 2 15_Income Statement " xfId="38182"/>
    <cellStyle name="Normal 6 2 16" xfId="1664"/>
    <cellStyle name="Normal 6 2 16 10" xfId="38184"/>
    <cellStyle name="Normal 6 2 16 11" xfId="38183"/>
    <cellStyle name="Normal 6 2 16 2" xfId="38185"/>
    <cellStyle name="Normal 6 2 16 2 2" xfId="38186"/>
    <cellStyle name="Normal 6 2 16 2 2 2" xfId="38187"/>
    <cellStyle name="Normal 6 2 16 2 3" xfId="38188"/>
    <cellStyle name="Normal 6 2 16 2 3 2" xfId="38189"/>
    <cellStyle name="Normal 6 2 16 2 4" xfId="38190"/>
    <cellStyle name="Normal 6 2 16 2_Income Statement " xfId="38191"/>
    <cellStyle name="Normal 6 2 16 3" xfId="38192"/>
    <cellStyle name="Normal 6 2 16 3 2" xfId="38193"/>
    <cellStyle name="Normal 6 2 16 3 2 2" xfId="38194"/>
    <cellStyle name="Normal 6 2 16 3 3" xfId="38195"/>
    <cellStyle name="Normal 6 2 16 3 3 2" xfId="38196"/>
    <cellStyle name="Normal 6 2 16 3 4" xfId="38197"/>
    <cellStyle name="Normal 6 2 16 3_Income Statement " xfId="38198"/>
    <cellStyle name="Normal 6 2 16 4" xfId="38199"/>
    <cellStyle name="Normal 6 2 16 4 2" xfId="38200"/>
    <cellStyle name="Normal 6 2 16 5" xfId="38201"/>
    <cellStyle name="Normal 6 2 16 5 2" xfId="38202"/>
    <cellStyle name="Normal 6 2 16 6" xfId="38203"/>
    <cellStyle name="Normal 6 2 16 6 2" xfId="38204"/>
    <cellStyle name="Normal 6 2 16 7" xfId="38205"/>
    <cellStyle name="Normal 6 2 16 8" xfId="38206"/>
    <cellStyle name="Normal 6 2 16 9" xfId="38207"/>
    <cellStyle name="Normal 6 2 16_Income Statement " xfId="38208"/>
    <cellStyle name="Normal 6 2 17" xfId="1665"/>
    <cellStyle name="Normal 6 2 17 10" xfId="38210"/>
    <cellStyle name="Normal 6 2 17 11" xfId="38209"/>
    <cellStyle name="Normal 6 2 17 2" xfId="38211"/>
    <cellStyle name="Normal 6 2 17 2 2" xfId="38212"/>
    <cellStyle name="Normal 6 2 17 2 2 2" xfId="38213"/>
    <cellStyle name="Normal 6 2 17 2 3" xfId="38214"/>
    <cellStyle name="Normal 6 2 17 2 3 2" xfId="38215"/>
    <cellStyle name="Normal 6 2 17 2 4" xfId="38216"/>
    <cellStyle name="Normal 6 2 17 2_Income Statement " xfId="38217"/>
    <cellStyle name="Normal 6 2 17 3" xfId="38218"/>
    <cellStyle name="Normal 6 2 17 3 2" xfId="38219"/>
    <cellStyle name="Normal 6 2 17 3 2 2" xfId="38220"/>
    <cellStyle name="Normal 6 2 17 3 3" xfId="38221"/>
    <cellStyle name="Normal 6 2 17 3 3 2" xfId="38222"/>
    <cellStyle name="Normal 6 2 17 3 4" xfId="38223"/>
    <cellStyle name="Normal 6 2 17 3_Income Statement " xfId="38224"/>
    <cellStyle name="Normal 6 2 17 4" xfId="38225"/>
    <cellStyle name="Normal 6 2 17 4 2" xfId="38226"/>
    <cellStyle name="Normal 6 2 17 5" xfId="38227"/>
    <cellStyle name="Normal 6 2 17 5 2" xfId="38228"/>
    <cellStyle name="Normal 6 2 17 6" xfId="38229"/>
    <cellStyle name="Normal 6 2 17 6 2" xfId="38230"/>
    <cellStyle name="Normal 6 2 17 7" xfId="38231"/>
    <cellStyle name="Normal 6 2 17 8" xfId="38232"/>
    <cellStyle name="Normal 6 2 17 9" xfId="38233"/>
    <cellStyle name="Normal 6 2 17_Income Statement " xfId="38234"/>
    <cellStyle name="Normal 6 2 18" xfId="1666"/>
    <cellStyle name="Normal 6 2 18 10" xfId="38236"/>
    <cellStyle name="Normal 6 2 18 11" xfId="38235"/>
    <cellStyle name="Normal 6 2 18 2" xfId="38237"/>
    <cellStyle name="Normal 6 2 18 2 2" xfId="38238"/>
    <cellStyle name="Normal 6 2 18 2 2 2" xfId="38239"/>
    <cellStyle name="Normal 6 2 18 2 3" xfId="38240"/>
    <cellStyle name="Normal 6 2 18 2 3 2" xfId="38241"/>
    <cellStyle name="Normal 6 2 18 2 4" xfId="38242"/>
    <cellStyle name="Normal 6 2 18 2_Income Statement " xfId="38243"/>
    <cellStyle name="Normal 6 2 18 3" xfId="38244"/>
    <cellStyle name="Normal 6 2 18 3 2" xfId="38245"/>
    <cellStyle name="Normal 6 2 18 3 2 2" xfId="38246"/>
    <cellStyle name="Normal 6 2 18 3 3" xfId="38247"/>
    <cellStyle name="Normal 6 2 18 3 3 2" xfId="38248"/>
    <cellStyle name="Normal 6 2 18 3 4" xfId="38249"/>
    <cellStyle name="Normal 6 2 18 3_Income Statement " xfId="38250"/>
    <cellStyle name="Normal 6 2 18 4" xfId="38251"/>
    <cellStyle name="Normal 6 2 18 4 2" xfId="38252"/>
    <cellStyle name="Normal 6 2 18 5" xfId="38253"/>
    <cellStyle name="Normal 6 2 18 5 2" xfId="38254"/>
    <cellStyle name="Normal 6 2 18 6" xfId="38255"/>
    <cellStyle name="Normal 6 2 18 6 2" xfId="38256"/>
    <cellStyle name="Normal 6 2 18 7" xfId="38257"/>
    <cellStyle name="Normal 6 2 18 8" xfId="38258"/>
    <cellStyle name="Normal 6 2 18 9" xfId="38259"/>
    <cellStyle name="Normal 6 2 18_Income Statement " xfId="38260"/>
    <cellStyle name="Normal 6 2 19" xfId="1667"/>
    <cellStyle name="Normal 6 2 19 10" xfId="38262"/>
    <cellStyle name="Normal 6 2 19 11" xfId="38261"/>
    <cellStyle name="Normal 6 2 19 2" xfId="38263"/>
    <cellStyle name="Normal 6 2 19 2 2" xfId="38264"/>
    <cellStyle name="Normal 6 2 19 2 2 2" xfId="38265"/>
    <cellStyle name="Normal 6 2 19 2 3" xfId="38266"/>
    <cellStyle name="Normal 6 2 19 2 3 2" xfId="38267"/>
    <cellStyle name="Normal 6 2 19 2 4" xfId="38268"/>
    <cellStyle name="Normal 6 2 19 2_Income Statement " xfId="38269"/>
    <cellStyle name="Normal 6 2 19 3" xfId="38270"/>
    <cellStyle name="Normal 6 2 19 3 2" xfId="38271"/>
    <cellStyle name="Normal 6 2 19 3 2 2" xfId="38272"/>
    <cellStyle name="Normal 6 2 19 3 3" xfId="38273"/>
    <cellStyle name="Normal 6 2 19 3 3 2" xfId="38274"/>
    <cellStyle name="Normal 6 2 19 3 4" xfId="38275"/>
    <cellStyle name="Normal 6 2 19 3_Income Statement " xfId="38276"/>
    <cellStyle name="Normal 6 2 19 4" xfId="38277"/>
    <cellStyle name="Normal 6 2 19 4 2" xfId="38278"/>
    <cellStyle name="Normal 6 2 19 5" xfId="38279"/>
    <cellStyle name="Normal 6 2 19 5 2" xfId="38280"/>
    <cellStyle name="Normal 6 2 19 6" xfId="38281"/>
    <cellStyle name="Normal 6 2 19 6 2" xfId="38282"/>
    <cellStyle name="Normal 6 2 19 7" xfId="38283"/>
    <cellStyle name="Normal 6 2 19 8" xfId="38284"/>
    <cellStyle name="Normal 6 2 19 9" xfId="38285"/>
    <cellStyle name="Normal 6 2 19_Income Statement " xfId="38286"/>
    <cellStyle name="Normal 6 2 2" xfId="1668"/>
    <cellStyle name="Normal 6 2 2 10" xfId="38288"/>
    <cellStyle name="Normal 6 2 2 11" xfId="38287"/>
    <cellStyle name="Normal 6 2 2 2" xfId="5122"/>
    <cellStyle name="Normal 6 2 2 2 2" xfId="38290"/>
    <cellStyle name="Normal 6 2 2 2 2 2" xfId="38291"/>
    <cellStyle name="Normal 6 2 2 2 3" xfId="38292"/>
    <cellStyle name="Normal 6 2 2 2 3 2" xfId="38293"/>
    <cellStyle name="Normal 6 2 2 2 4" xfId="38294"/>
    <cellStyle name="Normal 6 2 2 2 5" xfId="38289"/>
    <cellStyle name="Normal 6 2 2 2_Income Statement " xfId="38295"/>
    <cellStyle name="Normal 6 2 2 3" xfId="5121"/>
    <cellStyle name="Normal 6 2 2 3 2" xfId="38297"/>
    <cellStyle name="Normal 6 2 2 3 2 2" xfId="38298"/>
    <cellStyle name="Normal 6 2 2 3 3" xfId="38299"/>
    <cellStyle name="Normal 6 2 2 3 3 2" xfId="38300"/>
    <cellStyle name="Normal 6 2 2 3 4" xfId="38301"/>
    <cellStyle name="Normal 6 2 2 3 5" xfId="38296"/>
    <cellStyle name="Normal 6 2 2 3_Income Statement " xfId="38302"/>
    <cellStyle name="Normal 6 2 2 4" xfId="38303"/>
    <cellStyle name="Normal 6 2 2 4 2" xfId="38304"/>
    <cellStyle name="Normal 6 2 2 5" xfId="38305"/>
    <cellStyle name="Normal 6 2 2 5 2" xfId="38306"/>
    <cellStyle name="Normal 6 2 2 6" xfId="38307"/>
    <cellStyle name="Normal 6 2 2 6 2" xfId="38308"/>
    <cellStyle name="Normal 6 2 2 7" xfId="38309"/>
    <cellStyle name="Normal 6 2 2 8" xfId="38310"/>
    <cellStyle name="Normal 6 2 2 9" xfId="38311"/>
    <cellStyle name="Normal 6 2 2_Income Statement " xfId="38312"/>
    <cellStyle name="Normal 6 2 20" xfId="38313"/>
    <cellStyle name="Normal 6 2 21" xfId="38314"/>
    <cellStyle name="Normal 6 2 22" xfId="38315"/>
    <cellStyle name="Normal 6 2 23" xfId="38316"/>
    <cellStyle name="Normal 6 2 24" xfId="38317"/>
    <cellStyle name="Normal 6 2 25" xfId="38318"/>
    <cellStyle name="Normal 6 2 26" xfId="38319"/>
    <cellStyle name="Normal 6 2 27" xfId="38320"/>
    <cellStyle name="Normal 6 2 28" xfId="38321"/>
    <cellStyle name="Normal 6 2 29" xfId="38322"/>
    <cellStyle name="Normal 6 2 3" xfId="1669"/>
    <cellStyle name="Normal 6 2 3 10" xfId="38324"/>
    <cellStyle name="Normal 6 2 3 11" xfId="38323"/>
    <cellStyle name="Normal 6 2 3 2" xfId="5123"/>
    <cellStyle name="Normal 6 2 3 2 2" xfId="38326"/>
    <cellStyle name="Normal 6 2 3 2 2 2" xfId="38327"/>
    <cellStyle name="Normal 6 2 3 2 3" xfId="38328"/>
    <cellStyle name="Normal 6 2 3 2 3 2" xfId="38329"/>
    <cellStyle name="Normal 6 2 3 2 4" xfId="38330"/>
    <cellStyle name="Normal 6 2 3 2 5" xfId="38325"/>
    <cellStyle name="Normal 6 2 3 2_Income Statement " xfId="38331"/>
    <cellStyle name="Normal 6 2 3 3" xfId="38332"/>
    <cellStyle name="Normal 6 2 3 3 2" xfId="38333"/>
    <cellStyle name="Normal 6 2 3 3 2 2" xfId="38334"/>
    <cellStyle name="Normal 6 2 3 3 3" xfId="38335"/>
    <cellStyle name="Normal 6 2 3 3 3 2" xfId="38336"/>
    <cellStyle name="Normal 6 2 3 3 4" xfId="38337"/>
    <cellStyle name="Normal 6 2 3 3_Income Statement " xfId="38338"/>
    <cellStyle name="Normal 6 2 3 4" xfId="38339"/>
    <cellStyle name="Normal 6 2 3 4 2" xfId="38340"/>
    <cellStyle name="Normal 6 2 3 5" xfId="38341"/>
    <cellStyle name="Normal 6 2 3 5 2" xfId="38342"/>
    <cellStyle name="Normal 6 2 3 6" xfId="38343"/>
    <cellStyle name="Normal 6 2 3 6 2" xfId="38344"/>
    <cellStyle name="Normal 6 2 3 7" xfId="38345"/>
    <cellStyle name="Normal 6 2 3 8" xfId="38346"/>
    <cellStyle name="Normal 6 2 3 9" xfId="38347"/>
    <cellStyle name="Normal 6 2 3_Income Statement " xfId="38348"/>
    <cellStyle name="Normal 6 2 30" xfId="38349"/>
    <cellStyle name="Normal 6 2 31" xfId="38350"/>
    <cellStyle name="Normal 6 2 32" xfId="38351"/>
    <cellStyle name="Normal 6 2 33" xfId="38352"/>
    <cellStyle name="Normal 6 2 34" xfId="38353"/>
    <cellStyle name="Normal 6 2 35" xfId="38354"/>
    <cellStyle name="Normal 6 2 36" xfId="38355"/>
    <cellStyle name="Normal 6 2 37" xfId="38356"/>
    <cellStyle name="Normal 6 2 38" xfId="38357"/>
    <cellStyle name="Normal 6 2 39" xfId="38358"/>
    <cellStyle name="Normal 6 2 4" xfId="1670"/>
    <cellStyle name="Normal 6 2 4 10" xfId="38360"/>
    <cellStyle name="Normal 6 2 4 11" xfId="38359"/>
    <cellStyle name="Normal 6 2 4 2" xfId="38361"/>
    <cellStyle name="Normal 6 2 4 2 2" xfId="38362"/>
    <cellStyle name="Normal 6 2 4 2 2 2" xfId="38363"/>
    <cellStyle name="Normal 6 2 4 2 3" xfId="38364"/>
    <cellStyle name="Normal 6 2 4 2 3 2" xfId="38365"/>
    <cellStyle name="Normal 6 2 4 2 4" xfId="38366"/>
    <cellStyle name="Normal 6 2 4 2_Income Statement " xfId="38367"/>
    <cellStyle name="Normal 6 2 4 3" xfId="38368"/>
    <cellStyle name="Normal 6 2 4 3 2" xfId="38369"/>
    <cellStyle name="Normal 6 2 4 3 2 2" xfId="38370"/>
    <cellStyle name="Normal 6 2 4 3 3" xfId="38371"/>
    <cellStyle name="Normal 6 2 4 3 3 2" xfId="38372"/>
    <cellStyle name="Normal 6 2 4 3 4" xfId="38373"/>
    <cellStyle name="Normal 6 2 4 3_Income Statement " xfId="38374"/>
    <cellStyle name="Normal 6 2 4 4" xfId="38375"/>
    <cellStyle name="Normal 6 2 4 4 2" xfId="38376"/>
    <cellStyle name="Normal 6 2 4 5" xfId="38377"/>
    <cellStyle name="Normal 6 2 4 5 2" xfId="38378"/>
    <cellStyle name="Normal 6 2 4 6" xfId="38379"/>
    <cellStyle name="Normal 6 2 4 6 2" xfId="38380"/>
    <cellStyle name="Normal 6 2 4 7" xfId="38381"/>
    <cellStyle name="Normal 6 2 4 8" xfId="38382"/>
    <cellStyle name="Normal 6 2 4 9" xfId="38383"/>
    <cellStyle name="Normal 6 2 4_Income Statement " xfId="38384"/>
    <cellStyle name="Normal 6 2 40" xfId="38385"/>
    <cellStyle name="Normal 6 2 41" xfId="38386"/>
    <cellStyle name="Normal 6 2 42" xfId="38387"/>
    <cellStyle name="Normal 6 2 43" xfId="38388"/>
    <cellStyle name="Normal 6 2 44" xfId="38389"/>
    <cellStyle name="Normal 6 2 45" xfId="38390"/>
    <cellStyle name="Normal 6 2 46" xfId="38391"/>
    <cellStyle name="Normal 6 2 47" xfId="38392"/>
    <cellStyle name="Normal 6 2 48" xfId="38393"/>
    <cellStyle name="Normal 6 2 49" xfId="38394"/>
    <cellStyle name="Normal 6 2 5" xfId="1671"/>
    <cellStyle name="Normal 6 2 5 10" xfId="38396"/>
    <cellStyle name="Normal 6 2 5 11" xfId="38395"/>
    <cellStyle name="Normal 6 2 5 2" xfId="38397"/>
    <cellStyle name="Normal 6 2 5 2 2" xfId="38398"/>
    <cellStyle name="Normal 6 2 5 2 2 2" xfId="38399"/>
    <cellStyle name="Normal 6 2 5 2 3" xfId="38400"/>
    <cellStyle name="Normal 6 2 5 2 3 2" xfId="38401"/>
    <cellStyle name="Normal 6 2 5 2 4" xfId="38402"/>
    <cellStyle name="Normal 6 2 5 2_Income Statement " xfId="38403"/>
    <cellStyle name="Normal 6 2 5 3" xfId="38404"/>
    <cellStyle name="Normal 6 2 5 3 2" xfId="38405"/>
    <cellStyle name="Normal 6 2 5 3 2 2" xfId="38406"/>
    <cellStyle name="Normal 6 2 5 3 3" xfId="38407"/>
    <cellStyle name="Normal 6 2 5 3 3 2" xfId="38408"/>
    <cellStyle name="Normal 6 2 5 3 4" xfId="38409"/>
    <cellStyle name="Normal 6 2 5 3_Income Statement " xfId="38410"/>
    <cellStyle name="Normal 6 2 5 4" xfId="38411"/>
    <cellStyle name="Normal 6 2 5 4 2" xfId="38412"/>
    <cellStyle name="Normal 6 2 5 5" xfId="38413"/>
    <cellStyle name="Normal 6 2 5 5 2" xfId="38414"/>
    <cellStyle name="Normal 6 2 5 6" xfId="38415"/>
    <cellStyle name="Normal 6 2 5 6 2" xfId="38416"/>
    <cellStyle name="Normal 6 2 5 7" xfId="38417"/>
    <cellStyle name="Normal 6 2 5 8" xfId="38418"/>
    <cellStyle name="Normal 6 2 5 9" xfId="38419"/>
    <cellStyle name="Normal 6 2 5_Income Statement " xfId="38420"/>
    <cellStyle name="Normal 6 2 50" xfId="38421"/>
    <cellStyle name="Normal 6 2 51" xfId="38422"/>
    <cellStyle name="Normal 6 2 52" xfId="38423"/>
    <cellStyle name="Normal 6 2 53" xfId="38424"/>
    <cellStyle name="Normal 6 2 54" xfId="38425"/>
    <cellStyle name="Normal 6 2 55" xfId="38426"/>
    <cellStyle name="Normal 6 2 56" xfId="38427"/>
    <cellStyle name="Normal 6 2 57" xfId="38428"/>
    <cellStyle name="Normal 6 2 58" xfId="38429"/>
    <cellStyle name="Normal 6 2 59" xfId="38430"/>
    <cellStyle name="Normal 6 2 6" xfId="1672"/>
    <cellStyle name="Normal 6 2 6 10" xfId="38432"/>
    <cellStyle name="Normal 6 2 6 11" xfId="38431"/>
    <cellStyle name="Normal 6 2 6 2" xfId="38433"/>
    <cellStyle name="Normal 6 2 6 2 2" xfId="38434"/>
    <cellStyle name="Normal 6 2 6 2 2 2" xfId="38435"/>
    <cellStyle name="Normal 6 2 6 2 3" xfId="38436"/>
    <cellStyle name="Normal 6 2 6 2 3 2" xfId="38437"/>
    <cellStyle name="Normal 6 2 6 2 4" xfId="38438"/>
    <cellStyle name="Normal 6 2 6 2_Income Statement " xfId="38439"/>
    <cellStyle name="Normal 6 2 6 3" xfId="38440"/>
    <cellStyle name="Normal 6 2 6 3 2" xfId="38441"/>
    <cellStyle name="Normal 6 2 6 3 2 2" xfId="38442"/>
    <cellStyle name="Normal 6 2 6 3 3" xfId="38443"/>
    <cellStyle name="Normal 6 2 6 3 3 2" xfId="38444"/>
    <cellStyle name="Normal 6 2 6 3 4" xfId="38445"/>
    <cellStyle name="Normal 6 2 6 3_Income Statement " xfId="38446"/>
    <cellStyle name="Normal 6 2 6 4" xfId="38447"/>
    <cellStyle name="Normal 6 2 6 4 2" xfId="38448"/>
    <cellStyle name="Normal 6 2 6 5" xfId="38449"/>
    <cellStyle name="Normal 6 2 6 5 2" xfId="38450"/>
    <cellStyle name="Normal 6 2 6 6" xfId="38451"/>
    <cellStyle name="Normal 6 2 6 6 2" xfId="38452"/>
    <cellStyle name="Normal 6 2 6 7" xfId="38453"/>
    <cellStyle name="Normal 6 2 6 8" xfId="38454"/>
    <cellStyle name="Normal 6 2 6 9" xfId="38455"/>
    <cellStyle name="Normal 6 2 6_Income Statement " xfId="38456"/>
    <cellStyle name="Normal 6 2 60" xfId="38457"/>
    <cellStyle name="Normal 6 2 61" xfId="38458"/>
    <cellStyle name="Normal 6 2 62" xfId="38459"/>
    <cellStyle name="Normal 6 2 63" xfId="38460"/>
    <cellStyle name="Normal 6 2 64" xfId="38461"/>
    <cellStyle name="Normal 6 2 65" xfId="38462"/>
    <cellStyle name="Normal 6 2 66" xfId="38463"/>
    <cellStyle name="Normal 6 2 67" xfId="38464"/>
    <cellStyle name="Normal 6 2 68" xfId="38465"/>
    <cellStyle name="Normal 6 2 69" xfId="38466"/>
    <cellStyle name="Normal 6 2 7" xfId="1673"/>
    <cellStyle name="Normal 6 2 7 10" xfId="38468"/>
    <cellStyle name="Normal 6 2 7 11" xfId="38467"/>
    <cellStyle name="Normal 6 2 7 2" xfId="38469"/>
    <cellStyle name="Normal 6 2 7 2 2" xfId="38470"/>
    <cellStyle name="Normal 6 2 7 2 2 2" xfId="38471"/>
    <cellStyle name="Normal 6 2 7 2 3" xfId="38472"/>
    <cellStyle name="Normal 6 2 7 2 3 2" xfId="38473"/>
    <cellStyle name="Normal 6 2 7 2 4" xfId="38474"/>
    <cellStyle name="Normal 6 2 7 2_Income Statement " xfId="38475"/>
    <cellStyle name="Normal 6 2 7 3" xfId="38476"/>
    <cellStyle name="Normal 6 2 7 3 2" xfId="38477"/>
    <cellStyle name="Normal 6 2 7 3 2 2" xfId="38478"/>
    <cellStyle name="Normal 6 2 7 3 3" xfId="38479"/>
    <cellStyle name="Normal 6 2 7 3 3 2" xfId="38480"/>
    <cellStyle name="Normal 6 2 7 3 4" xfId="38481"/>
    <cellStyle name="Normal 6 2 7 3_Income Statement " xfId="38482"/>
    <cellStyle name="Normal 6 2 7 4" xfId="38483"/>
    <cellStyle name="Normal 6 2 7 4 2" xfId="38484"/>
    <cellStyle name="Normal 6 2 7 5" xfId="38485"/>
    <cellStyle name="Normal 6 2 7 5 2" xfId="38486"/>
    <cellStyle name="Normal 6 2 7 6" xfId="38487"/>
    <cellStyle name="Normal 6 2 7 6 2" xfId="38488"/>
    <cellStyle name="Normal 6 2 7 7" xfId="38489"/>
    <cellStyle name="Normal 6 2 7 8" xfId="38490"/>
    <cellStyle name="Normal 6 2 7 9" xfId="38491"/>
    <cellStyle name="Normal 6 2 7_Income Statement " xfId="38492"/>
    <cellStyle name="Normal 6 2 70" xfId="38493"/>
    <cellStyle name="Normal 6 2 71" xfId="38494"/>
    <cellStyle name="Normal 6 2 72" xfId="38495"/>
    <cellStyle name="Normal 6 2 73" xfId="38496"/>
    <cellStyle name="Normal 6 2 74" xfId="38497"/>
    <cellStyle name="Normal 6 2 75" xfId="38498"/>
    <cellStyle name="Normal 6 2 76" xfId="38499"/>
    <cellStyle name="Normal 6 2 77" xfId="38500"/>
    <cellStyle name="Normal 6 2 78" xfId="38501"/>
    <cellStyle name="Normal 6 2 79" xfId="38502"/>
    <cellStyle name="Normal 6 2 8" xfId="1674"/>
    <cellStyle name="Normal 6 2 8 10" xfId="38504"/>
    <cellStyle name="Normal 6 2 8 11" xfId="38503"/>
    <cellStyle name="Normal 6 2 8 2" xfId="38505"/>
    <cellStyle name="Normal 6 2 8 2 2" xfId="38506"/>
    <cellStyle name="Normal 6 2 8 2 2 2" xfId="38507"/>
    <cellStyle name="Normal 6 2 8 2 3" xfId="38508"/>
    <cellStyle name="Normal 6 2 8 2 3 2" xfId="38509"/>
    <cellStyle name="Normal 6 2 8 2 4" xfId="38510"/>
    <cellStyle name="Normal 6 2 8 2_Income Statement " xfId="38511"/>
    <cellStyle name="Normal 6 2 8 3" xfId="38512"/>
    <cellStyle name="Normal 6 2 8 3 2" xfId="38513"/>
    <cellStyle name="Normal 6 2 8 3 2 2" xfId="38514"/>
    <cellStyle name="Normal 6 2 8 3 3" xfId="38515"/>
    <cellStyle name="Normal 6 2 8 3 3 2" xfId="38516"/>
    <cellStyle name="Normal 6 2 8 3 4" xfId="38517"/>
    <cellStyle name="Normal 6 2 8 3_Income Statement " xfId="38518"/>
    <cellStyle name="Normal 6 2 8 4" xfId="38519"/>
    <cellStyle name="Normal 6 2 8 4 2" xfId="38520"/>
    <cellStyle name="Normal 6 2 8 5" xfId="38521"/>
    <cellStyle name="Normal 6 2 8 5 2" xfId="38522"/>
    <cellStyle name="Normal 6 2 8 6" xfId="38523"/>
    <cellStyle name="Normal 6 2 8 6 2" xfId="38524"/>
    <cellStyle name="Normal 6 2 8 7" xfId="38525"/>
    <cellStyle name="Normal 6 2 8 8" xfId="38526"/>
    <cellStyle name="Normal 6 2 8 9" xfId="38527"/>
    <cellStyle name="Normal 6 2 8_Income Statement " xfId="38528"/>
    <cellStyle name="Normal 6 2 80" xfId="38529"/>
    <cellStyle name="Normal 6 2 81" xfId="38530"/>
    <cellStyle name="Normal 6 2 82" xfId="38531"/>
    <cellStyle name="Normal 6 2 83" xfId="38532"/>
    <cellStyle name="Normal 6 2 84" xfId="38533"/>
    <cellStyle name="Normal 6 2 85" xfId="38534"/>
    <cellStyle name="Normal 6 2 86" xfId="38535"/>
    <cellStyle name="Normal 6 2 87" xfId="38536"/>
    <cellStyle name="Normal 6 2 88" xfId="38537"/>
    <cellStyle name="Normal 6 2 89" xfId="38538"/>
    <cellStyle name="Normal 6 2 9" xfId="1675"/>
    <cellStyle name="Normal 6 2 9 10" xfId="38540"/>
    <cellStyle name="Normal 6 2 9 11" xfId="38539"/>
    <cellStyle name="Normal 6 2 9 2" xfId="38541"/>
    <cellStyle name="Normal 6 2 9 2 2" xfId="38542"/>
    <cellStyle name="Normal 6 2 9 2 2 2" xfId="38543"/>
    <cellStyle name="Normal 6 2 9 2 3" xfId="38544"/>
    <cellStyle name="Normal 6 2 9 2 3 2" xfId="38545"/>
    <cellStyle name="Normal 6 2 9 2 4" xfId="38546"/>
    <cellStyle name="Normal 6 2 9 2_Income Statement " xfId="38547"/>
    <cellStyle name="Normal 6 2 9 3" xfId="38548"/>
    <cellStyle name="Normal 6 2 9 3 2" xfId="38549"/>
    <cellStyle name="Normal 6 2 9 3 2 2" xfId="38550"/>
    <cellStyle name="Normal 6 2 9 3 3" xfId="38551"/>
    <cellStyle name="Normal 6 2 9 3 3 2" xfId="38552"/>
    <cellStyle name="Normal 6 2 9 3 4" xfId="38553"/>
    <cellStyle name="Normal 6 2 9 3_Income Statement " xfId="38554"/>
    <cellStyle name="Normal 6 2 9 4" xfId="38555"/>
    <cellStyle name="Normal 6 2 9 4 2" xfId="38556"/>
    <cellStyle name="Normal 6 2 9 5" xfId="38557"/>
    <cellStyle name="Normal 6 2 9 5 2" xfId="38558"/>
    <cellStyle name="Normal 6 2 9 6" xfId="38559"/>
    <cellStyle name="Normal 6 2 9 6 2" xfId="38560"/>
    <cellStyle name="Normal 6 2 9 7" xfId="38561"/>
    <cellStyle name="Normal 6 2 9 8" xfId="38562"/>
    <cellStyle name="Normal 6 2 9 9" xfId="38563"/>
    <cellStyle name="Normal 6 2 9_Income Statement " xfId="38564"/>
    <cellStyle name="Normal 6 2 90" xfId="38565"/>
    <cellStyle name="Normal 6 2 91" xfId="38566"/>
    <cellStyle name="Normal 6 2 92" xfId="38567"/>
    <cellStyle name="Normal 6 2 93" xfId="38568"/>
    <cellStyle name="Normal 6 2 94" xfId="38569"/>
    <cellStyle name="Normal 6 2 95" xfId="38570"/>
    <cellStyle name="Normal 6 2 96" xfId="38571"/>
    <cellStyle name="Normal 6 2 97" xfId="38572"/>
    <cellStyle name="Normal 6 2 98" xfId="38573"/>
    <cellStyle name="Normal 6 2 99" xfId="38574"/>
    <cellStyle name="Normal 6 2_08_NH Hydro_03.31.12_v2" xfId="38575"/>
    <cellStyle name="Normal 6 20" xfId="1676"/>
    <cellStyle name="Normal 6 20 2" xfId="38576"/>
    <cellStyle name="Normal 6 20_Income Statement " xfId="38577"/>
    <cellStyle name="Normal 6 200" xfId="38578"/>
    <cellStyle name="Normal 6 201" xfId="38579"/>
    <cellStyle name="Normal 6 202" xfId="38580"/>
    <cellStyle name="Normal 6 203" xfId="38581"/>
    <cellStyle name="Normal 6 204" xfId="38582"/>
    <cellStyle name="Normal 6 205" xfId="38583"/>
    <cellStyle name="Normal 6 206" xfId="38584"/>
    <cellStyle name="Normal 6 207" xfId="38585"/>
    <cellStyle name="Normal 6 208" xfId="38586"/>
    <cellStyle name="Normal 6 209" xfId="38587"/>
    <cellStyle name="Normal 6 21" xfId="1677"/>
    <cellStyle name="Normal 6 21 2" xfId="38588"/>
    <cellStyle name="Normal 6 21_Income Statement " xfId="38589"/>
    <cellStyle name="Normal 6 210" xfId="38590"/>
    <cellStyle name="Normal 6 211" xfId="38591"/>
    <cellStyle name="Normal 6 212" xfId="38592"/>
    <cellStyle name="Normal 6 213" xfId="38593"/>
    <cellStyle name="Normal 6 214" xfId="38594"/>
    <cellStyle name="Normal 6 215" xfId="38595"/>
    <cellStyle name="Normal 6 216" xfId="38596"/>
    <cellStyle name="Normal 6 217" xfId="38597"/>
    <cellStyle name="Normal 6 218" xfId="38598"/>
    <cellStyle name="Normal 6 219" xfId="38599"/>
    <cellStyle name="Normal 6 22" xfId="1678"/>
    <cellStyle name="Normal 6 22 2" xfId="38600"/>
    <cellStyle name="Normal 6 22_Income Statement " xfId="38601"/>
    <cellStyle name="Normal 6 220" xfId="38602"/>
    <cellStyle name="Normal 6 221" xfId="38603"/>
    <cellStyle name="Normal 6 222" xfId="38604"/>
    <cellStyle name="Normal 6 223" xfId="38605"/>
    <cellStyle name="Normal 6 224" xfId="38606"/>
    <cellStyle name="Normal 6 225" xfId="38607"/>
    <cellStyle name="Normal 6 226" xfId="38608"/>
    <cellStyle name="Normal 6 227" xfId="38609"/>
    <cellStyle name="Normal 6 228" xfId="38610"/>
    <cellStyle name="Normal 6 23" xfId="1679"/>
    <cellStyle name="Normal 6 23 2" xfId="38611"/>
    <cellStyle name="Normal 6 23_Income Statement " xfId="38612"/>
    <cellStyle name="Normal 6 24" xfId="1680"/>
    <cellStyle name="Normal 6 24 2" xfId="38613"/>
    <cellStyle name="Normal 6 24_Income Statement " xfId="38614"/>
    <cellStyle name="Normal 6 25" xfId="1681"/>
    <cellStyle name="Normal 6 25 2" xfId="38615"/>
    <cellStyle name="Normal 6 25_Income Statement " xfId="38616"/>
    <cellStyle name="Normal 6 26" xfId="1682"/>
    <cellStyle name="Normal 6 26 2" xfId="38617"/>
    <cellStyle name="Normal 6 26_Income Statement " xfId="38618"/>
    <cellStyle name="Normal 6 27" xfId="1683"/>
    <cellStyle name="Normal 6 27 2" xfId="38619"/>
    <cellStyle name="Normal 6 27_Income Statement " xfId="38620"/>
    <cellStyle name="Normal 6 28" xfId="1684"/>
    <cellStyle name="Normal 6 28 2" xfId="38621"/>
    <cellStyle name="Normal 6 28_Income Statement " xfId="38622"/>
    <cellStyle name="Normal 6 29" xfId="1685"/>
    <cellStyle name="Normal 6 29 2" xfId="38623"/>
    <cellStyle name="Normal 6 29_Income Statement " xfId="38624"/>
    <cellStyle name="Normal 6 3" xfId="1686"/>
    <cellStyle name="Normal 6 3 10" xfId="38626"/>
    <cellStyle name="Normal 6 3 11" xfId="38625"/>
    <cellStyle name="Normal 6 3 2" xfId="5125"/>
    <cellStyle name="Normal 6 3 2 2" xfId="38628"/>
    <cellStyle name="Normal 6 3 2 2 2" xfId="38629"/>
    <cellStyle name="Normal 6 3 2 3" xfId="38630"/>
    <cellStyle name="Normal 6 3 2 3 2" xfId="38631"/>
    <cellStyle name="Normal 6 3 2 4" xfId="38632"/>
    <cellStyle name="Normal 6 3 2 5" xfId="38627"/>
    <cellStyle name="Normal 6 3 2_Income Statement " xfId="38633"/>
    <cellStyle name="Normal 6 3 3" xfId="5124"/>
    <cellStyle name="Normal 6 3 3 2" xfId="38635"/>
    <cellStyle name="Normal 6 3 3 2 2" xfId="38636"/>
    <cellStyle name="Normal 6 3 3 3" xfId="38637"/>
    <cellStyle name="Normal 6 3 3 3 2" xfId="38638"/>
    <cellStyle name="Normal 6 3 3 4" xfId="38639"/>
    <cellStyle name="Normal 6 3 3 5" xfId="38634"/>
    <cellStyle name="Normal 6 3 3_Income Statement " xfId="38640"/>
    <cellStyle name="Normal 6 3 4" xfId="38641"/>
    <cellStyle name="Normal 6 3 4 2" xfId="38642"/>
    <cellStyle name="Normal 6 3 5" xfId="38643"/>
    <cellStyle name="Normal 6 3 5 2" xfId="38644"/>
    <cellStyle name="Normal 6 3 6" xfId="38645"/>
    <cellStyle name="Normal 6 3 6 2" xfId="38646"/>
    <cellStyle name="Normal 6 3 7" xfId="38647"/>
    <cellStyle name="Normal 6 3 8" xfId="38648"/>
    <cellStyle name="Normal 6 3 9" xfId="38649"/>
    <cellStyle name="Normal 6 3_Income Statement " xfId="38650"/>
    <cellStyle name="Normal 6 30" xfId="1687"/>
    <cellStyle name="Normal 6 30 2" xfId="38652"/>
    <cellStyle name="Normal 6 30 2 2" xfId="38653"/>
    <cellStyle name="Normal 6 30 3" xfId="38654"/>
    <cellStyle name="Normal 6 30 3 2" xfId="38655"/>
    <cellStyle name="Normal 6 30 4" xfId="38656"/>
    <cellStyle name="Normal 6 30 5" xfId="38651"/>
    <cellStyle name="Normal 6 30_Income Statement " xfId="38657"/>
    <cellStyle name="Normal 6 31" xfId="3603"/>
    <cellStyle name="Normal 6 31 2" xfId="38659"/>
    <cellStyle name="Normal 6 31 2 2" xfId="38660"/>
    <cellStyle name="Normal 6 31 3" xfId="38661"/>
    <cellStyle name="Normal 6 31 3 2" xfId="38662"/>
    <cellStyle name="Normal 6 31 4" xfId="38663"/>
    <cellStyle name="Normal 6 31 5" xfId="38658"/>
    <cellStyle name="Normal 6 31_Income Statement " xfId="38664"/>
    <cellStyle name="Normal 6 32" xfId="5898"/>
    <cellStyle name="Normal 6 32 2" xfId="38666"/>
    <cellStyle name="Normal 6 32 2 2" xfId="38667"/>
    <cellStyle name="Normal 6 32 3" xfId="38668"/>
    <cellStyle name="Normal 6 32 3 2" xfId="38669"/>
    <cellStyle name="Normal 6 32 4" xfId="38670"/>
    <cellStyle name="Normal 6 32 5" xfId="38665"/>
    <cellStyle name="Normal 6 32_Income Statement " xfId="38671"/>
    <cellStyle name="Normal 6 33" xfId="38672"/>
    <cellStyle name="Normal 6 33 2" xfId="38673"/>
    <cellStyle name="Normal 6 33 2 2" xfId="38674"/>
    <cellStyle name="Normal 6 33 3" xfId="38675"/>
    <cellStyle name="Normal 6 33 3 2" xfId="38676"/>
    <cellStyle name="Normal 6 33 4" xfId="38677"/>
    <cellStyle name="Normal 6 33_Income Statement " xfId="38678"/>
    <cellStyle name="Normal 6 34" xfId="38679"/>
    <cellStyle name="Normal 6 34 2" xfId="38680"/>
    <cellStyle name="Normal 6 34 2 2" xfId="38681"/>
    <cellStyle name="Normal 6 34 3" xfId="38682"/>
    <cellStyle name="Normal 6 34 3 2" xfId="38683"/>
    <cellStyle name="Normal 6 34 4" xfId="38684"/>
    <cellStyle name="Normal 6 34_Income Statement " xfId="38685"/>
    <cellStyle name="Normal 6 35" xfId="38686"/>
    <cellStyle name="Normal 6 35 2" xfId="38687"/>
    <cellStyle name="Normal 6 35 2 2" xfId="38688"/>
    <cellStyle name="Normal 6 35 3" xfId="38689"/>
    <cellStyle name="Normal 6 35 3 2" xfId="38690"/>
    <cellStyle name="Normal 6 35 4" xfId="38691"/>
    <cellStyle name="Normal 6 35_Income Statement " xfId="38692"/>
    <cellStyle name="Normal 6 36" xfId="38693"/>
    <cellStyle name="Normal 6 36 2" xfId="38694"/>
    <cellStyle name="Normal 6 36 2 2" xfId="38695"/>
    <cellStyle name="Normal 6 36 3" xfId="38696"/>
    <cellStyle name="Normal 6 36 3 2" xfId="38697"/>
    <cellStyle name="Normal 6 36 4" xfId="38698"/>
    <cellStyle name="Normal 6 36_Income Statement " xfId="38699"/>
    <cellStyle name="Normal 6 37" xfId="38700"/>
    <cellStyle name="Normal 6 37 2" xfId="38701"/>
    <cellStyle name="Normal 6 37 2 2" xfId="38702"/>
    <cellStyle name="Normal 6 37 3" xfId="38703"/>
    <cellStyle name="Normal 6 37 3 2" xfId="38704"/>
    <cellStyle name="Normal 6 37 4" xfId="38705"/>
    <cellStyle name="Normal 6 37_Income Statement " xfId="38706"/>
    <cellStyle name="Normal 6 38" xfId="38707"/>
    <cellStyle name="Normal 6 38 2" xfId="38708"/>
    <cellStyle name="Normal 6 38 2 2" xfId="38709"/>
    <cellStyle name="Normal 6 38 3" xfId="38710"/>
    <cellStyle name="Normal 6 38 3 2" xfId="38711"/>
    <cellStyle name="Normal 6 38 4" xfId="38712"/>
    <cellStyle name="Normal 6 38_Income Statement " xfId="38713"/>
    <cellStyle name="Normal 6 39" xfId="38714"/>
    <cellStyle name="Normal 6 39 2" xfId="38715"/>
    <cellStyle name="Normal 6 39 2 2" xfId="38716"/>
    <cellStyle name="Normal 6 39 3" xfId="38717"/>
    <cellStyle name="Normal 6 39 3 2" xfId="38718"/>
    <cellStyle name="Normal 6 39 4" xfId="38719"/>
    <cellStyle name="Normal 6 39_Income Statement " xfId="38720"/>
    <cellStyle name="Normal 6 4" xfId="1688"/>
    <cellStyle name="Normal 6 4 10" xfId="38722"/>
    <cellStyle name="Normal 6 4 11" xfId="38721"/>
    <cellStyle name="Normal 6 4 2" xfId="5126"/>
    <cellStyle name="Normal 6 4 2 2" xfId="5127"/>
    <cellStyle name="Normal 6 4 2 2 2" xfId="38725"/>
    <cellStyle name="Normal 6 4 2 2 3" xfId="38724"/>
    <cellStyle name="Normal 6 4 2 3" xfId="5128"/>
    <cellStyle name="Normal 6 4 2 3 2" xfId="38727"/>
    <cellStyle name="Normal 6 4 2 3 3" xfId="38726"/>
    <cellStyle name="Normal 6 4 2 4" xfId="38728"/>
    <cellStyle name="Normal 6 4 2 5" xfId="38723"/>
    <cellStyle name="Normal 6 4 2_04 15 TRAC Estimate w_JE" xfId="5129"/>
    <cellStyle name="Normal 6 4 3" xfId="5130"/>
    <cellStyle name="Normal 6 4 3 2" xfId="5131"/>
    <cellStyle name="Normal 6 4 3 2 2" xfId="38731"/>
    <cellStyle name="Normal 6 4 3 2 3" xfId="38730"/>
    <cellStyle name="Normal 6 4 3 3" xfId="38732"/>
    <cellStyle name="Normal 6 4 3 3 2" xfId="38733"/>
    <cellStyle name="Normal 6 4 3 4" xfId="38734"/>
    <cellStyle name="Normal 6 4 3 5" xfId="38729"/>
    <cellStyle name="Normal 6 4 3_04 15 TRAC Estimate w_JE" xfId="5132"/>
    <cellStyle name="Normal 6 4 4" xfId="5133"/>
    <cellStyle name="Normal 6 4 4 2" xfId="38736"/>
    <cellStyle name="Normal 6 4 4 3" xfId="38735"/>
    <cellStyle name="Normal 6 4 5" xfId="38737"/>
    <cellStyle name="Normal 6 4 5 2" xfId="38738"/>
    <cellStyle name="Normal 6 4 6" xfId="38739"/>
    <cellStyle name="Normal 6 4 6 2" xfId="38740"/>
    <cellStyle name="Normal 6 4 7" xfId="38741"/>
    <cellStyle name="Normal 6 4 8" xfId="38742"/>
    <cellStyle name="Normal 6 4 9" xfId="38743"/>
    <cellStyle name="Normal 6 4_01 15 TRAC Estimate w_JE" xfId="5134"/>
    <cellStyle name="Normal 6 40" xfId="38744"/>
    <cellStyle name="Normal 6 40 2" xfId="38745"/>
    <cellStyle name="Normal 6 40 2 2" xfId="38746"/>
    <cellStyle name="Normal 6 40 3" xfId="38747"/>
    <cellStyle name="Normal 6 40 3 2" xfId="38748"/>
    <cellStyle name="Normal 6 40 4" xfId="38749"/>
    <cellStyle name="Normal 6 40_Income Statement " xfId="38750"/>
    <cellStyle name="Normal 6 41" xfId="38751"/>
    <cellStyle name="Normal 6 41 2" xfId="38752"/>
    <cellStyle name="Normal 6 41 2 2" xfId="38753"/>
    <cellStyle name="Normal 6 41 3" xfId="38754"/>
    <cellStyle name="Normal 6 41 3 2" xfId="38755"/>
    <cellStyle name="Normal 6 41 4" xfId="38756"/>
    <cellStyle name="Normal 6 41_Income Statement " xfId="38757"/>
    <cellStyle name="Normal 6 42" xfId="38758"/>
    <cellStyle name="Normal 6 42 2" xfId="38759"/>
    <cellStyle name="Normal 6 42 2 2" xfId="38760"/>
    <cellStyle name="Normal 6 42 3" xfId="38761"/>
    <cellStyle name="Normal 6 42 3 2" xfId="38762"/>
    <cellStyle name="Normal 6 42 4" xfId="38763"/>
    <cellStyle name="Normal 6 42_Income Statement " xfId="38764"/>
    <cellStyle name="Normal 6 43" xfId="38765"/>
    <cellStyle name="Normal 6 43 2" xfId="38766"/>
    <cellStyle name="Normal 6 43 2 2" xfId="38767"/>
    <cellStyle name="Normal 6 43 3" xfId="38768"/>
    <cellStyle name="Normal 6 43 3 2" xfId="38769"/>
    <cellStyle name="Normal 6 43 4" xfId="38770"/>
    <cellStyle name="Normal 6 43_Income Statement " xfId="38771"/>
    <cellStyle name="Normal 6 44" xfId="38772"/>
    <cellStyle name="Normal 6 44 2" xfId="38773"/>
    <cellStyle name="Normal 6 44 2 2" xfId="38774"/>
    <cellStyle name="Normal 6 44 3" xfId="38775"/>
    <cellStyle name="Normal 6 44 3 2" xfId="38776"/>
    <cellStyle name="Normal 6 44 4" xfId="38777"/>
    <cellStyle name="Normal 6 44_Income Statement " xfId="38778"/>
    <cellStyle name="Normal 6 45" xfId="38779"/>
    <cellStyle name="Normal 6 45 2" xfId="38780"/>
    <cellStyle name="Normal 6 45 2 2" xfId="38781"/>
    <cellStyle name="Normal 6 45 3" xfId="38782"/>
    <cellStyle name="Normal 6 45 3 2" xfId="38783"/>
    <cellStyle name="Normal 6 45 4" xfId="38784"/>
    <cellStyle name="Normal 6 45_Income Statement " xfId="38785"/>
    <cellStyle name="Normal 6 46" xfId="38786"/>
    <cellStyle name="Normal 6 46 2" xfId="38787"/>
    <cellStyle name="Normal 6 46 2 2" xfId="38788"/>
    <cellStyle name="Normal 6 46 3" xfId="38789"/>
    <cellStyle name="Normal 6 46 3 2" xfId="38790"/>
    <cellStyle name="Normal 6 46 4" xfId="38791"/>
    <cellStyle name="Normal 6 46_Income Statement " xfId="38792"/>
    <cellStyle name="Normal 6 47" xfId="38793"/>
    <cellStyle name="Normal 6 47 2" xfId="38794"/>
    <cellStyle name="Normal 6 47 2 2" xfId="38795"/>
    <cellStyle name="Normal 6 47 3" xfId="38796"/>
    <cellStyle name="Normal 6 47 3 2" xfId="38797"/>
    <cellStyle name="Normal 6 47 4" xfId="38798"/>
    <cellStyle name="Normal 6 47_Income Statement " xfId="38799"/>
    <cellStyle name="Normal 6 48" xfId="38800"/>
    <cellStyle name="Normal 6 48 2" xfId="38801"/>
    <cellStyle name="Normal 6 48 2 2" xfId="38802"/>
    <cellStyle name="Normal 6 48 3" xfId="38803"/>
    <cellStyle name="Normal 6 48 3 2" xfId="38804"/>
    <cellStyle name="Normal 6 48 4" xfId="38805"/>
    <cellStyle name="Normal 6 48_Income Statement " xfId="38806"/>
    <cellStyle name="Normal 6 49" xfId="38807"/>
    <cellStyle name="Normal 6 49 2" xfId="38808"/>
    <cellStyle name="Normal 6 49 2 2" xfId="38809"/>
    <cellStyle name="Normal 6 49 3" xfId="38810"/>
    <cellStyle name="Normal 6 49 3 2" xfId="38811"/>
    <cellStyle name="Normal 6 49 4" xfId="38812"/>
    <cellStyle name="Normal 6 49_Income Statement " xfId="38813"/>
    <cellStyle name="Normal 6 5" xfId="1689"/>
    <cellStyle name="Normal 6 5 10" xfId="38815"/>
    <cellStyle name="Normal 6 5 11" xfId="38814"/>
    <cellStyle name="Normal 6 5 2" xfId="38816"/>
    <cellStyle name="Normal 6 5 2 2" xfId="38817"/>
    <cellStyle name="Normal 6 5 2 2 2" xfId="38818"/>
    <cellStyle name="Normal 6 5 2 3" xfId="38819"/>
    <cellStyle name="Normal 6 5 2 3 2" xfId="38820"/>
    <cellStyle name="Normal 6 5 2 4" xfId="38821"/>
    <cellStyle name="Normal 6 5 2_Income Statement " xfId="38822"/>
    <cellStyle name="Normal 6 5 3" xfId="38823"/>
    <cellStyle name="Normal 6 5 3 2" xfId="38824"/>
    <cellStyle name="Normal 6 5 3 2 2" xfId="38825"/>
    <cellStyle name="Normal 6 5 3 3" xfId="38826"/>
    <cellStyle name="Normal 6 5 3 3 2" xfId="38827"/>
    <cellStyle name="Normal 6 5 3 4" xfId="38828"/>
    <cellStyle name="Normal 6 5 3_Income Statement " xfId="38829"/>
    <cellStyle name="Normal 6 5 4" xfId="38830"/>
    <cellStyle name="Normal 6 5 4 2" xfId="38831"/>
    <cellStyle name="Normal 6 5 5" xfId="38832"/>
    <cellStyle name="Normal 6 5 5 2" xfId="38833"/>
    <cellStyle name="Normal 6 5 6" xfId="38834"/>
    <cellStyle name="Normal 6 5 6 2" xfId="38835"/>
    <cellStyle name="Normal 6 5 7" xfId="38836"/>
    <cellStyle name="Normal 6 5 8" xfId="38837"/>
    <cellStyle name="Normal 6 5 9" xfId="38838"/>
    <cellStyle name="Normal 6 5_Income Statement " xfId="38839"/>
    <cellStyle name="Normal 6 50" xfId="38840"/>
    <cellStyle name="Normal 6 50 2" xfId="38841"/>
    <cellStyle name="Normal 6 50 2 2" xfId="38842"/>
    <cellStyle name="Normal 6 50 3" xfId="38843"/>
    <cellStyle name="Normal 6 50 3 2" xfId="38844"/>
    <cellStyle name="Normal 6 50 4" xfId="38845"/>
    <cellStyle name="Normal 6 50_Income Statement " xfId="38846"/>
    <cellStyle name="Normal 6 51" xfId="38847"/>
    <cellStyle name="Normal 6 51 2" xfId="38848"/>
    <cellStyle name="Normal 6 51 2 2" xfId="38849"/>
    <cellStyle name="Normal 6 51 3" xfId="38850"/>
    <cellStyle name="Normal 6 51 3 2" xfId="38851"/>
    <cellStyle name="Normal 6 51 4" xfId="38852"/>
    <cellStyle name="Normal 6 51_Income Statement " xfId="38853"/>
    <cellStyle name="Normal 6 52" xfId="38854"/>
    <cellStyle name="Normal 6 52 2" xfId="38855"/>
    <cellStyle name="Normal 6 52 2 2" xfId="38856"/>
    <cellStyle name="Normal 6 52 3" xfId="38857"/>
    <cellStyle name="Normal 6 52 3 2" xfId="38858"/>
    <cellStyle name="Normal 6 52 4" xfId="38859"/>
    <cellStyle name="Normal 6 52_Income Statement " xfId="38860"/>
    <cellStyle name="Normal 6 53" xfId="38861"/>
    <cellStyle name="Normal 6 53 2" xfId="38862"/>
    <cellStyle name="Normal 6 53 2 2" xfId="38863"/>
    <cellStyle name="Normal 6 53 3" xfId="38864"/>
    <cellStyle name="Normal 6 53 3 2" xfId="38865"/>
    <cellStyle name="Normal 6 53 4" xfId="38866"/>
    <cellStyle name="Normal 6 53_Income Statement " xfId="38867"/>
    <cellStyle name="Normal 6 54" xfId="38868"/>
    <cellStyle name="Normal 6 54 2" xfId="38869"/>
    <cellStyle name="Normal 6 54 2 2" xfId="38870"/>
    <cellStyle name="Normal 6 54 3" xfId="38871"/>
    <cellStyle name="Normal 6 54 3 2" xfId="38872"/>
    <cellStyle name="Normal 6 54 4" xfId="38873"/>
    <cellStyle name="Normal 6 54_Income Statement " xfId="38874"/>
    <cellStyle name="Normal 6 55" xfId="38875"/>
    <cellStyle name="Normal 6 55 2" xfId="38876"/>
    <cellStyle name="Normal 6 55 2 2" xfId="38877"/>
    <cellStyle name="Normal 6 55 3" xfId="38878"/>
    <cellStyle name="Normal 6 55 3 2" xfId="38879"/>
    <cellStyle name="Normal 6 55 4" xfId="38880"/>
    <cellStyle name="Normal 6 55_Income Statement " xfId="38881"/>
    <cellStyle name="Normal 6 56" xfId="38882"/>
    <cellStyle name="Normal 6 56 2" xfId="38883"/>
    <cellStyle name="Normal 6 56 2 2" xfId="38884"/>
    <cellStyle name="Normal 6 56 3" xfId="38885"/>
    <cellStyle name="Normal 6 56 3 2" xfId="38886"/>
    <cellStyle name="Normal 6 56 4" xfId="38887"/>
    <cellStyle name="Normal 6 56_Income Statement " xfId="38888"/>
    <cellStyle name="Normal 6 57" xfId="38889"/>
    <cellStyle name="Normal 6 57 2" xfId="38890"/>
    <cellStyle name="Normal 6 57 2 2" xfId="38891"/>
    <cellStyle name="Normal 6 57 3" xfId="38892"/>
    <cellStyle name="Normal 6 57 3 2" xfId="38893"/>
    <cellStyle name="Normal 6 57 4" xfId="38894"/>
    <cellStyle name="Normal 6 57_Income Statement " xfId="38895"/>
    <cellStyle name="Normal 6 58" xfId="38896"/>
    <cellStyle name="Normal 6 58 2" xfId="38897"/>
    <cellStyle name="Normal 6 58 2 2" xfId="38898"/>
    <cellStyle name="Normal 6 58 3" xfId="38899"/>
    <cellStyle name="Normal 6 58 3 2" xfId="38900"/>
    <cellStyle name="Normal 6 58 4" xfId="38901"/>
    <cellStyle name="Normal 6 58_Income Statement " xfId="38902"/>
    <cellStyle name="Normal 6 59" xfId="38903"/>
    <cellStyle name="Normal 6 59 2" xfId="38904"/>
    <cellStyle name="Normal 6 59 2 2" xfId="38905"/>
    <cellStyle name="Normal 6 59 3" xfId="38906"/>
    <cellStyle name="Normal 6 59 3 2" xfId="38907"/>
    <cellStyle name="Normal 6 59 4" xfId="38908"/>
    <cellStyle name="Normal 6 59_Income Statement " xfId="38909"/>
    <cellStyle name="Normal 6 6" xfId="1690"/>
    <cellStyle name="Normal 6 6 10" xfId="38911"/>
    <cellStyle name="Normal 6 6 11" xfId="38910"/>
    <cellStyle name="Normal 6 6 2" xfId="38912"/>
    <cellStyle name="Normal 6 6 2 2" xfId="38913"/>
    <cellStyle name="Normal 6 6 2 2 2" xfId="38914"/>
    <cellStyle name="Normal 6 6 2 3" xfId="38915"/>
    <cellStyle name="Normal 6 6 2 3 2" xfId="38916"/>
    <cellStyle name="Normal 6 6 2 4" xfId="38917"/>
    <cellStyle name="Normal 6 6 2_Income Statement " xfId="38918"/>
    <cellStyle name="Normal 6 6 3" xfId="38919"/>
    <cellStyle name="Normal 6 6 3 2" xfId="38920"/>
    <cellStyle name="Normal 6 6 3 2 2" xfId="38921"/>
    <cellStyle name="Normal 6 6 3 3" xfId="38922"/>
    <cellStyle name="Normal 6 6 3 3 2" xfId="38923"/>
    <cellStyle name="Normal 6 6 3 4" xfId="38924"/>
    <cellStyle name="Normal 6 6 3_Income Statement " xfId="38925"/>
    <cellStyle name="Normal 6 6 4" xfId="38926"/>
    <cellStyle name="Normal 6 6 4 2" xfId="38927"/>
    <cellStyle name="Normal 6 6 5" xfId="38928"/>
    <cellStyle name="Normal 6 6 5 2" xfId="38929"/>
    <cellStyle name="Normal 6 6 6" xfId="38930"/>
    <cellStyle name="Normal 6 6 6 2" xfId="38931"/>
    <cellStyle name="Normal 6 6 7" xfId="38932"/>
    <cellStyle name="Normal 6 6 8" xfId="38933"/>
    <cellStyle name="Normal 6 6 9" xfId="38934"/>
    <cellStyle name="Normal 6 6_Income Statement " xfId="38935"/>
    <cellStyle name="Normal 6 60" xfId="38936"/>
    <cellStyle name="Normal 6 60 2" xfId="38937"/>
    <cellStyle name="Normal 6 60 2 2" xfId="38938"/>
    <cellStyle name="Normal 6 60 3" xfId="38939"/>
    <cellStyle name="Normal 6 60 3 2" xfId="38940"/>
    <cellStyle name="Normal 6 60 4" xfId="38941"/>
    <cellStyle name="Normal 6 60_Income Statement " xfId="38942"/>
    <cellStyle name="Normal 6 61" xfId="38943"/>
    <cellStyle name="Normal 6 61 2" xfId="38944"/>
    <cellStyle name="Normal 6 61 2 2" xfId="38945"/>
    <cellStyle name="Normal 6 61 3" xfId="38946"/>
    <cellStyle name="Normal 6 61 3 2" xfId="38947"/>
    <cellStyle name="Normal 6 61 4" xfId="38948"/>
    <cellStyle name="Normal 6 61_Income Statement " xfId="38949"/>
    <cellStyle name="Normal 6 62" xfId="38950"/>
    <cellStyle name="Normal 6 62 2" xfId="38951"/>
    <cellStyle name="Normal 6 62 2 2" xfId="38952"/>
    <cellStyle name="Normal 6 62 3" xfId="38953"/>
    <cellStyle name="Normal 6 62 3 2" xfId="38954"/>
    <cellStyle name="Normal 6 62 4" xfId="38955"/>
    <cellStyle name="Normal 6 62_Income Statement " xfId="38956"/>
    <cellStyle name="Normal 6 63" xfId="38957"/>
    <cellStyle name="Normal 6 63 2" xfId="38958"/>
    <cellStyle name="Normal 6 63 2 2" xfId="38959"/>
    <cellStyle name="Normal 6 63 3" xfId="38960"/>
    <cellStyle name="Normal 6 63 3 2" xfId="38961"/>
    <cellStyle name="Normal 6 63 4" xfId="38962"/>
    <cellStyle name="Normal 6 63_Income Statement " xfId="38963"/>
    <cellStyle name="Normal 6 64" xfId="38964"/>
    <cellStyle name="Normal 6 64 2" xfId="38965"/>
    <cellStyle name="Normal 6 64 2 2" xfId="38966"/>
    <cellStyle name="Normal 6 64 3" xfId="38967"/>
    <cellStyle name="Normal 6 64 3 2" xfId="38968"/>
    <cellStyle name="Normal 6 64 4" xfId="38969"/>
    <cellStyle name="Normal 6 64_Income Statement " xfId="38970"/>
    <cellStyle name="Normal 6 65" xfId="38971"/>
    <cellStyle name="Normal 6 65 2" xfId="38972"/>
    <cellStyle name="Normal 6 65 2 2" xfId="38973"/>
    <cellStyle name="Normal 6 65 3" xfId="38974"/>
    <cellStyle name="Normal 6 65 3 2" xfId="38975"/>
    <cellStyle name="Normal 6 65 4" xfId="38976"/>
    <cellStyle name="Normal 6 65_Income Statement " xfId="38977"/>
    <cellStyle name="Normal 6 66" xfId="38978"/>
    <cellStyle name="Normal 6 66 2" xfId="38979"/>
    <cellStyle name="Normal 6 66 2 2" xfId="38980"/>
    <cellStyle name="Normal 6 66 3" xfId="38981"/>
    <cellStyle name="Normal 6 66 3 2" xfId="38982"/>
    <cellStyle name="Normal 6 66 4" xfId="38983"/>
    <cellStyle name="Normal 6 66_Income Statement " xfId="38984"/>
    <cellStyle name="Normal 6 67" xfId="38985"/>
    <cellStyle name="Normal 6 67 2" xfId="38986"/>
    <cellStyle name="Normal 6 67 2 2" xfId="38987"/>
    <cellStyle name="Normal 6 67 3" xfId="38988"/>
    <cellStyle name="Normal 6 67 3 2" xfId="38989"/>
    <cellStyle name="Normal 6 67 4" xfId="38990"/>
    <cellStyle name="Normal 6 67_Income Statement " xfId="38991"/>
    <cellStyle name="Normal 6 68" xfId="38992"/>
    <cellStyle name="Normal 6 68 2" xfId="38993"/>
    <cellStyle name="Normal 6 68 2 2" xfId="38994"/>
    <cellStyle name="Normal 6 68 3" xfId="38995"/>
    <cellStyle name="Normal 6 68 3 2" xfId="38996"/>
    <cellStyle name="Normal 6 68 4" xfId="38997"/>
    <cellStyle name="Normal 6 68_Income Statement " xfId="38998"/>
    <cellStyle name="Normal 6 69" xfId="38999"/>
    <cellStyle name="Normal 6 69 2" xfId="39000"/>
    <cellStyle name="Normal 6 69 2 2" xfId="39001"/>
    <cellStyle name="Normal 6 69 3" xfId="39002"/>
    <cellStyle name="Normal 6 69 3 2" xfId="39003"/>
    <cellStyle name="Normal 6 69 4" xfId="39004"/>
    <cellStyle name="Normal 6 69_Income Statement " xfId="39005"/>
    <cellStyle name="Normal 6 7" xfId="1691"/>
    <cellStyle name="Normal 6 7 10" xfId="39007"/>
    <cellStyle name="Normal 6 7 11" xfId="39006"/>
    <cellStyle name="Normal 6 7 2" xfId="39008"/>
    <cellStyle name="Normal 6 7 2 2" xfId="39009"/>
    <cellStyle name="Normal 6 7 2 2 2" xfId="39010"/>
    <cellStyle name="Normal 6 7 2 3" xfId="39011"/>
    <cellStyle name="Normal 6 7 2 3 2" xfId="39012"/>
    <cellStyle name="Normal 6 7 2 4" xfId="39013"/>
    <cellStyle name="Normal 6 7 2_Income Statement " xfId="39014"/>
    <cellStyle name="Normal 6 7 3" xfId="39015"/>
    <cellStyle name="Normal 6 7 3 2" xfId="39016"/>
    <cellStyle name="Normal 6 7 3 2 2" xfId="39017"/>
    <cellStyle name="Normal 6 7 3 3" xfId="39018"/>
    <cellStyle name="Normal 6 7 3 3 2" xfId="39019"/>
    <cellStyle name="Normal 6 7 3 4" xfId="39020"/>
    <cellStyle name="Normal 6 7 3_Income Statement " xfId="39021"/>
    <cellStyle name="Normal 6 7 4" xfId="39022"/>
    <cellStyle name="Normal 6 7 4 2" xfId="39023"/>
    <cellStyle name="Normal 6 7 5" xfId="39024"/>
    <cellStyle name="Normal 6 7 5 2" xfId="39025"/>
    <cellStyle name="Normal 6 7 6" xfId="39026"/>
    <cellStyle name="Normal 6 7 6 2" xfId="39027"/>
    <cellStyle name="Normal 6 7 7" xfId="39028"/>
    <cellStyle name="Normal 6 7 8" xfId="39029"/>
    <cellStyle name="Normal 6 7 9" xfId="39030"/>
    <cellStyle name="Normal 6 7_Income Statement " xfId="39031"/>
    <cellStyle name="Normal 6 70" xfId="39032"/>
    <cellStyle name="Normal 6 70 2" xfId="39033"/>
    <cellStyle name="Normal 6 70 2 2" xfId="39034"/>
    <cellStyle name="Normal 6 70 3" xfId="39035"/>
    <cellStyle name="Normal 6 70 3 2" xfId="39036"/>
    <cellStyle name="Normal 6 70 4" xfId="39037"/>
    <cellStyle name="Normal 6 70_Income Statement " xfId="39038"/>
    <cellStyle name="Normal 6 71" xfId="39039"/>
    <cellStyle name="Normal 6 71 2" xfId="39040"/>
    <cellStyle name="Normal 6 71 2 2" xfId="39041"/>
    <cellStyle name="Normal 6 71 3" xfId="39042"/>
    <cellStyle name="Normal 6 71 3 2" xfId="39043"/>
    <cellStyle name="Normal 6 71 4" xfId="39044"/>
    <cellStyle name="Normal 6 71_Income Statement " xfId="39045"/>
    <cellStyle name="Normal 6 72" xfId="39046"/>
    <cellStyle name="Normal 6 72 2" xfId="39047"/>
    <cellStyle name="Normal 6 72 2 2" xfId="39048"/>
    <cellStyle name="Normal 6 72 3" xfId="39049"/>
    <cellStyle name="Normal 6 72 3 2" xfId="39050"/>
    <cellStyle name="Normal 6 72 4" xfId="39051"/>
    <cellStyle name="Normal 6 72_Income Statement " xfId="39052"/>
    <cellStyle name="Normal 6 73" xfId="39053"/>
    <cellStyle name="Normal 6 73 2" xfId="39054"/>
    <cellStyle name="Normal 6 73 2 2" xfId="39055"/>
    <cellStyle name="Normal 6 73 3" xfId="39056"/>
    <cellStyle name="Normal 6 73 3 2" xfId="39057"/>
    <cellStyle name="Normal 6 73 4" xfId="39058"/>
    <cellStyle name="Normal 6 73_Income Statement " xfId="39059"/>
    <cellStyle name="Normal 6 74" xfId="39060"/>
    <cellStyle name="Normal 6 74 2" xfId="39061"/>
    <cellStyle name="Normal 6 74 2 2" xfId="39062"/>
    <cellStyle name="Normal 6 74 3" xfId="39063"/>
    <cellStyle name="Normal 6 74 3 2" xfId="39064"/>
    <cellStyle name="Normal 6 74 4" xfId="39065"/>
    <cellStyle name="Normal 6 74_Income Statement " xfId="39066"/>
    <cellStyle name="Normal 6 75" xfId="39067"/>
    <cellStyle name="Normal 6 75 2" xfId="39068"/>
    <cellStyle name="Normal 6 75 2 2" xfId="39069"/>
    <cellStyle name="Normal 6 75 3" xfId="39070"/>
    <cellStyle name="Normal 6 75 3 2" xfId="39071"/>
    <cellStyle name="Normal 6 75 4" xfId="39072"/>
    <cellStyle name="Normal 6 75_Income Statement " xfId="39073"/>
    <cellStyle name="Normal 6 76" xfId="39074"/>
    <cellStyle name="Normal 6 76 2" xfId="39075"/>
    <cellStyle name="Normal 6 76 2 2" xfId="39076"/>
    <cellStyle name="Normal 6 76 3" xfId="39077"/>
    <cellStyle name="Normal 6 76 3 2" xfId="39078"/>
    <cellStyle name="Normal 6 76 4" xfId="39079"/>
    <cellStyle name="Normal 6 76_Income Statement " xfId="39080"/>
    <cellStyle name="Normal 6 77" xfId="39081"/>
    <cellStyle name="Normal 6 77 2" xfId="39082"/>
    <cellStyle name="Normal 6 77 2 2" xfId="39083"/>
    <cellStyle name="Normal 6 77 3" xfId="39084"/>
    <cellStyle name="Normal 6 77 3 2" xfId="39085"/>
    <cellStyle name="Normal 6 77 4" xfId="39086"/>
    <cellStyle name="Normal 6 77_Income Statement " xfId="39087"/>
    <cellStyle name="Normal 6 78" xfId="39088"/>
    <cellStyle name="Normal 6 78 2" xfId="39089"/>
    <cellStyle name="Normal 6 78 2 2" xfId="39090"/>
    <cellStyle name="Normal 6 78 3" xfId="39091"/>
    <cellStyle name="Normal 6 78 3 2" xfId="39092"/>
    <cellStyle name="Normal 6 78 4" xfId="39093"/>
    <cellStyle name="Normal 6 78_Income Statement " xfId="39094"/>
    <cellStyle name="Normal 6 79" xfId="39095"/>
    <cellStyle name="Normal 6 79 2" xfId="39096"/>
    <cellStyle name="Normal 6 79 2 2" xfId="39097"/>
    <cellStyle name="Normal 6 79 3" xfId="39098"/>
    <cellStyle name="Normal 6 79 3 2" xfId="39099"/>
    <cellStyle name="Normal 6 79 4" xfId="39100"/>
    <cellStyle name="Normal 6 79_Income Statement " xfId="39101"/>
    <cellStyle name="Normal 6 8" xfId="1692"/>
    <cellStyle name="Normal 6 8 10" xfId="39103"/>
    <cellStyle name="Normal 6 8 11" xfId="39102"/>
    <cellStyle name="Normal 6 8 2" xfId="39104"/>
    <cellStyle name="Normal 6 8 2 2" xfId="39105"/>
    <cellStyle name="Normal 6 8 2 2 2" xfId="39106"/>
    <cellStyle name="Normal 6 8 2 3" xfId="39107"/>
    <cellStyle name="Normal 6 8 2 3 2" xfId="39108"/>
    <cellStyle name="Normal 6 8 2 4" xfId="39109"/>
    <cellStyle name="Normal 6 8 2_Income Statement " xfId="39110"/>
    <cellStyle name="Normal 6 8 3" xfId="39111"/>
    <cellStyle name="Normal 6 8 3 2" xfId="39112"/>
    <cellStyle name="Normal 6 8 3 2 2" xfId="39113"/>
    <cellStyle name="Normal 6 8 3 3" xfId="39114"/>
    <cellStyle name="Normal 6 8 3 3 2" xfId="39115"/>
    <cellStyle name="Normal 6 8 3 4" xfId="39116"/>
    <cellStyle name="Normal 6 8 3_Income Statement " xfId="39117"/>
    <cellStyle name="Normal 6 8 4" xfId="39118"/>
    <cellStyle name="Normal 6 8 4 2" xfId="39119"/>
    <cellStyle name="Normal 6 8 5" xfId="39120"/>
    <cellStyle name="Normal 6 8 5 2" xfId="39121"/>
    <cellStyle name="Normal 6 8 6" xfId="39122"/>
    <cellStyle name="Normal 6 8 6 2" xfId="39123"/>
    <cellStyle name="Normal 6 8 7" xfId="39124"/>
    <cellStyle name="Normal 6 8 8" xfId="39125"/>
    <cellStyle name="Normal 6 8 9" xfId="39126"/>
    <cellStyle name="Normal 6 8_Income Statement " xfId="39127"/>
    <cellStyle name="Normal 6 80" xfId="39128"/>
    <cellStyle name="Normal 6 80 2" xfId="39129"/>
    <cellStyle name="Normal 6 80 2 2" xfId="39130"/>
    <cellStyle name="Normal 6 80 3" xfId="39131"/>
    <cellStyle name="Normal 6 80 3 2" xfId="39132"/>
    <cellStyle name="Normal 6 80 4" xfId="39133"/>
    <cellStyle name="Normal 6 80_Income Statement " xfId="39134"/>
    <cellStyle name="Normal 6 81" xfId="39135"/>
    <cellStyle name="Normal 6 81 2" xfId="39136"/>
    <cellStyle name="Normal 6 81 2 2" xfId="39137"/>
    <cellStyle name="Normal 6 81 3" xfId="39138"/>
    <cellStyle name="Normal 6 81 3 2" xfId="39139"/>
    <cellStyle name="Normal 6 81 4" xfId="39140"/>
    <cellStyle name="Normal 6 81_Income Statement " xfId="39141"/>
    <cellStyle name="Normal 6 82" xfId="39142"/>
    <cellStyle name="Normal 6 82 2" xfId="39143"/>
    <cellStyle name="Normal 6 82 2 2" xfId="39144"/>
    <cellStyle name="Normal 6 82 3" xfId="39145"/>
    <cellStyle name="Normal 6 82 3 2" xfId="39146"/>
    <cellStyle name="Normal 6 82 4" xfId="39147"/>
    <cellStyle name="Normal 6 82_Income Statement " xfId="39148"/>
    <cellStyle name="Normal 6 83" xfId="39149"/>
    <cellStyle name="Normal 6 83 2" xfId="39150"/>
    <cellStyle name="Normal 6 83 2 2" xfId="39151"/>
    <cellStyle name="Normal 6 83 3" xfId="39152"/>
    <cellStyle name="Normal 6 83 3 2" xfId="39153"/>
    <cellStyle name="Normal 6 83 4" xfId="39154"/>
    <cellStyle name="Normal 6 83_Income Statement " xfId="39155"/>
    <cellStyle name="Normal 6 84" xfId="39156"/>
    <cellStyle name="Normal 6 84 2" xfId="39157"/>
    <cellStyle name="Normal 6 84 2 2" xfId="39158"/>
    <cellStyle name="Normal 6 84 3" xfId="39159"/>
    <cellStyle name="Normal 6 84 3 2" xfId="39160"/>
    <cellStyle name="Normal 6 84 4" xfId="39161"/>
    <cellStyle name="Normal 6 84_Income Statement " xfId="39162"/>
    <cellStyle name="Normal 6 85" xfId="39163"/>
    <cellStyle name="Normal 6 85 2" xfId="39164"/>
    <cellStyle name="Normal 6 85 2 2" xfId="39165"/>
    <cellStyle name="Normal 6 85 3" xfId="39166"/>
    <cellStyle name="Normal 6 85 3 2" xfId="39167"/>
    <cellStyle name="Normal 6 85 4" xfId="39168"/>
    <cellStyle name="Normal 6 85_Income Statement " xfId="39169"/>
    <cellStyle name="Normal 6 86" xfId="39170"/>
    <cellStyle name="Normal 6 86 2" xfId="39171"/>
    <cellStyle name="Normal 6 86 2 2" xfId="39172"/>
    <cellStyle name="Normal 6 86 3" xfId="39173"/>
    <cellStyle name="Normal 6 86 3 2" xfId="39174"/>
    <cellStyle name="Normal 6 86 4" xfId="39175"/>
    <cellStyle name="Normal 6 86_Income Statement " xfId="39176"/>
    <cellStyle name="Normal 6 87" xfId="39177"/>
    <cellStyle name="Normal 6 87 2" xfId="39178"/>
    <cellStyle name="Normal 6 87 2 2" xfId="39179"/>
    <cellStyle name="Normal 6 87 3" xfId="39180"/>
    <cellStyle name="Normal 6 87 3 2" xfId="39181"/>
    <cellStyle name="Normal 6 87 4" xfId="39182"/>
    <cellStyle name="Normal 6 87_Income Statement " xfId="39183"/>
    <cellStyle name="Normal 6 88" xfId="39184"/>
    <cellStyle name="Normal 6 88 2" xfId="39185"/>
    <cellStyle name="Normal 6 88 2 2" xfId="39186"/>
    <cellStyle name="Normal 6 88 3" xfId="39187"/>
    <cellStyle name="Normal 6 88 3 2" xfId="39188"/>
    <cellStyle name="Normal 6 88 4" xfId="39189"/>
    <cellStyle name="Normal 6 88_Income Statement " xfId="39190"/>
    <cellStyle name="Normal 6 89" xfId="39191"/>
    <cellStyle name="Normal 6 89 2" xfId="39192"/>
    <cellStyle name="Normal 6 89 2 2" xfId="39193"/>
    <cellStyle name="Normal 6 89 3" xfId="39194"/>
    <cellStyle name="Normal 6 89 3 2" xfId="39195"/>
    <cellStyle name="Normal 6 89 4" xfId="39196"/>
    <cellStyle name="Normal 6 89_Income Statement " xfId="39197"/>
    <cellStyle name="Normal 6 9" xfId="1693"/>
    <cellStyle name="Normal 6 9 10" xfId="39199"/>
    <cellStyle name="Normal 6 9 11" xfId="39198"/>
    <cellStyle name="Normal 6 9 2" xfId="39200"/>
    <cellStyle name="Normal 6 9 2 2" xfId="39201"/>
    <cellStyle name="Normal 6 9 2 2 2" xfId="39202"/>
    <cellStyle name="Normal 6 9 2 3" xfId="39203"/>
    <cellStyle name="Normal 6 9 2 3 2" xfId="39204"/>
    <cellStyle name="Normal 6 9 2 4" xfId="39205"/>
    <cellStyle name="Normal 6 9 2_Income Statement " xfId="39206"/>
    <cellStyle name="Normal 6 9 3" xfId="39207"/>
    <cellStyle name="Normal 6 9 3 2" xfId="39208"/>
    <cellStyle name="Normal 6 9 3 2 2" xfId="39209"/>
    <cellStyle name="Normal 6 9 3 3" xfId="39210"/>
    <cellStyle name="Normal 6 9 3 3 2" xfId="39211"/>
    <cellStyle name="Normal 6 9 3 4" xfId="39212"/>
    <cellStyle name="Normal 6 9 3_Income Statement " xfId="39213"/>
    <cellStyle name="Normal 6 9 4" xfId="39214"/>
    <cellStyle name="Normal 6 9 4 2" xfId="39215"/>
    <cellStyle name="Normal 6 9 5" xfId="39216"/>
    <cellStyle name="Normal 6 9 5 2" xfId="39217"/>
    <cellStyle name="Normal 6 9 6" xfId="39218"/>
    <cellStyle name="Normal 6 9 6 2" xfId="39219"/>
    <cellStyle name="Normal 6 9 7" xfId="39220"/>
    <cellStyle name="Normal 6 9 8" xfId="39221"/>
    <cellStyle name="Normal 6 9 9" xfId="39222"/>
    <cellStyle name="Normal 6 9_Income Statement " xfId="39223"/>
    <cellStyle name="Normal 6 90" xfId="39224"/>
    <cellStyle name="Normal 6 90 2" xfId="39225"/>
    <cellStyle name="Normal 6 90 2 2" xfId="39226"/>
    <cellStyle name="Normal 6 90 3" xfId="39227"/>
    <cellStyle name="Normal 6 90 3 2" xfId="39228"/>
    <cellStyle name="Normal 6 90 4" xfId="39229"/>
    <cellStyle name="Normal 6 90_Income Statement " xfId="39230"/>
    <cellStyle name="Normal 6 91" xfId="39231"/>
    <cellStyle name="Normal 6 91 2" xfId="39232"/>
    <cellStyle name="Normal 6 91 2 2" xfId="39233"/>
    <cellStyle name="Normal 6 91 3" xfId="39234"/>
    <cellStyle name="Normal 6 91 3 2" xfId="39235"/>
    <cellStyle name="Normal 6 91 4" xfId="39236"/>
    <cellStyle name="Normal 6 91_Income Statement " xfId="39237"/>
    <cellStyle name="Normal 6 92" xfId="39238"/>
    <cellStyle name="Normal 6 92 2" xfId="39239"/>
    <cellStyle name="Normal 6 92 2 2" xfId="39240"/>
    <cellStyle name="Normal 6 92 3" xfId="39241"/>
    <cellStyle name="Normal 6 92 3 2" xfId="39242"/>
    <cellStyle name="Normal 6 92 4" xfId="39243"/>
    <cellStyle name="Normal 6 92_Income Statement " xfId="39244"/>
    <cellStyle name="Normal 6 93" xfId="39245"/>
    <cellStyle name="Normal 6 93 2" xfId="39246"/>
    <cellStyle name="Normal 6 93 2 2" xfId="39247"/>
    <cellStyle name="Normal 6 93 3" xfId="39248"/>
    <cellStyle name="Normal 6 93 3 2" xfId="39249"/>
    <cellStyle name="Normal 6 93 4" xfId="39250"/>
    <cellStyle name="Normal 6 93_Income Statement " xfId="39251"/>
    <cellStyle name="Normal 6 94" xfId="39252"/>
    <cellStyle name="Normal 6 94 2" xfId="39253"/>
    <cellStyle name="Normal 6 94 2 2" xfId="39254"/>
    <cellStyle name="Normal 6 94 3" xfId="39255"/>
    <cellStyle name="Normal 6 94 3 2" xfId="39256"/>
    <cellStyle name="Normal 6 94 4" xfId="39257"/>
    <cellStyle name="Normal 6 94_Income Statement " xfId="39258"/>
    <cellStyle name="Normal 6 95" xfId="39259"/>
    <cellStyle name="Normal 6 95 2" xfId="39260"/>
    <cellStyle name="Normal 6 95 2 2" xfId="39261"/>
    <cellStyle name="Normal 6 95 3" xfId="39262"/>
    <cellStyle name="Normal 6 95 3 2" xfId="39263"/>
    <cellStyle name="Normal 6 95 4" xfId="39264"/>
    <cellStyle name="Normal 6 95_Income Statement " xfId="39265"/>
    <cellStyle name="Normal 6 96" xfId="39266"/>
    <cellStyle name="Normal 6 96 2" xfId="39267"/>
    <cellStyle name="Normal 6 96 2 2" xfId="39268"/>
    <cellStyle name="Normal 6 96 3" xfId="39269"/>
    <cellStyle name="Normal 6 96 3 2" xfId="39270"/>
    <cellStyle name="Normal 6 96 4" xfId="39271"/>
    <cellStyle name="Normal 6 96_Income Statement " xfId="39272"/>
    <cellStyle name="Normal 6 97" xfId="39273"/>
    <cellStyle name="Normal 6 97 2" xfId="39274"/>
    <cellStyle name="Normal 6 97 2 2" xfId="39275"/>
    <cellStyle name="Normal 6 97 3" xfId="39276"/>
    <cellStyle name="Normal 6 97 3 2" xfId="39277"/>
    <cellStyle name="Normal 6 97 4" xfId="39278"/>
    <cellStyle name="Normal 6 97_Income Statement " xfId="39279"/>
    <cellStyle name="Normal 6 98" xfId="39280"/>
    <cellStyle name="Normal 6 98 2" xfId="39281"/>
    <cellStyle name="Normal 6 99" xfId="39282"/>
    <cellStyle name="Normal 6 99 2" xfId="39283"/>
    <cellStyle name="Normal 6_2530250_ Nuclear Fuel Disp Cost_1213" xfId="5135"/>
    <cellStyle name="Normal 60" xfId="5136"/>
    <cellStyle name="Normal 60 2" xfId="5137"/>
    <cellStyle name="Normal 60 2 2" xfId="5138"/>
    <cellStyle name="Normal 60 2 2 2" xfId="39286"/>
    <cellStyle name="Normal 60 2 3" xfId="39285"/>
    <cellStyle name="Normal 60 3" xfId="5139"/>
    <cellStyle name="Normal 60 3 2" xfId="39288"/>
    <cellStyle name="Normal 60 3 3" xfId="39287"/>
    <cellStyle name="Normal 60 4" xfId="39289"/>
    <cellStyle name="Normal 60 5" xfId="39284"/>
    <cellStyle name="Normal 60_08 14 TRAC Estimate w_JE" xfId="5140"/>
    <cellStyle name="Normal 61" xfId="5141"/>
    <cellStyle name="Normal 61 2" xfId="5142"/>
    <cellStyle name="Normal 61 2 2" xfId="39292"/>
    <cellStyle name="Normal 61 2 3" xfId="39291"/>
    <cellStyle name="Normal 61 3" xfId="5143"/>
    <cellStyle name="Normal 61 3 2" xfId="39294"/>
    <cellStyle name="Normal 61 3 3" xfId="39293"/>
    <cellStyle name="Normal 61 4" xfId="39295"/>
    <cellStyle name="Normal 61 5" xfId="39290"/>
    <cellStyle name="Normal 61_2540195_RDM Electric_1213" xfId="5144"/>
    <cellStyle name="Normal 62" xfId="5145"/>
    <cellStyle name="Normal 62 2" xfId="5146"/>
    <cellStyle name="Normal 62 2 2" xfId="39298"/>
    <cellStyle name="Normal 62 2 3" xfId="39297"/>
    <cellStyle name="Normal 62 3" xfId="5147"/>
    <cellStyle name="Normal 62 3 2" xfId="39300"/>
    <cellStyle name="Normal 62 3 3" xfId="39299"/>
    <cellStyle name="Normal 62 4" xfId="39301"/>
    <cellStyle name="Normal 62 5" xfId="39296"/>
    <cellStyle name="Normal 62_2540195_RDM Electric_1213" xfId="5148"/>
    <cellStyle name="Normal 63" xfId="5149"/>
    <cellStyle name="Normal 63 2" xfId="5150"/>
    <cellStyle name="Normal 63 2 2" xfId="5151"/>
    <cellStyle name="Normal 63 2 2 2" xfId="39304"/>
    <cellStyle name="Normal 63 2 3" xfId="39303"/>
    <cellStyle name="Normal 63 3" xfId="5152"/>
    <cellStyle name="Normal 63 3 2" xfId="39306"/>
    <cellStyle name="Normal 63 3 3" xfId="39305"/>
    <cellStyle name="Normal 63 4" xfId="39307"/>
    <cellStyle name="Normal 63 5" xfId="39302"/>
    <cellStyle name="Normal 63_2540195_RDM Electric_1213" xfId="5153"/>
    <cellStyle name="Normal 64" xfId="5154"/>
    <cellStyle name="Normal 64 2" xfId="5155"/>
    <cellStyle name="Normal 64 2 2" xfId="39310"/>
    <cellStyle name="Normal 64 2 3" xfId="39309"/>
    <cellStyle name="Normal 64 3" xfId="5156"/>
    <cellStyle name="Normal 64 3 2" xfId="39312"/>
    <cellStyle name="Normal 64 3 3" xfId="39311"/>
    <cellStyle name="Normal 64 4" xfId="39313"/>
    <cellStyle name="Normal 64 5" xfId="39308"/>
    <cellStyle name="Normal 64_5210NY6005A - NMPC Gas - ED Fund Program Deferra_0315" xfId="5157"/>
    <cellStyle name="Normal 65" xfId="5158"/>
    <cellStyle name="Normal 65 2" xfId="5159"/>
    <cellStyle name="Normal 65 2 2" xfId="5160"/>
    <cellStyle name="Normal 65 2 2 2" xfId="39316"/>
    <cellStyle name="Normal 65 2 3" xfId="39315"/>
    <cellStyle name="Normal 65 3" xfId="5161"/>
    <cellStyle name="Normal 65 3 2" xfId="39318"/>
    <cellStyle name="Normal 65 3 3" xfId="39317"/>
    <cellStyle name="Normal 65 4" xfId="39319"/>
    <cellStyle name="Normal 65 5" xfId="39314"/>
    <cellStyle name="Normal 65_5210 2540703 1823346 Economic Development Fund Gas 0614" xfId="5162"/>
    <cellStyle name="Normal 66" xfId="5163"/>
    <cellStyle name="Normal 66 2" xfId="5164"/>
    <cellStyle name="Normal 66 2 2" xfId="5165"/>
    <cellStyle name="Normal 66 2 2 2" xfId="39322"/>
    <cellStyle name="Normal 66 2 3" xfId="39321"/>
    <cellStyle name="Normal 66 3" xfId="39323"/>
    <cellStyle name="Normal 66 3 2" xfId="39324"/>
    <cellStyle name="Normal 66 4" xfId="39325"/>
    <cellStyle name="Normal 66 5" xfId="39320"/>
    <cellStyle name="Normal 66_Income Statement " xfId="39326"/>
    <cellStyle name="Normal 67" xfId="5166"/>
    <cellStyle name="Normal 67 2" xfId="5167"/>
    <cellStyle name="Normal 67 2 2" xfId="5168"/>
    <cellStyle name="Normal 67 2 2 2" xfId="39329"/>
    <cellStyle name="Normal 67 2 3" xfId="39328"/>
    <cellStyle name="Normal 67 2_5210 2540195 Revenue Decoupling Mechanism Electric 0614" xfId="5169"/>
    <cellStyle name="Normal 67 3" xfId="5170"/>
    <cellStyle name="Normal 67 3 2" xfId="39331"/>
    <cellStyle name="Normal 67 3 3" xfId="39330"/>
    <cellStyle name="Normal 67 4" xfId="5171"/>
    <cellStyle name="Normal 67 4 2" xfId="39332"/>
    <cellStyle name="Normal 67 5" xfId="5172"/>
    <cellStyle name="Normal 67 6" xfId="5173"/>
    <cellStyle name="Normal 67 7" xfId="39327"/>
    <cellStyle name="Normal 67_08 14 TRAC Estimate w_JE" xfId="5174"/>
    <cellStyle name="Normal 68" xfId="5175"/>
    <cellStyle name="Normal 68 2" xfId="5176"/>
    <cellStyle name="Normal 68 2 2" xfId="39335"/>
    <cellStyle name="Normal 68 2 3" xfId="39334"/>
    <cellStyle name="Normal 68 3" xfId="5177"/>
    <cellStyle name="Normal 68 3 2" xfId="39337"/>
    <cellStyle name="Normal 68 3 3" xfId="39336"/>
    <cellStyle name="Normal 68 4" xfId="5178"/>
    <cellStyle name="Normal 68 4 2" xfId="39338"/>
    <cellStyle name="Normal 68 5" xfId="5179"/>
    <cellStyle name="Normal 68 6" xfId="39333"/>
    <cellStyle name="Normal 68_2540195_RDM Electric_1213" xfId="5180"/>
    <cellStyle name="Normal 69" xfId="5181"/>
    <cellStyle name="Normal 69 2" xfId="5182"/>
    <cellStyle name="Normal 69 2 2" xfId="39341"/>
    <cellStyle name="Normal 69 2 3" xfId="39340"/>
    <cellStyle name="Normal 69 3" xfId="5183"/>
    <cellStyle name="Normal 69 3 2" xfId="39343"/>
    <cellStyle name="Normal 69 3 3" xfId="39342"/>
    <cellStyle name="Normal 69 4" xfId="5184"/>
    <cellStyle name="Normal 69 4 2" xfId="39344"/>
    <cellStyle name="Normal 69 5" xfId="39339"/>
    <cellStyle name="Normal 69_5210 2540195 Revenue Decoupling Mechanism Electric 0614" xfId="5185"/>
    <cellStyle name="Normal 7" xfId="1694"/>
    <cellStyle name="Normal 7 10" xfId="39345"/>
    <cellStyle name="Normal 7 2" xfId="1695"/>
    <cellStyle name="Normal 7 2 2" xfId="5186"/>
    <cellStyle name="Normal 7 2 2 2" xfId="39347"/>
    <cellStyle name="Normal 7 2 2 3" xfId="39346"/>
    <cellStyle name="Normal 7 2 3" xfId="3602"/>
    <cellStyle name="Normal 7 2 3 2" xfId="39349"/>
    <cellStyle name="Normal 7 2 3 3" xfId="39348"/>
    <cellStyle name="Normal 7 2 4" xfId="39350"/>
    <cellStyle name="Normal 7 2 5" xfId="39351"/>
    <cellStyle name="Normal 7 2 6" xfId="39352"/>
    <cellStyle name="Normal 7 2 7" xfId="5960"/>
    <cellStyle name="Normal 7 2_Income Statement " xfId="39353"/>
    <cellStyle name="Normal 7 3" xfId="1696"/>
    <cellStyle name="Normal 7 3 10" xfId="5684"/>
    <cellStyle name="Normal 7 3 11" xfId="39354"/>
    <cellStyle name="Normal 7 3 2" xfId="5187"/>
    <cellStyle name="Normal 7 3 2 2" xfId="5188"/>
    <cellStyle name="Normal 7 3 2 2 2" xfId="39356"/>
    <cellStyle name="Normal 7 3 2 3" xfId="5189"/>
    <cellStyle name="Normal 7 3 2 4" xfId="39355"/>
    <cellStyle name="Normal 7 3 2_04 15 TRAC Estimate w_JE" xfId="5190"/>
    <cellStyle name="Normal 7 3 3" xfId="5191"/>
    <cellStyle name="Normal 7 3 3 2" xfId="5192"/>
    <cellStyle name="Normal 7 3 3 2 2" xfId="39358"/>
    <cellStyle name="Normal 7 3 3 3" xfId="39357"/>
    <cellStyle name="Normal 7 3 3_04 15 TRAC Estimate w_JE" xfId="5193"/>
    <cellStyle name="Normal 7 3 4" xfId="5194"/>
    <cellStyle name="Normal 7 3 4 2" xfId="39359"/>
    <cellStyle name="Normal 7 3 5" xfId="3601"/>
    <cellStyle name="Normal 7 3 5 2" xfId="39360"/>
    <cellStyle name="Normal 7 3 6" xfId="5673"/>
    <cellStyle name="Normal 7 3 7" xfId="5692"/>
    <cellStyle name="Normal 7 3 8" xfId="5682"/>
    <cellStyle name="Normal 7 3 9" xfId="5686"/>
    <cellStyle name="Normal 7 3_01 15 TRAC Estimate w_JE" xfId="5195"/>
    <cellStyle name="Normal 7 4" xfId="3600"/>
    <cellStyle name="Normal 7 4 2" xfId="5196"/>
    <cellStyle name="Normal 7 4 2 2" xfId="5197"/>
    <cellStyle name="Normal 7 4 2 3" xfId="39362"/>
    <cellStyle name="Normal 7 4 2_04 15 TRAC Estimate w_JE" xfId="5198"/>
    <cellStyle name="Normal 7 4 3" xfId="5199"/>
    <cellStyle name="Normal 7 4 4" xfId="39361"/>
    <cellStyle name="Normal 7 4_01 15 TRAC Estimate w_JE" xfId="5200"/>
    <cellStyle name="Normal 7 5" xfId="5201"/>
    <cellStyle name="Normal 7 5 2" xfId="5202"/>
    <cellStyle name="Normal 7 5 2 2" xfId="39364"/>
    <cellStyle name="Normal 7 5 3" xfId="39363"/>
    <cellStyle name="Normal 7 5_04 15 TRAC Estimate w_JE" xfId="5203"/>
    <cellStyle name="Normal 7 6" xfId="5204"/>
    <cellStyle name="Normal 7 6 2" xfId="39366"/>
    <cellStyle name="Normal 7 6 3" xfId="39365"/>
    <cellStyle name="Normal 7 7" xfId="3919"/>
    <cellStyle name="Normal 7 7 2" xfId="39367"/>
    <cellStyle name="Normal 7 8" xfId="39368"/>
    <cellStyle name="Normal 7 9" xfId="39369"/>
    <cellStyle name="Normal 7_01 15 TRAC Estimate w_JE" xfId="5205"/>
    <cellStyle name="Normal 70" xfId="5206"/>
    <cellStyle name="Normal 70 2" xfId="5207"/>
    <cellStyle name="Normal 70 2 2" xfId="39372"/>
    <cellStyle name="Normal 70 2 3" xfId="39371"/>
    <cellStyle name="Normal 70 3" xfId="5208"/>
    <cellStyle name="Normal 70 3 2" xfId="39374"/>
    <cellStyle name="Normal 70 3 3" xfId="39373"/>
    <cellStyle name="Normal 70 4" xfId="5209"/>
    <cellStyle name="Normal 70 4 2" xfId="39375"/>
    <cellStyle name="Normal 70 5" xfId="5210"/>
    <cellStyle name="Normal 70 6" xfId="39370"/>
    <cellStyle name="Normal 70_2540195_RDM Electric_1213" xfId="5211"/>
    <cellStyle name="Normal 71" xfId="5212"/>
    <cellStyle name="Normal 71 2" xfId="5213"/>
    <cellStyle name="Normal 71 2 2" xfId="39378"/>
    <cellStyle name="Normal 71 2 3" xfId="39377"/>
    <cellStyle name="Normal 71 3" xfId="5214"/>
    <cellStyle name="Normal 71 3 2" xfId="39380"/>
    <cellStyle name="Normal 71 3 3" xfId="39379"/>
    <cellStyle name="Normal 71 4" xfId="5215"/>
    <cellStyle name="Normal 71 4 2" xfId="39381"/>
    <cellStyle name="Normal 71 5" xfId="39376"/>
    <cellStyle name="Normal 71_5210 2540195 Revenue Decoupling Mechanism Electric 0614" xfId="5216"/>
    <cellStyle name="Normal 72" xfId="5217"/>
    <cellStyle name="Normal 72 2" xfId="5218"/>
    <cellStyle name="Normal 72 2 2" xfId="5219"/>
    <cellStyle name="Normal 72 2 2 2" xfId="39384"/>
    <cellStyle name="Normal 72 2 3" xfId="39383"/>
    <cellStyle name="Normal 72 3" xfId="5220"/>
    <cellStyle name="Normal 72 3 2" xfId="39386"/>
    <cellStyle name="Normal 72 3 3" xfId="39385"/>
    <cellStyle name="Normal 72 4" xfId="39387"/>
    <cellStyle name="Normal 72 5" xfId="39382"/>
    <cellStyle name="Normal 72_5210 2540195 Revenue Decoupling Mechanism Electric 0614" xfId="5221"/>
    <cellStyle name="Normal 73" xfId="5222"/>
    <cellStyle name="Normal 73 2" xfId="5223"/>
    <cellStyle name="Normal 73 2 2" xfId="5224"/>
    <cellStyle name="Normal 73 2 2 2" xfId="39390"/>
    <cellStyle name="Normal 73 2 3" xfId="39389"/>
    <cellStyle name="Normal 73 3" xfId="5225"/>
    <cellStyle name="Normal 73 3 2" xfId="39392"/>
    <cellStyle name="Normal 73 3 3" xfId="39391"/>
    <cellStyle name="Normal 73 4" xfId="39393"/>
    <cellStyle name="Normal 73 5" xfId="39388"/>
    <cellStyle name="Normal 73_5210 2540195 Revenue Decoupling Mechanism Electric 0614" xfId="5226"/>
    <cellStyle name="Normal 74" xfId="5227"/>
    <cellStyle name="Normal 74 2" xfId="5228"/>
    <cellStyle name="Normal 74 2 2" xfId="39396"/>
    <cellStyle name="Normal 74 2 3" xfId="39395"/>
    <cellStyle name="Normal 74 3" xfId="39397"/>
    <cellStyle name="Normal 74 3 2" xfId="39398"/>
    <cellStyle name="Normal 74 4" xfId="39399"/>
    <cellStyle name="Normal 74 5" xfId="39400"/>
    <cellStyle name="Normal 74 6" xfId="39394"/>
    <cellStyle name="Normal 74_AJEs" xfId="39401"/>
    <cellStyle name="Normal 75" xfId="5229"/>
    <cellStyle name="Normal 75 2" xfId="5230"/>
    <cellStyle name="Normal 75 2 2" xfId="5231"/>
    <cellStyle name="Normal 75 2 2 2" xfId="39404"/>
    <cellStyle name="Normal 75 2 3" xfId="5232"/>
    <cellStyle name="Normal 75 2 4" xfId="39403"/>
    <cellStyle name="Normal 75 3" xfId="5233"/>
    <cellStyle name="Normal 75 3 2" xfId="39406"/>
    <cellStyle name="Normal 75 3 3" xfId="39405"/>
    <cellStyle name="Normal 75 4" xfId="39407"/>
    <cellStyle name="Normal 75 5" xfId="39402"/>
    <cellStyle name="Normal 75_01 15 TRAC Estimate w_JE" xfId="5234"/>
    <cellStyle name="Normal 76" xfId="5235"/>
    <cellStyle name="Normal 76 2" xfId="5236"/>
    <cellStyle name="Normal 76 2 2" xfId="5237"/>
    <cellStyle name="Normal 76 2 2 2" xfId="39410"/>
    <cellStyle name="Normal 76 2 3" xfId="5238"/>
    <cellStyle name="Normal 76 2 4" xfId="39409"/>
    <cellStyle name="Normal 76 3" xfId="5239"/>
    <cellStyle name="Normal 76 3 2" xfId="39412"/>
    <cellStyle name="Normal 76 3 3" xfId="39411"/>
    <cellStyle name="Normal 76 4" xfId="39413"/>
    <cellStyle name="Normal 76 5" xfId="39408"/>
    <cellStyle name="Normal 76_01 15 TRAC Estimate w_JE" xfId="5240"/>
    <cellStyle name="Normal 77" xfId="5241"/>
    <cellStyle name="Normal 77 2" xfId="5242"/>
    <cellStyle name="Normal 77 2 2" xfId="39416"/>
    <cellStyle name="Normal 77 2 3" xfId="39415"/>
    <cellStyle name="Normal 77 3" xfId="5243"/>
    <cellStyle name="Normal 77 3 2" xfId="39418"/>
    <cellStyle name="Normal 77 3 3" xfId="39417"/>
    <cellStyle name="Normal 77 4" xfId="5244"/>
    <cellStyle name="Normal 77 4 2" xfId="39419"/>
    <cellStyle name="Normal 77 5" xfId="5245"/>
    <cellStyle name="Normal 77 6" xfId="39414"/>
    <cellStyle name="Normal 77_Income Statement " xfId="39420"/>
    <cellStyle name="Normal 78" xfId="5246"/>
    <cellStyle name="Normal 78 2" xfId="5247"/>
    <cellStyle name="Normal 78 2 2" xfId="39423"/>
    <cellStyle name="Normal 78 2 3" xfId="39422"/>
    <cellStyle name="Normal 78 3" xfId="5248"/>
    <cellStyle name="Normal 78 3 2" xfId="39425"/>
    <cellStyle name="Normal 78 3 3" xfId="39424"/>
    <cellStyle name="Normal 78 4" xfId="39426"/>
    <cellStyle name="Normal 78 5" xfId="39421"/>
    <cellStyle name="Normal 78_Income Statement " xfId="39427"/>
    <cellStyle name="Normal 79" xfId="5249"/>
    <cellStyle name="Normal 79 2" xfId="5250"/>
    <cellStyle name="Normal 79 2 2" xfId="39430"/>
    <cellStyle name="Normal 79 2 3" xfId="39429"/>
    <cellStyle name="Normal 79 3" xfId="5251"/>
    <cellStyle name="Normal 79 3 2" xfId="39432"/>
    <cellStyle name="Normal 79 3 3" xfId="39431"/>
    <cellStyle name="Normal 79 4" xfId="5252"/>
    <cellStyle name="Normal 79 4 2" xfId="39433"/>
    <cellStyle name="Normal 79 5" xfId="39428"/>
    <cellStyle name="Normal 79_Income Statement " xfId="39434"/>
    <cellStyle name="Normal 8" xfId="1697"/>
    <cellStyle name="Normal 8 10" xfId="1698"/>
    <cellStyle name="Normal 8 10 10" xfId="39436"/>
    <cellStyle name="Normal 8 10 11" xfId="39435"/>
    <cellStyle name="Normal 8 10 2" xfId="39437"/>
    <cellStyle name="Normal 8 10 2 2" xfId="39438"/>
    <cellStyle name="Normal 8 10 2 2 2" xfId="39439"/>
    <cellStyle name="Normal 8 10 2 3" xfId="39440"/>
    <cellStyle name="Normal 8 10 2 3 2" xfId="39441"/>
    <cellStyle name="Normal 8 10 2 4" xfId="39442"/>
    <cellStyle name="Normal 8 10 2_Income Statement " xfId="39443"/>
    <cellStyle name="Normal 8 10 3" xfId="39444"/>
    <cellStyle name="Normal 8 10 3 2" xfId="39445"/>
    <cellStyle name="Normal 8 10 3 2 2" xfId="39446"/>
    <cellStyle name="Normal 8 10 3 3" xfId="39447"/>
    <cellStyle name="Normal 8 10 3 3 2" xfId="39448"/>
    <cellStyle name="Normal 8 10 3 4" xfId="39449"/>
    <cellStyle name="Normal 8 10 3_Income Statement " xfId="39450"/>
    <cellStyle name="Normal 8 10 4" xfId="39451"/>
    <cellStyle name="Normal 8 10 4 2" xfId="39452"/>
    <cellStyle name="Normal 8 10 5" xfId="39453"/>
    <cellStyle name="Normal 8 10 5 2" xfId="39454"/>
    <cellStyle name="Normal 8 10 6" xfId="39455"/>
    <cellStyle name="Normal 8 10 6 2" xfId="39456"/>
    <cellStyle name="Normal 8 10 7" xfId="39457"/>
    <cellStyle name="Normal 8 10 8" xfId="39458"/>
    <cellStyle name="Normal 8 10 9" xfId="39459"/>
    <cellStyle name="Normal 8 10_Income Statement " xfId="39460"/>
    <cellStyle name="Normal 8 11" xfId="1699"/>
    <cellStyle name="Normal 8 11 10" xfId="39462"/>
    <cellStyle name="Normal 8 11 11" xfId="39461"/>
    <cellStyle name="Normal 8 11 2" xfId="39463"/>
    <cellStyle name="Normal 8 11 2 2" xfId="39464"/>
    <cellStyle name="Normal 8 11 2 2 2" xfId="39465"/>
    <cellStyle name="Normal 8 11 2 3" xfId="39466"/>
    <cellStyle name="Normal 8 11 2 3 2" xfId="39467"/>
    <cellStyle name="Normal 8 11 2 4" xfId="39468"/>
    <cellStyle name="Normal 8 11 2_Income Statement " xfId="39469"/>
    <cellStyle name="Normal 8 11 3" xfId="39470"/>
    <cellStyle name="Normal 8 11 3 2" xfId="39471"/>
    <cellStyle name="Normal 8 11 3 2 2" xfId="39472"/>
    <cellStyle name="Normal 8 11 3 3" xfId="39473"/>
    <cellStyle name="Normal 8 11 3 3 2" xfId="39474"/>
    <cellStyle name="Normal 8 11 3 4" xfId="39475"/>
    <cellStyle name="Normal 8 11 3_Income Statement " xfId="39476"/>
    <cellStyle name="Normal 8 11 4" xfId="39477"/>
    <cellStyle name="Normal 8 11 4 2" xfId="39478"/>
    <cellStyle name="Normal 8 11 5" xfId="39479"/>
    <cellStyle name="Normal 8 11 5 2" xfId="39480"/>
    <cellStyle name="Normal 8 11 6" xfId="39481"/>
    <cellStyle name="Normal 8 11 6 2" xfId="39482"/>
    <cellStyle name="Normal 8 11 7" xfId="39483"/>
    <cellStyle name="Normal 8 11 8" xfId="39484"/>
    <cellStyle name="Normal 8 11 9" xfId="39485"/>
    <cellStyle name="Normal 8 11_Income Statement " xfId="39486"/>
    <cellStyle name="Normal 8 12" xfId="1700"/>
    <cellStyle name="Normal 8 12 10" xfId="39488"/>
    <cellStyle name="Normal 8 12 11" xfId="39487"/>
    <cellStyle name="Normal 8 12 2" xfId="39489"/>
    <cellStyle name="Normal 8 12 2 2" xfId="39490"/>
    <cellStyle name="Normal 8 12 2 2 2" xfId="39491"/>
    <cellStyle name="Normal 8 12 2 3" xfId="39492"/>
    <cellStyle name="Normal 8 12 2 3 2" xfId="39493"/>
    <cellStyle name="Normal 8 12 2 4" xfId="39494"/>
    <cellStyle name="Normal 8 12 2_Income Statement " xfId="39495"/>
    <cellStyle name="Normal 8 12 3" xfId="39496"/>
    <cellStyle name="Normal 8 12 3 2" xfId="39497"/>
    <cellStyle name="Normal 8 12 3 2 2" xfId="39498"/>
    <cellStyle name="Normal 8 12 3 3" xfId="39499"/>
    <cellStyle name="Normal 8 12 3 3 2" xfId="39500"/>
    <cellStyle name="Normal 8 12 3 4" xfId="39501"/>
    <cellStyle name="Normal 8 12 3_Income Statement " xfId="39502"/>
    <cellStyle name="Normal 8 12 4" xfId="39503"/>
    <cellStyle name="Normal 8 12 4 2" xfId="39504"/>
    <cellStyle name="Normal 8 12 5" xfId="39505"/>
    <cellStyle name="Normal 8 12 5 2" xfId="39506"/>
    <cellStyle name="Normal 8 12 6" xfId="39507"/>
    <cellStyle name="Normal 8 12 6 2" xfId="39508"/>
    <cellStyle name="Normal 8 12 7" xfId="39509"/>
    <cellStyle name="Normal 8 12 8" xfId="39510"/>
    <cellStyle name="Normal 8 12 9" xfId="39511"/>
    <cellStyle name="Normal 8 12_Income Statement " xfId="39512"/>
    <cellStyle name="Normal 8 13" xfId="1701"/>
    <cellStyle name="Normal 8 13 10" xfId="39514"/>
    <cellStyle name="Normal 8 13 11" xfId="39513"/>
    <cellStyle name="Normal 8 13 2" xfId="39515"/>
    <cellStyle name="Normal 8 13 2 2" xfId="39516"/>
    <cellStyle name="Normal 8 13 2 2 2" xfId="39517"/>
    <cellStyle name="Normal 8 13 2 3" xfId="39518"/>
    <cellStyle name="Normal 8 13 2 3 2" xfId="39519"/>
    <cellStyle name="Normal 8 13 2 4" xfId="39520"/>
    <cellStyle name="Normal 8 13 2_Income Statement " xfId="39521"/>
    <cellStyle name="Normal 8 13 3" xfId="39522"/>
    <cellStyle name="Normal 8 13 3 2" xfId="39523"/>
    <cellStyle name="Normal 8 13 3 2 2" xfId="39524"/>
    <cellStyle name="Normal 8 13 3 3" xfId="39525"/>
    <cellStyle name="Normal 8 13 3 3 2" xfId="39526"/>
    <cellStyle name="Normal 8 13 3 4" xfId="39527"/>
    <cellStyle name="Normal 8 13 3_Income Statement " xfId="39528"/>
    <cellStyle name="Normal 8 13 4" xfId="39529"/>
    <cellStyle name="Normal 8 13 4 2" xfId="39530"/>
    <cellStyle name="Normal 8 13 5" xfId="39531"/>
    <cellStyle name="Normal 8 13 5 2" xfId="39532"/>
    <cellStyle name="Normal 8 13 6" xfId="39533"/>
    <cellStyle name="Normal 8 13 6 2" xfId="39534"/>
    <cellStyle name="Normal 8 13 7" xfId="39535"/>
    <cellStyle name="Normal 8 13 8" xfId="39536"/>
    <cellStyle name="Normal 8 13 9" xfId="39537"/>
    <cellStyle name="Normal 8 13_Income Statement " xfId="39538"/>
    <cellStyle name="Normal 8 14" xfId="1702"/>
    <cellStyle name="Normal 8 14 2" xfId="39540"/>
    <cellStyle name="Normal 8 14 2 2" xfId="39541"/>
    <cellStyle name="Normal 8 14 3" xfId="39542"/>
    <cellStyle name="Normal 8 14 3 2" xfId="39543"/>
    <cellStyle name="Normal 8 14 4" xfId="39544"/>
    <cellStyle name="Normal 8 14 5" xfId="39539"/>
    <cellStyle name="Normal 8 14_Income Statement " xfId="39545"/>
    <cellStyle name="Normal 8 15" xfId="3599"/>
    <cellStyle name="Normal 8 15 2" xfId="39547"/>
    <cellStyle name="Normal 8 15 3" xfId="39546"/>
    <cellStyle name="Normal 8 16" xfId="39548"/>
    <cellStyle name="Normal 8 16 2" xfId="39549"/>
    <cellStyle name="Normal 8 17" xfId="39550"/>
    <cellStyle name="Normal 8 17 2" xfId="39551"/>
    <cellStyle name="Normal 8 18" xfId="39552"/>
    <cellStyle name="Normal 8 18 2" xfId="39553"/>
    <cellStyle name="Normal 8 19" xfId="39554"/>
    <cellStyle name="Normal 8 19 2" xfId="39555"/>
    <cellStyle name="Normal 8 2" xfId="1703"/>
    <cellStyle name="Normal 8 2 10" xfId="39556"/>
    <cellStyle name="Normal 8 2 11" xfId="5961"/>
    <cellStyle name="Normal 8 2 2" xfId="3598"/>
    <cellStyle name="Normal 8 2 2 2" xfId="39558"/>
    <cellStyle name="Normal 8 2 2 2 2" xfId="39559"/>
    <cellStyle name="Normal 8 2 2 3" xfId="39560"/>
    <cellStyle name="Normal 8 2 2 3 2" xfId="39561"/>
    <cellStyle name="Normal 8 2 2 4" xfId="39562"/>
    <cellStyle name="Normal 8 2 2 5" xfId="39557"/>
    <cellStyle name="Normal 8 2 2_Income Statement " xfId="39563"/>
    <cellStyle name="Normal 8 2 3" xfId="39564"/>
    <cellStyle name="Normal 8 2 3 2" xfId="39565"/>
    <cellStyle name="Normal 8 2 4" xfId="39566"/>
    <cellStyle name="Normal 8 2 4 2" xfId="39567"/>
    <cellStyle name="Normal 8 2 5" xfId="39568"/>
    <cellStyle name="Normal 8 2 5 2" xfId="39569"/>
    <cellStyle name="Normal 8 2 6" xfId="39570"/>
    <cellStyle name="Normal 8 2 7" xfId="39571"/>
    <cellStyle name="Normal 8 2 8" xfId="39572"/>
    <cellStyle name="Normal 8 2 9" xfId="39573"/>
    <cellStyle name="Normal 8 2_Income Statement " xfId="39574"/>
    <cellStyle name="Normal 8 20" xfId="39575"/>
    <cellStyle name="Normal 8 20 2" xfId="39576"/>
    <cellStyle name="Normal 8 21" xfId="39577"/>
    <cellStyle name="Normal 8 21 2" xfId="39578"/>
    <cellStyle name="Normal 8 22" xfId="39579"/>
    <cellStyle name="Normal 8 22 2" xfId="39580"/>
    <cellStyle name="Normal 8 23" xfId="39581"/>
    <cellStyle name="Normal 8 23 2" xfId="39582"/>
    <cellStyle name="Normal 8 24" xfId="39583"/>
    <cellStyle name="Normal 8 24 2" xfId="39584"/>
    <cellStyle name="Normal 8 25" xfId="39585"/>
    <cellStyle name="Normal 8 25 2" xfId="39586"/>
    <cellStyle name="Normal 8 26" xfId="39587"/>
    <cellStyle name="Normal 8 26 2" xfId="39588"/>
    <cellStyle name="Normal 8 27" xfId="39589"/>
    <cellStyle name="Normal 8 27 2" xfId="39590"/>
    <cellStyle name="Normal 8 28" xfId="39591"/>
    <cellStyle name="Normal 8 28 2" xfId="39592"/>
    <cellStyle name="Normal 8 29" xfId="39593"/>
    <cellStyle name="Normal 8 3" xfId="1704"/>
    <cellStyle name="Normal 8 3 10" xfId="39595"/>
    <cellStyle name="Normal 8 3 11" xfId="39594"/>
    <cellStyle name="Normal 8 3 2" xfId="39596"/>
    <cellStyle name="Normal 8 3 2 2" xfId="39597"/>
    <cellStyle name="Normal 8 3 2 2 2" xfId="39598"/>
    <cellStyle name="Normal 8 3 2 3" xfId="39599"/>
    <cellStyle name="Normal 8 3 2 3 2" xfId="39600"/>
    <cellStyle name="Normal 8 3 2 4" xfId="39601"/>
    <cellStyle name="Normal 8 3 2_Income Statement " xfId="39602"/>
    <cellStyle name="Normal 8 3 3" xfId="39603"/>
    <cellStyle name="Normal 8 3 3 2" xfId="39604"/>
    <cellStyle name="Normal 8 3 3 2 2" xfId="39605"/>
    <cellStyle name="Normal 8 3 3 3" xfId="39606"/>
    <cellStyle name="Normal 8 3 3 3 2" xfId="39607"/>
    <cellStyle name="Normal 8 3 3 4" xfId="39608"/>
    <cellStyle name="Normal 8 3 3_Income Statement " xfId="39609"/>
    <cellStyle name="Normal 8 3 4" xfId="39610"/>
    <cellStyle name="Normal 8 3 4 2" xfId="39611"/>
    <cellStyle name="Normal 8 3 5" xfId="39612"/>
    <cellStyle name="Normal 8 3 5 2" xfId="39613"/>
    <cellStyle name="Normal 8 3 6" xfId="39614"/>
    <cellStyle name="Normal 8 3 6 2" xfId="39615"/>
    <cellStyle name="Normal 8 3 7" xfId="39616"/>
    <cellStyle name="Normal 8 3 8" xfId="39617"/>
    <cellStyle name="Normal 8 3 9" xfId="39618"/>
    <cellStyle name="Normal 8 3_Income Statement " xfId="39619"/>
    <cellStyle name="Normal 8 30" xfId="39620"/>
    <cellStyle name="Normal 8 31" xfId="39621"/>
    <cellStyle name="Normal 8 32" xfId="39622"/>
    <cellStyle name="Normal 8 33" xfId="39623"/>
    <cellStyle name="Normal 8 34" xfId="39624"/>
    <cellStyle name="Normal 8 35" xfId="39625"/>
    <cellStyle name="Normal 8 36" xfId="39626"/>
    <cellStyle name="Normal 8 37" xfId="39627"/>
    <cellStyle name="Normal 8 38" xfId="39628"/>
    <cellStyle name="Normal 8 39" xfId="39629"/>
    <cellStyle name="Normal 8 4" xfId="1705"/>
    <cellStyle name="Normal 8 4 10" xfId="39631"/>
    <cellStyle name="Normal 8 4 11" xfId="39630"/>
    <cellStyle name="Normal 8 4 2" xfId="39632"/>
    <cellStyle name="Normal 8 4 2 2" xfId="39633"/>
    <cellStyle name="Normal 8 4 2 2 2" xfId="39634"/>
    <cellStyle name="Normal 8 4 2 3" xfId="39635"/>
    <cellStyle name="Normal 8 4 2 3 2" xfId="39636"/>
    <cellStyle name="Normal 8 4 2 4" xfId="39637"/>
    <cellStyle name="Normal 8 4 2_Income Statement " xfId="39638"/>
    <cellStyle name="Normal 8 4 3" xfId="39639"/>
    <cellStyle name="Normal 8 4 3 2" xfId="39640"/>
    <cellStyle name="Normal 8 4 3 2 2" xfId="39641"/>
    <cellStyle name="Normal 8 4 3 3" xfId="39642"/>
    <cellStyle name="Normal 8 4 3 3 2" xfId="39643"/>
    <cellStyle name="Normal 8 4 3 4" xfId="39644"/>
    <cellStyle name="Normal 8 4 3_Income Statement " xfId="39645"/>
    <cellStyle name="Normal 8 4 4" xfId="39646"/>
    <cellStyle name="Normal 8 4 4 2" xfId="39647"/>
    <cellStyle name="Normal 8 4 5" xfId="39648"/>
    <cellStyle name="Normal 8 4 5 2" xfId="39649"/>
    <cellStyle name="Normal 8 4 6" xfId="39650"/>
    <cellStyle name="Normal 8 4 6 2" xfId="39651"/>
    <cellStyle name="Normal 8 4 7" xfId="39652"/>
    <cellStyle name="Normal 8 4 8" xfId="39653"/>
    <cellStyle name="Normal 8 4 9" xfId="39654"/>
    <cellStyle name="Normal 8 4_Income Statement " xfId="39655"/>
    <cellStyle name="Normal 8 5" xfId="1706"/>
    <cellStyle name="Normal 8 5 10" xfId="39657"/>
    <cellStyle name="Normal 8 5 11" xfId="39656"/>
    <cellStyle name="Normal 8 5 2" xfId="39658"/>
    <cellStyle name="Normal 8 5 2 2" xfId="39659"/>
    <cellStyle name="Normal 8 5 2 2 2" xfId="39660"/>
    <cellStyle name="Normal 8 5 2 3" xfId="39661"/>
    <cellStyle name="Normal 8 5 2 3 2" xfId="39662"/>
    <cellStyle name="Normal 8 5 2 4" xfId="39663"/>
    <cellStyle name="Normal 8 5 2_Income Statement " xfId="39664"/>
    <cellStyle name="Normal 8 5 3" xfId="39665"/>
    <cellStyle name="Normal 8 5 3 2" xfId="39666"/>
    <cellStyle name="Normal 8 5 3 2 2" xfId="39667"/>
    <cellStyle name="Normal 8 5 3 3" xfId="39668"/>
    <cellStyle name="Normal 8 5 3 3 2" xfId="39669"/>
    <cellStyle name="Normal 8 5 3 4" xfId="39670"/>
    <cellStyle name="Normal 8 5 3_Income Statement " xfId="39671"/>
    <cellStyle name="Normal 8 5 4" xfId="39672"/>
    <cellStyle name="Normal 8 5 4 2" xfId="39673"/>
    <cellStyle name="Normal 8 5 5" xfId="39674"/>
    <cellStyle name="Normal 8 5 5 2" xfId="39675"/>
    <cellStyle name="Normal 8 5 6" xfId="39676"/>
    <cellStyle name="Normal 8 5 6 2" xfId="39677"/>
    <cellStyle name="Normal 8 5 7" xfId="39678"/>
    <cellStyle name="Normal 8 5 8" xfId="39679"/>
    <cellStyle name="Normal 8 5 9" xfId="39680"/>
    <cellStyle name="Normal 8 5_Income Statement " xfId="39681"/>
    <cellStyle name="Normal 8 6" xfId="1707"/>
    <cellStyle name="Normal 8 6 10" xfId="39683"/>
    <cellStyle name="Normal 8 6 11" xfId="39682"/>
    <cellStyle name="Normal 8 6 2" xfId="39684"/>
    <cellStyle name="Normal 8 6 2 2" xfId="39685"/>
    <cellStyle name="Normal 8 6 2 2 2" xfId="39686"/>
    <cellStyle name="Normal 8 6 2 3" xfId="39687"/>
    <cellStyle name="Normal 8 6 2 3 2" xfId="39688"/>
    <cellStyle name="Normal 8 6 2 4" xfId="39689"/>
    <cellStyle name="Normal 8 6 2_Income Statement " xfId="39690"/>
    <cellStyle name="Normal 8 6 3" xfId="39691"/>
    <cellStyle name="Normal 8 6 3 2" xfId="39692"/>
    <cellStyle name="Normal 8 6 3 2 2" xfId="39693"/>
    <cellStyle name="Normal 8 6 3 3" xfId="39694"/>
    <cellStyle name="Normal 8 6 3 3 2" xfId="39695"/>
    <cellStyle name="Normal 8 6 3 4" xfId="39696"/>
    <cellStyle name="Normal 8 6 3_Income Statement " xfId="39697"/>
    <cellStyle name="Normal 8 6 4" xfId="39698"/>
    <cellStyle name="Normal 8 6 4 2" xfId="39699"/>
    <cellStyle name="Normal 8 6 5" xfId="39700"/>
    <cellStyle name="Normal 8 6 5 2" xfId="39701"/>
    <cellStyle name="Normal 8 6 6" xfId="39702"/>
    <cellStyle name="Normal 8 6 6 2" xfId="39703"/>
    <cellStyle name="Normal 8 6 7" xfId="39704"/>
    <cellStyle name="Normal 8 6 8" xfId="39705"/>
    <cellStyle name="Normal 8 6 9" xfId="39706"/>
    <cellStyle name="Normal 8 6_Income Statement " xfId="39707"/>
    <cellStyle name="Normal 8 7" xfId="1708"/>
    <cellStyle name="Normal 8 7 10" xfId="39709"/>
    <cellStyle name="Normal 8 7 11" xfId="39708"/>
    <cellStyle name="Normal 8 7 2" xfId="39710"/>
    <cellStyle name="Normal 8 7 2 2" xfId="39711"/>
    <cellStyle name="Normal 8 7 2 2 2" xfId="39712"/>
    <cellStyle name="Normal 8 7 2 3" xfId="39713"/>
    <cellStyle name="Normal 8 7 2 3 2" xfId="39714"/>
    <cellStyle name="Normal 8 7 2 4" xfId="39715"/>
    <cellStyle name="Normal 8 7 2_Income Statement " xfId="39716"/>
    <cellStyle name="Normal 8 7 3" xfId="39717"/>
    <cellStyle name="Normal 8 7 3 2" xfId="39718"/>
    <cellStyle name="Normal 8 7 3 2 2" xfId="39719"/>
    <cellStyle name="Normal 8 7 3 3" xfId="39720"/>
    <cellStyle name="Normal 8 7 3 3 2" xfId="39721"/>
    <cellStyle name="Normal 8 7 3 4" xfId="39722"/>
    <cellStyle name="Normal 8 7 3_Income Statement " xfId="39723"/>
    <cellStyle name="Normal 8 7 4" xfId="39724"/>
    <cellStyle name="Normal 8 7 4 2" xfId="39725"/>
    <cellStyle name="Normal 8 7 5" xfId="39726"/>
    <cellStyle name="Normal 8 7 5 2" xfId="39727"/>
    <cellStyle name="Normal 8 7 6" xfId="39728"/>
    <cellStyle name="Normal 8 7 6 2" xfId="39729"/>
    <cellStyle name="Normal 8 7 7" xfId="39730"/>
    <cellStyle name="Normal 8 7 8" xfId="39731"/>
    <cellStyle name="Normal 8 7 9" xfId="39732"/>
    <cellStyle name="Normal 8 7_Income Statement " xfId="39733"/>
    <cellStyle name="Normal 8 8" xfId="1709"/>
    <cellStyle name="Normal 8 8 10" xfId="39735"/>
    <cellStyle name="Normal 8 8 11" xfId="39734"/>
    <cellStyle name="Normal 8 8 2" xfId="39736"/>
    <cellStyle name="Normal 8 8 2 2" xfId="39737"/>
    <cellStyle name="Normal 8 8 2 2 2" xfId="39738"/>
    <cellStyle name="Normal 8 8 2 3" xfId="39739"/>
    <cellStyle name="Normal 8 8 2 3 2" xfId="39740"/>
    <cellStyle name="Normal 8 8 2 4" xfId="39741"/>
    <cellStyle name="Normal 8 8 2_Income Statement " xfId="39742"/>
    <cellStyle name="Normal 8 8 3" xfId="39743"/>
    <cellStyle name="Normal 8 8 3 2" xfId="39744"/>
    <cellStyle name="Normal 8 8 3 2 2" xfId="39745"/>
    <cellStyle name="Normal 8 8 3 3" xfId="39746"/>
    <cellStyle name="Normal 8 8 3 3 2" xfId="39747"/>
    <cellStyle name="Normal 8 8 3 4" xfId="39748"/>
    <cellStyle name="Normal 8 8 3_Income Statement " xfId="39749"/>
    <cellStyle name="Normal 8 8 4" xfId="39750"/>
    <cellStyle name="Normal 8 8 4 2" xfId="39751"/>
    <cellStyle name="Normal 8 8 5" xfId="39752"/>
    <cellStyle name="Normal 8 8 5 2" xfId="39753"/>
    <cellStyle name="Normal 8 8 6" xfId="39754"/>
    <cellStyle name="Normal 8 8 6 2" xfId="39755"/>
    <cellStyle name="Normal 8 8 7" xfId="39756"/>
    <cellStyle name="Normal 8 8 8" xfId="39757"/>
    <cellStyle name="Normal 8 8 9" xfId="39758"/>
    <cellStyle name="Normal 8 8_Income Statement " xfId="39759"/>
    <cellStyle name="Normal 8 9" xfId="1710"/>
    <cellStyle name="Normal 8 9 10" xfId="39761"/>
    <cellStyle name="Normal 8 9 11" xfId="39760"/>
    <cellStyle name="Normal 8 9 2" xfId="39762"/>
    <cellStyle name="Normal 8 9 2 2" xfId="39763"/>
    <cellStyle name="Normal 8 9 2 2 2" xfId="39764"/>
    <cellStyle name="Normal 8 9 2 3" xfId="39765"/>
    <cellStyle name="Normal 8 9 2 3 2" xfId="39766"/>
    <cellStyle name="Normal 8 9 2 4" xfId="39767"/>
    <cellStyle name="Normal 8 9 2_Income Statement " xfId="39768"/>
    <cellStyle name="Normal 8 9 3" xfId="39769"/>
    <cellStyle name="Normal 8 9 3 2" xfId="39770"/>
    <cellStyle name="Normal 8 9 3 2 2" xfId="39771"/>
    <cellStyle name="Normal 8 9 3 3" xfId="39772"/>
    <cellStyle name="Normal 8 9 3 3 2" xfId="39773"/>
    <cellStyle name="Normal 8 9 3 4" xfId="39774"/>
    <cellStyle name="Normal 8 9 3_Income Statement " xfId="39775"/>
    <cellStyle name="Normal 8 9 4" xfId="39776"/>
    <cellStyle name="Normal 8 9 4 2" xfId="39777"/>
    <cellStyle name="Normal 8 9 5" xfId="39778"/>
    <cellStyle name="Normal 8 9 5 2" xfId="39779"/>
    <cellStyle name="Normal 8 9 6" xfId="39780"/>
    <cellStyle name="Normal 8 9 6 2" xfId="39781"/>
    <cellStyle name="Normal 8 9 7" xfId="39782"/>
    <cellStyle name="Normal 8 9 8" xfId="39783"/>
    <cellStyle name="Normal 8 9 9" xfId="39784"/>
    <cellStyle name="Normal 8 9_Income Statement " xfId="39785"/>
    <cellStyle name="Normal 8_00401" xfId="1711"/>
    <cellStyle name="Normal 80" xfId="5253"/>
    <cellStyle name="Normal 80 2" xfId="5254"/>
    <cellStyle name="Normal 80 2 2" xfId="5255"/>
    <cellStyle name="Normal 80 2 2 2" xfId="39788"/>
    <cellStyle name="Normal 80 2 3" xfId="5256"/>
    <cellStyle name="Normal 80 2 4" xfId="39787"/>
    <cellStyle name="Normal 80 3" xfId="5257"/>
    <cellStyle name="Normal 80 3 2" xfId="39790"/>
    <cellStyle name="Normal 80 3 3" xfId="39789"/>
    <cellStyle name="Normal 80 4" xfId="39791"/>
    <cellStyle name="Normal 80 5" xfId="39786"/>
    <cellStyle name="Normal 80_01 15 TRAC Estimate w_JE" xfId="5258"/>
    <cellStyle name="Normal 81" xfId="5259"/>
    <cellStyle name="Normal 81 2" xfId="5260"/>
    <cellStyle name="Normal 81 2 2" xfId="5261"/>
    <cellStyle name="Normal 81 2 2 2" xfId="39794"/>
    <cellStyle name="Normal 81 2 3" xfId="5262"/>
    <cellStyle name="Normal 81 2 4" xfId="39793"/>
    <cellStyle name="Normal 81 3" xfId="5263"/>
    <cellStyle name="Normal 81 3 2" xfId="39796"/>
    <cellStyle name="Normal 81 3 3" xfId="39795"/>
    <cellStyle name="Normal 81 4" xfId="39797"/>
    <cellStyle name="Normal 81 5" xfId="39792"/>
    <cellStyle name="Normal 81_01 15 TRAC Estimate w_JE" xfId="5264"/>
    <cellStyle name="Normal 82" xfId="5265"/>
    <cellStyle name="Normal 82 2" xfId="5266"/>
    <cellStyle name="Normal 82 2 2" xfId="39800"/>
    <cellStyle name="Normal 82 2 3" xfId="39799"/>
    <cellStyle name="Normal 82 3" xfId="5267"/>
    <cellStyle name="Normal 82 3 2" xfId="39802"/>
    <cellStyle name="Normal 82 3 3" xfId="39801"/>
    <cellStyle name="Normal 82 4" xfId="39803"/>
    <cellStyle name="Normal 82 5" xfId="39798"/>
    <cellStyle name="Normal 82_Income Statement " xfId="39804"/>
    <cellStyle name="Normal 83" xfId="5268"/>
    <cellStyle name="Normal 83 2" xfId="5269"/>
    <cellStyle name="Normal 83 2 2" xfId="39807"/>
    <cellStyle name="Normal 83 2 3" xfId="39806"/>
    <cellStyle name="Normal 83 3" xfId="5270"/>
    <cellStyle name="Normal 83 3 2" xfId="39809"/>
    <cellStyle name="Normal 83 3 3" xfId="39808"/>
    <cellStyle name="Normal 83 4" xfId="5271"/>
    <cellStyle name="Normal 83 4 2" xfId="39810"/>
    <cellStyle name="Normal 83 5" xfId="39805"/>
    <cellStyle name="Normal 83_Income Statement " xfId="39811"/>
    <cellStyle name="Normal 84" xfId="5272"/>
    <cellStyle name="Normal 84 2" xfId="5273"/>
    <cellStyle name="Normal 84 2 2" xfId="39814"/>
    <cellStyle name="Normal 84 2 3" xfId="39813"/>
    <cellStyle name="Normal 84 3" xfId="5274"/>
    <cellStyle name="Normal 84 3 2" xfId="39816"/>
    <cellStyle name="Normal 84 3 3" xfId="39815"/>
    <cellStyle name="Normal 84 4" xfId="39817"/>
    <cellStyle name="Normal 84 5" xfId="39812"/>
    <cellStyle name="Normal 84_Income Statement " xfId="39818"/>
    <cellStyle name="Normal 85" xfId="5275"/>
    <cellStyle name="Normal 85 2" xfId="5276"/>
    <cellStyle name="Normal 85 2 2" xfId="39821"/>
    <cellStyle name="Normal 85 2 3" xfId="39820"/>
    <cellStyle name="Normal 85 3" xfId="39822"/>
    <cellStyle name="Normal 85 3 2" xfId="39823"/>
    <cellStyle name="Normal 85 4" xfId="39824"/>
    <cellStyle name="Normal 85 5" xfId="39819"/>
    <cellStyle name="Normal 85_Income Statement " xfId="39825"/>
    <cellStyle name="Normal 86" xfId="5277"/>
    <cellStyle name="Normal 86 2" xfId="39827"/>
    <cellStyle name="Normal 86 2 2" xfId="39828"/>
    <cellStyle name="Normal 86 3" xfId="39829"/>
    <cellStyle name="Normal 86 3 2" xfId="39830"/>
    <cellStyle name="Normal 86 4" xfId="39831"/>
    <cellStyle name="Normal 86 5" xfId="39826"/>
    <cellStyle name="Normal 86_Income Statement " xfId="39832"/>
    <cellStyle name="Normal 87" xfId="5278"/>
    <cellStyle name="Normal 87 2" xfId="5279"/>
    <cellStyle name="Normal 87 2 2" xfId="39835"/>
    <cellStyle name="Normal 87 2 3" xfId="39834"/>
    <cellStyle name="Normal 87 3" xfId="5280"/>
    <cellStyle name="Normal 87 3 2" xfId="39837"/>
    <cellStyle name="Normal 87 3 3" xfId="39836"/>
    <cellStyle name="Normal 87 4" xfId="39838"/>
    <cellStyle name="Normal 87 5" xfId="39833"/>
    <cellStyle name="Normal 87_Income Statement " xfId="39839"/>
    <cellStyle name="Normal 88" xfId="1712"/>
    <cellStyle name="Normal 88 10" xfId="39841"/>
    <cellStyle name="Normal 88 11" xfId="39840"/>
    <cellStyle name="Normal 88 2" xfId="5282"/>
    <cellStyle name="Normal 88 2 2" xfId="39843"/>
    <cellStyle name="Normal 88 2 2 2" xfId="39844"/>
    <cellStyle name="Normal 88 2 3" xfId="39845"/>
    <cellStyle name="Normal 88 2 3 2" xfId="39846"/>
    <cellStyle name="Normal 88 2 4" xfId="39847"/>
    <cellStyle name="Normal 88 2 5" xfId="39842"/>
    <cellStyle name="Normal 88 2_Income Statement " xfId="39848"/>
    <cellStyle name="Normal 88 3" xfId="5283"/>
    <cellStyle name="Normal 88 3 2" xfId="39850"/>
    <cellStyle name="Normal 88 3 2 2" xfId="39851"/>
    <cellStyle name="Normal 88 3 3" xfId="39852"/>
    <cellStyle name="Normal 88 3 3 2" xfId="39853"/>
    <cellStyle name="Normal 88 3 4" xfId="39854"/>
    <cellStyle name="Normal 88 3 5" xfId="39849"/>
    <cellStyle name="Normal 88 3_Income Statement " xfId="39855"/>
    <cellStyle name="Normal 88 4" xfId="5281"/>
    <cellStyle name="Normal 88 4 2" xfId="39857"/>
    <cellStyle name="Normal 88 4 3" xfId="39856"/>
    <cellStyle name="Normal 88 5" xfId="39858"/>
    <cellStyle name="Normal 88 5 2" xfId="39859"/>
    <cellStyle name="Normal 88 6" xfId="39860"/>
    <cellStyle name="Normal 88 6 2" xfId="39861"/>
    <cellStyle name="Normal 88 7" xfId="39862"/>
    <cellStyle name="Normal 88 8" xfId="39863"/>
    <cellStyle name="Normal 88 9" xfId="39864"/>
    <cellStyle name="Normal 88_Income Statement " xfId="39865"/>
    <cellStyle name="Normal 89" xfId="1713"/>
    <cellStyle name="Normal 89 10" xfId="39867"/>
    <cellStyle name="Normal 89 11" xfId="39866"/>
    <cellStyle name="Normal 89 2" xfId="5285"/>
    <cellStyle name="Normal 89 2 2" xfId="39869"/>
    <cellStyle name="Normal 89 2 2 2" xfId="39870"/>
    <cellStyle name="Normal 89 2 3" xfId="39871"/>
    <cellStyle name="Normal 89 2 3 2" xfId="39872"/>
    <cellStyle name="Normal 89 2 4" xfId="39873"/>
    <cellStyle name="Normal 89 2 5" xfId="39868"/>
    <cellStyle name="Normal 89 2_Income Statement " xfId="39874"/>
    <cellStyle name="Normal 89 3" xfId="5284"/>
    <cellStyle name="Normal 89 3 2" xfId="39876"/>
    <cellStyle name="Normal 89 3 2 2" xfId="39877"/>
    <cellStyle name="Normal 89 3 3" xfId="39878"/>
    <cellStyle name="Normal 89 3 3 2" xfId="39879"/>
    <cellStyle name="Normal 89 3 4" xfId="39880"/>
    <cellStyle name="Normal 89 3 5" xfId="39875"/>
    <cellStyle name="Normal 89 3_Income Statement " xfId="39881"/>
    <cellStyle name="Normal 89 4" xfId="39882"/>
    <cellStyle name="Normal 89 4 2" xfId="39883"/>
    <cellStyle name="Normal 89 5" xfId="39884"/>
    <cellStyle name="Normal 89 5 2" xfId="39885"/>
    <cellStyle name="Normal 89 6" xfId="39886"/>
    <cellStyle name="Normal 89 6 2" xfId="39887"/>
    <cellStyle name="Normal 89 7" xfId="39888"/>
    <cellStyle name="Normal 89 8" xfId="39889"/>
    <cellStyle name="Normal 89 9" xfId="39890"/>
    <cellStyle name="Normal 89_Income Statement " xfId="39891"/>
    <cellStyle name="Normal 9" xfId="1714"/>
    <cellStyle name="Normal 9 10" xfId="1715"/>
    <cellStyle name="Normal 9 10 10" xfId="39893"/>
    <cellStyle name="Normal 9 10 11" xfId="39892"/>
    <cellStyle name="Normal 9 10 2" xfId="39894"/>
    <cellStyle name="Normal 9 10 2 2" xfId="39895"/>
    <cellStyle name="Normal 9 10 2 2 2" xfId="39896"/>
    <cellStyle name="Normal 9 10 2 3" xfId="39897"/>
    <cellStyle name="Normal 9 10 2 3 2" xfId="39898"/>
    <cellStyle name="Normal 9 10 2 4" xfId="39899"/>
    <cellStyle name="Normal 9 10 2_Income Statement " xfId="39900"/>
    <cellStyle name="Normal 9 10 3" xfId="39901"/>
    <cellStyle name="Normal 9 10 3 2" xfId="39902"/>
    <cellStyle name="Normal 9 10 3 2 2" xfId="39903"/>
    <cellStyle name="Normal 9 10 3 3" xfId="39904"/>
    <cellStyle name="Normal 9 10 3 3 2" xfId="39905"/>
    <cellStyle name="Normal 9 10 3 4" xfId="39906"/>
    <cellStyle name="Normal 9 10 3_Income Statement " xfId="39907"/>
    <cellStyle name="Normal 9 10 4" xfId="39908"/>
    <cellStyle name="Normal 9 10 4 2" xfId="39909"/>
    <cellStyle name="Normal 9 10 5" xfId="39910"/>
    <cellStyle name="Normal 9 10 5 2" xfId="39911"/>
    <cellStyle name="Normal 9 10 6" xfId="39912"/>
    <cellStyle name="Normal 9 10 6 2" xfId="39913"/>
    <cellStyle name="Normal 9 10 7" xfId="39914"/>
    <cellStyle name="Normal 9 10 8" xfId="39915"/>
    <cellStyle name="Normal 9 10 9" xfId="39916"/>
    <cellStyle name="Normal 9 10_Income Statement " xfId="39917"/>
    <cellStyle name="Normal 9 11" xfId="1716"/>
    <cellStyle name="Normal 9 11 10" xfId="39919"/>
    <cellStyle name="Normal 9 11 11" xfId="39918"/>
    <cellStyle name="Normal 9 11 2" xfId="39920"/>
    <cellStyle name="Normal 9 11 2 2" xfId="39921"/>
    <cellStyle name="Normal 9 11 2 2 2" xfId="39922"/>
    <cellStyle name="Normal 9 11 2 3" xfId="39923"/>
    <cellStyle name="Normal 9 11 2 3 2" xfId="39924"/>
    <cellStyle name="Normal 9 11 2 4" xfId="39925"/>
    <cellStyle name="Normal 9 11 2_Income Statement " xfId="39926"/>
    <cellStyle name="Normal 9 11 3" xfId="39927"/>
    <cellStyle name="Normal 9 11 3 2" xfId="39928"/>
    <cellStyle name="Normal 9 11 3 2 2" xfId="39929"/>
    <cellStyle name="Normal 9 11 3 3" xfId="39930"/>
    <cellStyle name="Normal 9 11 3 3 2" xfId="39931"/>
    <cellStyle name="Normal 9 11 3 4" xfId="39932"/>
    <cellStyle name="Normal 9 11 3_Income Statement " xfId="39933"/>
    <cellStyle name="Normal 9 11 4" xfId="39934"/>
    <cellStyle name="Normal 9 11 4 2" xfId="39935"/>
    <cellStyle name="Normal 9 11 5" xfId="39936"/>
    <cellStyle name="Normal 9 11 5 2" xfId="39937"/>
    <cellStyle name="Normal 9 11 6" xfId="39938"/>
    <cellStyle name="Normal 9 11 6 2" xfId="39939"/>
    <cellStyle name="Normal 9 11 7" xfId="39940"/>
    <cellStyle name="Normal 9 11 8" xfId="39941"/>
    <cellStyle name="Normal 9 11 9" xfId="39942"/>
    <cellStyle name="Normal 9 11_Income Statement " xfId="39943"/>
    <cellStyle name="Normal 9 12" xfId="1717"/>
    <cellStyle name="Normal 9 12 10" xfId="39945"/>
    <cellStyle name="Normal 9 12 11" xfId="39944"/>
    <cellStyle name="Normal 9 12 2" xfId="39946"/>
    <cellStyle name="Normal 9 12 2 2" xfId="39947"/>
    <cellStyle name="Normal 9 12 2 2 2" xfId="39948"/>
    <cellStyle name="Normal 9 12 2 3" xfId="39949"/>
    <cellStyle name="Normal 9 12 2 3 2" xfId="39950"/>
    <cellStyle name="Normal 9 12 2 4" xfId="39951"/>
    <cellStyle name="Normal 9 12 2_Income Statement " xfId="39952"/>
    <cellStyle name="Normal 9 12 3" xfId="39953"/>
    <cellStyle name="Normal 9 12 3 2" xfId="39954"/>
    <cellStyle name="Normal 9 12 3 2 2" xfId="39955"/>
    <cellStyle name="Normal 9 12 3 3" xfId="39956"/>
    <cellStyle name="Normal 9 12 3 3 2" xfId="39957"/>
    <cellStyle name="Normal 9 12 3 4" xfId="39958"/>
    <cellStyle name="Normal 9 12 3_Income Statement " xfId="39959"/>
    <cellStyle name="Normal 9 12 4" xfId="39960"/>
    <cellStyle name="Normal 9 12 4 2" xfId="39961"/>
    <cellStyle name="Normal 9 12 5" xfId="39962"/>
    <cellStyle name="Normal 9 12 5 2" xfId="39963"/>
    <cellStyle name="Normal 9 12 6" xfId="39964"/>
    <cellStyle name="Normal 9 12 6 2" xfId="39965"/>
    <cellStyle name="Normal 9 12 7" xfId="39966"/>
    <cellStyle name="Normal 9 12 8" xfId="39967"/>
    <cellStyle name="Normal 9 12 9" xfId="39968"/>
    <cellStyle name="Normal 9 12_Income Statement " xfId="39969"/>
    <cellStyle name="Normal 9 13" xfId="1718"/>
    <cellStyle name="Normal 9 13 10" xfId="39971"/>
    <cellStyle name="Normal 9 13 11" xfId="39970"/>
    <cellStyle name="Normal 9 13 2" xfId="39972"/>
    <cellStyle name="Normal 9 13 2 2" xfId="39973"/>
    <cellStyle name="Normal 9 13 2 2 2" xfId="39974"/>
    <cellStyle name="Normal 9 13 2 3" xfId="39975"/>
    <cellStyle name="Normal 9 13 2 3 2" xfId="39976"/>
    <cellStyle name="Normal 9 13 2 4" xfId="39977"/>
    <cellStyle name="Normal 9 13 2_Income Statement " xfId="39978"/>
    <cellStyle name="Normal 9 13 3" xfId="39979"/>
    <cellStyle name="Normal 9 13 3 2" xfId="39980"/>
    <cellStyle name="Normal 9 13 3 2 2" xfId="39981"/>
    <cellStyle name="Normal 9 13 3 3" xfId="39982"/>
    <cellStyle name="Normal 9 13 3 3 2" xfId="39983"/>
    <cellStyle name="Normal 9 13 3 4" xfId="39984"/>
    <cellStyle name="Normal 9 13 3_Income Statement " xfId="39985"/>
    <cellStyle name="Normal 9 13 4" xfId="39986"/>
    <cellStyle name="Normal 9 13 4 2" xfId="39987"/>
    <cellStyle name="Normal 9 13 5" xfId="39988"/>
    <cellStyle name="Normal 9 13 5 2" xfId="39989"/>
    <cellStyle name="Normal 9 13 6" xfId="39990"/>
    <cellStyle name="Normal 9 13 6 2" xfId="39991"/>
    <cellStyle name="Normal 9 13 7" xfId="39992"/>
    <cellStyle name="Normal 9 13 8" xfId="39993"/>
    <cellStyle name="Normal 9 13 9" xfId="39994"/>
    <cellStyle name="Normal 9 13_Income Statement " xfId="39995"/>
    <cellStyle name="Normal 9 14" xfId="1719"/>
    <cellStyle name="Normal 9 14 10" xfId="39997"/>
    <cellStyle name="Normal 9 14 11" xfId="39996"/>
    <cellStyle name="Normal 9 14 2" xfId="39998"/>
    <cellStyle name="Normal 9 14 2 2" xfId="39999"/>
    <cellStyle name="Normal 9 14 2 2 2" xfId="40000"/>
    <cellStyle name="Normal 9 14 2 3" xfId="40001"/>
    <cellStyle name="Normal 9 14 2 3 2" xfId="40002"/>
    <cellStyle name="Normal 9 14 2 4" xfId="40003"/>
    <cellStyle name="Normal 9 14 2_Income Statement " xfId="40004"/>
    <cellStyle name="Normal 9 14 3" xfId="40005"/>
    <cellStyle name="Normal 9 14 3 2" xfId="40006"/>
    <cellStyle name="Normal 9 14 3 2 2" xfId="40007"/>
    <cellStyle name="Normal 9 14 3 3" xfId="40008"/>
    <cellStyle name="Normal 9 14 3 3 2" xfId="40009"/>
    <cellStyle name="Normal 9 14 3 4" xfId="40010"/>
    <cellStyle name="Normal 9 14 3_Income Statement " xfId="40011"/>
    <cellStyle name="Normal 9 14 4" xfId="40012"/>
    <cellStyle name="Normal 9 14 4 2" xfId="40013"/>
    <cellStyle name="Normal 9 14 5" xfId="40014"/>
    <cellStyle name="Normal 9 14 5 2" xfId="40015"/>
    <cellStyle name="Normal 9 14 6" xfId="40016"/>
    <cellStyle name="Normal 9 14 6 2" xfId="40017"/>
    <cellStyle name="Normal 9 14 7" xfId="40018"/>
    <cellStyle name="Normal 9 14 8" xfId="40019"/>
    <cellStyle name="Normal 9 14 9" xfId="40020"/>
    <cellStyle name="Normal 9 14_Income Statement " xfId="40021"/>
    <cellStyle name="Normal 9 15" xfId="1720"/>
    <cellStyle name="Normal 9 15 10" xfId="40023"/>
    <cellStyle name="Normal 9 15 11" xfId="40022"/>
    <cellStyle name="Normal 9 15 2" xfId="40024"/>
    <cellStyle name="Normal 9 15 2 2" xfId="40025"/>
    <cellStyle name="Normal 9 15 2 2 2" xfId="40026"/>
    <cellStyle name="Normal 9 15 2 3" xfId="40027"/>
    <cellStyle name="Normal 9 15 2 3 2" xfId="40028"/>
    <cellStyle name="Normal 9 15 2 4" xfId="40029"/>
    <cellStyle name="Normal 9 15 2_Income Statement " xfId="40030"/>
    <cellStyle name="Normal 9 15 3" xfId="40031"/>
    <cellStyle name="Normal 9 15 3 2" xfId="40032"/>
    <cellStyle name="Normal 9 15 3 2 2" xfId="40033"/>
    <cellStyle name="Normal 9 15 3 3" xfId="40034"/>
    <cellStyle name="Normal 9 15 3 3 2" xfId="40035"/>
    <cellStyle name="Normal 9 15 3 4" xfId="40036"/>
    <cellStyle name="Normal 9 15 3_Income Statement " xfId="40037"/>
    <cellStyle name="Normal 9 15 4" xfId="40038"/>
    <cellStyle name="Normal 9 15 4 2" xfId="40039"/>
    <cellStyle name="Normal 9 15 5" xfId="40040"/>
    <cellStyle name="Normal 9 15 5 2" xfId="40041"/>
    <cellStyle name="Normal 9 15 6" xfId="40042"/>
    <cellStyle name="Normal 9 15 6 2" xfId="40043"/>
    <cellStyle name="Normal 9 15 7" xfId="40044"/>
    <cellStyle name="Normal 9 15 8" xfId="40045"/>
    <cellStyle name="Normal 9 15 9" xfId="40046"/>
    <cellStyle name="Normal 9 15_Income Statement " xfId="40047"/>
    <cellStyle name="Normal 9 16" xfId="1721"/>
    <cellStyle name="Normal 9 16 10" xfId="40049"/>
    <cellStyle name="Normal 9 16 11" xfId="40048"/>
    <cellStyle name="Normal 9 16 2" xfId="40050"/>
    <cellStyle name="Normal 9 16 2 2" xfId="40051"/>
    <cellStyle name="Normal 9 16 2 2 2" xfId="40052"/>
    <cellStyle name="Normal 9 16 2 3" xfId="40053"/>
    <cellStyle name="Normal 9 16 2 3 2" xfId="40054"/>
    <cellStyle name="Normal 9 16 2 4" xfId="40055"/>
    <cellStyle name="Normal 9 16 2_Income Statement " xfId="40056"/>
    <cellStyle name="Normal 9 16 3" xfId="40057"/>
    <cellStyle name="Normal 9 16 3 2" xfId="40058"/>
    <cellStyle name="Normal 9 16 3 2 2" xfId="40059"/>
    <cellStyle name="Normal 9 16 3 3" xfId="40060"/>
    <cellStyle name="Normal 9 16 3 3 2" xfId="40061"/>
    <cellStyle name="Normal 9 16 3 4" xfId="40062"/>
    <cellStyle name="Normal 9 16 3_Income Statement " xfId="40063"/>
    <cellStyle name="Normal 9 16 4" xfId="40064"/>
    <cellStyle name="Normal 9 16 4 2" xfId="40065"/>
    <cellStyle name="Normal 9 16 5" xfId="40066"/>
    <cellStyle name="Normal 9 16 5 2" xfId="40067"/>
    <cellStyle name="Normal 9 16 6" xfId="40068"/>
    <cellStyle name="Normal 9 16 6 2" xfId="40069"/>
    <cellStyle name="Normal 9 16 7" xfId="40070"/>
    <cellStyle name="Normal 9 16 8" xfId="40071"/>
    <cellStyle name="Normal 9 16 9" xfId="40072"/>
    <cellStyle name="Normal 9 16_Income Statement " xfId="40073"/>
    <cellStyle name="Normal 9 17" xfId="1722"/>
    <cellStyle name="Normal 9 17 10" xfId="40075"/>
    <cellStyle name="Normal 9 17 11" xfId="40074"/>
    <cellStyle name="Normal 9 17 2" xfId="40076"/>
    <cellStyle name="Normal 9 17 2 2" xfId="40077"/>
    <cellStyle name="Normal 9 17 2 2 2" xfId="40078"/>
    <cellStyle name="Normal 9 17 2 3" xfId="40079"/>
    <cellStyle name="Normal 9 17 2 3 2" xfId="40080"/>
    <cellStyle name="Normal 9 17 2 4" xfId="40081"/>
    <cellStyle name="Normal 9 17 2_Income Statement " xfId="40082"/>
    <cellStyle name="Normal 9 17 3" xfId="40083"/>
    <cellStyle name="Normal 9 17 3 2" xfId="40084"/>
    <cellStyle name="Normal 9 17 3 2 2" xfId="40085"/>
    <cellStyle name="Normal 9 17 3 3" xfId="40086"/>
    <cellStyle name="Normal 9 17 3 3 2" xfId="40087"/>
    <cellStyle name="Normal 9 17 3 4" xfId="40088"/>
    <cellStyle name="Normal 9 17 3_Income Statement " xfId="40089"/>
    <cellStyle name="Normal 9 17 4" xfId="40090"/>
    <cellStyle name="Normal 9 17 4 2" xfId="40091"/>
    <cellStyle name="Normal 9 17 5" xfId="40092"/>
    <cellStyle name="Normal 9 17 5 2" xfId="40093"/>
    <cellStyle name="Normal 9 17 6" xfId="40094"/>
    <cellStyle name="Normal 9 17 6 2" xfId="40095"/>
    <cellStyle name="Normal 9 17 7" xfId="40096"/>
    <cellStyle name="Normal 9 17 8" xfId="40097"/>
    <cellStyle name="Normal 9 17 9" xfId="40098"/>
    <cellStyle name="Normal 9 17_Income Statement " xfId="40099"/>
    <cellStyle name="Normal 9 18" xfId="1723"/>
    <cellStyle name="Normal 9 18 10" xfId="40101"/>
    <cellStyle name="Normal 9 18 11" xfId="40100"/>
    <cellStyle name="Normal 9 18 2" xfId="40102"/>
    <cellStyle name="Normal 9 18 2 2" xfId="40103"/>
    <cellStyle name="Normal 9 18 2 2 2" xfId="40104"/>
    <cellStyle name="Normal 9 18 2 3" xfId="40105"/>
    <cellStyle name="Normal 9 18 2 3 2" xfId="40106"/>
    <cellStyle name="Normal 9 18 2 4" xfId="40107"/>
    <cellStyle name="Normal 9 18 2_Income Statement " xfId="40108"/>
    <cellStyle name="Normal 9 18 3" xfId="40109"/>
    <cellStyle name="Normal 9 18 3 2" xfId="40110"/>
    <cellStyle name="Normal 9 18 3 2 2" xfId="40111"/>
    <cellStyle name="Normal 9 18 3 3" xfId="40112"/>
    <cellStyle name="Normal 9 18 3 3 2" xfId="40113"/>
    <cellStyle name="Normal 9 18 3 4" xfId="40114"/>
    <cellStyle name="Normal 9 18 3_Income Statement " xfId="40115"/>
    <cellStyle name="Normal 9 18 4" xfId="40116"/>
    <cellStyle name="Normal 9 18 4 2" xfId="40117"/>
    <cellStyle name="Normal 9 18 5" xfId="40118"/>
    <cellStyle name="Normal 9 18 5 2" xfId="40119"/>
    <cellStyle name="Normal 9 18 6" xfId="40120"/>
    <cellStyle name="Normal 9 18 6 2" xfId="40121"/>
    <cellStyle name="Normal 9 18 7" xfId="40122"/>
    <cellStyle name="Normal 9 18 8" xfId="40123"/>
    <cellStyle name="Normal 9 18 9" xfId="40124"/>
    <cellStyle name="Normal 9 18_Income Statement " xfId="40125"/>
    <cellStyle name="Normal 9 19" xfId="1724"/>
    <cellStyle name="Normal 9 19 10" xfId="40127"/>
    <cellStyle name="Normal 9 19 11" xfId="40126"/>
    <cellStyle name="Normal 9 19 2" xfId="40128"/>
    <cellStyle name="Normal 9 19 2 2" xfId="40129"/>
    <cellStyle name="Normal 9 19 2 2 2" xfId="40130"/>
    <cellStyle name="Normal 9 19 2 3" xfId="40131"/>
    <cellStyle name="Normal 9 19 2 3 2" xfId="40132"/>
    <cellStyle name="Normal 9 19 2 4" xfId="40133"/>
    <cellStyle name="Normal 9 19 2_Income Statement " xfId="40134"/>
    <cellStyle name="Normal 9 19 3" xfId="40135"/>
    <cellStyle name="Normal 9 19 3 2" xfId="40136"/>
    <cellStyle name="Normal 9 19 3 2 2" xfId="40137"/>
    <cellStyle name="Normal 9 19 3 3" xfId="40138"/>
    <cellStyle name="Normal 9 19 3 3 2" xfId="40139"/>
    <cellStyle name="Normal 9 19 3 4" xfId="40140"/>
    <cellStyle name="Normal 9 19 3_Income Statement " xfId="40141"/>
    <cellStyle name="Normal 9 19 4" xfId="40142"/>
    <cellStyle name="Normal 9 19 4 2" xfId="40143"/>
    <cellStyle name="Normal 9 19 5" xfId="40144"/>
    <cellStyle name="Normal 9 19 5 2" xfId="40145"/>
    <cellStyle name="Normal 9 19 6" xfId="40146"/>
    <cellStyle name="Normal 9 19 6 2" xfId="40147"/>
    <cellStyle name="Normal 9 19 7" xfId="40148"/>
    <cellStyle name="Normal 9 19 8" xfId="40149"/>
    <cellStyle name="Normal 9 19 9" xfId="40150"/>
    <cellStyle name="Normal 9 19_Income Statement " xfId="40151"/>
    <cellStyle name="Normal 9 2" xfId="1725"/>
    <cellStyle name="Normal 9 2 10" xfId="40152"/>
    <cellStyle name="Normal 9 2 11" xfId="5962"/>
    <cellStyle name="Normal 9 2 2" xfId="5287"/>
    <cellStyle name="Normal 9 2 2 2" xfId="5288"/>
    <cellStyle name="Normal 9 2 2 2 2" xfId="40155"/>
    <cellStyle name="Normal 9 2 2 2 3" xfId="40154"/>
    <cellStyle name="Normal 9 2 2 3" xfId="40156"/>
    <cellStyle name="Normal 9 2 2 3 2" xfId="40157"/>
    <cellStyle name="Normal 9 2 2 4" xfId="40158"/>
    <cellStyle name="Normal 9 2 2 5" xfId="40153"/>
    <cellStyle name="Normal 9 2 2_Income Statement " xfId="40159"/>
    <cellStyle name="Normal 9 2 3" xfId="5289"/>
    <cellStyle name="Normal 9 2 3 2" xfId="5290"/>
    <cellStyle name="Normal 9 2 3 2 2" xfId="40161"/>
    <cellStyle name="Normal 9 2 3 3" xfId="40160"/>
    <cellStyle name="Normal 9 2 4" xfId="5286"/>
    <cellStyle name="Normal 9 2 4 2" xfId="40163"/>
    <cellStyle name="Normal 9 2 4 3" xfId="40162"/>
    <cellStyle name="Normal 9 2 5" xfId="40164"/>
    <cellStyle name="Normal 9 2 5 2" xfId="40165"/>
    <cellStyle name="Normal 9 2 6" xfId="40166"/>
    <cellStyle name="Normal 9 2 7" xfId="40167"/>
    <cellStyle name="Normal 9 2 8" xfId="40168"/>
    <cellStyle name="Normal 9 2 9" xfId="40169"/>
    <cellStyle name="Normal 9 2_Income Statement " xfId="40170"/>
    <cellStyle name="Normal 9 20" xfId="1726"/>
    <cellStyle name="Normal 9 20 2" xfId="40172"/>
    <cellStyle name="Normal 9 20 2 2" xfId="40173"/>
    <cellStyle name="Normal 9 20 3" xfId="40174"/>
    <cellStyle name="Normal 9 20 3 2" xfId="40175"/>
    <cellStyle name="Normal 9 20 4" xfId="40176"/>
    <cellStyle name="Normal 9 20 5" xfId="40171"/>
    <cellStyle name="Normal 9 20_Income Statement " xfId="40177"/>
    <cellStyle name="Normal 9 21" xfId="1727"/>
    <cellStyle name="Normal 9 21 2" xfId="40179"/>
    <cellStyle name="Normal 9 21 2 2" xfId="40180"/>
    <cellStyle name="Normal 9 21 3" xfId="40181"/>
    <cellStyle name="Normal 9 21 3 2" xfId="40182"/>
    <cellStyle name="Normal 9 21 4" xfId="40183"/>
    <cellStyle name="Normal 9 21 5" xfId="40178"/>
    <cellStyle name="Normal 9 21_Income Statement " xfId="40184"/>
    <cellStyle name="Normal 9 22" xfId="40185"/>
    <cellStyle name="Normal 9 22 2" xfId="40186"/>
    <cellStyle name="Normal 9 23" xfId="40187"/>
    <cellStyle name="Normal 9 23 2" xfId="40188"/>
    <cellStyle name="Normal 9 24" xfId="40189"/>
    <cellStyle name="Normal 9 24 2" xfId="40190"/>
    <cellStyle name="Normal 9 25" xfId="40191"/>
    <cellStyle name="Normal 9 26" xfId="40192"/>
    <cellStyle name="Normal 9 27" xfId="40193"/>
    <cellStyle name="Normal 9 28" xfId="40194"/>
    <cellStyle name="Normal 9 29" xfId="40195"/>
    <cellStyle name="Normal 9 3" xfId="1728"/>
    <cellStyle name="Normal 9 3 10" xfId="40197"/>
    <cellStyle name="Normal 9 3 11" xfId="40196"/>
    <cellStyle name="Normal 9 3 2" xfId="5291"/>
    <cellStyle name="Normal 9 3 2 2" xfId="5292"/>
    <cellStyle name="Normal 9 3 2 2 2" xfId="40200"/>
    <cellStyle name="Normal 9 3 2 2 3" xfId="40199"/>
    <cellStyle name="Normal 9 3 2 3" xfId="40201"/>
    <cellStyle name="Normal 9 3 2 3 2" xfId="40202"/>
    <cellStyle name="Normal 9 3 2 4" xfId="40203"/>
    <cellStyle name="Normal 9 3 2 5" xfId="40198"/>
    <cellStyle name="Normal 9 3 2_Income Statement " xfId="40204"/>
    <cellStyle name="Normal 9 3 3" xfId="5293"/>
    <cellStyle name="Normal 9 3 3 2" xfId="5294"/>
    <cellStyle name="Normal 9 3 3 2 2" xfId="40207"/>
    <cellStyle name="Normal 9 3 3 2 3" xfId="40206"/>
    <cellStyle name="Normal 9 3 3 3" xfId="40208"/>
    <cellStyle name="Normal 9 3 3 3 2" xfId="40209"/>
    <cellStyle name="Normal 9 3 3 4" xfId="40210"/>
    <cellStyle name="Normal 9 3 3 5" xfId="40205"/>
    <cellStyle name="Normal 9 3 3_Income Statement " xfId="40211"/>
    <cellStyle name="Normal 9 3 4" xfId="5295"/>
    <cellStyle name="Normal 9 3 4 2" xfId="40213"/>
    <cellStyle name="Normal 9 3 4 3" xfId="40212"/>
    <cellStyle name="Normal 9 3 5" xfId="40214"/>
    <cellStyle name="Normal 9 3 5 2" xfId="40215"/>
    <cellStyle name="Normal 9 3 6" xfId="40216"/>
    <cellStyle name="Normal 9 3 6 2" xfId="40217"/>
    <cellStyle name="Normal 9 3 7" xfId="40218"/>
    <cellStyle name="Normal 9 3 8" xfId="40219"/>
    <cellStyle name="Normal 9 3 9" xfId="40220"/>
    <cellStyle name="Normal 9 3_FLUX TEMPLATE - SAMPLE 5210 1720000_Rents Receivable (2)" xfId="5296"/>
    <cellStyle name="Normal 9 4" xfId="1729"/>
    <cellStyle name="Normal 9 4 10" xfId="40222"/>
    <cellStyle name="Normal 9 4 11" xfId="40221"/>
    <cellStyle name="Normal 9 4 2" xfId="5297"/>
    <cellStyle name="Normal 9 4 2 2" xfId="5298"/>
    <cellStyle name="Normal 9 4 2 2 2" xfId="40225"/>
    <cellStyle name="Normal 9 4 2 2 3" xfId="40224"/>
    <cellStyle name="Normal 9 4 2 3" xfId="40226"/>
    <cellStyle name="Normal 9 4 2 3 2" xfId="40227"/>
    <cellStyle name="Normal 9 4 2 4" xfId="40228"/>
    <cellStyle name="Normal 9 4 2 5" xfId="40223"/>
    <cellStyle name="Normal 9 4 2_Income Statement " xfId="40229"/>
    <cellStyle name="Normal 9 4 3" xfId="5299"/>
    <cellStyle name="Normal 9 4 3 2" xfId="5300"/>
    <cellStyle name="Normal 9 4 3 2 2" xfId="40232"/>
    <cellStyle name="Normal 9 4 3 2 3" xfId="40231"/>
    <cellStyle name="Normal 9 4 3 3" xfId="40233"/>
    <cellStyle name="Normal 9 4 3 3 2" xfId="40234"/>
    <cellStyle name="Normal 9 4 3 4" xfId="40235"/>
    <cellStyle name="Normal 9 4 3 5" xfId="40230"/>
    <cellStyle name="Normal 9 4 3_Income Statement " xfId="40236"/>
    <cellStyle name="Normal 9 4 4" xfId="5301"/>
    <cellStyle name="Normal 9 4 4 2" xfId="40238"/>
    <cellStyle name="Normal 9 4 4 3" xfId="40237"/>
    <cellStyle name="Normal 9 4 5" xfId="40239"/>
    <cellStyle name="Normal 9 4 5 2" xfId="40240"/>
    <cellStyle name="Normal 9 4 6" xfId="40241"/>
    <cellStyle name="Normal 9 4 6 2" xfId="40242"/>
    <cellStyle name="Normal 9 4 7" xfId="40243"/>
    <cellStyle name="Normal 9 4 8" xfId="40244"/>
    <cellStyle name="Normal 9 4 9" xfId="40245"/>
    <cellStyle name="Normal 9 4_FLUX TEMPLATE - SAMPLE 5210 1720000_Rents Receivable (2)" xfId="5302"/>
    <cellStyle name="Normal 9 5" xfId="1730"/>
    <cellStyle name="Normal 9 5 10" xfId="40247"/>
    <cellStyle name="Normal 9 5 11" xfId="40246"/>
    <cellStyle name="Normal 9 5 2" xfId="5303"/>
    <cellStyle name="Normal 9 5 2 2" xfId="5304"/>
    <cellStyle name="Normal 9 5 2 2 2" xfId="40250"/>
    <cellStyle name="Normal 9 5 2 2 3" xfId="40249"/>
    <cellStyle name="Normal 9 5 2 3" xfId="40251"/>
    <cellStyle name="Normal 9 5 2 3 2" xfId="40252"/>
    <cellStyle name="Normal 9 5 2 4" xfId="40253"/>
    <cellStyle name="Normal 9 5 2 5" xfId="40248"/>
    <cellStyle name="Normal 9 5 2_Income Statement " xfId="40254"/>
    <cellStyle name="Normal 9 5 3" xfId="5305"/>
    <cellStyle name="Normal 9 5 3 2" xfId="5306"/>
    <cellStyle name="Normal 9 5 3 2 2" xfId="40257"/>
    <cellStyle name="Normal 9 5 3 2 3" xfId="40256"/>
    <cellStyle name="Normal 9 5 3 3" xfId="40258"/>
    <cellStyle name="Normal 9 5 3 3 2" xfId="40259"/>
    <cellStyle name="Normal 9 5 3 4" xfId="40260"/>
    <cellStyle name="Normal 9 5 3 5" xfId="40255"/>
    <cellStyle name="Normal 9 5 3_Income Statement " xfId="40261"/>
    <cellStyle name="Normal 9 5 4" xfId="5307"/>
    <cellStyle name="Normal 9 5 4 2" xfId="40263"/>
    <cellStyle name="Normal 9 5 4 3" xfId="40262"/>
    <cellStyle name="Normal 9 5 5" xfId="40264"/>
    <cellStyle name="Normal 9 5 5 2" xfId="40265"/>
    <cellStyle name="Normal 9 5 6" xfId="40266"/>
    <cellStyle name="Normal 9 5 6 2" xfId="40267"/>
    <cellStyle name="Normal 9 5 7" xfId="40268"/>
    <cellStyle name="Normal 9 5 8" xfId="40269"/>
    <cellStyle name="Normal 9 5 9" xfId="40270"/>
    <cellStyle name="Normal 9 5_FLUX TEMPLATE - SAMPLE 5210 1720000_Rents Receivable (2)" xfId="5308"/>
    <cellStyle name="Normal 9 6" xfId="1731"/>
    <cellStyle name="Normal 9 6 10" xfId="40272"/>
    <cellStyle name="Normal 9 6 11" xfId="40271"/>
    <cellStyle name="Normal 9 6 2" xfId="5309"/>
    <cellStyle name="Normal 9 6 2 2" xfId="5310"/>
    <cellStyle name="Normal 9 6 2 2 2" xfId="40275"/>
    <cellStyle name="Normal 9 6 2 2 3" xfId="40274"/>
    <cellStyle name="Normal 9 6 2 3" xfId="40276"/>
    <cellStyle name="Normal 9 6 2 3 2" xfId="40277"/>
    <cellStyle name="Normal 9 6 2 4" xfId="40278"/>
    <cellStyle name="Normal 9 6 2 5" xfId="40273"/>
    <cellStyle name="Normal 9 6 2_Income Statement " xfId="40279"/>
    <cellStyle name="Normal 9 6 3" xfId="5311"/>
    <cellStyle name="Normal 9 6 3 2" xfId="5312"/>
    <cellStyle name="Normal 9 6 3 2 2" xfId="40282"/>
    <cellStyle name="Normal 9 6 3 2 3" xfId="40281"/>
    <cellStyle name="Normal 9 6 3 3" xfId="40283"/>
    <cellStyle name="Normal 9 6 3 3 2" xfId="40284"/>
    <cellStyle name="Normal 9 6 3 4" xfId="40285"/>
    <cellStyle name="Normal 9 6 3 5" xfId="40280"/>
    <cellStyle name="Normal 9 6 3_Income Statement " xfId="40286"/>
    <cellStyle name="Normal 9 6 4" xfId="5313"/>
    <cellStyle name="Normal 9 6 4 2" xfId="40288"/>
    <cellStyle name="Normal 9 6 4 3" xfId="40287"/>
    <cellStyle name="Normal 9 6 5" xfId="40289"/>
    <cellStyle name="Normal 9 6 5 2" xfId="40290"/>
    <cellStyle name="Normal 9 6 6" xfId="40291"/>
    <cellStyle name="Normal 9 6 6 2" xfId="40292"/>
    <cellStyle name="Normal 9 6 7" xfId="40293"/>
    <cellStyle name="Normal 9 6 8" xfId="40294"/>
    <cellStyle name="Normal 9 6 9" xfId="40295"/>
    <cellStyle name="Normal 9 6_FLUX TEMPLATE - SAMPLE 5210 1720000_Rents Receivable (2)" xfId="5314"/>
    <cellStyle name="Normal 9 7" xfId="1732"/>
    <cellStyle name="Normal 9 7 10" xfId="40297"/>
    <cellStyle name="Normal 9 7 11" xfId="40296"/>
    <cellStyle name="Normal 9 7 2" xfId="5315"/>
    <cellStyle name="Normal 9 7 2 2" xfId="40299"/>
    <cellStyle name="Normal 9 7 2 2 2" xfId="40300"/>
    <cellStyle name="Normal 9 7 2 3" xfId="40301"/>
    <cellStyle name="Normal 9 7 2 3 2" xfId="40302"/>
    <cellStyle name="Normal 9 7 2 4" xfId="40303"/>
    <cellStyle name="Normal 9 7 2 5" xfId="40298"/>
    <cellStyle name="Normal 9 7 2_Income Statement " xfId="40304"/>
    <cellStyle name="Normal 9 7 3" xfId="40305"/>
    <cellStyle name="Normal 9 7 3 2" xfId="40306"/>
    <cellStyle name="Normal 9 7 3 2 2" xfId="40307"/>
    <cellStyle name="Normal 9 7 3 3" xfId="40308"/>
    <cellStyle name="Normal 9 7 3 3 2" xfId="40309"/>
    <cellStyle name="Normal 9 7 3 4" xfId="40310"/>
    <cellStyle name="Normal 9 7 3_Income Statement " xfId="40311"/>
    <cellStyle name="Normal 9 7 4" xfId="40312"/>
    <cellStyle name="Normal 9 7 4 2" xfId="40313"/>
    <cellStyle name="Normal 9 7 5" xfId="40314"/>
    <cellStyle name="Normal 9 7 5 2" xfId="40315"/>
    <cellStyle name="Normal 9 7 6" xfId="40316"/>
    <cellStyle name="Normal 9 7 6 2" xfId="40317"/>
    <cellStyle name="Normal 9 7 7" xfId="40318"/>
    <cellStyle name="Normal 9 7 8" xfId="40319"/>
    <cellStyle name="Normal 9 7 9" xfId="40320"/>
    <cellStyle name="Normal 9 7_Income Statement " xfId="40321"/>
    <cellStyle name="Normal 9 8" xfId="1733"/>
    <cellStyle name="Normal 9 8 10" xfId="40323"/>
    <cellStyle name="Normal 9 8 11" xfId="40322"/>
    <cellStyle name="Normal 9 8 2" xfId="5316"/>
    <cellStyle name="Normal 9 8 2 2" xfId="40325"/>
    <cellStyle name="Normal 9 8 2 2 2" xfId="40326"/>
    <cellStyle name="Normal 9 8 2 3" xfId="40327"/>
    <cellStyle name="Normal 9 8 2 3 2" xfId="40328"/>
    <cellStyle name="Normal 9 8 2 4" xfId="40329"/>
    <cellStyle name="Normal 9 8 2 5" xfId="40324"/>
    <cellStyle name="Normal 9 8 2_Income Statement " xfId="40330"/>
    <cellStyle name="Normal 9 8 3" xfId="40331"/>
    <cellStyle name="Normal 9 8 3 2" xfId="40332"/>
    <cellStyle name="Normal 9 8 3 2 2" xfId="40333"/>
    <cellStyle name="Normal 9 8 3 3" xfId="40334"/>
    <cellStyle name="Normal 9 8 3 3 2" xfId="40335"/>
    <cellStyle name="Normal 9 8 3 4" xfId="40336"/>
    <cellStyle name="Normal 9 8 3_Income Statement " xfId="40337"/>
    <cellStyle name="Normal 9 8 4" xfId="40338"/>
    <cellStyle name="Normal 9 8 4 2" xfId="40339"/>
    <cellStyle name="Normal 9 8 5" xfId="40340"/>
    <cellStyle name="Normal 9 8 5 2" xfId="40341"/>
    <cellStyle name="Normal 9 8 6" xfId="40342"/>
    <cellStyle name="Normal 9 8 6 2" xfId="40343"/>
    <cellStyle name="Normal 9 8 7" xfId="40344"/>
    <cellStyle name="Normal 9 8 8" xfId="40345"/>
    <cellStyle name="Normal 9 8 9" xfId="40346"/>
    <cellStyle name="Normal 9 8_Income Statement " xfId="40347"/>
    <cellStyle name="Normal 9 9" xfId="1734"/>
    <cellStyle name="Normal 9 9 10" xfId="40349"/>
    <cellStyle name="Normal 9 9 11" xfId="40348"/>
    <cellStyle name="Normal 9 9 2" xfId="40350"/>
    <cellStyle name="Normal 9 9 2 2" xfId="40351"/>
    <cellStyle name="Normal 9 9 2 2 2" xfId="40352"/>
    <cellStyle name="Normal 9 9 2 3" xfId="40353"/>
    <cellStyle name="Normal 9 9 2 3 2" xfId="40354"/>
    <cellStyle name="Normal 9 9 2 4" xfId="40355"/>
    <cellStyle name="Normal 9 9 2_Income Statement " xfId="40356"/>
    <cellStyle name="Normal 9 9 3" xfId="40357"/>
    <cellStyle name="Normal 9 9 3 2" xfId="40358"/>
    <cellStyle name="Normal 9 9 3 2 2" xfId="40359"/>
    <cellStyle name="Normal 9 9 3 3" xfId="40360"/>
    <cellStyle name="Normal 9 9 3 3 2" xfId="40361"/>
    <cellStyle name="Normal 9 9 3 4" xfId="40362"/>
    <cellStyle name="Normal 9 9 3_Income Statement " xfId="40363"/>
    <cellStyle name="Normal 9 9 4" xfId="40364"/>
    <cellStyle name="Normal 9 9 4 2" xfId="40365"/>
    <cellStyle name="Normal 9 9 5" xfId="40366"/>
    <cellStyle name="Normal 9 9 5 2" xfId="40367"/>
    <cellStyle name="Normal 9 9 6" xfId="40368"/>
    <cellStyle name="Normal 9 9 6 2" xfId="40369"/>
    <cellStyle name="Normal 9 9 7" xfId="40370"/>
    <cellStyle name="Normal 9 9 8" xfId="40371"/>
    <cellStyle name="Normal 9 9 9" xfId="40372"/>
    <cellStyle name="Normal 9 9_Income Statement " xfId="40373"/>
    <cellStyle name="Normal 9_08_NH Hydro_03.31.12_v2" xfId="40374"/>
    <cellStyle name="Normal 90" xfId="1735"/>
    <cellStyle name="Normal 90 10" xfId="40376"/>
    <cellStyle name="Normal 90 11" xfId="40375"/>
    <cellStyle name="Normal 90 2" xfId="5318"/>
    <cellStyle name="Normal 90 2 2" xfId="40378"/>
    <cellStyle name="Normal 90 2 2 2" xfId="40379"/>
    <cellStyle name="Normal 90 2 3" xfId="40380"/>
    <cellStyle name="Normal 90 2 3 2" xfId="40381"/>
    <cellStyle name="Normal 90 2 4" xfId="40382"/>
    <cellStyle name="Normal 90 2 5" xfId="40377"/>
    <cellStyle name="Normal 90 2_Income Statement " xfId="40383"/>
    <cellStyle name="Normal 90 3" xfId="5319"/>
    <cellStyle name="Normal 90 3 2" xfId="40385"/>
    <cellStyle name="Normal 90 3 2 2" xfId="40386"/>
    <cellStyle name="Normal 90 3 3" xfId="40387"/>
    <cellStyle name="Normal 90 3 3 2" xfId="40388"/>
    <cellStyle name="Normal 90 3 4" xfId="40389"/>
    <cellStyle name="Normal 90 3 5" xfId="40384"/>
    <cellStyle name="Normal 90 3_Income Statement " xfId="40390"/>
    <cellStyle name="Normal 90 4" xfId="5317"/>
    <cellStyle name="Normal 90 4 2" xfId="40392"/>
    <cellStyle name="Normal 90 4 3" xfId="40391"/>
    <cellStyle name="Normal 90 5" xfId="40393"/>
    <cellStyle name="Normal 90 5 2" xfId="40394"/>
    <cellStyle name="Normal 90 6" xfId="40395"/>
    <cellStyle name="Normal 90 6 2" xfId="40396"/>
    <cellStyle name="Normal 90 7" xfId="40397"/>
    <cellStyle name="Normal 90 8" xfId="40398"/>
    <cellStyle name="Normal 90 9" xfId="40399"/>
    <cellStyle name="Normal 90_Income Statement " xfId="40400"/>
    <cellStyle name="Normal 91" xfId="1736"/>
    <cellStyle name="Normal 91 10" xfId="40402"/>
    <cellStyle name="Normal 91 11" xfId="40401"/>
    <cellStyle name="Normal 91 2" xfId="5320"/>
    <cellStyle name="Normal 91 2 2" xfId="40404"/>
    <cellStyle name="Normal 91 2 2 2" xfId="40405"/>
    <cellStyle name="Normal 91 2 3" xfId="40406"/>
    <cellStyle name="Normal 91 2 3 2" xfId="40407"/>
    <cellStyle name="Normal 91 2 4" xfId="40408"/>
    <cellStyle name="Normal 91 2 5" xfId="40403"/>
    <cellStyle name="Normal 91 2_Income Statement " xfId="40409"/>
    <cellStyle name="Normal 91 3" xfId="5321"/>
    <cellStyle name="Normal 91 3 2" xfId="40411"/>
    <cellStyle name="Normal 91 3 2 2" xfId="40412"/>
    <cellStyle name="Normal 91 3 3" xfId="40413"/>
    <cellStyle name="Normal 91 3 3 2" xfId="40414"/>
    <cellStyle name="Normal 91 3 4" xfId="40415"/>
    <cellStyle name="Normal 91 3 5" xfId="40410"/>
    <cellStyle name="Normal 91 3_Income Statement " xfId="40416"/>
    <cellStyle name="Normal 91 4" xfId="5322"/>
    <cellStyle name="Normal 91 4 2" xfId="40418"/>
    <cellStyle name="Normal 91 4 3" xfId="40417"/>
    <cellStyle name="Normal 91 5" xfId="40419"/>
    <cellStyle name="Normal 91 5 2" xfId="40420"/>
    <cellStyle name="Normal 91 6" xfId="40421"/>
    <cellStyle name="Normal 91 6 2" xfId="40422"/>
    <cellStyle name="Normal 91 7" xfId="40423"/>
    <cellStyle name="Normal 91 8" xfId="40424"/>
    <cellStyle name="Normal 91 9" xfId="40425"/>
    <cellStyle name="Normal 91_Income Statement " xfId="40426"/>
    <cellStyle name="Normal 92" xfId="1737"/>
    <cellStyle name="Normal 92 10" xfId="40428"/>
    <cellStyle name="Normal 92 11" xfId="40427"/>
    <cellStyle name="Normal 92 2" xfId="5324"/>
    <cellStyle name="Normal 92 2 2" xfId="40430"/>
    <cellStyle name="Normal 92 2 2 2" xfId="40431"/>
    <cellStyle name="Normal 92 2 3" xfId="40432"/>
    <cellStyle name="Normal 92 2 3 2" xfId="40433"/>
    <cellStyle name="Normal 92 2 4" xfId="40434"/>
    <cellStyle name="Normal 92 2 5" xfId="40429"/>
    <cellStyle name="Normal 92 2_Income Statement " xfId="40435"/>
    <cellStyle name="Normal 92 3" xfId="5323"/>
    <cellStyle name="Normal 92 3 2" xfId="40437"/>
    <cellStyle name="Normal 92 3 2 2" xfId="40438"/>
    <cellStyle name="Normal 92 3 3" xfId="40439"/>
    <cellStyle name="Normal 92 3 3 2" xfId="40440"/>
    <cellStyle name="Normal 92 3 4" xfId="40441"/>
    <cellStyle name="Normal 92 3 5" xfId="40436"/>
    <cellStyle name="Normal 92 3_Income Statement " xfId="40442"/>
    <cellStyle name="Normal 92 4" xfId="40443"/>
    <cellStyle name="Normal 92 4 2" xfId="40444"/>
    <cellStyle name="Normal 92 5" xfId="40445"/>
    <cellStyle name="Normal 92 5 2" xfId="40446"/>
    <cellStyle name="Normal 92 6" xfId="40447"/>
    <cellStyle name="Normal 92 6 2" xfId="40448"/>
    <cellStyle name="Normal 92 7" xfId="40449"/>
    <cellStyle name="Normal 92 8" xfId="40450"/>
    <cellStyle name="Normal 92 9" xfId="40451"/>
    <cellStyle name="Normal 92_Income Statement " xfId="40452"/>
    <cellStyle name="Normal 93" xfId="1738"/>
    <cellStyle name="Normal 93 10" xfId="40454"/>
    <cellStyle name="Normal 93 11" xfId="40453"/>
    <cellStyle name="Normal 93 2" xfId="5325"/>
    <cellStyle name="Normal 93 2 2" xfId="40456"/>
    <cellStyle name="Normal 93 2 2 2" xfId="40457"/>
    <cellStyle name="Normal 93 2 3" xfId="40458"/>
    <cellStyle name="Normal 93 2 3 2" xfId="40459"/>
    <cellStyle name="Normal 93 2 4" xfId="40460"/>
    <cellStyle name="Normal 93 2 5" xfId="40455"/>
    <cellStyle name="Normal 93 2_Income Statement " xfId="40461"/>
    <cellStyle name="Normal 93 3" xfId="40462"/>
    <cellStyle name="Normal 93 3 2" xfId="40463"/>
    <cellStyle name="Normal 93 3 2 2" xfId="40464"/>
    <cellStyle name="Normal 93 3 3" xfId="40465"/>
    <cellStyle name="Normal 93 3 3 2" xfId="40466"/>
    <cellStyle name="Normal 93 3 4" xfId="40467"/>
    <cellStyle name="Normal 93 3_Income Statement " xfId="40468"/>
    <cellStyle name="Normal 93 4" xfId="40469"/>
    <cellStyle name="Normal 93 4 2" xfId="40470"/>
    <cellStyle name="Normal 93 5" xfId="40471"/>
    <cellStyle name="Normal 93 5 2" xfId="40472"/>
    <cellStyle name="Normal 93 6" xfId="40473"/>
    <cellStyle name="Normal 93 6 2" xfId="40474"/>
    <cellStyle name="Normal 93 7" xfId="40475"/>
    <cellStyle name="Normal 93 8" xfId="40476"/>
    <cellStyle name="Normal 93 9" xfId="40477"/>
    <cellStyle name="Normal 93_Income Statement " xfId="40478"/>
    <cellStyle name="Normal 94" xfId="1739"/>
    <cellStyle name="Normal 94 10" xfId="40480"/>
    <cellStyle name="Normal 94 11" xfId="40479"/>
    <cellStyle name="Normal 94 2" xfId="5326"/>
    <cellStyle name="Normal 94 2 2" xfId="40482"/>
    <cellStyle name="Normal 94 2 2 2" xfId="40483"/>
    <cellStyle name="Normal 94 2 3" xfId="40484"/>
    <cellStyle name="Normal 94 2 3 2" xfId="40485"/>
    <cellStyle name="Normal 94 2 4" xfId="40486"/>
    <cellStyle name="Normal 94 2 5" xfId="40481"/>
    <cellStyle name="Normal 94 2_Income Statement " xfId="40487"/>
    <cellStyle name="Normal 94 3" xfId="40488"/>
    <cellStyle name="Normal 94 3 2" xfId="40489"/>
    <cellStyle name="Normal 94 3 2 2" xfId="40490"/>
    <cellStyle name="Normal 94 3 3" xfId="40491"/>
    <cellStyle name="Normal 94 3 3 2" xfId="40492"/>
    <cellStyle name="Normal 94 3 4" xfId="40493"/>
    <cellStyle name="Normal 94 3_Income Statement " xfId="40494"/>
    <cellStyle name="Normal 94 4" xfId="40495"/>
    <cellStyle name="Normal 94 4 2" xfId="40496"/>
    <cellStyle name="Normal 94 5" xfId="40497"/>
    <cellStyle name="Normal 94 5 2" xfId="40498"/>
    <cellStyle name="Normal 94 6" xfId="40499"/>
    <cellStyle name="Normal 94 6 2" xfId="40500"/>
    <cellStyle name="Normal 94 7" xfId="40501"/>
    <cellStyle name="Normal 94 8" xfId="40502"/>
    <cellStyle name="Normal 94 9" xfId="40503"/>
    <cellStyle name="Normal 94_Income Statement " xfId="40504"/>
    <cellStyle name="Normal 95" xfId="1740"/>
    <cellStyle name="Normal 95 10" xfId="40506"/>
    <cellStyle name="Normal 95 11" xfId="40505"/>
    <cellStyle name="Normal 95 2" xfId="5327"/>
    <cellStyle name="Normal 95 2 2" xfId="40508"/>
    <cellStyle name="Normal 95 2 2 2" xfId="40509"/>
    <cellStyle name="Normal 95 2 3" xfId="40510"/>
    <cellStyle name="Normal 95 2 3 2" xfId="40511"/>
    <cellStyle name="Normal 95 2 4" xfId="40512"/>
    <cellStyle name="Normal 95 2 5" xfId="40507"/>
    <cellStyle name="Normal 95 2_Income Statement " xfId="40513"/>
    <cellStyle name="Normal 95 3" xfId="40514"/>
    <cellStyle name="Normal 95 3 2" xfId="40515"/>
    <cellStyle name="Normal 95 3 2 2" xfId="40516"/>
    <cellStyle name="Normal 95 3 3" xfId="40517"/>
    <cellStyle name="Normal 95 3 3 2" xfId="40518"/>
    <cellStyle name="Normal 95 3 4" xfId="40519"/>
    <cellStyle name="Normal 95 3_Income Statement " xfId="40520"/>
    <cellStyle name="Normal 95 4" xfId="40521"/>
    <cellStyle name="Normal 95 4 2" xfId="40522"/>
    <cellStyle name="Normal 95 5" xfId="40523"/>
    <cellStyle name="Normal 95 5 2" xfId="40524"/>
    <cellStyle name="Normal 95 6" xfId="40525"/>
    <cellStyle name="Normal 95 6 2" xfId="40526"/>
    <cellStyle name="Normal 95 7" xfId="40527"/>
    <cellStyle name="Normal 95 8" xfId="40528"/>
    <cellStyle name="Normal 95 9" xfId="40529"/>
    <cellStyle name="Normal 95_Income Statement " xfId="40530"/>
    <cellStyle name="Normal 96" xfId="1741"/>
    <cellStyle name="Normal 96 10" xfId="40532"/>
    <cellStyle name="Normal 96 11" xfId="40531"/>
    <cellStyle name="Normal 96 2" xfId="5328"/>
    <cellStyle name="Normal 96 2 2" xfId="40534"/>
    <cellStyle name="Normal 96 2 2 2" xfId="40535"/>
    <cellStyle name="Normal 96 2 3" xfId="40536"/>
    <cellStyle name="Normal 96 2 3 2" xfId="40537"/>
    <cellStyle name="Normal 96 2 4" xfId="40538"/>
    <cellStyle name="Normal 96 2 5" xfId="40533"/>
    <cellStyle name="Normal 96 2_Income Statement " xfId="40539"/>
    <cellStyle name="Normal 96 3" xfId="40540"/>
    <cellStyle name="Normal 96 3 2" xfId="40541"/>
    <cellStyle name="Normal 96 3 2 2" xfId="40542"/>
    <cellStyle name="Normal 96 3 3" xfId="40543"/>
    <cellStyle name="Normal 96 3 3 2" xfId="40544"/>
    <cellStyle name="Normal 96 3 4" xfId="40545"/>
    <cellStyle name="Normal 96 3_Income Statement " xfId="40546"/>
    <cellStyle name="Normal 96 4" xfId="40547"/>
    <cellStyle name="Normal 96 4 2" xfId="40548"/>
    <cellStyle name="Normal 96 5" xfId="40549"/>
    <cellStyle name="Normal 96 5 2" xfId="40550"/>
    <cellStyle name="Normal 96 6" xfId="40551"/>
    <cellStyle name="Normal 96 6 2" xfId="40552"/>
    <cellStyle name="Normal 96 7" xfId="40553"/>
    <cellStyle name="Normal 96 8" xfId="40554"/>
    <cellStyle name="Normal 96 9" xfId="40555"/>
    <cellStyle name="Normal 96_Income Statement " xfId="40556"/>
    <cellStyle name="Normal 97" xfId="1742"/>
    <cellStyle name="Normal 97 10" xfId="40558"/>
    <cellStyle name="Normal 97 11" xfId="40557"/>
    <cellStyle name="Normal 97 2" xfId="5330"/>
    <cellStyle name="Normal 97 2 2" xfId="40560"/>
    <cellStyle name="Normal 97 2 2 2" xfId="40561"/>
    <cellStyle name="Normal 97 2 3" xfId="40562"/>
    <cellStyle name="Normal 97 2 3 2" xfId="40563"/>
    <cellStyle name="Normal 97 2 4" xfId="40564"/>
    <cellStyle name="Normal 97 2 5" xfId="40559"/>
    <cellStyle name="Normal 97 2_Income Statement " xfId="40565"/>
    <cellStyle name="Normal 97 3" xfId="5329"/>
    <cellStyle name="Normal 97 3 2" xfId="40567"/>
    <cellStyle name="Normal 97 3 2 2" xfId="40568"/>
    <cellStyle name="Normal 97 3 3" xfId="40569"/>
    <cellStyle name="Normal 97 3 3 2" xfId="40570"/>
    <cellStyle name="Normal 97 3 4" xfId="40571"/>
    <cellStyle name="Normal 97 3 5" xfId="40566"/>
    <cellStyle name="Normal 97 3_Income Statement " xfId="40572"/>
    <cellStyle name="Normal 97 4" xfId="40573"/>
    <cellStyle name="Normal 97 4 2" xfId="40574"/>
    <cellStyle name="Normal 97 5" xfId="40575"/>
    <cellStyle name="Normal 97 5 2" xfId="40576"/>
    <cellStyle name="Normal 97 6" xfId="40577"/>
    <cellStyle name="Normal 97 6 2" xfId="40578"/>
    <cellStyle name="Normal 97 7" xfId="40579"/>
    <cellStyle name="Normal 97 8" xfId="40580"/>
    <cellStyle name="Normal 97 9" xfId="40581"/>
    <cellStyle name="Normal 97_Income Statement " xfId="40582"/>
    <cellStyle name="Normal 98" xfId="1743"/>
    <cellStyle name="Normal 98 10" xfId="40584"/>
    <cellStyle name="Normal 98 11" xfId="40583"/>
    <cellStyle name="Normal 98 2" xfId="5332"/>
    <cellStyle name="Normal 98 2 2" xfId="40586"/>
    <cellStyle name="Normal 98 2 2 2" xfId="40587"/>
    <cellStyle name="Normal 98 2 3" xfId="40588"/>
    <cellStyle name="Normal 98 2 3 2" xfId="40589"/>
    <cellStyle name="Normal 98 2 4" xfId="40590"/>
    <cellStyle name="Normal 98 2 5" xfId="40585"/>
    <cellStyle name="Normal 98 2_Income Statement " xfId="40591"/>
    <cellStyle name="Normal 98 3" xfId="5331"/>
    <cellStyle name="Normal 98 3 2" xfId="40593"/>
    <cellStyle name="Normal 98 3 2 2" xfId="40594"/>
    <cellStyle name="Normal 98 3 3" xfId="40595"/>
    <cellStyle name="Normal 98 3 3 2" xfId="40596"/>
    <cellStyle name="Normal 98 3 4" xfId="40597"/>
    <cellStyle name="Normal 98 3 5" xfId="40592"/>
    <cellStyle name="Normal 98 3_Income Statement " xfId="40598"/>
    <cellStyle name="Normal 98 4" xfId="40599"/>
    <cellStyle name="Normal 98 4 2" xfId="40600"/>
    <cellStyle name="Normal 98 5" xfId="40601"/>
    <cellStyle name="Normal 98 5 2" xfId="40602"/>
    <cellStyle name="Normal 98 6" xfId="40603"/>
    <cellStyle name="Normal 98 6 2" xfId="40604"/>
    <cellStyle name="Normal 98 7" xfId="40605"/>
    <cellStyle name="Normal 98 8" xfId="40606"/>
    <cellStyle name="Normal 98 9" xfId="40607"/>
    <cellStyle name="Normal 98_Income Statement " xfId="40608"/>
    <cellStyle name="Normal 99" xfId="1744"/>
    <cellStyle name="Normal 99 10" xfId="40610"/>
    <cellStyle name="Normal 99 11" xfId="40609"/>
    <cellStyle name="Normal 99 2" xfId="5334"/>
    <cellStyle name="Normal 99 2 2" xfId="40612"/>
    <cellStyle name="Normal 99 2 2 2" xfId="40613"/>
    <cellStyle name="Normal 99 2 3" xfId="40614"/>
    <cellStyle name="Normal 99 2 3 2" xfId="40615"/>
    <cellStyle name="Normal 99 2 4" xfId="40616"/>
    <cellStyle name="Normal 99 2 5" xfId="40611"/>
    <cellStyle name="Normal 99 2_Income Statement " xfId="40617"/>
    <cellStyle name="Normal 99 3" xfId="5333"/>
    <cellStyle name="Normal 99 3 2" xfId="40619"/>
    <cellStyle name="Normal 99 3 2 2" xfId="40620"/>
    <cellStyle name="Normal 99 3 3" xfId="40621"/>
    <cellStyle name="Normal 99 3 3 2" xfId="40622"/>
    <cellStyle name="Normal 99 3 4" xfId="40623"/>
    <cellStyle name="Normal 99 3 5" xfId="40618"/>
    <cellStyle name="Normal 99 3_Income Statement " xfId="40624"/>
    <cellStyle name="Normal 99 4" xfId="40625"/>
    <cellStyle name="Normal 99 4 2" xfId="40626"/>
    <cellStyle name="Normal 99 5" xfId="40627"/>
    <cellStyle name="Normal 99 5 2" xfId="40628"/>
    <cellStyle name="Normal 99 6" xfId="40629"/>
    <cellStyle name="Normal 99 6 2" xfId="40630"/>
    <cellStyle name="Normal 99 7" xfId="40631"/>
    <cellStyle name="Normal 99 8" xfId="40632"/>
    <cellStyle name="Normal 99 9" xfId="40633"/>
    <cellStyle name="Normal 99_Income Statement " xfId="40634"/>
    <cellStyle name="Normal dotted under" xfId="3597"/>
    <cellStyle name="Normal U" xfId="3596"/>
    <cellStyle name="Normal U 2" xfId="40635"/>
    <cellStyle name="Normál_Cost_Baseline v1.1" xfId="3595"/>
    <cellStyle name="Normal_fercform" xfId="3918"/>
    <cellStyle name="NormalGB" xfId="3594"/>
    <cellStyle name="NormalGB 2" xfId="40636"/>
    <cellStyle name="NormalRed" xfId="5335"/>
    <cellStyle name="nos13" xfId="3593"/>
    <cellStyle name="Note 10" xfId="1745"/>
    <cellStyle name="Note 10 10" xfId="40638"/>
    <cellStyle name="Note 10 10 2" xfId="40639"/>
    <cellStyle name="Note 10 10 2 2" xfId="40640"/>
    <cellStyle name="Note 10 10 2 3" xfId="40641"/>
    <cellStyle name="Note 10 10 2 4" xfId="40642"/>
    <cellStyle name="Note 10 10 3" xfId="40643"/>
    <cellStyle name="Note 10 10 4" xfId="40644"/>
    <cellStyle name="Note 10 10 5" xfId="40645"/>
    <cellStyle name="Note 10 11" xfId="40646"/>
    <cellStyle name="Note 10 12" xfId="40647"/>
    <cellStyle name="Note 10 13" xfId="40648"/>
    <cellStyle name="Note 10 14" xfId="40649"/>
    <cellStyle name="Note 10 15" xfId="40637"/>
    <cellStyle name="Note 10 2" xfId="5337"/>
    <cellStyle name="Note 10 2 10" xfId="40651"/>
    <cellStyle name="Note 10 2 10 2" xfId="40652"/>
    <cellStyle name="Note 10 2 10 2 2" xfId="40653"/>
    <cellStyle name="Note 10 2 10 2 3" xfId="40654"/>
    <cellStyle name="Note 10 2 10 2 4" xfId="40655"/>
    <cellStyle name="Note 10 2 10 3" xfId="40656"/>
    <cellStyle name="Note 10 2 10 4" xfId="40657"/>
    <cellStyle name="Note 10 2 10 5" xfId="40658"/>
    <cellStyle name="Note 10 2 11" xfId="40659"/>
    <cellStyle name="Note 10 2 11 2" xfId="40660"/>
    <cellStyle name="Note 10 2 11 2 2" xfId="40661"/>
    <cellStyle name="Note 10 2 11 2 3" xfId="40662"/>
    <cellStyle name="Note 10 2 11 2 4" xfId="40663"/>
    <cellStyle name="Note 10 2 11 3" xfId="40664"/>
    <cellStyle name="Note 10 2 11 4" xfId="40665"/>
    <cellStyle name="Note 10 2 11 5" xfId="40666"/>
    <cellStyle name="Note 10 2 12" xfId="40667"/>
    <cellStyle name="Note 10 2 12 2" xfId="40668"/>
    <cellStyle name="Note 10 2 12 2 2" xfId="40669"/>
    <cellStyle name="Note 10 2 12 2 3" xfId="40670"/>
    <cellStyle name="Note 10 2 12 2 4" xfId="40671"/>
    <cellStyle name="Note 10 2 12 3" xfId="40672"/>
    <cellStyle name="Note 10 2 12 4" xfId="40673"/>
    <cellStyle name="Note 10 2 12 5" xfId="40674"/>
    <cellStyle name="Note 10 2 13" xfId="40675"/>
    <cellStyle name="Note 10 2 13 2" xfId="40676"/>
    <cellStyle name="Note 10 2 13 2 2" xfId="40677"/>
    <cellStyle name="Note 10 2 13 2 3" xfId="40678"/>
    <cellStyle name="Note 10 2 13 2 4" xfId="40679"/>
    <cellStyle name="Note 10 2 13 3" xfId="40680"/>
    <cellStyle name="Note 10 2 13 4" xfId="40681"/>
    <cellStyle name="Note 10 2 13 5" xfId="40682"/>
    <cellStyle name="Note 10 2 14" xfId="40683"/>
    <cellStyle name="Note 10 2 14 2" xfId="40684"/>
    <cellStyle name="Note 10 2 14 2 2" xfId="40685"/>
    <cellStyle name="Note 10 2 14 2 3" xfId="40686"/>
    <cellStyle name="Note 10 2 14 2 4" xfId="40687"/>
    <cellStyle name="Note 10 2 14 3" xfId="40688"/>
    <cellStyle name="Note 10 2 14 4" xfId="40689"/>
    <cellStyle name="Note 10 2 14 5" xfId="40690"/>
    <cellStyle name="Note 10 2 15" xfId="40691"/>
    <cellStyle name="Note 10 2 15 2" xfId="40692"/>
    <cellStyle name="Note 10 2 15 2 2" xfId="40693"/>
    <cellStyle name="Note 10 2 15 2 3" xfId="40694"/>
    <cellStyle name="Note 10 2 15 2 4" xfId="40695"/>
    <cellStyle name="Note 10 2 15 3" xfId="40696"/>
    <cellStyle name="Note 10 2 15 4" xfId="40697"/>
    <cellStyle name="Note 10 2 15 5" xfId="40698"/>
    <cellStyle name="Note 10 2 16" xfId="40699"/>
    <cellStyle name="Note 10 2 16 2" xfId="40700"/>
    <cellStyle name="Note 10 2 16 2 2" xfId="40701"/>
    <cellStyle name="Note 10 2 16 2 3" xfId="40702"/>
    <cellStyle name="Note 10 2 16 2 4" xfId="40703"/>
    <cellStyle name="Note 10 2 16 3" xfId="40704"/>
    <cellStyle name="Note 10 2 16 4" xfId="40705"/>
    <cellStyle name="Note 10 2 16 5" xfId="40706"/>
    <cellStyle name="Note 10 2 17" xfId="40707"/>
    <cellStyle name="Note 10 2 17 2" xfId="40708"/>
    <cellStyle name="Note 10 2 17 2 2" xfId="40709"/>
    <cellStyle name="Note 10 2 17 2 3" xfId="40710"/>
    <cellStyle name="Note 10 2 17 2 4" xfId="40711"/>
    <cellStyle name="Note 10 2 17 3" xfId="40712"/>
    <cellStyle name="Note 10 2 17 4" xfId="40713"/>
    <cellStyle name="Note 10 2 17 5" xfId="40714"/>
    <cellStyle name="Note 10 2 18" xfId="40715"/>
    <cellStyle name="Note 10 2 18 2" xfId="40716"/>
    <cellStyle name="Note 10 2 18 3" xfId="40717"/>
    <cellStyle name="Note 10 2 18 4" xfId="40718"/>
    <cellStyle name="Note 10 2 19" xfId="40719"/>
    <cellStyle name="Note 10 2 2" xfId="40720"/>
    <cellStyle name="Note 10 2 2 10" xfId="40721"/>
    <cellStyle name="Note 10 2 2 10 2" xfId="40722"/>
    <cellStyle name="Note 10 2 2 10 2 2" xfId="40723"/>
    <cellStyle name="Note 10 2 2 10 2 3" xfId="40724"/>
    <cellStyle name="Note 10 2 2 10 2 4" xfId="40725"/>
    <cellStyle name="Note 10 2 2 10 3" xfId="40726"/>
    <cellStyle name="Note 10 2 2 10 4" xfId="40727"/>
    <cellStyle name="Note 10 2 2 10 5" xfId="40728"/>
    <cellStyle name="Note 10 2 2 11" xfId="40729"/>
    <cellStyle name="Note 10 2 2 11 2" xfId="40730"/>
    <cellStyle name="Note 10 2 2 11 2 2" xfId="40731"/>
    <cellStyle name="Note 10 2 2 11 2 3" xfId="40732"/>
    <cellStyle name="Note 10 2 2 11 2 4" xfId="40733"/>
    <cellStyle name="Note 10 2 2 11 3" xfId="40734"/>
    <cellStyle name="Note 10 2 2 11 4" xfId="40735"/>
    <cellStyle name="Note 10 2 2 11 5" xfId="40736"/>
    <cellStyle name="Note 10 2 2 12" xfId="40737"/>
    <cellStyle name="Note 10 2 2 12 2" xfId="40738"/>
    <cellStyle name="Note 10 2 2 12 2 2" xfId="40739"/>
    <cellStyle name="Note 10 2 2 12 2 3" xfId="40740"/>
    <cellStyle name="Note 10 2 2 12 2 4" xfId="40741"/>
    <cellStyle name="Note 10 2 2 12 3" xfId="40742"/>
    <cellStyle name="Note 10 2 2 12 4" xfId="40743"/>
    <cellStyle name="Note 10 2 2 12 5" xfId="40744"/>
    <cellStyle name="Note 10 2 2 13" xfId="40745"/>
    <cellStyle name="Note 10 2 2 13 2" xfId="40746"/>
    <cellStyle name="Note 10 2 2 13 2 2" xfId="40747"/>
    <cellStyle name="Note 10 2 2 13 2 3" xfId="40748"/>
    <cellStyle name="Note 10 2 2 13 2 4" xfId="40749"/>
    <cellStyle name="Note 10 2 2 13 3" xfId="40750"/>
    <cellStyle name="Note 10 2 2 13 4" xfId="40751"/>
    <cellStyle name="Note 10 2 2 13 5" xfId="40752"/>
    <cellStyle name="Note 10 2 2 14" xfId="40753"/>
    <cellStyle name="Note 10 2 2 14 2" xfId="40754"/>
    <cellStyle name="Note 10 2 2 14 2 2" xfId="40755"/>
    <cellStyle name="Note 10 2 2 14 2 3" xfId="40756"/>
    <cellStyle name="Note 10 2 2 14 2 4" xfId="40757"/>
    <cellStyle name="Note 10 2 2 14 3" xfId="40758"/>
    <cellStyle name="Note 10 2 2 14 4" xfId="40759"/>
    <cellStyle name="Note 10 2 2 14 5" xfId="40760"/>
    <cellStyle name="Note 10 2 2 15" xfId="40761"/>
    <cellStyle name="Note 10 2 2 15 2" xfId="40762"/>
    <cellStyle name="Note 10 2 2 15 2 2" xfId="40763"/>
    <cellStyle name="Note 10 2 2 15 2 3" xfId="40764"/>
    <cellStyle name="Note 10 2 2 15 2 4" xfId="40765"/>
    <cellStyle name="Note 10 2 2 15 3" xfId="40766"/>
    <cellStyle name="Note 10 2 2 15 4" xfId="40767"/>
    <cellStyle name="Note 10 2 2 15 5" xfId="40768"/>
    <cellStyle name="Note 10 2 2 16" xfId="40769"/>
    <cellStyle name="Note 10 2 2 16 2" xfId="40770"/>
    <cellStyle name="Note 10 2 2 16 2 2" xfId="40771"/>
    <cellStyle name="Note 10 2 2 16 2 3" xfId="40772"/>
    <cellStyle name="Note 10 2 2 16 2 4" xfId="40773"/>
    <cellStyle name="Note 10 2 2 16 3" xfId="40774"/>
    <cellStyle name="Note 10 2 2 16 4" xfId="40775"/>
    <cellStyle name="Note 10 2 2 16 5" xfId="40776"/>
    <cellStyle name="Note 10 2 2 17" xfId="40777"/>
    <cellStyle name="Note 10 2 2 17 2" xfId="40778"/>
    <cellStyle name="Note 10 2 2 17 3" xfId="40779"/>
    <cellStyle name="Note 10 2 2 17 4" xfId="40780"/>
    <cellStyle name="Note 10 2 2 18" xfId="40781"/>
    <cellStyle name="Note 10 2 2 2" xfId="40782"/>
    <cellStyle name="Note 10 2 2 2 2" xfId="40783"/>
    <cellStyle name="Note 10 2 2 2 2 2" xfId="40784"/>
    <cellStyle name="Note 10 2 2 2 2 3" xfId="40785"/>
    <cellStyle name="Note 10 2 2 2 2 4" xfId="40786"/>
    <cellStyle name="Note 10 2 2 2 3" xfId="40787"/>
    <cellStyle name="Note 10 2 2 2 3 2" xfId="40788"/>
    <cellStyle name="Note 10 2 2 2 3 3" xfId="40789"/>
    <cellStyle name="Note 10 2 2 2 3 4" xfId="40790"/>
    <cellStyle name="Note 10 2 2 2 4" xfId="40791"/>
    <cellStyle name="Note 10 2 2 2 5" xfId="40792"/>
    <cellStyle name="Note 10 2 2 2 6" xfId="40793"/>
    <cellStyle name="Note 10 2 2 3" xfId="40794"/>
    <cellStyle name="Note 10 2 2 3 2" xfId="40795"/>
    <cellStyle name="Note 10 2 2 3 2 2" xfId="40796"/>
    <cellStyle name="Note 10 2 2 3 2 3" xfId="40797"/>
    <cellStyle name="Note 10 2 2 3 2 4" xfId="40798"/>
    <cellStyle name="Note 10 2 2 3 3" xfId="40799"/>
    <cellStyle name="Note 10 2 2 3 3 2" xfId="40800"/>
    <cellStyle name="Note 10 2 2 3 3 3" xfId="40801"/>
    <cellStyle name="Note 10 2 2 3 3 4" xfId="40802"/>
    <cellStyle name="Note 10 2 2 3 4" xfId="40803"/>
    <cellStyle name="Note 10 2 2 3 5" xfId="40804"/>
    <cellStyle name="Note 10 2 2 3 6" xfId="40805"/>
    <cellStyle name="Note 10 2 2 4" xfId="40806"/>
    <cellStyle name="Note 10 2 2 4 2" xfId="40807"/>
    <cellStyle name="Note 10 2 2 4 2 2" xfId="40808"/>
    <cellStyle name="Note 10 2 2 4 2 3" xfId="40809"/>
    <cellStyle name="Note 10 2 2 4 2 4" xfId="40810"/>
    <cellStyle name="Note 10 2 2 4 3" xfId="40811"/>
    <cellStyle name="Note 10 2 2 4 4" xfId="40812"/>
    <cellStyle name="Note 10 2 2 4 5" xfId="40813"/>
    <cellStyle name="Note 10 2 2 5" xfId="40814"/>
    <cellStyle name="Note 10 2 2 5 2" xfId="40815"/>
    <cellStyle name="Note 10 2 2 5 2 2" xfId="40816"/>
    <cellStyle name="Note 10 2 2 5 2 3" xfId="40817"/>
    <cellStyle name="Note 10 2 2 5 2 4" xfId="40818"/>
    <cellStyle name="Note 10 2 2 5 3" xfId="40819"/>
    <cellStyle name="Note 10 2 2 5 4" xfId="40820"/>
    <cellStyle name="Note 10 2 2 5 5" xfId="40821"/>
    <cellStyle name="Note 10 2 2 6" xfId="40822"/>
    <cellStyle name="Note 10 2 2 6 2" xfId="40823"/>
    <cellStyle name="Note 10 2 2 6 2 2" xfId="40824"/>
    <cellStyle name="Note 10 2 2 6 2 3" xfId="40825"/>
    <cellStyle name="Note 10 2 2 6 2 4" xfId="40826"/>
    <cellStyle name="Note 10 2 2 6 3" xfId="40827"/>
    <cellStyle name="Note 10 2 2 6 4" xfId="40828"/>
    <cellStyle name="Note 10 2 2 6 5" xfId="40829"/>
    <cellStyle name="Note 10 2 2 7" xfId="40830"/>
    <cellStyle name="Note 10 2 2 7 2" xfId="40831"/>
    <cellStyle name="Note 10 2 2 7 2 2" xfId="40832"/>
    <cellStyle name="Note 10 2 2 7 2 3" xfId="40833"/>
    <cellStyle name="Note 10 2 2 7 2 4" xfId="40834"/>
    <cellStyle name="Note 10 2 2 7 3" xfId="40835"/>
    <cellStyle name="Note 10 2 2 7 4" xfId="40836"/>
    <cellStyle name="Note 10 2 2 7 5" xfId="40837"/>
    <cellStyle name="Note 10 2 2 8" xfId="40838"/>
    <cellStyle name="Note 10 2 2 8 2" xfId="40839"/>
    <cellStyle name="Note 10 2 2 8 2 2" xfId="40840"/>
    <cellStyle name="Note 10 2 2 8 2 3" xfId="40841"/>
    <cellStyle name="Note 10 2 2 8 2 4" xfId="40842"/>
    <cellStyle name="Note 10 2 2 8 3" xfId="40843"/>
    <cellStyle name="Note 10 2 2 8 4" xfId="40844"/>
    <cellStyle name="Note 10 2 2 8 5" xfId="40845"/>
    <cellStyle name="Note 10 2 2 9" xfId="40846"/>
    <cellStyle name="Note 10 2 2 9 2" xfId="40847"/>
    <cellStyle name="Note 10 2 2 9 2 2" xfId="40848"/>
    <cellStyle name="Note 10 2 2 9 2 3" xfId="40849"/>
    <cellStyle name="Note 10 2 2 9 2 4" xfId="40850"/>
    <cellStyle name="Note 10 2 2 9 3" xfId="40851"/>
    <cellStyle name="Note 10 2 2 9 4" xfId="40852"/>
    <cellStyle name="Note 10 2 2 9 5" xfId="40853"/>
    <cellStyle name="Note 10 2 2_Income Statement " xfId="40854"/>
    <cellStyle name="Note 10 2 20" xfId="40855"/>
    <cellStyle name="Note 10 2 21" xfId="40856"/>
    <cellStyle name="Note 10 2 22" xfId="40650"/>
    <cellStyle name="Note 10 2 3" xfId="40857"/>
    <cellStyle name="Note 10 2 3 2" xfId="40858"/>
    <cellStyle name="Note 10 2 3 2 2" xfId="40859"/>
    <cellStyle name="Note 10 2 3 2 3" xfId="40860"/>
    <cellStyle name="Note 10 2 3 2 4" xfId="40861"/>
    <cellStyle name="Note 10 2 3 3" xfId="40862"/>
    <cellStyle name="Note 10 2 3 3 2" xfId="40863"/>
    <cellStyle name="Note 10 2 3 3 3" xfId="40864"/>
    <cellStyle name="Note 10 2 3 3 4" xfId="40865"/>
    <cellStyle name="Note 10 2 3 4" xfId="40866"/>
    <cellStyle name="Note 10 2 3 5" xfId="40867"/>
    <cellStyle name="Note 10 2 3 6" xfId="40868"/>
    <cellStyle name="Note 10 2 4" xfId="40869"/>
    <cellStyle name="Note 10 2 4 2" xfId="40870"/>
    <cellStyle name="Note 10 2 4 2 2" xfId="40871"/>
    <cellStyle name="Note 10 2 4 2 3" xfId="40872"/>
    <cellStyle name="Note 10 2 4 2 4" xfId="40873"/>
    <cellStyle name="Note 10 2 4 3" xfId="40874"/>
    <cellStyle name="Note 10 2 4 3 2" xfId="40875"/>
    <cellStyle name="Note 10 2 4 3 3" xfId="40876"/>
    <cellStyle name="Note 10 2 4 3 4" xfId="40877"/>
    <cellStyle name="Note 10 2 4 4" xfId="40878"/>
    <cellStyle name="Note 10 2 4 5" xfId="40879"/>
    <cellStyle name="Note 10 2 4 6" xfId="40880"/>
    <cellStyle name="Note 10 2 5" xfId="40881"/>
    <cellStyle name="Note 10 2 5 2" xfId="40882"/>
    <cellStyle name="Note 10 2 5 2 2" xfId="40883"/>
    <cellStyle name="Note 10 2 5 2 3" xfId="40884"/>
    <cellStyle name="Note 10 2 5 2 4" xfId="40885"/>
    <cellStyle name="Note 10 2 5 3" xfId="40886"/>
    <cellStyle name="Note 10 2 5 4" xfId="40887"/>
    <cellStyle name="Note 10 2 5 5" xfId="40888"/>
    <cellStyle name="Note 10 2 6" xfId="40889"/>
    <cellStyle name="Note 10 2 6 2" xfId="40890"/>
    <cellStyle name="Note 10 2 6 2 2" xfId="40891"/>
    <cellStyle name="Note 10 2 6 2 3" xfId="40892"/>
    <cellStyle name="Note 10 2 6 2 4" xfId="40893"/>
    <cellStyle name="Note 10 2 6 3" xfId="40894"/>
    <cellStyle name="Note 10 2 6 4" xfId="40895"/>
    <cellStyle name="Note 10 2 6 5" xfId="40896"/>
    <cellStyle name="Note 10 2 7" xfId="40897"/>
    <cellStyle name="Note 10 2 7 2" xfId="40898"/>
    <cellStyle name="Note 10 2 7 2 2" xfId="40899"/>
    <cellStyle name="Note 10 2 7 2 3" xfId="40900"/>
    <cellStyle name="Note 10 2 7 2 4" xfId="40901"/>
    <cellStyle name="Note 10 2 7 3" xfId="40902"/>
    <cellStyle name="Note 10 2 7 4" xfId="40903"/>
    <cellStyle name="Note 10 2 7 5" xfId="40904"/>
    <cellStyle name="Note 10 2 8" xfId="40905"/>
    <cellStyle name="Note 10 2 8 2" xfId="40906"/>
    <cellStyle name="Note 10 2 8 2 2" xfId="40907"/>
    <cellStyle name="Note 10 2 8 2 3" xfId="40908"/>
    <cellStyle name="Note 10 2 8 2 4" xfId="40909"/>
    <cellStyle name="Note 10 2 8 3" xfId="40910"/>
    <cellStyle name="Note 10 2 8 4" xfId="40911"/>
    <cellStyle name="Note 10 2 8 5" xfId="40912"/>
    <cellStyle name="Note 10 2 9" xfId="40913"/>
    <cellStyle name="Note 10 2 9 2" xfId="40914"/>
    <cellStyle name="Note 10 2 9 2 2" xfId="40915"/>
    <cellStyle name="Note 10 2 9 2 3" xfId="40916"/>
    <cellStyle name="Note 10 2 9 2 4" xfId="40917"/>
    <cellStyle name="Note 10 2 9 3" xfId="40918"/>
    <cellStyle name="Note 10 2 9 4" xfId="40919"/>
    <cellStyle name="Note 10 2 9 5" xfId="40920"/>
    <cellStyle name="Note 10 2_Income Statement " xfId="40921"/>
    <cellStyle name="Note 10 3" xfId="5336"/>
    <cellStyle name="Note 10 3 10" xfId="40923"/>
    <cellStyle name="Note 10 3 10 2" xfId="40924"/>
    <cellStyle name="Note 10 3 10 2 2" xfId="40925"/>
    <cellStyle name="Note 10 3 10 2 3" xfId="40926"/>
    <cellStyle name="Note 10 3 10 2 4" xfId="40927"/>
    <cellStyle name="Note 10 3 10 3" xfId="40928"/>
    <cellStyle name="Note 10 3 10 4" xfId="40929"/>
    <cellStyle name="Note 10 3 10 5" xfId="40930"/>
    <cellStyle name="Note 10 3 11" xfId="40931"/>
    <cellStyle name="Note 10 3 11 2" xfId="40932"/>
    <cellStyle name="Note 10 3 11 2 2" xfId="40933"/>
    <cellStyle name="Note 10 3 11 2 3" xfId="40934"/>
    <cellStyle name="Note 10 3 11 2 4" xfId="40935"/>
    <cellStyle name="Note 10 3 11 3" xfId="40936"/>
    <cellStyle name="Note 10 3 11 4" xfId="40937"/>
    <cellStyle name="Note 10 3 11 5" xfId="40938"/>
    <cellStyle name="Note 10 3 12" xfId="40939"/>
    <cellStyle name="Note 10 3 12 2" xfId="40940"/>
    <cellStyle name="Note 10 3 12 2 2" xfId="40941"/>
    <cellStyle name="Note 10 3 12 2 3" xfId="40942"/>
    <cellStyle name="Note 10 3 12 2 4" xfId="40943"/>
    <cellStyle name="Note 10 3 12 3" xfId="40944"/>
    <cellStyle name="Note 10 3 12 4" xfId="40945"/>
    <cellStyle name="Note 10 3 12 5" xfId="40946"/>
    <cellStyle name="Note 10 3 13" xfId="40947"/>
    <cellStyle name="Note 10 3 13 2" xfId="40948"/>
    <cellStyle name="Note 10 3 13 2 2" xfId="40949"/>
    <cellStyle name="Note 10 3 13 2 3" xfId="40950"/>
    <cellStyle name="Note 10 3 13 2 4" xfId="40951"/>
    <cellStyle name="Note 10 3 13 3" xfId="40952"/>
    <cellStyle name="Note 10 3 13 4" xfId="40953"/>
    <cellStyle name="Note 10 3 13 5" xfId="40954"/>
    <cellStyle name="Note 10 3 14" xfId="40955"/>
    <cellStyle name="Note 10 3 14 2" xfId="40956"/>
    <cellStyle name="Note 10 3 14 2 2" xfId="40957"/>
    <cellStyle name="Note 10 3 14 2 3" xfId="40958"/>
    <cellStyle name="Note 10 3 14 2 4" xfId="40959"/>
    <cellStyle name="Note 10 3 14 3" xfId="40960"/>
    <cellStyle name="Note 10 3 14 4" xfId="40961"/>
    <cellStyle name="Note 10 3 14 5" xfId="40962"/>
    <cellStyle name="Note 10 3 15" xfId="40963"/>
    <cellStyle name="Note 10 3 15 2" xfId="40964"/>
    <cellStyle name="Note 10 3 15 2 2" xfId="40965"/>
    <cellStyle name="Note 10 3 15 2 3" xfId="40966"/>
    <cellStyle name="Note 10 3 15 2 4" xfId="40967"/>
    <cellStyle name="Note 10 3 15 3" xfId="40968"/>
    <cellStyle name="Note 10 3 15 4" xfId="40969"/>
    <cellStyle name="Note 10 3 15 5" xfId="40970"/>
    <cellStyle name="Note 10 3 16" xfId="40971"/>
    <cellStyle name="Note 10 3 16 2" xfId="40972"/>
    <cellStyle name="Note 10 3 16 2 2" xfId="40973"/>
    <cellStyle name="Note 10 3 16 2 3" xfId="40974"/>
    <cellStyle name="Note 10 3 16 2 4" xfId="40975"/>
    <cellStyle name="Note 10 3 16 3" xfId="40976"/>
    <cellStyle name="Note 10 3 16 4" xfId="40977"/>
    <cellStyle name="Note 10 3 16 5" xfId="40978"/>
    <cellStyle name="Note 10 3 17" xfId="40979"/>
    <cellStyle name="Note 10 3 17 2" xfId="40980"/>
    <cellStyle name="Note 10 3 17 2 2" xfId="40981"/>
    <cellStyle name="Note 10 3 17 2 3" xfId="40982"/>
    <cellStyle name="Note 10 3 17 2 4" xfId="40983"/>
    <cellStyle name="Note 10 3 17 3" xfId="40984"/>
    <cellStyle name="Note 10 3 17 4" xfId="40985"/>
    <cellStyle name="Note 10 3 17 5" xfId="40986"/>
    <cellStyle name="Note 10 3 18" xfId="40987"/>
    <cellStyle name="Note 10 3 18 2" xfId="40988"/>
    <cellStyle name="Note 10 3 18 3" xfId="40989"/>
    <cellStyle name="Note 10 3 18 4" xfId="40990"/>
    <cellStyle name="Note 10 3 19" xfId="40991"/>
    <cellStyle name="Note 10 3 2" xfId="40992"/>
    <cellStyle name="Note 10 3 2 10" xfId="40993"/>
    <cellStyle name="Note 10 3 2 10 2" xfId="40994"/>
    <cellStyle name="Note 10 3 2 10 2 2" xfId="40995"/>
    <cellStyle name="Note 10 3 2 10 2 3" xfId="40996"/>
    <cellStyle name="Note 10 3 2 10 2 4" xfId="40997"/>
    <cellStyle name="Note 10 3 2 10 3" xfId="40998"/>
    <cellStyle name="Note 10 3 2 10 4" xfId="40999"/>
    <cellStyle name="Note 10 3 2 10 5" xfId="41000"/>
    <cellStyle name="Note 10 3 2 11" xfId="41001"/>
    <cellStyle name="Note 10 3 2 11 2" xfId="41002"/>
    <cellStyle name="Note 10 3 2 11 2 2" xfId="41003"/>
    <cellStyle name="Note 10 3 2 11 2 3" xfId="41004"/>
    <cellStyle name="Note 10 3 2 11 2 4" xfId="41005"/>
    <cellStyle name="Note 10 3 2 11 3" xfId="41006"/>
    <cellStyle name="Note 10 3 2 11 4" xfId="41007"/>
    <cellStyle name="Note 10 3 2 11 5" xfId="41008"/>
    <cellStyle name="Note 10 3 2 12" xfId="41009"/>
    <cellStyle name="Note 10 3 2 12 2" xfId="41010"/>
    <cellStyle name="Note 10 3 2 12 2 2" xfId="41011"/>
    <cellStyle name="Note 10 3 2 12 2 3" xfId="41012"/>
    <cellStyle name="Note 10 3 2 12 2 4" xfId="41013"/>
    <cellStyle name="Note 10 3 2 12 3" xfId="41014"/>
    <cellStyle name="Note 10 3 2 12 4" xfId="41015"/>
    <cellStyle name="Note 10 3 2 12 5" xfId="41016"/>
    <cellStyle name="Note 10 3 2 13" xfId="41017"/>
    <cellStyle name="Note 10 3 2 13 2" xfId="41018"/>
    <cellStyle name="Note 10 3 2 13 2 2" xfId="41019"/>
    <cellStyle name="Note 10 3 2 13 2 3" xfId="41020"/>
    <cellStyle name="Note 10 3 2 13 2 4" xfId="41021"/>
    <cellStyle name="Note 10 3 2 13 3" xfId="41022"/>
    <cellStyle name="Note 10 3 2 13 4" xfId="41023"/>
    <cellStyle name="Note 10 3 2 13 5" xfId="41024"/>
    <cellStyle name="Note 10 3 2 14" xfId="41025"/>
    <cellStyle name="Note 10 3 2 14 2" xfId="41026"/>
    <cellStyle name="Note 10 3 2 14 2 2" xfId="41027"/>
    <cellStyle name="Note 10 3 2 14 2 3" xfId="41028"/>
    <cellStyle name="Note 10 3 2 14 2 4" xfId="41029"/>
    <cellStyle name="Note 10 3 2 14 3" xfId="41030"/>
    <cellStyle name="Note 10 3 2 14 4" xfId="41031"/>
    <cellStyle name="Note 10 3 2 14 5" xfId="41032"/>
    <cellStyle name="Note 10 3 2 15" xfId="41033"/>
    <cellStyle name="Note 10 3 2 15 2" xfId="41034"/>
    <cellStyle name="Note 10 3 2 15 2 2" xfId="41035"/>
    <cellStyle name="Note 10 3 2 15 2 3" xfId="41036"/>
    <cellStyle name="Note 10 3 2 15 2 4" xfId="41037"/>
    <cellStyle name="Note 10 3 2 15 3" xfId="41038"/>
    <cellStyle name="Note 10 3 2 15 4" xfId="41039"/>
    <cellStyle name="Note 10 3 2 15 5" xfId="41040"/>
    <cellStyle name="Note 10 3 2 16" xfId="41041"/>
    <cellStyle name="Note 10 3 2 16 2" xfId="41042"/>
    <cellStyle name="Note 10 3 2 16 2 2" xfId="41043"/>
    <cellStyle name="Note 10 3 2 16 2 3" xfId="41044"/>
    <cellStyle name="Note 10 3 2 16 2 4" xfId="41045"/>
    <cellStyle name="Note 10 3 2 16 3" xfId="41046"/>
    <cellStyle name="Note 10 3 2 16 4" xfId="41047"/>
    <cellStyle name="Note 10 3 2 16 5" xfId="41048"/>
    <cellStyle name="Note 10 3 2 17" xfId="41049"/>
    <cellStyle name="Note 10 3 2 17 2" xfId="41050"/>
    <cellStyle name="Note 10 3 2 17 3" xfId="41051"/>
    <cellStyle name="Note 10 3 2 17 4" xfId="41052"/>
    <cellStyle name="Note 10 3 2 18" xfId="41053"/>
    <cellStyle name="Note 10 3 2 2" xfId="41054"/>
    <cellStyle name="Note 10 3 2 2 2" xfId="41055"/>
    <cellStyle name="Note 10 3 2 2 2 2" xfId="41056"/>
    <cellStyle name="Note 10 3 2 2 2 3" xfId="41057"/>
    <cellStyle name="Note 10 3 2 2 2 4" xfId="41058"/>
    <cellStyle name="Note 10 3 2 2 3" xfId="41059"/>
    <cellStyle name="Note 10 3 2 2 3 2" xfId="41060"/>
    <cellStyle name="Note 10 3 2 2 3 3" xfId="41061"/>
    <cellStyle name="Note 10 3 2 2 3 4" xfId="41062"/>
    <cellStyle name="Note 10 3 2 2 4" xfId="41063"/>
    <cellStyle name="Note 10 3 2 2 5" xfId="41064"/>
    <cellStyle name="Note 10 3 2 2 6" xfId="41065"/>
    <cellStyle name="Note 10 3 2 3" xfId="41066"/>
    <cellStyle name="Note 10 3 2 3 2" xfId="41067"/>
    <cellStyle name="Note 10 3 2 3 2 2" xfId="41068"/>
    <cellStyle name="Note 10 3 2 3 2 3" xfId="41069"/>
    <cellStyle name="Note 10 3 2 3 2 4" xfId="41070"/>
    <cellStyle name="Note 10 3 2 3 3" xfId="41071"/>
    <cellStyle name="Note 10 3 2 3 3 2" xfId="41072"/>
    <cellStyle name="Note 10 3 2 3 3 3" xfId="41073"/>
    <cellStyle name="Note 10 3 2 3 3 4" xfId="41074"/>
    <cellStyle name="Note 10 3 2 3 4" xfId="41075"/>
    <cellStyle name="Note 10 3 2 3 5" xfId="41076"/>
    <cellStyle name="Note 10 3 2 3 6" xfId="41077"/>
    <cellStyle name="Note 10 3 2 4" xfId="41078"/>
    <cellStyle name="Note 10 3 2 4 2" xfId="41079"/>
    <cellStyle name="Note 10 3 2 4 2 2" xfId="41080"/>
    <cellStyle name="Note 10 3 2 4 2 3" xfId="41081"/>
    <cellStyle name="Note 10 3 2 4 2 4" xfId="41082"/>
    <cellStyle name="Note 10 3 2 4 3" xfId="41083"/>
    <cellStyle name="Note 10 3 2 4 4" xfId="41084"/>
    <cellStyle name="Note 10 3 2 4 5" xfId="41085"/>
    <cellStyle name="Note 10 3 2 5" xfId="41086"/>
    <cellStyle name="Note 10 3 2 5 2" xfId="41087"/>
    <cellStyle name="Note 10 3 2 5 2 2" xfId="41088"/>
    <cellStyle name="Note 10 3 2 5 2 3" xfId="41089"/>
    <cellStyle name="Note 10 3 2 5 2 4" xfId="41090"/>
    <cellStyle name="Note 10 3 2 5 3" xfId="41091"/>
    <cellStyle name="Note 10 3 2 5 4" xfId="41092"/>
    <cellStyle name="Note 10 3 2 5 5" xfId="41093"/>
    <cellStyle name="Note 10 3 2 6" xfId="41094"/>
    <cellStyle name="Note 10 3 2 6 2" xfId="41095"/>
    <cellStyle name="Note 10 3 2 6 2 2" xfId="41096"/>
    <cellStyle name="Note 10 3 2 6 2 3" xfId="41097"/>
    <cellStyle name="Note 10 3 2 6 2 4" xfId="41098"/>
    <cellStyle name="Note 10 3 2 6 3" xfId="41099"/>
    <cellStyle name="Note 10 3 2 6 4" xfId="41100"/>
    <cellStyle name="Note 10 3 2 6 5" xfId="41101"/>
    <cellStyle name="Note 10 3 2 7" xfId="41102"/>
    <cellStyle name="Note 10 3 2 7 2" xfId="41103"/>
    <cellStyle name="Note 10 3 2 7 2 2" xfId="41104"/>
    <cellStyle name="Note 10 3 2 7 2 3" xfId="41105"/>
    <cellStyle name="Note 10 3 2 7 2 4" xfId="41106"/>
    <cellStyle name="Note 10 3 2 7 3" xfId="41107"/>
    <cellStyle name="Note 10 3 2 7 4" xfId="41108"/>
    <cellStyle name="Note 10 3 2 7 5" xfId="41109"/>
    <cellStyle name="Note 10 3 2 8" xfId="41110"/>
    <cellStyle name="Note 10 3 2 8 2" xfId="41111"/>
    <cellStyle name="Note 10 3 2 8 2 2" xfId="41112"/>
    <cellStyle name="Note 10 3 2 8 2 3" xfId="41113"/>
    <cellStyle name="Note 10 3 2 8 2 4" xfId="41114"/>
    <cellStyle name="Note 10 3 2 8 3" xfId="41115"/>
    <cellStyle name="Note 10 3 2 8 4" xfId="41116"/>
    <cellStyle name="Note 10 3 2 8 5" xfId="41117"/>
    <cellStyle name="Note 10 3 2 9" xfId="41118"/>
    <cellStyle name="Note 10 3 2 9 2" xfId="41119"/>
    <cellStyle name="Note 10 3 2 9 2 2" xfId="41120"/>
    <cellStyle name="Note 10 3 2 9 2 3" xfId="41121"/>
    <cellStyle name="Note 10 3 2 9 2 4" xfId="41122"/>
    <cellStyle name="Note 10 3 2 9 3" xfId="41123"/>
    <cellStyle name="Note 10 3 2 9 4" xfId="41124"/>
    <cellStyle name="Note 10 3 2 9 5" xfId="41125"/>
    <cellStyle name="Note 10 3 2_Income Statement " xfId="41126"/>
    <cellStyle name="Note 10 3 20" xfId="41127"/>
    <cellStyle name="Note 10 3 21" xfId="41128"/>
    <cellStyle name="Note 10 3 22" xfId="40922"/>
    <cellStyle name="Note 10 3 3" xfId="41129"/>
    <cellStyle name="Note 10 3 3 2" xfId="41130"/>
    <cellStyle name="Note 10 3 3 2 2" xfId="41131"/>
    <cellStyle name="Note 10 3 3 2 3" xfId="41132"/>
    <cellStyle name="Note 10 3 3 2 4" xfId="41133"/>
    <cellStyle name="Note 10 3 3 3" xfId="41134"/>
    <cellStyle name="Note 10 3 3 3 2" xfId="41135"/>
    <cellStyle name="Note 10 3 3 3 3" xfId="41136"/>
    <cellStyle name="Note 10 3 3 3 4" xfId="41137"/>
    <cellStyle name="Note 10 3 3 4" xfId="41138"/>
    <cellStyle name="Note 10 3 3 5" xfId="41139"/>
    <cellStyle name="Note 10 3 3 6" xfId="41140"/>
    <cellStyle name="Note 10 3 4" xfId="41141"/>
    <cellStyle name="Note 10 3 4 2" xfId="41142"/>
    <cellStyle name="Note 10 3 4 2 2" xfId="41143"/>
    <cellStyle name="Note 10 3 4 2 3" xfId="41144"/>
    <cellStyle name="Note 10 3 4 2 4" xfId="41145"/>
    <cellStyle name="Note 10 3 4 3" xfId="41146"/>
    <cellStyle name="Note 10 3 4 3 2" xfId="41147"/>
    <cellStyle name="Note 10 3 4 3 3" xfId="41148"/>
    <cellStyle name="Note 10 3 4 3 4" xfId="41149"/>
    <cellStyle name="Note 10 3 4 4" xfId="41150"/>
    <cellStyle name="Note 10 3 4 5" xfId="41151"/>
    <cellStyle name="Note 10 3 4 6" xfId="41152"/>
    <cellStyle name="Note 10 3 5" xfId="41153"/>
    <cellStyle name="Note 10 3 5 2" xfId="41154"/>
    <cellStyle name="Note 10 3 5 2 2" xfId="41155"/>
    <cellStyle name="Note 10 3 5 2 3" xfId="41156"/>
    <cellStyle name="Note 10 3 5 2 4" xfId="41157"/>
    <cellStyle name="Note 10 3 5 3" xfId="41158"/>
    <cellStyle name="Note 10 3 5 4" xfId="41159"/>
    <cellStyle name="Note 10 3 5 5" xfId="41160"/>
    <cellStyle name="Note 10 3 6" xfId="41161"/>
    <cellStyle name="Note 10 3 6 2" xfId="41162"/>
    <cellStyle name="Note 10 3 6 2 2" xfId="41163"/>
    <cellStyle name="Note 10 3 6 2 3" xfId="41164"/>
    <cellStyle name="Note 10 3 6 2 4" xfId="41165"/>
    <cellStyle name="Note 10 3 6 3" xfId="41166"/>
    <cellStyle name="Note 10 3 6 4" xfId="41167"/>
    <cellStyle name="Note 10 3 6 5" xfId="41168"/>
    <cellStyle name="Note 10 3 7" xfId="41169"/>
    <cellStyle name="Note 10 3 7 2" xfId="41170"/>
    <cellStyle name="Note 10 3 7 2 2" xfId="41171"/>
    <cellStyle name="Note 10 3 7 2 3" xfId="41172"/>
    <cellStyle name="Note 10 3 7 2 4" xfId="41173"/>
    <cellStyle name="Note 10 3 7 3" xfId="41174"/>
    <cellStyle name="Note 10 3 7 4" xfId="41175"/>
    <cellStyle name="Note 10 3 7 5" xfId="41176"/>
    <cellStyle name="Note 10 3 8" xfId="41177"/>
    <cellStyle name="Note 10 3 8 2" xfId="41178"/>
    <cellStyle name="Note 10 3 8 2 2" xfId="41179"/>
    <cellStyle name="Note 10 3 8 2 3" xfId="41180"/>
    <cellStyle name="Note 10 3 8 2 4" xfId="41181"/>
    <cellStyle name="Note 10 3 8 3" xfId="41182"/>
    <cellStyle name="Note 10 3 8 4" xfId="41183"/>
    <cellStyle name="Note 10 3 8 5" xfId="41184"/>
    <cellStyle name="Note 10 3 9" xfId="41185"/>
    <cellStyle name="Note 10 3 9 2" xfId="41186"/>
    <cellStyle name="Note 10 3 9 2 2" xfId="41187"/>
    <cellStyle name="Note 10 3 9 2 3" xfId="41188"/>
    <cellStyle name="Note 10 3 9 2 4" xfId="41189"/>
    <cellStyle name="Note 10 3 9 3" xfId="41190"/>
    <cellStyle name="Note 10 3 9 4" xfId="41191"/>
    <cellStyle name="Note 10 3 9 5" xfId="41192"/>
    <cellStyle name="Note 10 3_Income Statement " xfId="41193"/>
    <cellStyle name="Note 10 4" xfId="41194"/>
    <cellStyle name="Note 10 4 10" xfId="41195"/>
    <cellStyle name="Note 10 4 10 2" xfId="41196"/>
    <cellStyle name="Note 10 4 10 2 2" xfId="41197"/>
    <cellStyle name="Note 10 4 10 2 3" xfId="41198"/>
    <cellStyle name="Note 10 4 10 2 4" xfId="41199"/>
    <cellStyle name="Note 10 4 10 3" xfId="41200"/>
    <cellStyle name="Note 10 4 10 4" xfId="41201"/>
    <cellStyle name="Note 10 4 10 5" xfId="41202"/>
    <cellStyle name="Note 10 4 11" xfId="41203"/>
    <cellStyle name="Note 10 4 11 2" xfId="41204"/>
    <cellStyle name="Note 10 4 11 2 2" xfId="41205"/>
    <cellStyle name="Note 10 4 11 2 3" xfId="41206"/>
    <cellStyle name="Note 10 4 11 2 4" xfId="41207"/>
    <cellStyle name="Note 10 4 11 3" xfId="41208"/>
    <cellStyle name="Note 10 4 11 4" xfId="41209"/>
    <cellStyle name="Note 10 4 11 5" xfId="41210"/>
    <cellStyle name="Note 10 4 12" xfId="41211"/>
    <cellStyle name="Note 10 4 12 2" xfId="41212"/>
    <cellStyle name="Note 10 4 12 2 2" xfId="41213"/>
    <cellStyle name="Note 10 4 12 2 3" xfId="41214"/>
    <cellStyle name="Note 10 4 12 2 4" xfId="41215"/>
    <cellStyle name="Note 10 4 12 3" xfId="41216"/>
    <cellStyle name="Note 10 4 12 4" xfId="41217"/>
    <cellStyle name="Note 10 4 12 5" xfId="41218"/>
    <cellStyle name="Note 10 4 13" xfId="41219"/>
    <cellStyle name="Note 10 4 13 2" xfId="41220"/>
    <cellStyle name="Note 10 4 13 2 2" xfId="41221"/>
    <cellStyle name="Note 10 4 13 2 3" xfId="41222"/>
    <cellStyle name="Note 10 4 13 2 4" xfId="41223"/>
    <cellStyle name="Note 10 4 13 3" xfId="41224"/>
    <cellStyle name="Note 10 4 13 4" xfId="41225"/>
    <cellStyle name="Note 10 4 13 5" xfId="41226"/>
    <cellStyle name="Note 10 4 14" xfId="41227"/>
    <cellStyle name="Note 10 4 14 2" xfId="41228"/>
    <cellStyle name="Note 10 4 14 2 2" xfId="41229"/>
    <cellStyle name="Note 10 4 14 2 3" xfId="41230"/>
    <cellStyle name="Note 10 4 14 2 4" xfId="41231"/>
    <cellStyle name="Note 10 4 14 3" xfId="41232"/>
    <cellStyle name="Note 10 4 14 4" xfId="41233"/>
    <cellStyle name="Note 10 4 14 5" xfId="41234"/>
    <cellStyle name="Note 10 4 15" xfId="41235"/>
    <cellStyle name="Note 10 4 15 2" xfId="41236"/>
    <cellStyle name="Note 10 4 15 2 2" xfId="41237"/>
    <cellStyle name="Note 10 4 15 2 3" xfId="41238"/>
    <cellStyle name="Note 10 4 15 2 4" xfId="41239"/>
    <cellStyle name="Note 10 4 15 3" xfId="41240"/>
    <cellStyle name="Note 10 4 15 4" xfId="41241"/>
    <cellStyle name="Note 10 4 15 5" xfId="41242"/>
    <cellStyle name="Note 10 4 16" xfId="41243"/>
    <cellStyle name="Note 10 4 16 2" xfId="41244"/>
    <cellStyle name="Note 10 4 16 2 2" xfId="41245"/>
    <cellStyle name="Note 10 4 16 2 3" xfId="41246"/>
    <cellStyle name="Note 10 4 16 2 4" xfId="41247"/>
    <cellStyle name="Note 10 4 16 3" xfId="41248"/>
    <cellStyle name="Note 10 4 16 4" xfId="41249"/>
    <cellStyle name="Note 10 4 16 5" xfId="41250"/>
    <cellStyle name="Note 10 4 17" xfId="41251"/>
    <cellStyle name="Note 10 4 17 2" xfId="41252"/>
    <cellStyle name="Note 10 4 17 3" xfId="41253"/>
    <cellStyle name="Note 10 4 17 4" xfId="41254"/>
    <cellStyle name="Note 10 4 18" xfId="41255"/>
    <cellStyle name="Note 10 4 2" xfId="41256"/>
    <cellStyle name="Note 10 4 2 2" xfId="41257"/>
    <cellStyle name="Note 10 4 2 2 2" xfId="41258"/>
    <cellStyle name="Note 10 4 2 2 3" xfId="41259"/>
    <cellStyle name="Note 10 4 2 2 4" xfId="41260"/>
    <cellStyle name="Note 10 4 2 3" xfId="41261"/>
    <cellStyle name="Note 10 4 2 3 2" xfId="41262"/>
    <cellStyle name="Note 10 4 2 3 3" xfId="41263"/>
    <cellStyle name="Note 10 4 2 3 4" xfId="41264"/>
    <cellStyle name="Note 10 4 2 4" xfId="41265"/>
    <cellStyle name="Note 10 4 2 5" xfId="41266"/>
    <cellStyle name="Note 10 4 2 6" xfId="41267"/>
    <cellStyle name="Note 10 4 3" xfId="41268"/>
    <cellStyle name="Note 10 4 3 2" xfId="41269"/>
    <cellStyle name="Note 10 4 3 2 2" xfId="41270"/>
    <cellStyle name="Note 10 4 3 2 3" xfId="41271"/>
    <cellStyle name="Note 10 4 3 2 4" xfId="41272"/>
    <cellStyle name="Note 10 4 3 3" xfId="41273"/>
    <cellStyle name="Note 10 4 3 3 2" xfId="41274"/>
    <cellStyle name="Note 10 4 3 3 3" xfId="41275"/>
    <cellStyle name="Note 10 4 3 3 4" xfId="41276"/>
    <cellStyle name="Note 10 4 3 4" xfId="41277"/>
    <cellStyle name="Note 10 4 3 5" xfId="41278"/>
    <cellStyle name="Note 10 4 3 6" xfId="41279"/>
    <cellStyle name="Note 10 4 4" xfId="41280"/>
    <cellStyle name="Note 10 4 4 2" xfId="41281"/>
    <cellStyle name="Note 10 4 4 2 2" xfId="41282"/>
    <cellStyle name="Note 10 4 4 2 3" xfId="41283"/>
    <cellStyle name="Note 10 4 4 2 4" xfId="41284"/>
    <cellStyle name="Note 10 4 4 3" xfId="41285"/>
    <cellStyle name="Note 10 4 4 4" xfId="41286"/>
    <cellStyle name="Note 10 4 4 5" xfId="41287"/>
    <cellStyle name="Note 10 4 5" xfId="41288"/>
    <cellStyle name="Note 10 4 5 2" xfId="41289"/>
    <cellStyle name="Note 10 4 5 2 2" xfId="41290"/>
    <cellStyle name="Note 10 4 5 2 3" xfId="41291"/>
    <cellStyle name="Note 10 4 5 2 4" xfId="41292"/>
    <cellStyle name="Note 10 4 5 3" xfId="41293"/>
    <cellStyle name="Note 10 4 5 4" xfId="41294"/>
    <cellStyle name="Note 10 4 5 5" xfId="41295"/>
    <cellStyle name="Note 10 4 6" xfId="41296"/>
    <cellStyle name="Note 10 4 6 2" xfId="41297"/>
    <cellStyle name="Note 10 4 6 2 2" xfId="41298"/>
    <cellStyle name="Note 10 4 6 2 3" xfId="41299"/>
    <cellStyle name="Note 10 4 6 2 4" xfId="41300"/>
    <cellStyle name="Note 10 4 6 3" xfId="41301"/>
    <cellStyle name="Note 10 4 6 4" xfId="41302"/>
    <cellStyle name="Note 10 4 6 5" xfId="41303"/>
    <cellStyle name="Note 10 4 7" xfId="41304"/>
    <cellStyle name="Note 10 4 7 2" xfId="41305"/>
    <cellStyle name="Note 10 4 7 2 2" xfId="41306"/>
    <cellStyle name="Note 10 4 7 2 3" xfId="41307"/>
    <cellStyle name="Note 10 4 7 2 4" xfId="41308"/>
    <cellStyle name="Note 10 4 7 3" xfId="41309"/>
    <cellStyle name="Note 10 4 7 4" xfId="41310"/>
    <cellStyle name="Note 10 4 7 5" xfId="41311"/>
    <cellStyle name="Note 10 4 8" xfId="41312"/>
    <cellStyle name="Note 10 4 8 2" xfId="41313"/>
    <cellStyle name="Note 10 4 8 2 2" xfId="41314"/>
    <cellStyle name="Note 10 4 8 2 3" xfId="41315"/>
    <cellStyle name="Note 10 4 8 2 4" xfId="41316"/>
    <cellStyle name="Note 10 4 8 3" xfId="41317"/>
    <cellStyle name="Note 10 4 8 4" xfId="41318"/>
    <cellStyle name="Note 10 4 8 5" xfId="41319"/>
    <cellStyle name="Note 10 4 9" xfId="41320"/>
    <cellStyle name="Note 10 4 9 2" xfId="41321"/>
    <cellStyle name="Note 10 4 9 2 2" xfId="41322"/>
    <cellStyle name="Note 10 4 9 2 3" xfId="41323"/>
    <cellStyle name="Note 10 4 9 2 4" xfId="41324"/>
    <cellStyle name="Note 10 4 9 3" xfId="41325"/>
    <cellStyle name="Note 10 4 9 4" xfId="41326"/>
    <cellStyle name="Note 10 4 9 5" xfId="41327"/>
    <cellStyle name="Note 10 4_Income Statement " xfId="41328"/>
    <cellStyle name="Note 10 5" xfId="41329"/>
    <cellStyle name="Note 10 5 10" xfId="41330"/>
    <cellStyle name="Note 10 5 10 2" xfId="41331"/>
    <cellStyle name="Note 10 5 10 2 2" xfId="41332"/>
    <cellStyle name="Note 10 5 10 2 3" xfId="41333"/>
    <cellStyle name="Note 10 5 10 2 4" xfId="41334"/>
    <cellStyle name="Note 10 5 10 3" xfId="41335"/>
    <cellStyle name="Note 10 5 10 4" xfId="41336"/>
    <cellStyle name="Note 10 5 10 5" xfId="41337"/>
    <cellStyle name="Note 10 5 11" xfId="41338"/>
    <cellStyle name="Note 10 5 11 2" xfId="41339"/>
    <cellStyle name="Note 10 5 11 2 2" xfId="41340"/>
    <cellStyle name="Note 10 5 11 2 3" xfId="41341"/>
    <cellStyle name="Note 10 5 11 2 4" xfId="41342"/>
    <cellStyle name="Note 10 5 11 3" xfId="41343"/>
    <cellStyle name="Note 10 5 11 4" xfId="41344"/>
    <cellStyle name="Note 10 5 11 5" xfId="41345"/>
    <cellStyle name="Note 10 5 12" xfId="41346"/>
    <cellStyle name="Note 10 5 12 2" xfId="41347"/>
    <cellStyle name="Note 10 5 12 2 2" xfId="41348"/>
    <cellStyle name="Note 10 5 12 2 3" xfId="41349"/>
    <cellStyle name="Note 10 5 12 2 4" xfId="41350"/>
    <cellStyle name="Note 10 5 12 3" xfId="41351"/>
    <cellStyle name="Note 10 5 12 4" xfId="41352"/>
    <cellStyle name="Note 10 5 12 5" xfId="41353"/>
    <cellStyle name="Note 10 5 13" xfId="41354"/>
    <cellStyle name="Note 10 5 13 2" xfId="41355"/>
    <cellStyle name="Note 10 5 13 2 2" xfId="41356"/>
    <cellStyle name="Note 10 5 13 2 3" xfId="41357"/>
    <cellStyle name="Note 10 5 13 2 4" xfId="41358"/>
    <cellStyle name="Note 10 5 13 3" xfId="41359"/>
    <cellStyle name="Note 10 5 13 4" xfId="41360"/>
    <cellStyle name="Note 10 5 13 5" xfId="41361"/>
    <cellStyle name="Note 10 5 14" xfId="41362"/>
    <cellStyle name="Note 10 5 14 2" xfId="41363"/>
    <cellStyle name="Note 10 5 14 2 2" xfId="41364"/>
    <cellStyle name="Note 10 5 14 2 3" xfId="41365"/>
    <cellStyle name="Note 10 5 14 2 4" xfId="41366"/>
    <cellStyle name="Note 10 5 14 3" xfId="41367"/>
    <cellStyle name="Note 10 5 14 4" xfId="41368"/>
    <cellStyle name="Note 10 5 14 5" xfId="41369"/>
    <cellStyle name="Note 10 5 15" xfId="41370"/>
    <cellStyle name="Note 10 5 15 2" xfId="41371"/>
    <cellStyle name="Note 10 5 15 2 2" xfId="41372"/>
    <cellStyle name="Note 10 5 15 2 3" xfId="41373"/>
    <cellStyle name="Note 10 5 15 2 4" xfId="41374"/>
    <cellStyle name="Note 10 5 15 3" xfId="41375"/>
    <cellStyle name="Note 10 5 15 4" xfId="41376"/>
    <cellStyle name="Note 10 5 15 5" xfId="41377"/>
    <cellStyle name="Note 10 5 16" xfId="41378"/>
    <cellStyle name="Note 10 5 16 2" xfId="41379"/>
    <cellStyle name="Note 10 5 16 2 2" xfId="41380"/>
    <cellStyle name="Note 10 5 16 2 3" xfId="41381"/>
    <cellStyle name="Note 10 5 16 2 4" xfId="41382"/>
    <cellStyle name="Note 10 5 16 3" xfId="41383"/>
    <cellStyle name="Note 10 5 16 4" xfId="41384"/>
    <cellStyle name="Note 10 5 16 5" xfId="41385"/>
    <cellStyle name="Note 10 5 17" xfId="41386"/>
    <cellStyle name="Note 10 5 17 2" xfId="41387"/>
    <cellStyle name="Note 10 5 17 2 2" xfId="41388"/>
    <cellStyle name="Note 10 5 17 2 3" xfId="41389"/>
    <cellStyle name="Note 10 5 17 2 4" xfId="41390"/>
    <cellStyle name="Note 10 5 17 3" xfId="41391"/>
    <cellStyle name="Note 10 5 17 4" xfId="41392"/>
    <cellStyle name="Note 10 5 17 5" xfId="41393"/>
    <cellStyle name="Note 10 5 18" xfId="41394"/>
    <cellStyle name="Note 10 5 18 2" xfId="41395"/>
    <cellStyle name="Note 10 5 18 3" xfId="41396"/>
    <cellStyle name="Note 10 5 18 4" xfId="41397"/>
    <cellStyle name="Note 10 5 19" xfId="41398"/>
    <cellStyle name="Note 10 5 19 2" xfId="41399"/>
    <cellStyle name="Note 10 5 19 3" xfId="41400"/>
    <cellStyle name="Note 10 5 19 4" xfId="41401"/>
    <cellStyle name="Note 10 5 2" xfId="41402"/>
    <cellStyle name="Note 10 5 2 2" xfId="41403"/>
    <cellStyle name="Note 10 5 2 2 2" xfId="41404"/>
    <cellStyle name="Note 10 5 2 2 3" xfId="41405"/>
    <cellStyle name="Note 10 5 2 2 4" xfId="41406"/>
    <cellStyle name="Note 10 5 2 3" xfId="41407"/>
    <cellStyle name="Note 10 5 2 3 2" xfId="41408"/>
    <cellStyle name="Note 10 5 2 3 3" xfId="41409"/>
    <cellStyle name="Note 10 5 2 3 4" xfId="41410"/>
    <cellStyle name="Note 10 5 2 4" xfId="41411"/>
    <cellStyle name="Note 10 5 2 5" xfId="41412"/>
    <cellStyle name="Note 10 5 2 6" xfId="41413"/>
    <cellStyle name="Note 10 5 20" xfId="41414"/>
    <cellStyle name="Note 10 5 20 2" xfId="41415"/>
    <cellStyle name="Note 10 5 20 3" xfId="41416"/>
    <cellStyle name="Note 10 5 20 4" xfId="41417"/>
    <cellStyle name="Note 10 5 21" xfId="41418"/>
    <cellStyle name="Note 10 5 21 2" xfId="41419"/>
    <cellStyle name="Note 10 5 21 3" xfId="41420"/>
    <cellStyle name="Note 10 5 21 4" xfId="41421"/>
    <cellStyle name="Note 10 5 22" xfId="41422"/>
    <cellStyle name="Note 10 5 23" xfId="41423"/>
    <cellStyle name="Note 10 5 24" xfId="41424"/>
    <cellStyle name="Note 10 5 3" xfId="41425"/>
    <cellStyle name="Note 10 5 3 2" xfId="41426"/>
    <cellStyle name="Note 10 5 3 2 2" xfId="41427"/>
    <cellStyle name="Note 10 5 3 2 3" xfId="41428"/>
    <cellStyle name="Note 10 5 3 2 4" xfId="41429"/>
    <cellStyle name="Note 10 5 3 3" xfId="41430"/>
    <cellStyle name="Note 10 5 3 3 2" xfId="41431"/>
    <cellStyle name="Note 10 5 3 3 3" xfId="41432"/>
    <cellStyle name="Note 10 5 3 3 4" xfId="41433"/>
    <cellStyle name="Note 10 5 3 4" xfId="41434"/>
    <cellStyle name="Note 10 5 3 5" xfId="41435"/>
    <cellStyle name="Note 10 5 3 6" xfId="41436"/>
    <cellStyle name="Note 10 5 4" xfId="41437"/>
    <cellStyle name="Note 10 5 4 2" xfId="41438"/>
    <cellStyle name="Note 10 5 4 2 2" xfId="41439"/>
    <cellStyle name="Note 10 5 4 2 3" xfId="41440"/>
    <cellStyle name="Note 10 5 4 2 4" xfId="41441"/>
    <cellStyle name="Note 10 5 4 3" xfId="41442"/>
    <cellStyle name="Note 10 5 4 4" xfId="41443"/>
    <cellStyle name="Note 10 5 4 5" xfId="41444"/>
    <cellStyle name="Note 10 5 5" xfId="41445"/>
    <cellStyle name="Note 10 5 5 2" xfId="41446"/>
    <cellStyle name="Note 10 5 5 2 2" xfId="41447"/>
    <cellStyle name="Note 10 5 5 2 3" xfId="41448"/>
    <cellStyle name="Note 10 5 5 2 4" xfId="41449"/>
    <cellStyle name="Note 10 5 5 3" xfId="41450"/>
    <cellStyle name="Note 10 5 5 4" xfId="41451"/>
    <cellStyle name="Note 10 5 5 5" xfId="41452"/>
    <cellStyle name="Note 10 5 6" xfId="41453"/>
    <cellStyle name="Note 10 5 6 2" xfId="41454"/>
    <cellStyle name="Note 10 5 6 2 2" xfId="41455"/>
    <cellStyle name="Note 10 5 6 2 3" xfId="41456"/>
    <cellStyle name="Note 10 5 6 2 4" xfId="41457"/>
    <cellStyle name="Note 10 5 6 3" xfId="41458"/>
    <cellStyle name="Note 10 5 6 4" xfId="41459"/>
    <cellStyle name="Note 10 5 6 5" xfId="41460"/>
    <cellStyle name="Note 10 5 7" xfId="41461"/>
    <cellStyle name="Note 10 5 7 2" xfId="41462"/>
    <cellStyle name="Note 10 5 7 2 2" xfId="41463"/>
    <cellStyle name="Note 10 5 7 2 3" xfId="41464"/>
    <cellStyle name="Note 10 5 7 2 4" xfId="41465"/>
    <cellStyle name="Note 10 5 7 3" xfId="41466"/>
    <cellStyle name="Note 10 5 7 4" xfId="41467"/>
    <cellStyle name="Note 10 5 7 5" xfId="41468"/>
    <cellStyle name="Note 10 5 8" xfId="41469"/>
    <cellStyle name="Note 10 5 8 2" xfId="41470"/>
    <cellStyle name="Note 10 5 8 2 2" xfId="41471"/>
    <cellStyle name="Note 10 5 8 2 3" xfId="41472"/>
    <cellStyle name="Note 10 5 8 2 4" xfId="41473"/>
    <cellStyle name="Note 10 5 8 3" xfId="41474"/>
    <cellStyle name="Note 10 5 8 4" xfId="41475"/>
    <cellStyle name="Note 10 5 8 5" xfId="41476"/>
    <cellStyle name="Note 10 5 9" xfId="41477"/>
    <cellStyle name="Note 10 5 9 2" xfId="41478"/>
    <cellStyle name="Note 10 5 9 2 2" xfId="41479"/>
    <cellStyle name="Note 10 5 9 2 3" xfId="41480"/>
    <cellStyle name="Note 10 5 9 2 4" xfId="41481"/>
    <cellStyle name="Note 10 5 9 3" xfId="41482"/>
    <cellStyle name="Note 10 5 9 4" xfId="41483"/>
    <cellStyle name="Note 10 5 9 5" xfId="41484"/>
    <cellStyle name="Note 10 5_Income Statement " xfId="41485"/>
    <cellStyle name="Note 10 6" xfId="41486"/>
    <cellStyle name="Note 10 6 2" xfId="41487"/>
    <cellStyle name="Note 10 6 2 2" xfId="41488"/>
    <cellStyle name="Note 10 6 2 3" xfId="41489"/>
    <cellStyle name="Note 10 6 2 4" xfId="41490"/>
    <cellStyle name="Note 10 6 3" xfId="41491"/>
    <cellStyle name="Note 10 6 3 2" xfId="41492"/>
    <cellStyle name="Note 10 6 3 3" xfId="41493"/>
    <cellStyle name="Note 10 6 3 4" xfId="41494"/>
    <cellStyle name="Note 10 6 4" xfId="41495"/>
    <cellStyle name="Note 10 6 5" xfId="41496"/>
    <cellStyle name="Note 10 6 6" xfId="41497"/>
    <cellStyle name="Note 10 7" xfId="41498"/>
    <cellStyle name="Note 10 7 2" xfId="41499"/>
    <cellStyle name="Note 10 7 2 2" xfId="41500"/>
    <cellStyle name="Note 10 7 2 3" xfId="41501"/>
    <cellStyle name="Note 10 7 2 4" xfId="41502"/>
    <cellStyle name="Note 10 7 3" xfId="41503"/>
    <cellStyle name="Note 10 7 3 2" xfId="41504"/>
    <cellStyle name="Note 10 7 3 3" xfId="41505"/>
    <cellStyle name="Note 10 7 3 4" xfId="41506"/>
    <cellStyle name="Note 10 7 4" xfId="41507"/>
    <cellStyle name="Note 10 7 5" xfId="41508"/>
    <cellStyle name="Note 10 7 6" xfId="41509"/>
    <cellStyle name="Note 10 8" xfId="41510"/>
    <cellStyle name="Note 10 8 2" xfId="41511"/>
    <cellStyle name="Note 10 8 2 2" xfId="41512"/>
    <cellStyle name="Note 10 8 2 3" xfId="41513"/>
    <cellStyle name="Note 10 8 2 4" xfId="41514"/>
    <cellStyle name="Note 10 8 3" xfId="41515"/>
    <cellStyle name="Note 10 8 4" xfId="41516"/>
    <cellStyle name="Note 10 8 5" xfId="41517"/>
    <cellStyle name="Note 10 9" xfId="41518"/>
    <cellStyle name="Note 10 9 2" xfId="41519"/>
    <cellStyle name="Note 10 9 2 2" xfId="41520"/>
    <cellStyle name="Note 10 9 2 3" xfId="41521"/>
    <cellStyle name="Note 10 9 2 4" xfId="41522"/>
    <cellStyle name="Note 10 9 3" xfId="41523"/>
    <cellStyle name="Note 10 9 4" xfId="41524"/>
    <cellStyle name="Note 10 9 5" xfId="41525"/>
    <cellStyle name="Note 10_Income Statement " xfId="41526"/>
    <cellStyle name="Note 100" xfId="41527"/>
    <cellStyle name="Note 101" xfId="41528"/>
    <cellStyle name="Note 102" xfId="41529"/>
    <cellStyle name="Note 103" xfId="41530"/>
    <cellStyle name="Note 104" xfId="41531"/>
    <cellStyle name="Note 105" xfId="41532"/>
    <cellStyle name="Note 106" xfId="41533"/>
    <cellStyle name="Note 107" xfId="41534"/>
    <cellStyle name="Note 108" xfId="41535"/>
    <cellStyle name="Note 109" xfId="41536"/>
    <cellStyle name="Note 11" xfId="5338"/>
    <cellStyle name="Note 11 10" xfId="41538"/>
    <cellStyle name="Note 11 10 2" xfId="41539"/>
    <cellStyle name="Note 11 10 2 2" xfId="41540"/>
    <cellStyle name="Note 11 10 2 3" xfId="41541"/>
    <cellStyle name="Note 11 10 2 4" xfId="41542"/>
    <cellStyle name="Note 11 10 3" xfId="41543"/>
    <cellStyle name="Note 11 10 4" xfId="41544"/>
    <cellStyle name="Note 11 10 5" xfId="41545"/>
    <cellStyle name="Note 11 11" xfId="41546"/>
    <cellStyle name="Note 11 11 2" xfId="41547"/>
    <cellStyle name="Note 11 11 2 2" xfId="41548"/>
    <cellStyle name="Note 11 11 2 3" xfId="41549"/>
    <cellStyle name="Note 11 11 2 4" xfId="41550"/>
    <cellStyle name="Note 11 11 3" xfId="41551"/>
    <cellStyle name="Note 11 11 4" xfId="41552"/>
    <cellStyle name="Note 11 11 5" xfId="41553"/>
    <cellStyle name="Note 11 12" xfId="41554"/>
    <cellStyle name="Note 11 12 2" xfId="41555"/>
    <cellStyle name="Note 11 12 2 2" xfId="41556"/>
    <cellStyle name="Note 11 12 2 3" xfId="41557"/>
    <cellStyle name="Note 11 12 2 4" xfId="41558"/>
    <cellStyle name="Note 11 12 3" xfId="41559"/>
    <cellStyle name="Note 11 12 4" xfId="41560"/>
    <cellStyle name="Note 11 12 5" xfId="41561"/>
    <cellStyle name="Note 11 13" xfId="41562"/>
    <cellStyle name="Note 11 13 2" xfId="41563"/>
    <cellStyle name="Note 11 13 2 2" xfId="41564"/>
    <cellStyle name="Note 11 13 2 3" xfId="41565"/>
    <cellStyle name="Note 11 13 2 4" xfId="41566"/>
    <cellStyle name="Note 11 13 3" xfId="41567"/>
    <cellStyle name="Note 11 13 4" xfId="41568"/>
    <cellStyle name="Note 11 13 5" xfId="41569"/>
    <cellStyle name="Note 11 14" xfId="41570"/>
    <cellStyle name="Note 11 14 2" xfId="41571"/>
    <cellStyle name="Note 11 14 2 2" xfId="41572"/>
    <cellStyle name="Note 11 14 2 3" xfId="41573"/>
    <cellStyle name="Note 11 14 2 4" xfId="41574"/>
    <cellStyle name="Note 11 14 3" xfId="41575"/>
    <cellStyle name="Note 11 14 4" xfId="41576"/>
    <cellStyle name="Note 11 14 5" xfId="41577"/>
    <cellStyle name="Note 11 15" xfId="41578"/>
    <cellStyle name="Note 11 15 2" xfId="41579"/>
    <cellStyle name="Note 11 15 2 2" xfId="41580"/>
    <cellStyle name="Note 11 15 2 3" xfId="41581"/>
    <cellStyle name="Note 11 15 2 4" xfId="41582"/>
    <cellStyle name="Note 11 15 3" xfId="41583"/>
    <cellStyle name="Note 11 15 4" xfId="41584"/>
    <cellStyle name="Note 11 15 5" xfId="41585"/>
    <cellStyle name="Note 11 16" xfId="41586"/>
    <cellStyle name="Note 11 16 2" xfId="41587"/>
    <cellStyle name="Note 11 16 2 2" xfId="41588"/>
    <cellStyle name="Note 11 16 2 3" xfId="41589"/>
    <cellStyle name="Note 11 16 2 4" xfId="41590"/>
    <cellStyle name="Note 11 16 3" xfId="41591"/>
    <cellStyle name="Note 11 16 4" xfId="41592"/>
    <cellStyle name="Note 11 16 5" xfId="41593"/>
    <cellStyle name="Note 11 17" xfId="41594"/>
    <cellStyle name="Note 11 17 2" xfId="41595"/>
    <cellStyle name="Note 11 17 2 2" xfId="41596"/>
    <cellStyle name="Note 11 17 2 3" xfId="41597"/>
    <cellStyle name="Note 11 17 2 4" xfId="41598"/>
    <cellStyle name="Note 11 17 3" xfId="41599"/>
    <cellStyle name="Note 11 17 4" xfId="41600"/>
    <cellStyle name="Note 11 17 5" xfId="41601"/>
    <cellStyle name="Note 11 18" xfId="41602"/>
    <cellStyle name="Note 11 18 2" xfId="41603"/>
    <cellStyle name="Note 11 18 3" xfId="41604"/>
    <cellStyle name="Note 11 18 4" xfId="41605"/>
    <cellStyle name="Note 11 19" xfId="41606"/>
    <cellStyle name="Note 11 2" xfId="5339"/>
    <cellStyle name="Note 11 2 10" xfId="41608"/>
    <cellStyle name="Note 11 2 10 2" xfId="41609"/>
    <cellStyle name="Note 11 2 10 2 2" xfId="41610"/>
    <cellStyle name="Note 11 2 10 2 3" xfId="41611"/>
    <cellStyle name="Note 11 2 10 2 4" xfId="41612"/>
    <cellStyle name="Note 11 2 10 3" xfId="41613"/>
    <cellStyle name="Note 11 2 10 4" xfId="41614"/>
    <cellStyle name="Note 11 2 10 5" xfId="41615"/>
    <cellStyle name="Note 11 2 11" xfId="41616"/>
    <cellStyle name="Note 11 2 11 2" xfId="41617"/>
    <cellStyle name="Note 11 2 11 2 2" xfId="41618"/>
    <cellStyle name="Note 11 2 11 2 3" xfId="41619"/>
    <cellStyle name="Note 11 2 11 2 4" xfId="41620"/>
    <cellStyle name="Note 11 2 11 3" xfId="41621"/>
    <cellStyle name="Note 11 2 11 4" xfId="41622"/>
    <cellStyle name="Note 11 2 11 5" xfId="41623"/>
    <cellStyle name="Note 11 2 12" xfId="41624"/>
    <cellStyle name="Note 11 2 12 2" xfId="41625"/>
    <cellStyle name="Note 11 2 12 2 2" xfId="41626"/>
    <cellStyle name="Note 11 2 12 2 3" xfId="41627"/>
    <cellStyle name="Note 11 2 12 2 4" xfId="41628"/>
    <cellStyle name="Note 11 2 12 3" xfId="41629"/>
    <cellStyle name="Note 11 2 12 4" xfId="41630"/>
    <cellStyle name="Note 11 2 12 5" xfId="41631"/>
    <cellStyle name="Note 11 2 13" xfId="41632"/>
    <cellStyle name="Note 11 2 13 2" xfId="41633"/>
    <cellStyle name="Note 11 2 13 2 2" xfId="41634"/>
    <cellStyle name="Note 11 2 13 2 3" xfId="41635"/>
    <cellStyle name="Note 11 2 13 2 4" xfId="41636"/>
    <cellStyle name="Note 11 2 13 3" xfId="41637"/>
    <cellStyle name="Note 11 2 13 4" xfId="41638"/>
    <cellStyle name="Note 11 2 13 5" xfId="41639"/>
    <cellStyle name="Note 11 2 14" xfId="41640"/>
    <cellStyle name="Note 11 2 14 2" xfId="41641"/>
    <cellStyle name="Note 11 2 14 2 2" xfId="41642"/>
    <cellStyle name="Note 11 2 14 2 3" xfId="41643"/>
    <cellStyle name="Note 11 2 14 2 4" xfId="41644"/>
    <cellStyle name="Note 11 2 14 3" xfId="41645"/>
    <cellStyle name="Note 11 2 14 4" xfId="41646"/>
    <cellStyle name="Note 11 2 14 5" xfId="41647"/>
    <cellStyle name="Note 11 2 15" xfId="41648"/>
    <cellStyle name="Note 11 2 15 2" xfId="41649"/>
    <cellStyle name="Note 11 2 15 2 2" xfId="41650"/>
    <cellStyle name="Note 11 2 15 2 3" xfId="41651"/>
    <cellStyle name="Note 11 2 15 2 4" xfId="41652"/>
    <cellStyle name="Note 11 2 15 3" xfId="41653"/>
    <cellStyle name="Note 11 2 15 4" xfId="41654"/>
    <cellStyle name="Note 11 2 15 5" xfId="41655"/>
    <cellStyle name="Note 11 2 16" xfId="41656"/>
    <cellStyle name="Note 11 2 16 2" xfId="41657"/>
    <cellStyle name="Note 11 2 16 2 2" xfId="41658"/>
    <cellStyle name="Note 11 2 16 2 3" xfId="41659"/>
    <cellStyle name="Note 11 2 16 2 4" xfId="41660"/>
    <cellStyle name="Note 11 2 16 3" xfId="41661"/>
    <cellStyle name="Note 11 2 16 4" xfId="41662"/>
    <cellStyle name="Note 11 2 16 5" xfId="41663"/>
    <cellStyle name="Note 11 2 17" xfId="41664"/>
    <cellStyle name="Note 11 2 17 2" xfId="41665"/>
    <cellStyle name="Note 11 2 17 3" xfId="41666"/>
    <cellStyle name="Note 11 2 17 4" xfId="41667"/>
    <cellStyle name="Note 11 2 18" xfId="41668"/>
    <cellStyle name="Note 11 2 19" xfId="41607"/>
    <cellStyle name="Note 11 2 2" xfId="41669"/>
    <cellStyle name="Note 11 2 2 2" xfId="41670"/>
    <cellStyle name="Note 11 2 2 2 2" xfId="41671"/>
    <cellStyle name="Note 11 2 2 2 3" xfId="41672"/>
    <cellStyle name="Note 11 2 2 2 4" xfId="41673"/>
    <cellStyle name="Note 11 2 2 3" xfId="41674"/>
    <cellStyle name="Note 11 2 2 3 2" xfId="41675"/>
    <cellStyle name="Note 11 2 2 3 3" xfId="41676"/>
    <cellStyle name="Note 11 2 2 3 4" xfId="41677"/>
    <cellStyle name="Note 11 2 2 4" xfId="41678"/>
    <cellStyle name="Note 11 2 2 5" xfId="41679"/>
    <cellStyle name="Note 11 2 2 6" xfId="41680"/>
    <cellStyle name="Note 11 2 3" xfId="41681"/>
    <cellStyle name="Note 11 2 3 2" xfId="41682"/>
    <cellStyle name="Note 11 2 3 2 2" xfId="41683"/>
    <cellStyle name="Note 11 2 3 2 3" xfId="41684"/>
    <cellStyle name="Note 11 2 3 2 4" xfId="41685"/>
    <cellStyle name="Note 11 2 3 3" xfId="41686"/>
    <cellStyle name="Note 11 2 3 3 2" xfId="41687"/>
    <cellStyle name="Note 11 2 3 3 3" xfId="41688"/>
    <cellStyle name="Note 11 2 3 3 4" xfId="41689"/>
    <cellStyle name="Note 11 2 3 4" xfId="41690"/>
    <cellStyle name="Note 11 2 3 5" xfId="41691"/>
    <cellStyle name="Note 11 2 3 6" xfId="41692"/>
    <cellStyle name="Note 11 2 4" xfId="41693"/>
    <cellStyle name="Note 11 2 4 2" xfId="41694"/>
    <cellStyle name="Note 11 2 4 2 2" xfId="41695"/>
    <cellStyle name="Note 11 2 4 2 3" xfId="41696"/>
    <cellStyle name="Note 11 2 4 2 4" xfId="41697"/>
    <cellStyle name="Note 11 2 4 3" xfId="41698"/>
    <cellStyle name="Note 11 2 4 4" xfId="41699"/>
    <cellStyle name="Note 11 2 4 5" xfId="41700"/>
    <cellStyle name="Note 11 2 5" xfId="41701"/>
    <cellStyle name="Note 11 2 5 2" xfId="41702"/>
    <cellStyle name="Note 11 2 5 2 2" xfId="41703"/>
    <cellStyle name="Note 11 2 5 2 3" xfId="41704"/>
    <cellStyle name="Note 11 2 5 2 4" xfId="41705"/>
    <cellStyle name="Note 11 2 5 3" xfId="41706"/>
    <cellStyle name="Note 11 2 5 4" xfId="41707"/>
    <cellStyle name="Note 11 2 5 5" xfId="41708"/>
    <cellStyle name="Note 11 2 6" xfId="41709"/>
    <cellStyle name="Note 11 2 6 2" xfId="41710"/>
    <cellStyle name="Note 11 2 6 2 2" xfId="41711"/>
    <cellStyle name="Note 11 2 6 2 3" xfId="41712"/>
    <cellStyle name="Note 11 2 6 2 4" xfId="41713"/>
    <cellStyle name="Note 11 2 6 3" xfId="41714"/>
    <cellStyle name="Note 11 2 6 4" xfId="41715"/>
    <cellStyle name="Note 11 2 6 5" xfId="41716"/>
    <cellStyle name="Note 11 2 7" xfId="41717"/>
    <cellStyle name="Note 11 2 7 2" xfId="41718"/>
    <cellStyle name="Note 11 2 7 2 2" xfId="41719"/>
    <cellStyle name="Note 11 2 7 2 3" xfId="41720"/>
    <cellStyle name="Note 11 2 7 2 4" xfId="41721"/>
    <cellStyle name="Note 11 2 7 3" xfId="41722"/>
    <cellStyle name="Note 11 2 7 4" xfId="41723"/>
    <cellStyle name="Note 11 2 7 5" xfId="41724"/>
    <cellStyle name="Note 11 2 8" xfId="41725"/>
    <cellStyle name="Note 11 2 8 2" xfId="41726"/>
    <cellStyle name="Note 11 2 8 2 2" xfId="41727"/>
    <cellStyle name="Note 11 2 8 2 3" xfId="41728"/>
    <cellStyle name="Note 11 2 8 2 4" xfId="41729"/>
    <cellStyle name="Note 11 2 8 3" xfId="41730"/>
    <cellStyle name="Note 11 2 8 4" xfId="41731"/>
    <cellStyle name="Note 11 2 8 5" xfId="41732"/>
    <cellStyle name="Note 11 2 9" xfId="41733"/>
    <cellStyle name="Note 11 2 9 2" xfId="41734"/>
    <cellStyle name="Note 11 2 9 2 2" xfId="41735"/>
    <cellStyle name="Note 11 2 9 2 3" xfId="41736"/>
    <cellStyle name="Note 11 2 9 2 4" xfId="41737"/>
    <cellStyle name="Note 11 2 9 3" xfId="41738"/>
    <cellStyle name="Note 11 2 9 4" xfId="41739"/>
    <cellStyle name="Note 11 2 9 5" xfId="41740"/>
    <cellStyle name="Note 11 2_Income Statement " xfId="41741"/>
    <cellStyle name="Note 11 20" xfId="41742"/>
    <cellStyle name="Note 11 21" xfId="41743"/>
    <cellStyle name="Note 11 22" xfId="41537"/>
    <cellStyle name="Note 11 3" xfId="41744"/>
    <cellStyle name="Note 11 3 2" xfId="41745"/>
    <cellStyle name="Note 11 3 2 2" xfId="41746"/>
    <cellStyle name="Note 11 3 2 3" xfId="41747"/>
    <cellStyle name="Note 11 3 2 4" xfId="41748"/>
    <cellStyle name="Note 11 3 3" xfId="41749"/>
    <cellStyle name="Note 11 3 3 2" xfId="41750"/>
    <cellStyle name="Note 11 3 3 3" xfId="41751"/>
    <cellStyle name="Note 11 3 3 4" xfId="41752"/>
    <cellStyle name="Note 11 3 4" xfId="41753"/>
    <cellStyle name="Note 11 3 5" xfId="41754"/>
    <cellStyle name="Note 11 3 6" xfId="41755"/>
    <cellStyle name="Note 11 4" xfId="41756"/>
    <cellStyle name="Note 11 4 2" xfId="41757"/>
    <cellStyle name="Note 11 4 2 2" xfId="41758"/>
    <cellStyle name="Note 11 4 2 3" xfId="41759"/>
    <cellStyle name="Note 11 4 2 4" xfId="41760"/>
    <cellStyle name="Note 11 4 3" xfId="41761"/>
    <cellStyle name="Note 11 4 3 2" xfId="41762"/>
    <cellStyle name="Note 11 4 3 3" xfId="41763"/>
    <cellStyle name="Note 11 4 3 4" xfId="41764"/>
    <cellStyle name="Note 11 4 4" xfId="41765"/>
    <cellStyle name="Note 11 4 5" xfId="41766"/>
    <cellStyle name="Note 11 4 6" xfId="41767"/>
    <cellStyle name="Note 11 5" xfId="41768"/>
    <cellStyle name="Note 11 5 2" xfId="41769"/>
    <cellStyle name="Note 11 5 2 2" xfId="41770"/>
    <cellStyle name="Note 11 5 2 3" xfId="41771"/>
    <cellStyle name="Note 11 5 2 4" xfId="41772"/>
    <cellStyle name="Note 11 5 3" xfId="41773"/>
    <cellStyle name="Note 11 5 4" xfId="41774"/>
    <cellStyle name="Note 11 5 5" xfId="41775"/>
    <cellStyle name="Note 11 6" xfId="41776"/>
    <cellStyle name="Note 11 6 2" xfId="41777"/>
    <cellStyle name="Note 11 6 2 2" xfId="41778"/>
    <cellStyle name="Note 11 6 2 3" xfId="41779"/>
    <cellStyle name="Note 11 6 2 4" xfId="41780"/>
    <cellStyle name="Note 11 6 3" xfId="41781"/>
    <cellStyle name="Note 11 6 4" xfId="41782"/>
    <cellStyle name="Note 11 6 5" xfId="41783"/>
    <cellStyle name="Note 11 7" xfId="41784"/>
    <cellStyle name="Note 11 7 2" xfId="41785"/>
    <cellStyle name="Note 11 7 2 2" xfId="41786"/>
    <cellStyle name="Note 11 7 2 3" xfId="41787"/>
    <cellStyle name="Note 11 7 2 4" xfId="41788"/>
    <cellStyle name="Note 11 7 3" xfId="41789"/>
    <cellStyle name="Note 11 7 4" xfId="41790"/>
    <cellStyle name="Note 11 7 5" xfId="41791"/>
    <cellStyle name="Note 11 8" xfId="41792"/>
    <cellStyle name="Note 11 8 2" xfId="41793"/>
    <cellStyle name="Note 11 8 2 2" xfId="41794"/>
    <cellStyle name="Note 11 8 2 3" xfId="41795"/>
    <cellStyle name="Note 11 8 2 4" xfId="41796"/>
    <cellStyle name="Note 11 8 3" xfId="41797"/>
    <cellStyle name="Note 11 8 4" xfId="41798"/>
    <cellStyle name="Note 11 8 5" xfId="41799"/>
    <cellStyle name="Note 11 9" xfId="41800"/>
    <cellStyle name="Note 11 9 2" xfId="41801"/>
    <cellStyle name="Note 11 9 2 2" xfId="41802"/>
    <cellStyle name="Note 11 9 2 3" xfId="41803"/>
    <cellStyle name="Note 11 9 2 4" xfId="41804"/>
    <cellStyle name="Note 11 9 3" xfId="41805"/>
    <cellStyle name="Note 11 9 4" xfId="41806"/>
    <cellStyle name="Note 11 9 5" xfId="41807"/>
    <cellStyle name="Note 11_Income Statement " xfId="41808"/>
    <cellStyle name="Note 110" xfId="41809"/>
    <cellStyle name="Note 111" xfId="41810"/>
    <cellStyle name="Note 112" xfId="41811"/>
    <cellStyle name="Note 113" xfId="41812"/>
    <cellStyle name="Note 114" xfId="41813"/>
    <cellStyle name="Note 12" xfId="5340"/>
    <cellStyle name="Note 12 2" xfId="41814"/>
    <cellStyle name="Note 13" xfId="5885"/>
    <cellStyle name="Note 13 2" xfId="41815"/>
    <cellStyle name="Note 14" xfId="41816"/>
    <cellStyle name="Note 15" xfId="41817"/>
    <cellStyle name="Note 16" xfId="41818"/>
    <cellStyle name="Note 17" xfId="41819"/>
    <cellStyle name="Note 18" xfId="41820"/>
    <cellStyle name="Note 19" xfId="41821"/>
    <cellStyle name="Note 2" xfId="1746"/>
    <cellStyle name="Note 2 10" xfId="5676"/>
    <cellStyle name="Note 2 10 2" xfId="41823"/>
    <cellStyle name="Note 2 10 2 2" xfId="41824"/>
    <cellStyle name="Note 2 10 2 3" xfId="41825"/>
    <cellStyle name="Note 2 10 2 4" xfId="41826"/>
    <cellStyle name="Note 2 10 3" xfId="41827"/>
    <cellStyle name="Note 2 10 4" xfId="41828"/>
    <cellStyle name="Note 2 10 5" xfId="41829"/>
    <cellStyle name="Note 2 10 6" xfId="41822"/>
    <cellStyle name="Note 2 11" xfId="41830"/>
    <cellStyle name="Note 2 11 2" xfId="41831"/>
    <cellStyle name="Note 2 11 2 2" xfId="41832"/>
    <cellStyle name="Note 2 11 2 3" xfId="41833"/>
    <cellStyle name="Note 2 11 2 4" xfId="41834"/>
    <cellStyle name="Note 2 11 3" xfId="41835"/>
    <cellStyle name="Note 2 11 4" xfId="41836"/>
    <cellStyle name="Note 2 11 5" xfId="41837"/>
    <cellStyle name="Note 2 12" xfId="41838"/>
    <cellStyle name="Note 2 12 2" xfId="41839"/>
    <cellStyle name="Note 2 12 2 2" xfId="41840"/>
    <cellStyle name="Note 2 12 2 3" xfId="41841"/>
    <cellStyle name="Note 2 12 2 4" xfId="41842"/>
    <cellStyle name="Note 2 12 3" xfId="41843"/>
    <cellStyle name="Note 2 12 4" xfId="41844"/>
    <cellStyle name="Note 2 12 5" xfId="41845"/>
    <cellStyle name="Note 2 13" xfId="41846"/>
    <cellStyle name="Note 2 14" xfId="41847"/>
    <cellStyle name="Note 2 15" xfId="41848"/>
    <cellStyle name="Note 2 16" xfId="41849"/>
    <cellStyle name="Note 2 17" xfId="41850"/>
    <cellStyle name="Note 2 2" xfId="1747"/>
    <cellStyle name="Note 2 2 10" xfId="5688"/>
    <cellStyle name="Note 2 2 10 2" xfId="41853"/>
    <cellStyle name="Note 2 2 10 2 2" xfId="41854"/>
    <cellStyle name="Note 2 2 10 2 3" xfId="41855"/>
    <cellStyle name="Note 2 2 10 2 4" xfId="41856"/>
    <cellStyle name="Note 2 2 10 3" xfId="41857"/>
    <cellStyle name="Note 2 2 10 4" xfId="41858"/>
    <cellStyle name="Note 2 2 10 5" xfId="41859"/>
    <cellStyle name="Note 2 2 10 6" xfId="41852"/>
    <cellStyle name="Note 2 2 11" xfId="41860"/>
    <cellStyle name="Note 2 2 11 2" xfId="41861"/>
    <cellStyle name="Note 2 2 11 2 2" xfId="41862"/>
    <cellStyle name="Note 2 2 11 2 3" xfId="41863"/>
    <cellStyle name="Note 2 2 11 2 4" xfId="41864"/>
    <cellStyle name="Note 2 2 11 3" xfId="41865"/>
    <cellStyle name="Note 2 2 11 4" xfId="41866"/>
    <cellStyle name="Note 2 2 11 5" xfId="41867"/>
    <cellStyle name="Note 2 2 12" xfId="41868"/>
    <cellStyle name="Note 2 2 12 2" xfId="41869"/>
    <cellStyle name="Note 2 2 12 2 2" xfId="41870"/>
    <cellStyle name="Note 2 2 12 2 3" xfId="41871"/>
    <cellStyle name="Note 2 2 12 2 4" xfId="41872"/>
    <cellStyle name="Note 2 2 12 3" xfId="41873"/>
    <cellStyle name="Note 2 2 12 4" xfId="41874"/>
    <cellStyle name="Note 2 2 12 5" xfId="41875"/>
    <cellStyle name="Note 2 2 13" xfId="41876"/>
    <cellStyle name="Note 2 2 13 2" xfId="41877"/>
    <cellStyle name="Note 2 2 13 2 2" xfId="41878"/>
    <cellStyle name="Note 2 2 13 2 3" xfId="41879"/>
    <cellStyle name="Note 2 2 13 2 4" xfId="41880"/>
    <cellStyle name="Note 2 2 13 3" xfId="41881"/>
    <cellStyle name="Note 2 2 13 4" xfId="41882"/>
    <cellStyle name="Note 2 2 13 5" xfId="41883"/>
    <cellStyle name="Note 2 2 14" xfId="41884"/>
    <cellStyle name="Note 2 2 14 2" xfId="41885"/>
    <cellStyle name="Note 2 2 14 2 2" xfId="41886"/>
    <cellStyle name="Note 2 2 14 2 3" xfId="41887"/>
    <cellStyle name="Note 2 2 14 2 4" xfId="41888"/>
    <cellStyle name="Note 2 2 14 3" xfId="41889"/>
    <cellStyle name="Note 2 2 14 4" xfId="41890"/>
    <cellStyle name="Note 2 2 14 5" xfId="41891"/>
    <cellStyle name="Note 2 2 15" xfId="41892"/>
    <cellStyle name="Note 2 2 15 2" xfId="41893"/>
    <cellStyle name="Note 2 2 15 2 2" xfId="41894"/>
    <cellStyle name="Note 2 2 15 2 3" xfId="41895"/>
    <cellStyle name="Note 2 2 15 2 4" xfId="41896"/>
    <cellStyle name="Note 2 2 15 3" xfId="41897"/>
    <cellStyle name="Note 2 2 15 4" xfId="41898"/>
    <cellStyle name="Note 2 2 15 5" xfId="41899"/>
    <cellStyle name="Note 2 2 16" xfId="41900"/>
    <cellStyle name="Note 2 2 16 2" xfId="41901"/>
    <cellStyle name="Note 2 2 16 2 2" xfId="41902"/>
    <cellStyle name="Note 2 2 16 2 3" xfId="41903"/>
    <cellStyle name="Note 2 2 16 2 4" xfId="41904"/>
    <cellStyle name="Note 2 2 16 3" xfId="41905"/>
    <cellStyle name="Note 2 2 16 4" xfId="41906"/>
    <cellStyle name="Note 2 2 16 5" xfId="41907"/>
    <cellStyle name="Note 2 2 17" xfId="41908"/>
    <cellStyle name="Note 2 2 17 2" xfId="41909"/>
    <cellStyle name="Note 2 2 17 2 2" xfId="41910"/>
    <cellStyle name="Note 2 2 17 2 3" xfId="41911"/>
    <cellStyle name="Note 2 2 17 2 4" xfId="41912"/>
    <cellStyle name="Note 2 2 17 3" xfId="41913"/>
    <cellStyle name="Note 2 2 17 4" xfId="41914"/>
    <cellStyle name="Note 2 2 17 5" xfId="41915"/>
    <cellStyle name="Note 2 2 18" xfId="41916"/>
    <cellStyle name="Note 2 2 18 2" xfId="41917"/>
    <cellStyle name="Note 2 2 18 3" xfId="41918"/>
    <cellStyle name="Note 2 2 18 4" xfId="41919"/>
    <cellStyle name="Note 2 2 19" xfId="41920"/>
    <cellStyle name="Note 2 2 2" xfId="3590"/>
    <cellStyle name="Note 2 2 2 10" xfId="41922"/>
    <cellStyle name="Note 2 2 2 10 2" xfId="41923"/>
    <cellStyle name="Note 2 2 2 10 2 2" xfId="41924"/>
    <cellStyle name="Note 2 2 2 10 2 3" xfId="41925"/>
    <cellStyle name="Note 2 2 2 10 2 4" xfId="41926"/>
    <cellStyle name="Note 2 2 2 10 3" xfId="41927"/>
    <cellStyle name="Note 2 2 2 10 4" xfId="41928"/>
    <cellStyle name="Note 2 2 2 10 5" xfId="41929"/>
    <cellStyle name="Note 2 2 2 11" xfId="41930"/>
    <cellStyle name="Note 2 2 2 11 2" xfId="41931"/>
    <cellStyle name="Note 2 2 2 11 2 2" xfId="41932"/>
    <cellStyle name="Note 2 2 2 11 2 3" xfId="41933"/>
    <cellStyle name="Note 2 2 2 11 2 4" xfId="41934"/>
    <cellStyle name="Note 2 2 2 11 3" xfId="41935"/>
    <cellStyle name="Note 2 2 2 11 4" xfId="41936"/>
    <cellStyle name="Note 2 2 2 11 5" xfId="41937"/>
    <cellStyle name="Note 2 2 2 12" xfId="41938"/>
    <cellStyle name="Note 2 2 2 12 2" xfId="41939"/>
    <cellStyle name="Note 2 2 2 12 2 2" xfId="41940"/>
    <cellStyle name="Note 2 2 2 12 2 3" xfId="41941"/>
    <cellStyle name="Note 2 2 2 12 2 4" xfId="41942"/>
    <cellStyle name="Note 2 2 2 12 3" xfId="41943"/>
    <cellStyle name="Note 2 2 2 12 4" xfId="41944"/>
    <cellStyle name="Note 2 2 2 12 5" xfId="41945"/>
    <cellStyle name="Note 2 2 2 13" xfId="41946"/>
    <cellStyle name="Note 2 2 2 13 2" xfId="41947"/>
    <cellStyle name="Note 2 2 2 13 2 2" xfId="41948"/>
    <cellStyle name="Note 2 2 2 13 2 3" xfId="41949"/>
    <cellStyle name="Note 2 2 2 13 2 4" xfId="41950"/>
    <cellStyle name="Note 2 2 2 13 3" xfId="41951"/>
    <cellStyle name="Note 2 2 2 13 4" xfId="41952"/>
    <cellStyle name="Note 2 2 2 13 5" xfId="41953"/>
    <cellStyle name="Note 2 2 2 14" xfId="41954"/>
    <cellStyle name="Note 2 2 2 14 2" xfId="41955"/>
    <cellStyle name="Note 2 2 2 14 2 2" xfId="41956"/>
    <cellStyle name="Note 2 2 2 14 2 3" xfId="41957"/>
    <cellStyle name="Note 2 2 2 14 2 4" xfId="41958"/>
    <cellStyle name="Note 2 2 2 14 3" xfId="41959"/>
    <cellStyle name="Note 2 2 2 14 4" xfId="41960"/>
    <cellStyle name="Note 2 2 2 14 5" xfId="41961"/>
    <cellStyle name="Note 2 2 2 15" xfId="41962"/>
    <cellStyle name="Note 2 2 2 15 2" xfId="41963"/>
    <cellStyle name="Note 2 2 2 15 2 2" xfId="41964"/>
    <cellStyle name="Note 2 2 2 15 2 3" xfId="41965"/>
    <cellStyle name="Note 2 2 2 15 2 4" xfId="41966"/>
    <cellStyle name="Note 2 2 2 15 3" xfId="41967"/>
    <cellStyle name="Note 2 2 2 15 4" xfId="41968"/>
    <cellStyle name="Note 2 2 2 15 5" xfId="41969"/>
    <cellStyle name="Note 2 2 2 16" xfId="41970"/>
    <cellStyle name="Note 2 2 2 16 2" xfId="41971"/>
    <cellStyle name="Note 2 2 2 16 2 2" xfId="41972"/>
    <cellStyle name="Note 2 2 2 16 2 3" xfId="41973"/>
    <cellStyle name="Note 2 2 2 16 2 4" xfId="41974"/>
    <cellStyle name="Note 2 2 2 16 3" xfId="41975"/>
    <cellStyle name="Note 2 2 2 16 4" xfId="41976"/>
    <cellStyle name="Note 2 2 2 16 5" xfId="41977"/>
    <cellStyle name="Note 2 2 2 17" xfId="41978"/>
    <cellStyle name="Note 2 2 2 17 2" xfId="41979"/>
    <cellStyle name="Note 2 2 2 17 3" xfId="41980"/>
    <cellStyle name="Note 2 2 2 17 4" xfId="41981"/>
    <cellStyle name="Note 2 2 2 18" xfId="41982"/>
    <cellStyle name="Note 2 2 2 19" xfId="41921"/>
    <cellStyle name="Note 2 2 2 2" xfId="5341"/>
    <cellStyle name="Note 2 2 2 2 2" xfId="41984"/>
    <cellStyle name="Note 2 2 2 2 2 2" xfId="41985"/>
    <cellStyle name="Note 2 2 2 2 2 3" xfId="41986"/>
    <cellStyle name="Note 2 2 2 2 2 4" xfId="41987"/>
    <cellStyle name="Note 2 2 2 2 3" xfId="41988"/>
    <cellStyle name="Note 2 2 2 2 3 2" xfId="41989"/>
    <cellStyle name="Note 2 2 2 2 3 3" xfId="41990"/>
    <cellStyle name="Note 2 2 2 2 3 4" xfId="41991"/>
    <cellStyle name="Note 2 2 2 2 4" xfId="41992"/>
    <cellStyle name="Note 2 2 2 2 5" xfId="41993"/>
    <cellStyle name="Note 2 2 2 2 6" xfId="41994"/>
    <cellStyle name="Note 2 2 2 2 7" xfId="41983"/>
    <cellStyle name="Note 2 2 2 3" xfId="5342"/>
    <cellStyle name="Note 2 2 2 3 2" xfId="41996"/>
    <cellStyle name="Note 2 2 2 3 2 2" xfId="41997"/>
    <cellStyle name="Note 2 2 2 3 2 3" xfId="41998"/>
    <cellStyle name="Note 2 2 2 3 2 4" xfId="41999"/>
    <cellStyle name="Note 2 2 2 3 3" xfId="42000"/>
    <cellStyle name="Note 2 2 2 3 3 2" xfId="42001"/>
    <cellStyle name="Note 2 2 2 3 3 3" xfId="42002"/>
    <cellStyle name="Note 2 2 2 3 3 4" xfId="42003"/>
    <cellStyle name="Note 2 2 2 3 4" xfId="42004"/>
    <cellStyle name="Note 2 2 2 3 5" xfId="42005"/>
    <cellStyle name="Note 2 2 2 3 6" xfId="42006"/>
    <cellStyle name="Note 2 2 2 3 7" xfId="41995"/>
    <cellStyle name="Note 2 2 2 4" xfId="42007"/>
    <cellStyle name="Note 2 2 2 4 2" xfId="42008"/>
    <cellStyle name="Note 2 2 2 4 2 2" xfId="42009"/>
    <cellStyle name="Note 2 2 2 4 2 3" xfId="42010"/>
    <cellStyle name="Note 2 2 2 4 2 4" xfId="42011"/>
    <cellStyle name="Note 2 2 2 4 3" xfId="42012"/>
    <cellStyle name="Note 2 2 2 4 4" xfId="42013"/>
    <cellStyle name="Note 2 2 2 4 5" xfId="42014"/>
    <cellStyle name="Note 2 2 2 5" xfId="42015"/>
    <cellStyle name="Note 2 2 2 5 2" xfId="42016"/>
    <cellStyle name="Note 2 2 2 5 2 2" xfId="42017"/>
    <cellStyle name="Note 2 2 2 5 2 3" xfId="42018"/>
    <cellStyle name="Note 2 2 2 5 2 4" xfId="42019"/>
    <cellStyle name="Note 2 2 2 5 3" xfId="42020"/>
    <cellStyle name="Note 2 2 2 5 4" xfId="42021"/>
    <cellStyle name="Note 2 2 2 5 5" xfId="42022"/>
    <cellStyle name="Note 2 2 2 6" xfId="42023"/>
    <cellStyle name="Note 2 2 2 6 2" xfId="42024"/>
    <cellStyle name="Note 2 2 2 6 2 2" xfId="42025"/>
    <cellStyle name="Note 2 2 2 6 2 3" xfId="42026"/>
    <cellStyle name="Note 2 2 2 6 2 4" xfId="42027"/>
    <cellStyle name="Note 2 2 2 6 3" xfId="42028"/>
    <cellStyle name="Note 2 2 2 6 4" xfId="42029"/>
    <cellStyle name="Note 2 2 2 6 5" xfId="42030"/>
    <cellStyle name="Note 2 2 2 7" xfId="42031"/>
    <cellStyle name="Note 2 2 2 7 2" xfId="42032"/>
    <cellStyle name="Note 2 2 2 7 2 2" xfId="42033"/>
    <cellStyle name="Note 2 2 2 7 2 3" xfId="42034"/>
    <cellStyle name="Note 2 2 2 7 2 4" xfId="42035"/>
    <cellStyle name="Note 2 2 2 7 3" xfId="42036"/>
    <cellStyle name="Note 2 2 2 7 4" xfId="42037"/>
    <cellStyle name="Note 2 2 2 7 5" xfId="42038"/>
    <cellStyle name="Note 2 2 2 8" xfId="42039"/>
    <cellStyle name="Note 2 2 2 8 2" xfId="42040"/>
    <cellStyle name="Note 2 2 2 8 2 2" xfId="42041"/>
    <cellStyle name="Note 2 2 2 8 2 3" xfId="42042"/>
    <cellStyle name="Note 2 2 2 8 2 4" xfId="42043"/>
    <cellStyle name="Note 2 2 2 8 3" xfId="42044"/>
    <cellStyle name="Note 2 2 2 8 4" xfId="42045"/>
    <cellStyle name="Note 2 2 2 8 5" xfId="42046"/>
    <cellStyle name="Note 2 2 2 9" xfId="42047"/>
    <cellStyle name="Note 2 2 2 9 2" xfId="42048"/>
    <cellStyle name="Note 2 2 2 9 2 2" xfId="42049"/>
    <cellStyle name="Note 2 2 2 9 2 3" xfId="42050"/>
    <cellStyle name="Note 2 2 2 9 2 4" xfId="42051"/>
    <cellStyle name="Note 2 2 2 9 3" xfId="42052"/>
    <cellStyle name="Note 2 2 2 9 4" xfId="42053"/>
    <cellStyle name="Note 2 2 2 9 5" xfId="42054"/>
    <cellStyle name="Note 2 2 2_5210NY6005A - NMPC Gas - ED Fund Program Deferra_0315" xfId="5343"/>
    <cellStyle name="Note 2 2 20" xfId="42055"/>
    <cellStyle name="Note 2 2 21" xfId="42056"/>
    <cellStyle name="Note 2 2 22" xfId="42057"/>
    <cellStyle name="Note 2 2 23" xfId="41851"/>
    <cellStyle name="Note 2 2 3" xfId="5344"/>
    <cellStyle name="Note 2 2 3 2" xfId="42059"/>
    <cellStyle name="Note 2 2 3 2 2" xfId="42060"/>
    <cellStyle name="Note 2 2 3 2 3" xfId="42061"/>
    <cellStyle name="Note 2 2 3 2 4" xfId="42062"/>
    <cellStyle name="Note 2 2 3 3" xfId="42063"/>
    <cellStyle name="Note 2 2 3 3 2" xfId="42064"/>
    <cellStyle name="Note 2 2 3 3 3" xfId="42065"/>
    <cellStyle name="Note 2 2 3 3 4" xfId="42066"/>
    <cellStyle name="Note 2 2 3 4" xfId="42067"/>
    <cellStyle name="Note 2 2 3 5" xfId="42068"/>
    <cellStyle name="Note 2 2 3 6" xfId="42069"/>
    <cellStyle name="Note 2 2 3 7" xfId="42058"/>
    <cellStyle name="Note 2 2 4" xfId="5345"/>
    <cellStyle name="Note 2 2 4 2" xfId="5346"/>
    <cellStyle name="Note 2 2 4 2 2" xfId="42072"/>
    <cellStyle name="Note 2 2 4 2 3" xfId="42073"/>
    <cellStyle name="Note 2 2 4 2 4" xfId="42074"/>
    <cellStyle name="Note 2 2 4 2 5" xfId="42071"/>
    <cellStyle name="Note 2 2 4 3" xfId="42075"/>
    <cellStyle name="Note 2 2 4 3 2" xfId="42076"/>
    <cellStyle name="Note 2 2 4 3 3" xfId="42077"/>
    <cellStyle name="Note 2 2 4 3 4" xfId="42078"/>
    <cellStyle name="Note 2 2 4 4" xfId="42079"/>
    <cellStyle name="Note 2 2 4 5" xfId="42080"/>
    <cellStyle name="Note 2 2 4 6" xfId="42081"/>
    <cellStyle name="Note 2 2 4 7" xfId="42070"/>
    <cellStyle name="Note 2 2 5" xfId="5347"/>
    <cellStyle name="Note 2 2 5 2" xfId="42083"/>
    <cellStyle name="Note 2 2 5 2 2" xfId="42084"/>
    <cellStyle name="Note 2 2 5 2 3" xfId="42085"/>
    <cellStyle name="Note 2 2 5 2 4" xfId="42086"/>
    <cellStyle name="Note 2 2 5 3" xfId="42087"/>
    <cellStyle name="Note 2 2 5 4" xfId="42088"/>
    <cellStyle name="Note 2 2 5 5" xfId="42089"/>
    <cellStyle name="Note 2 2 5 6" xfId="42082"/>
    <cellStyle name="Note 2 2 6" xfId="5348"/>
    <cellStyle name="Note 2 2 6 2" xfId="5349"/>
    <cellStyle name="Note 2 2 6 2 2" xfId="42092"/>
    <cellStyle name="Note 2 2 6 2 3" xfId="42093"/>
    <cellStyle name="Note 2 2 6 2 4" xfId="42094"/>
    <cellStyle name="Note 2 2 6 2 5" xfId="42091"/>
    <cellStyle name="Note 2 2 6 3" xfId="42095"/>
    <cellStyle name="Note 2 2 6 4" xfId="42096"/>
    <cellStyle name="Note 2 2 6 5" xfId="42097"/>
    <cellStyle name="Note 2 2 6 6" xfId="42090"/>
    <cellStyle name="Note 2 2 7" xfId="5350"/>
    <cellStyle name="Note 2 2 7 2" xfId="5351"/>
    <cellStyle name="Note 2 2 7 2 2" xfId="42100"/>
    <cellStyle name="Note 2 2 7 2 3" xfId="42101"/>
    <cellStyle name="Note 2 2 7 2 4" xfId="42102"/>
    <cellStyle name="Note 2 2 7 2 5" xfId="42099"/>
    <cellStyle name="Note 2 2 7 3" xfId="42103"/>
    <cellStyle name="Note 2 2 7 4" xfId="42104"/>
    <cellStyle name="Note 2 2 7 5" xfId="42105"/>
    <cellStyle name="Note 2 2 7 6" xfId="42098"/>
    <cellStyle name="Note 2 2 8" xfId="3591"/>
    <cellStyle name="Note 2 2 8 2" xfId="42107"/>
    <cellStyle name="Note 2 2 8 2 2" xfId="42108"/>
    <cellStyle name="Note 2 2 8 2 3" xfId="42109"/>
    <cellStyle name="Note 2 2 8 2 4" xfId="42110"/>
    <cellStyle name="Note 2 2 8 3" xfId="42111"/>
    <cellStyle name="Note 2 2 8 4" xfId="42112"/>
    <cellStyle name="Note 2 2 8 5" xfId="42113"/>
    <cellStyle name="Note 2 2 8 6" xfId="42106"/>
    <cellStyle name="Note 2 2 9" xfId="5677"/>
    <cellStyle name="Note 2 2 9 2" xfId="42115"/>
    <cellStyle name="Note 2 2 9 2 2" xfId="42116"/>
    <cellStyle name="Note 2 2 9 2 3" xfId="42117"/>
    <cellStyle name="Note 2 2 9 2 4" xfId="42118"/>
    <cellStyle name="Note 2 2 9 3" xfId="42119"/>
    <cellStyle name="Note 2 2 9 4" xfId="42120"/>
    <cellStyle name="Note 2 2 9 5" xfId="42121"/>
    <cellStyle name="Note 2 2 9 6" xfId="42114"/>
    <cellStyle name="Note 2 2_5210 2540195 Revenue Decoupling Mechanism Electric 0614" xfId="5352"/>
    <cellStyle name="Note 2 3" xfId="3589"/>
    <cellStyle name="Note 2 3 10" xfId="42123"/>
    <cellStyle name="Note 2 3 10 2" xfId="42124"/>
    <cellStyle name="Note 2 3 10 2 2" xfId="42125"/>
    <cellStyle name="Note 2 3 10 2 3" xfId="42126"/>
    <cellStyle name="Note 2 3 10 2 4" xfId="42127"/>
    <cellStyle name="Note 2 3 10 3" xfId="42128"/>
    <cellStyle name="Note 2 3 10 4" xfId="42129"/>
    <cellStyle name="Note 2 3 10 5" xfId="42130"/>
    <cellStyle name="Note 2 3 11" xfId="42131"/>
    <cellStyle name="Note 2 3 11 2" xfId="42132"/>
    <cellStyle name="Note 2 3 11 2 2" xfId="42133"/>
    <cellStyle name="Note 2 3 11 2 3" xfId="42134"/>
    <cellStyle name="Note 2 3 11 2 4" xfId="42135"/>
    <cellStyle name="Note 2 3 11 3" xfId="42136"/>
    <cellStyle name="Note 2 3 11 4" xfId="42137"/>
    <cellStyle name="Note 2 3 11 5" xfId="42138"/>
    <cellStyle name="Note 2 3 12" xfId="42139"/>
    <cellStyle name="Note 2 3 12 2" xfId="42140"/>
    <cellStyle name="Note 2 3 12 2 2" xfId="42141"/>
    <cellStyle name="Note 2 3 12 2 3" xfId="42142"/>
    <cellStyle name="Note 2 3 12 2 4" xfId="42143"/>
    <cellStyle name="Note 2 3 12 3" xfId="42144"/>
    <cellStyle name="Note 2 3 12 4" xfId="42145"/>
    <cellStyle name="Note 2 3 12 5" xfId="42146"/>
    <cellStyle name="Note 2 3 13" xfId="42147"/>
    <cellStyle name="Note 2 3 13 2" xfId="42148"/>
    <cellStyle name="Note 2 3 13 2 2" xfId="42149"/>
    <cellStyle name="Note 2 3 13 2 3" xfId="42150"/>
    <cellStyle name="Note 2 3 13 2 4" xfId="42151"/>
    <cellStyle name="Note 2 3 13 3" xfId="42152"/>
    <cellStyle name="Note 2 3 13 4" xfId="42153"/>
    <cellStyle name="Note 2 3 13 5" xfId="42154"/>
    <cellStyle name="Note 2 3 14" xfId="42155"/>
    <cellStyle name="Note 2 3 14 2" xfId="42156"/>
    <cellStyle name="Note 2 3 14 2 2" xfId="42157"/>
    <cellStyle name="Note 2 3 14 2 3" xfId="42158"/>
    <cellStyle name="Note 2 3 14 2 4" xfId="42159"/>
    <cellStyle name="Note 2 3 14 3" xfId="42160"/>
    <cellStyle name="Note 2 3 14 4" xfId="42161"/>
    <cellStyle name="Note 2 3 14 5" xfId="42162"/>
    <cellStyle name="Note 2 3 15" xfId="42163"/>
    <cellStyle name="Note 2 3 15 2" xfId="42164"/>
    <cellStyle name="Note 2 3 15 2 2" xfId="42165"/>
    <cellStyle name="Note 2 3 15 2 3" xfId="42166"/>
    <cellStyle name="Note 2 3 15 2 4" xfId="42167"/>
    <cellStyle name="Note 2 3 15 3" xfId="42168"/>
    <cellStyle name="Note 2 3 15 4" xfId="42169"/>
    <cellStyle name="Note 2 3 15 5" xfId="42170"/>
    <cellStyle name="Note 2 3 16" xfId="42171"/>
    <cellStyle name="Note 2 3 16 2" xfId="42172"/>
    <cellStyle name="Note 2 3 16 2 2" xfId="42173"/>
    <cellStyle name="Note 2 3 16 2 3" xfId="42174"/>
    <cellStyle name="Note 2 3 16 2 4" xfId="42175"/>
    <cellStyle name="Note 2 3 16 3" xfId="42176"/>
    <cellStyle name="Note 2 3 16 4" xfId="42177"/>
    <cellStyle name="Note 2 3 16 5" xfId="42178"/>
    <cellStyle name="Note 2 3 17" xfId="42179"/>
    <cellStyle name="Note 2 3 17 2" xfId="42180"/>
    <cellStyle name="Note 2 3 17 2 2" xfId="42181"/>
    <cellStyle name="Note 2 3 17 2 3" xfId="42182"/>
    <cellStyle name="Note 2 3 17 2 4" xfId="42183"/>
    <cellStyle name="Note 2 3 17 3" xfId="42184"/>
    <cellStyle name="Note 2 3 17 4" xfId="42185"/>
    <cellStyle name="Note 2 3 17 5" xfId="42186"/>
    <cellStyle name="Note 2 3 18" xfId="42187"/>
    <cellStyle name="Note 2 3 18 2" xfId="42188"/>
    <cellStyle name="Note 2 3 18 3" xfId="42189"/>
    <cellStyle name="Note 2 3 18 4" xfId="42190"/>
    <cellStyle name="Note 2 3 19" xfId="42191"/>
    <cellStyle name="Note 2 3 2" xfId="5353"/>
    <cellStyle name="Note 2 3 2 10" xfId="42193"/>
    <cellStyle name="Note 2 3 2 10 2" xfId="42194"/>
    <cellStyle name="Note 2 3 2 10 2 2" xfId="42195"/>
    <cellStyle name="Note 2 3 2 10 2 3" xfId="42196"/>
    <cellStyle name="Note 2 3 2 10 2 4" xfId="42197"/>
    <cellStyle name="Note 2 3 2 10 3" xfId="42198"/>
    <cellStyle name="Note 2 3 2 10 4" xfId="42199"/>
    <cellStyle name="Note 2 3 2 10 5" xfId="42200"/>
    <cellStyle name="Note 2 3 2 11" xfId="42201"/>
    <cellStyle name="Note 2 3 2 11 2" xfId="42202"/>
    <cellStyle name="Note 2 3 2 11 2 2" xfId="42203"/>
    <cellStyle name="Note 2 3 2 11 2 3" xfId="42204"/>
    <cellStyle name="Note 2 3 2 11 2 4" xfId="42205"/>
    <cellStyle name="Note 2 3 2 11 3" xfId="42206"/>
    <cellStyle name="Note 2 3 2 11 4" xfId="42207"/>
    <cellStyle name="Note 2 3 2 11 5" xfId="42208"/>
    <cellStyle name="Note 2 3 2 12" xfId="42209"/>
    <cellStyle name="Note 2 3 2 12 2" xfId="42210"/>
    <cellStyle name="Note 2 3 2 12 2 2" xfId="42211"/>
    <cellStyle name="Note 2 3 2 12 2 3" xfId="42212"/>
    <cellStyle name="Note 2 3 2 12 2 4" xfId="42213"/>
    <cellStyle name="Note 2 3 2 12 3" xfId="42214"/>
    <cellStyle name="Note 2 3 2 12 4" xfId="42215"/>
    <cellStyle name="Note 2 3 2 12 5" xfId="42216"/>
    <cellStyle name="Note 2 3 2 13" xfId="42217"/>
    <cellStyle name="Note 2 3 2 13 2" xfId="42218"/>
    <cellStyle name="Note 2 3 2 13 2 2" xfId="42219"/>
    <cellStyle name="Note 2 3 2 13 2 3" xfId="42220"/>
    <cellStyle name="Note 2 3 2 13 2 4" xfId="42221"/>
    <cellStyle name="Note 2 3 2 13 3" xfId="42222"/>
    <cellStyle name="Note 2 3 2 13 4" xfId="42223"/>
    <cellStyle name="Note 2 3 2 13 5" xfId="42224"/>
    <cellStyle name="Note 2 3 2 14" xfId="42225"/>
    <cellStyle name="Note 2 3 2 14 2" xfId="42226"/>
    <cellStyle name="Note 2 3 2 14 2 2" xfId="42227"/>
    <cellStyle name="Note 2 3 2 14 2 3" xfId="42228"/>
    <cellStyle name="Note 2 3 2 14 2 4" xfId="42229"/>
    <cellStyle name="Note 2 3 2 14 3" xfId="42230"/>
    <cellStyle name="Note 2 3 2 14 4" xfId="42231"/>
    <cellStyle name="Note 2 3 2 14 5" xfId="42232"/>
    <cellStyle name="Note 2 3 2 15" xfId="42233"/>
    <cellStyle name="Note 2 3 2 15 2" xfId="42234"/>
    <cellStyle name="Note 2 3 2 15 2 2" xfId="42235"/>
    <cellStyle name="Note 2 3 2 15 2 3" xfId="42236"/>
    <cellStyle name="Note 2 3 2 15 2 4" xfId="42237"/>
    <cellStyle name="Note 2 3 2 15 3" xfId="42238"/>
    <cellStyle name="Note 2 3 2 15 4" xfId="42239"/>
    <cellStyle name="Note 2 3 2 15 5" xfId="42240"/>
    <cellStyle name="Note 2 3 2 16" xfId="42241"/>
    <cellStyle name="Note 2 3 2 16 2" xfId="42242"/>
    <cellStyle name="Note 2 3 2 16 2 2" xfId="42243"/>
    <cellStyle name="Note 2 3 2 16 2 3" xfId="42244"/>
    <cellStyle name="Note 2 3 2 16 2 4" xfId="42245"/>
    <cellStyle name="Note 2 3 2 16 3" xfId="42246"/>
    <cellStyle name="Note 2 3 2 16 4" xfId="42247"/>
    <cellStyle name="Note 2 3 2 16 5" xfId="42248"/>
    <cellStyle name="Note 2 3 2 17" xfId="42249"/>
    <cellStyle name="Note 2 3 2 17 2" xfId="42250"/>
    <cellStyle name="Note 2 3 2 17 3" xfId="42251"/>
    <cellStyle name="Note 2 3 2 17 4" xfId="42252"/>
    <cellStyle name="Note 2 3 2 18" xfId="42253"/>
    <cellStyle name="Note 2 3 2 19" xfId="42192"/>
    <cellStyle name="Note 2 3 2 2" xfId="42254"/>
    <cellStyle name="Note 2 3 2 2 2" xfId="42255"/>
    <cellStyle name="Note 2 3 2 2 2 2" xfId="42256"/>
    <cellStyle name="Note 2 3 2 2 2 3" xfId="42257"/>
    <cellStyle name="Note 2 3 2 2 2 4" xfId="42258"/>
    <cellStyle name="Note 2 3 2 2 3" xfId="42259"/>
    <cellStyle name="Note 2 3 2 2 3 2" xfId="42260"/>
    <cellStyle name="Note 2 3 2 2 3 3" xfId="42261"/>
    <cellStyle name="Note 2 3 2 2 3 4" xfId="42262"/>
    <cellStyle name="Note 2 3 2 2 4" xfId="42263"/>
    <cellStyle name="Note 2 3 2 2 5" xfId="42264"/>
    <cellStyle name="Note 2 3 2 2 6" xfId="42265"/>
    <cellStyle name="Note 2 3 2 3" xfId="42266"/>
    <cellStyle name="Note 2 3 2 3 2" xfId="42267"/>
    <cellStyle name="Note 2 3 2 3 2 2" xfId="42268"/>
    <cellStyle name="Note 2 3 2 3 2 3" xfId="42269"/>
    <cellStyle name="Note 2 3 2 3 2 4" xfId="42270"/>
    <cellStyle name="Note 2 3 2 3 3" xfId="42271"/>
    <cellStyle name="Note 2 3 2 3 3 2" xfId="42272"/>
    <cellStyle name="Note 2 3 2 3 3 3" xfId="42273"/>
    <cellStyle name="Note 2 3 2 3 3 4" xfId="42274"/>
    <cellStyle name="Note 2 3 2 3 4" xfId="42275"/>
    <cellStyle name="Note 2 3 2 3 5" xfId="42276"/>
    <cellStyle name="Note 2 3 2 3 6" xfId="42277"/>
    <cellStyle name="Note 2 3 2 4" xfId="42278"/>
    <cellStyle name="Note 2 3 2 4 2" xfId="42279"/>
    <cellStyle name="Note 2 3 2 4 2 2" xfId="42280"/>
    <cellStyle name="Note 2 3 2 4 2 3" xfId="42281"/>
    <cellStyle name="Note 2 3 2 4 2 4" xfId="42282"/>
    <cellStyle name="Note 2 3 2 4 3" xfId="42283"/>
    <cellStyle name="Note 2 3 2 4 4" xfId="42284"/>
    <cellStyle name="Note 2 3 2 4 5" xfId="42285"/>
    <cellStyle name="Note 2 3 2 5" xfId="42286"/>
    <cellStyle name="Note 2 3 2 5 2" xfId="42287"/>
    <cellStyle name="Note 2 3 2 5 2 2" xfId="42288"/>
    <cellStyle name="Note 2 3 2 5 2 3" xfId="42289"/>
    <cellStyle name="Note 2 3 2 5 2 4" xfId="42290"/>
    <cellStyle name="Note 2 3 2 5 3" xfId="42291"/>
    <cellStyle name="Note 2 3 2 5 4" xfId="42292"/>
    <cellStyle name="Note 2 3 2 5 5" xfId="42293"/>
    <cellStyle name="Note 2 3 2 6" xfId="42294"/>
    <cellStyle name="Note 2 3 2 6 2" xfId="42295"/>
    <cellStyle name="Note 2 3 2 6 2 2" xfId="42296"/>
    <cellStyle name="Note 2 3 2 6 2 3" xfId="42297"/>
    <cellStyle name="Note 2 3 2 6 2 4" xfId="42298"/>
    <cellStyle name="Note 2 3 2 6 3" xfId="42299"/>
    <cellStyle name="Note 2 3 2 6 4" xfId="42300"/>
    <cellStyle name="Note 2 3 2 6 5" xfId="42301"/>
    <cellStyle name="Note 2 3 2 7" xfId="42302"/>
    <cellStyle name="Note 2 3 2 7 2" xfId="42303"/>
    <cellStyle name="Note 2 3 2 7 2 2" xfId="42304"/>
    <cellStyle name="Note 2 3 2 7 2 3" xfId="42305"/>
    <cellStyle name="Note 2 3 2 7 2 4" xfId="42306"/>
    <cellStyle name="Note 2 3 2 7 3" xfId="42307"/>
    <cellStyle name="Note 2 3 2 7 4" xfId="42308"/>
    <cellStyle name="Note 2 3 2 7 5" xfId="42309"/>
    <cellStyle name="Note 2 3 2 8" xfId="42310"/>
    <cellStyle name="Note 2 3 2 8 2" xfId="42311"/>
    <cellStyle name="Note 2 3 2 8 2 2" xfId="42312"/>
    <cellStyle name="Note 2 3 2 8 2 3" xfId="42313"/>
    <cellStyle name="Note 2 3 2 8 2 4" xfId="42314"/>
    <cellStyle name="Note 2 3 2 8 3" xfId="42315"/>
    <cellStyle name="Note 2 3 2 8 4" xfId="42316"/>
    <cellStyle name="Note 2 3 2 8 5" xfId="42317"/>
    <cellStyle name="Note 2 3 2 9" xfId="42318"/>
    <cellStyle name="Note 2 3 2 9 2" xfId="42319"/>
    <cellStyle name="Note 2 3 2 9 2 2" xfId="42320"/>
    <cellStyle name="Note 2 3 2 9 2 3" xfId="42321"/>
    <cellStyle name="Note 2 3 2 9 2 4" xfId="42322"/>
    <cellStyle name="Note 2 3 2 9 3" xfId="42323"/>
    <cellStyle name="Note 2 3 2 9 4" xfId="42324"/>
    <cellStyle name="Note 2 3 2 9 5" xfId="42325"/>
    <cellStyle name="Note 2 3 2_Income Statement " xfId="42326"/>
    <cellStyle name="Note 2 3 20" xfId="42327"/>
    <cellStyle name="Note 2 3 21" xfId="42328"/>
    <cellStyle name="Note 2 3 22" xfId="42122"/>
    <cellStyle name="Note 2 3 3" xfId="5354"/>
    <cellStyle name="Note 2 3 3 2" xfId="42330"/>
    <cellStyle name="Note 2 3 3 2 2" xfId="42331"/>
    <cellStyle name="Note 2 3 3 2 3" xfId="42332"/>
    <cellStyle name="Note 2 3 3 2 4" xfId="42333"/>
    <cellStyle name="Note 2 3 3 3" xfId="42334"/>
    <cellStyle name="Note 2 3 3 3 2" xfId="42335"/>
    <cellStyle name="Note 2 3 3 3 3" xfId="42336"/>
    <cellStyle name="Note 2 3 3 3 4" xfId="42337"/>
    <cellStyle name="Note 2 3 3 4" xfId="42338"/>
    <cellStyle name="Note 2 3 3 5" xfId="42339"/>
    <cellStyle name="Note 2 3 3 6" xfId="42340"/>
    <cellStyle name="Note 2 3 3 7" xfId="42329"/>
    <cellStyle name="Note 2 3 4" xfId="42341"/>
    <cellStyle name="Note 2 3 4 2" xfId="42342"/>
    <cellStyle name="Note 2 3 4 2 2" xfId="42343"/>
    <cellStyle name="Note 2 3 4 2 3" xfId="42344"/>
    <cellStyle name="Note 2 3 4 2 4" xfId="42345"/>
    <cellStyle name="Note 2 3 4 3" xfId="42346"/>
    <cellStyle name="Note 2 3 4 3 2" xfId="42347"/>
    <cellStyle name="Note 2 3 4 3 3" xfId="42348"/>
    <cellStyle name="Note 2 3 4 3 4" xfId="42349"/>
    <cellStyle name="Note 2 3 4 4" xfId="42350"/>
    <cellStyle name="Note 2 3 4 5" xfId="42351"/>
    <cellStyle name="Note 2 3 4 6" xfId="42352"/>
    <cellStyle name="Note 2 3 5" xfId="42353"/>
    <cellStyle name="Note 2 3 5 2" xfId="42354"/>
    <cellStyle name="Note 2 3 5 2 2" xfId="42355"/>
    <cellStyle name="Note 2 3 5 2 3" xfId="42356"/>
    <cellStyle name="Note 2 3 5 2 4" xfId="42357"/>
    <cellStyle name="Note 2 3 5 3" xfId="42358"/>
    <cellStyle name="Note 2 3 5 4" xfId="42359"/>
    <cellStyle name="Note 2 3 5 5" xfId="42360"/>
    <cellStyle name="Note 2 3 6" xfId="42361"/>
    <cellStyle name="Note 2 3 6 2" xfId="42362"/>
    <cellStyle name="Note 2 3 6 2 2" xfId="42363"/>
    <cellStyle name="Note 2 3 6 2 3" xfId="42364"/>
    <cellStyle name="Note 2 3 6 2 4" xfId="42365"/>
    <cellStyle name="Note 2 3 6 3" xfId="42366"/>
    <cellStyle name="Note 2 3 6 4" xfId="42367"/>
    <cellStyle name="Note 2 3 6 5" xfId="42368"/>
    <cellStyle name="Note 2 3 7" xfId="42369"/>
    <cellStyle name="Note 2 3 7 2" xfId="42370"/>
    <cellStyle name="Note 2 3 7 2 2" xfId="42371"/>
    <cellStyle name="Note 2 3 7 2 3" xfId="42372"/>
    <cellStyle name="Note 2 3 7 2 4" xfId="42373"/>
    <cellStyle name="Note 2 3 7 3" xfId="42374"/>
    <cellStyle name="Note 2 3 7 4" xfId="42375"/>
    <cellStyle name="Note 2 3 7 5" xfId="42376"/>
    <cellStyle name="Note 2 3 8" xfId="42377"/>
    <cellStyle name="Note 2 3 8 2" xfId="42378"/>
    <cellStyle name="Note 2 3 8 2 2" xfId="42379"/>
    <cellStyle name="Note 2 3 8 2 3" xfId="42380"/>
    <cellStyle name="Note 2 3 8 2 4" xfId="42381"/>
    <cellStyle name="Note 2 3 8 3" xfId="42382"/>
    <cellStyle name="Note 2 3 8 4" xfId="42383"/>
    <cellStyle name="Note 2 3 8 5" xfId="42384"/>
    <cellStyle name="Note 2 3 9" xfId="42385"/>
    <cellStyle name="Note 2 3 9 2" xfId="42386"/>
    <cellStyle name="Note 2 3 9 2 2" xfId="42387"/>
    <cellStyle name="Note 2 3 9 2 3" xfId="42388"/>
    <cellStyle name="Note 2 3 9 2 4" xfId="42389"/>
    <cellStyle name="Note 2 3 9 3" xfId="42390"/>
    <cellStyle name="Note 2 3 9 4" xfId="42391"/>
    <cellStyle name="Note 2 3 9 5" xfId="42392"/>
    <cellStyle name="Note 2 3_5210NY6005A - NMPC Gas - ED Fund Program Deferra_0315" xfId="5355"/>
    <cellStyle name="Note 2 4" xfId="5356"/>
    <cellStyle name="Note 2 4 10" xfId="42394"/>
    <cellStyle name="Note 2 4 10 2" xfId="42395"/>
    <cellStyle name="Note 2 4 10 2 2" xfId="42396"/>
    <cellStyle name="Note 2 4 10 2 3" xfId="42397"/>
    <cellStyle name="Note 2 4 10 2 4" xfId="42398"/>
    <cellStyle name="Note 2 4 10 3" xfId="42399"/>
    <cellStyle name="Note 2 4 10 4" xfId="42400"/>
    <cellStyle name="Note 2 4 10 5" xfId="42401"/>
    <cellStyle name="Note 2 4 11" xfId="42402"/>
    <cellStyle name="Note 2 4 11 2" xfId="42403"/>
    <cellStyle name="Note 2 4 11 2 2" xfId="42404"/>
    <cellStyle name="Note 2 4 11 2 3" xfId="42405"/>
    <cellStyle name="Note 2 4 11 2 4" xfId="42406"/>
    <cellStyle name="Note 2 4 11 3" xfId="42407"/>
    <cellStyle name="Note 2 4 11 4" xfId="42408"/>
    <cellStyle name="Note 2 4 11 5" xfId="42409"/>
    <cellStyle name="Note 2 4 12" xfId="42410"/>
    <cellStyle name="Note 2 4 12 2" xfId="42411"/>
    <cellStyle name="Note 2 4 12 2 2" xfId="42412"/>
    <cellStyle name="Note 2 4 12 2 3" xfId="42413"/>
    <cellStyle name="Note 2 4 12 2 4" xfId="42414"/>
    <cellStyle name="Note 2 4 12 3" xfId="42415"/>
    <cellStyle name="Note 2 4 12 4" xfId="42416"/>
    <cellStyle name="Note 2 4 12 5" xfId="42417"/>
    <cellStyle name="Note 2 4 13" xfId="42418"/>
    <cellStyle name="Note 2 4 13 2" xfId="42419"/>
    <cellStyle name="Note 2 4 13 2 2" xfId="42420"/>
    <cellStyle name="Note 2 4 13 2 3" xfId="42421"/>
    <cellStyle name="Note 2 4 13 2 4" xfId="42422"/>
    <cellStyle name="Note 2 4 13 3" xfId="42423"/>
    <cellStyle name="Note 2 4 13 4" xfId="42424"/>
    <cellStyle name="Note 2 4 13 5" xfId="42425"/>
    <cellStyle name="Note 2 4 14" xfId="42426"/>
    <cellStyle name="Note 2 4 14 2" xfId="42427"/>
    <cellStyle name="Note 2 4 14 2 2" xfId="42428"/>
    <cellStyle name="Note 2 4 14 2 3" xfId="42429"/>
    <cellStyle name="Note 2 4 14 2 4" xfId="42430"/>
    <cellStyle name="Note 2 4 14 3" xfId="42431"/>
    <cellStyle name="Note 2 4 14 4" xfId="42432"/>
    <cellStyle name="Note 2 4 14 5" xfId="42433"/>
    <cellStyle name="Note 2 4 15" xfId="42434"/>
    <cellStyle name="Note 2 4 15 2" xfId="42435"/>
    <cellStyle name="Note 2 4 15 2 2" xfId="42436"/>
    <cellStyle name="Note 2 4 15 2 3" xfId="42437"/>
    <cellStyle name="Note 2 4 15 2 4" xfId="42438"/>
    <cellStyle name="Note 2 4 15 3" xfId="42439"/>
    <cellStyle name="Note 2 4 15 4" xfId="42440"/>
    <cellStyle name="Note 2 4 15 5" xfId="42441"/>
    <cellStyle name="Note 2 4 16" xfId="42442"/>
    <cellStyle name="Note 2 4 16 2" xfId="42443"/>
    <cellStyle name="Note 2 4 16 2 2" xfId="42444"/>
    <cellStyle name="Note 2 4 16 2 3" xfId="42445"/>
    <cellStyle name="Note 2 4 16 2 4" xfId="42446"/>
    <cellStyle name="Note 2 4 16 3" xfId="42447"/>
    <cellStyle name="Note 2 4 16 4" xfId="42448"/>
    <cellStyle name="Note 2 4 16 5" xfId="42449"/>
    <cellStyle name="Note 2 4 17" xfId="42450"/>
    <cellStyle name="Note 2 4 17 2" xfId="42451"/>
    <cellStyle name="Note 2 4 17 2 2" xfId="42452"/>
    <cellStyle name="Note 2 4 17 2 3" xfId="42453"/>
    <cellStyle name="Note 2 4 17 2 4" xfId="42454"/>
    <cellStyle name="Note 2 4 17 3" xfId="42455"/>
    <cellStyle name="Note 2 4 17 4" xfId="42456"/>
    <cellStyle name="Note 2 4 17 5" xfId="42457"/>
    <cellStyle name="Note 2 4 18" xfId="42458"/>
    <cellStyle name="Note 2 4 18 2" xfId="42459"/>
    <cellStyle name="Note 2 4 18 3" xfId="42460"/>
    <cellStyle name="Note 2 4 18 4" xfId="42461"/>
    <cellStyle name="Note 2 4 19" xfId="42462"/>
    <cellStyle name="Note 2 4 2" xfId="42463"/>
    <cellStyle name="Note 2 4 2 10" xfId="42464"/>
    <cellStyle name="Note 2 4 2 10 2" xfId="42465"/>
    <cellStyle name="Note 2 4 2 10 2 2" xfId="42466"/>
    <cellStyle name="Note 2 4 2 10 2 3" xfId="42467"/>
    <cellStyle name="Note 2 4 2 10 2 4" xfId="42468"/>
    <cellStyle name="Note 2 4 2 10 3" xfId="42469"/>
    <cellStyle name="Note 2 4 2 10 4" xfId="42470"/>
    <cellStyle name="Note 2 4 2 10 5" xfId="42471"/>
    <cellStyle name="Note 2 4 2 11" xfId="42472"/>
    <cellStyle name="Note 2 4 2 11 2" xfId="42473"/>
    <cellStyle name="Note 2 4 2 11 2 2" xfId="42474"/>
    <cellStyle name="Note 2 4 2 11 2 3" xfId="42475"/>
    <cellStyle name="Note 2 4 2 11 2 4" xfId="42476"/>
    <cellStyle name="Note 2 4 2 11 3" xfId="42477"/>
    <cellStyle name="Note 2 4 2 11 4" xfId="42478"/>
    <cellStyle name="Note 2 4 2 11 5" xfId="42479"/>
    <cellStyle name="Note 2 4 2 12" xfId="42480"/>
    <cellStyle name="Note 2 4 2 12 2" xfId="42481"/>
    <cellStyle name="Note 2 4 2 12 2 2" xfId="42482"/>
    <cellStyle name="Note 2 4 2 12 2 3" xfId="42483"/>
    <cellStyle name="Note 2 4 2 12 2 4" xfId="42484"/>
    <cellStyle name="Note 2 4 2 12 3" xfId="42485"/>
    <cellStyle name="Note 2 4 2 12 4" xfId="42486"/>
    <cellStyle name="Note 2 4 2 12 5" xfId="42487"/>
    <cellStyle name="Note 2 4 2 13" xfId="42488"/>
    <cellStyle name="Note 2 4 2 13 2" xfId="42489"/>
    <cellStyle name="Note 2 4 2 13 2 2" xfId="42490"/>
    <cellStyle name="Note 2 4 2 13 2 3" xfId="42491"/>
    <cellStyle name="Note 2 4 2 13 2 4" xfId="42492"/>
    <cellStyle name="Note 2 4 2 13 3" xfId="42493"/>
    <cellStyle name="Note 2 4 2 13 4" xfId="42494"/>
    <cellStyle name="Note 2 4 2 13 5" xfId="42495"/>
    <cellStyle name="Note 2 4 2 14" xfId="42496"/>
    <cellStyle name="Note 2 4 2 14 2" xfId="42497"/>
    <cellStyle name="Note 2 4 2 14 2 2" xfId="42498"/>
    <cellStyle name="Note 2 4 2 14 2 3" xfId="42499"/>
    <cellStyle name="Note 2 4 2 14 2 4" xfId="42500"/>
    <cellStyle name="Note 2 4 2 14 3" xfId="42501"/>
    <cellStyle name="Note 2 4 2 14 4" xfId="42502"/>
    <cellStyle name="Note 2 4 2 14 5" xfId="42503"/>
    <cellStyle name="Note 2 4 2 15" xfId="42504"/>
    <cellStyle name="Note 2 4 2 15 2" xfId="42505"/>
    <cellStyle name="Note 2 4 2 15 2 2" xfId="42506"/>
    <cellStyle name="Note 2 4 2 15 2 3" xfId="42507"/>
    <cellStyle name="Note 2 4 2 15 2 4" xfId="42508"/>
    <cellStyle name="Note 2 4 2 15 3" xfId="42509"/>
    <cellStyle name="Note 2 4 2 15 4" xfId="42510"/>
    <cellStyle name="Note 2 4 2 15 5" xfId="42511"/>
    <cellStyle name="Note 2 4 2 16" xfId="42512"/>
    <cellStyle name="Note 2 4 2 16 2" xfId="42513"/>
    <cellStyle name="Note 2 4 2 16 2 2" xfId="42514"/>
    <cellStyle name="Note 2 4 2 16 2 3" xfId="42515"/>
    <cellStyle name="Note 2 4 2 16 2 4" xfId="42516"/>
    <cellStyle name="Note 2 4 2 16 3" xfId="42517"/>
    <cellStyle name="Note 2 4 2 16 4" xfId="42518"/>
    <cellStyle name="Note 2 4 2 16 5" xfId="42519"/>
    <cellStyle name="Note 2 4 2 17" xfId="42520"/>
    <cellStyle name="Note 2 4 2 17 2" xfId="42521"/>
    <cellStyle name="Note 2 4 2 17 3" xfId="42522"/>
    <cellStyle name="Note 2 4 2 17 4" xfId="42523"/>
    <cellStyle name="Note 2 4 2 18" xfId="42524"/>
    <cellStyle name="Note 2 4 2 2" xfId="42525"/>
    <cellStyle name="Note 2 4 2 2 2" xfId="42526"/>
    <cellStyle name="Note 2 4 2 2 2 2" xfId="42527"/>
    <cellStyle name="Note 2 4 2 2 2 3" xfId="42528"/>
    <cellStyle name="Note 2 4 2 2 2 4" xfId="42529"/>
    <cellStyle name="Note 2 4 2 2 3" xfId="42530"/>
    <cellStyle name="Note 2 4 2 2 3 2" xfId="42531"/>
    <cellStyle name="Note 2 4 2 2 3 3" xfId="42532"/>
    <cellStyle name="Note 2 4 2 2 3 4" xfId="42533"/>
    <cellStyle name="Note 2 4 2 2 4" xfId="42534"/>
    <cellStyle name="Note 2 4 2 2 5" xfId="42535"/>
    <cellStyle name="Note 2 4 2 2 6" xfId="42536"/>
    <cellStyle name="Note 2 4 2 3" xfId="42537"/>
    <cellStyle name="Note 2 4 2 3 2" xfId="42538"/>
    <cellStyle name="Note 2 4 2 3 2 2" xfId="42539"/>
    <cellStyle name="Note 2 4 2 3 2 3" xfId="42540"/>
    <cellStyle name="Note 2 4 2 3 2 4" xfId="42541"/>
    <cellStyle name="Note 2 4 2 3 3" xfId="42542"/>
    <cellStyle name="Note 2 4 2 3 3 2" xfId="42543"/>
    <cellStyle name="Note 2 4 2 3 3 3" xfId="42544"/>
    <cellStyle name="Note 2 4 2 3 3 4" xfId="42545"/>
    <cellStyle name="Note 2 4 2 3 4" xfId="42546"/>
    <cellStyle name="Note 2 4 2 3 5" xfId="42547"/>
    <cellStyle name="Note 2 4 2 3 6" xfId="42548"/>
    <cellStyle name="Note 2 4 2 4" xfId="42549"/>
    <cellStyle name="Note 2 4 2 4 2" xfId="42550"/>
    <cellStyle name="Note 2 4 2 4 2 2" xfId="42551"/>
    <cellStyle name="Note 2 4 2 4 2 3" xfId="42552"/>
    <cellStyle name="Note 2 4 2 4 2 4" xfId="42553"/>
    <cellStyle name="Note 2 4 2 4 3" xfId="42554"/>
    <cellStyle name="Note 2 4 2 4 4" xfId="42555"/>
    <cellStyle name="Note 2 4 2 4 5" xfId="42556"/>
    <cellStyle name="Note 2 4 2 5" xfId="42557"/>
    <cellStyle name="Note 2 4 2 5 2" xfId="42558"/>
    <cellStyle name="Note 2 4 2 5 2 2" xfId="42559"/>
    <cellStyle name="Note 2 4 2 5 2 3" xfId="42560"/>
    <cellStyle name="Note 2 4 2 5 2 4" xfId="42561"/>
    <cellStyle name="Note 2 4 2 5 3" xfId="42562"/>
    <cellStyle name="Note 2 4 2 5 4" xfId="42563"/>
    <cellStyle name="Note 2 4 2 5 5" xfId="42564"/>
    <cellStyle name="Note 2 4 2 6" xfId="42565"/>
    <cellStyle name="Note 2 4 2 6 2" xfId="42566"/>
    <cellStyle name="Note 2 4 2 6 2 2" xfId="42567"/>
    <cellStyle name="Note 2 4 2 6 2 3" xfId="42568"/>
    <cellStyle name="Note 2 4 2 6 2 4" xfId="42569"/>
    <cellStyle name="Note 2 4 2 6 3" xfId="42570"/>
    <cellStyle name="Note 2 4 2 6 4" xfId="42571"/>
    <cellStyle name="Note 2 4 2 6 5" xfId="42572"/>
    <cellStyle name="Note 2 4 2 7" xfId="42573"/>
    <cellStyle name="Note 2 4 2 7 2" xfId="42574"/>
    <cellStyle name="Note 2 4 2 7 2 2" xfId="42575"/>
    <cellStyle name="Note 2 4 2 7 2 3" xfId="42576"/>
    <cellStyle name="Note 2 4 2 7 2 4" xfId="42577"/>
    <cellStyle name="Note 2 4 2 7 3" xfId="42578"/>
    <cellStyle name="Note 2 4 2 7 4" xfId="42579"/>
    <cellStyle name="Note 2 4 2 7 5" xfId="42580"/>
    <cellStyle name="Note 2 4 2 8" xfId="42581"/>
    <cellStyle name="Note 2 4 2 8 2" xfId="42582"/>
    <cellStyle name="Note 2 4 2 8 2 2" xfId="42583"/>
    <cellStyle name="Note 2 4 2 8 2 3" xfId="42584"/>
    <cellStyle name="Note 2 4 2 8 2 4" xfId="42585"/>
    <cellStyle name="Note 2 4 2 8 3" xfId="42586"/>
    <cellStyle name="Note 2 4 2 8 4" xfId="42587"/>
    <cellStyle name="Note 2 4 2 8 5" xfId="42588"/>
    <cellStyle name="Note 2 4 2 9" xfId="42589"/>
    <cellStyle name="Note 2 4 2 9 2" xfId="42590"/>
    <cellStyle name="Note 2 4 2 9 2 2" xfId="42591"/>
    <cellStyle name="Note 2 4 2 9 2 3" xfId="42592"/>
    <cellStyle name="Note 2 4 2 9 2 4" xfId="42593"/>
    <cellStyle name="Note 2 4 2 9 3" xfId="42594"/>
    <cellStyle name="Note 2 4 2 9 4" xfId="42595"/>
    <cellStyle name="Note 2 4 2 9 5" xfId="42596"/>
    <cellStyle name="Note 2 4 2_Income Statement " xfId="42597"/>
    <cellStyle name="Note 2 4 20" xfId="42598"/>
    <cellStyle name="Note 2 4 21" xfId="42599"/>
    <cellStyle name="Note 2 4 22" xfId="42393"/>
    <cellStyle name="Note 2 4 3" xfId="42600"/>
    <cellStyle name="Note 2 4 3 2" xfId="42601"/>
    <cellStyle name="Note 2 4 3 2 2" xfId="42602"/>
    <cellStyle name="Note 2 4 3 2 3" xfId="42603"/>
    <cellStyle name="Note 2 4 3 2 4" xfId="42604"/>
    <cellStyle name="Note 2 4 3 3" xfId="42605"/>
    <cellStyle name="Note 2 4 3 3 2" xfId="42606"/>
    <cellStyle name="Note 2 4 3 3 3" xfId="42607"/>
    <cellStyle name="Note 2 4 3 3 4" xfId="42608"/>
    <cellStyle name="Note 2 4 3 4" xfId="42609"/>
    <cellStyle name="Note 2 4 3 5" xfId="42610"/>
    <cellStyle name="Note 2 4 3 6" xfId="42611"/>
    <cellStyle name="Note 2 4 4" xfId="42612"/>
    <cellStyle name="Note 2 4 4 2" xfId="42613"/>
    <cellStyle name="Note 2 4 4 2 2" xfId="42614"/>
    <cellStyle name="Note 2 4 4 2 3" xfId="42615"/>
    <cellStyle name="Note 2 4 4 2 4" xfId="42616"/>
    <cellStyle name="Note 2 4 4 3" xfId="42617"/>
    <cellStyle name="Note 2 4 4 3 2" xfId="42618"/>
    <cellStyle name="Note 2 4 4 3 3" xfId="42619"/>
    <cellStyle name="Note 2 4 4 3 4" xfId="42620"/>
    <cellStyle name="Note 2 4 4 4" xfId="42621"/>
    <cellStyle name="Note 2 4 4 5" xfId="42622"/>
    <cellStyle name="Note 2 4 4 6" xfId="42623"/>
    <cellStyle name="Note 2 4 5" xfId="42624"/>
    <cellStyle name="Note 2 4 5 2" xfId="42625"/>
    <cellStyle name="Note 2 4 5 2 2" xfId="42626"/>
    <cellStyle name="Note 2 4 5 2 3" xfId="42627"/>
    <cellStyle name="Note 2 4 5 2 4" xfId="42628"/>
    <cellStyle name="Note 2 4 5 3" xfId="42629"/>
    <cellStyle name="Note 2 4 5 4" xfId="42630"/>
    <cellStyle name="Note 2 4 5 5" xfId="42631"/>
    <cellStyle name="Note 2 4 6" xfId="42632"/>
    <cellStyle name="Note 2 4 6 2" xfId="42633"/>
    <cellStyle name="Note 2 4 6 2 2" xfId="42634"/>
    <cellStyle name="Note 2 4 6 2 3" xfId="42635"/>
    <cellStyle name="Note 2 4 6 2 4" xfId="42636"/>
    <cellStyle name="Note 2 4 6 3" xfId="42637"/>
    <cellStyle name="Note 2 4 6 4" xfId="42638"/>
    <cellStyle name="Note 2 4 6 5" xfId="42639"/>
    <cellStyle name="Note 2 4 7" xfId="42640"/>
    <cellStyle name="Note 2 4 7 2" xfId="42641"/>
    <cellStyle name="Note 2 4 7 2 2" xfId="42642"/>
    <cellStyle name="Note 2 4 7 2 3" xfId="42643"/>
    <cellStyle name="Note 2 4 7 2 4" xfId="42644"/>
    <cellStyle name="Note 2 4 7 3" xfId="42645"/>
    <cellStyle name="Note 2 4 7 4" xfId="42646"/>
    <cellStyle name="Note 2 4 7 5" xfId="42647"/>
    <cellStyle name="Note 2 4 8" xfId="42648"/>
    <cellStyle name="Note 2 4 8 2" xfId="42649"/>
    <cellStyle name="Note 2 4 8 2 2" xfId="42650"/>
    <cellStyle name="Note 2 4 8 2 3" xfId="42651"/>
    <cellStyle name="Note 2 4 8 2 4" xfId="42652"/>
    <cellStyle name="Note 2 4 8 3" xfId="42653"/>
    <cellStyle name="Note 2 4 8 4" xfId="42654"/>
    <cellStyle name="Note 2 4 8 5" xfId="42655"/>
    <cellStyle name="Note 2 4 9" xfId="42656"/>
    <cellStyle name="Note 2 4 9 2" xfId="42657"/>
    <cellStyle name="Note 2 4 9 2 2" xfId="42658"/>
    <cellStyle name="Note 2 4 9 2 3" xfId="42659"/>
    <cellStyle name="Note 2 4 9 2 4" xfId="42660"/>
    <cellStyle name="Note 2 4 9 3" xfId="42661"/>
    <cellStyle name="Note 2 4 9 4" xfId="42662"/>
    <cellStyle name="Note 2 4 9 5" xfId="42663"/>
    <cellStyle name="Note 2 4_Income Statement " xfId="42664"/>
    <cellStyle name="Note 2 5" xfId="5357"/>
    <cellStyle name="Note 2 5 10" xfId="42666"/>
    <cellStyle name="Note 2 5 10 2" xfId="42667"/>
    <cellStyle name="Note 2 5 10 2 2" xfId="42668"/>
    <cellStyle name="Note 2 5 10 2 3" xfId="42669"/>
    <cellStyle name="Note 2 5 10 2 4" xfId="42670"/>
    <cellStyle name="Note 2 5 10 3" xfId="42671"/>
    <cellStyle name="Note 2 5 10 4" xfId="42672"/>
    <cellStyle name="Note 2 5 10 5" xfId="42673"/>
    <cellStyle name="Note 2 5 11" xfId="42674"/>
    <cellStyle name="Note 2 5 11 2" xfId="42675"/>
    <cellStyle name="Note 2 5 11 2 2" xfId="42676"/>
    <cellStyle name="Note 2 5 11 2 3" xfId="42677"/>
    <cellStyle name="Note 2 5 11 2 4" xfId="42678"/>
    <cellStyle name="Note 2 5 11 3" xfId="42679"/>
    <cellStyle name="Note 2 5 11 4" xfId="42680"/>
    <cellStyle name="Note 2 5 11 5" xfId="42681"/>
    <cellStyle name="Note 2 5 12" xfId="42682"/>
    <cellStyle name="Note 2 5 12 2" xfId="42683"/>
    <cellStyle name="Note 2 5 12 2 2" xfId="42684"/>
    <cellStyle name="Note 2 5 12 2 3" xfId="42685"/>
    <cellStyle name="Note 2 5 12 2 4" xfId="42686"/>
    <cellStyle name="Note 2 5 12 3" xfId="42687"/>
    <cellStyle name="Note 2 5 12 4" xfId="42688"/>
    <cellStyle name="Note 2 5 12 5" xfId="42689"/>
    <cellStyle name="Note 2 5 13" xfId="42690"/>
    <cellStyle name="Note 2 5 13 2" xfId="42691"/>
    <cellStyle name="Note 2 5 13 2 2" xfId="42692"/>
    <cellStyle name="Note 2 5 13 2 3" xfId="42693"/>
    <cellStyle name="Note 2 5 13 2 4" xfId="42694"/>
    <cellStyle name="Note 2 5 13 3" xfId="42695"/>
    <cellStyle name="Note 2 5 13 4" xfId="42696"/>
    <cellStyle name="Note 2 5 13 5" xfId="42697"/>
    <cellStyle name="Note 2 5 14" xfId="42698"/>
    <cellStyle name="Note 2 5 14 2" xfId="42699"/>
    <cellStyle name="Note 2 5 14 2 2" xfId="42700"/>
    <cellStyle name="Note 2 5 14 2 3" xfId="42701"/>
    <cellStyle name="Note 2 5 14 2 4" xfId="42702"/>
    <cellStyle name="Note 2 5 14 3" xfId="42703"/>
    <cellStyle name="Note 2 5 14 4" xfId="42704"/>
    <cellStyle name="Note 2 5 14 5" xfId="42705"/>
    <cellStyle name="Note 2 5 15" xfId="42706"/>
    <cellStyle name="Note 2 5 15 2" xfId="42707"/>
    <cellStyle name="Note 2 5 15 2 2" xfId="42708"/>
    <cellStyle name="Note 2 5 15 2 3" xfId="42709"/>
    <cellStyle name="Note 2 5 15 2 4" xfId="42710"/>
    <cellStyle name="Note 2 5 15 3" xfId="42711"/>
    <cellStyle name="Note 2 5 15 4" xfId="42712"/>
    <cellStyle name="Note 2 5 15 5" xfId="42713"/>
    <cellStyle name="Note 2 5 16" xfId="42714"/>
    <cellStyle name="Note 2 5 16 2" xfId="42715"/>
    <cellStyle name="Note 2 5 16 2 2" xfId="42716"/>
    <cellStyle name="Note 2 5 16 2 3" xfId="42717"/>
    <cellStyle name="Note 2 5 16 2 4" xfId="42718"/>
    <cellStyle name="Note 2 5 16 3" xfId="42719"/>
    <cellStyle name="Note 2 5 16 4" xfId="42720"/>
    <cellStyle name="Note 2 5 16 5" xfId="42721"/>
    <cellStyle name="Note 2 5 17" xfId="42722"/>
    <cellStyle name="Note 2 5 17 2" xfId="42723"/>
    <cellStyle name="Note 2 5 17 2 2" xfId="42724"/>
    <cellStyle name="Note 2 5 17 2 3" xfId="42725"/>
    <cellStyle name="Note 2 5 17 2 4" xfId="42726"/>
    <cellStyle name="Note 2 5 17 3" xfId="42727"/>
    <cellStyle name="Note 2 5 17 4" xfId="42728"/>
    <cellStyle name="Note 2 5 17 5" xfId="42729"/>
    <cellStyle name="Note 2 5 18" xfId="42730"/>
    <cellStyle name="Note 2 5 18 2" xfId="42731"/>
    <cellStyle name="Note 2 5 18 3" xfId="42732"/>
    <cellStyle name="Note 2 5 18 4" xfId="42733"/>
    <cellStyle name="Note 2 5 19" xfId="42734"/>
    <cellStyle name="Note 2 5 2" xfId="5358"/>
    <cellStyle name="Note 2 5 2 10" xfId="42736"/>
    <cellStyle name="Note 2 5 2 10 2" xfId="42737"/>
    <cellStyle name="Note 2 5 2 10 2 2" xfId="42738"/>
    <cellStyle name="Note 2 5 2 10 2 3" xfId="42739"/>
    <cellStyle name="Note 2 5 2 10 2 4" xfId="42740"/>
    <cellStyle name="Note 2 5 2 10 3" xfId="42741"/>
    <cellStyle name="Note 2 5 2 10 4" xfId="42742"/>
    <cellStyle name="Note 2 5 2 10 5" xfId="42743"/>
    <cellStyle name="Note 2 5 2 11" xfId="42744"/>
    <cellStyle name="Note 2 5 2 11 2" xfId="42745"/>
    <cellStyle name="Note 2 5 2 11 2 2" xfId="42746"/>
    <cellStyle name="Note 2 5 2 11 2 3" xfId="42747"/>
    <cellStyle name="Note 2 5 2 11 2 4" xfId="42748"/>
    <cellStyle name="Note 2 5 2 11 3" xfId="42749"/>
    <cellStyle name="Note 2 5 2 11 4" xfId="42750"/>
    <cellStyle name="Note 2 5 2 11 5" xfId="42751"/>
    <cellStyle name="Note 2 5 2 12" xfId="42752"/>
    <cellStyle name="Note 2 5 2 12 2" xfId="42753"/>
    <cellStyle name="Note 2 5 2 12 2 2" xfId="42754"/>
    <cellStyle name="Note 2 5 2 12 2 3" xfId="42755"/>
    <cellStyle name="Note 2 5 2 12 2 4" xfId="42756"/>
    <cellStyle name="Note 2 5 2 12 3" xfId="42757"/>
    <cellStyle name="Note 2 5 2 12 4" xfId="42758"/>
    <cellStyle name="Note 2 5 2 12 5" xfId="42759"/>
    <cellStyle name="Note 2 5 2 13" xfId="42760"/>
    <cellStyle name="Note 2 5 2 13 2" xfId="42761"/>
    <cellStyle name="Note 2 5 2 13 2 2" xfId="42762"/>
    <cellStyle name="Note 2 5 2 13 2 3" xfId="42763"/>
    <cellStyle name="Note 2 5 2 13 2 4" xfId="42764"/>
    <cellStyle name="Note 2 5 2 13 3" xfId="42765"/>
    <cellStyle name="Note 2 5 2 13 4" xfId="42766"/>
    <cellStyle name="Note 2 5 2 13 5" xfId="42767"/>
    <cellStyle name="Note 2 5 2 14" xfId="42768"/>
    <cellStyle name="Note 2 5 2 14 2" xfId="42769"/>
    <cellStyle name="Note 2 5 2 14 2 2" xfId="42770"/>
    <cellStyle name="Note 2 5 2 14 2 3" xfId="42771"/>
    <cellStyle name="Note 2 5 2 14 2 4" xfId="42772"/>
    <cellStyle name="Note 2 5 2 14 3" xfId="42773"/>
    <cellStyle name="Note 2 5 2 14 4" xfId="42774"/>
    <cellStyle name="Note 2 5 2 14 5" xfId="42775"/>
    <cellStyle name="Note 2 5 2 15" xfId="42776"/>
    <cellStyle name="Note 2 5 2 15 2" xfId="42777"/>
    <cellStyle name="Note 2 5 2 15 2 2" xfId="42778"/>
    <cellStyle name="Note 2 5 2 15 2 3" xfId="42779"/>
    <cellStyle name="Note 2 5 2 15 2 4" xfId="42780"/>
    <cellStyle name="Note 2 5 2 15 3" xfId="42781"/>
    <cellStyle name="Note 2 5 2 15 4" xfId="42782"/>
    <cellStyle name="Note 2 5 2 15 5" xfId="42783"/>
    <cellStyle name="Note 2 5 2 16" xfId="42784"/>
    <cellStyle name="Note 2 5 2 16 2" xfId="42785"/>
    <cellStyle name="Note 2 5 2 16 2 2" xfId="42786"/>
    <cellStyle name="Note 2 5 2 16 2 3" xfId="42787"/>
    <cellStyle name="Note 2 5 2 16 2 4" xfId="42788"/>
    <cellStyle name="Note 2 5 2 16 3" xfId="42789"/>
    <cellStyle name="Note 2 5 2 16 4" xfId="42790"/>
    <cellStyle name="Note 2 5 2 16 5" xfId="42791"/>
    <cellStyle name="Note 2 5 2 17" xfId="42792"/>
    <cellStyle name="Note 2 5 2 17 2" xfId="42793"/>
    <cellStyle name="Note 2 5 2 17 3" xfId="42794"/>
    <cellStyle name="Note 2 5 2 17 4" xfId="42795"/>
    <cellStyle name="Note 2 5 2 18" xfId="42796"/>
    <cellStyle name="Note 2 5 2 19" xfId="42735"/>
    <cellStyle name="Note 2 5 2 2" xfId="42797"/>
    <cellStyle name="Note 2 5 2 2 2" xfId="42798"/>
    <cellStyle name="Note 2 5 2 2 2 2" xfId="42799"/>
    <cellStyle name="Note 2 5 2 2 2 3" xfId="42800"/>
    <cellStyle name="Note 2 5 2 2 2 4" xfId="42801"/>
    <cellStyle name="Note 2 5 2 2 3" xfId="42802"/>
    <cellStyle name="Note 2 5 2 2 3 2" xfId="42803"/>
    <cellStyle name="Note 2 5 2 2 3 3" xfId="42804"/>
    <cellStyle name="Note 2 5 2 2 3 4" xfId="42805"/>
    <cellStyle name="Note 2 5 2 2 4" xfId="42806"/>
    <cellStyle name="Note 2 5 2 2 5" xfId="42807"/>
    <cellStyle name="Note 2 5 2 2 6" xfId="42808"/>
    <cellStyle name="Note 2 5 2 3" xfId="42809"/>
    <cellStyle name="Note 2 5 2 3 2" xfId="42810"/>
    <cellStyle name="Note 2 5 2 3 2 2" xfId="42811"/>
    <cellStyle name="Note 2 5 2 3 2 3" xfId="42812"/>
    <cellStyle name="Note 2 5 2 3 2 4" xfId="42813"/>
    <cellStyle name="Note 2 5 2 3 3" xfId="42814"/>
    <cellStyle name="Note 2 5 2 3 3 2" xfId="42815"/>
    <cellStyle name="Note 2 5 2 3 3 3" xfId="42816"/>
    <cellStyle name="Note 2 5 2 3 3 4" xfId="42817"/>
    <cellStyle name="Note 2 5 2 3 4" xfId="42818"/>
    <cellStyle name="Note 2 5 2 3 5" xfId="42819"/>
    <cellStyle name="Note 2 5 2 3 6" xfId="42820"/>
    <cellStyle name="Note 2 5 2 4" xfId="42821"/>
    <cellStyle name="Note 2 5 2 4 2" xfId="42822"/>
    <cellStyle name="Note 2 5 2 4 2 2" xfId="42823"/>
    <cellStyle name="Note 2 5 2 4 2 3" xfId="42824"/>
    <cellStyle name="Note 2 5 2 4 2 4" xfId="42825"/>
    <cellStyle name="Note 2 5 2 4 3" xfId="42826"/>
    <cellStyle name="Note 2 5 2 4 4" xfId="42827"/>
    <cellStyle name="Note 2 5 2 4 5" xfId="42828"/>
    <cellStyle name="Note 2 5 2 5" xfId="42829"/>
    <cellStyle name="Note 2 5 2 5 2" xfId="42830"/>
    <cellStyle name="Note 2 5 2 5 2 2" xfId="42831"/>
    <cellStyle name="Note 2 5 2 5 2 3" xfId="42832"/>
    <cellStyle name="Note 2 5 2 5 2 4" xfId="42833"/>
    <cellStyle name="Note 2 5 2 5 3" xfId="42834"/>
    <cellStyle name="Note 2 5 2 5 4" xfId="42835"/>
    <cellStyle name="Note 2 5 2 5 5" xfId="42836"/>
    <cellStyle name="Note 2 5 2 6" xfId="42837"/>
    <cellStyle name="Note 2 5 2 6 2" xfId="42838"/>
    <cellStyle name="Note 2 5 2 6 2 2" xfId="42839"/>
    <cellStyle name="Note 2 5 2 6 2 3" xfId="42840"/>
    <cellStyle name="Note 2 5 2 6 2 4" xfId="42841"/>
    <cellStyle name="Note 2 5 2 6 3" xfId="42842"/>
    <cellStyle name="Note 2 5 2 6 4" xfId="42843"/>
    <cellStyle name="Note 2 5 2 6 5" xfId="42844"/>
    <cellStyle name="Note 2 5 2 7" xfId="42845"/>
    <cellStyle name="Note 2 5 2 7 2" xfId="42846"/>
    <cellStyle name="Note 2 5 2 7 2 2" xfId="42847"/>
    <cellStyle name="Note 2 5 2 7 2 3" xfId="42848"/>
    <cellStyle name="Note 2 5 2 7 2 4" xfId="42849"/>
    <cellStyle name="Note 2 5 2 7 3" xfId="42850"/>
    <cellStyle name="Note 2 5 2 7 4" xfId="42851"/>
    <cellStyle name="Note 2 5 2 7 5" xfId="42852"/>
    <cellStyle name="Note 2 5 2 8" xfId="42853"/>
    <cellStyle name="Note 2 5 2 8 2" xfId="42854"/>
    <cellStyle name="Note 2 5 2 8 2 2" xfId="42855"/>
    <cellStyle name="Note 2 5 2 8 2 3" xfId="42856"/>
    <cellStyle name="Note 2 5 2 8 2 4" xfId="42857"/>
    <cellStyle name="Note 2 5 2 8 3" xfId="42858"/>
    <cellStyle name="Note 2 5 2 8 4" xfId="42859"/>
    <cellStyle name="Note 2 5 2 8 5" xfId="42860"/>
    <cellStyle name="Note 2 5 2 9" xfId="42861"/>
    <cellStyle name="Note 2 5 2 9 2" xfId="42862"/>
    <cellStyle name="Note 2 5 2 9 2 2" xfId="42863"/>
    <cellStyle name="Note 2 5 2 9 2 3" xfId="42864"/>
    <cellStyle name="Note 2 5 2 9 2 4" xfId="42865"/>
    <cellStyle name="Note 2 5 2 9 3" xfId="42866"/>
    <cellStyle name="Note 2 5 2 9 4" xfId="42867"/>
    <cellStyle name="Note 2 5 2 9 5" xfId="42868"/>
    <cellStyle name="Note 2 5 2_Income Statement " xfId="42869"/>
    <cellStyle name="Note 2 5 20" xfId="42870"/>
    <cellStyle name="Note 2 5 21" xfId="42871"/>
    <cellStyle name="Note 2 5 22" xfId="42665"/>
    <cellStyle name="Note 2 5 3" xfId="42872"/>
    <cellStyle name="Note 2 5 3 2" xfId="42873"/>
    <cellStyle name="Note 2 5 3 2 2" xfId="42874"/>
    <cellStyle name="Note 2 5 3 2 3" xfId="42875"/>
    <cellStyle name="Note 2 5 3 2 4" xfId="42876"/>
    <cellStyle name="Note 2 5 3 3" xfId="42877"/>
    <cellStyle name="Note 2 5 3 3 2" xfId="42878"/>
    <cellStyle name="Note 2 5 3 3 3" xfId="42879"/>
    <cellStyle name="Note 2 5 3 3 4" xfId="42880"/>
    <cellStyle name="Note 2 5 3 4" xfId="42881"/>
    <cellStyle name="Note 2 5 3 5" xfId="42882"/>
    <cellStyle name="Note 2 5 3 6" xfId="42883"/>
    <cellStyle name="Note 2 5 4" xfId="42884"/>
    <cellStyle name="Note 2 5 4 2" xfId="42885"/>
    <cellStyle name="Note 2 5 4 2 2" xfId="42886"/>
    <cellStyle name="Note 2 5 4 2 3" xfId="42887"/>
    <cellStyle name="Note 2 5 4 2 4" xfId="42888"/>
    <cellStyle name="Note 2 5 4 3" xfId="42889"/>
    <cellStyle name="Note 2 5 4 3 2" xfId="42890"/>
    <cellStyle name="Note 2 5 4 3 3" xfId="42891"/>
    <cellStyle name="Note 2 5 4 3 4" xfId="42892"/>
    <cellStyle name="Note 2 5 4 4" xfId="42893"/>
    <cellStyle name="Note 2 5 4 5" xfId="42894"/>
    <cellStyle name="Note 2 5 4 6" xfId="42895"/>
    <cellStyle name="Note 2 5 5" xfId="42896"/>
    <cellStyle name="Note 2 5 5 2" xfId="42897"/>
    <cellStyle name="Note 2 5 5 2 2" xfId="42898"/>
    <cellStyle name="Note 2 5 5 2 3" xfId="42899"/>
    <cellStyle name="Note 2 5 5 2 4" xfId="42900"/>
    <cellStyle name="Note 2 5 5 3" xfId="42901"/>
    <cellStyle name="Note 2 5 5 4" xfId="42902"/>
    <cellStyle name="Note 2 5 5 5" xfId="42903"/>
    <cellStyle name="Note 2 5 6" xfId="42904"/>
    <cellStyle name="Note 2 5 6 2" xfId="42905"/>
    <cellStyle name="Note 2 5 6 2 2" xfId="42906"/>
    <cellStyle name="Note 2 5 6 2 3" xfId="42907"/>
    <cellStyle name="Note 2 5 6 2 4" xfId="42908"/>
    <cellStyle name="Note 2 5 6 3" xfId="42909"/>
    <cellStyle name="Note 2 5 6 4" xfId="42910"/>
    <cellStyle name="Note 2 5 6 5" xfId="42911"/>
    <cellStyle name="Note 2 5 7" xfId="42912"/>
    <cellStyle name="Note 2 5 7 2" xfId="42913"/>
    <cellStyle name="Note 2 5 7 2 2" xfId="42914"/>
    <cellStyle name="Note 2 5 7 2 3" xfId="42915"/>
    <cellStyle name="Note 2 5 7 2 4" xfId="42916"/>
    <cellStyle name="Note 2 5 7 3" xfId="42917"/>
    <cellStyle name="Note 2 5 7 4" xfId="42918"/>
    <cellStyle name="Note 2 5 7 5" xfId="42919"/>
    <cellStyle name="Note 2 5 8" xfId="42920"/>
    <cellStyle name="Note 2 5 8 2" xfId="42921"/>
    <cellStyle name="Note 2 5 8 2 2" xfId="42922"/>
    <cellStyle name="Note 2 5 8 2 3" xfId="42923"/>
    <cellStyle name="Note 2 5 8 2 4" xfId="42924"/>
    <cellStyle name="Note 2 5 8 3" xfId="42925"/>
    <cellStyle name="Note 2 5 8 4" xfId="42926"/>
    <cellStyle name="Note 2 5 8 5" xfId="42927"/>
    <cellStyle name="Note 2 5 9" xfId="42928"/>
    <cellStyle name="Note 2 5 9 2" xfId="42929"/>
    <cellStyle name="Note 2 5 9 2 2" xfId="42930"/>
    <cellStyle name="Note 2 5 9 2 3" xfId="42931"/>
    <cellStyle name="Note 2 5 9 2 4" xfId="42932"/>
    <cellStyle name="Note 2 5 9 3" xfId="42933"/>
    <cellStyle name="Note 2 5 9 4" xfId="42934"/>
    <cellStyle name="Note 2 5 9 5" xfId="42935"/>
    <cellStyle name="Note 2 5_Income Statement " xfId="42936"/>
    <cellStyle name="Note 2 6" xfId="5359"/>
    <cellStyle name="Note 2 6 10" xfId="42938"/>
    <cellStyle name="Note 2 6 10 2" xfId="42939"/>
    <cellStyle name="Note 2 6 10 2 2" xfId="42940"/>
    <cellStyle name="Note 2 6 10 2 3" xfId="42941"/>
    <cellStyle name="Note 2 6 10 2 4" xfId="42942"/>
    <cellStyle name="Note 2 6 10 3" xfId="42943"/>
    <cellStyle name="Note 2 6 10 4" xfId="42944"/>
    <cellStyle name="Note 2 6 10 5" xfId="42945"/>
    <cellStyle name="Note 2 6 11" xfId="42946"/>
    <cellStyle name="Note 2 6 11 2" xfId="42947"/>
    <cellStyle name="Note 2 6 11 2 2" xfId="42948"/>
    <cellStyle name="Note 2 6 11 2 3" xfId="42949"/>
    <cellStyle name="Note 2 6 11 2 4" xfId="42950"/>
    <cellStyle name="Note 2 6 11 3" xfId="42951"/>
    <cellStyle name="Note 2 6 11 4" xfId="42952"/>
    <cellStyle name="Note 2 6 11 5" xfId="42953"/>
    <cellStyle name="Note 2 6 12" xfId="42954"/>
    <cellStyle name="Note 2 6 12 2" xfId="42955"/>
    <cellStyle name="Note 2 6 12 2 2" xfId="42956"/>
    <cellStyle name="Note 2 6 12 2 3" xfId="42957"/>
    <cellStyle name="Note 2 6 12 2 4" xfId="42958"/>
    <cellStyle name="Note 2 6 12 3" xfId="42959"/>
    <cellStyle name="Note 2 6 12 4" xfId="42960"/>
    <cellStyle name="Note 2 6 12 5" xfId="42961"/>
    <cellStyle name="Note 2 6 13" xfId="42962"/>
    <cellStyle name="Note 2 6 13 2" xfId="42963"/>
    <cellStyle name="Note 2 6 13 2 2" xfId="42964"/>
    <cellStyle name="Note 2 6 13 2 3" xfId="42965"/>
    <cellStyle name="Note 2 6 13 2 4" xfId="42966"/>
    <cellStyle name="Note 2 6 13 3" xfId="42967"/>
    <cellStyle name="Note 2 6 13 4" xfId="42968"/>
    <cellStyle name="Note 2 6 13 5" xfId="42969"/>
    <cellStyle name="Note 2 6 14" xfId="42970"/>
    <cellStyle name="Note 2 6 14 2" xfId="42971"/>
    <cellStyle name="Note 2 6 14 2 2" xfId="42972"/>
    <cellStyle name="Note 2 6 14 2 3" xfId="42973"/>
    <cellStyle name="Note 2 6 14 2 4" xfId="42974"/>
    <cellStyle name="Note 2 6 14 3" xfId="42975"/>
    <cellStyle name="Note 2 6 14 4" xfId="42976"/>
    <cellStyle name="Note 2 6 14 5" xfId="42977"/>
    <cellStyle name="Note 2 6 15" xfId="42978"/>
    <cellStyle name="Note 2 6 15 2" xfId="42979"/>
    <cellStyle name="Note 2 6 15 2 2" xfId="42980"/>
    <cellStyle name="Note 2 6 15 2 3" xfId="42981"/>
    <cellStyle name="Note 2 6 15 2 4" xfId="42982"/>
    <cellStyle name="Note 2 6 15 3" xfId="42983"/>
    <cellStyle name="Note 2 6 15 4" xfId="42984"/>
    <cellStyle name="Note 2 6 15 5" xfId="42985"/>
    <cellStyle name="Note 2 6 16" xfId="42986"/>
    <cellStyle name="Note 2 6 16 2" xfId="42987"/>
    <cellStyle name="Note 2 6 16 2 2" xfId="42988"/>
    <cellStyle name="Note 2 6 16 2 3" xfId="42989"/>
    <cellStyle name="Note 2 6 16 2 4" xfId="42990"/>
    <cellStyle name="Note 2 6 16 3" xfId="42991"/>
    <cellStyle name="Note 2 6 16 4" xfId="42992"/>
    <cellStyle name="Note 2 6 16 5" xfId="42993"/>
    <cellStyle name="Note 2 6 17" xfId="42994"/>
    <cellStyle name="Note 2 6 17 2" xfId="42995"/>
    <cellStyle name="Note 2 6 17 3" xfId="42996"/>
    <cellStyle name="Note 2 6 17 4" xfId="42997"/>
    <cellStyle name="Note 2 6 18" xfId="42998"/>
    <cellStyle name="Note 2 6 19" xfId="42937"/>
    <cellStyle name="Note 2 6 2" xfId="42999"/>
    <cellStyle name="Note 2 6 2 2" xfId="43000"/>
    <cellStyle name="Note 2 6 2 2 2" xfId="43001"/>
    <cellStyle name="Note 2 6 2 2 3" xfId="43002"/>
    <cellStyle name="Note 2 6 2 2 4" xfId="43003"/>
    <cellStyle name="Note 2 6 2 3" xfId="43004"/>
    <cellStyle name="Note 2 6 2 3 2" xfId="43005"/>
    <cellStyle name="Note 2 6 2 3 3" xfId="43006"/>
    <cellStyle name="Note 2 6 2 3 4" xfId="43007"/>
    <cellStyle name="Note 2 6 2 4" xfId="43008"/>
    <cellStyle name="Note 2 6 2 5" xfId="43009"/>
    <cellStyle name="Note 2 6 2 6" xfId="43010"/>
    <cellStyle name="Note 2 6 3" xfId="43011"/>
    <cellStyle name="Note 2 6 3 2" xfId="43012"/>
    <cellStyle name="Note 2 6 3 2 2" xfId="43013"/>
    <cellStyle name="Note 2 6 3 2 3" xfId="43014"/>
    <cellStyle name="Note 2 6 3 2 4" xfId="43015"/>
    <cellStyle name="Note 2 6 3 3" xfId="43016"/>
    <cellStyle name="Note 2 6 3 3 2" xfId="43017"/>
    <cellStyle name="Note 2 6 3 3 3" xfId="43018"/>
    <cellStyle name="Note 2 6 3 3 4" xfId="43019"/>
    <cellStyle name="Note 2 6 3 4" xfId="43020"/>
    <cellStyle name="Note 2 6 3 5" xfId="43021"/>
    <cellStyle name="Note 2 6 3 6" xfId="43022"/>
    <cellStyle name="Note 2 6 4" xfId="43023"/>
    <cellStyle name="Note 2 6 4 2" xfId="43024"/>
    <cellStyle name="Note 2 6 4 2 2" xfId="43025"/>
    <cellStyle name="Note 2 6 4 2 3" xfId="43026"/>
    <cellStyle name="Note 2 6 4 2 4" xfId="43027"/>
    <cellStyle name="Note 2 6 4 3" xfId="43028"/>
    <cellStyle name="Note 2 6 4 4" xfId="43029"/>
    <cellStyle name="Note 2 6 4 5" xfId="43030"/>
    <cellStyle name="Note 2 6 5" xfId="43031"/>
    <cellStyle name="Note 2 6 5 2" xfId="43032"/>
    <cellStyle name="Note 2 6 5 2 2" xfId="43033"/>
    <cellStyle name="Note 2 6 5 2 3" xfId="43034"/>
    <cellStyle name="Note 2 6 5 2 4" xfId="43035"/>
    <cellStyle name="Note 2 6 5 3" xfId="43036"/>
    <cellStyle name="Note 2 6 5 4" xfId="43037"/>
    <cellStyle name="Note 2 6 5 5" xfId="43038"/>
    <cellStyle name="Note 2 6 6" xfId="43039"/>
    <cellStyle name="Note 2 6 6 2" xfId="43040"/>
    <cellStyle name="Note 2 6 6 2 2" xfId="43041"/>
    <cellStyle name="Note 2 6 6 2 3" xfId="43042"/>
    <cellStyle name="Note 2 6 6 2 4" xfId="43043"/>
    <cellStyle name="Note 2 6 6 3" xfId="43044"/>
    <cellStyle name="Note 2 6 6 4" xfId="43045"/>
    <cellStyle name="Note 2 6 6 5" xfId="43046"/>
    <cellStyle name="Note 2 6 7" xfId="43047"/>
    <cellStyle name="Note 2 6 7 2" xfId="43048"/>
    <cellStyle name="Note 2 6 7 2 2" xfId="43049"/>
    <cellStyle name="Note 2 6 7 2 3" xfId="43050"/>
    <cellStyle name="Note 2 6 7 2 4" xfId="43051"/>
    <cellStyle name="Note 2 6 7 3" xfId="43052"/>
    <cellStyle name="Note 2 6 7 4" xfId="43053"/>
    <cellStyle name="Note 2 6 7 5" xfId="43054"/>
    <cellStyle name="Note 2 6 8" xfId="43055"/>
    <cellStyle name="Note 2 6 8 2" xfId="43056"/>
    <cellStyle name="Note 2 6 8 2 2" xfId="43057"/>
    <cellStyle name="Note 2 6 8 2 3" xfId="43058"/>
    <cellStyle name="Note 2 6 8 2 4" xfId="43059"/>
    <cellStyle name="Note 2 6 8 3" xfId="43060"/>
    <cellStyle name="Note 2 6 8 4" xfId="43061"/>
    <cellStyle name="Note 2 6 8 5" xfId="43062"/>
    <cellStyle name="Note 2 6 9" xfId="43063"/>
    <cellStyle name="Note 2 6 9 2" xfId="43064"/>
    <cellStyle name="Note 2 6 9 2 2" xfId="43065"/>
    <cellStyle name="Note 2 6 9 2 3" xfId="43066"/>
    <cellStyle name="Note 2 6 9 2 4" xfId="43067"/>
    <cellStyle name="Note 2 6 9 3" xfId="43068"/>
    <cellStyle name="Note 2 6 9 4" xfId="43069"/>
    <cellStyle name="Note 2 6 9 5" xfId="43070"/>
    <cellStyle name="Note 2 6_Income Statement " xfId="43071"/>
    <cellStyle name="Note 2 7" xfId="5360"/>
    <cellStyle name="Note 2 7 10" xfId="43073"/>
    <cellStyle name="Note 2 7 10 2" xfId="43074"/>
    <cellStyle name="Note 2 7 10 2 2" xfId="43075"/>
    <cellStyle name="Note 2 7 10 2 3" xfId="43076"/>
    <cellStyle name="Note 2 7 10 2 4" xfId="43077"/>
    <cellStyle name="Note 2 7 10 3" xfId="43078"/>
    <cellStyle name="Note 2 7 10 4" xfId="43079"/>
    <cellStyle name="Note 2 7 10 5" xfId="43080"/>
    <cellStyle name="Note 2 7 11" xfId="43081"/>
    <cellStyle name="Note 2 7 11 2" xfId="43082"/>
    <cellStyle name="Note 2 7 11 2 2" xfId="43083"/>
    <cellStyle name="Note 2 7 11 2 3" xfId="43084"/>
    <cellStyle name="Note 2 7 11 2 4" xfId="43085"/>
    <cellStyle name="Note 2 7 11 3" xfId="43086"/>
    <cellStyle name="Note 2 7 11 4" xfId="43087"/>
    <cellStyle name="Note 2 7 11 5" xfId="43088"/>
    <cellStyle name="Note 2 7 12" xfId="43089"/>
    <cellStyle name="Note 2 7 12 2" xfId="43090"/>
    <cellStyle name="Note 2 7 12 2 2" xfId="43091"/>
    <cellStyle name="Note 2 7 12 2 3" xfId="43092"/>
    <cellStyle name="Note 2 7 12 2 4" xfId="43093"/>
    <cellStyle name="Note 2 7 12 3" xfId="43094"/>
    <cellStyle name="Note 2 7 12 4" xfId="43095"/>
    <cellStyle name="Note 2 7 12 5" xfId="43096"/>
    <cellStyle name="Note 2 7 13" xfId="43097"/>
    <cellStyle name="Note 2 7 13 2" xfId="43098"/>
    <cellStyle name="Note 2 7 13 2 2" xfId="43099"/>
    <cellStyle name="Note 2 7 13 2 3" xfId="43100"/>
    <cellStyle name="Note 2 7 13 2 4" xfId="43101"/>
    <cellStyle name="Note 2 7 13 3" xfId="43102"/>
    <cellStyle name="Note 2 7 13 4" xfId="43103"/>
    <cellStyle name="Note 2 7 13 5" xfId="43104"/>
    <cellStyle name="Note 2 7 14" xfId="43105"/>
    <cellStyle name="Note 2 7 14 2" xfId="43106"/>
    <cellStyle name="Note 2 7 14 2 2" xfId="43107"/>
    <cellStyle name="Note 2 7 14 2 3" xfId="43108"/>
    <cellStyle name="Note 2 7 14 2 4" xfId="43109"/>
    <cellStyle name="Note 2 7 14 3" xfId="43110"/>
    <cellStyle name="Note 2 7 14 4" xfId="43111"/>
    <cellStyle name="Note 2 7 14 5" xfId="43112"/>
    <cellStyle name="Note 2 7 15" xfId="43113"/>
    <cellStyle name="Note 2 7 15 2" xfId="43114"/>
    <cellStyle name="Note 2 7 15 2 2" xfId="43115"/>
    <cellStyle name="Note 2 7 15 2 3" xfId="43116"/>
    <cellStyle name="Note 2 7 15 2 4" xfId="43117"/>
    <cellStyle name="Note 2 7 15 3" xfId="43118"/>
    <cellStyle name="Note 2 7 15 4" xfId="43119"/>
    <cellStyle name="Note 2 7 15 5" xfId="43120"/>
    <cellStyle name="Note 2 7 16" xfId="43121"/>
    <cellStyle name="Note 2 7 16 2" xfId="43122"/>
    <cellStyle name="Note 2 7 16 2 2" xfId="43123"/>
    <cellStyle name="Note 2 7 16 2 3" xfId="43124"/>
    <cellStyle name="Note 2 7 16 2 4" xfId="43125"/>
    <cellStyle name="Note 2 7 16 3" xfId="43126"/>
    <cellStyle name="Note 2 7 16 4" xfId="43127"/>
    <cellStyle name="Note 2 7 16 5" xfId="43128"/>
    <cellStyle name="Note 2 7 17" xfId="43129"/>
    <cellStyle name="Note 2 7 17 2" xfId="43130"/>
    <cellStyle name="Note 2 7 17 2 2" xfId="43131"/>
    <cellStyle name="Note 2 7 17 2 3" xfId="43132"/>
    <cellStyle name="Note 2 7 17 2 4" xfId="43133"/>
    <cellStyle name="Note 2 7 17 3" xfId="43134"/>
    <cellStyle name="Note 2 7 17 4" xfId="43135"/>
    <cellStyle name="Note 2 7 17 5" xfId="43136"/>
    <cellStyle name="Note 2 7 18" xfId="43137"/>
    <cellStyle name="Note 2 7 18 2" xfId="43138"/>
    <cellStyle name="Note 2 7 18 3" xfId="43139"/>
    <cellStyle name="Note 2 7 18 4" xfId="43140"/>
    <cellStyle name="Note 2 7 19" xfId="43141"/>
    <cellStyle name="Note 2 7 19 2" xfId="43142"/>
    <cellStyle name="Note 2 7 19 3" xfId="43143"/>
    <cellStyle name="Note 2 7 19 4" xfId="43144"/>
    <cellStyle name="Note 2 7 2" xfId="5361"/>
    <cellStyle name="Note 2 7 2 2" xfId="43146"/>
    <cellStyle name="Note 2 7 2 2 2" xfId="43147"/>
    <cellStyle name="Note 2 7 2 2 3" xfId="43148"/>
    <cellStyle name="Note 2 7 2 2 4" xfId="43149"/>
    <cellStyle name="Note 2 7 2 3" xfId="43150"/>
    <cellStyle name="Note 2 7 2 3 2" xfId="43151"/>
    <cellStyle name="Note 2 7 2 3 3" xfId="43152"/>
    <cellStyle name="Note 2 7 2 3 4" xfId="43153"/>
    <cellStyle name="Note 2 7 2 4" xfId="43154"/>
    <cellStyle name="Note 2 7 2 5" xfId="43155"/>
    <cellStyle name="Note 2 7 2 6" xfId="43156"/>
    <cellStyle name="Note 2 7 2 7" xfId="43145"/>
    <cellStyle name="Note 2 7 20" xfId="43157"/>
    <cellStyle name="Note 2 7 20 2" xfId="43158"/>
    <cellStyle name="Note 2 7 20 3" xfId="43159"/>
    <cellStyle name="Note 2 7 20 4" xfId="43160"/>
    <cellStyle name="Note 2 7 21" xfId="43161"/>
    <cellStyle name="Note 2 7 21 2" xfId="43162"/>
    <cellStyle name="Note 2 7 21 3" xfId="43163"/>
    <cellStyle name="Note 2 7 21 4" xfId="43164"/>
    <cellStyle name="Note 2 7 22" xfId="43165"/>
    <cellStyle name="Note 2 7 23" xfId="43166"/>
    <cellStyle name="Note 2 7 24" xfId="43167"/>
    <cellStyle name="Note 2 7 25" xfId="43072"/>
    <cellStyle name="Note 2 7 3" xfId="43168"/>
    <cellStyle name="Note 2 7 3 2" xfId="43169"/>
    <cellStyle name="Note 2 7 3 2 2" xfId="43170"/>
    <cellStyle name="Note 2 7 3 2 3" xfId="43171"/>
    <cellStyle name="Note 2 7 3 2 4" xfId="43172"/>
    <cellStyle name="Note 2 7 3 3" xfId="43173"/>
    <cellStyle name="Note 2 7 3 3 2" xfId="43174"/>
    <cellStyle name="Note 2 7 3 3 3" xfId="43175"/>
    <cellStyle name="Note 2 7 3 3 4" xfId="43176"/>
    <cellStyle name="Note 2 7 3 4" xfId="43177"/>
    <cellStyle name="Note 2 7 3 5" xfId="43178"/>
    <cellStyle name="Note 2 7 3 6" xfId="43179"/>
    <cellStyle name="Note 2 7 4" xfId="43180"/>
    <cellStyle name="Note 2 7 4 2" xfId="43181"/>
    <cellStyle name="Note 2 7 4 2 2" xfId="43182"/>
    <cellStyle name="Note 2 7 4 2 3" xfId="43183"/>
    <cellStyle name="Note 2 7 4 2 4" xfId="43184"/>
    <cellStyle name="Note 2 7 4 3" xfId="43185"/>
    <cellStyle name="Note 2 7 4 4" xfId="43186"/>
    <cellStyle name="Note 2 7 4 5" xfId="43187"/>
    <cellStyle name="Note 2 7 5" xfId="43188"/>
    <cellStyle name="Note 2 7 5 2" xfId="43189"/>
    <cellStyle name="Note 2 7 5 2 2" xfId="43190"/>
    <cellStyle name="Note 2 7 5 2 3" xfId="43191"/>
    <cellStyle name="Note 2 7 5 2 4" xfId="43192"/>
    <cellStyle name="Note 2 7 5 3" xfId="43193"/>
    <cellStyle name="Note 2 7 5 4" xfId="43194"/>
    <cellStyle name="Note 2 7 5 5" xfId="43195"/>
    <cellStyle name="Note 2 7 6" xfId="43196"/>
    <cellStyle name="Note 2 7 6 2" xfId="43197"/>
    <cellStyle name="Note 2 7 6 2 2" xfId="43198"/>
    <cellStyle name="Note 2 7 6 2 3" xfId="43199"/>
    <cellStyle name="Note 2 7 6 2 4" xfId="43200"/>
    <cellStyle name="Note 2 7 6 3" xfId="43201"/>
    <cellStyle name="Note 2 7 6 4" xfId="43202"/>
    <cellStyle name="Note 2 7 6 5" xfId="43203"/>
    <cellStyle name="Note 2 7 7" xfId="43204"/>
    <cellStyle name="Note 2 7 7 2" xfId="43205"/>
    <cellStyle name="Note 2 7 7 2 2" xfId="43206"/>
    <cellStyle name="Note 2 7 7 2 3" xfId="43207"/>
    <cellStyle name="Note 2 7 7 2 4" xfId="43208"/>
    <cellStyle name="Note 2 7 7 3" xfId="43209"/>
    <cellStyle name="Note 2 7 7 4" xfId="43210"/>
    <cellStyle name="Note 2 7 7 5" xfId="43211"/>
    <cellStyle name="Note 2 7 8" xfId="43212"/>
    <cellStyle name="Note 2 7 8 2" xfId="43213"/>
    <cellStyle name="Note 2 7 8 2 2" xfId="43214"/>
    <cellStyle name="Note 2 7 8 2 3" xfId="43215"/>
    <cellStyle name="Note 2 7 8 2 4" xfId="43216"/>
    <cellStyle name="Note 2 7 8 3" xfId="43217"/>
    <cellStyle name="Note 2 7 8 4" xfId="43218"/>
    <cellStyle name="Note 2 7 8 5" xfId="43219"/>
    <cellStyle name="Note 2 7 9" xfId="43220"/>
    <cellStyle name="Note 2 7 9 2" xfId="43221"/>
    <cellStyle name="Note 2 7 9 2 2" xfId="43222"/>
    <cellStyle name="Note 2 7 9 2 3" xfId="43223"/>
    <cellStyle name="Note 2 7 9 2 4" xfId="43224"/>
    <cellStyle name="Note 2 7 9 3" xfId="43225"/>
    <cellStyle name="Note 2 7 9 4" xfId="43226"/>
    <cellStyle name="Note 2 7 9 5" xfId="43227"/>
    <cellStyle name="Note 2 7_Income Statement " xfId="43228"/>
    <cellStyle name="Note 2 8" xfId="5362"/>
    <cellStyle name="Note 2 8 2" xfId="5363"/>
    <cellStyle name="Note 2 8 2 2" xfId="43231"/>
    <cellStyle name="Note 2 8 2 3" xfId="43232"/>
    <cellStyle name="Note 2 8 2 4" xfId="43233"/>
    <cellStyle name="Note 2 8 2 5" xfId="43230"/>
    <cellStyle name="Note 2 8 3" xfId="43234"/>
    <cellStyle name="Note 2 8 3 2" xfId="43235"/>
    <cellStyle name="Note 2 8 3 3" xfId="43236"/>
    <cellStyle name="Note 2 8 3 4" xfId="43237"/>
    <cellStyle name="Note 2 8 4" xfId="43238"/>
    <cellStyle name="Note 2 8 5" xfId="43239"/>
    <cellStyle name="Note 2 8 6" xfId="43240"/>
    <cellStyle name="Note 2 8 7" xfId="43229"/>
    <cellStyle name="Note 2 9" xfId="3592"/>
    <cellStyle name="Note 2 9 2" xfId="43242"/>
    <cellStyle name="Note 2 9 2 2" xfId="43243"/>
    <cellStyle name="Note 2 9 2 3" xfId="43244"/>
    <cellStyle name="Note 2 9 2 4" xfId="43245"/>
    <cellStyle name="Note 2 9 3" xfId="43246"/>
    <cellStyle name="Note 2 9 3 2" xfId="43247"/>
    <cellStyle name="Note 2 9 3 3" xfId="43248"/>
    <cellStyle name="Note 2 9 3 4" xfId="43249"/>
    <cellStyle name="Note 2 9 4" xfId="43250"/>
    <cellStyle name="Note 2 9 5" xfId="43251"/>
    <cellStyle name="Note 2 9 6" xfId="43252"/>
    <cellStyle name="Note 2 9 7" xfId="43241"/>
    <cellStyle name="Note 2_5210 2540195 Revenue Decoupling Mechanism Electric 0614" xfId="5364"/>
    <cellStyle name="Note 20" xfId="43253"/>
    <cellStyle name="Note 21" xfId="43254"/>
    <cellStyle name="Note 22" xfId="43255"/>
    <cellStyle name="Note 23" xfId="43256"/>
    <cellStyle name="Note 24" xfId="43257"/>
    <cellStyle name="Note 25" xfId="43258"/>
    <cellStyle name="Note 26" xfId="43259"/>
    <cellStyle name="Note 27" xfId="43260"/>
    <cellStyle name="Note 28" xfId="43261"/>
    <cellStyle name="Note 29" xfId="43262"/>
    <cellStyle name="Note 3" xfId="1748"/>
    <cellStyle name="Note 3 10" xfId="5678"/>
    <cellStyle name="Note 3 10 2" xfId="43264"/>
    <cellStyle name="Note 3 11" xfId="43265"/>
    <cellStyle name="Note 3 12" xfId="43266"/>
    <cellStyle name="Note 3 13" xfId="43267"/>
    <cellStyle name="Note 3 14" xfId="43268"/>
    <cellStyle name="Note 3 15" xfId="43263"/>
    <cellStyle name="Note 3 2" xfId="3587"/>
    <cellStyle name="Note 3 2 10" xfId="43270"/>
    <cellStyle name="Note 3 2 10 2" xfId="43271"/>
    <cellStyle name="Note 3 2 10 2 2" xfId="43272"/>
    <cellStyle name="Note 3 2 10 2 3" xfId="43273"/>
    <cellStyle name="Note 3 2 10 2 4" xfId="43274"/>
    <cellStyle name="Note 3 2 10 3" xfId="43275"/>
    <cellStyle name="Note 3 2 10 4" xfId="43276"/>
    <cellStyle name="Note 3 2 10 5" xfId="43277"/>
    <cellStyle name="Note 3 2 11" xfId="43278"/>
    <cellStyle name="Note 3 2 11 2" xfId="43279"/>
    <cellStyle name="Note 3 2 11 2 2" xfId="43280"/>
    <cellStyle name="Note 3 2 11 2 3" xfId="43281"/>
    <cellStyle name="Note 3 2 11 2 4" xfId="43282"/>
    <cellStyle name="Note 3 2 11 3" xfId="43283"/>
    <cellStyle name="Note 3 2 11 4" xfId="43284"/>
    <cellStyle name="Note 3 2 11 5" xfId="43285"/>
    <cellStyle name="Note 3 2 12" xfId="43286"/>
    <cellStyle name="Note 3 2 12 2" xfId="43287"/>
    <cellStyle name="Note 3 2 12 2 2" xfId="43288"/>
    <cellStyle name="Note 3 2 12 2 3" xfId="43289"/>
    <cellStyle name="Note 3 2 12 2 4" xfId="43290"/>
    <cellStyle name="Note 3 2 12 3" xfId="43291"/>
    <cellStyle name="Note 3 2 12 4" xfId="43292"/>
    <cellStyle name="Note 3 2 12 5" xfId="43293"/>
    <cellStyle name="Note 3 2 13" xfId="43294"/>
    <cellStyle name="Note 3 2 13 2" xfId="43295"/>
    <cellStyle name="Note 3 2 13 2 2" xfId="43296"/>
    <cellStyle name="Note 3 2 13 2 3" xfId="43297"/>
    <cellStyle name="Note 3 2 13 2 4" xfId="43298"/>
    <cellStyle name="Note 3 2 13 3" xfId="43299"/>
    <cellStyle name="Note 3 2 13 4" xfId="43300"/>
    <cellStyle name="Note 3 2 13 5" xfId="43301"/>
    <cellStyle name="Note 3 2 14" xfId="43302"/>
    <cellStyle name="Note 3 2 14 2" xfId="43303"/>
    <cellStyle name="Note 3 2 14 2 2" xfId="43304"/>
    <cellStyle name="Note 3 2 14 2 3" xfId="43305"/>
    <cellStyle name="Note 3 2 14 2 4" xfId="43306"/>
    <cellStyle name="Note 3 2 14 3" xfId="43307"/>
    <cellStyle name="Note 3 2 14 4" xfId="43308"/>
    <cellStyle name="Note 3 2 14 5" xfId="43309"/>
    <cellStyle name="Note 3 2 15" xfId="43310"/>
    <cellStyle name="Note 3 2 15 2" xfId="43311"/>
    <cellStyle name="Note 3 2 15 2 2" xfId="43312"/>
    <cellStyle name="Note 3 2 15 2 3" xfId="43313"/>
    <cellStyle name="Note 3 2 15 2 4" xfId="43314"/>
    <cellStyle name="Note 3 2 15 3" xfId="43315"/>
    <cellStyle name="Note 3 2 15 4" xfId="43316"/>
    <cellStyle name="Note 3 2 15 5" xfId="43317"/>
    <cellStyle name="Note 3 2 16" xfId="43318"/>
    <cellStyle name="Note 3 2 16 2" xfId="43319"/>
    <cellStyle name="Note 3 2 16 2 2" xfId="43320"/>
    <cellStyle name="Note 3 2 16 2 3" xfId="43321"/>
    <cellStyle name="Note 3 2 16 2 4" xfId="43322"/>
    <cellStyle name="Note 3 2 16 3" xfId="43323"/>
    <cellStyle name="Note 3 2 16 4" xfId="43324"/>
    <cellStyle name="Note 3 2 16 5" xfId="43325"/>
    <cellStyle name="Note 3 2 17" xfId="43326"/>
    <cellStyle name="Note 3 2 17 2" xfId="43327"/>
    <cellStyle name="Note 3 2 17 2 2" xfId="43328"/>
    <cellStyle name="Note 3 2 17 2 3" xfId="43329"/>
    <cellStyle name="Note 3 2 17 2 4" xfId="43330"/>
    <cellStyle name="Note 3 2 17 3" xfId="43331"/>
    <cellStyle name="Note 3 2 17 4" xfId="43332"/>
    <cellStyle name="Note 3 2 17 5" xfId="43333"/>
    <cellStyle name="Note 3 2 18" xfId="43334"/>
    <cellStyle name="Note 3 2 18 2" xfId="43335"/>
    <cellStyle name="Note 3 2 18 3" xfId="43336"/>
    <cellStyle name="Note 3 2 18 4" xfId="43337"/>
    <cellStyle name="Note 3 2 19" xfId="43338"/>
    <cellStyle name="Note 3 2 2" xfId="5365"/>
    <cellStyle name="Note 3 2 2 10" xfId="43340"/>
    <cellStyle name="Note 3 2 2 10 2" xfId="43341"/>
    <cellStyle name="Note 3 2 2 10 2 2" xfId="43342"/>
    <cellStyle name="Note 3 2 2 10 2 3" xfId="43343"/>
    <cellStyle name="Note 3 2 2 10 2 4" xfId="43344"/>
    <cellStyle name="Note 3 2 2 10 3" xfId="43345"/>
    <cellStyle name="Note 3 2 2 10 4" xfId="43346"/>
    <cellStyle name="Note 3 2 2 10 5" xfId="43347"/>
    <cellStyle name="Note 3 2 2 11" xfId="43348"/>
    <cellStyle name="Note 3 2 2 11 2" xfId="43349"/>
    <cellStyle name="Note 3 2 2 11 2 2" xfId="43350"/>
    <cellStyle name="Note 3 2 2 11 2 3" xfId="43351"/>
    <cellStyle name="Note 3 2 2 11 2 4" xfId="43352"/>
    <cellStyle name="Note 3 2 2 11 3" xfId="43353"/>
    <cellStyle name="Note 3 2 2 11 4" xfId="43354"/>
    <cellStyle name="Note 3 2 2 11 5" xfId="43355"/>
    <cellStyle name="Note 3 2 2 12" xfId="43356"/>
    <cellStyle name="Note 3 2 2 12 2" xfId="43357"/>
    <cellStyle name="Note 3 2 2 12 2 2" xfId="43358"/>
    <cellStyle name="Note 3 2 2 12 2 3" xfId="43359"/>
    <cellStyle name="Note 3 2 2 12 2 4" xfId="43360"/>
    <cellStyle name="Note 3 2 2 12 3" xfId="43361"/>
    <cellStyle name="Note 3 2 2 12 4" xfId="43362"/>
    <cellStyle name="Note 3 2 2 12 5" xfId="43363"/>
    <cellStyle name="Note 3 2 2 13" xfId="43364"/>
    <cellStyle name="Note 3 2 2 13 2" xfId="43365"/>
    <cellStyle name="Note 3 2 2 13 2 2" xfId="43366"/>
    <cellStyle name="Note 3 2 2 13 2 3" xfId="43367"/>
    <cellStyle name="Note 3 2 2 13 2 4" xfId="43368"/>
    <cellStyle name="Note 3 2 2 13 3" xfId="43369"/>
    <cellStyle name="Note 3 2 2 13 4" xfId="43370"/>
    <cellStyle name="Note 3 2 2 13 5" xfId="43371"/>
    <cellStyle name="Note 3 2 2 14" xfId="43372"/>
    <cellStyle name="Note 3 2 2 14 2" xfId="43373"/>
    <cellStyle name="Note 3 2 2 14 2 2" xfId="43374"/>
    <cellStyle name="Note 3 2 2 14 2 3" xfId="43375"/>
    <cellStyle name="Note 3 2 2 14 2 4" xfId="43376"/>
    <cellStyle name="Note 3 2 2 14 3" xfId="43377"/>
    <cellStyle name="Note 3 2 2 14 4" xfId="43378"/>
    <cellStyle name="Note 3 2 2 14 5" xfId="43379"/>
    <cellStyle name="Note 3 2 2 15" xfId="43380"/>
    <cellStyle name="Note 3 2 2 15 2" xfId="43381"/>
    <cellStyle name="Note 3 2 2 15 2 2" xfId="43382"/>
    <cellStyle name="Note 3 2 2 15 2 3" xfId="43383"/>
    <cellStyle name="Note 3 2 2 15 2 4" xfId="43384"/>
    <cellStyle name="Note 3 2 2 15 3" xfId="43385"/>
    <cellStyle name="Note 3 2 2 15 4" xfId="43386"/>
    <cellStyle name="Note 3 2 2 15 5" xfId="43387"/>
    <cellStyle name="Note 3 2 2 16" xfId="43388"/>
    <cellStyle name="Note 3 2 2 16 2" xfId="43389"/>
    <cellStyle name="Note 3 2 2 16 2 2" xfId="43390"/>
    <cellStyle name="Note 3 2 2 16 2 3" xfId="43391"/>
    <cellStyle name="Note 3 2 2 16 2 4" xfId="43392"/>
    <cellStyle name="Note 3 2 2 16 3" xfId="43393"/>
    <cellStyle name="Note 3 2 2 16 4" xfId="43394"/>
    <cellStyle name="Note 3 2 2 16 5" xfId="43395"/>
    <cellStyle name="Note 3 2 2 17" xfId="43396"/>
    <cellStyle name="Note 3 2 2 17 2" xfId="43397"/>
    <cellStyle name="Note 3 2 2 17 3" xfId="43398"/>
    <cellStyle name="Note 3 2 2 17 4" xfId="43399"/>
    <cellStyle name="Note 3 2 2 18" xfId="43400"/>
    <cellStyle name="Note 3 2 2 19" xfId="43339"/>
    <cellStyle name="Note 3 2 2 2" xfId="5366"/>
    <cellStyle name="Note 3 2 2 2 2" xfId="43402"/>
    <cellStyle name="Note 3 2 2 2 2 2" xfId="43403"/>
    <cellStyle name="Note 3 2 2 2 2 3" xfId="43404"/>
    <cellStyle name="Note 3 2 2 2 2 4" xfId="43405"/>
    <cellStyle name="Note 3 2 2 2 3" xfId="43406"/>
    <cellStyle name="Note 3 2 2 2 3 2" xfId="43407"/>
    <cellStyle name="Note 3 2 2 2 3 3" xfId="43408"/>
    <cellStyle name="Note 3 2 2 2 3 4" xfId="43409"/>
    <cellStyle name="Note 3 2 2 2 4" xfId="43410"/>
    <cellStyle name="Note 3 2 2 2 5" xfId="43411"/>
    <cellStyle name="Note 3 2 2 2 6" xfId="43412"/>
    <cellStyle name="Note 3 2 2 2 7" xfId="43401"/>
    <cellStyle name="Note 3 2 2 3" xfId="5367"/>
    <cellStyle name="Note 3 2 2 3 2" xfId="43414"/>
    <cellStyle name="Note 3 2 2 3 2 2" xfId="43415"/>
    <cellStyle name="Note 3 2 2 3 2 3" xfId="43416"/>
    <cellStyle name="Note 3 2 2 3 2 4" xfId="43417"/>
    <cellStyle name="Note 3 2 2 3 3" xfId="43418"/>
    <cellStyle name="Note 3 2 2 3 3 2" xfId="43419"/>
    <cellStyle name="Note 3 2 2 3 3 3" xfId="43420"/>
    <cellStyle name="Note 3 2 2 3 3 4" xfId="43421"/>
    <cellStyle name="Note 3 2 2 3 4" xfId="43422"/>
    <cellStyle name="Note 3 2 2 3 5" xfId="43423"/>
    <cellStyle name="Note 3 2 2 3 6" xfId="43424"/>
    <cellStyle name="Note 3 2 2 3 7" xfId="43413"/>
    <cellStyle name="Note 3 2 2 4" xfId="43425"/>
    <cellStyle name="Note 3 2 2 4 2" xfId="43426"/>
    <cellStyle name="Note 3 2 2 4 2 2" xfId="43427"/>
    <cellStyle name="Note 3 2 2 4 2 3" xfId="43428"/>
    <cellStyle name="Note 3 2 2 4 2 4" xfId="43429"/>
    <cellStyle name="Note 3 2 2 4 3" xfId="43430"/>
    <cellStyle name="Note 3 2 2 4 4" xfId="43431"/>
    <cellStyle name="Note 3 2 2 4 5" xfId="43432"/>
    <cellStyle name="Note 3 2 2 5" xfId="43433"/>
    <cellStyle name="Note 3 2 2 5 2" xfId="43434"/>
    <cellStyle name="Note 3 2 2 5 2 2" xfId="43435"/>
    <cellStyle name="Note 3 2 2 5 2 3" xfId="43436"/>
    <cellStyle name="Note 3 2 2 5 2 4" xfId="43437"/>
    <cellStyle name="Note 3 2 2 5 3" xfId="43438"/>
    <cellStyle name="Note 3 2 2 5 4" xfId="43439"/>
    <cellStyle name="Note 3 2 2 5 5" xfId="43440"/>
    <cellStyle name="Note 3 2 2 6" xfId="43441"/>
    <cellStyle name="Note 3 2 2 6 2" xfId="43442"/>
    <cellStyle name="Note 3 2 2 6 2 2" xfId="43443"/>
    <cellStyle name="Note 3 2 2 6 2 3" xfId="43444"/>
    <cellStyle name="Note 3 2 2 6 2 4" xfId="43445"/>
    <cellStyle name="Note 3 2 2 6 3" xfId="43446"/>
    <cellStyle name="Note 3 2 2 6 4" xfId="43447"/>
    <cellStyle name="Note 3 2 2 6 5" xfId="43448"/>
    <cellStyle name="Note 3 2 2 7" xfId="43449"/>
    <cellStyle name="Note 3 2 2 7 2" xfId="43450"/>
    <cellStyle name="Note 3 2 2 7 2 2" xfId="43451"/>
    <cellStyle name="Note 3 2 2 7 2 3" xfId="43452"/>
    <cellStyle name="Note 3 2 2 7 2 4" xfId="43453"/>
    <cellStyle name="Note 3 2 2 7 3" xfId="43454"/>
    <cellStyle name="Note 3 2 2 7 4" xfId="43455"/>
    <cellStyle name="Note 3 2 2 7 5" xfId="43456"/>
    <cellStyle name="Note 3 2 2 8" xfId="43457"/>
    <cellStyle name="Note 3 2 2 8 2" xfId="43458"/>
    <cellStyle name="Note 3 2 2 8 2 2" xfId="43459"/>
    <cellStyle name="Note 3 2 2 8 2 3" xfId="43460"/>
    <cellStyle name="Note 3 2 2 8 2 4" xfId="43461"/>
    <cellStyle name="Note 3 2 2 8 3" xfId="43462"/>
    <cellStyle name="Note 3 2 2 8 4" xfId="43463"/>
    <cellStyle name="Note 3 2 2 8 5" xfId="43464"/>
    <cellStyle name="Note 3 2 2 9" xfId="43465"/>
    <cellStyle name="Note 3 2 2 9 2" xfId="43466"/>
    <cellStyle name="Note 3 2 2 9 2 2" xfId="43467"/>
    <cellStyle name="Note 3 2 2 9 2 3" xfId="43468"/>
    <cellStyle name="Note 3 2 2 9 2 4" xfId="43469"/>
    <cellStyle name="Note 3 2 2 9 3" xfId="43470"/>
    <cellStyle name="Note 3 2 2 9 4" xfId="43471"/>
    <cellStyle name="Note 3 2 2 9 5" xfId="43472"/>
    <cellStyle name="Note 3 2 2_5210NY6005A - NMPC Gas - ED Fund Program Deferra_0315" xfId="5368"/>
    <cellStyle name="Note 3 2 20" xfId="43473"/>
    <cellStyle name="Note 3 2 21" xfId="43474"/>
    <cellStyle name="Note 3 2 22" xfId="43269"/>
    <cellStyle name="Note 3 2 3" xfId="5369"/>
    <cellStyle name="Note 3 2 3 2" xfId="43476"/>
    <cellStyle name="Note 3 2 3 2 2" xfId="43477"/>
    <cellStyle name="Note 3 2 3 2 3" xfId="43478"/>
    <cellStyle name="Note 3 2 3 2 4" xfId="43479"/>
    <cellStyle name="Note 3 2 3 3" xfId="43480"/>
    <cellStyle name="Note 3 2 3 3 2" xfId="43481"/>
    <cellStyle name="Note 3 2 3 3 3" xfId="43482"/>
    <cellStyle name="Note 3 2 3 3 4" xfId="43483"/>
    <cellStyle name="Note 3 2 3 4" xfId="43484"/>
    <cellStyle name="Note 3 2 3 5" xfId="43485"/>
    <cellStyle name="Note 3 2 3 6" xfId="43486"/>
    <cellStyle name="Note 3 2 3 7" xfId="43475"/>
    <cellStyle name="Note 3 2 4" xfId="5370"/>
    <cellStyle name="Note 3 2 4 2" xfId="5371"/>
    <cellStyle name="Note 3 2 4 2 2" xfId="43489"/>
    <cellStyle name="Note 3 2 4 2 3" xfId="43490"/>
    <cellStyle name="Note 3 2 4 2 4" xfId="43491"/>
    <cellStyle name="Note 3 2 4 2 5" xfId="43488"/>
    <cellStyle name="Note 3 2 4 3" xfId="43492"/>
    <cellStyle name="Note 3 2 4 3 2" xfId="43493"/>
    <cellStyle name="Note 3 2 4 3 3" xfId="43494"/>
    <cellStyle name="Note 3 2 4 3 4" xfId="43495"/>
    <cellStyle name="Note 3 2 4 4" xfId="43496"/>
    <cellStyle name="Note 3 2 4 5" xfId="43497"/>
    <cellStyle name="Note 3 2 4 6" xfId="43498"/>
    <cellStyle name="Note 3 2 4 7" xfId="43487"/>
    <cellStyle name="Note 3 2 5" xfId="5372"/>
    <cellStyle name="Note 3 2 5 2" xfId="43500"/>
    <cellStyle name="Note 3 2 5 2 2" xfId="43501"/>
    <cellStyle name="Note 3 2 5 2 3" xfId="43502"/>
    <cellStyle name="Note 3 2 5 2 4" xfId="43503"/>
    <cellStyle name="Note 3 2 5 3" xfId="43504"/>
    <cellStyle name="Note 3 2 5 4" xfId="43505"/>
    <cellStyle name="Note 3 2 5 5" xfId="43506"/>
    <cellStyle name="Note 3 2 5 6" xfId="43499"/>
    <cellStyle name="Note 3 2 6" xfId="5373"/>
    <cellStyle name="Note 3 2 6 2" xfId="5374"/>
    <cellStyle name="Note 3 2 6 2 2" xfId="43509"/>
    <cellStyle name="Note 3 2 6 2 3" xfId="43510"/>
    <cellStyle name="Note 3 2 6 2 4" xfId="43511"/>
    <cellStyle name="Note 3 2 6 2 5" xfId="43508"/>
    <cellStyle name="Note 3 2 6 3" xfId="43512"/>
    <cellStyle name="Note 3 2 6 4" xfId="43513"/>
    <cellStyle name="Note 3 2 6 5" xfId="43514"/>
    <cellStyle name="Note 3 2 6 6" xfId="43507"/>
    <cellStyle name="Note 3 2 7" xfId="5375"/>
    <cellStyle name="Note 3 2 7 2" xfId="5376"/>
    <cellStyle name="Note 3 2 7 2 2" xfId="43517"/>
    <cellStyle name="Note 3 2 7 2 3" xfId="43518"/>
    <cellStyle name="Note 3 2 7 2 4" xfId="43519"/>
    <cellStyle name="Note 3 2 7 2 5" xfId="43516"/>
    <cellStyle name="Note 3 2 7 3" xfId="43520"/>
    <cellStyle name="Note 3 2 7 4" xfId="43521"/>
    <cellStyle name="Note 3 2 7 5" xfId="43522"/>
    <cellStyle name="Note 3 2 7 6" xfId="43515"/>
    <cellStyle name="Note 3 2 8" xfId="43523"/>
    <cellStyle name="Note 3 2 8 2" xfId="43524"/>
    <cellStyle name="Note 3 2 8 2 2" xfId="43525"/>
    <cellStyle name="Note 3 2 8 2 3" xfId="43526"/>
    <cellStyle name="Note 3 2 8 2 4" xfId="43527"/>
    <cellStyle name="Note 3 2 8 3" xfId="43528"/>
    <cellStyle name="Note 3 2 8 4" xfId="43529"/>
    <cellStyle name="Note 3 2 8 5" xfId="43530"/>
    <cellStyle name="Note 3 2 9" xfId="43531"/>
    <cellStyle name="Note 3 2 9 2" xfId="43532"/>
    <cellStyle name="Note 3 2 9 2 2" xfId="43533"/>
    <cellStyle name="Note 3 2 9 2 3" xfId="43534"/>
    <cellStyle name="Note 3 2 9 2 4" xfId="43535"/>
    <cellStyle name="Note 3 2 9 3" xfId="43536"/>
    <cellStyle name="Note 3 2 9 4" xfId="43537"/>
    <cellStyle name="Note 3 2 9 5" xfId="43538"/>
    <cellStyle name="Note 3 2_5210 2540195 Revenue Decoupling Mechanism Electric 0614" xfId="5377"/>
    <cellStyle name="Note 3 3" xfId="5378"/>
    <cellStyle name="Note 3 3 10" xfId="43540"/>
    <cellStyle name="Note 3 3 10 2" xfId="43541"/>
    <cellStyle name="Note 3 3 10 2 2" xfId="43542"/>
    <cellStyle name="Note 3 3 10 2 3" xfId="43543"/>
    <cellStyle name="Note 3 3 10 2 4" xfId="43544"/>
    <cellStyle name="Note 3 3 10 3" xfId="43545"/>
    <cellStyle name="Note 3 3 10 4" xfId="43546"/>
    <cellStyle name="Note 3 3 10 5" xfId="43547"/>
    <cellStyle name="Note 3 3 11" xfId="43548"/>
    <cellStyle name="Note 3 3 11 2" xfId="43549"/>
    <cellStyle name="Note 3 3 11 2 2" xfId="43550"/>
    <cellStyle name="Note 3 3 11 2 3" xfId="43551"/>
    <cellStyle name="Note 3 3 11 2 4" xfId="43552"/>
    <cellStyle name="Note 3 3 11 3" xfId="43553"/>
    <cellStyle name="Note 3 3 11 4" xfId="43554"/>
    <cellStyle name="Note 3 3 11 5" xfId="43555"/>
    <cellStyle name="Note 3 3 12" xfId="43556"/>
    <cellStyle name="Note 3 3 12 2" xfId="43557"/>
    <cellStyle name="Note 3 3 12 2 2" xfId="43558"/>
    <cellStyle name="Note 3 3 12 2 3" xfId="43559"/>
    <cellStyle name="Note 3 3 12 2 4" xfId="43560"/>
    <cellStyle name="Note 3 3 12 3" xfId="43561"/>
    <cellStyle name="Note 3 3 12 4" xfId="43562"/>
    <cellStyle name="Note 3 3 12 5" xfId="43563"/>
    <cellStyle name="Note 3 3 13" xfId="43564"/>
    <cellStyle name="Note 3 3 13 2" xfId="43565"/>
    <cellStyle name="Note 3 3 13 2 2" xfId="43566"/>
    <cellStyle name="Note 3 3 13 2 3" xfId="43567"/>
    <cellStyle name="Note 3 3 13 2 4" xfId="43568"/>
    <cellStyle name="Note 3 3 13 3" xfId="43569"/>
    <cellStyle name="Note 3 3 13 4" xfId="43570"/>
    <cellStyle name="Note 3 3 13 5" xfId="43571"/>
    <cellStyle name="Note 3 3 14" xfId="43572"/>
    <cellStyle name="Note 3 3 14 2" xfId="43573"/>
    <cellStyle name="Note 3 3 14 2 2" xfId="43574"/>
    <cellStyle name="Note 3 3 14 2 3" xfId="43575"/>
    <cellStyle name="Note 3 3 14 2 4" xfId="43576"/>
    <cellStyle name="Note 3 3 14 3" xfId="43577"/>
    <cellStyle name="Note 3 3 14 4" xfId="43578"/>
    <cellStyle name="Note 3 3 14 5" xfId="43579"/>
    <cellStyle name="Note 3 3 15" xfId="43580"/>
    <cellStyle name="Note 3 3 15 2" xfId="43581"/>
    <cellStyle name="Note 3 3 15 2 2" xfId="43582"/>
    <cellStyle name="Note 3 3 15 2 3" xfId="43583"/>
    <cellStyle name="Note 3 3 15 2 4" xfId="43584"/>
    <cellStyle name="Note 3 3 15 3" xfId="43585"/>
    <cellStyle name="Note 3 3 15 4" xfId="43586"/>
    <cellStyle name="Note 3 3 15 5" xfId="43587"/>
    <cellStyle name="Note 3 3 16" xfId="43588"/>
    <cellStyle name="Note 3 3 16 2" xfId="43589"/>
    <cellStyle name="Note 3 3 16 2 2" xfId="43590"/>
    <cellStyle name="Note 3 3 16 2 3" xfId="43591"/>
    <cellStyle name="Note 3 3 16 2 4" xfId="43592"/>
    <cellStyle name="Note 3 3 16 3" xfId="43593"/>
    <cellStyle name="Note 3 3 16 4" xfId="43594"/>
    <cellStyle name="Note 3 3 16 5" xfId="43595"/>
    <cellStyle name="Note 3 3 17" xfId="43596"/>
    <cellStyle name="Note 3 3 17 2" xfId="43597"/>
    <cellStyle name="Note 3 3 17 3" xfId="43598"/>
    <cellStyle name="Note 3 3 17 4" xfId="43599"/>
    <cellStyle name="Note 3 3 18" xfId="43600"/>
    <cellStyle name="Note 3 3 19" xfId="43539"/>
    <cellStyle name="Note 3 3 2" xfId="5379"/>
    <cellStyle name="Note 3 3 2 2" xfId="43602"/>
    <cellStyle name="Note 3 3 2 2 2" xfId="43603"/>
    <cellStyle name="Note 3 3 2 2 3" xfId="43604"/>
    <cellStyle name="Note 3 3 2 2 4" xfId="43605"/>
    <cellStyle name="Note 3 3 2 3" xfId="43606"/>
    <cellStyle name="Note 3 3 2 3 2" xfId="43607"/>
    <cellStyle name="Note 3 3 2 3 3" xfId="43608"/>
    <cellStyle name="Note 3 3 2 3 4" xfId="43609"/>
    <cellStyle name="Note 3 3 2 4" xfId="43610"/>
    <cellStyle name="Note 3 3 2 5" xfId="43611"/>
    <cellStyle name="Note 3 3 2 6" xfId="43612"/>
    <cellStyle name="Note 3 3 2 7" xfId="43601"/>
    <cellStyle name="Note 3 3 3" xfId="5380"/>
    <cellStyle name="Note 3 3 3 2" xfId="43614"/>
    <cellStyle name="Note 3 3 3 2 2" xfId="43615"/>
    <cellStyle name="Note 3 3 3 2 3" xfId="43616"/>
    <cellStyle name="Note 3 3 3 2 4" xfId="43617"/>
    <cellStyle name="Note 3 3 3 3" xfId="43618"/>
    <cellStyle name="Note 3 3 3 3 2" xfId="43619"/>
    <cellStyle name="Note 3 3 3 3 3" xfId="43620"/>
    <cellStyle name="Note 3 3 3 3 4" xfId="43621"/>
    <cellStyle name="Note 3 3 3 4" xfId="43622"/>
    <cellStyle name="Note 3 3 3 5" xfId="43623"/>
    <cellStyle name="Note 3 3 3 6" xfId="43624"/>
    <cellStyle name="Note 3 3 3 7" xfId="43613"/>
    <cellStyle name="Note 3 3 4" xfId="43625"/>
    <cellStyle name="Note 3 3 4 2" xfId="43626"/>
    <cellStyle name="Note 3 3 4 2 2" xfId="43627"/>
    <cellStyle name="Note 3 3 4 2 3" xfId="43628"/>
    <cellStyle name="Note 3 3 4 2 4" xfId="43629"/>
    <cellStyle name="Note 3 3 4 3" xfId="43630"/>
    <cellStyle name="Note 3 3 4 4" xfId="43631"/>
    <cellStyle name="Note 3 3 4 5" xfId="43632"/>
    <cellStyle name="Note 3 3 5" xfId="43633"/>
    <cellStyle name="Note 3 3 5 2" xfId="43634"/>
    <cellStyle name="Note 3 3 5 2 2" xfId="43635"/>
    <cellStyle name="Note 3 3 5 2 3" xfId="43636"/>
    <cellStyle name="Note 3 3 5 2 4" xfId="43637"/>
    <cellStyle name="Note 3 3 5 3" xfId="43638"/>
    <cellStyle name="Note 3 3 5 4" xfId="43639"/>
    <cellStyle name="Note 3 3 5 5" xfId="43640"/>
    <cellStyle name="Note 3 3 6" xfId="43641"/>
    <cellStyle name="Note 3 3 6 2" xfId="43642"/>
    <cellStyle name="Note 3 3 6 2 2" xfId="43643"/>
    <cellStyle name="Note 3 3 6 2 3" xfId="43644"/>
    <cellStyle name="Note 3 3 6 2 4" xfId="43645"/>
    <cellStyle name="Note 3 3 6 3" xfId="43646"/>
    <cellStyle name="Note 3 3 6 4" xfId="43647"/>
    <cellStyle name="Note 3 3 6 5" xfId="43648"/>
    <cellStyle name="Note 3 3 7" xfId="43649"/>
    <cellStyle name="Note 3 3 7 2" xfId="43650"/>
    <cellStyle name="Note 3 3 7 2 2" xfId="43651"/>
    <cellStyle name="Note 3 3 7 2 3" xfId="43652"/>
    <cellStyle name="Note 3 3 7 2 4" xfId="43653"/>
    <cellStyle name="Note 3 3 7 3" xfId="43654"/>
    <cellStyle name="Note 3 3 7 4" xfId="43655"/>
    <cellStyle name="Note 3 3 7 5" xfId="43656"/>
    <cellStyle name="Note 3 3 8" xfId="43657"/>
    <cellStyle name="Note 3 3 8 2" xfId="43658"/>
    <cellStyle name="Note 3 3 8 2 2" xfId="43659"/>
    <cellStyle name="Note 3 3 8 2 3" xfId="43660"/>
    <cellStyle name="Note 3 3 8 2 4" xfId="43661"/>
    <cellStyle name="Note 3 3 8 3" xfId="43662"/>
    <cellStyle name="Note 3 3 8 4" xfId="43663"/>
    <cellStyle name="Note 3 3 8 5" xfId="43664"/>
    <cellStyle name="Note 3 3 9" xfId="43665"/>
    <cellStyle name="Note 3 3 9 2" xfId="43666"/>
    <cellStyle name="Note 3 3 9 2 2" xfId="43667"/>
    <cellStyle name="Note 3 3 9 2 3" xfId="43668"/>
    <cellStyle name="Note 3 3 9 2 4" xfId="43669"/>
    <cellStyle name="Note 3 3 9 3" xfId="43670"/>
    <cellStyle name="Note 3 3 9 4" xfId="43671"/>
    <cellStyle name="Note 3 3 9 5" xfId="43672"/>
    <cellStyle name="Note 3 3_5210NY6005A - NMPC Gas - ED Fund Program Deferra_0315" xfId="5381"/>
    <cellStyle name="Note 3 4" xfId="5382"/>
    <cellStyle name="Note 3 4 10" xfId="43674"/>
    <cellStyle name="Note 3 4 10 2" xfId="43675"/>
    <cellStyle name="Note 3 4 10 2 2" xfId="43676"/>
    <cellStyle name="Note 3 4 10 2 3" xfId="43677"/>
    <cellStyle name="Note 3 4 10 2 4" xfId="43678"/>
    <cellStyle name="Note 3 4 10 3" xfId="43679"/>
    <cellStyle name="Note 3 4 10 4" xfId="43680"/>
    <cellStyle name="Note 3 4 10 5" xfId="43681"/>
    <cellStyle name="Note 3 4 11" xfId="43682"/>
    <cellStyle name="Note 3 4 11 2" xfId="43683"/>
    <cellStyle name="Note 3 4 11 2 2" xfId="43684"/>
    <cellStyle name="Note 3 4 11 2 3" xfId="43685"/>
    <cellStyle name="Note 3 4 11 2 4" xfId="43686"/>
    <cellStyle name="Note 3 4 11 3" xfId="43687"/>
    <cellStyle name="Note 3 4 11 4" xfId="43688"/>
    <cellStyle name="Note 3 4 11 5" xfId="43689"/>
    <cellStyle name="Note 3 4 12" xfId="43690"/>
    <cellStyle name="Note 3 4 12 2" xfId="43691"/>
    <cellStyle name="Note 3 4 12 2 2" xfId="43692"/>
    <cellStyle name="Note 3 4 12 2 3" xfId="43693"/>
    <cellStyle name="Note 3 4 12 2 4" xfId="43694"/>
    <cellStyle name="Note 3 4 12 3" xfId="43695"/>
    <cellStyle name="Note 3 4 12 4" xfId="43696"/>
    <cellStyle name="Note 3 4 12 5" xfId="43697"/>
    <cellStyle name="Note 3 4 13" xfId="43698"/>
    <cellStyle name="Note 3 4 13 2" xfId="43699"/>
    <cellStyle name="Note 3 4 13 2 2" xfId="43700"/>
    <cellStyle name="Note 3 4 13 2 3" xfId="43701"/>
    <cellStyle name="Note 3 4 13 2 4" xfId="43702"/>
    <cellStyle name="Note 3 4 13 3" xfId="43703"/>
    <cellStyle name="Note 3 4 13 4" xfId="43704"/>
    <cellStyle name="Note 3 4 13 5" xfId="43705"/>
    <cellStyle name="Note 3 4 14" xfId="43706"/>
    <cellStyle name="Note 3 4 14 2" xfId="43707"/>
    <cellStyle name="Note 3 4 14 2 2" xfId="43708"/>
    <cellStyle name="Note 3 4 14 2 3" xfId="43709"/>
    <cellStyle name="Note 3 4 14 2 4" xfId="43710"/>
    <cellStyle name="Note 3 4 14 3" xfId="43711"/>
    <cellStyle name="Note 3 4 14 4" xfId="43712"/>
    <cellStyle name="Note 3 4 14 5" xfId="43713"/>
    <cellStyle name="Note 3 4 15" xfId="43714"/>
    <cellStyle name="Note 3 4 15 2" xfId="43715"/>
    <cellStyle name="Note 3 4 15 2 2" xfId="43716"/>
    <cellStyle name="Note 3 4 15 2 3" xfId="43717"/>
    <cellStyle name="Note 3 4 15 2 4" xfId="43718"/>
    <cellStyle name="Note 3 4 15 3" xfId="43719"/>
    <cellStyle name="Note 3 4 15 4" xfId="43720"/>
    <cellStyle name="Note 3 4 15 5" xfId="43721"/>
    <cellStyle name="Note 3 4 16" xfId="43722"/>
    <cellStyle name="Note 3 4 16 2" xfId="43723"/>
    <cellStyle name="Note 3 4 16 2 2" xfId="43724"/>
    <cellStyle name="Note 3 4 16 2 3" xfId="43725"/>
    <cellStyle name="Note 3 4 16 2 4" xfId="43726"/>
    <cellStyle name="Note 3 4 16 3" xfId="43727"/>
    <cellStyle name="Note 3 4 16 4" xfId="43728"/>
    <cellStyle name="Note 3 4 16 5" xfId="43729"/>
    <cellStyle name="Note 3 4 17" xfId="43730"/>
    <cellStyle name="Note 3 4 17 2" xfId="43731"/>
    <cellStyle name="Note 3 4 17 2 2" xfId="43732"/>
    <cellStyle name="Note 3 4 17 2 3" xfId="43733"/>
    <cellStyle name="Note 3 4 17 2 4" xfId="43734"/>
    <cellStyle name="Note 3 4 17 3" xfId="43735"/>
    <cellStyle name="Note 3 4 17 4" xfId="43736"/>
    <cellStyle name="Note 3 4 17 5" xfId="43737"/>
    <cellStyle name="Note 3 4 18" xfId="43738"/>
    <cellStyle name="Note 3 4 18 2" xfId="43739"/>
    <cellStyle name="Note 3 4 18 3" xfId="43740"/>
    <cellStyle name="Note 3 4 18 4" xfId="43741"/>
    <cellStyle name="Note 3 4 19" xfId="43742"/>
    <cellStyle name="Note 3 4 19 2" xfId="43743"/>
    <cellStyle name="Note 3 4 19 3" xfId="43744"/>
    <cellStyle name="Note 3 4 19 4" xfId="43745"/>
    <cellStyle name="Note 3 4 2" xfId="43746"/>
    <cellStyle name="Note 3 4 2 2" xfId="43747"/>
    <cellStyle name="Note 3 4 2 2 2" xfId="43748"/>
    <cellStyle name="Note 3 4 2 2 3" xfId="43749"/>
    <cellStyle name="Note 3 4 2 2 4" xfId="43750"/>
    <cellStyle name="Note 3 4 2 3" xfId="43751"/>
    <cellStyle name="Note 3 4 2 3 2" xfId="43752"/>
    <cellStyle name="Note 3 4 2 3 3" xfId="43753"/>
    <cellStyle name="Note 3 4 2 3 4" xfId="43754"/>
    <cellStyle name="Note 3 4 2 4" xfId="43755"/>
    <cellStyle name="Note 3 4 2 5" xfId="43756"/>
    <cellStyle name="Note 3 4 2 6" xfId="43757"/>
    <cellStyle name="Note 3 4 20" xfId="43758"/>
    <cellStyle name="Note 3 4 20 2" xfId="43759"/>
    <cellStyle name="Note 3 4 20 3" xfId="43760"/>
    <cellStyle name="Note 3 4 20 4" xfId="43761"/>
    <cellStyle name="Note 3 4 21" xfId="43762"/>
    <cellStyle name="Note 3 4 21 2" xfId="43763"/>
    <cellStyle name="Note 3 4 21 3" xfId="43764"/>
    <cellStyle name="Note 3 4 21 4" xfId="43765"/>
    <cellStyle name="Note 3 4 22" xfId="43766"/>
    <cellStyle name="Note 3 4 23" xfId="43767"/>
    <cellStyle name="Note 3 4 24" xfId="43768"/>
    <cellStyle name="Note 3 4 25" xfId="43673"/>
    <cellStyle name="Note 3 4 3" xfId="43769"/>
    <cellStyle name="Note 3 4 3 2" xfId="43770"/>
    <cellStyle name="Note 3 4 3 2 2" xfId="43771"/>
    <cellStyle name="Note 3 4 3 2 3" xfId="43772"/>
    <cellStyle name="Note 3 4 3 2 4" xfId="43773"/>
    <cellStyle name="Note 3 4 3 3" xfId="43774"/>
    <cellStyle name="Note 3 4 3 3 2" xfId="43775"/>
    <cellStyle name="Note 3 4 3 3 3" xfId="43776"/>
    <cellStyle name="Note 3 4 3 3 4" xfId="43777"/>
    <cellStyle name="Note 3 4 3 4" xfId="43778"/>
    <cellStyle name="Note 3 4 3 5" xfId="43779"/>
    <cellStyle name="Note 3 4 3 6" xfId="43780"/>
    <cellStyle name="Note 3 4 4" xfId="43781"/>
    <cellStyle name="Note 3 4 4 2" xfId="43782"/>
    <cellStyle name="Note 3 4 4 2 2" xfId="43783"/>
    <cellStyle name="Note 3 4 4 2 3" xfId="43784"/>
    <cellStyle name="Note 3 4 4 2 4" xfId="43785"/>
    <cellStyle name="Note 3 4 4 3" xfId="43786"/>
    <cellStyle name="Note 3 4 4 4" xfId="43787"/>
    <cellStyle name="Note 3 4 4 5" xfId="43788"/>
    <cellStyle name="Note 3 4 5" xfId="43789"/>
    <cellStyle name="Note 3 4 5 2" xfId="43790"/>
    <cellStyle name="Note 3 4 5 2 2" xfId="43791"/>
    <cellStyle name="Note 3 4 5 2 3" xfId="43792"/>
    <cellStyle name="Note 3 4 5 2 4" xfId="43793"/>
    <cellStyle name="Note 3 4 5 3" xfId="43794"/>
    <cellStyle name="Note 3 4 5 4" xfId="43795"/>
    <cellStyle name="Note 3 4 5 5" xfId="43796"/>
    <cellStyle name="Note 3 4 6" xfId="43797"/>
    <cellStyle name="Note 3 4 6 2" xfId="43798"/>
    <cellStyle name="Note 3 4 6 2 2" xfId="43799"/>
    <cellStyle name="Note 3 4 6 2 3" xfId="43800"/>
    <cellStyle name="Note 3 4 6 2 4" xfId="43801"/>
    <cellStyle name="Note 3 4 6 3" xfId="43802"/>
    <cellStyle name="Note 3 4 6 4" xfId="43803"/>
    <cellStyle name="Note 3 4 6 5" xfId="43804"/>
    <cellStyle name="Note 3 4 7" xfId="43805"/>
    <cellStyle name="Note 3 4 7 2" xfId="43806"/>
    <cellStyle name="Note 3 4 7 2 2" xfId="43807"/>
    <cellStyle name="Note 3 4 7 2 3" xfId="43808"/>
    <cellStyle name="Note 3 4 7 2 4" xfId="43809"/>
    <cellStyle name="Note 3 4 7 3" xfId="43810"/>
    <cellStyle name="Note 3 4 7 4" xfId="43811"/>
    <cellStyle name="Note 3 4 7 5" xfId="43812"/>
    <cellStyle name="Note 3 4 8" xfId="43813"/>
    <cellStyle name="Note 3 4 8 2" xfId="43814"/>
    <cellStyle name="Note 3 4 8 2 2" xfId="43815"/>
    <cellStyle name="Note 3 4 8 2 3" xfId="43816"/>
    <cellStyle name="Note 3 4 8 2 4" xfId="43817"/>
    <cellStyle name="Note 3 4 8 3" xfId="43818"/>
    <cellStyle name="Note 3 4 8 4" xfId="43819"/>
    <cellStyle name="Note 3 4 8 5" xfId="43820"/>
    <cellStyle name="Note 3 4 9" xfId="43821"/>
    <cellStyle name="Note 3 4 9 2" xfId="43822"/>
    <cellStyle name="Note 3 4 9 2 2" xfId="43823"/>
    <cellStyle name="Note 3 4 9 2 3" xfId="43824"/>
    <cellStyle name="Note 3 4 9 2 4" xfId="43825"/>
    <cellStyle name="Note 3 4 9 3" xfId="43826"/>
    <cellStyle name="Note 3 4 9 4" xfId="43827"/>
    <cellStyle name="Note 3 4 9 5" xfId="43828"/>
    <cellStyle name="Note 3 4_Income Statement " xfId="43829"/>
    <cellStyle name="Note 3 5" xfId="5383"/>
    <cellStyle name="Note 3 5 2" xfId="5384"/>
    <cellStyle name="Note 3 5 2 2" xfId="43832"/>
    <cellStyle name="Note 3 5 2 3" xfId="43833"/>
    <cellStyle name="Note 3 5 2 4" xfId="43834"/>
    <cellStyle name="Note 3 5 2 5" xfId="43831"/>
    <cellStyle name="Note 3 5 3" xfId="43835"/>
    <cellStyle name="Note 3 5 3 2" xfId="43836"/>
    <cellStyle name="Note 3 5 3 3" xfId="43837"/>
    <cellStyle name="Note 3 5 3 4" xfId="43838"/>
    <cellStyle name="Note 3 5 4" xfId="43839"/>
    <cellStyle name="Note 3 5 5" xfId="43840"/>
    <cellStyle name="Note 3 5 6" xfId="43841"/>
    <cellStyle name="Note 3 5 7" xfId="43830"/>
    <cellStyle name="Note 3 6" xfId="5385"/>
    <cellStyle name="Note 3 6 2" xfId="43843"/>
    <cellStyle name="Note 3 6 2 2" xfId="43844"/>
    <cellStyle name="Note 3 6 2 3" xfId="43845"/>
    <cellStyle name="Note 3 6 2 4" xfId="43846"/>
    <cellStyle name="Note 3 6 3" xfId="43847"/>
    <cellStyle name="Note 3 6 3 2" xfId="43848"/>
    <cellStyle name="Note 3 6 3 3" xfId="43849"/>
    <cellStyle name="Note 3 6 3 4" xfId="43850"/>
    <cellStyle name="Note 3 6 4" xfId="43851"/>
    <cellStyle name="Note 3 6 5" xfId="43852"/>
    <cellStyle name="Note 3 6 6" xfId="43853"/>
    <cellStyle name="Note 3 6 7" xfId="43842"/>
    <cellStyle name="Note 3 7" xfId="5386"/>
    <cellStyle name="Note 3 7 2" xfId="5387"/>
    <cellStyle name="Note 3 7 2 2" xfId="43856"/>
    <cellStyle name="Note 3 7 2 3" xfId="43857"/>
    <cellStyle name="Note 3 7 2 4" xfId="43858"/>
    <cellStyle name="Note 3 7 2 5" xfId="43855"/>
    <cellStyle name="Note 3 7 3" xfId="43859"/>
    <cellStyle name="Note 3 7 4" xfId="43860"/>
    <cellStyle name="Note 3 7 5" xfId="43861"/>
    <cellStyle name="Note 3 7 6" xfId="43854"/>
    <cellStyle name="Note 3 8" xfId="5388"/>
    <cellStyle name="Note 3 8 2" xfId="5389"/>
    <cellStyle name="Note 3 8 2 2" xfId="43864"/>
    <cellStyle name="Note 3 8 2 3" xfId="43865"/>
    <cellStyle name="Note 3 8 2 4" xfId="43866"/>
    <cellStyle name="Note 3 8 2 5" xfId="43863"/>
    <cellStyle name="Note 3 8 3" xfId="5390"/>
    <cellStyle name="Note 3 8 3 2" xfId="43867"/>
    <cellStyle name="Note 3 8 4" xfId="43868"/>
    <cellStyle name="Note 3 8 5" xfId="43869"/>
    <cellStyle name="Note 3 8 6" xfId="43862"/>
    <cellStyle name="Note 3 9" xfId="3588"/>
    <cellStyle name="Note 3 9 2" xfId="43871"/>
    <cellStyle name="Note 3 9 2 2" xfId="43872"/>
    <cellStyle name="Note 3 9 2 3" xfId="43873"/>
    <cellStyle name="Note 3 9 2 4" xfId="43874"/>
    <cellStyle name="Note 3 9 3" xfId="43875"/>
    <cellStyle name="Note 3 9 4" xfId="43876"/>
    <cellStyle name="Note 3 9 5" xfId="43877"/>
    <cellStyle name="Note 3 9 6" xfId="43870"/>
    <cellStyle name="Note 3_5210 2540195 Revenue Decoupling Mechanism Electric 0614" xfId="5391"/>
    <cellStyle name="Note 30" xfId="43878"/>
    <cellStyle name="Note 31" xfId="43879"/>
    <cellStyle name="Note 32" xfId="43880"/>
    <cellStyle name="Note 33" xfId="43881"/>
    <cellStyle name="Note 34" xfId="43882"/>
    <cellStyle name="Note 35" xfId="43883"/>
    <cellStyle name="Note 36" xfId="43884"/>
    <cellStyle name="Note 37" xfId="43885"/>
    <cellStyle name="Note 38" xfId="43886"/>
    <cellStyle name="Note 39" xfId="43887"/>
    <cellStyle name="Note 4" xfId="1749"/>
    <cellStyle name="Note 4 10" xfId="5679"/>
    <cellStyle name="Note 4 10 2" xfId="43889"/>
    <cellStyle name="Note 4 11" xfId="43890"/>
    <cellStyle name="Note 4 12" xfId="43891"/>
    <cellStyle name="Note 4 13" xfId="43892"/>
    <cellStyle name="Note 4 14" xfId="43893"/>
    <cellStyle name="Note 4 15" xfId="43888"/>
    <cellStyle name="Note 4 2" xfId="3585"/>
    <cellStyle name="Note 4 2 10" xfId="43895"/>
    <cellStyle name="Note 4 2 10 2" xfId="43896"/>
    <cellStyle name="Note 4 2 10 2 2" xfId="43897"/>
    <cellStyle name="Note 4 2 10 2 3" xfId="43898"/>
    <cellStyle name="Note 4 2 10 2 4" xfId="43899"/>
    <cellStyle name="Note 4 2 10 3" xfId="43900"/>
    <cellStyle name="Note 4 2 10 4" xfId="43901"/>
    <cellStyle name="Note 4 2 10 5" xfId="43902"/>
    <cellStyle name="Note 4 2 11" xfId="43903"/>
    <cellStyle name="Note 4 2 11 2" xfId="43904"/>
    <cellStyle name="Note 4 2 11 2 2" xfId="43905"/>
    <cellStyle name="Note 4 2 11 2 3" xfId="43906"/>
    <cellStyle name="Note 4 2 11 2 4" xfId="43907"/>
    <cellStyle name="Note 4 2 11 3" xfId="43908"/>
    <cellStyle name="Note 4 2 11 4" xfId="43909"/>
    <cellStyle name="Note 4 2 11 5" xfId="43910"/>
    <cellStyle name="Note 4 2 12" xfId="43911"/>
    <cellStyle name="Note 4 2 12 2" xfId="43912"/>
    <cellStyle name="Note 4 2 12 2 2" xfId="43913"/>
    <cellStyle name="Note 4 2 12 2 3" xfId="43914"/>
    <cellStyle name="Note 4 2 12 2 4" xfId="43915"/>
    <cellStyle name="Note 4 2 12 3" xfId="43916"/>
    <cellStyle name="Note 4 2 12 4" xfId="43917"/>
    <cellStyle name="Note 4 2 12 5" xfId="43918"/>
    <cellStyle name="Note 4 2 13" xfId="43919"/>
    <cellStyle name="Note 4 2 13 2" xfId="43920"/>
    <cellStyle name="Note 4 2 13 2 2" xfId="43921"/>
    <cellStyle name="Note 4 2 13 2 3" xfId="43922"/>
    <cellStyle name="Note 4 2 13 2 4" xfId="43923"/>
    <cellStyle name="Note 4 2 13 3" xfId="43924"/>
    <cellStyle name="Note 4 2 13 4" xfId="43925"/>
    <cellStyle name="Note 4 2 13 5" xfId="43926"/>
    <cellStyle name="Note 4 2 14" xfId="43927"/>
    <cellStyle name="Note 4 2 14 2" xfId="43928"/>
    <cellStyle name="Note 4 2 14 2 2" xfId="43929"/>
    <cellStyle name="Note 4 2 14 2 3" xfId="43930"/>
    <cellStyle name="Note 4 2 14 2 4" xfId="43931"/>
    <cellStyle name="Note 4 2 14 3" xfId="43932"/>
    <cellStyle name="Note 4 2 14 4" xfId="43933"/>
    <cellStyle name="Note 4 2 14 5" xfId="43934"/>
    <cellStyle name="Note 4 2 15" xfId="43935"/>
    <cellStyle name="Note 4 2 15 2" xfId="43936"/>
    <cellStyle name="Note 4 2 15 2 2" xfId="43937"/>
    <cellStyle name="Note 4 2 15 2 3" xfId="43938"/>
    <cellStyle name="Note 4 2 15 2 4" xfId="43939"/>
    <cellStyle name="Note 4 2 15 3" xfId="43940"/>
    <cellStyle name="Note 4 2 15 4" xfId="43941"/>
    <cellStyle name="Note 4 2 15 5" xfId="43942"/>
    <cellStyle name="Note 4 2 16" xfId="43943"/>
    <cellStyle name="Note 4 2 16 2" xfId="43944"/>
    <cellStyle name="Note 4 2 16 2 2" xfId="43945"/>
    <cellStyle name="Note 4 2 16 2 3" xfId="43946"/>
    <cellStyle name="Note 4 2 16 2 4" xfId="43947"/>
    <cellStyle name="Note 4 2 16 3" xfId="43948"/>
    <cellStyle name="Note 4 2 16 4" xfId="43949"/>
    <cellStyle name="Note 4 2 16 5" xfId="43950"/>
    <cellStyle name="Note 4 2 17" xfId="43951"/>
    <cellStyle name="Note 4 2 17 2" xfId="43952"/>
    <cellStyle name="Note 4 2 17 2 2" xfId="43953"/>
    <cellStyle name="Note 4 2 17 2 3" xfId="43954"/>
    <cellStyle name="Note 4 2 17 2 4" xfId="43955"/>
    <cellStyle name="Note 4 2 17 3" xfId="43956"/>
    <cellStyle name="Note 4 2 17 4" xfId="43957"/>
    <cellStyle name="Note 4 2 17 5" xfId="43958"/>
    <cellStyle name="Note 4 2 18" xfId="43959"/>
    <cellStyle name="Note 4 2 18 2" xfId="43960"/>
    <cellStyle name="Note 4 2 18 3" xfId="43961"/>
    <cellStyle name="Note 4 2 18 4" xfId="43962"/>
    <cellStyle name="Note 4 2 19" xfId="43963"/>
    <cellStyle name="Note 4 2 2" xfId="5392"/>
    <cellStyle name="Note 4 2 2 10" xfId="43965"/>
    <cellStyle name="Note 4 2 2 10 2" xfId="43966"/>
    <cellStyle name="Note 4 2 2 10 2 2" xfId="43967"/>
    <cellStyle name="Note 4 2 2 10 2 3" xfId="43968"/>
    <cellStyle name="Note 4 2 2 10 2 4" xfId="43969"/>
    <cellStyle name="Note 4 2 2 10 3" xfId="43970"/>
    <cellStyle name="Note 4 2 2 10 4" xfId="43971"/>
    <cellStyle name="Note 4 2 2 10 5" xfId="43972"/>
    <cellStyle name="Note 4 2 2 11" xfId="43973"/>
    <cellStyle name="Note 4 2 2 11 2" xfId="43974"/>
    <cellStyle name="Note 4 2 2 11 2 2" xfId="43975"/>
    <cellStyle name="Note 4 2 2 11 2 3" xfId="43976"/>
    <cellStyle name="Note 4 2 2 11 2 4" xfId="43977"/>
    <cellStyle name="Note 4 2 2 11 3" xfId="43978"/>
    <cellStyle name="Note 4 2 2 11 4" xfId="43979"/>
    <cellStyle name="Note 4 2 2 11 5" xfId="43980"/>
    <cellStyle name="Note 4 2 2 12" xfId="43981"/>
    <cellStyle name="Note 4 2 2 12 2" xfId="43982"/>
    <cellStyle name="Note 4 2 2 12 2 2" xfId="43983"/>
    <cellStyle name="Note 4 2 2 12 2 3" xfId="43984"/>
    <cellStyle name="Note 4 2 2 12 2 4" xfId="43985"/>
    <cellStyle name="Note 4 2 2 12 3" xfId="43986"/>
    <cellStyle name="Note 4 2 2 12 4" xfId="43987"/>
    <cellStyle name="Note 4 2 2 12 5" xfId="43988"/>
    <cellStyle name="Note 4 2 2 13" xfId="43989"/>
    <cellStyle name="Note 4 2 2 13 2" xfId="43990"/>
    <cellStyle name="Note 4 2 2 13 2 2" xfId="43991"/>
    <cellStyle name="Note 4 2 2 13 2 3" xfId="43992"/>
    <cellStyle name="Note 4 2 2 13 2 4" xfId="43993"/>
    <cellStyle name="Note 4 2 2 13 3" xfId="43994"/>
    <cellStyle name="Note 4 2 2 13 4" xfId="43995"/>
    <cellStyle name="Note 4 2 2 13 5" xfId="43996"/>
    <cellStyle name="Note 4 2 2 14" xfId="43997"/>
    <cellStyle name="Note 4 2 2 14 2" xfId="43998"/>
    <cellStyle name="Note 4 2 2 14 2 2" xfId="43999"/>
    <cellStyle name="Note 4 2 2 14 2 3" xfId="44000"/>
    <cellStyle name="Note 4 2 2 14 2 4" xfId="44001"/>
    <cellStyle name="Note 4 2 2 14 3" xfId="44002"/>
    <cellStyle name="Note 4 2 2 14 4" xfId="44003"/>
    <cellStyle name="Note 4 2 2 14 5" xfId="44004"/>
    <cellStyle name="Note 4 2 2 15" xfId="44005"/>
    <cellStyle name="Note 4 2 2 15 2" xfId="44006"/>
    <cellStyle name="Note 4 2 2 15 2 2" xfId="44007"/>
    <cellStyle name="Note 4 2 2 15 2 3" xfId="44008"/>
    <cellStyle name="Note 4 2 2 15 2 4" xfId="44009"/>
    <cellStyle name="Note 4 2 2 15 3" xfId="44010"/>
    <cellStyle name="Note 4 2 2 15 4" xfId="44011"/>
    <cellStyle name="Note 4 2 2 15 5" xfId="44012"/>
    <cellStyle name="Note 4 2 2 16" xfId="44013"/>
    <cellStyle name="Note 4 2 2 16 2" xfId="44014"/>
    <cellStyle name="Note 4 2 2 16 2 2" xfId="44015"/>
    <cellStyle name="Note 4 2 2 16 2 3" xfId="44016"/>
    <cellStyle name="Note 4 2 2 16 2 4" xfId="44017"/>
    <cellStyle name="Note 4 2 2 16 3" xfId="44018"/>
    <cellStyle name="Note 4 2 2 16 4" xfId="44019"/>
    <cellStyle name="Note 4 2 2 16 5" xfId="44020"/>
    <cellStyle name="Note 4 2 2 17" xfId="44021"/>
    <cellStyle name="Note 4 2 2 17 2" xfId="44022"/>
    <cellStyle name="Note 4 2 2 17 3" xfId="44023"/>
    <cellStyle name="Note 4 2 2 17 4" xfId="44024"/>
    <cellStyle name="Note 4 2 2 18" xfId="44025"/>
    <cellStyle name="Note 4 2 2 19" xfId="43964"/>
    <cellStyle name="Note 4 2 2 2" xfId="5393"/>
    <cellStyle name="Note 4 2 2 2 2" xfId="44027"/>
    <cellStyle name="Note 4 2 2 2 2 2" xfId="44028"/>
    <cellStyle name="Note 4 2 2 2 2 3" xfId="44029"/>
    <cellStyle name="Note 4 2 2 2 2 4" xfId="44030"/>
    <cellStyle name="Note 4 2 2 2 3" xfId="44031"/>
    <cellStyle name="Note 4 2 2 2 3 2" xfId="44032"/>
    <cellStyle name="Note 4 2 2 2 3 3" xfId="44033"/>
    <cellStyle name="Note 4 2 2 2 3 4" xfId="44034"/>
    <cellStyle name="Note 4 2 2 2 4" xfId="44035"/>
    <cellStyle name="Note 4 2 2 2 5" xfId="44036"/>
    <cellStyle name="Note 4 2 2 2 6" xfId="44037"/>
    <cellStyle name="Note 4 2 2 2 7" xfId="44026"/>
    <cellStyle name="Note 4 2 2 3" xfId="5394"/>
    <cellStyle name="Note 4 2 2 3 2" xfId="44039"/>
    <cellStyle name="Note 4 2 2 3 2 2" xfId="44040"/>
    <cellStyle name="Note 4 2 2 3 2 3" xfId="44041"/>
    <cellStyle name="Note 4 2 2 3 2 4" xfId="44042"/>
    <cellStyle name="Note 4 2 2 3 3" xfId="44043"/>
    <cellStyle name="Note 4 2 2 3 3 2" xfId="44044"/>
    <cellStyle name="Note 4 2 2 3 3 3" xfId="44045"/>
    <cellStyle name="Note 4 2 2 3 3 4" xfId="44046"/>
    <cellStyle name="Note 4 2 2 3 4" xfId="44047"/>
    <cellStyle name="Note 4 2 2 3 5" xfId="44048"/>
    <cellStyle name="Note 4 2 2 3 6" xfId="44049"/>
    <cellStyle name="Note 4 2 2 3 7" xfId="44038"/>
    <cellStyle name="Note 4 2 2 4" xfId="44050"/>
    <cellStyle name="Note 4 2 2 4 2" xfId="44051"/>
    <cellStyle name="Note 4 2 2 4 2 2" xfId="44052"/>
    <cellStyle name="Note 4 2 2 4 2 3" xfId="44053"/>
    <cellStyle name="Note 4 2 2 4 2 4" xfId="44054"/>
    <cellStyle name="Note 4 2 2 4 3" xfId="44055"/>
    <cellStyle name="Note 4 2 2 4 4" xfId="44056"/>
    <cellStyle name="Note 4 2 2 4 5" xfId="44057"/>
    <cellStyle name="Note 4 2 2 5" xfId="44058"/>
    <cellStyle name="Note 4 2 2 5 2" xfId="44059"/>
    <cellStyle name="Note 4 2 2 5 2 2" xfId="44060"/>
    <cellStyle name="Note 4 2 2 5 2 3" xfId="44061"/>
    <cellStyle name="Note 4 2 2 5 2 4" xfId="44062"/>
    <cellStyle name="Note 4 2 2 5 3" xfId="44063"/>
    <cellStyle name="Note 4 2 2 5 4" xfId="44064"/>
    <cellStyle name="Note 4 2 2 5 5" xfId="44065"/>
    <cellStyle name="Note 4 2 2 6" xfId="44066"/>
    <cellStyle name="Note 4 2 2 6 2" xfId="44067"/>
    <cellStyle name="Note 4 2 2 6 2 2" xfId="44068"/>
    <cellStyle name="Note 4 2 2 6 2 3" xfId="44069"/>
    <cellStyle name="Note 4 2 2 6 2 4" xfId="44070"/>
    <cellStyle name="Note 4 2 2 6 3" xfId="44071"/>
    <cellStyle name="Note 4 2 2 6 4" xfId="44072"/>
    <cellStyle name="Note 4 2 2 6 5" xfId="44073"/>
    <cellStyle name="Note 4 2 2 7" xfId="44074"/>
    <cellStyle name="Note 4 2 2 7 2" xfId="44075"/>
    <cellStyle name="Note 4 2 2 7 2 2" xfId="44076"/>
    <cellStyle name="Note 4 2 2 7 2 3" xfId="44077"/>
    <cellStyle name="Note 4 2 2 7 2 4" xfId="44078"/>
    <cellStyle name="Note 4 2 2 7 3" xfId="44079"/>
    <cellStyle name="Note 4 2 2 7 4" xfId="44080"/>
    <cellStyle name="Note 4 2 2 7 5" xfId="44081"/>
    <cellStyle name="Note 4 2 2 8" xfId="44082"/>
    <cellStyle name="Note 4 2 2 8 2" xfId="44083"/>
    <cellStyle name="Note 4 2 2 8 2 2" xfId="44084"/>
    <cellStyle name="Note 4 2 2 8 2 3" xfId="44085"/>
    <cellStyle name="Note 4 2 2 8 2 4" xfId="44086"/>
    <cellStyle name="Note 4 2 2 8 3" xfId="44087"/>
    <cellStyle name="Note 4 2 2 8 4" xfId="44088"/>
    <cellStyle name="Note 4 2 2 8 5" xfId="44089"/>
    <cellStyle name="Note 4 2 2 9" xfId="44090"/>
    <cellStyle name="Note 4 2 2 9 2" xfId="44091"/>
    <cellStyle name="Note 4 2 2 9 2 2" xfId="44092"/>
    <cellStyle name="Note 4 2 2 9 2 3" xfId="44093"/>
    <cellStyle name="Note 4 2 2 9 2 4" xfId="44094"/>
    <cellStyle name="Note 4 2 2 9 3" xfId="44095"/>
    <cellStyle name="Note 4 2 2 9 4" xfId="44096"/>
    <cellStyle name="Note 4 2 2 9 5" xfId="44097"/>
    <cellStyle name="Note 4 2 2_5210NY6005A - NMPC Gas - ED Fund Program Deferra_0315" xfId="5395"/>
    <cellStyle name="Note 4 2 20" xfId="44098"/>
    <cellStyle name="Note 4 2 21" xfId="44099"/>
    <cellStyle name="Note 4 2 22" xfId="43894"/>
    <cellStyle name="Note 4 2 3" xfId="5396"/>
    <cellStyle name="Note 4 2 3 2" xfId="44101"/>
    <cellStyle name="Note 4 2 3 2 2" xfId="44102"/>
    <cellStyle name="Note 4 2 3 2 3" xfId="44103"/>
    <cellStyle name="Note 4 2 3 2 4" xfId="44104"/>
    <cellStyle name="Note 4 2 3 3" xfId="44105"/>
    <cellStyle name="Note 4 2 3 3 2" xfId="44106"/>
    <cellStyle name="Note 4 2 3 3 3" xfId="44107"/>
    <cellStyle name="Note 4 2 3 3 4" xfId="44108"/>
    <cellStyle name="Note 4 2 3 4" xfId="44109"/>
    <cellStyle name="Note 4 2 3 5" xfId="44110"/>
    <cellStyle name="Note 4 2 3 6" xfId="44111"/>
    <cellStyle name="Note 4 2 3 7" xfId="44100"/>
    <cellStyle name="Note 4 2 4" xfId="5397"/>
    <cellStyle name="Note 4 2 4 2" xfId="5398"/>
    <cellStyle name="Note 4 2 4 2 2" xfId="44114"/>
    <cellStyle name="Note 4 2 4 2 3" xfId="44115"/>
    <cellStyle name="Note 4 2 4 2 4" xfId="44116"/>
    <cellStyle name="Note 4 2 4 2 5" xfId="44113"/>
    <cellStyle name="Note 4 2 4 3" xfId="44117"/>
    <cellStyle name="Note 4 2 4 3 2" xfId="44118"/>
    <cellStyle name="Note 4 2 4 3 3" xfId="44119"/>
    <cellStyle name="Note 4 2 4 3 4" xfId="44120"/>
    <cellStyle name="Note 4 2 4 4" xfId="44121"/>
    <cellStyle name="Note 4 2 4 5" xfId="44122"/>
    <cellStyle name="Note 4 2 4 6" xfId="44123"/>
    <cellStyle name="Note 4 2 4 7" xfId="44112"/>
    <cellStyle name="Note 4 2 5" xfId="5399"/>
    <cellStyle name="Note 4 2 5 2" xfId="44125"/>
    <cellStyle name="Note 4 2 5 2 2" xfId="44126"/>
    <cellStyle name="Note 4 2 5 2 3" xfId="44127"/>
    <cellStyle name="Note 4 2 5 2 4" xfId="44128"/>
    <cellStyle name="Note 4 2 5 3" xfId="44129"/>
    <cellStyle name="Note 4 2 5 4" xfId="44130"/>
    <cellStyle name="Note 4 2 5 5" xfId="44131"/>
    <cellStyle name="Note 4 2 5 6" xfId="44124"/>
    <cellStyle name="Note 4 2 6" xfId="5400"/>
    <cellStyle name="Note 4 2 6 2" xfId="5401"/>
    <cellStyle name="Note 4 2 6 2 2" xfId="44134"/>
    <cellStyle name="Note 4 2 6 2 3" xfId="44135"/>
    <cellStyle name="Note 4 2 6 2 4" xfId="44136"/>
    <cellStyle name="Note 4 2 6 2 5" xfId="44133"/>
    <cellStyle name="Note 4 2 6 3" xfId="44137"/>
    <cellStyle name="Note 4 2 6 4" xfId="44138"/>
    <cellStyle name="Note 4 2 6 5" xfId="44139"/>
    <cellStyle name="Note 4 2 6 6" xfId="44132"/>
    <cellStyle name="Note 4 2 7" xfId="5402"/>
    <cellStyle name="Note 4 2 7 2" xfId="5403"/>
    <cellStyle name="Note 4 2 7 2 2" xfId="44142"/>
    <cellStyle name="Note 4 2 7 2 3" xfId="44143"/>
    <cellStyle name="Note 4 2 7 2 4" xfId="44144"/>
    <cellStyle name="Note 4 2 7 2 5" xfId="44141"/>
    <cellStyle name="Note 4 2 7 3" xfId="44145"/>
    <cellStyle name="Note 4 2 7 4" xfId="44146"/>
    <cellStyle name="Note 4 2 7 5" xfId="44147"/>
    <cellStyle name="Note 4 2 7 6" xfId="44140"/>
    <cellStyle name="Note 4 2 8" xfId="44148"/>
    <cellStyle name="Note 4 2 8 2" xfId="44149"/>
    <cellStyle name="Note 4 2 8 2 2" xfId="44150"/>
    <cellStyle name="Note 4 2 8 2 3" xfId="44151"/>
    <cellStyle name="Note 4 2 8 2 4" xfId="44152"/>
    <cellStyle name="Note 4 2 8 3" xfId="44153"/>
    <cellStyle name="Note 4 2 8 4" xfId="44154"/>
    <cellStyle name="Note 4 2 8 5" xfId="44155"/>
    <cellStyle name="Note 4 2 9" xfId="44156"/>
    <cellStyle name="Note 4 2 9 2" xfId="44157"/>
    <cellStyle name="Note 4 2 9 2 2" xfId="44158"/>
    <cellStyle name="Note 4 2 9 2 3" xfId="44159"/>
    <cellStyle name="Note 4 2 9 2 4" xfId="44160"/>
    <cellStyle name="Note 4 2 9 3" xfId="44161"/>
    <cellStyle name="Note 4 2 9 4" xfId="44162"/>
    <cellStyle name="Note 4 2 9 5" xfId="44163"/>
    <cellStyle name="Note 4 2_5210 2540195 Revenue Decoupling Mechanism Electric 0614" xfId="5404"/>
    <cellStyle name="Note 4 3" xfId="5405"/>
    <cellStyle name="Note 4 3 10" xfId="44165"/>
    <cellStyle name="Note 4 3 10 2" xfId="44166"/>
    <cellStyle name="Note 4 3 10 2 2" xfId="44167"/>
    <cellStyle name="Note 4 3 10 2 3" xfId="44168"/>
    <cellStyle name="Note 4 3 10 2 4" xfId="44169"/>
    <cellStyle name="Note 4 3 10 3" xfId="44170"/>
    <cellStyle name="Note 4 3 10 4" xfId="44171"/>
    <cellStyle name="Note 4 3 10 5" xfId="44172"/>
    <cellStyle name="Note 4 3 11" xfId="44173"/>
    <cellStyle name="Note 4 3 11 2" xfId="44174"/>
    <cellStyle name="Note 4 3 11 2 2" xfId="44175"/>
    <cellStyle name="Note 4 3 11 2 3" xfId="44176"/>
    <cellStyle name="Note 4 3 11 2 4" xfId="44177"/>
    <cellStyle name="Note 4 3 11 3" xfId="44178"/>
    <cellStyle name="Note 4 3 11 4" xfId="44179"/>
    <cellStyle name="Note 4 3 11 5" xfId="44180"/>
    <cellStyle name="Note 4 3 12" xfId="44181"/>
    <cellStyle name="Note 4 3 12 2" xfId="44182"/>
    <cellStyle name="Note 4 3 12 2 2" xfId="44183"/>
    <cellStyle name="Note 4 3 12 2 3" xfId="44184"/>
    <cellStyle name="Note 4 3 12 2 4" xfId="44185"/>
    <cellStyle name="Note 4 3 12 3" xfId="44186"/>
    <cellStyle name="Note 4 3 12 4" xfId="44187"/>
    <cellStyle name="Note 4 3 12 5" xfId="44188"/>
    <cellStyle name="Note 4 3 13" xfId="44189"/>
    <cellStyle name="Note 4 3 13 2" xfId="44190"/>
    <cellStyle name="Note 4 3 13 2 2" xfId="44191"/>
    <cellStyle name="Note 4 3 13 2 3" xfId="44192"/>
    <cellStyle name="Note 4 3 13 2 4" xfId="44193"/>
    <cellStyle name="Note 4 3 13 3" xfId="44194"/>
    <cellStyle name="Note 4 3 13 4" xfId="44195"/>
    <cellStyle name="Note 4 3 13 5" xfId="44196"/>
    <cellStyle name="Note 4 3 14" xfId="44197"/>
    <cellStyle name="Note 4 3 14 2" xfId="44198"/>
    <cellStyle name="Note 4 3 14 2 2" xfId="44199"/>
    <cellStyle name="Note 4 3 14 2 3" xfId="44200"/>
    <cellStyle name="Note 4 3 14 2 4" xfId="44201"/>
    <cellStyle name="Note 4 3 14 3" xfId="44202"/>
    <cellStyle name="Note 4 3 14 4" xfId="44203"/>
    <cellStyle name="Note 4 3 14 5" xfId="44204"/>
    <cellStyle name="Note 4 3 15" xfId="44205"/>
    <cellStyle name="Note 4 3 15 2" xfId="44206"/>
    <cellStyle name="Note 4 3 15 2 2" xfId="44207"/>
    <cellStyle name="Note 4 3 15 2 3" xfId="44208"/>
    <cellStyle name="Note 4 3 15 2 4" xfId="44209"/>
    <cellStyle name="Note 4 3 15 3" xfId="44210"/>
    <cellStyle name="Note 4 3 15 4" xfId="44211"/>
    <cellStyle name="Note 4 3 15 5" xfId="44212"/>
    <cellStyle name="Note 4 3 16" xfId="44213"/>
    <cellStyle name="Note 4 3 16 2" xfId="44214"/>
    <cellStyle name="Note 4 3 16 2 2" xfId="44215"/>
    <cellStyle name="Note 4 3 16 2 3" xfId="44216"/>
    <cellStyle name="Note 4 3 16 2 4" xfId="44217"/>
    <cellStyle name="Note 4 3 16 3" xfId="44218"/>
    <cellStyle name="Note 4 3 16 4" xfId="44219"/>
    <cellStyle name="Note 4 3 16 5" xfId="44220"/>
    <cellStyle name="Note 4 3 17" xfId="44221"/>
    <cellStyle name="Note 4 3 17 2" xfId="44222"/>
    <cellStyle name="Note 4 3 17 3" xfId="44223"/>
    <cellStyle name="Note 4 3 17 4" xfId="44224"/>
    <cellStyle name="Note 4 3 18" xfId="44225"/>
    <cellStyle name="Note 4 3 19" xfId="44164"/>
    <cellStyle name="Note 4 3 2" xfId="5406"/>
    <cellStyle name="Note 4 3 2 2" xfId="44227"/>
    <cellStyle name="Note 4 3 2 2 2" xfId="44228"/>
    <cellStyle name="Note 4 3 2 2 3" xfId="44229"/>
    <cellStyle name="Note 4 3 2 2 4" xfId="44230"/>
    <cellStyle name="Note 4 3 2 3" xfId="44231"/>
    <cellStyle name="Note 4 3 2 3 2" xfId="44232"/>
    <cellStyle name="Note 4 3 2 3 3" xfId="44233"/>
    <cellStyle name="Note 4 3 2 3 4" xfId="44234"/>
    <cellStyle name="Note 4 3 2 4" xfId="44235"/>
    <cellStyle name="Note 4 3 2 5" xfId="44236"/>
    <cellStyle name="Note 4 3 2 6" xfId="44237"/>
    <cellStyle name="Note 4 3 2 7" xfId="44226"/>
    <cellStyle name="Note 4 3 3" xfId="5407"/>
    <cellStyle name="Note 4 3 3 2" xfId="44239"/>
    <cellStyle name="Note 4 3 3 2 2" xfId="44240"/>
    <cellStyle name="Note 4 3 3 2 3" xfId="44241"/>
    <cellStyle name="Note 4 3 3 2 4" xfId="44242"/>
    <cellStyle name="Note 4 3 3 3" xfId="44243"/>
    <cellStyle name="Note 4 3 3 3 2" xfId="44244"/>
    <cellStyle name="Note 4 3 3 3 3" xfId="44245"/>
    <cellStyle name="Note 4 3 3 3 4" xfId="44246"/>
    <cellStyle name="Note 4 3 3 4" xfId="44247"/>
    <cellStyle name="Note 4 3 3 5" xfId="44248"/>
    <cellStyle name="Note 4 3 3 6" xfId="44249"/>
    <cellStyle name="Note 4 3 3 7" xfId="44238"/>
    <cellStyle name="Note 4 3 4" xfId="44250"/>
    <cellStyle name="Note 4 3 4 2" xfId="44251"/>
    <cellStyle name="Note 4 3 4 2 2" xfId="44252"/>
    <cellStyle name="Note 4 3 4 2 3" xfId="44253"/>
    <cellStyle name="Note 4 3 4 2 4" xfId="44254"/>
    <cellStyle name="Note 4 3 4 3" xfId="44255"/>
    <cellStyle name="Note 4 3 4 4" xfId="44256"/>
    <cellStyle name="Note 4 3 4 5" xfId="44257"/>
    <cellStyle name="Note 4 3 5" xfId="44258"/>
    <cellStyle name="Note 4 3 5 2" xfId="44259"/>
    <cellStyle name="Note 4 3 5 2 2" xfId="44260"/>
    <cellStyle name="Note 4 3 5 2 3" xfId="44261"/>
    <cellStyle name="Note 4 3 5 2 4" xfId="44262"/>
    <cellStyle name="Note 4 3 5 3" xfId="44263"/>
    <cellStyle name="Note 4 3 5 4" xfId="44264"/>
    <cellStyle name="Note 4 3 5 5" xfId="44265"/>
    <cellStyle name="Note 4 3 6" xfId="44266"/>
    <cellStyle name="Note 4 3 6 2" xfId="44267"/>
    <cellStyle name="Note 4 3 6 2 2" xfId="44268"/>
    <cellStyle name="Note 4 3 6 2 3" xfId="44269"/>
    <cellStyle name="Note 4 3 6 2 4" xfId="44270"/>
    <cellStyle name="Note 4 3 6 3" xfId="44271"/>
    <cellStyle name="Note 4 3 6 4" xfId="44272"/>
    <cellStyle name="Note 4 3 6 5" xfId="44273"/>
    <cellStyle name="Note 4 3 7" xfId="44274"/>
    <cellStyle name="Note 4 3 7 2" xfId="44275"/>
    <cellStyle name="Note 4 3 7 2 2" xfId="44276"/>
    <cellStyle name="Note 4 3 7 2 3" xfId="44277"/>
    <cellStyle name="Note 4 3 7 2 4" xfId="44278"/>
    <cellStyle name="Note 4 3 7 3" xfId="44279"/>
    <cellStyle name="Note 4 3 7 4" xfId="44280"/>
    <cellStyle name="Note 4 3 7 5" xfId="44281"/>
    <cellStyle name="Note 4 3 8" xfId="44282"/>
    <cellStyle name="Note 4 3 8 2" xfId="44283"/>
    <cellStyle name="Note 4 3 8 2 2" xfId="44284"/>
    <cellStyle name="Note 4 3 8 2 3" xfId="44285"/>
    <cellStyle name="Note 4 3 8 2 4" xfId="44286"/>
    <cellStyle name="Note 4 3 8 3" xfId="44287"/>
    <cellStyle name="Note 4 3 8 4" xfId="44288"/>
    <cellStyle name="Note 4 3 8 5" xfId="44289"/>
    <cellStyle name="Note 4 3 9" xfId="44290"/>
    <cellStyle name="Note 4 3 9 2" xfId="44291"/>
    <cellStyle name="Note 4 3 9 2 2" xfId="44292"/>
    <cellStyle name="Note 4 3 9 2 3" xfId="44293"/>
    <cellStyle name="Note 4 3 9 2 4" xfId="44294"/>
    <cellStyle name="Note 4 3 9 3" xfId="44295"/>
    <cellStyle name="Note 4 3 9 4" xfId="44296"/>
    <cellStyle name="Note 4 3 9 5" xfId="44297"/>
    <cellStyle name="Note 4 3_5210NY6005A - NMPC Gas - ED Fund Program Deferra_0315" xfId="5408"/>
    <cellStyle name="Note 4 4" xfId="5409"/>
    <cellStyle name="Note 4 4 10" xfId="44299"/>
    <cellStyle name="Note 4 4 10 2" xfId="44300"/>
    <cellStyle name="Note 4 4 10 2 2" xfId="44301"/>
    <cellStyle name="Note 4 4 10 2 3" xfId="44302"/>
    <cellStyle name="Note 4 4 10 2 4" xfId="44303"/>
    <cellStyle name="Note 4 4 10 3" xfId="44304"/>
    <cellStyle name="Note 4 4 10 4" xfId="44305"/>
    <cellStyle name="Note 4 4 10 5" xfId="44306"/>
    <cellStyle name="Note 4 4 11" xfId="44307"/>
    <cellStyle name="Note 4 4 11 2" xfId="44308"/>
    <cellStyle name="Note 4 4 11 2 2" xfId="44309"/>
    <cellStyle name="Note 4 4 11 2 3" xfId="44310"/>
    <cellStyle name="Note 4 4 11 2 4" xfId="44311"/>
    <cellStyle name="Note 4 4 11 3" xfId="44312"/>
    <cellStyle name="Note 4 4 11 4" xfId="44313"/>
    <cellStyle name="Note 4 4 11 5" xfId="44314"/>
    <cellStyle name="Note 4 4 12" xfId="44315"/>
    <cellStyle name="Note 4 4 12 2" xfId="44316"/>
    <cellStyle name="Note 4 4 12 2 2" xfId="44317"/>
    <cellStyle name="Note 4 4 12 2 3" xfId="44318"/>
    <cellStyle name="Note 4 4 12 2 4" xfId="44319"/>
    <cellStyle name="Note 4 4 12 3" xfId="44320"/>
    <cellStyle name="Note 4 4 12 4" xfId="44321"/>
    <cellStyle name="Note 4 4 12 5" xfId="44322"/>
    <cellStyle name="Note 4 4 13" xfId="44323"/>
    <cellStyle name="Note 4 4 13 2" xfId="44324"/>
    <cellStyle name="Note 4 4 13 2 2" xfId="44325"/>
    <cellStyle name="Note 4 4 13 2 3" xfId="44326"/>
    <cellStyle name="Note 4 4 13 2 4" xfId="44327"/>
    <cellStyle name="Note 4 4 13 3" xfId="44328"/>
    <cellStyle name="Note 4 4 13 4" xfId="44329"/>
    <cellStyle name="Note 4 4 13 5" xfId="44330"/>
    <cellStyle name="Note 4 4 14" xfId="44331"/>
    <cellStyle name="Note 4 4 14 2" xfId="44332"/>
    <cellStyle name="Note 4 4 14 2 2" xfId="44333"/>
    <cellStyle name="Note 4 4 14 2 3" xfId="44334"/>
    <cellStyle name="Note 4 4 14 2 4" xfId="44335"/>
    <cellStyle name="Note 4 4 14 3" xfId="44336"/>
    <cellStyle name="Note 4 4 14 4" xfId="44337"/>
    <cellStyle name="Note 4 4 14 5" xfId="44338"/>
    <cellStyle name="Note 4 4 15" xfId="44339"/>
    <cellStyle name="Note 4 4 15 2" xfId="44340"/>
    <cellStyle name="Note 4 4 15 2 2" xfId="44341"/>
    <cellStyle name="Note 4 4 15 2 3" xfId="44342"/>
    <cellStyle name="Note 4 4 15 2 4" xfId="44343"/>
    <cellStyle name="Note 4 4 15 3" xfId="44344"/>
    <cellStyle name="Note 4 4 15 4" xfId="44345"/>
    <cellStyle name="Note 4 4 15 5" xfId="44346"/>
    <cellStyle name="Note 4 4 16" xfId="44347"/>
    <cellStyle name="Note 4 4 16 2" xfId="44348"/>
    <cellStyle name="Note 4 4 16 2 2" xfId="44349"/>
    <cellStyle name="Note 4 4 16 2 3" xfId="44350"/>
    <cellStyle name="Note 4 4 16 2 4" xfId="44351"/>
    <cellStyle name="Note 4 4 16 3" xfId="44352"/>
    <cellStyle name="Note 4 4 16 4" xfId="44353"/>
    <cellStyle name="Note 4 4 16 5" xfId="44354"/>
    <cellStyle name="Note 4 4 17" xfId="44355"/>
    <cellStyle name="Note 4 4 17 2" xfId="44356"/>
    <cellStyle name="Note 4 4 17 2 2" xfId="44357"/>
    <cellStyle name="Note 4 4 17 2 3" xfId="44358"/>
    <cellStyle name="Note 4 4 17 2 4" xfId="44359"/>
    <cellStyle name="Note 4 4 17 3" xfId="44360"/>
    <cellStyle name="Note 4 4 17 4" xfId="44361"/>
    <cellStyle name="Note 4 4 17 5" xfId="44362"/>
    <cellStyle name="Note 4 4 18" xfId="44363"/>
    <cellStyle name="Note 4 4 18 2" xfId="44364"/>
    <cellStyle name="Note 4 4 18 3" xfId="44365"/>
    <cellStyle name="Note 4 4 18 4" xfId="44366"/>
    <cellStyle name="Note 4 4 19" xfId="44367"/>
    <cellStyle name="Note 4 4 19 2" xfId="44368"/>
    <cellStyle name="Note 4 4 19 3" xfId="44369"/>
    <cellStyle name="Note 4 4 19 4" xfId="44370"/>
    <cellStyle name="Note 4 4 2" xfId="44371"/>
    <cellStyle name="Note 4 4 2 2" xfId="44372"/>
    <cellStyle name="Note 4 4 2 2 2" xfId="44373"/>
    <cellStyle name="Note 4 4 2 2 3" xfId="44374"/>
    <cellStyle name="Note 4 4 2 2 4" xfId="44375"/>
    <cellStyle name="Note 4 4 2 3" xfId="44376"/>
    <cellStyle name="Note 4 4 2 3 2" xfId="44377"/>
    <cellStyle name="Note 4 4 2 3 3" xfId="44378"/>
    <cellStyle name="Note 4 4 2 3 4" xfId="44379"/>
    <cellStyle name="Note 4 4 2 4" xfId="44380"/>
    <cellStyle name="Note 4 4 2 5" xfId="44381"/>
    <cellStyle name="Note 4 4 2 6" xfId="44382"/>
    <cellStyle name="Note 4 4 20" xfId="44383"/>
    <cellStyle name="Note 4 4 20 2" xfId="44384"/>
    <cellStyle name="Note 4 4 20 3" xfId="44385"/>
    <cellStyle name="Note 4 4 20 4" xfId="44386"/>
    <cellStyle name="Note 4 4 21" xfId="44387"/>
    <cellStyle name="Note 4 4 21 2" xfId="44388"/>
    <cellStyle name="Note 4 4 21 3" xfId="44389"/>
    <cellStyle name="Note 4 4 21 4" xfId="44390"/>
    <cellStyle name="Note 4 4 22" xfId="44391"/>
    <cellStyle name="Note 4 4 23" xfId="44392"/>
    <cellStyle name="Note 4 4 24" xfId="44393"/>
    <cellStyle name="Note 4 4 25" xfId="44298"/>
    <cellStyle name="Note 4 4 3" xfId="44394"/>
    <cellStyle name="Note 4 4 3 2" xfId="44395"/>
    <cellStyle name="Note 4 4 3 2 2" xfId="44396"/>
    <cellStyle name="Note 4 4 3 2 3" xfId="44397"/>
    <cellStyle name="Note 4 4 3 2 4" xfId="44398"/>
    <cellStyle name="Note 4 4 3 3" xfId="44399"/>
    <cellStyle name="Note 4 4 3 3 2" xfId="44400"/>
    <cellStyle name="Note 4 4 3 3 3" xfId="44401"/>
    <cellStyle name="Note 4 4 3 3 4" xfId="44402"/>
    <cellStyle name="Note 4 4 3 4" xfId="44403"/>
    <cellStyle name="Note 4 4 3 5" xfId="44404"/>
    <cellStyle name="Note 4 4 3 6" xfId="44405"/>
    <cellStyle name="Note 4 4 4" xfId="44406"/>
    <cellStyle name="Note 4 4 4 2" xfId="44407"/>
    <cellStyle name="Note 4 4 4 2 2" xfId="44408"/>
    <cellStyle name="Note 4 4 4 2 3" xfId="44409"/>
    <cellStyle name="Note 4 4 4 2 4" xfId="44410"/>
    <cellStyle name="Note 4 4 4 3" xfId="44411"/>
    <cellStyle name="Note 4 4 4 4" xfId="44412"/>
    <cellStyle name="Note 4 4 4 5" xfId="44413"/>
    <cellStyle name="Note 4 4 5" xfId="44414"/>
    <cellStyle name="Note 4 4 5 2" xfId="44415"/>
    <cellStyle name="Note 4 4 5 2 2" xfId="44416"/>
    <cellStyle name="Note 4 4 5 2 3" xfId="44417"/>
    <cellStyle name="Note 4 4 5 2 4" xfId="44418"/>
    <cellStyle name="Note 4 4 5 3" xfId="44419"/>
    <cellStyle name="Note 4 4 5 4" xfId="44420"/>
    <cellStyle name="Note 4 4 5 5" xfId="44421"/>
    <cellStyle name="Note 4 4 6" xfId="44422"/>
    <cellStyle name="Note 4 4 6 2" xfId="44423"/>
    <cellStyle name="Note 4 4 6 2 2" xfId="44424"/>
    <cellStyle name="Note 4 4 6 2 3" xfId="44425"/>
    <cellStyle name="Note 4 4 6 2 4" xfId="44426"/>
    <cellStyle name="Note 4 4 6 3" xfId="44427"/>
    <cellStyle name="Note 4 4 6 4" xfId="44428"/>
    <cellStyle name="Note 4 4 6 5" xfId="44429"/>
    <cellStyle name="Note 4 4 7" xfId="44430"/>
    <cellStyle name="Note 4 4 7 2" xfId="44431"/>
    <cellStyle name="Note 4 4 7 2 2" xfId="44432"/>
    <cellStyle name="Note 4 4 7 2 3" xfId="44433"/>
    <cellStyle name="Note 4 4 7 2 4" xfId="44434"/>
    <cellStyle name="Note 4 4 7 3" xfId="44435"/>
    <cellStyle name="Note 4 4 7 4" xfId="44436"/>
    <cellStyle name="Note 4 4 7 5" xfId="44437"/>
    <cellStyle name="Note 4 4 8" xfId="44438"/>
    <cellStyle name="Note 4 4 8 2" xfId="44439"/>
    <cellStyle name="Note 4 4 8 2 2" xfId="44440"/>
    <cellStyle name="Note 4 4 8 2 3" xfId="44441"/>
    <cellStyle name="Note 4 4 8 2 4" xfId="44442"/>
    <cellStyle name="Note 4 4 8 3" xfId="44443"/>
    <cellStyle name="Note 4 4 8 4" xfId="44444"/>
    <cellStyle name="Note 4 4 8 5" xfId="44445"/>
    <cellStyle name="Note 4 4 9" xfId="44446"/>
    <cellStyle name="Note 4 4 9 2" xfId="44447"/>
    <cellStyle name="Note 4 4 9 2 2" xfId="44448"/>
    <cellStyle name="Note 4 4 9 2 3" xfId="44449"/>
    <cellStyle name="Note 4 4 9 2 4" xfId="44450"/>
    <cellStyle name="Note 4 4 9 3" xfId="44451"/>
    <cellStyle name="Note 4 4 9 4" xfId="44452"/>
    <cellStyle name="Note 4 4 9 5" xfId="44453"/>
    <cellStyle name="Note 4 4_Income Statement " xfId="44454"/>
    <cellStyle name="Note 4 5" xfId="5410"/>
    <cellStyle name="Note 4 5 2" xfId="5411"/>
    <cellStyle name="Note 4 5 2 2" xfId="44457"/>
    <cellStyle name="Note 4 5 2 3" xfId="44458"/>
    <cellStyle name="Note 4 5 2 4" xfId="44459"/>
    <cellStyle name="Note 4 5 2 5" xfId="44456"/>
    <cellStyle name="Note 4 5 3" xfId="44460"/>
    <cellStyle name="Note 4 5 3 2" xfId="44461"/>
    <cellStyle name="Note 4 5 3 3" xfId="44462"/>
    <cellStyle name="Note 4 5 3 4" xfId="44463"/>
    <cellStyle name="Note 4 5 4" xfId="44464"/>
    <cellStyle name="Note 4 5 5" xfId="44465"/>
    <cellStyle name="Note 4 5 6" xfId="44466"/>
    <cellStyle name="Note 4 5 7" xfId="44455"/>
    <cellStyle name="Note 4 6" xfId="5412"/>
    <cellStyle name="Note 4 6 2" xfId="44468"/>
    <cellStyle name="Note 4 6 2 2" xfId="44469"/>
    <cellStyle name="Note 4 6 2 3" xfId="44470"/>
    <cellStyle name="Note 4 6 2 4" xfId="44471"/>
    <cellStyle name="Note 4 6 3" xfId="44472"/>
    <cellStyle name="Note 4 6 3 2" xfId="44473"/>
    <cellStyle name="Note 4 6 3 3" xfId="44474"/>
    <cellStyle name="Note 4 6 3 4" xfId="44475"/>
    <cellStyle name="Note 4 6 4" xfId="44476"/>
    <cellStyle name="Note 4 6 5" xfId="44477"/>
    <cellStyle name="Note 4 6 6" xfId="44478"/>
    <cellStyle name="Note 4 6 7" xfId="44467"/>
    <cellStyle name="Note 4 7" xfId="5413"/>
    <cellStyle name="Note 4 7 2" xfId="5414"/>
    <cellStyle name="Note 4 7 2 2" xfId="44481"/>
    <cellStyle name="Note 4 7 2 3" xfId="44482"/>
    <cellStyle name="Note 4 7 2 4" xfId="44483"/>
    <cellStyle name="Note 4 7 2 5" xfId="44480"/>
    <cellStyle name="Note 4 7 3" xfId="44484"/>
    <cellStyle name="Note 4 7 4" xfId="44485"/>
    <cellStyle name="Note 4 7 5" xfId="44486"/>
    <cellStyle name="Note 4 7 6" xfId="44479"/>
    <cellStyle name="Note 4 8" xfId="5415"/>
    <cellStyle name="Note 4 8 2" xfId="5416"/>
    <cellStyle name="Note 4 8 2 2" xfId="44489"/>
    <cellStyle name="Note 4 8 2 3" xfId="44490"/>
    <cellStyle name="Note 4 8 2 4" xfId="44491"/>
    <cellStyle name="Note 4 8 2 5" xfId="44488"/>
    <cellStyle name="Note 4 8 3" xfId="44492"/>
    <cellStyle name="Note 4 8 4" xfId="44493"/>
    <cellStyle name="Note 4 8 5" xfId="44494"/>
    <cellStyle name="Note 4 8 6" xfId="44487"/>
    <cellStyle name="Note 4 9" xfId="3586"/>
    <cellStyle name="Note 4 9 2" xfId="44496"/>
    <cellStyle name="Note 4 9 2 2" xfId="44497"/>
    <cellStyle name="Note 4 9 2 3" xfId="44498"/>
    <cellStyle name="Note 4 9 2 4" xfId="44499"/>
    <cellStyle name="Note 4 9 3" xfId="44500"/>
    <cellStyle name="Note 4 9 4" xfId="44501"/>
    <cellStyle name="Note 4 9 5" xfId="44502"/>
    <cellStyle name="Note 4 9 6" xfId="44495"/>
    <cellStyle name="Note 4_5210 2540195 Revenue Decoupling Mechanism Electric 0614" xfId="5417"/>
    <cellStyle name="Note 40" xfId="44503"/>
    <cellStyle name="Note 41" xfId="44504"/>
    <cellStyle name="Note 42" xfId="44505"/>
    <cellStyle name="Note 43" xfId="44506"/>
    <cellStyle name="Note 44" xfId="44507"/>
    <cellStyle name="Note 45" xfId="44508"/>
    <cellStyle name="Note 46" xfId="44509"/>
    <cellStyle name="Note 47" xfId="44510"/>
    <cellStyle name="Note 48" xfId="44511"/>
    <cellStyle name="Note 49" xfId="44512"/>
    <cellStyle name="Note 5" xfId="1750"/>
    <cellStyle name="Note 5 10" xfId="5680"/>
    <cellStyle name="Note 5 10 2" xfId="44514"/>
    <cellStyle name="Note 5 11" xfId="44515"/>
    <cellStyle name="Note 5 12" xfId="44516"/>
    <cellStyle name="Note 5 13" xfId="44517"/>
    <cellStyle name="Note 5 14" xfId="44518"/>
    <cellStyle name="Note 5 15" xfId="44513"/>
    <cellStyle name="Note 5 2" xfId="5418"/>
    <cellStyle name="Note 5 2 10" xfId="44520"/>
    <cellStyle name="Note 5 2 10 2" xfId="44521"/>
    <cellStyle name="Note 5 2 10 2 2" xfId="44522"/>
    <cellStyle name="Note 5 2 10 2 3" xfId="44523"/>
    <cellStyle name="Note 5 2 10 2 4" xfId="44524"/>
    <cellStyle name="Note 5 2 10 3" xfId="44525"/>
    <cellStyle name="Note 5 2 10 4" xfId="44526"/>
    <cellStyle name="Note 5 2 10 5" xfId="44527"/>
    <cellStyle name="Note 5 2 11" xfId="44528"/>
    <cellStyle name="Note 5 2 11 2" xfId="44529"/>
    <cellStyle name="Note 5 2 11 2 2" xfId="44530"/>
    <cellStyle name="Note 5 2 11 2 3" xfId="44531"/>
    <cellStyle name="Note 5 2 11 2 4" xfId="44532"/>
    <cellStyle name="Note 5 2 11 3" xfId="44533"/>
    <cellStyle name="Note 5 2 11 4" xfId="44534"/>
    <cellStyle name="Note 5 2 11 5" xfId="44535"/>
    <cellStyle name="Note 5 2 12" xfId="44536"/>
    <cellStyle name="Note 5 2 12 2" xfId="44537"/>
    <cellStyle name="Note 5 2 12 2 2" xfId="44538"/>
    <cellStyle name="Note 5 2 12 2 3" xfId="44539"/>
    <cellStyle name="Note 5 2 12 2 4" xfId="44540"/>
    <cellStyle name="Note 5 2 12 3" xfId="44541"/>
    <cellStyle name="Note 5 2 12 4" xfId="44542"/>
    <cellStyle name="Note 5 2 12 5" xfId="44543"/>
    <cellStyle name="Note 5 2 13" xfId="44544"/>
    <cellStyle name="Note 5 2 13 2" xfId="44545"/>
    <cellStyle name="Note 5 2 13 2 2" xfId="44546"/>
    <cellStyle name="Note 5 2 13 2 3" xfId="44547"/>
    <cellStyle name="Note 5 2 13 2 4" xfId="44548"/>
    <cellStyle name="Note 5 2 13 3" xfId="44549"/>
    <cellStyle name="Note 5 2 13 4" xfId="44550"/>
    <cellStyle name="Note 5 2 13 5" xfId="44551"/>
    <cellStyle name="Note 5 2 14" xfId="44552"/>
    <cellStyle name="Note 5 2 14 2" xfId="44553"/>
    <cellStyle name="Note 5 2 14 2 2" xfId="44554"/>
    <cellStyle name="Note 5 2 14 2 3" xfId="44555"/>
    <cellStyle name="Note 5 2 14 2 4" xfId="44556"/>
    <cellStyle name="Note 5 2 14 3" xfId="44557"/>
    <cellStyle name="Note 5 2 14 4" xfId="44558"/>
    <cellStyle name="Note 5 2 14 5" xfId="44559"/>
    <cellStyle name="Note 5 2 15" xfId="44560"/>
    <cellStyle name="Note 5 2 15 2" xfId="44561"/>
    <cellStyle name="Note 5 2 15 2 2" xfId="44562"/>
    <cellStyle name="Note 5 2 15 2 3" xfId="44563"/>
    <cellStyle name="Note 5 2 15 2 4" xfId="44564"/>
    <cellStyle name="Note 5 2 15 3" xfId="44565"/>
    <cellStyle name="Note 5 2 15 4" xfId="44566"/>
    <cellStyle name="Note 5 2 15 5" xfId="44567"/>
    <cellStyle name="Note 5 2 16" xfId="44568"/>
    <cellStyle name="Note 5 2 16 2" xfId="44569"/>
    <cellStyle name="Note 5 2 16 2 2" xfId="44570"/>
    <cellStyle name="Note 5 2 16 2 3" xfId="44571"/>
    <cellStyle name="Note 5 2 16 2 4" xfId="44572"/>
    <cellStyle name="Note 5 2 16 3" xfId="44573"/>
    <cellStyle name="Note 5 2 16 4" xfId="44574"/>
    <cellStyle name="Note 5 2 16 5" xfId="44575"/>
    <cellStyle name="Note 5 2 17" xfId="44576"/>
    <cellStyle name="Note 5 2 17 2" xfId="44577"/>
    <cellStyle name="Note 5 2 17 2 2" xfId="44578"/>
    <cellStyle name="Note 5 2 17 2 3" xfId="44579"/>
    <cellStyle name="Note 5 2 17 2 4" xfId="44580"/>
    <cellStyle name="Note 5 2 17 3" xfId="44581"/>
    <cellStyle name="Note 5 2 17 4" xfId="44582"/>
    <cellStyle name="Note 5 2 17 5" xfId="44583"/>
    <cellStyle name="Note 5 2 18" xfId="44584"/>
    <cellStyle name="Note 5 2 18 2" xfId="44585"/>
    <cellStyle name="Note 5 2 18 3" xfId="44586"/>
    <cellStyle name="Note 5 2 18 4" xfId="44587"/>
    <cellStyle name="Note 5 2 19" xfId="44588"/>
    <cellStyle name="Note 5 2 2" xfId="5419"/>
    <cellStyle name="Note 5 2 2 10" xfId="44590"/>
    <cellStyle name="Note 5 2 2 10 2" xfId="44591"/>
    <cellStyle name="Note 5 2 2 10 2 2" xfId="44592"/>
    <cellStyle name="Note 5 2 2 10 2 3" xfId="44593"/>
    <cellStyle name="Note 5 2 2 10 2 4" xfId="44594"/>
    <cellStyle name="Note 5 2 2 10 3" xfId="44595"/>
    <cellStyle name="Note 5 2 2 10 4" xfId="44596"/>
    <cellStyle name="Note 5 2 2 10 5" xfId="44597"/>
    <cellStyle name="Note 5 2 2 11" xfId="44598"/>
    <cellStyle name="Note 5 2 2 11 2" xfId="44599"/>
    <cellStyle name="Note 5 2 2 11 2 2" xfId="44600"/>
    <cellStyle name="Note 5 2 2 11 2 3" xfId="44601"/>
    <cellStyle name="Note 5 2 2 11 2 4" xfId="44602"/>
    <cellStyle name="Note 5 2 2 11 3" xfId="44603"/>
    <cellStyle name="Note 5 2 2 11 4" xfId="44604"/>
    <cellStyle name="Note 5 2 2 11 5" xfId="44605"/>
    <cellStyle name="Note 5 2 2 12" xfId="44606"/>
    <cellStyle name="Note 5 2 2 12 2" xfId="44607"/>
    <cellStyle name="Note 5 2 2 12 2 2" xfId="44608"/>
    <cellStyle name="Note 5 2 2 12 2 3" xfId="44609"/>
    <cellStyle name="Note 5 2 2 12 2 4" xfId="44610"/>
    <cellStyle name="Note 5 2 2 12 3" xfId="44611"/>
    <cellStyle name="Note 5 2 2 12 4" xfId="44612"/>
    <cellStyle name="Note 5 2 2 12 5" xfId="44613"/>
    <cellStyle name="Note 5 2 2 13" xfId="44614"/>
    <cellStyle name="Note 5 2 2 13 2" xfId="44615"/>
    <cellStyle name="Note 5 2 2 13 2 2" xfId="44616"/>
    <cellStyle name="Note 5 2 2 13 2 3" xfId="44617"/>
    <cellStyle name="Note 5 2 2 13 2 4" xfId="44618"/>
    <cellStyle name="Note 5 2 2 13 3" xfId="44619"/>
    <cellStyle name="Note 5 2 2 13 4" xfId="44620"/>
    <cellStyle name="Note 5 2 2 13 5" xfId="44621"/>
    <cellStyle name="Note 5 2 2 14" xfId="44622"/>
    <cellStyle name="Note 5 2 2 14 2" xfId="44623"/>
    <cellStyle name="Note 5 2 2 14 2 2" xfId="44624"/>
    <cellStyle name="Note 5 2 2 14 2 3" xfId="44625"/>
    <cellStyle name="Note 5 2 2 14 2 4" xfId="44626"/>
    <cellStyle name="Note 5 2 2 14 3" xfId="44627"/>
    <cellStyle name="Note 5 2 2 14 4" xfId="44628"/>
    <cellStyle name="Note 5 2 2 14 5" xfId="44629"/>
    <cellStyle name="Note 5 2 2 15" xfId="44630"/>
    <cellStyle name="Note 5 2 2 15 2" xfId="44631"/>
    <cellStyle name="Note 5 2 2 15 2 2" xfId="44632"/>
    <cellStyle name="Note 5 2 2 15 2 3" xfId="44633"/>
    <cellStyle name="Note 5 2 2 15 2 4" xfId="44634"/>
    <cellStyle name="Note 5 2 2 15 3" xfId="44635"/>
    <cellStyle name="Note 5 2 2 15 4" xfId="44636"/>
    <cellStyle name="Note 5 2 2 15 5" xfId="44637"/>
    <cellStyle name="Note 5 2 2 16" xfId="44638"/>
    <cellStyle name="Note 5 2 2 16 2" xfId="44639"/>
    <cellStyle name="Note 5 2 2 16 2 2" xfId="44640"/>
    <cellStyle name="Note 5 2 2 16 2 3" xfId="44641"/>
    <cellStyle name="Note 5 2 2 16 2 4" xfId="44642"/>
    <cellStyle name="Note 5 2 2 16 3" xfId="44643"/>
    <cellStyle name="Note 5 2 2 16 4" xfId="44644"/>
    <cellStyle name="Note 5 2 2 16 5" xfId="44645"/>
    <cellStyle name="Note 5 2 2 17" xfId="44646"/>
    <cellStyle name="Note 5 2 2 17 2" xfId="44647"/>
    <cellStyle name="Note 5 2 2 17 3" xfId="44648"/>
    <cellStyle name="Note 5 2 2 17 4" xfId="44649"/>
    <cellStyle name="Note 5 2 2 18" xfId="44650"/>
    <cellStyle name="Note 5 2 2 19" xfId="44589"/>
    <cellStyle name="Note 5 2 2 2" xfId="5420"/>
    <cellStyle name="Note 5 2 2 2 2" xfId="44652"/>
    <cellStyle name="Note 5 2 2 2 2 2" xfId="44653"/>
    <cellStyle name="Note 5 2 2 2 2 3" xfId="44654"/>
    <cellStyle name="Note 5 2 2 2 2 4" xfId="44655"/>
    <cellStyle name="Note 5 2 2 2 3" xfId="44656"/>
    <cellStyle name="Note 5 2 2 2 3 2" xfId="44657"/>
    <cellStyle name="Note 5 2 2 2 3 3" xfId="44658"/>
    <cellStyle name="Note 5 2 2 2 3 4" xfId="44659"/>
    <cellStyle name="Note 5 2 2 2 4" xfId="44660"/>
    <cellStyle name="Note 5 2 2 2 5" xfId="44661"/>
    <cellStyle name="Note 5 2 2 2 6" xfId="44662"/>
    <cellStyle name="Note 5 2 2 2 7" xfId="44651"/>
    <cellStyle name="Note 5 2 2 3" xfId="5421"/>
    <cellStyle name="Note 5 2 2 3 2" xfId="44664"/>
    <cellStyle name="Note 5 2 2 3 2 2" xfId="44665"/>
    <cellStyle name="Note 5 2 2 3 2 3" xfId="44666"/>
    <cellStyle name="Note 5 2 2 3 2 4" xfId="44667"/>
    <cellStyle name="Note 5 2 2 3 3" xfId="44668"/>
    <cellStyle name="Note 5 2 2 3 3 2" xfId="44669"/>
    <cellStyle name="Note 5 2 2 3 3 3" xfId="44670"/>
    <cellStyle name="Note 5 2 2 3 3 4" xfId="44671"/>
    <cellStyle name="Note 5 2 2 3 4" xfId="44672"/>
    <cellStyle name="Note 5 2 2 3 5" xfId="44673"/>
    <cellStyle name="Note 5 2 2 3 6" xfId="44674"/>
    <cellStyle name="Note 5 2 2 3 7" xfId="44663"/>
    <cellStyle name="Note 5 2 2 4" xfId="44675"/>
    <cellStyle name="Note 5 2 2 4 2" xfId="44676"/>
    <cellStyle name="Note 5 2 2 4 2 2" xfId="44677"/>
    <cellStyle name="Note 5 2 2 4 2 3" xfId="44678"/>
    <cellStyle name="Note 5 2 2 4 2 4" xfId="44679"/>
    <cellStyle name="Note 5 2 2 4 3" xfId="44680"/>
    <cellStyle name="Note 5 2 2 4 4" xfId="44681"/>
    <cellStyle name="Note 5 2 2 4 5" xfId="44682"/>
    <cellStyle name="Note 5 2 2 5" xfId="44683"/>
    <cellStyle name="Note 5 2 2 5 2" xfId="44684"/>
    <cellStyle name="Note 5 2 2 5 2 2" xfId="44685"/>
    <cellStyle name="Note 5 2 2 5 2 3" xfId="44686"/>
    <cellStyle name="Note 5 2 2 5 2 4" xfId="44687"/>
    <cellStyle name="Note 5 2 2 5 3" xfId="44688"/>
    <cellStyle name="Note 5 2 2 5 4" xfId="44689"/>
    <cellStyle name="Note 5 2 2 5 5" xfId="44690"/>
    <cellStyle name="Note 5 2 2 6" xfId="44691"/>
    <cellStyle name="Note 5 2 2 6 2" xfId="44692"/>
    <cellStyle name="Note 5 2 2 6 2 2" xfId="44693"/>
    <cellStyle name="Note 5 2 2 6 2 3" xfId="44694"/>
    <cellStyle name="Note 5 2 2 6 2 4" xfId="44695"/>
    <cellStyle name="Note 5 2 2 6 3" xfId="44696"/>
    <cellStyle name="Note 5 2 2 6 4" xfId="44697"/>
    <cellStyle name="Note 5 2 2 6 5" xfId="44698"/>
    <cellStyle name="Note 5 2 2 7" xfId="44699"/>
    <cellStyle name="Note 5 2 2 7 2" xfId="44700"/>
    <cellStyle name="Note 5 2 2 7 2 2" xfId="44701"/>
    <cellStyle name="Note 5 2 2 7 2 3" xfId="44702"/>
    <cellStyle name="Note 5 2 2 7 2 4" xfId="44703"/>
    <cellStyle name="Note 5 2 2 7 3" xfId="44704"/>
    <cellStyle name="Note 5 2 2 7 4" xfId="44705"/>
    <cellStyle name="Note 5 2 2 7 5" xfId="44706"/>
    <cellStyle name="Note 5 2 2 8" xfId="44707"/>
    <cellStyle name="Note 5 2 2 8 2" xfId="44708"/>
    <cellStyle name="Note 5 2 2 8 2 2" xfId="44709"/>
    <cellStyle name="Note 5 2 2 8 2 3" xfId="44710"/>
    <cellStyle name="Note 5 2 2 8 2 4" xfId="44711"/>
    <cellStyle name="Note 5 2 2 8 3" xfId="44712"/>
    <cellStyle name="Note 5 2 2 8 4" xfId="44713"/>
    <cellStyle name="Note 5 2 2 8 5" xfId="44714"/>
    <cellStyle name="Note 5 2 2 9" xfId="44715"/>
    <cellStyle name="Note 5 2 2 9 2" xfId="44716"/>
    <cellStyle name="Note 5 2 2 9 2 2" xfId="44717"/>
    <cellStyle name="Note 5 2 2 9 2 3" xfId="44718"/>
    <cellStyle name="Note 5 2 2 9 2 4" xfId="44719"/>
    <cellStyle name="Note 5 2 2 9 3" xfId="44720"/>
    <cellStyle name="Note 5 2 2 9 4" xfId="44721"/>
    <cellStyle name="Note 5 2 2 9 5" xfId="44722"/>
    <cellStyle name="Note 5 2 2_5210NY6005A - NMPC Gas - ED Fund Program Deferra_0315" xfId="5422"/>
    <cellStyle name="Note 5 2 20" xfId="44723"/>
    <cellStyle name="Note 5 2 21" xfId="44724"/>
    <cellStyle name="Note 5 2 22" xfId="44519"/>
    <cellStyle name="Note 5 2 3" xfId="5423"/>
    <cellStyle name="Note 5 2 3 2" xfId="44726"/>
    <cellStyle name="Note 5 2 3 2 2" xfId="44727"/>
    <cellStyle name="Note 5 2 3 2 3" xfId="44728"/>
    <cellStyle name="Note 5 2 3 2 4" xfId="44729"/>
    <cellStyle name="Note 5 2 3 3" xfId="44730"/>
    <cellStyle name="Note 5 2 3 3 2" xfId="44731"/>
    <cellStyle name="Note 5 2 3 3 3" xfId="44732"/>
    <cellStyle name="Note 5 2 3 3 4" xfId="44733"/>
    <cellStyle name="Note 5 2 3 4" xfId="44734"/>
    <cellStyle name="Note 5 2 3 5" xfId="44735"/>
    <cellStyle name="Note 5 2 3 6" xfId="44736"/>
    <cellStyle name="Note 5 2 3 7" xfId="44725"/>
    <cellStyle name="Note 5 2 4" xfId="5424"/>
    <cellStyle name="Note 5 2 4 2" xfId="5425"/>
    <cellStyle name="Note 5 2 4 2 2" xfId="44739"/>
    <cellStyle name="Note 5 2 4 2 3" xfId="44740"/>
    <cellStyle name="Note 5 2 4 2 4" xfId="44741"/>
    <cellStyle name="Note 5 2 4 2 5" xfId="44738"/>
    <cellStyle name="Note 5 2 4 3" xfId="44742"/>
    <cellStyle name="Note 5 2 4 3 2" xfId="44743"/>
    <cellStyle name="Note 5 2 4 3 3" xfId="44744"/>
    <cellStyle name="Note 5 2 4 3 4" xfId="44745"/>
    <cellStyle name="Note 5 2 4 4" xfId="44746"/>
    <cellStyle name="Note 5 2 4 5" xfId="44747"/>
    <cellStyle name="Note 5 2 4 6" xfId="44748"/>
    <cellStyle name="Note 5 2 4 7" xfId="44737"/>
    <cellStyle name="Note 5 2 5" xfId="5426"/>
    <cellStyle name="Note 5 2 5 2" xfId="44750"/>
    <cellStyle name="Note 5 2 5 2 2" xfId="44751"/>
    <cellStyle name="Note 5 2 5 2 3" xfId="44752"/>
    <cellStyle name="Note 5 2 5 2 4" xfId="44753"/>
    <cellStyle name="Note 5 2 5 3" xfId="44754"/>
    <cellStyle name="Note 5 2 5 4" xfId="44755"/>
    <cellStyle name="Note 5 2 5 5" xfId="44756"/>
    <cellStyle name="Note 5 2 5 6" xfId="44749"/>
    <cellStyle name="Note 5 2 6" xfId="5427"/>
    <cellStyle name="Note 5 2 6 2" xfId="5428"/>
    <cellStyle name="Note 5 2 6 2 2" xfId="44759"/>
    <cellStyle name="Note 5 2 6 2 3" xfId="44760"/>
    <cellStyle name="Note 5 2 6 2 4" xfId="44761"/>
    <cellStyle name="Note 5 2 6 2 5" xfId="44758"/>
    <cellStyle name="Note 5 2 6 3" xfId="44762"/>
    <cellStyle name="Note 5 2 6 4" xfId="44763"/>
    <cellStyle name="Note 5 2 6 5" xfId="44764"/>
    <cellStyle name="Note 5 2 6 6" xfId="44757"/>
    <cellStyle name="Note 5 2 7" xfId="5429"/>
    <cellStyle name="Note 5 2 7 2" xfId="5430"/>
    <cellStyle name="Note 5 2 7 2 2" xfId="44767"/>
    <cellStyle name="Note 5 2 7 2 3" xfId="44768"/>
    <cellStyle name="Note 5 2 7 2 4" xfId="44769"/>
    <cellStyle name="Note 5 2 7 2 5" xfId="44766"/>
    <cellStyle name="Note 5 2 7 3" xfId="44770"/>
    <cellStyle name="Note 5 2 7 4" xfId="44771"/>
    <cellStyle name="Note 5 2 7 5" xfId="44772"/>
    <cellStyle name="Note 5 2 7 6" xfId="44765"/>
    <cellStyle name="Note 5 2 8" xfId="44773"/>
    <cellStyle name="Note 5 2 8 2" xfId="44774"/>
    <cellStyle name="Note 5 2 8 2 2" xfId="44775"/>
    <cellStyle name="Note 5 2 8 2 3" xfId="44776"/>
    <cellStyle name="Note 5 2 8 2 4" xfId="44777"/>
    <cellStyle name="Note 5 2 8 3" xfId="44778"/>
    <cellStyle name="Note 5 2 8 4" xfId="44779"/>
    <cellStyle name="Note 5 2 8 5" xfId="44780"/>
    <cellStyle name="Note 5 2 9" xfId="44781"/>
    <cellStyle name="Note 5 2 9 2" xfId="44782"/>
    <cellStyle name="Note 5 2 9 2 2" xfId="44783"/>
    <cellStyle name="Note 5 2 9 2 3" xfId="44784"/>
    <cellStyle name="Note 5 2 9 2 4" xfId="44785"/>
    <cellStyle name="Note 5 2 9 3" xfId="44786"/>
    <cellStyle name="Note 5 2 9 4" xfId="44787"/>
    <cellStyle name="Note 5 2 9 5" xfId="44788"/>
    <cellStyle name="Note 5 2_5210 2540195 Revenue Decoupling Mechanism Electric 0614" xfId="5431"/>
    <cellStyle name="Note 5 3" xfId="5432"/>
    <cellStyle name="Note 5 3 10" xfId="44790"/>
    <cellStyle name="Note 5 3 10 2" xfId="44791"/>
    <cellStyle name="Note 5 3 10 2 2" xfId="44792"/>
    <cellStyle name="Note 5 3 10 2 3" xfId="44793"/>
    <cellStyle name="Note 5 3 10 2 4" xfId="44794"/>
    <cellStyle name="Note 5 3 10 3" xfId="44795"/>
    <cellStyle name="Note 5 3 10 4" xfId="44796"/>
    <cellStyle name="Note 5 3 10 5" xfId="44797"/>
    <cellStyle name="Note 5 3 11" xfId="44798"/>
    <cellStyle name="Note 5 3 11 2" xfId="44799"/>
    <cellStyle name="Note 5 3 11 2 2" xfId="44800"/>
    <cellStyle name="Note 5 3 11 2 3" xfId="44801"/>
    <cellStyle name="Note 5 3 11 2 4" xfId="44802"/>
    <cellStyle name="Note 5 3 11 3" xfId="44803"/>
    <cellStyle name="Note 5 3 11 4" xfId="44804"/>
    <cellStyle name="Note 5 3 11 5" xfId="44805"/>
    <cellStyle name="Note 5 3 12" xfId="44806"/>
    <cellStyle name="Note 5 3 12 2" xfId="44807"/>
    <cellStyle name="Note 5 3 12 2 2" xfId="44808"/>
    <cellStyle name="Note 5 3 12 2 3" xfId="44809"/>
    <cellStyle name="Note 5 3 12 2 4" xfId="44810"/>
    <cellStyle name="Note 5 3 12 3" xfId="44811"/>
    <cellStyle name="Note 5 3 12 4" xfId="44812"/>
    <cellStyle name="Note 5 3 12 5" xfId="44813"/>
    <cellStyle name="Note 5 3 13" xfId="44814"/>
    <cellStyle name="Note 5 3 13 2" xfId="44815"/>
    <cellStyle name="Note 5 3 13 2 2" xfId="44816"/>
    <cellStyle name="Note 5 3 13 2 3" xfId="44817"/>
    <cellStyle name="Note 5 3 13 2 4" xfId="44818"/>
    <cellStyle name="Note 5 3 13 3" xfId="44819"/>
    <cellStyle name="Note 5 3 13 4" xfId="44820"/>
    <cellStyle name="Note 5 3 13 5" xfId="44821"/>
    <cellStyle name="Note 5 3 14" xfId="44822"/>
    <cellStyle name="Note 5 3 14 2" xfId="44823"/>
    <cellStyle name="Note 5 3 14 2 2" xfId="44824"/>
    <cellStyle name="Note 5 3 14 2 3" xfId="44825"/>
    <cellStyle name="Note 5 3 14 2 4" xfId="44826"/>
    <cellStyle name="Note 5 3 14 3" xfId="44827"/>
    <cellStyle name="Note 5 3 14 4" xfId="44828"/>
    <cellStyle name="Note 5 3 14 5" xfId="44829"/>
    <cellStyle name="Note 5 3 15" xfId="44830"/>
    <cellStyle name="Note 5 3 15 2" xfId="44831"/>
    <cellStyle name="Note 5 3 15 2 2" xfId="44832"/>
    <cellStyle name="Note 5 3 15 2 3" xfId="44833"/>
    <cellStyle name="Note 5 3 15 2 4" xfId="44834"/>
    <cellStyle name="Note 5 3 15 3" xfId="44835"/>
    <cellStyle name="Note 5 3 15 4" xfId="44836"/>
    <cellStyle name="Note 5 3 15 5" xfId="44837"/>
    <cellStyle name="Note 5 3 16" xfId="44838"/>
    <cellStyle name="Note 5 3 16 2" xfId="44839"/>
    <cellStyle name="Note 5 3 16 2 2" xfId="44840"/>
    <cellStyle name="Note 5 3 16 2 3" xfId="44841"/>
    <cellStyle name="Note 5 3 16 2 4" xfId="44842"/>
    <cellStyle name="Note 5 3 16 3" xfId="44843"/>
    <cellStyle name="Note 5 3 16 4" xfId="44844"/>
    <cellStyle name="Note 5 3 16 5" xfId="44845"/>
    <cellStyle name="Note 5 3 17" xfId="44846"/>
    <cellStyle name="Note 5 3 17 2" xfId="44847"/>
    <cellStyle name="Note 5 3 17 3" xfId="44848"/>
    <cellStyle name="Note 5 3 17 4" xfId="44849"/>
    <cellStyle name="Note 5 3 18" xfId="44850"/>
    <cellStyle name="Note 5 3 19" xfId="44789"/>
    <cellStyle name="Note 5 3 2" xfId="5433"/>
    <cellStyle name="Note 5 3 2 2" xfId="44852"/>
    <cellStyle name="Note 5 3 2 2 2" xfId="44853"/>
    <cellStyle name="Note 5 3 2 2 3" xfId="44854"/>
    <cellStyle name="Note 5 3 2 2 4" xfId="44855"/>
    <cellStyle name="Note 5 3 2 3" xfId="44856"/>
    <cellStyle name="Note 5 3 2 3 2" xfId="44857"/>
    <cellStyle name="Note 5 3 2 3 3" xfId="44858"/>
    <cellStyle name="Note 5 3 2 3 4" xfId="44859"/>
    <cellStyle name="Note 5 3 2 4" xfId="44860"/>
    <cellStyle name="Note 5 3 2 5" xfId="44861"/>
    <cellStyle name="Note 5 3 2 6" xfId="44862"/>
    <cellStyle name="Note 5 3 2 7" xfId="44851"/>
    <cellStyle name="Note 5 3 3" xfId="5434"/>
    <cellStyle name="Note 5 3 3 2" xfId="44864"/>
    <cellStyle name="Note 5 3 3 2 2" xfId="44865"/>
    <cellStyle name="Note 5 3 3 2 3" xfId="44866"/>
    <cellStyle name="Note 5 3 3 2 4" xfId="44867"/>
    <cellStyle name="Note 5 3 3 3" xfId="44868"/>
    <cellStyle name="Note 5 3 3 3 2" xfId="44869"/>
    <cellStyle name="Note 5 3 3 3 3" xfId="44870"/>
    <cellStyle name="Note 5 3 3 3 4" xfId="44871"/>
    <cellStyle name="Note 5 3 3 4" xfId="44872"/>
    <cellStyle name="Note 5 3 3 5" xfId="44873"/>
    <cellStyle name="Note 5 3 3 6" xfId="44874"/>
    <cellStyle name="Note 5 3 3 7" xfId="44863"/>
    <cellStyle name="Note 5 3 4" xfId="44875"/>
    <cellStyle name="Note 5 3 4 2" xfId="44876"/>
    <cellStyle name="Note 5 3 4 2 2" xfId="44877"/>
    <cellStyle name="Note 5 3 4 2 3" xfId="44878"/>
    <cellStyle name="Note 5 3 4 2 4" xfId="44879"/>
    <cellStyle name="Note 5 3 4 3" xfId="44880"/>
    <cellStyle name="Note 5 3 4 4" xfId="44881"/>
    <cellStyle name="Note 5 3 4 5" xfId="44882"/>
    <cellStyle name="Note 5 3 5" xfId="44883"/>
    <cellStyle name="Note 5 3 5 2" xfId="44884"/>
    <cellStyle name="Note 5 3 5 2 2" xfId="44885"/>
    <cellStyle name="Note 5 3 5 2 3" xfId="44886"/>
    <cellStyle name="Note 5 3 5 2 4" xfId="44887"/>
    <cellStyle name="Note 5 3 5 3" xfId="44888"/>
    <cellStyle name="Note 5 3 5 4" xfId="44889"/>
    <cellStyle name="Note 5 3 5 5" xfId="44890"/>
    <cellStyle name="Note 5 3 6" xfId="44891"/>
    <cellStyle name="Note 5 3 6 2" xfId="44892"/>
    <cellStyle name="Note 5 3 6 2 2" xfId="44893"/>
    <cellStyle name="Note 5 3 6 2 3" xfId="44894"/>
    <cellStyle name="Note 5 3 6 2 4" xfId="44895"/>
    <cellStyle name="Note 5 3 6 3" xfId="44896"/>
    <cellStyle name="Note 5 3 6 4" xfId="44897"/>
    <cellStyle name="Note 5 3 6 5" xfId="44898"/>
    <cellStyle name="Note 5 3 7" xfId="44899"/>
    <cellStyle name="Note 5 3 7 2" xfId="44900"/>
    <cellStyle name="Note 5 3 7 2 2" xfId="44901"/>
    <cellStyle name="Note 5 3 7 2 3" xfId="44902"/>
    <cellStyle name="Note 5 3 7 2 4" xfId="44903"/>
    <cellStyle name="Note 5 3 7 3" xfId="44904"/>
    <cellStyle name="Note 5 3 7 4" xfId="44905"/>
    <cellStyle name="Note 5 3 7 5" xfId="44906"/>
    <cellStyle name="Note 5 3 8" xfId="44907"/>
    <cellStyle name="Note 5 3 8 2" xfId="44908"/>
    <cellStyle name="Note 5 3 8 2 2" xfId="44909"/>
    <cellStyle name="Note 5 3 8 2 3" xfId="44910"/>
    <cellStyle name="Note 5 3 8 2 4" xfId="44911"/>
    <cellStyle name="Note 5 3 8 3" xfId="44912"/>
    <cellStyle name="Note 5 3 8 4" xfId="44913"/>
    <cellStyle name="Note 5 3 8 5" xfId="44914"/>
    <cellStyle name="Note 5 3 9" xfId="44915"/>
    <cellStyle name="Note 5 3 9 2" xfId="44916"/>
    <cellStyle name="Note 5 3 9 2 2" xfId="44917"/>
    <cellStyle name="Note 5 3 9 2 3" xfId="44918"/>
    <cellStyle name="Note 5 3 9 2 4" xfId="44919"/>
    <cellStyle name="Note 5 3 9 3" xfId="44920"/>
    <cellStyle name="Note 5 3 9 4" xfId="44921"/>
    <cellStyle name="Note 5 3 9 5" xfId="44922"/>
    <cellStyle name="Note 5 3_5210NY6005A - NMPC Gas - ED Fund Program Deferra_0315" xfId="5435"/>
    <cellStyle name="Note 5 4" xfId="5436"/>
    <cellStyle name="Note 5 4 10" xfId="44924"/>
    <cellStyle name="Note 5 4 10 2" xfId="44925"/>
    <cellStyle name="Note 5 4 10 2 2" xfId="44926"/>
    <cellStyle name="Note 5 4 10 2 3" xfId="44927"/>
    <cellStyle name="Note 5 4 10 2 4" xfId="44928"/>
    <cellStyle name="Note 5 4 10 3" xfId="44929"/>
    <cellStyle name="Note 5 4 10 4" xfId="44930"/>
    <cellStyle name="Note 5 4 10 5" xfId="44931"/>
    <cellStyle name="Note 5 4 11" xfId="44932"/>
    <cellStyle name="Note 5 4 11 2" xfId="44933"/>
    <cellStyle name="Note 5 4 11 2 2" xfId="44934"/>
    <cellStyle name="Note 5 4 11 2 3" xfId="44935"/>
    <cellStyle name="Note 5 4 11 2 4" xfId="44936"/>
    <cellStyle name="Note 5 4 11 3" xfId="44937"/>
    <cellStyle name="Note 5 4 11 4" xfId="44938"/>
    <cellStyle name="Note 5 4 11 5" xfId="44939"/>
    <cellStyle name="Note 5 4 12" xfId="44940"/>
    <cellStyle name="Note 5 4 12 2" xfId="44941"/>
    <cellStyle name="Note 5 4 12 2 2" xfId="44942"/>
    <cellStyle name="Note 5 4 12 2 3" xfId="44943"/>
    <cellStyle name="Note 5 4 12 2 4" xfId="44944"/>
    <cellStyle name="Note 5 4 12 3" xfId="44945"/>
    <cellStyle name="Note 5 4 12 4" xfId="44946"/>
    <cellStyle name="Note 5 4 12 5" xfId="44947"/>
    <cellStyle name="Note 5 4 13" xfId="44948"/>
    <cellStyle name="Note 5 4 13 2" xfId="44949"/>
    <cellStyle name="Note 5 4 13 2 2" xfId="44950"/>
    <cellStyle name="Note 5 4 13 2 3" xfId="44951"/>
    <cellStyle name="Note 5 4 13 2 4" xfId="44952"/>
    <cellStyle name="Note 5 4 13 3" xfId="44953"/>
    <cellStyle name="Note 5 4 13 4" xfId="44954"/>
    <cellStyle name="Note 5 4 13 5" xfId="44955"/>
    <cellStyle name="Note 5 4 14" xfId="44956"/>
    <cellStyle name="Note 5 4 14 2" xfId="44957"/>
    <cellStyle name="Note 5 4 14 2 2" xfId="44958"/>
    <cellStyle name="Note 5 4 14 2 3" xfId="44959"/>
    <cellStyle name="Note 5 4 14 2 4" xfId="44960"/>
    <cellStyle name="Note 5 4 14 3" xfId="44961"/>
    <cellStyle name="Note 5 4 14 4" xfId="44962"/>
    <cellStyle name="Note 5 4 14 5" xfId="44963"/>
    <cellStyle name="Note 5 4 15" xfId="44964"/>
    <cellStyle name="Note 5 4 15 2" xfId="44965"/>
    <cellStyle name="Note 5 4 15 2 2" xfId="44966"/>
    <cellStyle name="Note 5 4 15 2 3" xfId="44967"/>
    <cellStyle name="Note 5 4 15 2 4" xfId="44968"/>
    <cellStyle name="Note 5 4 15 3" xfId="44969"/>
    <cellStyle name="Note 5 4 15 4" xfId="44970"/>
    <cellStyle name="Note 5 4 15 5" xfId="44971"/>
    <cellStyle name="Note 5 4 16" xfId="44972"/>
    <cellStyle name="Note 5 4 16 2" xfId="44973"/>
    <cellStyle name="Note 5 4 16 2 2" xfId="44974"/>
    <cellStyle name="Note 5 4 16 2 3" xfId="44975"/>
    <cellStyle name="Note 5 4 16 2 4" xfId="44976"/>
    <cellStyle name="Note 5 4 16 3" xfId="44977"/>
    <cellStyle name="Note 5 4 16 4" xfId="44978"/>
    <cellStyle name="Note 5 4 16 5" xfId="44979"/>
    <cellStyle name="Note 5 4 17" xfId="44980"/>
    <cellStyle name="Note 5 4 17 2" xfId="44981"/>
    <cellStyle name="Note 5 4 17 2 2" xfId="44982"/>
    <cellStyle name="Note 5 4 17 2 3" xfId="44983"/>
    <cellStyle name="Note 5 4 17 2 4" xfId="44984"/>
    <cellStyle name="Note 5 4 17 3" xfId="44985"/>
    <cellStyle name="Note 5 4 17 4" xfId="44986"/>
    <cellStyle name="Note 5 4 17 5" xfId="44987"/>
    <cellStyle name="Note 5 4 18" xfId="44988"/>
    <cellStyle name="Note 5 4 18 2" xfId="44989"/>
    <cellStyle name="Note 5 4 18 3" xfId="44990"/>
    <cellStyle name="Note 5 4 18 4" xfId="44991"/>
    <cellStyle name="Note 5 4 19" xfId="44992"/>
    <cellStyle name="Note 5 4 19 2" xfId="44993"/>
    <cellStyle name="Note 5 4 19 3" xfId="44994"/>
    <cellStyle name="Note 5 4 19 4" xfId="44995"/>
    <cellStyle name="Note 5 4 2" xfId="44996"/>
    <cellStyle name="Note 5 4 2 2" xfId="44997"/>
    <cellStyle name="Note 5 4 2 2 2" xfId="44998"/>
    <cellStyle name="Note 5 4 2 2 3" xfId="44999"/>
    <cellStyle name="Note 5 4 2 2 4" xfId="45000"/>
    <cellStyle name="Note 5 4 2 3" xfId="45001"/>
    <cellStyle name="Note 5 4 2 3 2" xfId="45002"/>
    <cellStyle name="Note 5 4 2 3 3" xfId="45003"/>
    <cellStyle name="Note 5 4 2 3 4" xfId="45004"/>
    <cellStyle name="Note 5 4 2 4" xfId="45005"/>
    <cellStyle name="Note 5 4 2 5" xfId="45006"/>
    <cellStyle name="Note 5 4 2 6" xfId="45007"/>
    <cellStyle name="Note 5 4 20" xfId="45008"/>
    <cellStyle name="Note 5 4 20 2" xfId="45009"/>
    <cellStyle name="Note 5 4 20 3" xfId="45010"/>
    <cellStyle name="Note 5 4 20 4" xfId="45011"/>
    <cellStyle name="Note 5 4 21" xfId="45012"/>
    <cellStyle name="Note 5 4 21 2" xfId="45013"/>
    <cellStyle name="Note 5 4 21 3" xfId="45014"/>
    <cellStyle name="Note 5 4 21 4" xfId="45015"/>
    <cellStyle name="Note 5 4 22" xfId="45016"/>
    <cellStyle name="Note 5 4 23" xfId="45017"/>
    <cellStyle name="Note 5 4 24" xfId="45018"/>
    <cellStyle name="Note 5 4 25" xfId="44923"/>
    <cellStyle name="Note 5 4 3" xfId="45019"/>
    <cellStyle name="Note 5 4 3 2" xfId="45020"/>
    <cellStyle name="Note 5 4 3 2 2" xfId="45021"/>
    <cellStyle name="Note 5 4 3 2 3" xfId="45022"/>
    <cellStyle name="Note 5 4 3 2 4" xfId="45023"/>
    <cellStyle name="Note 5 4 3 3" xfId="45024"/>
    <cellStyle name="Note 5 4 3 3 2" xfId="45025"/>
    <cellStyle name="Note 5 4 3 3 3" xfId="45026"/>
    <cellStyle name="Note 5 4 3 3 4" xfId="45027"/>
    <cellStyle name="Note 5 4 3 4" xfId="45028"/>
    <cellStyle name="Note 5 4 3 5" xfId="45029"/>
    <cellStyle name="Note 5 4 3 6" xfId="45030"/>
    <cellStyle name="Note 5 4 4" xfId="45031"/>
    <cellStyle name="Note 5 4 4 2" xfId="45032"/>
    <cellStyle name="Note 5 4 4 2 2" xfId="45033"/>
    <cellStyle name="Note 5 4 4 2 3" xfId="45034"/>
    <cellStyle name="Note 5 4 4 2 4" xfId="45035"/>
    <cellStyle name="Note 5 4 4 3" xfId="45036"/>
    <cellStyle name="Note 5 4 4 4" xfId="45037"/>
    <cellStyle name="Note 5 4 4 5" xfId="45038"/>
    <cellStyle name="Note 5 4 5" xfId="45039"/>
    <cellStyle name="Note 5 4 5 2" xfId="45040"/>
    <cellStyle name="Note 5 4 5 2 2" xfId="45041"/>
    <cellStyle name="Note 5 4 5 2 3" xfId="45042"/>
    <cellStyle name="Note 5 4 5 2 4" xfId="45043"/>
    <cellStyle name="Note 5 4 5 3" xfId="45044"/>
    <cellStyle name="Note 5 4 5 4" xfId="45045"/>
    <cellStyle name="Note 5 4 5 5" xfId="45046"/>
    <cellStyle name="Note 5 4 6" xfId="45047"/>
    <cellStyle name="Note 5 4 6 2" xfId="45048"/>
    <cellStyle name="Note 5 4 6 2 2" xfId="45049"/>
    <cellStyle name="Note 5 4 6 2 3" xfId="45050"/>
    <cellStyle name="Note 5 4 6 2 4" xfId="45051"/>
    <cellStyle name="Note 5 4 6 3" xfId="45052"/>
    <cellStyle name="Note 5 4 6 4" xfId="45053"/>
    <cellStyle name="Note 5 4 6 5" xfId="45054"/>
    <cellStyle name="Note 5 4 7" xfId="45055"/>
    <cellStyle name="Note 5 4 7 2" xfId="45056"/>
    <cellStyle name="Note 5 4 7 2 2" xfId="45057"/>
    <cellStyle name="Note 5 4 7 2 3" xfId="45058"/>
    <cellStyle name="Note 5 4 7 2 4" xfId="45059"/>
    <cellStyle name="Note 5 4 7 3" xfId="45060"/>
    <cellStyle name="Note 5 4 7 4" xfId="45061"/>
    <cellStyle name="Note 5 4 7 5" xfId="45062"/>
    <cellStyle name="Note 5 4 8" xfId="45063"/>
    <cellStyle name="Note 5 4 8 2" xfId="45064"/>
    <cellStyle name="Note 5 4 8 2 2" xfId="45065"/>
    <cellStyle name="Note 5 4 8 2 3" xfId="45066"/>
    <cellStyle name="Note 5 4 8 2 4" xfId="45067"/>
    <cellStyle name="Note 5 4 8 3" xfId="45068"/>
    <cellStyle name="Note 5 4 8 4" xfId="45069"/>
    <cellStyle name="Note 5 4 8 5" xfId="45070"/>
    <cellStyle name="Note 5 4 9" xfId="45071"/>
    <cellStyle name="Note 5 4 9 2" xfId="45072"/>
    <cellStyle name="Note 5 4 9 2 2" xfId="45073"/>
    <cellStyle name="Note 5 4 9 2 3" xfId="45074"/>
    <cellStyle name="Note 5 4 9 2 4" xfId="45075"/>
    <cellStyle name="Note 5 4 9 3" xfId="45076"/>
    <cellStyle name="Note 5 4 9 4" xfId="45077"/>
    <cellStyle name="Note 5 4 9 5" xfId="45078"/>
    <cellStyle name="Note 5 4_Income Statement " xfId="45079"/>
    <cellStyle name="Note 5 5" xfId="5437"/>
    <cellStyle name="Note 5 5 2" xfId="5438"/>
    <cellStyle name="Note 5 5 2 2" xfId="45082"/>
    <cellStyle name="Note 5 5 2 3" xfId="45083"/>
    <cellStyle name="Note 5 5 2 4" xfId="45084"/>
    <cellStyle name="Note 5 5 2 5" xfId="45081"/>
    <cellStyle name="Note 5 5 3" xfId="45085"/>
    <cellStyle name="Note 5 5 3 2" xfId="45086"/>
    <cellStyle name="Note 5 5 3 3" xfId="45087"/>
    <cellStyle name="Note 5 5 3 4" xfId="45088"/>
    <cellStyle name="Note 5 5 4" xfId="45089"/>
    <cellStyle name="Note 5 5 5" xfId="45090"/>
    <cellStyle name="Note 5 5 6" xfId="45091"/>
    <cellStyle name="Note 5 5 7" xfId="45080"/>
    <cellStyle name="Note 5 6" xfId="5439"/>
    <cellStyle name="Note 5 6 2" xfId="45093"/>
    <cellStyle name="Note 5 6 2 2" xfId="45094"/>
    <cellStyle name="Note 5 6 2 3" xfId="45095"/>
    <cellStyle name="Note 5 6 2 4" xfId="45096"/>
    <cellStyle name="Note 5 6 3" xfId="45097"/>
    <cellStyle name="Note 5 6 3 2" xfId="45098"/>
    <cellStyle name="Note 5 6 3 3" xfId="45099"/>
    <cellStyle name="Note 5 6 3 4" xfId="45100"/>
    <cellStyle name="Note 5 6 4" xfId="45101"/>
    <cellStyle name="Note 5 6 5" xfId="45102"/>
    <cellStyle name="Note 5 6 6" xfId="45103"/>
    <cellStyle name="Note 5 6 7" xfId="45092"/>
    <cellStyle name="Note 5 7" xfId="5440"/>
    <cellStyle name="Note 5 7 2" xfId="5441"/>
    <cellStyle name="Note 5 7 2 2" xfId="45106"/>
    <cellStyle name="Note 5 7 2 3" xfId="45107"/>
    <cellStyle name="Note 5 7 2 4" xfId="45108"/>
    <cellStyle name="Note 5 7 2 5" xfId="45105"/>
    <cellStyle name="Note 5 7 3" xfId="45109"/>
    <cellStyle name="Note 5 7 4" xfId="45110"/>
    <cellStyle name="Note 5 7 5" xfId="45111"/>
    <cellStyle name="Note 5 7 6" xfId="45104"/>
    <cellStyle name="Note 5 8" xfId="5442"/>
    <cellStyle name="Note 5 8 2" xfId="5443"/>
    <cellStyle name="Note 5 8 2 2" xfId="45114"/>
    <cellStyle name="Note 5 8 2 3" xfId="45115"/>
    <cellStyle name="Note 5 8 2 4" xfId="45116"/>
    <cellStyle name="Note 5 8 2 5" xfId="45113"/>
    <cellStyle name="Note 5 8 3" xfId="45117"/>
    <cellStyle name="Note 5 8 4" xfId="45118"/>
    <cellStyle name="Note 5 8 5" xfId="45119"/>
    <cellStyle name="Note 5 8 6" xfId="45112"/>
    <cellStyle name="Note 5 9" xfId="3584"/>
    <cellStyle name="Note 5 9 2" xfId="45121"/>
    <cellStyle name="Note 5 9 2 2" xfId="45122"/>
    <cellStyle name="Note 5 9 2 3" xfId="45123"/>
    <cellStyle name="Note 5 9 2 4" xfId="45124"/>
    <cellStyle name="Note 5 9 3" xfId="45125"/>
    <cellStyle name="Note 5 9 4" xfId="45126"/>
    <cellStyle name="Note 5 9 5" xfId="45127"/>
    <cellStyle name="Note 5 9 6" xfId="45120"/>
    <cellStyle name="Note 5_5210 2540195 Revenue Decoupling Mechanism Electric 0614" xfId="5444"/>
    <cellStyle name="Note 50" xfId="45128"/>
    <cellStyle name="Note 51" xfId="45129"/>
    <cellStyle name="Note 52" xfId="45130"/>
    <cellStyle name="Note 53" xfId="45131"/>
    <cellStyle name="Note 54" xfId="45132"/>
    <cellStyle name="Note 55" xfId="45133"/>
    <cellStyle name="Note 56" xfId="45134"/>
    <cellStyle name="Note 57" xfId="45135"/>
    <cellStyle name="Note 58" xfId="45136"/>
    <cellStyle name="Note 59" xfId="45137"/>
    <cellStyle name="Note 6" xfId="1751"/>
    <cellStyle name="Note 6 10" xfId="45139"/>
    <cellStyle name="Note 6 11" xfId="45140"/>
    <cellStyle name="Note 6 12" xfId="45141"/>
    <cellStyle name="Note 6 13" xfId="45142"/>
    <cellStyle name="Note 6 14" xfId="45143"/>
    <cellStyle name="Note 6 15" xfId="45138"/>
    <cellStyle name="Note 6 2" xfId="5446"/>
    <cellStyle name="Note 6 2 10" xfId="45145"/>
    <cellStyle name="Note 6 2 10 2" xfId="45146"/>
    <cellStyle name="Note 6 2 10 2 2" xfId="45147"/>
    <cellStyle name="Note 6 2 10 2 3" xfId="45148"/>
    <cellStyle name="Note 6 2 10 2 4" xfId="45149"/>
    <cellStyle name="Note 6 2 10 3" xfId="45150"/>
    <cellStyle name="Note 6 2 10 4" xfId="45151"/>
    <cellStyle name="Note 6 2 10 5" xfId="45152"/>
    <cellStyle name="Note 6 2 11" xfId="45153"/>
    <cellStyle name="Note 6 2 11 2" xfId="45154"/>
    <cellStyle name="Note 6 2 11 2 2" xfId="45155"/>
    <cellStyle name="Note 6 2 11 2 3" xfId="45156"/>
    <cellStyle name="Note 6 2 11 2 4" xfId="45157"/>
    <cellStyle name="Note 6 2 11 3" xfId="45158"/>
    <cellStyle name="Note 6 2 11 4" xfId="45159"/>
    <cellStyle name="Note 6 2 11 5" xfId="45160"/>
    <cellStyle name="Note 6 2 12" xfId="45161"/>
    <cellStyle name="Note 6 2 12 2" xfId="45162"/>
    <cellStyle name="Note 6 2 12 2 2" xfId="45163"/>
    <cellStyle name="Note 6 2 12 2 3" xfId="45164"/>
    <cellStyle name="Note 6 2 12 2 4" xfId="45165"/>
    <cellStyle name="Note 6 2 12 3" xfId="45166"/>
    <cellStyle name="Note 6 2 12 4" xfId="45167"/>
    <cellStyle name="Note 6 2 12 5" xfId="45168"/>
    <cellStyle name="Note 6 2 13" xfId="45169"/>
    <cellStyle name="Note 6 2 13 2" xfId="45170"/>
    <cellStyle name="Note 6 2 13 2 2" xfId="45171"/>
    <cellStyle name="Note 6 2 13 2 3" xfId="45172"/>
    <cellStyle name="Note 6 2 13 2 4" xfId="45173"/>
    <cellStyle name="Note 6 2 13 3" xfId="45174"/>
    <cellStyle name="Note 6 2 13 4" xfId="45175"/>
    <cellStyle name="Note 6 2 13 5" xfId="45176"/>
    <cellStyle name="Note 6 2 14" xfId="45177"/>
    <cellStyle name="Note 6 2 14 2" xfId="45178"/>
    <cellStyle name="Note 6 2 14 2 2" xfId="45179"/>
    <cellStyle name="Note 6 2 14 2 3" xfId="45180"/>
    <cellStyle name="Note 6 2 14 2 4" xfId="45181"/>
    <cellStyle name="Note 6 2 14 3" xfId="45182"/>
    <cellStyle name="Note 6 2 14 4" xfId="45183"/>
    <cellStyle name="Note 6 2 14 5" xfId="45184"/>
    <cellStyle name="Note 6 2 15" xfId="45185"/>
    <cellStyle name="Note 6 2 15 2" xfId="45186"/>
    <cellStyle name="Note 6 2 15 2 2" xfId="45187"/>
    <cellStyle name="Note 6 2 15 2 3" xfId="45188"/>
    <cellStyle name="Note 6 2 15 2 4" xfId="45189"/>
    <cellStyle name="Note 6 2 15 3" xfId="45190"/>
    <cellStyle name="Note 6 2 15 4" xfId="45191"/>
    <cellStyle name="Note 6 2 15 5" xfId="45192"/>
    <cellStyle name="Note 6 2 16" xfId="45193"/>
    <cellStyle name="Note 6 2 16 2" xfId="45194"/>
    <cellStyle name="Note 6 2 16 2 2" xfId="45195"/>
    <cellStyle name="Note 6 2 16 2 3" xfId="45196"/>
    <cellStyle name="Note 6 2 16 2 4" xfId="45197"/>
    <cellStyle name="Note 6 2 16 3" xfId="45198"/>
    <cellStyle name="Note 6 2 16 4" xfId="45199"/>
    <cellStyle name="Note 6 2 16 5" xfId="45200"/>
    <cellStyle name="Note 6 2 17" xfId="45201"/>
    <cellStyle name="Note 6 2 17 2" xfId="45202"/>
    <cellStyle name="Note 6 2 17 2 2" xfId="45203"/>
    <cellStyle name="Note 6 2 17 2 3" xfId="45204"/>
    <cellStyle name="Note 6 2 17 2 4" xfId="45205"/>
    <cellStyle name="Note 6 2 17 3" xfId="45206"/>
    <cellStyle name="Note 6 2 17 4" xfId="45207"/>
    <cellStyle name="Note 6 2 17 5" xfId="45208"/>
    <cellStyle name="Note 6 2 18" xfId="45209"/>
    <cellStyle name="Note 6 2 18 2" xfId="45210"/>
    <cellStyle name="Note 6 2 18 3" xfId="45211"/>
    <cellStyle name="Note 6 2 18 4" xfId="45212"/>
    <cellStyle name="Note 6 2 19" xfId="45213"/>
    <cellStyle name="Note 6 2 2" xfId="5447"/>
    <cellStyle name="Note 6 2 2 10" xfId="45215"/>
    <cellStyle name="Note 6 2 2 10 2" xfId="45216"/>
    <cellStyle name="Note 6 2 2 10 2 2" xfId="45217"/>
    <cellStyle name="Note 6 2 2 10 2 3" xfId="45218"/>
    <cellStyle name="Note 6 2 2 10 2 4" xfId="45219"/>
    <cellStyle name="Note 6 2 2 10 3" xfId="45220"/>
    <cellStyle name="Note 6 2 2 10 4" xfId="45221"/>
    <cellStyle name="Note 6 2 2 10 5" xfId="45222"/>
    <cellStyle name="Note 6 2 2 11" xfId="45223"/>
    <cellStyle name="Note 6 2 2 11 2" xfId="45224"/>
    <cellStyle name="Note 6 2 2 11 2 2" xfId="45225"/>
    <cellStyle name="Note 6 2 2 11 2 3" xfId="45226"/>
    <cellStyle name="Note 6 2 2 11 2 4" xfId="45227"/>
    <cellStyle name="Note 6 2 2 11 3" xfId="45228"/>
    <cellStyle name="Note 6 2 2 11 4" xfId="45229"/>
    <cellStyle name="Note 6 2 2 11 5" xfId="45230"/>
    <cellStyle name="Note 6 2 2 12" xfId="45231"/>
    <cellStyle name="Note 6 2 2 12 2" xfId="45232"/>
    <cellStyle name="Note 6 2 2 12 2 2" xfId="45233"/>
    <cellStyle name="Note 6 2 2 12 2 3" xfId="45234"/>
    <cellStyle name="Note 6 2 2 12 2 4" xfId="45235"/>
    <cellStyle name="Note 6 2 2 12 3" xfId="45236"/>
    <cellStyle name="Note 6 2 2 12 4" xfId="45237"/>
    <cellStyle name="Note 6 2 2 12 5" xfId="45238"/>
    <cellStyle name="Note 6 2 2 13" xfId="45239"/>
    <cellStyle name="Note 6 2 2 13 2" xfId="45240"/>
    <cellStyle name="Note 6 2 2 13 2 2" xfId="45241"/>
    <cellStyle name="Note 6 2 2 13 2 3" xfId="45242"/>
    <cellStyle name="Note 6 2 2 13 2 4" xfId="45243"/>
    <cellStyle name="Note 6 2 2 13 3" xfId="45244"/>
    <cellStyle name="Note 6 2 2 13 4" xfId="45245"/>
    <cellStyle name="Note 6 2 2 13 5" xfId="45246"/>
    <cellStyle name="Note 6 2 2 14" xfId="45247"/>
    <cellStyle name="Note 6 2 2 14 2" xfId="45248"/>
    <cellStyle name="Note 6 2 2 14 2 2" xfId="45249"/>
    <cellStyle name="Note 6 2 2 14 2 3" xfId="45250"/>
    <cellStyle name="Note 6 2 2 14 2 4" xfId="45251"/>
    <cellStyle name="Note 6 2 2 14 3" xfId="45252"/>
    <cellStyle name="Note 6 2 2 14 4" xfId="45253"/>
    <cellStyle name="Note 6 2 2 14 5" xfId="45254"/>
    <cellStyle name="Note 6 2 2 15" xfId="45255"/>
    <cellStyle name="Note 6 2 2 15 2" xfId="45256"/>
    <cellStyle name="Note 6 2 2 15 2 2" xfId="45257"/>
    <cellStyle name="Note 6 2 2 15 2 3" xfId="45258"/>
    <cellStyle name="Note 6 2 2 15 2 4" xfId="45259"/>
    <cellStyle name="Note 6 2 2 15 3" xfId="45260"/>
    <cellStyle name="Note 6 2 2 15 4" xfId="45261"/>
    <cellStyle name="Note 6 2 2 15 5" xfId="45262"/>
    <cellStyle name="Note 6 2 2 16" xfId="45263"/>
    <cellStyle name="Note 6 2 2 16 2" xfId="45264"/>
    <cellStyle name="Note 6 2 2 16 2 2" xfId="45265"/>
    <cellStyle name="Note 6 2 2 16 2 3" xfId="45266"/>
    <cellStyle name="Note 6 2 2 16 2 4" xfId="45267"/>
    <cellStyle name="Note 6 2 2 16 3" xfId="45268"/>
    <cellStyle name="Note 6 2 2 16 4" xfId="45269"/>
    <cellStyle name="Note 6 2 2 16 5" xfId="45270"/>
    <cellStyle name="Note 6 2 2 17" xfId="45271"/>
    <cellStyle name="Note 6 2 2 17 2" xfId="45272"/>
    <cellStyle name="Note 6 2 2 17 3" xfId="45273"/>
    <cellStyle name="Note 6 2 2 17 4" xfId="45274"/>
    <cellStyle name="Note 6 2 2 18" xfId="45275"/>
    <cellStyle name="Note 6 2 2 19" xfId="45214"/>
    <cellStyle name="Note 6 2 2 2" xfId="5448"/>
    <cellStyle name="Note 6 2 2 2 2" xfId="45277"/>
    <cellStyle name="Note 6 2 2 2 2 2" xfId="45278"/>
    <cellStyle name="Note 6 2 2 2 2 3" xfId="45279"/>
    <cellStyle name="Note 6 2 2 2 2 4" xfId="45280"/>
    <cellStyle name="Note 6 2 2 2 3" xfId="45281"/>
    <cellStyle name="Note 6 2 2 2 3 2" xfId="45282"/>
    <cellStyle name="Note 6 2 2 2 3 3" xfId="45283"/>
    <cellStyle name="Note 6 2 2 2 3 4" xfId="45284"/>
    <cellStyle name="Note 6 2 2 2 4" xfId="45285"/>
    <cellStyle name="Note 6 2 2 2 5" xfId="45286"/>
    <cellStyle name="Note 6 2 2 2 6" xfId="45287"/>
    <cellStyle name="Note 6 2 2 2 7" xfId="45276"/>
    <cellStyle name="Note 6 2 2 3" xfId="5449"/>
    <cellStyle name="Note 6 2 2 3 2" xfId="45289"/>
    <cellStyle name="Note 6 2 2 3 2 2" xfId="45290"/>
    <cellStyle name="Note 6 2 2 3 2 3" xfId="45291"/>
    <cellStyle name="Note 6 2 2 3 2 4" xfId="45292"/>
    <cellStyle name="Note 6 2 2 3 3" xfId="45293"/>
    <cellStyle name="Note 6 2 2 3 3 2" xfId="45294"/>
    <cellStyle name="Note 6 2 2 3 3 3" xfId="45295"/>
    <cellStyle name="Note 6 2 2 3 3 4" xfId="45296"/>
    <cellStyle name="Note 6 2 2 3 4" xfId="45297"/>
    <cellStyle name="Note 6 2 2 3 5" xfId="45298"/>
    <cellStyle name="Note 6 2 2 3 6" xfId="45299"/>
    <cellStyle name="Note 6 2 2 3 7" xfId="45288"/>
    <cellStyle name="Note 6 2 2 4" xfId="45300"/>
    <cellStyle name="Note 6 2 2 4 2" xfId="45301"/>
    <cellStyle name="Note 6 2 2 4 2 2" xfId="45302"/>
    <cellStyle name="Note 6 2 2 4 2 3" xfId="45303"/>
    <cellStyle name="Note 6 2 2 4 2 4" xfId="45304"/>
    <cellStyle name="Note 6 2 2 4 3" xfId="45305"/>
    <cellStyle name="Note 6 2 2 4 4" xfId="45306"/>
    <cellStyle name="Note 6 2 2 4 5" xfId="45307"/>
    <cellStyle name="Note 6 2 2 5" xfId="45308"/>
    <cellStyle name="Note 6 2 2 5 2" xfId="45309"/>
    <cellStyle name="Note 6 2 2 5 2 2" xfId="45310"/>
    <cellStyle name="Note 6 2 2 5 2 3" xfId="45311"/>
    <cellStyle name="Note 6 2 2 5 2 4" xfId="45312"/>
    <cellStyle name="Note 6 2 2 5 3" xfId="45313"/>
    <cellStyle name="Note 6 2 2 5 4" xfId="45314"/>
    <cellStyle name="Note 6 2 2 5 5" xfId="45315"/>
    <cellStyle name="Note 6 2 2 6" xfId="45316"/>
    <cellStyle name="Note 6 2 2 6 2" xfId="45317"/>
    <cellStyle name="Note 6 2 2 6 2 2" xfId="45318"/>
    <cellStyle name="Note 6 2 2 6 2 3" xfId="45319"/>
    <cellStyle name="Note 6 2 2 6 2 4" xfId="45320"/>
    <cellStyle name="Note 6 2 2 6 3" xfId="45321"/>
    <cellStyle name="Note 6 2 2 6 4" xfId="45322"/>
    <cellStyle name="Note 6 2 2 6 5" xfId="45323"/>
    <cellStyle name="Note 6 2 2 7" xfId="45324"/>
    <cellStyle name="Note 6 2 2 7 2" xfId="45325"/>
    <cellStyle name="Note 6 2 2 7 2 2" xfId="45326"/>
    <cellStyle name="Note 6 2 2 7 2 3" xfId="45327"/>
    <cellStyle name="Note 6 2 2 7 2 4" xfId="45328"/>
    <cellStyle name="Note 6 2 2 7 3" xfId="45329"/>
    <cellStyle name="Note 6 2 2 7 4" xfId="45330"/>
    <cellStyle name="Note 6 2 2 7 5" xfId="45331"/>
    <cellStyle name="Note 6 2 2 8" xfId="45332"/>
    <cellStyle name="Note 6 2 2 8 2" xfId="45333"/>
    <cellStyle name="Note 6 2 2 8 2 2" xfId="45334"/>
    <cellStyle name="Note 6 2 2 8 2 3" xfId="45335"/>
    <cellStyle name="Note 6 2 2 8 2 4" xfId="45336"/>
    <cellStyle name="Note 6 2 2 8 3" xfId="45337"/>
    <cellStyle name="Note 6 2 2 8 4" xfId="45338"/>
    <cellStyle name="Note 6 2 2 8 5" xfId="45339"/>
    <cellStyle name="Note 6 2 2 9" xfId="45340"/>
    <cellStyle name="Note 6 2 2 9 2" xfId="45341"/>
    <cellStyle name="Note 6 2 2 9 2 2" xfId="45342"/>
    <cellStyle name="Note 6 2 2 9 2 3" xfId="45343"/>
    <cellStyle name="Note 6 2 2 9 2 4" xfId="45344"/>
    <cellStyle name="Note 6 2 2 9 3" xfId="45345"/>
    <cellStyle name="Note 6 2 2 9 4" xfId="45346"/>
    <cellStyle name="Note 6 2 2 9 5" xfId="45347"/>
    <cellStyle name="Note 6 2 2_5210NY6005A - NMPC Gas - ED Fund Program Deferra_0315" xfId="5450"/>
    <cellStyle name="Note 6 2 20" xfId="45348"/>
    <cellStyle name="Note 6 2 21" xfId="45349"/>
    <cellStyle name="Note 6 2 22" xfId="45144"/>
    <cellStyle name="Note 6 2 3" xfId="5451"/>
    <cellStyle name="Note 6 2 3 2" xfId="45351"/>
    <cellStyle name="Note 6 2 3 2 2" xfId="45352"/>
    <cellStyle name="Note 6 2 3 2 3" xfId="45353"/>
    <cellStyle name="Note 6 2 3 2 4" xfId="45354"/>
    <cellStyle name="Note 6 2 3 3" xfId="45355"/>
    <cellStyle name="Note 6 2 3 3 2" xfId="45356"/>
    <cellStyle name="Note 6 2 3 3 3" xfId="45357"/>
    <cellStyle name="Note 6 2 3 3 4" xfId="45358"/>
    <cellStyle name="Note 6 2 3 4" xfId="45359"/>
    <cellStyle name="Note 6 2 3 5" xfId="45360"/>
    <cellStyle name="Note 6 2 3 6" xfId="45361"/>
    <cellStyle name="Note 6 2 3 7" xfId="45350"/>
    <cellStyle name="Note 6 2 4" xfId="5452"/>
    <cellStyle name="Note 6 2 4 2" xfId="5453"/>
    <cellStyle name="Note 6 2 4 2 2" xfId="45364"/>
    <cellStyle name="Note 6 2 4 2 3" xfId="45365"/>
    <cellStyle name="Note 6 2 4 2 4" xfId="45366"/>
    <cellStyle name="Note 6 2 4 2 5" xfId="45363"/>
    <cellStyle name="Note 6 2 4 3" xfId="45367"/>
    <cellStyle name="Note 6 2 4 3 2" xfId="45368"/>
    <cellStyle name="Note 6 2 4 3 3" xfId="45369"/>
    <cellStyle name="Note 6 2 4 3 4" xfId="45370"/>
    <cellStyle name="Note 6 2 4 4" xfId="45371"/>
    <cellStyle name="Note 6 2 4 5" xfId="45372"/>
    <cellStyle name="Note 6 2 4 6" xfId="45373"/>
    <cellStyle name="Note 6 2 4 7" xfId="45362"/>
    <cellStyle name="Note 6 2 5" xfId="5454"/>
    <cellStyle name="Note 6 2 5 2" xfId="45375"/>
    <cellStyle name="Note 6 2 5 2 2" xfId="45376"/>
    <cellStyle name="Note 6 2 5 2 3" xfId="45377"/>
    <cellStyle name="Note 6 2 5 2 4" xfId="45378"/>
    <cellStyle name="Note 6 2 5 3" xfId="45379"/>
    <cellStyle name="Note 6 2 5 4" xfId="45380"/>
    <cellStyle name="Note 6 2 5 5" xfId="45381"/>
    <cellStyle name="Note 6 2 5 6" xfId="45374"/>
    <cellStyle name="Note 6 2 6" xfId="5455"/>
    <cellStyle name="Note 6 2 6 2" xfId="5456"/>
    <cellStyle name="Note 6 2 6 2 2" xfId="45384"/>
    <cellStyle name="Note 6 2 6 2 3" xfId="45385"/>
    <cellStyle name="Note 6 2 6 2 4" xfId="45386"/>
    <cellStyle name="Note 6 2 6 2 5" xfId="45383"/>
    <cellStyle name="Note 6 2 6 3" xfId="45387"/>
    <cellStyle name="Note 6 2 6 4" xfId="45388"/>
    <cellStyle name="Note 6 2 6 5" xfId="45389"/>
    <cellStyle name="Note 6 2 6 6" xfId="45382"/>
    <cellStyle name="Note 6 2 7" xfId="5457"/>
    <cellStyle name="Note 6 2 7 2" xfId="5458"/>
    <cellStyle name="Note 6 2 7 2 2" xfId="45392"/>
    <cellStyle name="Note 6 2 7 2 3" xfId="45393"/>
    <cellStyle name="Note 6 2 7 2 4" xfId="45394"/>
    <cellStyle name="Note 6 2 7 2 5" xfId="45391"/>
    <cellStyle name="Note 6 2 7 3" xfId="45395"/>
    <cellStyle name="Note 6 2 7 4" xfId="45396"/>
    <cellStyle name="Note 6 2 7 5" xfId="45397"/>
    <cellStyle name="Note 6 2 7 6" xfId="45390"/>
    <cellStyle name="Note 6 2 8" xfId="45398"/>
    <cellStyle name="Note 6 2 8 2" xfId="45399"/>
    <cellStyle name="Note 6 2 8 2 2" xfId="45400"/>
    <cellStyle name="Note 6 2 8 2 3" xfId="45401"/>
    <cellStyle name="Note 6 2 8 2 4" xfId="45402"/>
    <cellStyle name="Note 6 2 8 3" xfId="45403"/>
    <cellStyle name="Note 6 2 8 4" xfId="45404"/>
    <cellStyle name="Note 6 2 8 5" xfId="45405"/>
    <cellStyle name="Note 6 2 9" xfId="45406"/>
    <cellStyle name="Note 6 2 9 2" xfId="45407"/>
    <cellStyle name="Note 6 2 9 2 2" xfId="45408"/>
    <cellStyle name="Note 6 2 9 2 3" xfId="45409"/>
    <cellStyle name="Note 6 2 9 2 4" xfId="45410"/>
    <cellStyle name="Note 6 2 9 3" xfId="45411"/>
    <cellStyle name="Note 6 2 9 4" xfId="45412"/>
    <cellStyle name="Note 6 2 9 5" xfId="45413"/>
    <cellStyle name="Note 6 2_5210 2540195 Revenue Decoupling Mechanism Electric 0614" xfId="5459"/>
    <cellStyle name="Note 6 3" xfId="5460"/>
    <cellStyle name="Note 6 3 10" xfId="45415"/>
    <cellStyle name="Note 6 3 10 2" xfId="45416"/>
    <cellStyle name="Note 6 3 10 2 2" xfId="45417"/>
    <cellStyle name="Note 6 3 10 2 3" xfId="45418"/>
    <cellStyle name="Note 6 3 10 2 4" xfId="45419"/>
    <cellStyle name="Note 6 3 10 3" xfId="45420"/>
    <cellStyle name="Note 6 3 10 4" xfId="45421"/>
    <cellStyle name="Note 6 3 10 5" xfId="45422"/>
    <cellStyle name="Note 6 3 11" xfId="45423"/>
    <cellStyle name="Note 6 3 11 2" xfId="45424"/>
    <cellStyle name="Note 6 3 11 2 2" xfId="45425"/>
    <cellStyle name="Note 6 3 11 2 3" xfId="45426"/>
    <cellStyle name="Note 6 3 11 2 4" xfId="45427"/>
    <cellStyle name="Note 6 3 11 3" xfId="45428"/>
    <cellStyle name="Note 6 3 11 4" xfId="45429"/>
    <cellStyle name="Note 6 3 11 5" xfId="45430"/>
    <cellStyle name="Note 6 3 12" xfId="45431"/>
    <cellStyle name="Note 6 3 12 2" xfId="45432"/>
    <cellStyle name="Note 6 3 12 2 2" xfId="45433"/>
    <cellStyle name="Note 6 3 12 2 3" xfId="45434"/>
    <cellStyle name="Note 6 3 12 2 4" xfId="45435"/>
    <cellStyle name="Note 6 3 12 3" xfId="45436"/>
    <cellStyle name="Note 6 3 12 4" xfId="45437"/>
    <cellStyle name="Note 6 3 12 5" xfId="45438"/>
    <cellStyle name="Note 6 3 13" xfId="45439"/>
    <cellStyle name="Note 6 3 13 2" xfId="45440"/>
    <cellStyle name="Note 6 3 13 2 2" xfId="45441"/>
    <cellStyle name="Note 6 3 13 2 3" xfId="45442"/>
    <cellStyle name="Note 6 3 13 2 4" xfId="45443"/>
    <cellStyle name="Note 6 3 13 3" xfId="45444"/>
    <cellStyle name="Note 6 3 13 4" xfId="45445"/>
    <cellStyle name="Note 6 3 13 5" xfId="45446"/>
    <cellStyle name="Note 6 3 14" xfId="45447"/>
    <cellStyle name="Note 6 3 14 2" xfId="45448"/>
    <cellStyle name="Note 6 3 14 2 2" xfId="45449"/>
    <cellStyle name="Note 6 3 14 2 3" xfId="45450"/>
    <cellStyle name="Note 6 3 14 2 4" xfId="45451"/>
    <cellStyle name="Note 6 3 14 3" xfId="45452"/>
    <cellStyle name="Note 6 3 14 4" xfId="45453"/>
    <cellStyle name="Note 6 3 14 5" xfId="45454"/>
    <cellStyle name="Note 6 3 15" xfId="45455"/>
    <cellStyle name="Note 6 3 15 2" xfId="45456"/>
    <cellStyle name="Note 6 3 15 2 2" xfId="45457"/>
    <cellStyle name="Note 6 3 15 2 3" xfId="45458"/>
    <cellStyle name="Note 6 3 15 2 4" xfId="45459"/>
    <cellStyle name="Note 6 3 15 3" xfId="45460"/>
    <cellStyle name="Note 6 3 15 4" xfId="45461"/>
    <cellStyle name="Note 6 3 15 5" xfId="45462"/>
    <cellStyle name="Note 6 3 16" xfId="45463"/>
    <cellStyle name="Note 6 3 16 2" xfId="45464"/>
    <cellStyle name="Note 6 3 16 2 2" xfId="45465"/>
    <cellStyle name="Note 6 3 16 2 3" xfId="45466"/>
    <cellStyle name="Note 6 3 16 2 4" xfId="45467"/>
    <cellStyle name="Note 6 3 16 3" xfId="45468"/>
    <cellStyle name="Note 6 3 16 4" xfId="45469"/>
    <cellStyle name="Note 6 3 16 5" xfId="45470"/>
    <cellStyle name="Note 6 3 17" xfId="45471"/>
    <cellStyle name="Note 6 3 17 2" xfId="45472"/>
    <cellStyle name="Note 6 3 17 3" xfId="45473"/>
    <cellStyle name="Note 6 3 17 4" xfId="45474"/>
    <cellStyle name="Note 6 3 18" xfId="45475"/>
    <cellStyle name="Note 6 3 19" xfId="45414"/>
    <cellStyle name="Note 6 3 2" xfId="5461"/>
    <cellStyle name="Note 6 3 2 2" xfId="45477"/>
    <cellStyle name="Note 6 3 2 2 2" xfId="45478"/>
    <cellStyle name="Note 6 3 2 2 3" xfId="45479"/>
    <cellStyle name="Note 6 3 2 2 4" xfId="45480"/>
    <cellStyle name="Note 6 3 2 3" xfId="45481"/>
    <cellStyle name="Note 6 3 2 3 2" xfId="45482"/>
    <cellStyle name="Note 6 3 2 3 3" xfId="45483"/>
    <cellStyle name="Note 6 3 2 3 4" xfId="45484"/>
    <cellStyle name="Note 6 3 2 4" xfId="45485"/>
    <cellStyle name="Note 6 3 2 5" xfId="45486"/>
    <cellStyle name="Note 6 3 2 6" xfId="45487"/>
    <cellStyle name="Note 6 3 2 7" xfId="45476"/>
    <cellStyle name="Note 6 3 3" xfId="5462"/>
    <cellStyle name="Note 6 3 3 2" xfId="45489"/>
    <cellStyle name="Note 6 3 3 2 2" xfId="45490"/>
    <cellStyle name="Note 6 3 3 2 3" xfId="45491"/>
    <cellStyle name="Note 6 3 3 2 4" xfId="45492"/>
    <cellStyle name="Note 6 3 3 3" xfId="45493"/>
    <cellStyle name="Note 6 3 3 3 2" xfId="45494"/>
    <cellStyle name="Note 6 3 3 3 3" xfId="45495"/>
    <cellStyle name="Note 6 3 3 3 4" xfId="45496"/>
    <cellStyle name="Note 6 3 3 4" xfId="45497"/>
    <cellStyle name="Note 6 3 3 5" xfId="45498"/>
    <cellStyle name="Note 6 3 3 6" xfId="45499"/>
    <cellStyle name="Note 6 3 3 7" xfId="45488"/>
    <cellStyle name="Note 6 3 4" xfId="45500"/>
    <cellStyle name="Note 6 3 4 2" xfId="45501"/>
    <cellStyle name="Note 6 3 4 2 2" xfId="45502"/>
    <cellStyle name="Note 6 3 4 2 3" xfId="45503"/>
    <cellStyle name="Note 6 3 4 2 4" xfId="45504"/>
    <cellStyle name="Note 6 3 4 3" xfId="45505"/>
    <cellStyle name="Note 6 3 4 4" xfId="45506"/>
    <cellStyle name="Note 6 3 4 5" xfId="45507"/>
    <cellStyle name="Note 6 3 5" xfId="45508"/>
    <cellStyle name="Note 6 3 5 2" xfId="45509"/>
    <cellStyle name="Note 6 3 5 2 2" xfId="45510"/>
    <cellStyle name="Note 6 3 5 2 3" xfId="45511"/>
    <cellStyle name="Note 6 3 5 2 4" xfId="45512"/>
    <cellStyle name="Note 6 3 5 3" xfId="45513"/>
    <cellStyle name="Note 6 3 5 4" xfId="45514"/>
    <cellStyle name="Note 6 3 5 5" xfId="45515"/>
    <cellStyle name="Note 6 3 6" xfId="45516"/>
    <cellStyle name="Note 6 3 6 2" xfId="45517"/>
    <cellStyle name="Note 6 3 6 2 2" xfId="45518"/>
    <cellStyle name="Note 6 3 6 2 3" xfId="45519"/>
    <cellStyle name="Note 6 3 6 2 4" xfId="45520"/>
    <cellStyle name="Note 6 3 6 3" xfId="45521"/>
    <cellStyle name="Note 6 3 6 4" xfId="45522"/>
    <cellStyle name="Note 6 3 6 5" xfId="45523"/>
    <cellStyle name="Note 6 3 7" xfId="45524"/>
    <cellStyle name="Note 6 3 7 2" xfId="45525"/>
    <cellStyle name="Note 6 3 7 2 2" xfId="45526"/>
    <cellStyle name="Note 6 3 7 2 3" xfId="45527"/>
    <cellStyle name="Note 6 3 7 2 4" xfId="45528"/>
    <cellStyle name="Note 6 3 7 3" xfId="45529"/>
    <cellStyle name="Note 6 3 7 4" xfId="45530"/>
    <cellStyle name="Note 6 3 7 5" xfId="45531"/>
    <cellStyle name="Note 6 3 8" xfId="45532"/>
    <cellStyle name="Note 6 3 8 2" xfId="45533"/>
    <cellStyle name="Note 6 3 8 2 2" xfId="45534"/>
    <cellStyle name="Note 6 3 8 2 3" xfId="45535"/>
    <cellStyle name="Note 6 3 8 2 4" xfId="45536"/>
    <cellStyle name="Note 6 3 8 3" xfId="45537"/>
    <cellStyle name="Note 6 3 8 4" xfId="45538"/>
    <cellStyle name="Note 6 3 8 5" xfId="45539"/>
    <cellStyle name="Note 6 3 9" xfId="45540"/>
    <cellStyle name="Note 6 3 9 2" xfId="45541"/>
    <cellStyle name="Note 6 3 9 2 2" xfId="45542"/>
    <cellStyle name="Note 6 3 9 2 3" xfId="45543"/>
    <cellStyle name="Note 6 3 9 2 4" xfId="45544"/>
    <cellStyle name="Note 6 3 9 3" xfId="45545"/>
    <cellStyle name="Note 6 3 9 4" xfId="45546"/>
    <cellStyle name="Note 6 3 9 5" xfId="45547"/>
    <cellStyle name="Note 6 3_5210NY6005A - NMPC Gas - ED Fund Program Deferra_0315" xfId="5463"/>
    <cellStyle name="Note 6 4" xfId="5464"/>
    <cellStyle name="Note 6 4 10" xfId="45549"/>
    <cellStyle name="Note 6 4 10 2" xfId="45550"/>
    <cellStyle name="Note 6 4 10 2 2" xfId="45551"/>
    <cellStyle name="Note 6 4 10 2 3" xfId="45552"/>
    <cellStyle name="Note 6 4 10 2 4" xfId="45553"/>
    <cellStyle name="Note 6 4 10 3" xfId="45554"/>
    <cellStyle name="Note 6 4 10 4" xfId="45555"/>
    <cellStyle name="Note 6 4 10 5" xfId="45556"/>
    <cellStyle name="Note 6 4 11" xfId="45557"/>
    <cellStyle name="Note 6 4 11 2" xfId="45558"/>
    <cellStyle name="Note 6 4 11 2 2" xfId="45559"/>
    <cellStyle name="Note 6 4 11 2 3" xfId="45560"/>
    <cellStyle name="Note 6 4 11 2 4" xfId="45561"/>
    <cellStyle name="Note 6 4 11 3" xfId="45562"/>
    <cellStyle name="Note 6 4 11 4" xfId="45563"/>
    <cellStyle name="Note 6 4 11 5" xfId="45564"/>
    <cellStyle name="Note 6 4 12" xfId="45565"/>
    <cellStyle name="Note 6 4 12 2" xfId="45566"/>
    <cellStyle name="Note 6 4 12 2 2" xfId="45567"/>
    <cellStyle name="Note 6 4 12 2 3" xfId="45568"/>
    <cellStyle name="Note 6 4 12 2 4" xfId="45569"/>
    <cellStyle name="Note 6 4 12 3" xfId="45570"/>
    <cellStyle name="Note 6 4 12 4" xfId="45571"/>
    <cellStyle name="Note 6 4 12 5" xfId="45572"/>
    <cellStyle name="Note 6 4 13" xfId="45573"/>
    <cellStyle name="Note 6 4 13 2" xfId="45574"/>
    <cellStyle name="Note 6 4 13 2 2" xfId="45575"/>
    <cellStyle name="Note 6 4 13 2 3" xfId="45576"/>
    <cellStyle name="Note 6 4 13 2 4" xfId="45577"/>
    <cellStyle name="Note 6 4 13 3" xfId="45578"/>
    <cellStyle name="Note 6 4 13 4" xfId="45579"/>
    <cellStyle name="Note 6 4 13 5" xfId="45580"/>
    <cellStyle name="Note 6 4 14" xfId="45581"/>
    <cellStyle name="Note 6 4 14 2" xfId="45582"/>
    <cellStyle name="Note 6 4 14 2 2" xfId="45583"/>
    <cellStyle name="Note 6 4 14 2 3" xfId="45584"/>
    <cellStyle name="Note 6 4 14 2 4" xfId="45585"/>
    <cellStyle name="Note 6 4 14 3" xfId="45586"/>
    <cellStyle name="Note 6 4 14 4" xfId="45587"/>
    <cellStyle name="Note 6 4 14 5" xfId="45588"/>
    <cellStyle name="Note 6 4 15" xfId="45589"/>
    <cellStyle name="Note 6 4 15 2" xfId="45590"/>
    <cellStyle name="Note 6 4 15 2 2" xfId="45591"/>
    <cellStyle name="Note 6 4 15 2 3" xfId="45592"/>
    <cellStyle name="Note 6 4 15 2 4" xfId="45593"/>
    <cellStyle name="Note 6 4 15 3" xfId="45594"/>
    <cellStyle name="Note 6 4 15 4" xfId="45595"/>
    <cellStyle name="Note 6 4 15 5" xfId="45596"/>
    <cellStyle name="Note 6 4 16" xfId="45597"/>
    <cellStyle name="Note 6 4 16 2" xfId="45598"/>
    <cellStyle name="Note 6 4 16 2 2" xfId="45599"/>
    <cellStyle name="Note 6 4 16 2 3" xfId="45600"/>
    <cellStyle name="Note 6 4 16 2 4" xfId="45601"/>
    <cellStyle name="Note 6 4 16 3" xfId="45602"/>
    <cellStyle name="Note 6 4 16 4" xfId="45603"/>
    <cellStyle name="Note 6 4 16 5" xfId="45604"/>
    <cellStyle name="Note 6 4 17" xfId="45605"/>
    <cellStyle name="Note 6 4 17 2" xfId="45606"/>
    <cellStyle name="Note 6 4 17 2 2" xfId="45607"/>
    <cellStyle name="Note 6 4 17 2 3" xfId="45608"/>
    <cellStyle name="Note 6 4 17 2 4" xfId="45609"/>
    <cellStyle name="Note 6 4 17 3" xfId="45610"/>
    <cellStyle name="Note 6 4 17 4" xfId="45611"/>
    <cellStyle name="Note 6 4 17 5" xfId="45612"/>
    <cellStyle name="Note 6 4 18" xfId="45613"/>
    <cellStyle name="Note 6 4 18 2" xfId="45614"/>
    <cellStyle name="Note 6 4 18 3" xfId="45615"/>
    <cellStyle name="Note 6 4 18 4" xfId="45616"/>
    <cellStyle name="Note 6 4 19" xfId="45617"/>
    <cellStyle name="Note 6 4 19 2" xfId="45618"/>
    <cellStyle name="Note 6 4 19 3" xfId="45619"/>
    <cellStyle name="Note 6 4 19 4" xfId="45620"/>
    <cellStyle name="Note 6 4 2" xfId="45621"/>
    <cellStyle name="Note 6 4 2 2" xfId="45622"/>
    <cellStyle name="Note 6 4 2 2 2" xfId="45623"/>
    <cellStyle name="Note 6 4 2 2 3" xfId="45624"/>
    <cellStyle name="Note 6 4 2 2 4" xfId="45625"/>
    <cellStyle name="Note 6 4 2 3" xfId="45626"/>
    <cellStyle name="Note 6 4 2 3 2" xfId="45627"/>
    <cellStyle name="Note 6 4 2 3 3" xfId="45628"/>
    <cellStyle name="Note 6 4 2 3 4" xfId="45629"/>
    <cellStyle name="Note 6 4 2 4" xfId="45630"/>
    <cellStyle name="Note 6 4 2 5" xfId="45631"/>
    <cellStyle name="Note 6 4 2 6" xfId="45632"/>
    <cellStyle name="Note 6 4 20" xfId="45633"/>
    <cellStyle name="Note 6 4 20 2" xfId="45634"/>
    <cellStyle name="Note 6 4 20 3" xfId="45635"/>
    <cellStyle name="Note 6 4 20 4" xfId="45636"/>
    <cellStyle name="Note 6 4 21" xfId="45637"/>
    <cellStyle name="Note 6 4 21 2" xfId="45638"/>
    <cellStyle name="Note 6 4 21 3" xfId="45639"/>
    <cellStyle name="Note 6 4 21 4" xfId="45640"/>
    <cellStyle name="Note 6 4 22" xfId="45641"/>
    <cellStyle name="Note 6 4 23" xfId="45642"/>
    <cellStyle name="Note 6 4 24" xfId="45643"/>
    <cellStyle name="Note 6 4 25" xfId="45548"/>
    <cellStyle name="Note 6 4 3" xfId="45644"/>
    <cellStyle name="Note 6 4 3 2" xfId="45645"/>
    <cellStyle name="Note 6 4 3 2 2" xfId="45646"/>
    <cellStyle name="Note 6 4 3 2 3" xfId="45647"/>
    <cellStyle name="Note 6 4 3 2 4" xfId="45648"/>
    <cellStyle name="Note 6 4 3 3" xfId="45649"/>
    <cellStyle name="Note 6 4 3 3 2" xfId="45650"/>
    <cellStyle name="Note 6 4 3 3 3" xfId="45651"/>
    <cellStyle name="Note 6 4 3 3 4" xfId="45652"/>
    <cellStyle name="Note 6 4 3 4" xfId="45653"/>
    <cellStyle name="Note 6 4 3 5" xfId="45654"/>
    <cellStyle name="Note 6 4 3 6" xfId="45655"/>
    <cellStyle name="Note 6 4 4" xfId="45656"/>
    <cellStyle name="Note 6 4 4 2" xfId="45657"/>
    <cellStyle name="Note 6 4 4 2 2" xfId="45658"/>
    <cellStyle name="Note 6 4 4 2 3" xfId="45659"/>
    <cellStyle name="Note 6 4 4 2 4" xfId="45660"/>
    <cellStyle name="Note 6 4 4 3" xfId="45661"/>
    <cellStyle name="Note 6 4 4 4" xfId="45662"/>
    <cellStyle name="Note 6 4 4 5" xfId="45663"/>
    <cellStyle name="Note 6 4 5" xfId="45664"/>
    <cellStyle name="Note 6 4 5 2" xfId="45665"/>
    <cellStyle name="Note 6 4 5 2 2" xfId="45666"/>
    <cellStyle name="Note 6 4 5 2 3" xfId="45667"/>
    <cellStyle name="Note 6 4 5 2 4" xfId="45668"/>
    <cellStyle name="Note 6 4 5 3" xfId="45669"/>
    <cellStyle name="Note 6 4 5 4" xfId="45670"/>
    <cellStyle name="Note 6 4 5 5" xfId="45671"/>
    <cellStyle name="Note 6 4 6" xfId="45672"/>
    <cellStyle name="Note 6 4 6 2" xfId="45673"/>
    <cellStyle name="Note 6 4 6 2 2" xfId="45674"/>
    <cellStyle name="Note 6 4 6 2 3" xfId="45675"/>
    <cellStyle name="Note 6 4 6 2 4" xfId="45676"/>
    <cellStyle name="Note 6 4 6 3" xfId="45677"/>
    <cellStyle name="Note 6 4 6 4" xfId="45678"/>
    <cellStyle name="Note 6 4 6 5" xfId="45679"/>
    <cellStyle name="Note 6 4 7" xfId="45680"/>
    <cellStyle name="Note 6 4 7 2" xfId="45681"/>
    <cellStyle name="Note 6 4 7 2 2" xfId="45682"/>
    <cellStyle name="Note 6 4 7 2 3" xfId="45683"/>
    <cellStyle name="Note 6 4 7 2 4" xfId="45684"/>
    <cellStyle name="Note 6 4 7 3" xfId="45685"/>
    <cellStyle name="Note 6 4 7 4" xfId="45686"/>
    <cellStyle name="Note 6 4 7 5" xfId="45687"/>
    <cellStyle name="Note 6 4 8" xfId="45688"/>
    <cellStyle name="Note 6 4 8 2" xfId="45689"/>
    <cellStyle name="Note 6 4 8 2 2" xfId="45690"/>
    <cellStyle name="Note 6 4 8 2 3" xfId="45691"/>
    <cellStyle name="Note 6 4 8 2 4" xfId="45692"/>
    <cellStyle name="Note 6 4 8 3" xfId="45693"/>
    <cellStyle name="Note 6 4 8 4" xfId="45694"/>
    <cellStyle name="Note 6 4 8 5" xfId="45695"/>
    <cellStyle name="Note 6 4 9" xfId="45696"/>
    <cellStyle name="Note 6 4 9 2" xfId="45697"/>
    <cellStyle name="Note 6 4 9 2 2" xfId="45698"/>
    <cellStyle name="Note 6 4 9 2 3" xfId="45699"/>
    <cellStyle name="Note 6 4 9 2 4" xfId="45700"/>
    <cellStyle name="Note 6 4 9 3" xfId="45701"/>
    <cellStyle name="Note 6 4 9 4" xfId="45702"/>
    <cellStyle name="Note 6 4 9 5" xfId="45703"/>
    <cellStyle name="Note 6 4_Income Statement " xfId="45704"/>
    <cellStyle name="Note 6 5" xfId="5465"/>
    <cellStyle name="Note 6 5 2" xfId="5466"/>
    <cellStyle name="Note 6 5 2 2" xfId="45707"/>
    <cellStyle name="Note 6 5 2 3" xfId="45708"/>
    <cellStyle name="Note 6 5 2 4" xfId="45709"/>
    <cellStyle name="Note 6 5 2 5" xfId="45706"/>
    <cellStyle name="Note 6 5 3" xfId="45710"/>
    <cellStyle name="Note 6 5 3 2" xfId="45711"/>
    <cellStyle name="Note 6 5 3 3" xfId="45712"/>
    <cellStyle name="Note 6 5 3 4" xfId="45713"/>
    <cellStyle name="Note 6 5 4" xfId="45714"/>
    <cellStyle name="Note 6 5 5" xfId="45715"/>
    <cellStyle name="Note 6 5 6" xfId="45716"/>
    <cellStyle name="Note 6 5 7" xfId="45705"/>
    <cellStyle name="Note 6 6" xfId="5467"/>
    <cellStyle name="Note 6 6 2" xfId="45718"/>
    <cellStyle name="Note 6 6 2 2" xfId="45719"/>
    <cellStyle name="Note 6 6 2 3" xfId="45720"/>
    <cellStyle name="Note 6 6 2 4" xfId="45721"/>
    <cellStyle name="Note 6 6 3" xfId="45722"/>
    <cellStyle name="Note 6 6 3 2" xfId="45723"/>
    <cellStyle name="Note 6 6 3 3" xfId="45724"/>
    <cellStyle name="Note 6 6 3 4" xfId="45725"/>
    <cellStyle name="Note 6 6 4" xfId="45726"/>
    <cellStyle name="Note 6 6 5" xfId="45727"/>
    <cellStyle name="Note 6 6 6" xfId="45728"/>
    <cellStyle name="Note 6 6 7" xfId="45717"/>
    <cellStyle name="Note 6 7" xfId="5468"/>
    <cellStyle name="Note 6 7 2" xfId="5469"/>
    <cellStyle name="Note 6 7 2 2" xfId="45731"/>
    <cellStyle name="Note 6 7 2 3" xfId="45732"/>
    <cellStyle name="Note 6 7 2 4" xfId="45733"/>
    <cellStyle name="Note 6 7 2 5" xfId="45730"/>
    <cellStyle name="Note 6 7 3" xfId="45734"/>
    <cellStyle name="Note 6 7 4" xfId="45735"/>
    <cellStyle name="Note 6 7 5" xfId="45736"/>
    <cellStyle name="Note 6 7 6" xfId="45729"/>
    <cellStyle name="Note 6 8" xfId="5470"/>
    <cellStyle name="Note 6 8 2" xfId="5471"/>
    <cellStyle name="Note 6 8 2 2" xfId="45739"/>
    <cellStyle name="Note 6 8 2 3" xfId="45740"/>
    <cellStyle name="Note 6 8 2 4" xfId="45741"/>
    <cellStyle name="Note 6 8 2 5" xfId="45738"/>
    <cellStyle name="Note 6 8 3" xfId="45742"/>
    <cellStyle name="Note 6 8 4" xfId="45743"/>
    <cellStyle name="Note 6 8 5" xfId="45744"/>
    <cellStyle name="Note 6 8 6" xfId="45737"/>
    <cellStyle name="Note 6 9" xfId="5445"/>
    <cellStyle name="Note 6 9 2" xfId="45746"/>
    <cellStyle name="Note 6 9 2 2" xfId="45747"/>
    <cellStyle name="Note 6 9 2 3" xfId="45748"/>
    <cellStyle name="Note 6 9 2 4" xfId="45749"/>
    <cellStyle name="Note 6 9 3" xfId="45750"/>
    <cellStyle name="Note 6 9 4" xfId="45751"/>
    <cellStyle name="Note 6 9 5" xfId="45752"/>
    <cellStyle name="Note 6 9 6" xfId="45745"/>
    <cellStyle name="Note 6_5210 2540195 Revenue Decoupling Mechanism Electric 0614" xfId="5472"/>
    <cellStyle name="Note 60" xfId="45753"/>
    <cellStyle name="Note 61" xfId="45754"/>
    <cellStyle name="Note 62" xfId="45755"/>
    <cellStyle name="Note 63" xfId="45756"/>
    <cellStyle name="Note 64" xfId="45757"/>
    <cellStyle name="Note 65" xfId="45758"/>
    <cellStyle name="Note 66" xfId="45759"/>
    <cellStyle name="Note 67" xfId="45760"/>
    <cellStyle name="Note 68" xfId="45761"/>
    <cellStyle name="Note 69" xfId="45762"/>
    <cellStyle name="Note 7" xfId="1752"/>
    <cellStyle name="Note 7 10" xfId="45764"/>
    <cellStyle name="Note 7 11" xfId="45765"/>
    <cellStyle name="Note 7 12" xfId="45766"/>
    <cellStyle name="Note 7 13" xfId="45767"/>
    <cellStyle name="Note 7 14" xfId="45768"/>
    <cellStyle name="Note 7 15" xfId="45763"/>
    <cellStyle name="Note 7 2" xfId="5474"/>
    <cellStyle name="Note 7 2 10" xfId="45770"/>
    <cellStyle name="Note 7 2 10 2" xfId="45771"/>
    <cellStyle name="Note 7 2 10 2 2" xfId="45772"/>
    <cellStyle name="Note 7 2 10 2 3" xfId="45773"/>
    <cellStyle name="Note 7 2 10 2 4" xfId="45774"/>
    <cellStyle name="Note 7 2 10 3" xfId="45775"/>
    <cellStyle name="Note 7 2 10 4" xfId="45776"/>
    <cellStyle name="Note 7 2 10 5" xfId="45777"/>
    <cellStyle name="Note 7 2 11" xfId="45778"/>
    <cellStyle name="Note 7 2 11 2" xfId="45779"/>
    <cellStyle name="Note 7 2 11 2 2" xfId="45780"/>
    <cellStyle name="Note 7 2 11 2 3" xfId="45781"/>
    <cellStyle name="Note 7 2 11 2 4" xfId="45782"/>
    <cellStyle name="Note 7 2 11 3" xfId="45783"/>
    <cellStyle name="Note 7 2 11 4" xfId="45784"/>
    <cellStyle name="Note 7 2 11 5" xfId="45785"/>
    <cellStyle name="Note 7 2 12" xfId="45786"/>
    <cellStyle name="Note 7 2 12 2" xfId="45787"/>
    <cellStyle name="Note 7 2 12 2 2" xfId="45788"/>
    <cellStyle name="Note 7 2 12 2 3" xfId="45789"/>
    <cellStyle name="Note 7 2 12 2 4" xfId="45790"/>
    <cellStyle name="Note 7 2 12 3" xfId="45791"/>
    <cellStyle name="Note 7 2 12 4" xfId="45792"/>
    <cellStyle name="Note 7 2 12 5" xfId="45793"/>
    <cellStyle name="Note 7 2 13" xfId="45794"/>
    <cellStyle name="Note 7 2 13 2" xfId="45795"/>
    <cellStyle name="Note 7 2 13 2 2" xfId="45796"/>
    <cellStyle name="Note 7 2 13 2 3" xfId="45797"/>
    <cellStyle name="Note 7 2 13 2 4" xfId="45798"/>
    <cellStyle name="Note 7 2 13 3" xfId="45799"/>
    <cellStyle name="Note 7 2 13 4" xfId="45800"/>
    <cellStyle name="Note 7 2 13 5" xfId="45801"/>
    <cellStyle name="Note 7 2 14" xfId="45802"/>
    <cellStyle name="Note 7 2 14 2" xfId="45803"/>
    <cellStyle name="Note 7 2 14 2 2" xfId="45804"/>
    <cellStyle name="Note 7 2 14 2 3" xfId="45805"/>
    <cellStyle name="Note 7 2 14 2 4" xfId="45806"/>
    <cellStyle name="Note 7 2 14 3" xfId="45807"/>
    <cellStyle name="Note 7 2 14 4" xfId="45808"/>
    <cellStyle name="Note 7 2 14 5" xfId="45809"/>
    <cellStyle name="Note 7 2 15" xfId="45810"/>
    <cellStyle name="Note 7 2 15 2" xfId="45811"/>
    <cellStyle name="Note 7 2 15 2 2" xfId="45812"/>
    <cellStyle name="Note 7 2 15 2 3" xfId="45813"/>
    <cellStyle name="Note 7 2 15 2 4" xfId="45814"/>
    <cellStyle name="Note 7 2 15 3" xfId="45815"/>
    <cellStyle name="Note 7 2 15 4" xfId="45816"/>
    <cellStyle name="Note 7 2 15 5" xfId="45817"/>
    <cellStyle name="Note 7 2 16" xfId="45818"/>
    <cellStyle name="Note 7 2 16 2" xfId="45819"/>
    <cellStyle name="Note 7 2 16 2 2" xfId="45820"/>
    <cellStyle name="Note 7 2 16 2 3" xfId="45821"/>
    <cellStyle name="Note 7 2 16 2 4" xfId="45822"/>
    <cellStyle name="Note 7 2 16 3" xfId="45823"/>
    <cellStyle name="Note 7 2 16 4" xfId="45824"/>
    <cellStyle name="Note 7 2 16 5" xfId="45825"/>
    <cellStyle name="Note 7 2 17" xfId="45826"/>
    <cellStyle name="Note 7 2 17 2" xfId="45827"/>
    <cellStyle name="Note 7 2 17 2 2" xfId="45828"/>
    <cellStyle name="Note 7 2 17 2 3" xfId="45829"/>
    <cellStyle name="Note 7 2 17 2 4" xfId="45830"/>
    <cellStyle name="Note 7 2 17 3" xfId="45831"/>
    <cellStyle name="Note 7 2 17 4" xfId="45832"/>
    <cellStyle name="Note 7 2 17 5" xfId="45833"/>
    <cellStyle name="Note 7 2 18" xfId="45834"/>
    <cellStyle name="Note 7 2 18 2" xfId="45835"/>
    <cellStyle name="Note 7 2 18 3" xfId="45836"/>
    <cellStyle name="Note 7 2 18 4" xfId="45837"/>
    <cellStyle name="Note 7 2 19" xfId="45838"/>
    <cellStyle name="Note 7 2 2" xfId="5475"/>
    <cellStyle name="Note 7 2 2 10" xfId="45840"/>
    <cellStyle name="Note 7 2 2 10 2" xfId="45841"/>
    <cellStyle name="Note 7 2 2 10 2 2" xfId="45842"/>
    <cellStyle name="Note 7 2 2 10 2 3" xfId="45843"/>
    <cellStyle name="Note 7 2 2 10 2 4" xfId="45844"/>
    <cellStyle name="Note 7 2 2 10 3" xfId="45845"/>
    <cellStyle name="Note 7 2 2 10 4" xfId="45846"/>
    <cellStyle name="Note 7 2 2 10 5" xfId="45847"/>
    <cellStyle name="Note 7 2 2 11" xfId="45848"/>
    <cellStyle name="Note 7 2 2 11 2" xfId="45849"/>
    <cellStyle name="Note 7 2 2 11 2 2" xfId="45850"/>
    <cellStyle name="Note 7 2 2 11 2 3" xfId="45851"/>
    <cellStyle name="Note 7 2 2 11 2 4" xfId="45852"/>
    <cellStyle name="Note 7 2 2 11 3" xfId="45853"/>
    <cellStyle name="Note 7 2 2 11 4" xfId="45854"/>
    <cellStyle name="Note 7 2 2 11 5" xfId="45855"/>
    <cellStyle name="Note 7 2 2 12" xfId="45856"/>
    <cellStyle name="Note 7 2 2 12 2" xfId="45857"/>
    <cellStyle name="Note 7 2 2 12 2 2" xfId="45858"/>
    <cellStyle name="Note 7 2 2 12 2 3" xfId="45859"/>
    <cellStyle name="Note 7 2 2 12 2 4" xfId="45860"/>
    <cellStyle name="Note 7 2 2 12 3" xfId="45861"/>
    <cellStyle name="Note 7 2 2 12 4" xfId="45862"/>
    <cellStyle name="Note 7 2 2 12 5" xfId="45863"/>
    <cellStyle name="Note 7 2 2 13" xfId="45864"/>
    <cellStyle name="Note 7 2 2 13 2" xfId="45865"/>
    <cellStyle name="Note 7 2 2 13 2 2" xfId="45866"/>
    <cellStyle name="Note 7 2 2 13 2 3" xfId="45867"/>
    <cellStyle name="Note 7 2 2 13 2 4" xfId="45868"/>
    <cellStyle name="Note 7 2 2 13 3" xfId="45869"/>
    <cellStyle name="Note 7 2 2 13 4" xfId="45870"/>
    <cellStyle name="Note 7 2 2 13 5" xfId="45871"/>
    <cellStyle name="Note 7 2 2 14" xfId="45872"/>
    <cellStyle name="Note 7 2 2 14 2" xfId="45873"/>
    <cellStyle name="Note 7 2 2 14 2 2" xfId="45874"/>
    <cellStyle name="Note 7 2 2 14 2 3" xfId="45875"/>
    <cellStyle name="Note 7 2 2 14 2 4" xfId="45876"/>
    <cellStyle name="Note 7 2 2 14 3" xfId="45877"/>
    <cellStyle name="Note 7 2 2 14 4" xfId="45878"/>
    <cellStyle name="Note 7 2 2 14 5" xfId="45879"/>
    <cellStyle name="Note 7 2 2 15" xfId="45880"/>
    <cellStyle name="Note 7 2 2 15 2" xfId="45881"/>
    <cellStyle name="Note 7 2 2 15 2 2" xfId="45882"/>
    <cellStyle name="Note 7 2 2 15 2 3" xfId="45883"/>
    <cellStyle name="Note 7 2 2 15 2 4" xfId="45884"/>
    <cellStyle name="Note 7 2 2 15 3" xfId="45885"/>
    <cellStyle name="Note 7 2 2 15 4" xfId="45886"/>
    <cellStyle name="Note 7 2 2 15 5" xfId="45887"/>
    <cellStyle name="Note 7 2 2 16" xfId="45888"/>
    <cellStyle name="Note 7 2 2 16 2" xfId="45889"/>
    <cellStyle name="Note 7 2 2 16 2 2" xfId="45890"/>
    <cellStyle name="Note 7 2 2 16 2 3" xfId="45891"/>
    <cellStyle name="Note 7 2 2 16 2 4" xfId="45892"/>
    <cellStyle name="Note 7 2 2 16 3" xfId="45893"/>
    <cellStyle name="Note 7 2 2 16 4" xfId="45894"/>
    <cellStyle name="Note 7 2 2 16 5" xfId="45895"/>
    <cellStyle name="Note 7 2 2 17" xfId="45896"/>
    <cellStyle name="Note 7 2 2 17 2" xfId="45897"/>
    <cellStyle name="Note 7 2 2 17 3" xfId="45898"/>
    <cellStyle name="Note 7 2 2 17 4" xfId="45899"/>
    <cellStyle name="Note 7 2 2 18" xfId="45900"/>
    <cellStyle name="Note 7 2 2 19" xfId="45839"/>
    <cellStyle name="Note 7 2 2 2" xfId="45901"/>
    <cellStyle name="Note 7 2 2 2 2" xfId="45902"/>
    <cellStyle name="Note 7 2 2 2 2 2" xfId="45903"/>
    <cellStyle name="Note 7 2 2 2 2 3" xfId="45904"/>
    <cellStyle name="Note 7 2 2 2 2 4" xfId="45905"/>
    <cellStyle name="Note 7 2 2 2 3" xfId="45906"/>
    <cellStyle name="Note 7 2 2 2 3 2" xfId="45907"/>
    <cellStyle name="Note 7 2 2 2 3 3" xfId="45908"/>
    <cellStyle name="Note 7 2 2 2 3 4" xfId="45909"/>
    <cellStyle name="Note 7 2 2 2 4" xfId="45910"/>
    <cellStyle name="Note 7 2 2 2 5" xfId="45911"/>
    <cellStyle name="Note 7 2 2 2 6" xfId="45912"/>
    <cellStyle name="Note 7 2 2 3" xfId="45913"/>
    <cellStyle name="Note 7 2 2 3 2" xfId="45914"/>
    <cellStyle name="Note 7 2 2 3 2 2" xfId="45915"/>
    <cellStyle name="Note 7 2 2 3 2 3" xfId="45916"/>
    <cellStyle name="Note 7 2 2 3 2 4" xfId="45917"/>
    <cellStyle name="Note 7 2 2 3 3" xfId="45918"/>
    <cellStyle name="Note 7 2 2 3 3 2" xfId="45919"/>
    <cellStyle name="Note 7 2 2 3 3 3" xfId="45920"/>
    <cellStyle name="Note 7 2 2 3 3 4" xfId="45921"/>
    <cellStyle name="Note 7 2 2 3 4" xfId="45922"/>
    <cellStyle name="Note 7 2 2 3 5" xfId="45923"/>
    <cellStyle name="Note 7 2 2 3 6" xfId="45924"/>
    <cellStyle name="Note 7 2 2 4" xfId="45925"/>
    <cellStyle name="Note 7 2 2 4 2" xfId="45926"/>
    <cellStyle name="Note 7 2 2 4 2 2" xfId="45927"/>
    <cellStyle name="Note 7 2 2 4 2 3" xfId="45928"/>
    <cellStyle name="Note 7 2 2 4 2 4" xfId="45929"/>
    <cellStyle name="Note 7 2 2 4 3" xfId="45930"/>
    <cellStyle name="Note 7 2 2 4 4" xfId="45931"/>
    <cellStyle name="Note 7 2 2 4 5" xfId="45932"/>
    <cellStyle name="Note 7 2 2 5" xfId="45933"/>
    <cellStyle name="Note 7 2 2 5 2" xfId="45934"/>
    <cellStyle name="Note 7 2 2 5 2 2" xfId="45935"/>
    <cellStyle name="Note 7 2 2 5 2 3" xfId="45936"/>
    <cellStyle name="Note 7 2 2 5 2 4" xfId="45937"/>
    <cellStyle name="Note 7 2 2 5 3" xfId="45938"/>
    <cellStyle name="Note 7 2 2 5 4" xfId="45939"/>
    <cellStyle name="Note 7 2 2 5 5" xfId="45940"/>
    <cellStyle name="Note 7 2 2 6" xfId="45941"/>
    <cellStyle name="Note 7 2 2 6 2" xfId="45942"/>
    <cellStyle name="Note 7 2 2 6 2 2" xfId="45943"/>
    <cellStyle name="Note 7 2 2 6 2 3" xfId="45944"/>
    <cellStyle name="Note 7 2 2 6 2 4" xfId="45945"/>
    <cellStyle name="Note 7 2 2 6 3" xfId="45946"/>
    <cellStyle name="Note 7 2 2 6 4" xfId="45947"/>
    <cellStyle name="Note 7 2 2 6 5" xfId="45948"/>
    <cellStyle name="Note 7 2 2 7" xfId="45949"/>
    <cellStyle name="Note 7 2 2 7 2" xfId="45950"/>
    <cellStyle name="Note 7 2 2 7 2 2" xfId="45951"/>
    <cellStyle name="Note 7 2 2 7 2 3" xfId="45952"/>
    <cellStyle name="Note 7 2 2 7 2 4" xfId="45953"/>
    <cellStyle name="Note 7 2 2 7 3" xfId="45954"/>
    <cellStyle name="Note 7 2 2 7 4" xfId="45955"/>
    <cellStyle name="Note 7 2 2 7 5" xfId="45956"/>
    <cellStyle name="Note 7 2 2 8" xfId="45957"/>
    <cellStyle name="Note 7 2 2 8 2" xfId="45958"/>
    <cellStyle name="Note 7 2 2 8 2 2" xfId="45959"/>
    <cellStyle name="Note 7 2 2 8 2 3" xfId="45960"/>
    <cellStyle name="Note 7 2 2 8 2 4" xfId="45961"/>
    <cellStyle name="Note 7 2 2 8 3" xfId="45962"/>
    <cellStyle name="Note 7 2 2 8 4" xfId="45963"/>
    <cellStyle name="Note 7 2 2 8 5" xfId="45964"/>
    <cellStyle name="Note 7 2 2 9" xfId="45965"/>
    <cellStyle name="Note 7 2 2 9 2" xfId="45966"/>
    <cellStyle name="Note 7 2 2 9 2 2" xfId="45967"/>
    <cellStyle name="Note 7 2 2 9 2 3" xfId="45968"/>
    <cellStyle name="Note 7 2 2 9 2 4" xfId="45969"/>
    <cellStyle name="Note 7 2 2 9 3" xfId="45970"/>
    <cellStyle name="Note 7 2 2 9 4" xfId="45971"/>
    <cellStyle name="Note 7 2 2 9 5" xfId="45972"/>
    <cellStyle name="Note 7 2 2_Income Statement " xfId="45973"/>
    <cellStyle name="Note 7 2 20" xfId="45974"/>
    <cellStyle name="Note 7 2 21" xfId="45975"/>
    <cellStyle name="Note 7 2 22" xfId="45769"/>
    <cellStyle name="Note 7 2 3" xfId="45976"/>
    <cellStyle name="Note 7 2 3 2" xfId="45977"/>
    <cellStyle name="Note 7 2 3 2 2" xfId="45978"/>
    <cellStyle name="Note 7 2 3 2 3" xfId="45979"/>
    <cellStyle name="Note 7 2 3 2 4" xfId="45980"/>
    <cellStyle name="Note 7 2 3 3" xfId="45981"/>
    <cellStyle name="Note 7 2 3 3 2" xfId="45982"/>
    <cellStyle name="Note 7 2 3 3 3" xfId="45983"/>
    <cellStyle name="Note 7 2 3 3 4" xfId="45984"/>
    <cellStyle name="Note 7 2 3 4" xfId="45985"/>
    <cellStyle name="Note 7 2 3 5" xfId="45986"/>
    <cellStyle name="Note 7 2 3 6" xfId="45987"/>
    <cellStyle name="Note 7 2 4" xfId="45988"/>
    <cellStyle name="Note 7 2 4 2" xfId="45989"/>
    <cellStyle name="Note 7 2 4 2 2" xfId="45990"/>
    <cellStyle name="Note 7 2 4 2 3" xfId="45991"/>
    <cellStyle name="Note 7 2 4 2 4" xfId="45992"/>
    <cellStyle name="Note 7 2 4 3" xfId="45993"/>
    <cellStyle name="Note 7 2 4 3 2" xfId="45994"/>
    <cellStyle name="Note 7 2 4 3 3" xfId="45995"/>
    <cellStyle name="Note 7 2 4 3 4" xfId="45996"/>
    <cellStyle name="Note 7 2 4 4" xfId="45997"/>
    <cellStyle name="Note 7 2 4 5" xfId="45998"/>
    <cellStyle name="Note 7 2 4 6" xfId="45999"/>
    <cellStyle name="Note 7 2 5" xfId="46000"/>
    <cellStyle name="Note 7 2 5 2" xfId="46001"/>
    <cellStyle name="Note 7 2 5 2 2" xfId="46002"/>
    <cellStyle name="Note 7 2 5 2 3" xfId="46003"/>
    <cellStyle name="Note 7 2 5 2 4" xfId="46004"/>
    <cellStyle name="Note 7 2 5 3" xfId="46005"/>
    <cellStyle name="Note 7 2 5 4" xfId="46006"/>
    <cellStyle name="Note 7 2 5 5" xfId="46007"/>
    <cellStyle name="Note 7 2 6" xfId="46008"/>
    <cellStyle name="Note 7 2 6 2" xfId="46009"/>
    <cellStyle name="Note 7 2 6 2 2" xfId="46010"/>
    <cellStyle name="Note 7 2 6 2 3" xfId="46011"/>
    <cellStyle name="Note 7 2 6 2 4" xfId="46012"/>
    <cellStyle name="Note 7 2 6 3" xfId="46013"/>
    <cellStyle name="Note 7 2 6 4" xfId="46014"/>
    <cellStyle name="Note 7 2 6 5" xfId="46015"/>
    <cellStyle name="Note 7 2 7" xfId="46016"/>
    <cellStyle name="Note 7 2 7 2" xfId="46017"/>
    <cellStyle name="Note 7 2 7 2 2" xfId="46018"/>
    <cellStyle name="Note 7 2 7 2 3" xfId="46019"/>
    <cellStyle name="Note 7 2 7 2 4" xfId="46020"/>
    <cellStyle name="Note 7 2 7 3" xfId="46021"/>
    <cellStyle name="Note 7 2 7 4" xfId="46022"/>
    <cellStyle name="Note 7 2 7 5" xfId="46023"/>
    <cellStyle name="Note 7 2 8" xfId="46024"/>
    <cellStyle name="Note 7 2 8 2" xfId="46025"/>
    <cellStyle name="Note 7 2 8 2 2" xfId="46026"/>
    <cellStyle name="Note 7 2 8 2 3" xfId="46027"/>
    <cellStyle name="Note 7 2 8 2 4" xfId="46028"/>
    <cellStyle name="Note 7 2 8 3" xfId="46029"/>
    <cellStyle name="Note 7 2 8 4" xfId="46030"/>
    <cellStyle name="Note 7 2 8 5" xfId="46031"/>
    <cellStyle name="Note 7 2 9" xfId="46032"/>
    <cellStyle name="Note 7 2 9 2" xfId="46033"/>
    <cellStyle name="Note 7 2 9 2 2" xfId="46034"/>
    <cellStyle name="Note 7 2 9 2 3" xfId="46035"/>
    <cellStyle name="Note 7 2 9 2 4" xfId="46036"/>
    <cellStyle name="Note 7 2 9 3" xfId="46037"/>
    <cellStyle name="Note 7 2 9 4" xfId="46038"/>
    <cellStyle name="Note 7 2 9 5" xfId="46039"/>
    <cellStyle name="Note 7 2_Income Statement " xfId="46040"/>
    <cellStyle name="Note 7 3" xfId="5476"/>
    <cellStyle name="Note 7 3 10" xfId="46042"/>
    <cellStyle name="Note 7 3 10 2" xfId="46043"/>
    <cellStyle name="Note 7 3 10 2 2" xfId="46044"/>
    <cellStyle name="Note 7 3 10 2 3" xfId="46045"/>
    <cellStyle name="Note 7 3 10 2 4" xfId="46046"/>
    <cellStyle name="Note 7 3 10 3" xfId="46047"/>
    <cellStyle name="Note 7 3 10 4" xfId="46048"/>
    <cellStyle name="Note 7 3 10 5" xfId="46049"/>
    <cellStyle name="Note 7 3 11" xfId="46050"/>
    <cellStyle name="Note 7 3 11 2" xfId="46051"/>
    <cellStyle name="Note 7 3 11 2 2" xfId="46052"/>
    <cellStyle name="Note 7 3 11 2 3" xfId="46053"/>
    <cellStyle name="Note 7 3 11 2 4" xfId="46054"/>
    <cellStyle name="Note 7 3 11 3" xfId="46055"/>
    <cellStyle name="Note 7 3 11 4" xfId="46056"/>
    <cellStyle name="Note 7 3 11 5" xfId="46057"/>
    <cellStyle name="Note 7 3 12" xfId="46058"/>
    <cellStyle name="Note 7 3 12 2" xfId="46059"/>
    <cellStyle name="Note 7 3 12 2 2" xfId="46060"/>
    <cellStyle name="Note 7 3 12 2 3" xfId="46061"/>
    <cellStyle name="Note 7 3 12 2 4" xfId="46062"/>
    <cellStyle name="Note 7 3 12 3" xfId="46063"/>
    <cellStyle name="Note 7 3 12 4" xfId="46064"/>
    <cellStyle name="Note 7 3 12 5" xfId="46065"/>
    <cellStyle name="Note 7 3 13" xfId="46066"/>
    <cellStyle name="Note 7 3 13 2" xfId="46067"/>
    <cellStyle name="Note 7 3 13 2 2" xfId="46068"/>
    <cellStyle name="Note 7 3 13 2 3" xfId="46069"/>
    <cellStyle name="Note 7 3 13 2 4" xfId="46070"/>
    <cellStyle name="Note 7 3 13 3" xfId="46071"/>
    <cellStyle name="Note 7 3 13 4" xfId="46072"/>
    <cellStyle name="Note 7 3 13 5" xfId="46073"/>
    <cellStyle name="Note 7 3 14" xfId="46074"/>
    <cellStyle name="Note 7 3 14 2" xfId="46075"/>
    <cellStyle name="Note 7 3 14 2 2" xfId="46076"/>
    <cellStyle name="Note 7 3 14 2 3" xfId="46077"/>
    <cellStyle name="Note 7 3 14 2 4" xfId="46078"/>
    <cellStyle name="Note 7 3 14 3" xfId="46079"/>
    <cellStyle name="Note 7 3 14 4" xfId="46080"/>
    <cellStyle name="Note 7 3 14 5" xfId="46081"/>
    <cellStyle name="Note 7 3 15" xfId="46082"/>
    <cellStyle name="Note 7 3 15 2" xfId="46083"/>
    <cellStyle name="Note 7 3 15 2 2" xfId="46084"/>
    <cellStyle name="Note 7 3 15 2 3" xfId="46085"/>
    <cellStyle name="Note 7 3 15 2 4" xfId="46086"/>
    <cellStyle name="Note 7 3 15 3" xfId="46087"/>
    <cellStyle name="Note 7 3 15 4" xfId="46088"/>
    <cellStyle name="Note 7 3 15 5" xfId="46089"/>
    <cellStyle name="Note 7 3 16" xfId="46090"/>
    <cellStyle name="Note 7 3 16 2" xfId="46091"/>
    <cellStyle name="Note 7 3 16 2 2" xfId="46092"/>
    <cellStyle name="Note 7 3 16 2 3" xfId="46093"/>
    <cellStyle name="Note 7 3 16 2 4" xfId="46094"/>
    <cellStyle name="Note 7 3 16 3" xfId="46095"/>
    <cellStyle name="Note 7 3 16 4" xfId="46096"/>
    <cellStyle name="Note 7 3 16 5" xfId="46097"/>
    <cellStyle name="Note 7 3 17" xfId="46098"/>
    <cellStyle name="Note 7 3 17 2" xfId="46099"/>
    <cellStyle name="Note 7 3 17 3" xfId="46100"/>
    <cellStyle name="Note 7 3 17 4" xfId="46101"/>
    <cellStyle name="Note 7 3 18" xfId="46102"/>
    <cellStyle name="Note 7 3 19" xfId="46041"/>
    <cellStyle name="Note 7 3 2" xfId="46103"/>
    <cellStyle name="Note 7 3 2 2" xfId="46104"/>
    <cellStyle name="Note 7 3 2 2 2" xfId="46105"/>
    <cellStyle name="Note 7 3 2 2 3" xfId="46106"/>
    <cellStyle name="Note 7 3 2 2 4" xfId="46107"/>
    <cellStyle name="Note 7 3 2 3" xfId="46108"/>
    <cellStyle name="Note 7 3 2 3 2" xfId="46109"/>
    <cellStyle name="Note 7 3 2 3 3" xfId="46110"/>
    <cellStyle name="Note 7 3 2 3 4" xfId="46111"/>
    <cellStyle name="Note 7 3 2 4" xfId="46112"/>
    <cellStyle name="Note 7 3 2 5" xfId="46113"/>
    <cellStyle name="Note 7 3 2 6" xfId="46114"/>
    <cellStyle name="Note 7 3 3" xfId="46115"/>
    <cellStyle name="Note 7 3 3 2" xfId="46116"/>
    <cellStyle name="Note 7 3 3 2 2" xfId="46117"/>
    <cellStyle name="Note 7 3 3 2 3" xfId="46118"/>
    <cellStyle name="Note 7 3 3 2 4" xfId="46119"/>
    <cellStyle name="Note 7 3 3 3" xfId="46120"/>
    <cellStyle name="Note 7 3 3 3 2" xfId="46121"/>
    <cellStyle name="Note 7 3 3 3 3" xfId="46122"/>
    <cellStyle name="Note 7 3 3 3 4" xfId="46123"/>
    <cellStyle name="Note 7 3 3 4" xfId="46124"/>
    <cellStyle name="Note 7 3 3 5" xfId="46125"/>
    <cellStyle name="Note 7 3 3 6" xfId="46126"/>
    <cellStyle name="Note 7 3 4" xfId="46127"/>
    <cellStyle name="Note 7 3 4 2" xfId="46128"/>
    <cellStyle name="Note 7 3 4 2 2" xfId="46129"/>
    <cellStyle name="Note 7 3 4 2 3" xfId="46130"/>
    <cellStyle name="Note 7 3 4 2 4" xfId="46131"/>
    <cellStyle name="Note 7 3 4 3" xfId="46132"/>
    <cellStyle name="Note 7 3 4 4" xfId="46133"/>
    <cellStyle name="Note 7 3 4 5" xfId="46134"/>
    <cellStyle name="Note 7 3 5" xfId="46135"/>
    <cellStyle name="Note 7 3 5 2" xfId="46136"/>
    <cellStyle name="Note 7 3 5 2 2" xfId="46137"/>
    <cellStyle name="Note 7 3 5 2 3" xfId="46138"/>
    <cellStyle name="Note 7 3 5 2 4" xfId="46139"/>
    <cellStyle name="Note 7 3 5 3" xfId="46140"/>
    <cellStyle name="Note 7 3 5 4" xfId="46141"/>
    <cellStyle name="Note 7 3 5 5" xfId="46142"/>
    <cellStyle name="Note 7 3 6" xfId="46143"/>
    <cellStyle name="Note 7 3 6 2" xfId="46144"/>
    <cellStyle name="Note 7 3 6 2 2" xfId="46145"/>
    <cellStyle name="Note 7 3 6 2 3" xfId="46146"/>
    <cellStyle name="Note 7 3 6 2 4" xfId="46147"/>
    <cellStyle name="Note 7 3 6 3" xfId="46148"/>
    <cellStyle name="Note 7 3 6 4" xfId="46149"/>
    <cellStyle name="Note 7 3 6 5" xfId="46150"/>
    <cellStyle name="Note 7 3 7" xfId="46151"/>
    <cellStyle name="Note 7 3 7 2" xfId="46152"/>
    <cellStyle name="Note 7 3 7 2 2" xfId="46153"/>
    <cellStyle name="Note 7 3 7 2 3" xfId="46154"/>
    <cellStyle name="Note 7 3 7 2 4" xfId="46155"/>
    <cellStyle name="Note 7 3 7 3" xfId="46156"/>
    <cellStyle name="Note 7 3 7 4" xfId="46157"/>
    <cellStyle name="Note 7 3 7 5" xfId="46158"/>
    <cellStyle name="Note 7 3 8" xfId="46159"/>
    <cellStyle name="Note 7 3 8 2" xfId="46160"/>
    <cellStyle name="Note 7 3 8 2 2" xfId="46161"/>
    <cellStyle name="Note 7 3 8 2 3" xfId="46162"/>
    <cellStyle name="Note 7 3 8 2 4" xfId="46163"/>
    <cellStyle name="Note 7 3 8 3" xfId="46164"/>
    <cellStyle name="Note 7 3 8 4" xfId="46165"/>
    <cellStyle name="Note 7 3 8 5" xfId="46166"/>
    <cellStyle name="Note 7 3 9" xfId="46167"/>
    <cellStyle name="Note 7 3 9 2" xfId="46168"/>
    <cellStyle name="Note 7 3 9 2 2" xfId="46169"/>
    <cellStyle name="Note 7 3 9 2 3" xfId="46170"/>
    <cellStyle name="Note 7 3 9 2 4" xfId="46171"/>
    <cellStyle name="Note 7 3 9 3" xfId="46172"/>
    <cellStyle name="Note 7 3 9 4" xfId="46173"/>
    <cellStyle name="Note 7 3 9 5" xfId="46174"/>
    <cellStyle name="Note 7 3_Income Statement " xfId="46175"/>
    <cellStyle name="Note 7 4" xfId="5473"/>
    <cellStyle name="Note 7 4 10" xfId="46177"/>
    <cellStyle name="Note 7 4 10 2" xfId="46178"/>
    <cellStyle name="Note 7 4 10 2 2" xfId="46179"/>
    <cellStyle name="Note 7 4 10 2 3" xfId="46180"/>
    <cellStyle name="Note 7 4 10 2 4" xfId="46181"/>
    <cellStyle name="Note 7 4 10 3" xfId="46182"/>
    <cellStyle name="Note 7 4 10 4" xfId="46183"/>
    <cellStyle name="Note 7 4 10 5" xfId="46184"/>
    <cellStyle name="Note 7 4 11" xfId="46185"/>
    <cellStyle name="Note 7 4 11 2" xfId="46186"/>
    <cellStyle name="Note 7 4 11 2 2" xfId="46187"/>
    <cellStyle name="Note 7 4 11 2 3" xfId="46188"/>
    <cellStyle name="Note 7 4 11 2 4" xfId="46189"/>
    <cellStyle name="Note 7 4 11 3" xfId="46190"/>
    <cellStyle name="Note 7 4 11 4" xfId="46191"/>
    <cellStyle name="Note 7 4 11 5" xfId="46192"/>
    <cellStyle name="Note 7 4 12" xfId="46193"/>
    <cellStyle name="Note 7 4 12 2" xfId="46194"/>
    <cellStyle name="Note 7 4 12 2 2" xfId="46195"/>
    <cellStyle name="Note 7 4 12 2 3" xfId="46196"/>
    <cellStyle name="Note 7 4 12 2 4" xfId="46197"/>
    <cellStyle name="Note 7 4 12 3" xfId="46198"/>
    <cellStyle name="Note 7 4 12 4" xfId="46199"/>
    <cellStyle name="Note 7 4 12 5" xfId="46200"/>
    <cellStyle name="Note 7 4 13" xfId="46201"/>
    <cellStyle name="Note 7 4 13 2" xfId="46202"/>
    <cellStyle name="Note 7 4 13 2 2" xfId="46203"/>
    <cellStyle name="Note 7 4 13 2 3" xfId="46204"/>
    <cellStyle name="Note 7 4 13 2 4" xfId="46205"/>
    <cellStyle name="Note 7 4 13 3" xfId="46206"/>
    <cellStyle name="Note 7 4 13 4" xfId="46207"/>
    <cellStyle name="Note 7 4 13 5" xfId="46208"/>
    <cellStyle name="Note 7 4 14" xfId="46209"/>
    <cellStyle name="Note 7 4 14 2" xfId="46210"/>
    <cellStyle name="Note 7 4 14 2 2" xfId="46211"/>
    <cellStyle name="Note 7 4 14 2 3" xfId="46212"/>
    <cellStyle name="Note 7 4 14 2 4" xfId="46213"/>
    <cellStyle name="Note 7 4 14 3" xfId="46214"/>
    <cellStyle name="Note 7 4 14 4" xfId="46215"/>
    <cellStyle name="Note 7 4 14 5" xfId="46216"/>
    <cellStyle name="Note 7 4 15" xfId="46217"/>
    <cellStyle name="Note 7 4 15 2" xfId="46218"/>
    <cellStyle name="Note 7 4 15 2 2" xfId="46219"/>
    <cellStyle name="Note 7 4 15 2 3" xfId="46220"/>
    <cellStyle name="Note 7 4 15 2 4" xfId="46221"/>
    <cellStyle name="Note 7 4 15 3" xfId="46222"/>
    <cellStyle name="Note 7 4 15 4" xfId="46223"/>
    <cellStyle name="Note 7 4 15 5" xfId="46224"/>
    <cellStyle name="Note 7 4 16" xfId="46225"/>
    <cellStyle name="Note 7 4 16 2" xfId="46226"/>
    <cellStyle name="Note 7 4 16 2 2" xfId="46227"/>
    <cellStyle name="Note 7 4 16 2 3" xfId="46228"/>
    <cellStyle name="Note 7 4 16 2 4" xfId="46229"/>
    <cellStyle name="Note 7 4 16 3" xfId="46230"/>
    <cellStyle name="Note 7 4 16 4" xfId="46231"/>
    <cellStyle name="Note 7 4 16 5" xfId="46232"/>
    <cellStyle name="Note 7 4 17" xfId="46233"/>
    <cellStyle name="Note 7 4 17 2" xfId="46234"/>
    <cellStyle name="Note 7 4 17 2 2" xfId="46235"/>
    <cellStyle name="Note 7 4 17 2 3" xfId="46236"/>
    <cellStyle name="Note 7 4 17 2 4" xfId="46237"/>
    <cellStyle name="Note 7 4 17 3" xfId="46238"/>
    <cellStyle name="Note 7 4 17 4" xfId="46239"/>
    <cellStyle name="Note 7 4 17 5" xfId="46240"/>
    <cellStyle name="Note 7 4 18" xfId="46241"/>
    <cellStyle name="Note 7 4 18 2" xfId="46242"/>
    <cellStyle name="Note 7 4 18 3" xfId="46243"/>
    <cellStyle name="Note 7 4 18 4" xfId="46244"/>
    <cellStyle name="Note 7 4 19" xfId="46245"/>
    <cellStyle name="Note 7 4 19 2" xfId="46246"/>
    <cellStyle name="Note 7 4 19 3" xfId="46247"/>
    <cellStyle name="Note 7 4 19 4" xfId="46248"/>
    <cellStyle name="Note 7 4 2" xfId="46249"/>
    <cellStyle name="Note 7 4 2 2" xfId="46250"/>
    <cellStyle name="Note 7 4 2 2 2" xfId="46251"/>
    <cellStyle name="Note 7 4 2 2 3" xfId="46252"/>
    <cellStyle name="Note 7 4 2 2 4" xfId="46253"/>
    <cellStyle name="Note 7 4 2 3" xfId="46254"/>
    <cellStyle name="Note 7 4 2 3 2" xfId="46255"/>
    <cellStyle name="Note 7 4 2 3 3" xfId="46256"/>
    <cellStyle name="Note 7 4 2 3 4" xfId="46257"/>
    <cellStyle name="Note 7 4 2 4" xfId="46258"/>
    <cellStyle name="Note 7 4 2 5" xfId="46259"/>
    <cellStyle name="Note 7 4 2 6" xfId="46260"/>
    <cellStyle name="Note 7 4 20" xfId="46261"/>
    <cellStyle name="Note 7 4 20 2" xfId="46262"/>
    <cellStyle name="Note 7 4 20 3" xfId="46263"/>
    <cellStyle name="Note 7 4 20 4" xfId="46264"/>
    <cellStyle name="Note 7 4 21" xfId="46265"/>
    <cellStyle name="Note 7 4 21 2" xfId="46266"/>
    <cellStyle name="Note 7 4 21 3" xfId="46267"/>
    <cellStyle name="Note 7 4 21 4" xfId="46268"/>
    <cellStyle name="Note 7 4 22" xfId="46269"/>
    <cellStyle name="Note 7 4 23" xfId="46270"/>
    <cellStyle name="Note 7 4 24" xfId="46271"/>
    <cellStyle name="Note 7 4 25" xfId="46176"/>
    <cellStyle name="Note 7 4 3" xfId="46272"/>
    <cellStyle name="Note 7 4 3 2" xfId="46273"/>
    <cellStyle name="Note 7 4 3 2 2" xfId="46274"/>
    <cellStyle name="Note 7 4 3 2 3" xfId="46275"/>
    <cellStyle name="Note 7 4 3 2 4" xfId="46276"/>
    <cellStyle name="Note 7 4 3 3" xfId="46277"/>
    <cellStyle name="Note 7 4 3 3 2" xfId="46278"/>
    <cellStyle name="Note 7 4 3 3 3" xfId="46279"/>
    <cellStyle name="Note 7 4 3 3 4" xfId="46280"/>
    <cellStyle name="Note 7 4 3 4" xfId="46281"/>
    <cellStyle name="Note 7 4 3 5" xfId="46282"/>
    <cellStyle name="Note 7 4 3 6" xfId="46283"/>
    <cellStyle name="Note 7 4 4" xfId="46284"/>
    <cellStyle name="Note 7 4 4 2" xfId="46285"/>
    <cellStyle name="Note 7 4 4 2 2" xfId="46286"/>
    <cellStyle name="Note 7 4 4 2 3" xfId="46287"/>
    <cellStyle name="Note 7 4 4 2 4" xfId="46288"/>
    <cellStyle name="Note 7 4 4 3" xfId="46289"/>
    <cellStyle name="Note 7 4 4 4" xfId="46290"/>
    <cellStyle name="Note 7 4 4 5" xfId="46291"/>
    <cellStyle name="Note 7 4 5" xfId="46292"/>
    <cellStyle name="Note 7 4 5 2" xfId="46293"/>
    <cellStyle name="Note 7 4 5 2 2" xfId="46294"/>
    <cellStyle name="Note 7 4 5 2 3" xfId="46295"/>
    <cellStyle name="Note 7 4 5 2 4" xfId="46296"/>
    <cellStyle name="Note 7 4 5 3" xfId="46297"/>
    <cellStyle name="Note 7 4 5 4" xfId="46298"/>
    <cellStyle name="Note 7 4 5 5" xfId="46299"/>
    <cellStyle name="Note 7 4 6" xfId="46300"/>
    <cellStyle name="Note 7 4 6 2" xfId="46301"/>
    <cellStyle name="Note 7 4 6 2 2" xfId="46302"/>
    <cellStyle name="Note 7 4 6 2 3" xfId="46303"/>
    <cellStyle name="Note 7 4 6 2 4" xfId="46304"/>
    <cellStyle name="Note 7 4 6 3" xfId="46305"/>
    <cellStyle name="Note 7 4 6 4" xfId="46306"/>
    <cellStyle name="Note 7 4 6 5" xfId="46307"/>
    <cellStyle name="Note 7 4 7" xfId="46308"/>
    <cellStyle name="Note 7 4 7 2" xfId="46309"/>
    <cellStyle name="Note 7 4 7 2 2" xfId="46310"/>
    <cellStyle name="Note 7 4 7 2 3" xfId="46311"/>
    <cellStyle name="Note 7 4 7 2 4" xfId="46312"/>
    <cellStyle name="Note 7 4 7 3" xfId="46313"/>
    <cellStyle name="Note 7 4 7 4" xfId="46314"/>
    <cellStyle name="Note 7 4 7 5" xfId="46315"/>
    <cellStyle name="Note 7 4 8" xfId="46316"/>
    <cellStyle name="Note 7 4 8 2" xfId="46317"/>
    <cellStyle name="Note 7 4 8 2 2" xfId="46318"/>
    <cellStyle name="Note 7 4 8 2 3" xfId="46319"/>
    <cellStyle name="Note 7 4 8 2 4" xfId="46320"/>
    <cellStyle name="Note 7 4 8 3" xfId="46321"/>
    <cellStyle name="Note 7 4 8 4" xfId="46322"/>
    <cellStyle name="Note 7 4 8 5" xfId="46323"/>
    <cellStyle name="Note 7 4 9" xfId="46324"/>
    <cellStyle name="Note 7 4 9 2" xfId="46325"/>
    <cellStyle name="Note 7 4 9 2 2" xfId="46326"/>
    <cellStyle name="Note 7 4 9 2 3" xfId="46327"/>
    <cellStyle name="Note 7 4 9 2 4" xfId="46328"/>
    <cellStyle name="Note 7 4 9 3" xfId="46329"/>
    <cellStyle name="Note 7 4 9 4" xfId="46330"/>
    <cellStyle name="Note 7 4 9 5" xfId="46331"/>
    <cellStyle name="Note 7 4_Income Statement " xfId="46332"/>
    <cellStyle name="Note 7 5" xfId="46333"/>
    <cellStyle name="Note 7 5 2" xfId="46334"/>
    <cellStyle name="Note 7 5 2 2" xfId="46335"/>
    <cellStyle name="Note 7 5 2 3" xfId="46336"/>
    <cellStyle name="Note 7 5 2 4" xfId="46337"/>
    <cellStyle name="Note 7 5 3" xfId="46338"/>
    <cellStyle name="Note 7 5 3 2" xfId="46339"/>
    <cellStyle name="Note 7 5 3 3" xfId="46340"/>
    <cellStyle name="Note 7 5 3 4" xfId="46341"/>
    <cellStyle name="Note 7 5 4" xfId="46342"/>
    <cellStyle name="Note 7 5 5" xfId="46343"/>
    <cellStyle name="Note 7 5 6" xfId="46344"/>
    <cellStyle name="Note 7 6" xfId="46345"/>
    <cellStyle name="Note 7 6 2" xfId="46346"/>
    <cellStyle name="Note 7 6 2 2" xfId="46347"/>
    <cellStyle name="Note 7 6 2 3" xfId="46348"/>
    <cellStyle name="Note 7 6 2 4" xfId="46349"/>
    <cellStyle name="Note 7 6 3" xfId="46350"/>
    <cellStyle name="Note 7 6 3 2" xfId="46351"/>
    <cellStyle name="Note 7 6 3 3" xfId="46352"/>
    <cellStyle name="Note 7 6 3 4" xfId="46353"/>
    <cellStyle name="Note 7 6 4" xfId="46354"/>
    <cellStyle name="Note 7 6 5" xfId="46355"/>
    <cellStyle name="Note 7 6 6" xfId="46356"/>
    <cellStyle name="Note 7 7" xfId="46357"/>
    <cellStyle name="Note 7 7 2" xfId="46358"/>
    <cellStyle name="Note 7 7 2 2" xfId="46359"/>
    <cellStyle name="Note 7 7 2 3" xfId="46360"/>
    <cellStyle name="Note 7 7 2 4" xfId="46361"/>
    <cellStyle name="Note 7 7 3" xfId="46362"/>
    <cellStyle name="Note 7 7 4" xfId="46363"/>
    <cellStyle name="Note 7 7 5" xfId="46364"/>
    <cellStyle name="Note 7 8" xfId="46365"/>
    <cellStyle name="Note 7 8 2" xfId="46366"/>
    <cellStyle name="Note 7 8 2 2" xfId="46367"/>
    <cellStyle name="Note 7 8 2 3" xfId="46368"/>
    <cellStyle name="Note 7 8 2 4" xfId="46369"/>
    <cellStyle name="Note 7 8 3" xfId="46370"/>
    <cellStyle name="Note 7 8 4" xfId="46371"/>
    <cellStyle name="Note 7 8 5" xfId="46372"/>
    <cellStyle name="Note 7 9" xfId="46373"/>
    <cellStyle name="Note 7 9 2" xfId="46374"/>
    <cellStyle name="Note 7 9 2 2" xfId="46375"/>
    <cellStyle name="Note 7 9 2 3" xfId="46376"/>
    <cellStyle name="Note 7 9 2 4" xfId="46377"/>
    <cellStyle name="Note 7 9 3" xfId="46378"/>
    <cellStyle name="Note 7 9 4" xfId="46379"/>
    <cellStyle name="Note 7 9 5" xfId="46380"/>
    <cellStyle name="Note 7_5210 2540195 Revenue Decoupling Mechanism Electric 0614" xfId="5477"/>
    <cellStyle name="Note 70" xfId="46381"/>
    <cellStyle name="Note 71" xfId="46382"/>
    <cellStyle name="Note 72" xfId="46383"/>
    <cellStyle name="Note 73" xfId="46384"/>
    <cellStyle name="Note 74" xfId="46385"/>
    <cellStyle name="Note 75" xfId="46386"/>
    <cellStyle name="Note 76" xfId="46387"/>
    <cellStyle name="Note 77" xfId="46388"/>
    <cellStyle name="Note 78" xfId="46389"/>
    <cellStyle name="Note 79" xfId="46390"/>
    <cellStyle name="Note 8" xfId="1753"/>
    <cellStyle name="Note 8 10" xfId="46392"/>
    <cellStyle name="Note 8 11" xfId="46393"/>
    <cellStyle name="Note 8 12" xfId="46394"/>
    <cellStyle name="Note 8 13" xfId="46395"/>
    <cellStyle name="Note 8 14" xfId="46396"/>
    <cellStyle name="Note 8 15" xfId="46391"/>
    <cellStyle name="Note 8 2" xfId="5478"/>
    <cellStyle name="Note 8 2 10" xfId="46398"/>
    <cellStyle name="Note 8 2 10 2" xfId="46399"/>
    <cellStyle name="Note 8 2 10 2 2" xfId="46400"/>
    <cellStyle name="Note 8 2 10 2 3" xfId="46401"/>
    <cellStyle name="Note 8 2 10 2 4" xfId="46402"/>
    <cellStyle name="Note 8 2 10 3" xfId="46403"/>
    <cellStyle name="Note 8 2 10 4" xfId="46404"/>
    <cellStyle name="Note 8 2 10 5" xfId="46405"/>
    <cellStyle name="Note 8 2 11" xfId="46406"/>
    <cellStyle name="Note 8 2 11 2" xfId="46407"/>
    <cellStyle name="Note 8 2 11 2 2" xfId="46408"/>
    <cellStyle name="Note 8 2 11 2 3" xfId="46409"/>
    <cellStyle name="Note 8 2 11 2 4" xfId="46410"/>
    <cellStyle name="Note 8 2 11 3" xfId="46411"/>
    <cellStyle name="Note 8 2 11 4" xfId="46412"/>
    <cellStyle name="Note 8 2 11 5" xfId="46413"/>
    <cellStyle name="Note 8 2 12" xfId="46414"/>
    <cellStyle name="Note 8 2 12 2" xfId="46415"/>
    <cellStyle name="Note 8 2 12 2 2" xfId="46416"/>
    <cellStyle name="Note 8 2 12 2 3" xfId="46417"/>
    <cellStyle name="Note 8 2 12 2 4" xfId="46418"/>
    <cellStyle name="Note 8 2 12 3" xfId="46419"/>
    <cellStyle name="Note 8 2 12 4" xfId="46420"/>
    <cellStyle name="Note 8 2 12 5" xfId="46421"/>
    <cellStyle name="Note 8 2 13" xfId="46422"/>
    <cellStyle name="Note 8 2 13 2" xfId="46423"/>
    <cellStyle name="Note 8 2 13 2 2" xfId="46424"/>
    <cellStyle name="Note 8 2 13 2 3" xfId="46425"/>
    <cellStyle name="Note 8 2 13 2 4" xfId="46426"/>
    <cellStyle name="Note 8 2 13 3" xfId="46427"/>
    <cellStyle name="Note 8 2 13 4" xfId="46428"/>
    <cellStyle name="Note 8 2 13 5" xfId="46429"/>
    <cellStyle name="Note 8 2 14" xfId="46430"/>
    <cellStyle name="Note 8 2 14 2" xfId="46431"/>
    <cellStyle name="Note 8 2 14 2 2" xfId="46432"/>
    <cellStyle name="Note 8 2 14 2 3" xfId="46433"/>
    <cellStyle name="Note 8 2 14 2 4" xfId="46434"/>
    <cellStyle name="Note 8 2 14 3" xfId="46435"/>
    <cellStyle name="Note 8 2 14 4" xfId="46436"/>
    <cellStyle name="Note 8 2 14 5" xfId="46437"/>
    <cellStyle name="Note 8 2 15" xfId="46438"/>
    <cellStyle name="Note 8 2 15 2" xfId="46439"/>
    <cellStyle name="Note 8 2 15 2 2" xfId="46440"/>
    <cellStyle name="Note 8 2 15 2 3" xfId="46441"/>
    <cellStyle name="Note 8 2 15 2 4" xfId="46442"/>
    <cellStyle name="Note 8 2 15 3" xfId="46443"/>
    <cellStyle name="Note 8 2 15 4" xfId="46444"/>
    <cellStyle name="Note 8 2 15 5" xfId="46445"/>
    <cellStyle name="Note 8 2 16" xfId="46446"/>
    <cellStyle name="Note 8 2 16 2" xfId="46447"/>
    <cellStyle name="Note 8 2 16 2 2" xfId="46448"/>
    <cellStyle name="Note 8 2 16 2 3" xfId="46449"/>
    <cellStyle name="Note 8 2 16 2 4" xfId="46450"/>
    <cellStyle name="Note 8 2 16 3" xfId="46451"/>
    <cellStyle name="Note 8 2 16 4" xfId="46452"/>
    <cellStyle name="Note 8 2 16 5" xfId="46453"/>
    <cellStyle name="Note 8 2 17" xfId="46454"/>
    <cellStyle name="Note 8 2 17 2" xfId="46455"/>
    <cellStyle name="Note 8 2 17 2 2" xfId="46456"/>
    <cellStyle name="Note 8 2 17 2 3" xfId="46457"/>
    <cellStyle name="Note 8 2 17 2 4" xfId="46458"/>
    <cellStyle name="Note 8 2 17 3" xfId="46459"/>
    <cellStyle name="Note 8 2 17 4" xfId="46460"/>
    <cellStyle name="Note 8 2 17 5" xfId="46461"/>
    <cellStyle name="Note 8 2 18" xfId="46462"/>
    <cellStyle name="Note 8 2 18 2" xfId="46463"/>
    <cellStyle name="Note 8 2 18 3" xfId="46464"/>
    <cellStyle name="Note 8 2 18 4" xfId="46465"/>
    <cellStyle name="Note 8 2 19" xfId="46466"/>
    <cellStyle name="Note 8 2 2" xfId="46467"/>
    <cellStyle name="Note 8 2 2 10" xfId="46468"/>
    <cellStyle name="Note 8 2 2 10 2" xfId="46469"/>
    <cellStyle name="Note 8 2 2 10 2 2" xfId="46470"/>
    <cellStyle name="Note 8 2 2 10 2 3" xfId="46471"/>
    <cellStyle name="Note 8 2 2 10 2 4" xfId="46472"/>
    <cellStyle name="Note 8 2 2 10 3" xfId="46473"/>
    <cellStyle name="Note 8 2 2 10 4" xfId="46474"/>
    <cellStyle name="Note 8 2 2 10 5" xfId="46475"/>
    <cellStyle name="Note 8 2 2 11" xfId="46476"/>
    <cellStyle name="Note 8 2 2 11 2" xfId="46477"/>
    <cellStyle name="Note 8 2 2 11 2 2" xfId="46478"/>
    <cellStyle name="Note 8 2 2 11 2 3" xfId="46479"/>
    <cellStyle name="Note 8 2 2 11 2 4" xfId="46480"/>
    <cellStyle name="Note 8 2 2 11 3" xfId="46481"/>
    <cellStyle name="Note 8 2 2 11 4" xfId="46482"/>
    <cellStyle name="Note 8 2 2 11 5" xfId="46483"/>
    <cellStyle name="Note 8 2 2 12" xfId="46484"/>
    <cellStyle name="Note 8 2 2 12 2" xfId="46485"/>
    <cellStyle name="Note 8 2 2 12 2 2" xfId="46486"/>
    <cellStyle name="Note 8 2 2 12 2 3" xfId="46487"/>
    <cellStyle name="Note 8 2 2 12 2 4" xfId="46488"/>
    <cellStyle name="Note 8 2 2 12 3" xfId="46489"/>
    <cellStyle name="Note 8 2 2 12 4" xfId="46490"/>
    <cellStyle name="Note 8 2 2 12 5" xfId="46491"/>
    <cellStyle name="Note 8 2 2 13" xfId="46492"/>
    <cellStyle name="Note 8 2 2 13 2" xfId="46493"/>
    <cellStyle name="Note 8 2 2 13 2 2" xfId="46494"/>
    <cellStyle name="Note 8 2 2 13 2 3" xfId="46495"/>
    <cellStyle name="Note 8 2 2 13 2 4" xfId="46496"/>
    <cellStyle name="Note 8 2 2 13 3" xfId="46497"/>
    <cellStyle name="Note 8 2 2 13 4" xfId="46498"/>
    <cellStyle name="Note 8 2 2 13 5" xfId="46499"/>
    <cellStyle name="Note 8 2 2 14" xfId="46500"/>
    <cellStyle name="Note 8 2 2 14 2" xfId="46501"/>
    <cellStyle name="Note 8 2 2 14 2 2" xfId="46502"/>
    <cellStyle name="Note 8 2 2 14 2 3" xfId="46503"/>
    <cellStyle name="Note 8 2 2 14 2 4" xfId="46504"/>
    <cellStyle name="Note 8 2 2 14 3" xfId="46505"/>
    <cellStyle name="Note 8 2 2 14 4" xfId="46506"/>
    <cellStyle name="Note 8 2 2 14 5" xfId="46507"/>
    <cellStyle name="Note 8 2 2 15" xfId="46508"/>
    <cellStyle name="Note 8 2 2 15 2" xfId="46509"/>
    <cellStyle name="Note 8 2 2 15 2 2" xfId="46510"/>
    <cellStyle name="Note 8 2 2 15 2 3" xfId="46511"/>
    <cellStyle name="Note 8 2 2 15 2 4" xfId="46512"/>
    <cellStyle name="Note 8 2 2 15 3" xfId="46513"/>
    <cellStyle name="Note 8 2 2 15 4" xfId="46514"/>
    <cellStyle name="Note 8 2 2 15 5" xfId="46515"/>
    <cellStyle name="Note 8 2 2 16" xfId="46516"/>
    <cellStyle name="Note 8 2 2 16 2" xfId="46517"/>
    <cellStyle name="Note 8 2 2 16 2 2" xfId="46518"/>
    <cellStyle name="Note 8 2 2 16 2 3" xfId="46519"/>
    <cellStyle name="Note 8 2 2 16 2 4" xfId="46520"/>
    <cellStyle name="Note 8 2 2 16 3" xfId="46521"/>
    <cellStyle name="Note 8 2 2 16 4" xfId="46522"/>
    <cellStyle name="Note 8 2 2 16 5" xfId="46523"/>
    <cellStyle name="Note 8 2 2 17" xfId="46524"/>
    <cellStyle name="Note 8 2 2 17 2" xfId="46525"/>
    <cellStyle name="Note 8 2 2 17 3" xfId="46526"/>
    <cellStyle name="Note 8 2 2 17 4" xfId="46527"/>
    <cellStyle name="Note 8 2 2 18" xfId="46528"/>
    <cellStyle name="Note 8 2 2 2" xfId="46529"/>
    <cellStyle name="Note 8 2 2 2 2" xfId="46530"/>
    <cellStyle name="Note 8 2 2 2 2 2" xfId="46531"/>
    <cellStyle name="Note 8 2 2 2 2 3" xfId="46532"/>
    <cellStyle name="Note 8 2 2 2 2 4" xfId="46533"/>
    <cellStyle name="Note 8 2 2 2 3" xfId="46534"/>
    <cellStyle name="Note 8 2 2 2 3 2" xfId="46535"/>
    <cellStyle name="Note 8 2 2 2 3 3" xfId="46536"/>
    <cellStyle name="Note 8 2 2 2 3 4" xfId="46537"/>
    <cellStyle name="Note 8 2 2 2 4" xfId="46538"/>
    <cellStyle name="Note 8 2 2 2 5" xfId="46539"/>
    <cellStyle name="Note 8 2 2 2 6" xfId="46540"/>
    <cellStyle name="Note 8 2 2 3" xfId="46541"/>
    <cellStyle name="Note 8 2 2 3 2" xfId="46542"/>
    <cellStyle name="Note 8 2 2 3 2 2" xfId="46543"/>
    <cellStyle name="Note 8 2 2 3 2 3" xfId="46544"/>
    <cellStyle name="Note 8 2 2 3 2 4" xfId="46545"/>
    <cellStyle name="Note 8 2 2 3 3" xfId="46546"/>
    <cellStyle name="Note 8 2 2 3 3 2" xfId="46547"/>
    <cellStyle name="Note 8 2 2 3 3 3" xfId="46548"/>
    <cellStyle name="Note 8 2 2 3 3 4" xfId="46549"/>
    <cellStyle name="Note 8 2 2 3 4" xfId="46550"/>
    <cellStyle name="Note 8 2 2 3 5" xfId="46551"/>
    <cellStyle name="Note 8 2 2 3 6" xfId="46552"/>
    <cellStyle name="Note 8 2 2 4" xfId="46553"/>
    <cellStyle name="Note 8 2 2 4 2" xfId="46554"/>
    <cellStyle name="Note 8 2 2 4 2 2" xfId="46555"/>
    <cellStyle name="Note 8 2 2 4 2 3" xfId="46556"/>
    <cellStyle name="Note 8 2 2 4 2 4" xfId="46557"/>
    <cellStyle name="Note 8 2 2 4 3" xfId="46558"/>
    <cellStyle name="Note 8 2 2 4 4" xfId="46559"/>
    <cellStyle name="Note 8 2 2 4 5" xfId="46560"/>
    <cellStyle name="Note 8 2 2 5" xfId="46561"/>
    <cellStyle name="Note 8 2 2 5 2" xfId="46562"/>
    <cellStyle name="Note 8 2 2 5 2 2" xfId="46563"/>
    <cellStyle name="Note 8 2 2 5 2 3" xfId="46564"/>
    <cellStyle name="Note 8 2 2 5 2 4" xfId="46565"/>
    <cellStyle name="Note 8 2 2 5 3" xfId="46566"/>
    <cellStyle name="Note 8 2 2 5 4" xfId="46567"/>
    <cellStyle name="Note 8 2 2 5 5" xfId="46568"/>
    <cellStyle name="Note 8 2 2 6" xfId="46569"/>
    <cellStyle name="Note 8 2 2 6 2" xfId="46570"/>
    <cellStyle name="Note 8 2 2 6 2 2" xfId="46571"/>
    <cellStyle name="Note 8 2 2 6 2 3" xfId="46572"/>
    <cellStyle name="Note 8 2 2 6 2 4" xfId="46573"/>
    <cellStyle name="Note 8 2 2 6 3" xfId="46574"/>
    <cellStyle name="Note 8 2 2 6 4" xfId="46575"/>
    <cellStyle name="Note 8 2 2 6 5" xfId="46576"/>
    <cellStyle name="Note 8 2 2 7" xfId="46577"/>
    <cellStyle name="Note 8 2 2 7 2" xfId="46578"/>
    <cellStyle name="Note 8 2 2 7 2 2" xfId="46579"/>
    <cellStyle name="Note 8 2 2 7 2 3" xfId="46580"/>
    <cellStyle name="Note 8 2 2 7 2 4" xfId="46581"/>
    <cellStyle name="Note 8 2 2 7 3" xfId="46582"/>
    <cellStyle name="Note 8 2 2 7 4" xfId="46583"/>
    <cellStyle name="Note 8 2 2 7 5" xfId="46584"/>
    <cellStyle name="Note 8 2 2 8" xfId="46585"/>
    <cellStyle name="Note 8 2 2 8 2" xfId="46586"/>
    <cellStyle name="Note 8 2 2 8 2 2" xfId="46587"/>
    <cellStyle name="Note 8 2 2 8 2 3" xfId="46588"/>
    <cellStyle name="Note 8 2 2 8 2 4" xfId="46589"/>
    <cellStyle name="Note 8 2 2 8 3" xfId="46590"/>
    <cellStyle name="Note 8 2 2 8 4" xfId="46591"/>
    <cellStyle name="Note 8 2 2 8 5" xfId="46592"/>
    <cellStyle name="Note 8 2 2 9" xfId="46593"/>
    <cellStyle name="Note 8 2 2 9 2" xfId="46594"/>
    <cellStyle name="Note 8 2 2 9 2 2" xfId="46595"/>
    <cellStyle name="Note 8 2 2 9 2 3" xfId="46596"/>
    <cellStyle name="Note 8 2 2 9 2 4" xfId="46597"/>
    <cellStyle name="Note 8 2 2 9 3" xfId="46598"/>
    <cellStyle name="Note 8 2 2 9 4" xfId="46599"/>
    <cellStyle name="Note 8 2 2 9 5" xfId="46600"/>
    <cellStyle name="Note 8 2 2_Income Statement " xfId="46601"/>
    <cellStyle name="Note 8 2 20" xfId="46602"/>
    <cellStyle name="Note 8 2 21" xfId="46603"/>
    <cellStyle name="Note 8 2 22" xfId="46397"/>
    <cellStyle name="Note 8 2 3" xfId="46604"/>
    <cellStyle name="Note 8 2 3 2" xfId="46605"/>
    <cellStyle name="Note 8 2 3 2 2" xfId="46606"/>
    <cellStyle name="Note 8 2 3 2 3" xfId="46607"/>
    <cellStyle name="Note 8 2 3 2 4" xfId="46608"/>
    <cellStyle name="Note 8 2 3 3" xfId="46609"/>
    <cellStyle name="Note 8 2 3 3 2" xfId="46610"/>
    <cellStyle name="Note 8 2 3 3 3" xfId="46611"/>
    <cellStyle name="Note 8 2 3 3 4" xfId="46612"/>
    <cellStyle name="Note 8 2 3 4" xfId="46613"/>
    <cellStyle name="Note 8 2 3 5" xfId="46614"/>
    <cellStyle name="Note 8 2 3 6" xfId="46615"/>
    <cellStyle name="Note 8 2 4" xfId="46616"/>
    <cellStyle name="Note 8 2 4 2" xfId="46617"/>
    <cellStyle name="Note 8 2 4 2 2" xfId="46618"/>
    <cellStyle name="Note 8 2 4 2 3" xfId="46619"/>
    <cellStyle name="Note 8 2 4 2 4" xfId="46620"/>
    <cellStyle name="Note 8 2 4 3" xfId="46621"/>
    <cellStyle name="Note 8 2 4 3 2" xfId="46622"/>
    <cellStyle name="Note 8 2 4 3 3" xfId="46623"/>
    <cellStyle name="Note 8 2 4 3 4" xfId="46624"/>
    <cellStyle name="Note 8 2 4 4" xfId="46625"/>
    <cellStyle name="Note 8 2 4 5" xfId="46626"/>
    <cellStyle name="Note 8 2 4 6" xfId="46627"/>
    <cellStyle name="Note 8 2 5" xfId="46628"/>
    <cellStyle name="Note 8 2 5 2" xfId="46629"/>
    <cellStyle name="Note 8 2 5 2 2" xfId="46630"/>
    <cellStyle name="Note 8 2 5 2 3" xfId="46631"/>
    <cellStyle name="Note 8 2 5 2 4" xfId="46632"/>
    <cellStyle name="Note 8 2 5 3" xfId="46633"/>
    <cellStyle name="Note 8 2 5 4" xfId="46634"/>
    <cellStyle name="Note 8 2 5 5" xfId="46635"/>
    <cellStyle name="Note 8 2 6" xfId="46636"/>
    <cellStyle name="Note 8 2 6 2" xfId="46637"/>
    <cellStyle name="Note 8 2 6 2 2" xfId="46638"/>
    <cellStyle name="Note 8 2 6 2 3" xfId="46639"/>
    <cellStyle name="Note 8 2 6 2 4" xfId="46640"/>
    <cellStyle name="Note 8 2 6 3" xfId="46641"/>
    <cellStyle name="Note 8 2 6 4" xfId="46642"/>
    <cellStyle name="Note 8 2 6 5" xfId="46643"/>
    <cellStyle name="Note 8 2 7" xfId="46644"/>
    <cellStyle name="Note 8 2 7 2" xfId="46645"/>
    <cellStyle name="Note 8 2 7 2 2" xfId="46646"/>
    <cellStyle name="Note 8 2 7 2 3" xfId="46647"/>
    <cellStyle name="Note 8 2 7 2 4" xfId="46648"/>
    <cellStyle name="Note 8 2 7 3" xfId="46649"/>
    <cellStyle name="Note 8 2 7 4" xfId="46650"/>
    <cellStyle name="Note 8 2 7 5" xfId="46651"/>
    <cellStyle name="Note 8 2 8" xfId="46652"/>
    <cellStyle name="Note 8 2 8 2" xfId="46653"/>
    <cellStyle name="Note 8 2 8 2 2" xfId="46654"/>
    <cellStyle name="Note 8 2 8 2 3" xfId="46655"/>
    <cellStyle name="Note 8 2 8 2 4" xfId="46656"/>
    <cellStyle name="Note 8 2 8 3" xfId="46657"/>
    <cellStyle name="Note 8 2 8 4" xfId="46658"/>
    <cellStyle name="Note 8 2 8 5" xfId="46659"/>
    <cellStyle name="Note 8 2 9" xfId="46660"/>
    <cellStyle name="Note 8 2 9 2" xfId="46661"/>
    <cellStyle name="Note 8 2 9 2 2" xfId="46662"/>
    <cellStyle name="Note 8 2 9 2 3" xfId="46663"/>
    <cellStyle name="Note 8 2 9 2 4" xfId="46664"/>
    <cellStyle name="Note 8 2 9 3" xfId="46665"/>
    <cellStyle name="Note 8 2 9 4" xfId="46666"/>
    <cellStyle name="Note 8 2 9 5" xfId="46667"/>
    <cellStyle name="Note 8 2_Income Statement " xfId="46668"/>
    <cellStyle name="Note 8 3" xfId="46669"/>
    <cellStyle name="Note 8 3 10" xfId="46670"/>
    <cellStyle name="Note 8 3 10 2" xfId="46671"/>
    <cellStyle name="Note 8 3 10 2 2" xfId="46672"/>
    <cellStyle name="Note 8 3 10 2 3" xfId="46673"/>
    <cellStyle name="Note 8 3 10 2 4" xfId="46674"/>
    <cellStyle name="Note 8 3 10 3" xfId="46675"/>
    <cellStyle name="Note 8 3 10 4" xfId="46676"/>
    <cellStyle name="Note 8 3 10 5" xfId="46677"/>
    <cellStyle name="Note 8 3 11" xfId="46678"/>
    <cellStyle name="Note 8 3 11 2" xfId="46679"/>
    <cellStyle name="Note 8 3 11 2 2" xfId="46680"/>
    <cellStyle name="Note 8 3 11 2 3" xfId="46681"/>
    <cellStyle name="Note 8 3 11 2 4" xfId="46682"/>
    <cellStyle name="Note 8 3 11 3" xfId="46683"/>
    <cellStyle name="Note 8 3 11 4" xfId="46684"/>
    <cellStyle name="Note 8 3 11 5" xfId="46685"/>
    <cellStyle name="Note 8 3 12" xfId="46686"/>
    <cellStyle name="Note 8 3 12 2" xfId="46687"/>
    <cellStyle name="Note 8 3 12 2 2" xfId="46688"/>
    <cellStyle name="Note 8 3 12 2 3" xfId="46689"/>
    <cellStyle name="Note 8 3 12 2 4" xfId="46690"/>
    <cellStyle name="Note 8 3 12 3" xfId="46691"/>
    <cellStyle name="Note 8 3 12 4" xfId="46692"/>
    <cellStyle name="Note 8 3 12 5" xfId="46693"/>
    <cellStyle name="Note 8 3 13" xfId="46694"/>
    <cellStyle name="Note 8 3 13 2" xfId="46695"/>
    <cellStyle name="Note 8 3 13 2 2" xfId="46696"/>
    <cellStyle name="Note 8 3 13 2 3" xfId="46697"/>
    <cellStyle name="Note 8 3 13 2 4" xfId="46698"/>
    <cellStyle name="Note 8 3 13 3" xfId="46699"/>
    <cellStyle name="Note 8 3 13 4" xfId="46700"/>
    <cellStyle name="Note 8 3 13 5" xfId="46701"/>
    <cellStyle name="Note 8 3 14" xfId="46702"/>
    <cellStyle name="Note 8 3 14 2" xfId="46703"/>
    <cellStyle name="Note 8 3 14 2 2" xfId="46704"/>
    <cellStyle name="Note 8 3 14 2 3" xfId="46705"/>
    <cellStyle name="Note 8 3 14 2 4" xfId="46706"/>
    <cellStyle name="Note 8 3 14 3" xfId="46707"/>
    <cellStyle name="Note 8 3 14 4" xfId="46708"/>
    <cellStyle name="Note 8 3 14 5" xfId="46709"/>
    <cellStyle name="Note 8 3 15" xfId="46710"/>
    <cellStyle name="Note 8 3 15 2" xfId="46711"/>
    <cellStyle name="Note 8 3 15 2 2" xfId="46712"/>
    <cellStyle name="Note 8 3 15 2 3" xfId="46713"/>
    <cellStyle name="Note 8 3 15 2 4" xfId="46714"/>
    <cellStyle name="Note 8 3 15 3" xfId="46715"/>
    <cellStyle name="Note 8 3 15 4" xfId="46716"/>
    <cellStyle name="Note 8 3 15 5" xfId="46717"/>
    <cellStyle name="Note 8 3 16" xfId="46718"/>
    <cellStyle name="Note 8 3 16 2" xfId="46719"/>
    <cellStyle name="Note 8 3 16 2 2" xfId="46720"/>
    <cellStyle name="Note 8 3 16 2 3" xfId="46721"/>
    <cellStyle name="Note 8 3 16 2 4" xfId="46722"/>
    <cellStyle name="Note 8 3 16 3" xfId="46723"/>
    <cellStyle name="Note 8 3 16 4" xfId="46724"/>
    <cellStyle name="Note 8 3 16 5" xfId="46725"/>
    <cellStyle name="Note 8 3 17" xfId="46726"/>
    <cellStyle name="Note 8 3 17 2" xfId="46727"/>
    <cellStyle name="Note 8 3 17 3" xfId="46728"/>
    <cellStyle name="Note 8 3 17 4" xfId="46729"/>
    <cellStyle name="Note 8 3 18" xfId="46730"/>
    <cellStyle name="Note 8 3 2" xfId="46731"/>
    <cellStyle name="Note 8 3 2 2" xfId="46732"/>
    <cellStyle name="Note 8 3 2 2 2" xfId="46733"/>
    <cellStyle name="Note 8 3 2 2 3" xfId="46734"/>
    <cellStyle name="Note 8 3 2 2 4" xfId="46735"/>
    <cellStyle name="Note 8 3 2 3" xfId="46736"/>
    <cellStyle name="Note 8 3 2 3 2" xfId="46737"/>
    <cellStyle name="Note 8 3 2 3 3" xfId="46738"/>
    <cellStyle name="Note 8 3 2 3 4" xfId="46739"/>
    <cellStyle name="Note 8 3 2 4" xfId="46740"/>
    <cellStyle name="Note 8 3 2 5" xfId="46741"/>
    <cellStyle name="Note 8 3 2 6" xfId="46742"/>
    <cellStyle name="Note 8 3 3" xfId="46743"/>
    <cellStyle name="Note 8 3 3 2" xfId="46744"/>
    <cellStyle name="Note 8 3 3 2 2" xfId="46745"/>
    <cellStyle name="Note 8 3 3 2 3" xfId="46746"/>
    <cellStyle name="Note 8 3 3 2 4" xfId="46747"/>
    <cellStyle name="Note 8 3 3 3" xfId="46748"/>
    <cellStyle name="Note 8 3 3 3 2" xfId="46749"/>
    <cellStyle name="Note 8 3 3 3 3" xfId="46750"/>
    <cellStyle name="Note 8 3 3 3 4" xfId="46751"/>
    <cellStyle name="Note 8 3 3 4" xfId="46752"/>
    <cellStyle name="Note 8 3 3 5" xfId="46753"/>
    <cellStyle name="Note 8 3 3 6" xfId="46754"/>
    <cellStyle name="Note 8 3 4" xfId="46755"/>
    <cellStyle name="Note 8 3 4 2" xfId="46756"/>
    <cellStyle name="Note 8 3 4 2 2" xfId="46757"/>
    <cellStyle name="Note 8 3 4 2 3" xfId="46758"/>
    <cellStyle name="Note 8 3 4 2 4" xfId="46759"/>
    <cellStyle name="Note 8 3 4 3" xfId="46760"/>
    <cellStyle name="Note 8 3 4 4" xfId="46761"/>
    <cellStyle name="Note 8 3 4 5" xfId="46762"/>
    <cellStyle name="Note 8 3 5" xfId="46763"/>
    <cellStyle name="Note 8 3 5 2" xfId="46764"/>
    <cellStyle name="Note 8 3 5 2 2" xfId="46765"/>
    <cellStyle name="Note 8 3 5 2 3" xfId="46766"/>
    <cellStyle name="Note 8 3 5 2 4" xfId="46767"/>
    <cellStyle name="Note 8 3 5 3" xfId="46768"/>
    <cellStyle name="Note 8 3 5 4" xfId="46769"/>
    <cellStyle name="Note 8 3 5 5" xfId="46770"/>
    <cellStyle name="Note 8 3 6" xfId="46771"/>
    <cellStyle name="Note 8 3 6 2" xfId="46772"/>
    <cellStyle name="Note 8 3 6 2 2" xfId="46773"/>
    <cellStyle name="Note 8 3 6 2 3" xfId="46774"/>
    <cellStyle name="Note 8 3 6 2 4" xfId="46775"/>
    <cellStyle name="Note 8 3 6 3" xfId="46776"/>
    <cellStyle name="Note 8 3 6 4" xfId="46777"/>
    <cellStyle name="Note 8 3 6 5" xfId="46778"/>
    <cellStyle name="Note 8 3 7" xfId="46779"/>
    <cellStyle name="Note 8 3 7 2" xfId="46780"/>
    <cellStyle name="Note 8 3 7 2 2" xfId="46781"/>
    <cellStyle name="Note 8 3 7 2 3" xfId="46782"/>
    <cellStyle name="Note 8 3 7 2 4" xfId="46783"/>
    <cellStyle name="Note 8 3 7 3" xfId="46784"/>
    <cellStyle name="Note 8 3 7 4" xfId="46785"/>
    <cellStyle name="Note 8 3 7 5" xfId="46786"/>
    <cellStyle name="Note 8 3 8" xfId="46787"/>
    <cellStyle name="Note 8 3 8 2" xfId="46788"/>
    <cellStyle name="Note 8 3 8 2 2" xfId="46789"/>
    <cellStyle name="Note 8 3 8 2 3" xfId="46790"/>
    <cellStyle name="Note 8 3 8 2 4" xfId="46791"/>
    <cellStyle name="Note 8 3 8 3" xfId="46792"/>
    <cellStyle name="Note 8 3 8 4" xfId="46793"/>
    <cellStyle name="Note 8 3 8 5" xfId="46794"/>
    <cellStyle name="Note 8 3 9" xfId="46795"/>
    <cellStyle name="Note 8 3 9 2" xfId="46796"/>
    <cellStyle name="Note 8 3 9 2 2" xfId="46797"/>
    <cellStyle name="Note 8 3 9 2 3" xfId="46798"/>
    <cellStyle name="Note 8 3 9 2 4" xfId="46799"/>
    <cellStyle name="Note 8 3 9 3" xfId="46800"/>
    <cellStyle name="Note 8 3 9 4" xfId="46801"/>
    <cellStyle name="Note 8 3 9 5" xfId="46802"/>
    <cellStyle name="Note 8 3_Income Statement " xfId="46803"/>
    <cellStyle name="Note 8 4" xfId="46804"/>
    <cellStyle name="Note 8 4 10" xfId="46805"/>
    <cellStyle name="Note 8 4 10 2" xfId="46806"/>
    <cellStyle name="Note 8 4 10 2 2" xfId="46807"/>
    <cellStyle name="Note 8 4 10 2 3" xfId="46808"/>
    <cellStyle name="Note 8 4 10 2 4" xfId="46809"/>
    <cellStyle name="Note 8 4 10 3" xfId="46810"/>
    <cellStyle name="Note 8 4 10 4" xfId="46811"/>
    <cellStyle name="Note 8 4 10 5" xfId="46812"/>
    <cellStyle name="Note 8 4 11" xfId="46813"/>
    <cellStyle name="Note 8 4 11 2" xfId="46814"/>
    <cellStyle name="Note 8 4 11 2 2" xfId="46815"/>
    <cellStyle name="Note 8 4 11 2 3" xfId="46816"/>
    <cellStyle name="Note 8 4 11 2 4" xfId="46817"/>
    <cellStyle name="Note 8 4 11 3" xfId="46818"/>
    <cellStyle name="Note 8 4 11 4" xfId="46819"/>
    <cellStyle name="Note 8 4 11 5" xfId="46820"/>
    <cellStyle name="Note 8 4 12" xfId="46821"/>
    <cellStyle name="Note 8 4 12 2" xfId="46822"/>
    <cellStyle name="Note 8 4 12 2 2" xfId="46823"/>
    <cellStyle name="Note 8 4 12 2 3" xfId="46824"/>
    <cellStyle name="Note 8 4 12 2 4" xfId="46825"/>
    <cellStyle name="Note 8 4 12 3" xfId="46826"/>
    <cellStyle name="Note 8 4 12 4" xfId="46827"/>
    <cellStyle name="Note 8 4 12 5" xfId="46828"/>
    <cellStyle name="Note 8 4 13" xfId="46829"/>
    <cellStyle name="Note 8 4 13 2" xfId="46830"/>
    <cellStyle name="Note 8 4 13 2 2" xfId="46831"/>
    <cellStyle name="Note 8 4 13 2 3" xfId="46832"/>
    <cellStyle name="Note 8 4 13 2 4" xfId="46833"/>
    <cellStyle name="Note 8 4 13 3" xfId="46834"/>
    <cellStyle name="Note 8 4 13 4" xfId="46835"/>
    <cellStyle name="Note 8 4 13 5" xfId="46836"/>
    <cellStyle name="Note 8 4 14" xfId="46837"/>
    <cellStyle name="Note 8 4 14 2" xfId="46838"/>
    <cellStyle name="Note 8 4 14 2 2" xfId="46839"/>
    <cellStyle name="Note 8 4 14 2 3" xfId="46840"/>
    <cellStyle name="Note 8 4 14 2 4" xfId="46841"/>
    <cellStyle name="Note 8 4 14 3" xfId="46842"/>
    <cellStyle name="Note 8 4 14 4" xfId="46843"/>
    <cellStyle name="Note 8 4 14 5" xfId="46844"/>
    <cellStyle name="Note 8 4 15" xfId="46845"/>
    <cellStyle name="Note 8 4 15 2" xfId="46846"/>
    <cellStyle name="Note 8 4 15 2 2" xfId="46847"/>
    <cellStyle name="Note 8 4 15 2 3" xfId="46848"/>
    <cellStyle name="Note 8 4 15 2 4" xfId="46849"/>
    <cellStyle name="Note 8 4 15 3" xfId="46850"/>
    <cellStyle name="Note 8 4 15 4" xfId="46851"/>
    <cellStyle name="Note 8 4 15 5" xfId="46852"/>
    <cellStyle name="Note 8 4 16" xfId="46853"/>
    <cellStyle name="Note 8 4 16 2" xfId="46854"/>
    <cellStyle name="Note 8 4 16 2 2" xfId="46855"/>
    <cellStyle name="Note 8 4 16 2 3" xfId="46856"/>
    <cellStyle name="Note 8 4 16 2 4" xfId="46857"/>
    <cellStyle name="Note 8 4 16 3" xfId="46858"/>
    <cellStyle name="Note 8 4 16 4" xfId="46859"/>
    <cellStyle name="Note 8 4 16 5" xfId="46860"/>
    <cellStyle name="Note 8 4 17" xfId="46861"/>
    <cellStyle name="Note 8 4 17 2" xfId="46862"/>
    <cellStyle name="Note 8 4 17 2 2" xfId="46863"/>
    <cellStyle name="Note 8 4 17 2 3" xfId="46864"/>
    <cellStyle name="Note 8 4 17 2 4" xfId="46865"/>
    <cellStyle name="Note 8 4 17 3" xfId="46866"/>
    <cellStyle name="Note 8 4 17 4" xfId="46867"/>
    <cellStyle name="Note 8 4 17 5" xfId="46868"/>
    <cellStyle name="Note 8 4 18" xfId="46869"/>
    <cellStyle name="Note 8 4 18 2" xfId="46870"/>
    <cellStyle name="Note 8 4 18 3" xfId="46871"/>
    <cellStyle name="Note 8 4 18 4" xfId="46872"/>
    <cellStyle name="Note 8 4 19" xfId="46873"/>
    <cellStyle name="Note 8 4 19 2" xfId="46874"/>
    <cellStyle name="Note 8 4 19 3" xfId="46875"/>
    <cellStyle name="Note 8 4 19 4" xfId="46876"/>
    <cellStyle name="Note 8 4 2" xfId="46877"/>
    <cellStyle name="Note 8 4 2 2" xfId="46878"/>
    <cellStyle name="Note 8 4 2 2 2" xfId="46879"/>
    <cellStyle name="Note 8 4 2 2 3" xfId="46880"/>
    <cellStyle name="Note 8 4 2 2 4" xfId="46881"/>
    <cellStyle name="Note 8 4 2 3" xfId="46882"/>
    <cellStyle name="Note 8 4 2 3 2" xfId="46883"/>
    <cellStyle name="Note 8 4 2 3 3" xfId="46884"/>
    <cellStyle name="Note 8 4 2 3 4" xfId="46885"/>
    <cellStyle name="Note 8 4 2 4" xfId="46886"/>
    <cellStyle name="Note 8 4 2 5" xfId="46887"/>
    <cellStyle name="Note 8 4 2 6" xfId="46888"/>
    <cellStyle name="Note 8 4 20" xfId="46889"/>
    <cellStyle name="Note 8 4 20 2" xfId="46890"/>
    <cellStyle name="Note 8 4 20 3" xfId="46891"/>
    <cellStyle name="Note 8 4 20 4" xfId="46892"/>
    <cellStyle name="Note 8 4 21" xfId="46893"/>
    <cellStyle name="Note 8 4 21 2" xfId="46894"/>
    <cellStyle name="Note 8 4 21 3" xfId="46895"/>
    <cellStyle name="Note 8 4 21 4" xfId="46896"/>
    <cellStyle name="Note 8 4 22" xfId="46897"/>
    <cellStyle name="Note 8 4 23" xfId="46898"/>
    <cellStyle name="Note 8 4 24" xfId="46899"/>
    <cellStyle name="Note 8 4 3" xfId="46900"/>
    <cellStyle name="Note 8 4 3 2" xfId="46901"/>
    <cellStyle name="Note 8 4 3 2 2" xfId="46902"/>
    <cellStyle name="Note 8 4 3 2 3" xfId="46903"/>
    <cellStyle name="Note 8 4 3 2 4" xfId="46904"/>
    <cellStyle name="Note 8 4 3 3" xfId="46905"/>
    <cellStyle name="Note 8 4 3 3 2" xfId="46906"/>
    <cellStyle name="Note 8 4 3 3 3" xfId="46907"/>
    <cellStyle name="Note 8 4 3 3 4" xfId="46908"/>
    <cellStyle name="Note 8 4 3 4" xfId="46909"/>
    <cellStyle name="Note 8 4 3 5" xfId="46910"/>
    <cellStyle name="Note 8 4 3 6" xfId="46911"/>
    <cellStyle name="Note 8 4 4" xfId="46912"/>
    <cellStyle name="Note 8 4 4 2" xfId="46913"/>
    <cellStyle name="Note 8 4 4 2 2" xfId="46914"/>
    <cellStyle name="Note 8 4 4 2 3" xfId="46915"/>
    <cellStyle name="Note 8 4 4 2 4" xfId="46916"/>
    <cellStyle name="Note 8 4 4 3" xfId="46917"/>
    <cellStyle name="Note 8 4 4 4" xfId="46918"/>
    <cellStyle name="Note 8 4 4 5" xfId="46919"/>
    <cellStyle name="Note 8 4 5" xfId="46920"/>
    <cellStyle name="Note 8 4 5 2" xfId="46921"/>
    <cellStyle name="Note 8 4 5 2 2" xfId="46922"/>
    <cellStyle name="Note 8 4 5 2 3" xfId="46923"/>
    <cellStyle name="Note 8 4 5 2 4" xfId="46924"/>
    <cellStyle name="Note 8 4 5 3" xfId="46925"/>
    <cellStyle name="Note 8 4 5 4" xfId="46926"/>
    <cellStyle name="Note 8 4 5 5" xfId="46927"/>
    <cellStyle name="Note 8 4 6" xfId="46928"/>
    <cellStyle name="Note 8 4 6 2" xfId="46929"/>
    <cellStyle name="Note 8 4 6 2 2" xfId="46930"/>
    <cellStyle name="Note 8 4 6 2 3" xfId="46931"/>
    <cellStyle name="Note 8 4 6 2 4" xfId="46932"/>
    <cellStyle name="Note 8 4 6 3" xfId="46933"/>
    <cellStyle name="Note 8 4 6 4" xfId="46934"/>
    <cellStyle name="Note 8 4 6 5" xfId="46935"/>
    <cellStyle name="Note 8 4 7" xfId="46936"/>
    <cellStyle name="Note 8 4 7 2" xfId="46937"/>
    <cellStyle name="Note 8 4 7 2 2" xfId="46938"/>
    <cellStyle name="Note 8 4 7 2 3" xfId="46939"/>
    <cellStyle name="Note 8 4 7 2 4" xfId="46940"/>
    <cellStyle name="Note 8 4 7 3" xfId="46941"/>
    <cellStyle name="Note 8 4 7 4" xfId="46942"/>
    <cellStyle name="Note 8 4 7 5" xfId="46943"/>
    <cellStyle name="Note 8 4 8" xfId="46944"/>
    <cellStyle name="Note 8 4 8 2" xfId="46945"/>
    <cellStyle name="Note 8 4 8 2 2" xfId="46946"/>
    <cellStyle name="Note 8 4 8 2 3" xfId="46947"/>
    <cellStyle name="Note 8 4 8 2 4" xfId="46948"/>
    <cellStyle name="Note 8 4 8 3" xfId="46949"/>
    <cellStyle name="Note 8 4 8 4" xfId="46950"/>
    <cellStyle name="Note 8 4 8 5" xfId="46951"/>
    <cellStyle name="Note 8 4 9" xfId="46952"/>
    <cellStyle name="Note 8 4 9 2" xfId="46953"/>
    <cellStyle name="Note 8 4 9 2 2" xfId="46954"/>
    <cellStyle name="Note 8 4 9 2 3" xfId="46955"/>
    <cellStyle name="Note 8 4 9 2 4" xfId="46956"/>
    <cellStyle name="Note 8 4 9 3" xfId="46957"/>
    <cellStyle name="Note 8 4 9 4" xfId="46958"/>
    <cellStyle name="Note 8 4 9 5" xfId="46959"/>
    <cellStyle name="Note 8 4_Income Statement " xfId="46960"/>
    <cellStyle name="Note 8 5" xfId="46961"/>
    <cellStyle name="Note 8 5 2" xfId="46962"/>
    <cellStyle name="Note 8 5 2 2" xfId="46963"/>
    <cellStyle name="Note 8 5 2 3" xfId="46964"/>
    <cellStyle name="Note 8 5 2 4" xfId="46965"/>
    <cellStyle name="Note 8 5 3" xfId="46966"/>
    <cellStyle name="Note 8 5 3 2" xfId="46967"/>
    <cellStyle name="Note 8 5 3 3" xfId="46968"/>
    <cellStyle name="Note 8 5 3 4" xfId="46969"/>
    <cellStyle name="Note 8 5 4" xfId="46970"/>
    <cellStyle name="Note 8 5 5" xfId="46971"/>
    <cellStyle name="Note 8 5 6" xfId="46972"/>
    <cellStyle name="Note 8 6" xfId="46973"/>
    <cellStyle name="Note 8 6 2" xfId="46974"/>
    <cellStyle name="Note 8 6 2 2" xfId="46975"/>
    <cellStyle name="Note 8 6 2 3" xfId="46976"/>
    <cellStyle name="Note 8 6 2 4" xfId="46977"/>
    <cellStyle name="Note 8 6 3" xfId="46978"/>
    <cellStyle name="Note 8 6 3 2" xfId="46979"/>
    <cellStyle name="Note 8 6 3 3" xfId="46980"/>
    <cellStyle name="Note 8 6 3 4" xfId="46981"/>
    <cellStyle name="Note 8 6 4" xfId="46982"/>
    <cellStyle name="Note 8 6 5" xfId="46983"/>
    <cellStyle name="Note 8 6 6" xfId="46984"/>
    <cellStyle name="Note 8 7" xfId="46985"/>
    <cellStyle name="Note 8 7 2" xfId="46986"/>
    <cellStyle name="Note 8 7 2 2" xfId="46987"/>
    <cellStyle name="Note 8 7 2 3" xfId="46988"/>
    <cellStyle name="Note 8 7 2 4" xfId="46989"/>
    <cellStyle name="Note 8 7 3" xfId="46990"/>
    <cellStyle name="Note 8 7 4" xfId="46991"/>
    <cellStyle name="Note 8 7 5" xfId="46992"/>
    <cellStyle name="Note 8 8" xfId="46993"/>
    <cellStyle name="Note 8 8 2" xfId="46994"/>
    <cellStyle name="Note 8 8 2 2" xfId="46995"/>
    <cellStyle name="Note 8 8 2 3" xfId="46996"/>
    <cellStyle name="Note 8 8 2 4" xfId="46997"/>
    <cellStyle name="Note 8 8 3" xfId="46998"/>
    <cellStyle name="Note 8 8 4" xfId="46999"/>
    <cellStyle name="Note 8 8 5" xfId="47000"/>
    <cellStyle name="Note 8 9" xfId="47001"/>
    <cellStyle name="Note 8 9 2" xfId="47002"/>
    <cellStyle name="Note 8 9 2 2" xfId="47003"/>
    <cellStyle name="Note 8 9 2 3" xfId="47004"/>
    <cellStyle name="Note 8 9 2 4" xfId="47005"/>
    <cellStyle name="Note 8 9 3" xfId="47006"/>
    <cellStyle name="Note 8 9 4" xfId="47007"/>
    <cellStyle name="Note 8 9 5" xfId="47008"/>
    <cellStyle name="Note 8_Income Statement " xfId="47009"/>
    <cellStyle name="Note 80" xfId="47010"/>
    <cellStyle name="Note 81" xfId="47011"/>
    <cellStyle name="Note 82" xfId="47012"/>
    <cellStyle name="Note 83" xfId="47013"/>
    <cellStyle name="Note 84" xfId="47014"/>
    <cellStyle name="Note 85" xfId="47015"/>
    <cellStyle name="Note 86" xfId="47016"/>
    <cellStyle name="Note 87" xfId="47017"/>
    <cellStyle name="Note 88" xfId="47018"/>
    <cellStyle name="Note 89" xfId="47019"/>
    <cellStyle name="Note 9" xfId="1754"/>
    <cellStyle name="Note 9 10" xfId="47021"/>
    <cellStyle name="Note 9 11" xfId="47022"/>
    <cellStyle name="Note 9 12" xfId="47023"/>
    <cellStyle name="Note 9 13" xfId="47024"/>
    <cellStyle name="Note 9 14" xfId="47020"/>
    <cellStyle name="Note 9 2" xfId="5479"/>
    <cellStyle name="Note 9 2 10" xfId="47026"/>
    <cellStyle name="Note 9 2 10 2" xfId="47027"/>
    <cellStyle name="Note 9 2 10 2 2" xfId="47028"/>
    <cellStyle name="Note 9 2 10 2 3" xfId="47029"/>
    <cellStyle name="Note 9 2 10 2 4" xfId="47030"/>
    <cellStyle name="Note 9 2 10 3" xfId="47031"/>
    <cellStyle name="Note 9 2 10 4" xfId="47032"/>
    <cellStyle name="Note 9 2 10 5" xfId="47033"/>
    <cellStyle name="Note 9 2 11" xfId="47034"/>
    <cellStyle name="Note 9 2 11 2" xfId="47035"/>
    <cellStyle name="Note 9 2 11 2 2" xfId="47036"/>
    <cellStyle name="Note 9 2 11 2 3" xfId="47037"/>
    <cellStyle name="Note 9 2 11 2 4" xfId="47038"/>
    <cellStyle name="Note 9 2 11 3" xfId="47039"/>
    <cellStyle name="Note 9 2 11 4" xfId="47040"/>
    <cellStyle name="Note 9 2 11 5" xfId="47041"/>
    <cellStyle name="Note 9 2 12" xfId="47042"/>
    <cellStyle name="Note 9 2 12 2" xfId="47043"/>
    <cellStyle name="Note 9 2 12 2 2" xfId="47044"/>
    <cellStyle name="Note 9 2 12 2 3" xfId="47045"/>
    <cellStyle name="Note 9 2 12 2 4" xfId="47046"/>
    <cellStyle name="Note 9 2 12 3" xfId="47047"/>
    <cellStyle name="Note 9 2 12 4" xfId="47048"/>
    <cellStyle name="Note 9 2 12 5" xfId="47049"/>
    <cellStyle name="Note 9 2 13" xfId="47050"/>
    <cellStyle name="Note 9 2 13 2" xfId="47051"/>
    <cellStyle name="Note 9 2 13 2 2" xfId="47052"/>
    <cellStyle name="Note 9 2 13 2 3" xfId="47053"/>
    <cellStyle name="Note 9 2 13 2 4" xfId="47054"/>
    <cellStyle name="Note 9 2 13 3" xfId="47055"/>
    <cellStyle name="Note 9 2 13 4" xfId="47056"/>
    <cellStyle name="Note 9 2 13 5" xfId="47057"/>
    <cellStyle name="Note 9 2 14" xfId="47058"/>
    <cellStyle name="Note 9 2 14 2" xfId="47059"/>
    <cellStyle name="Note 9 2 14 2 2" xfId="47060"/>
    <cellStyle name="Note 9 2 14 2 3" xfId="47061"/>
    <cellStyle name="Note 9 2 14 2 4" xfId="47062"/>
    <cellStyle name="Note 9 2 14 3" xfId="47063"/>
    <cellStyle name="Note 9 2 14 4" xfId="47064"/>
    <cellStyle name="Note 9 2 14 5" xfId="47065"/>
    <cellStyle name="Note 9 2 15" xfId="47066"/>
    <cellStyle name="Note 9 2 15 2" xfId="47067"/>
    <cellStyle name="Note 9 2 15 2 2" xfId="47068"/>
    <cellStyle name="Note 9 2 15 2 3" xfId="47069"/>
    <cellStyle name="Note 9 2 15 2 4" xfId="47070"/>
    <cellStyle name="Note 9 2 15 3" xfId="47071"/>
    <cellStyle name="Note 9 2 15 4" xfId="47072"/>
    <cellStyle name="Note 9 2 15 5" xfId="47073"/>
    <cellStyle name="Note 9 2 16" xfId="47074"/>
    <cellStyle name="Note 9 2 16 2" xfId="47075"/>
    <cellStyle name="Note 9 2 16 2 2" xfId="47076"/>
    <cellStyle name="Note 9 2 16 2 3" xfId="47077"/>
    <cellStyle name="Note 9 2 16 2 4" xfId="47078"/>
    <cellStyle name="Note 9 2 16 3" xfId="47079"/>
    <cellStyle name="Note 9 2 16 4" xfId="47080"/>
    <cellStyle name="Note 9 2 16 5" xfId="47081"/>
    <cellStyle name="Note 9 2 17" xfId="47082"/>
    <cellStyle name="Note 9 2 17 2" xfId="47083"/>
    <cellStyle name="Note 9 2 17 2 2" xfId="47084"/>
    <cellStyle name="Note 9 2 17 2 3" xfId="47085"/>
    <cellStyle name="Note 9 2 17 2 4" xfId="47086"/>
    <cellStyle name="Note 9 2 17 3" xfId="47087"/>
    <cellStyle name="Note 9 2 17 4" xfId="47088"/>
    <cellStyle name="Note 9 2 17 5" xfId="47089"/>
    <cellStyle name="Note 9 2 18" xfId="47090"/>
    <cellStyle name="Note 9 2 18 2" xfId="47091"/>
    <cellStyle name="Note 9 2 18 3" xfId="47092"/>
    <cellStyle name="Note 9 2 18 4" xfId="47093"/>
    <cellStyle name="Note 9 2 19" xfId="47094"/>
    <cellStyle name="Note 9 2 2" xfId="47095"/>
    <cellStyle name="Note 9 2 2 10" xfId="47096"/>
    <cellStyle name="Note 9 2 2 10 2" xfId="47097"/>
    <cellStyle name="Note 9 2 2 10 2 2" xfId="47098"/>
    <cellStyle name="Note 9 2 2 10 2 3" xfId="47099"/>
    <cellStyle name="Note 9 2 2 10 2 4" xfId="47100"/>
    <cellStyle name="Note 9 2 2 10 3" xfId="47101"/>
    <cellStyle name="Note 9 2 2 10 4" xfId="47102"/>
    <cellStyle name="Note 9 2 2 10 5" xfId="47103"/>
    <cellStyle name="Note 9 2 2 11" xfId="47104"/>
    <cellStyle name="Note 9 2 2 11 2" xfId="47105"/>
    <cellStyle name="Note 9 2 2 11 2 2" xfId="47106"/>
    <cellStyle name="Note 9 2 2 11 2 3" xfId="47107"/>
    <cellStyle name="Note 9 2 2 11 2 4" xfId="47108"/>
    <cellStyle name="Note 9 2 2 11 3" xfId="47109"/>
    <cellStyle name="Note 9 2 2 11 4" xfId="47110"/>
    <cellStyle name="Note 9 2 2 11 5" xfId="47111"/>
    <cellStyle name="Note 9 2 2 12" xfId="47112"/>
    <cellStyle name="Note 9 2 2 12 2" xfId="47113"/>
    <cellStyle name="Note 9 2 2 12 2 2" xfId="47114"/>
    <cellStyle name="Note 9 2 2 12 2 3" xfId="47115"/>
    <cellStyle name="Note 9 2 2 12 2 4" xfId="47116"/>
    <cellStyle name="Note 9 2 2 12 3" xfId="47117"/>
    <cellStyle name="Note 9 2 2 12 4" xfId="47118"/>
    <cellStyle name="Note 9 2 2 12 5" xfId="47119"/>
    <cellStyle name="Note 9 2 2 13" xfId="47120"/>
    <cellStyle name="Note 9 2 2 13 2" xfId="47121"/>
    <cellStyle name="Note 9 2 2 13 2 2" xfId="47122"/>
    <cellStyle name="Note 9 2 2 13 2 3" xfId="47123"/>
    <cellStyle name="Note 9 2 2 13 2 4" xfId="47124"/>
    <cellStyle name="Note 9 2 2 13 3" xfId="47125"/>
    <cellStyle name="Note 9 2 2 13 4" xfId="47126"/>
    <cellStyle name="Note 9 2 2 13 5" xfId="47127"/>
    <cellStyle name="Note 9 2 2 14" xfId="47128"/>
    <cellStyle name="Note 9 2 2 14 2" xfId="47129"/>
    <cellStyle name="Note 9 2 2 14 2 2" xfId="47130"/>
    <cellStyle name="Note 9 2 2 14 2 3" xfId="47131"/>
    <cellStyle name="Note 9 2 2 14 2 4" xfId="47132"/>
    <cellStyle name="Note 9 2 2 14 3" xfId="47133"/>
    <cellStyle name="Note 9 2 2 14 4" xfId="47134"/>
    <cellStyle name="Note 9 2 2 14 5" xfId="47135"/>
    <cellStyle name="Note 9 2 2 15" xfId="47136"/>
    <cellStyle name="Note 9 2 2 15 2" xfId="47137"/>
    <cellStyle name="Note 9 2 2 15 2 2" xfId="47138"/>
    <cellStyle name="Note 9 2 2 15 2 3" xfId="47139"/>
    <cellStyle name="Note 9 2 2 15 2 4" xfId="47140"/>
    <cellStyle name="Note 9 2 2 15 3" xfId="47141"/>
    <cellStyle name="Note 9 2 2 15 4" xfId="47142"/>
    <cellStyle name="Note 9 2 2 15 5" xfId="47143"/>
    <cellStyle name="Note 9 2 2 16" xfId="47144"/>
    <cellStyle name="Note 9 2 2 16 2" xfId="47145"/>
    <cellStyle name="Note 9 2 2 16 2 2" xfId="47146"/>
    <cellStyle name="Note 9 2 2 16 2 3" xfId="47147"/>
    <cellStyle name="Note 9 2 2 16 2 4" xfId="47148"/>
    <cellStyle name="Note 9 2 2 16 3" xfId="47149"/>
    <cellStyle name="Note 9 2 2 16 4" xfId="47150"/>
    <cellStyle name="Note 9 2 2 16 5" xfId="47151"/>
    <cellStyle name="Note 9 2 2 17" xfId="47152"/>
    <cellStyle name="Note 9 2 2 17 2" xfId="47153"/>
    <cellStyle name="Note 9 2 2 17 3" xfId="47154"/>
    <cellStyle name="Note 9 2 2 17 4" xfId="47155"/>
    <cellStyle name="Note 9 2 2 18" xfId="47156"/>
    <cellStyle name="Note 9 2 2 2" xfId="47157"/>
    <cellStyle name="Note 9 2 2 2 2" xfId="47158"/>
    <cellStyle name="Note 9 2 2 2 2 2" xfId="47159"/>
    <cellStyle name="Note 9 2 2 2 2 3" xfId="47160"/>
    <cellStyle name="Note 9 2 2 2 2 4" xfId="47161"/>
    <cellStyle name="Note 9 2 2 2 3" xfId="47162"/>
    <cellStyle name="Note 9 2 2 2 3 2" xfId="47163"/>
    <cellStyle name="Note 9 2 2 2 3 3" xfId="47164"/>
    <cellStyle name="Note 9 2 2 2 3 4" xfId="47165"/>
    <cellStyle name="Note 9 2 2 2 4" xfId="47166"/>
    <cellStyle name="Note 9 2 2 2 5" xfId="47167"/>
    <cellStyle name="Note 9 2 2 2 6" xfId="47168"/>
    <cellStyle name="Note 9 2 2 3" xfId="47169"/>
    <cellStyle name="Note 9 2 2 3 2" xfId="47170"/>
    <cellStyle name="Note 9 2 2 3 2 2" xfId="47171"/>
    <cellStyle name="Note 9 2 2 3 2 3" xfId="47172"/>
    <cellStyle name="Note 9 2 2 3 2 4" xfId="47173"/>
    <cellStyle name="Note 9 2 2 3 3" xfId="47174"/>
    <cellStyle name="Note 9 2 2 3 3 2" xfId="47175"/>
    <cellStyle name="Note 9 2 2 3 3 3" xfId="47176"/>
    <cellStyle name="Note 9 2 2 3 3 4" xfId="47177"/>
    <cellStyle name="Note 9 2 2 3 4" xfId="47178"/>
    <cellStyle name="Note 9 2 2 3 5" xfId="47179"/>
    <cellStyle name="Note 9 2 2 3 6" xfId="47180"/>
    <cellStyle name="Note 9 2 2 4" xfId="47181"/>
    <cellStyle name="Note 9 2 2 4 2" xfId="47182"/>
    <cellStyle name="Note 9 2 2 4 2 2" xfId="47183"/>
    <cellStyle name="Note 9 2 2 4 2 3" xfId="47184"/>
    <cellStyle name="Note 9 2 2 4 2 4" xfId="47185"/>
    <cellStyle name="Note 9 2 2 4 3" xfId="47186"/>
    <cellStyle name="Note 9 2 2 4 4" xfId="47187"/>
    <cellStyle name="Note 9 2 2 4 5" xfId="47188"/>
    <cellStyle name="Note 9 2 2 5" xfId="47189"/>
    <cellStyle name="Note 9 2 2 5 2" xfId="47190"/>
    <cellStyle name="Note 9 2 2 5 2 2" xfId="47191"/>
    <cellStyle name="Note 9 2 2 5 2 3" xfId="47192"/>
    <cellStyle name="Note 9 2 2 5 2 4" xfId="47193"/>
    <cellStyle name="Note 9 2 2 5 3" xfId="47194"/>
    <cellStyle name="Note 9 2 2 5 4" xfId="47195"/>
    <cellStyle name="Note 9 2 2 5 5" xfId="47196"/>
    <cellStyle name="Note 9 2 2 6" xfId="47197"/>
    <cellStyle name="Note 9 2 2 6 2" xfId="47198"/>
    <cellStyle name="Note 9 2 2 6 2 2" xfId="47199"/>
    <cellStyle name="Note 9 2 2 6 2 3" xfId="47200"/>
    <cellStyle name="Note 9 2 2 6 2 4" xfId="47201"/>
    <cellStyle name="Note 9 2 2 6 3" xfId="47202"/>
    <cellStyle name="Note 9 2 2 6 4" xfId="47203"/>
    <cellStyle name="Note 9 2 2 6 5" xfId="47204"/>
    <cellStyle name="Note 9 2 2 7" xfId="47205"/>
    <cellStyle name="Note 9 2 2 7 2" xfId="47206"/>
    <cellStyle name="Note 9 2 2 7 2 2" xfId="47207"/>
    <cellStyle name="Note 9 2 2 7 2 3" xfId="47208"/>
    <cellStyle name="Note 9 2 2 7 2 4" xfId="47209"/>
    <cellStyle name="Note 9 2 2 7 3" xfId="47210"/>
    <cellStyle name="Note 9 2 2 7 4" xfId="47211"/>
    <cellStyle name="Note 9 2 2 7 5" xfId="47212"/>
    <cellStyle name="Note 9 2 2 8" xfId="47213"/>
    <cellStyle name="Note 9 2 2 8 2" xfId="47214"/>
    <cellStyle name="Note 9 2 2 8 2 2" xfId="47215"/>
    <cellStyle name="Note 9 2 2 8 2 3" xfId="47216"/>
    <cellStyle name="Note 9 2 2 8 2 4" xfId="47217"/>
    <cellStyle name="Note 9 2 2 8 3" xfId="47218"/>
    <cellStyle name="Note 9 2 2 8 4" xfId="47219"/>
    <cellStyle name="Note 9 2 2 8 5" xfId="47220"/>
    <cellStyle name="Note 9 2 2 9" xfId="47221"/>
    <cellStyle name="Note 9 2 2 9 2" xfId="47222"/>
    <cellStyle name="Note 9 2 2 9 2 2" xfId="47223"/>
    <cellStyle name="Note 9 2 2 9 2 3" xfId="47224"/>
    <cellStyle name="Note 9 2 2 9 2 4" xfId="47225"/>
    <cellStyle name="Note 9 2 2 9 3" xfId="47226"/>
    <cellStyle name="Note 9 2 2 9 4" xfId="47227"/>
    <cellStyle name="Note 9 2 2 9 5" xfId="47228"/>
    <cellStyle name="Note 9 2 2_Income Statement " xfId="47229"/>
    <cellStyle name="Note 9 2 20" xfId="47230"/>
    <cellStyle name="Note 9 2 21" xfId="47231"/>
    <cellStyle name="Note 9 2 22" xfId="47025"/>
    <cellStyle name="Note 9 2 3" xfId="47232"/>
    <cellStyle name="Note 9 2 3 2" xfId="47233"/>
    <cellStyle name="Note 9 2 3 2 2" xfId="47234"/>
    <cellStyle name="Note 9 2 3 2 3" xfId="47235"/>
    <cellStyle name="Note 9 2 3 2 4" xfId="47236"/>
    <cellStyle name="Note 9 2 3 3" xfId="47237"/>
    <cellStyle name="Note 9 2 3 3 2" xfId="47238"/>
    <cellStyle name="Note 9 2 3 3 3" xfId="47239"/>
    <cellStyle name="Note 9 2 3 3 4" xfId="47240"/>
    <cellStyle name="Note 9 2 3 4" xfId="47241"/>
    <cellStyle name="Note 9 2 3 5" xfId="47242"/>
    <cellStyle name="Note 9 2 3 6" xfId="47243"/>
    <cellStyle name="Note 9 2 4" xfId="47244"/>
    <cellStyle name="Note 9 2 4 2" xfId="47245"/>
    <cellStyle name="Note 9 2 4 2 2" xfId="47246"/>
    <cellStyle name="Note 9 2 4 2 3" xfId="47247"/>
    <cellStyle name="Note 9 2 4 2 4" xfId="47248"/>
    <cellStyle name="Note 9 2 4 3" xfId="47249"/>
    <cellStyle name="Note 9 2 4 3 2" xfId="47250"/>
    <cellStyle name="Note 9 2 4 3 3" xfId="47251"/>
    <cellStyle name="Note 9 2 4 3 4" xfId="47252"/>
    <cellStyle name="Note 9 2 4 4" xfId="47253"/>
    <cellStyle name="Note 9 2 4 5" xfId="47254"/>
    <cellStyle name="Note 9 2 4 6" xfId="47255"/>
    <cellStyle name="Note 9 2 5" xfId="47256"/>
    <cellStyle name="Note 9 2 5 2" xfId="47257"/>
    <cellStyle name="Note 9 2 5 2 2" xfId="47258"/>
    <cellStyle name="Note 9 2 5 2 3" xfId="47259"/>
    <cellStyle name="Note 9 2 5 2 4" xfId="47260"/>
    <cellStyle name="Note 9 2 5 3" xfId="47261"/>
    <cellStyle name="Note 9 2 5 4" xfId="47262"/>
    <cellStyle name="Note 9 2 5 5" xfId="47263"/>
    <cellStyle name="Note 9 2 6" xfId="47264"/>
    <cellStyle name="Note 9 2 6 2" xfId="47265"/>
    <cellStyle name="Note 9 2 6 2 2" xfId="47266"/>
    <cellStyle name="Note 9 2 6 2 3" xfId="47267"/>
    <cellStyle name="Note 9 2 6 2 4" xfId="47268"/>
    <cellStyle name="Note 9 2 6 3" xfId="47269"/>
    <cellStyle name="Note 9 2 6 4" xfId="47270"/>
    <cellStyle name="Note 9 2 6 5" xfId="47271"/>
    <cellStyle name="Note 9 2 7" xfId="47272"/>
    <cellStyle name="Note 9 2 7 2" xfId="47273"/>
    <cellStyle name="Note 9 2 7 2 2" xfId="47274"/>
    <cellStyle name="Note 9 2 7 2 3" xfId="47275"/>
    <cellStyle name="Note 9 2 7 2 4" xfId="47276"/>
    <cellStyle name="Note 9 2 7 3" xfId="47277"/>
    <cellStyle name="Note 9 2 7 4" xfId="47278"/>
    <cellStyle name="Note 9 2 7 5" xfId="47279"/>
    <cellStyle name="Note 9 2 8" xfId="47280"/>
    <cellStyle name="Note 9 2 8 2" xfId="47281"/>
    <cellStyle name="Note 9 2 8 2 2" xfId="47282"/>
    <cellStyle name="Note 9 2 8 2 3" xfId="47283"/>
    <cellStyle name="Note 9 2 8 2 4" xfId="47284"/>
    <cellStyle name="Note 9 2 8 3" xfId="47285"/>
    <cellStyle name="Note 9 2 8 4" xfId="47286"/>
    <cellStyle name="Note 9 2 8 5" xfId="47287"/>
    <cellStyle name="Note 9 2 9" xfId="47288"/>
    <cellStyle name="Note 9 2 9 2" xfId="47289"/>
    <cellStyle name="Note 9 2 9 2 2" xfId="47290"/>
    <cellStyle name="Note 9 2 9 2 3" xfId="47291"/>
    <cellStyle name="Note 9 2 9 2 4" xfId="47292"/>
    <cellStyle name="Note 9 2 9 3" xfId="47293"/>
    <cellStyle name="Note 9 2 9 4" xfId="47294"/>
    <cellStyle name="Note 9 2 9 5" xfId="47295"/>
    <cellStyle name="Note 9 2_Income Statement " xfId="47296"/>
    <cellStyle name="Note 9 3" xfId="5480"/>
    <cellStyle name="Note 9 3 10" xfId="47298"/>
    <cellStyle name="Note 9 3 10 2" xfId="47299"/>
    <cellStyle name="Note 9 3 10 2 2" xfId="47300"/>
    <cellStyle name="Note 9 3 10 2 3" xfId="47301"/>
    <cellStyle name="Note 9 3 10 2 4" xfId="47302"/>
    <cellStyle name="Note 9 3 10 3" xfId="47303"/>
    <cellStyle name="Note 9 3 10 4" xfId="47304"/>
    <cellStyle name="Note 9 3 10 5" xfId="47305"/>
    <cellStyle name="Note 9 3 11" xfId="47306"/>
    <cellStyle name="Note 9 3 11 2" xfId="47307"/>
    <cellStyle name="Note 9 3 11 2 2" xfId="47308"/>
    <cellStyle name="Note 9 3 11 2 3" xfId="47309"/>
    <cellStyle name="Note 9 3 11 2 4" xfId="47310"/>
    <cellStyle name="Note 9 3 11 3" xfId="47311"/>
    <cellStyle name="Note 9 3 11 4" xfId="47312"/>
    <cellStyle name="Note 9 3 11 5" xfId="47313"/>
    <cellStyle name="Note 9 3 12" xfId="47314"/>
    <cellStyle name="Note 9 3 12 2" xfId="47315"/>
    <cellStyle name="Note 9 3 12 2 2" xfId="47316"/>
    <cellStyle name="Note 9 3 12 2 3" xfId="47317"/>
    <cellStyle name="Note 9 3 12 2 4" xfId="47318"/>
    <cellStyle name="Note 9 3 12 3" xfId="47319"/>
    <cellStyle name="Note 9 3 12 4" xfId="47320"/>
    <cellStyle name="Note 9 3 12 5" xfId="47321"/>
    <cellStyle name="Note 9 3 13" xfId="47322"/>
    <cellStyle name="Note 9 3 13 2" xfId="47323"/>
    <cellStyle name="Note 9 3 13 2 2" xfId="47324"/>
    <cellStyle name="Note 9 3 13 2 3" xfId="47325"/>
    <cellStyle name="Note 9 3 13 2 4" xfId="47326"/>
    <cellStyle name="Note 9 3 13 3" xfId="47327"/>
    <cellStyle name="Note 9 3 13 4" xfId="47328"/>
    <cellStyle name="Note 9 3 13 5" xfId="47329"/>
    <cellStyle name="Note 9 3 14" xfId="47330"/>
    <cellStyle name="Note 9 3 14 2" xfId="47331"/>
    <cellStyle name="Note 9 3 14 2 2" xfId="47332"/>
    <cellStyle name="Note 9 3 14 2 3" xfId="47333"/>
    <cellStyle name="Note 9 3 14 2 4" xfId="47334"/>
    <cellStyle name="Note 9 3 14 3" xfId="47335"/>
    <cellStyle name="Note 9 3 14 4" xfId="47336"/>
    <cellStyle name="Note 9 3 14 5" xfId="47337"/>
    <cellStyle name="Note 9 3 15" xfId="47338"/>
    <cellStyle name="Note 9 3 15 2" xfId="47339"/>
    <cellStyle name="Note 9 3 15 2 2" xfId="47340"/>
    <cellStyle name="Note 9 3 15 2 3" xfId="47341"/>
    <cellStyle name="Note 9 3 15 2 4" xfId="47342"/>
    <cellStyle name="Note 9 3 15 3" xfId="47343"/>
    <cellStyle name="Note 9 3 15 4" xfId="47344"/>
    <cellStyle name="Note 9 3 15 5" xfId="47345"/>
    <cellStyle name="Note 9 3 16" xfId="47346"/>
    <cellStyle name="Note 9 3 16 2" xfId="47347"/>
    <cellStyle name="Note 9 3 16 2 2" xfId="47348"/>
    <cellStyle name="Note 9 3 16 2 3" xfId="47349"/>
    <cellStyle name="Note 9 3 16 2 4" xfId="47350"/>
    <cellStyle name="Note 9 3 16 3" xfId="47351"/>
    <cellStyle name="Note 9 3 16 4" xfId="47352"/>
    <cellStyle name="Note 9 3 16 5" xfId="47353"/>
    <cellStyle name="Note 9 3 17" xfId="47354"/>
    <cellStyle name="Note 9 3 17 2" xfId="47355"/>
    <cellStyle name="Note 9 3 17 3" xfId="47356"/>
    <cellStyle name="Note 9 3 17 4" xfId="47357"/>
    <cellStyle name="Note 9 3 18" xfId="47358"/>
    <cellStyle name="Note 9 3 19" xfId="47297"/>
    <cellStyle name="Note 9 3 2" xfId="47359"/>
    <cellStyle name="Note 9 3 2 2" xfId="47360"/>
    <cellStyle name="Note 9 3 2 2 2" xfId="47361"/>
    <cellStyle name="Note 9 3 2 2 3" xfId="47362"/>
    <cellStyle name="Note 9 3 2 2 4" xfId="47363"/>
    <cellStyle name="Note 9 3 2 3" xfId="47364"/>
    <cellStyle name="Note 9 3 2 3 2" xfId="47365"/>
    <cellStyle name="Note 9 3 2 3 3" xfId="47366"/>
    <cellStyle name="Note 9 3 2 3 4" xfId="47367"/>
    <cellStyle name="Note 9 3 2 4" xfId="47368"/>
    <cellStyle name="Note 9 3 2 5" xfId="47369"/>
    <cellStyle name="Note 9 3 2 6" xfId="47370"/>
    <cellStyle name="Note 9 3 3" xfId="47371"/>
    <cellStyle name="Note 9 3 3 2" xfId="47372"/>
    <cellStyle name="Note 9 3 3 2 2" xfId="47373"/>
    <cellStyle name="Note 9 3 3 2 3" xfId="47374"/>
    <cellStyle name="Note 9 3 3 2 4" xfId="47375"/>
    <cellStyle name="Note 9 3 3 3" xfId="47376"/>
    <cellStyle name="Note 9 3 3 3 2" xfId="47377"/>
    <cellStyle name="Note 9 3 3 3 3" xfId="47378"/>
    <cellStyle name="Note 9 3 3 3 4" xfId="47379"/>
    <cellStyle name="Note 9 3 3 4" xfId="47380"/>
    <cellStyle name="Note 9 3 3 5" xfId="47381"/>
    <cellStyle name="Note 9 3 3 6" xfId="47382"/>
    <cellStyle name="Note 9 3 4" xfId="47383"/>
    <cellStyle name="Note 9 3 4 2" xfId="47384"/>
    <cellStyle name="Note 9 3 4 2 2" xfId="47385"/>
    <cellStyle name="Note 9 3 4 2 3" xfId="47386"/>
    <cellStyle name="Note 9 3 4 2 4" xfId="47387"/>
    <cellStyle name="Note 9 3 4 3" xfId="47388"/>
    <cellStyle name="Note 9 3 4 4" xfId="47389"/>
    <cellStyle name="Note 9 3 4 5" xfId="47390"/>
    <cellStyle name="Note 9 3 5" xfId="47391"/>
    <cellStyle name="Note 9 3 5 2" xfId="47392"/>
    <cellStyle name="Note 9 3 5 2 2" xfId="47393"/>
    <cellStyle name="Note 9 3 5 2 3" xfId="47394"/>
    <cellStyle name="Note 9 3 5 2 4" xfId="47395"/>
    <cellStyle name="Note 9 3 5 3" xfId="47396"/>
    <cellStyle name="Note 9 3 5 4" xfId="47397"/>
    <cellStyle name="Note 9 3 5 5" xfId="47398"/>
    <cellStyle name="Note 9 3 6" xfId="47399"/>
    <cellStyle name="Note 9 3 6 2" xfId="47400"/>
    <cellStyle name="Note 9 3 6 2 2" xfId="47401"/>
    <cellStyle name="Note 9 3 6 2 3" xfId="47402"/>
    <cellStyle name="Note 9 3 6 2 4" xfId="47403"/>
    <cellStyle name="Note 9 3 6 3" xfId="47404"/>
    <cellStyle name="Note 9 3 6 4" xfId="47405"/>
    <cellStyle name="Note 9 3 6 5" xfId="47406"/>
    <cellStyle name="Note 9 3 7" xfId="47407"/>
    <cellStyle name="Note 9 3 7 2" xfId="47408"/>
    <cellStyle name="Note 9 3 7 2 2" xfId="47409"/>
    <cellStyle name="Note 9 3 7 2 3" xfId="47410"/>
    <cellStyle name="Note 9 3 7 2 4" xfId="47411"/>
    <cellStyle name="Note 9 3 7 3" xfId="47412"/>
    <cellStyle name="Note 9 3 7 4" xfId="47413"/>
    <cellStyle name="Note 9 3 7 5" xfId="47414"/>
    <cellStyle name="Note 9 3 8" xfId="47415"/>
    <cellStyle name="Note 9 3 8 2" xfId="47416"/>
    <cellStyle name="Note 9 3 8 2 2" xfId="47417"/>
    <cellStyle name="Note 9 3 8 2 3" xfId="47418"/>
    <cellStyle name="Note 9 3 8 2 4" xfId="47419"/>
    <cellStyle name="Note 9 3 8 3" xfId="47420"/>
    <cellStyle name="Note 9 3 8 4" xfId="47421"/>
    <cellStyle name="Note 9 3 8 5" xfId="47422"/>
    <cellStyle name="Note 9 3 9" xfId="47423"/>
    <cellStyle name="Note 9 3 9 2" xfId="47424"/>
    <cellStyle name="Note 9 3 9 2 2" xfId="47425"/>
    <cellStyle name="Note 9 3 9 2 3" xfId="47426"/>
    <cellStyle name="Note 9 3 9 2 4" xfId="47427"/>
    <cellStyle name="Note 9 3 9 3" xfId="47428"/>
    <cellStyle name="Note 9 3 9 4" xfId="47429"/>
    <cellStyle name="Note 9 3 9 5" xfId="47430"/>
    <cellStyle name="Note 9 3_Income Statement " xfId="47431"/>
    <cellStyle name="Note 9 4" xfId="47432"/>
    <cellStyle name="Note 9 4 10" xfId="47433"/>
    <cellStyle name="Note 9 4 10 2" xfId="47434"/>
    <cellStyle name="Note 9 4 10 2 2" xfId="47435"/>
    <cellStyle name="Note 9 4 10 2 3" xfId="47436"/>
    <cellStyle name="Note 9 4 10 2 4" xfId="47437"/>
    <cellStyle name="Note 9 4 10 3" xfId="47438"/>
    <cellStyle name="Note 9 4 10 4" xfId="47439"/>
    <cellStyle name="Note 9 4 10 5" xfId="47440"/>
    <cellStyle name="Note 9 4 11" xfId="47441"/>
    <cellStyle name="Note 9 4 11 2" xfId="47442"/>
    <cellStyle name="Note 9 4 11 2 2" xfId="47443"/>
    <cellStyle name="Note 9 4 11 2 3" xfId="47444"/>
    <cellStyle name="Note 9 4 11 2 4" xfId="47445"/>
    <cellStyle name="Note 9 4 11 3" xfId="47446"/>
    <cellStyle name="Note 9 4 11 4" xfId="47447"/>
    <cellStyle name="Note 9 4 11 5" xfId="47448"/>
    <cellStyle name="Note 9 4 12" xfId="47449"/>
    <cellStyle name="Note 9 4 12 2" xfId="47450"/>
    <cellStyle name="Note 9 4 12 2 2" xfId="47451"/>
    <cellStyle name="Note 9 4 12 2 3" xfId="47452"/>
    <cellStyle name="Note 9 4 12 2 4" xfId="47453"/>
    <cellStyle name="Note 9 4 12 3" xfId="47454"/>
    <cellStyle name="Note 9 4 12 4" xfId="47455"/>
    <cellStyle name="Note 9 4 12 5" xfId="47456"/>
    <cellStyle name="Note 9 4 13" xfId="47457"/>
    <cellStyle name="Note 9 4 13 2" xfId="47458"/>
    <cellStyle name="Note 9 4 13 2 2" xfId="47459"/>
    <cellStyle name="Note 9 4 13 2 3" xfId="47460"/>
    <cellStyle name="Note 9 4 13 2 4" xfId="47461"/>
    <cellStyle name="Note 9 4 13 3" xfId="47462"/>
    <cellStyle name="Note 9 4 13 4" xfId="47463"/>
    <cellStyle name="Note 9 4 13 5" xfId="47464"/>
    <cellStyle name="Note 9 4 14" xfId="47465"/>
    <cellStyle name="Note 9 4 14 2" xfId="47466"/>
    <cellStyle name="Note 9 4 14 2 2" xfId="47467"/>
    <cellStyle name="Note 9 4 14 2 3" xfId="47468"/>
    <cellStyle name="Note 9 4 14 2 4" xfId="47469"/>
    <cellStyle name="Note 9 4 14 3" xfId="47470"/>
    <cellStyle name="Note 9 4 14 4" xfId="47471"/>
    <cellStyle name="Note 9 4 14 5" xfId="47472"/>
    <cellStyle name="Note 9 4 15" xfId="47473"/>
    <cellStyle name="Note 9 4 15 2" xfId="47474"/>
    <cellStyle name="Note 9 4 15 2 2" xfId="47475"/>
    <cellStyle name="Note 9 4 15 2 3" xfId="47476"/>
    <cellStyle name="Note 9 4 15 2 4" xfId="47477"/>
    <cellStyle name="Note 9 4 15 3" xfId="47478"/>
    <cellStyle name="Note 9 4 15 4" xfId="47479"/>
    <cellStyle name="Note 9 4 15 5" xfId="47480"/>
    <cellStyle name="Note 9 4 16" xfId="47481"/>
    <cellStyle name="Note 9 4 16 2" xfId="47482"/>
    <cellStyle name="Note 9 4 16 2 2" xfId="47483"/>
    <cellStyle name="Note 9 4 16 2 3" xfId="47484"/>
    <cellStyle name="Note 9 4 16 2 4" xfId="47485"/>
    <cellStyle name="Note 9 4 16 3" xfId="47486"/>
    <cellStyle name="Note 9 4 16 4" xfId="47487"/>
    <cellStyle name="Note 9 4 16 5" xfId="47488"/>
    <cellStyle name="Note 9 4 17" xfId="47489"/>
    <cellStyle name="Note 9 4 17 2" xfId="47490"/>
    <cellStyle name="Note 9 4 17 2 2" xfId="47491"/>
    <cellStyle name="Note 9 4 17 2 3" xfId="47492"/>
    <cellStyle name="Note 9 4 17 2 4" xfId="47493"/>
    <cellStyle name="Note 9 4 17 3" xfId="47494"/>
    <cellStyle name="Note 9 4 17 4" xfId="47495"/>
    <cellStyle name="Note 9 4 17 5" xfId="47496"/>
    <cellStyle name="Note 9 4 18" xfId="47497"/>
    <cellStyle name="Note 9 4 18 2" xfId="47498"/>
    <cellStyle name="Note 9 4 18 3" xfId="47499"/>
    <cellStyle name="Note 9 4 18 4" xfId="47500"/>
    <cellStyle name="Note 9 4 19" xfId="47501"/>
    <cellStyle name="Note 9 4 19 2" xfId="47502"/>
    <cellStyle name="Note 9 4 19 3" xfId="47503"/>
    <cellStyle name="Note 9 4 19 4" xfId="47504"/>
    <cellStyle name="Note 9 4 2" xfId="47505"/>
    <cellStyle name="Note 9 4 2 2" xfId="47506"/>
    <cellStyle name="Note 9 4 2 2 2" xfId="47507"/>
    <cellStyle name="Note 9 4 2 2 3" xfId="47508"/>
    <cellStyle name="Note 9 4 2 2 4" xfId="47509"/>
    <cellStyle name="Note 9 4 2 3" xfId="47510"/>
    <cellStyle name="Note 9 4 2 3 2" xfId="47511"/>
    <cellStyle name="Note 9 4 2 3 3" xfId="47512"/>
    <cellStyle name="Note 9 4 2 3 4" xfId="47513"/>
    <cellStyle name="Note 9 4 2 4" xfId="47514"/>
    <cellStyle name="Note 9 4 2 5" xfId="47515"/>
    <cellStyle name="Note 9 4 2 6" xfId="47516"/>
    <cellStyle name="Note 9 4 20" xfId="47517"/>
    <cellStyle name="Note 9 4 20 2" xfId="47518"/>
    <cellStyle name="Note 9 4 20 3" xfId="47519"/>
    <cellStyle name="Note 9 4 20 4" xfId="47520"/>
    <cellStyle name="Note 9 4 21" xfId="47521"/>
    <cellStyle name="Note 9 4 21 2" xfId="47522"/>
    <cellStyle name="Note 9 4 21 3" xfId="47523"/>
    <cellStyle name="Note 9 4 21 4" xfId="47524"/>
    <cellStyle name="Note 9 4 22" xfId="47525"/>
    <cellStyle name="Note 9 4 23" xfId="47526"/>
    <cellStyle name="Note 9 4 24" xfId="47527"/>
    <cellStyle name="Note 9 4 3" xfId="47528"/>
    <cellStyle name="Note 9 4 3 2" xfId="47529"/>
    <cellStyle name="Note 9 4 3 2 2" xfId="47530"/>
    <cellStyle name="Note 9 4 3 2 3" xfId="47531"/>
    <cellStyle name="Note 9 4 3 2 4" xfId="47532"/>
    <cellStyle name="Note 9 4 3 3" xfId="47533"/>
    <cellStyle name="Note 9 4 3 3 2" xfId="47534"/>
    <cellStyle name="Note 9 4 3 3 3" xfId="47535"/>
    <cellStyle name="Note 9 4 3 3 4" xfId="47536"/>
    <cellStyle name="Note 9 4 3 4" xfId="47537"/>
    <cellStyle name="Note 9 4 3 5" xfId="47538"/>
    <cellStyle name="Note 9 4 3 6" xfId="47539"/>
    <cellStyle name="Note 9 4 4" xfId="47540"/>
    <cellStyle name="Note 9 4 4 2" xfId="47541"/>
    <cellStyle name="Note 9 4 4 2 2" xfId="47542"/>
    <cellStyle name="Note 9 4 4 2 3" xfId="47543"/>
    <cellStyle name="Note 9 4 4 2 4" xfId="47544"/>
    <cellStyle name="Note 9 4 4 3" xfId="47545"/>
    <cellStyle name="Note 9 4 4 4" xfId="47546"/>
    <cellStyle name="Note 9 4 4 5" xfId="47547"/>
    <cellStyle name="Note 9 4 5" xfId="47548"/>
    <cellStyle name="Note 9 4 5 2" xfId="47549"/>
    <cellStyle name="Note 9 4 5 2 2" xfId="47550"/>
    <cellStyle name="Note 9 4 5 2 3" xfId="47551"/>
    <cellStyle name="Note 9 4 5 2 4" xfId="47552"/>
    <cellStyle name="Note 9 4 5 3" xfId="47553"/>
    <cellStyle name="Note 9 4 5 4" xfId="47554"/>
    <cellStyle name="Note 9 4 5 5" xfId="47555"/>
    <cellStyle name="Note 9 4 6" xfId="47556"/>
    <cellStyle name="Note 9 4 6 2" xfId="47557"/>
    <cellStyle name="Note 9 4 6 2 2" xfId="47558"/>
    <cellStyle name="Note 9 4 6 2 3" xfId="47559"/>
    <cellStyle name="Note 9 4 6 2 4" xfId="47560"/>
    <cellStyle name="Note 9 4 6 3" xfId="47561"/>
    <cellStyle name="Note 9 4 6 4" xfId="47562"/>
    <cellStyle name="Note 9 4 6 5" xfId="47563"/>
    <cellStyle name="Note 9 4 7" xfId="47564"/>
    <cellStyle name="Note 9 4 7 2" xfId="47565"/>
    <cellStyle name="Note 9 4 7 2 2" xfId="47566"/>
    <cellStyle name="Note 9 4 7 2 3" xfId="47567"/>
    <cellStyle name="Note 9 4 7 2 4" xfId="47568"/>
    <cellStyle name="Note 9 4 7 3" xfId="47569"/>
    <cellStyle name="Note 9 4 7 4" xfId="47570"/>
    <cellStyle name="Note 9 4 7 5" xfId="47571"/>
    <cellStyle name="Note 9 4 8" xfId="47572"/>
    <cellStyle name="Note 9 4 8 2" xfId="47573"/>
    <cellStyle name="Note 9 4 8 2 2" xfId="47574"/>
    <cellStyle name="Note 9 4 8 2 3" xfId="47575"/>
    <cellStyle name="Note 9 4 8 2 4" xfId="47576"/>
    <cellStyle name="Note 9 4 8 3" xfId="47577"/>
    <cellStyle name="Note 9 4 8 4" xfId="47578"/>
    <cellStyle name="Note 9 4 8 5" xfId="47579"/>
    <cellStyle name="Note 9 4 9" xfId="47580"/>
    <cellStyle name="Note 9 4 9 2" xfId="47581"/>
    <cellStyle name="Note 9 4 9 2 2" xfId="47582"/>
    <cellStyle name="Note 9 4 9 2 3" xfId="47583"/>
    <cellStyle name="Note 9 4 9 2 4" xfId="47584"/>
    <cellStyle name="Note 9 4 9 3" xfId="47585"/>
    <cellStyle name="Note 9 4 9 4" xfId="47586"/>
    <cellStyle name="Note 9 4 9 5" xfId="47587"/>
    <cellStyle name="Note 9 4_Income Statement " xfId="47588"/>
    <cellStyle name="Note 9 5" xfId="47589"/>
    <cellStyle name="Note 9 5 2" xfId="47590"/>
    <cellStyle name="Note 9 5 2 2" xfId="47591"/>
    <cellStyle name="Note 9 5 2 3" xfId="47592"/>
    <cellStyle name="Note 9 5 2 4" xfId="47593"/>
    <cellStyle name="Note 9 5 3" xfId="47594"/>
    <cellStyle name="Note 9 5 3 2" xfId="47595"/>
    <cellStyle name="Note 9 5 3 3" xfId="47596"/>
    <cellStyle name="Note 9 5 3 4" xfId="47597"/>
    <cellStyle name="Note 9 5 4" xfId="47598"/>
    <cellStyle name="Note 9 5 5" xfId="47599"/>
    <cellStyle name="Note 9 5 6" xfId="47600"/>
    <cellStyle name="Note 9 6" xfId="47601"/>
    <cellStyle name="Note 9 6 2" xfId="47602"/>
    <cellStyle name="Note 9 6 2 2" xfId="47603"/>
    <cellStyle name="Note 9 6 2 3" xfId="47604"/>
    <cellStyle name="Note 9 6 2 4" xfId="47605"/>
    <cellStyle name="Note 9 6 3" xfId="47606"/>
    <cellStyle name="Note 9 6 3 2" xfId="47607"/>
    <cellStyle name="Note 9 6 3 3" xfId="47608"/>
    <cellStyle name="Note 9 6 3 4" xfId="47609"/>
    <cellStyle name="Note 9 6 4" xfId="47610"/>
    <cellStyle name="Note 9 6 5" xfId="47611"/>
    <cellStyle name="Note 9 6 6" xfId="47612"/>
    <cellStyle name="Note 9 7" xfId="47613"/>
    <cellStyle name="Note 9 7 2" xfId="47614"/>
    <cellStyle name="Note 9 7 2 2" xfId="47615"/>
    <cellStyle name="Note 9 7 2 3" xfId="47616"/>
    <cellStyle name="Note 9 7 2 4" xfId="47617"/>
    <cellStyle name="Note 9 7 3" xfId="47618"/>
    <cellStyle name="Note 9 7 4" xfId="47619"/>
    <cellStyle name="Note 9 7 5" xfId="47620"/>
    <cellStyle name="Note 9 8" xfId="47621"/>
    <cellStyle name="Note 9 8 2" xfId="47622"/>
    <cellStyle name="Note 9 8 2 2" xfId="47623"/>
    <cellStyle name="Note 9 8 2 3" xfId="47624"/>
    <cellStyle name="Note 9 8 2 4" xfId="47625"/>
    <cellStyle name="Note 9 8 3" xfId="47626"/>
    <cellStyle name="Note 9 8 4" xfId="47627"/>
    <cellStyle name="Note 9 8 5" xfId="47628"/>
    <cellStyle name="Note 9 9" xfId="47629"/>
    <cellStyle name="Note 9 9 2" xfId="47630"/>
    <cellStyle name="Note 9 9 2 2" xfId="47631"/>
    <cellStyle name="Note 9 9 2 3" xfId="47632"/>
    <cellStyle name="Note 9 9 2 4" xfId="47633"/>
    <cellStyle name="Note 9 9 3" xfId="47634"/>
    <cellStyle name="Note 9 9 4" xfId="47635"/>
    <cellStyle name="Note 9 9 5" xfId="47636"/>
    <cellStyle name="Note 9_5210 2540195 Revenue Decoupling Mechanism Electric 0614" xfId="5481"/>
    <cellStyle name="Note 90" xfId="47637"/>
    <cellStyle name="Note 91" xfId="47638"/>
    <cellStyle name="Note 92" xfId="47639"/>
    <cellStyle name="Note 93" xfId="47640"/>
    <cellStyle name="Note 94" xfId="47641"/>
    <cellStyle name="Note 95" xfId="47642"/>
    <cellStyle name="Note 96" xfId="47643"/>
    <cellStyle name="Note 97" xfId="47644"/>
    <cellStyle name="Note 98" xfId="47645"/>
    <cellStyle name="Note 99" xfId="47646"/>
    <cellStyle name="Number" xfId="3583"/>
    <cellStyle name="Number 2" xfId="47647"/>
    <cellStyle name="Number2DecimalStyle" xfId="47648"/>
    <cellStyle name="Œ…‹æØ‚è [0.00]_Area" xfId="3582"/>
    <cellStyle name="Œ…‹æØ‚è_Area" xfId="3581"/>
    <cellStyle name="Œ…‹æǘ‚è_Area" xfId="3580"/>
    <cellStyle name="OHnplode" xfId="3579"/>
    <cellStyle name="OHnplode 2" xfId="47649"/>
    <cellStyle name="Output 10" xfId="1755"/>
    <cellStyle name="Output 10 10" xfId="47651"/>
    <cellStyle name="Output 10 11" xfId="47652"/>
    <cellStyle name="Output 10 12" xfId="47653"/>
    <cellStyle name="Output 10 13" xfId="47654"/>
    <cellStyle name="Output 10 14" xfId="47650"/>
    <cellStyle name="Output 10 2" xfId="47655"/>
    <cellStyle name="Output 10 2 10" xfId="47656"/>
    <cellStyle name="Output 10 2 10 2" xfId="47657"/>
    <cellStyle name="Output 10 2 10 2 2" xfId="47658"/>
    <cellStyle name="Output 10 2 10 2 3" xfId="47659"/>
    <cellStyle name="Output 10 2 10 2 4" xfId="47660"/>
    <cellStyle name="Output 10 2 10 3" xfId="47661"/>
    <cellStyle name="Output 10 2 10 4" xfId="47662"/>
    <cellStyle name="Output 10 2 10 5" xfId="47663"/>
    <cellStyle name="Output 10 2 11" xfId="47664"/>
    <cellStyle name="Output 10 2 11 2" xfId="47665"/>
    <cellStyle name="Output 10 2 11 3" xfId="47666"/>
    <cellStyle name="Output 10 2 11 4" xfId="47667"/>
    <cellStyle name="Output 10 2 12" xfId="47668"/>
    <cellStyle name="Output 10 2 13" xfId="47669"/>
    <cellStyle name="Output 10 2 14" xfId="47670"/>
    <cellStyle name="Output 10 2 2" xfId="47671"/>
    <cellStyle name="Output 10 2 2 10" xfId="47672"/>
    <cellStyle name="Output 10 2 2 10 2" xfId="47673"/>
    <cellStyle name="Output 10 2 2 10 3" xfId="47674"/>
    <cellStyle name="Output 10 2 2 10 4" xfId="47675"/>
    <cellStyle name="Output 10 2 2 11" xfId="47676"/>
    <cellStyle name="Output 10 2 2 2" xfId="47677"/>
    <cellStyle name="Output 10 2 2 2 2" xfId="47678"/>
    <cellStyle name="Output 10 2 2 2 2 2" xfId="47679"/>
    <cellStyle name="Output 10 2 2 2 2 3" xfId="47680"/>
    <cellStyle name="Output 10 2 2 2 2 4" xfId="47681"/>
    <cellStyle name="Output 10 2 2 2 3" xfId="47682"/>
    <cellStyle name="Output 10 2 2 2 4" xfId="47683"/>
    <cellStyle name="Output 10 2 2 2 5" xfId="47684"/>
    <cellStyle name="Output 10 2 2 3" xfId="47685"/>
    <cellStyle name="Output 10 2 2 3 2" xfId="47686"/>
    <cellStyle name="Output 10 2 2 3 2 2" xfId="47687"/>
    <cellStyle name="Output 10 2 2 3 2 3" xfId="47688"/>
    <cellStyle name="Output 10 2 2 3 2 4" xfId="47689"/>
    <cellStyle name="Output 10 2 2 3 3" xfId="47690"/>
    <cellStyle name="Output 10 2 2 3 4" xfId="47691"/>
    <cellStyle name="Output 10 2 2 3 5" xfId="47692"/>
    <cellStyle name="Output 10 2 2 4" xfId="47693"/>
    <cellStyle name="Output 10 2 2 4 2" xfId="47694"/>
    <cellStyle name="Output 10 2 2 4 2 2" xfId="47695"/>
    <cellStyle name="Output 10 2 2 4 2 3" xfId="47696"/>
    <cellStyle name="Output 10 2 2 4 2 4" xfId="47697"/>
    <cellStyle name="Output 10 2 2 4 3" xfId="47698"/>
    <cellStyle name="Output 10 2 2 4 4" xfId="47699"/>
    <cellStyle name="Output 10 2 2 4 5" xfId="47700"/>
    <cellStyle name="Output 10 2 2 5" xfId="47701"/>
    <cellStyle name="Output 10 2 2 5 2" xfId="47702"/>
    <cellStyle name="Output 10 2 2 5 2 2" xfId="47703"/>
    <cellStyle name="Output 10 2 2 5 2 3" xfId="47704"/>
    <cellStyle name="Output 10 2 2 5 2 4" xfId="47705"/>
    <cellStyle name="Output 10 2 2 5 3" xfId="47706"/>
    <cellStyle name="Output 10 2 2 5 4" xfId="47707"/>
    <cellStyle name="Output 10 2 2 5 5" xfId="47708"/>
    <cellStyle name="Output 10 2 2 6" xfId="47709"/>
    <cellStyle name="Output 10 2 2 6 2" xfId="47710"/>
    <cellStyle name="Output 10 2 2 6 2 2" xfId="47711"/>
    <cellStyle name="Output 10 2 2 6 2 3" xfId="47712"/>
    <cellStyle name="Output 10 2 2 6 2 4" xfId="47713"/>
    <cellStyle name="Output 10 2 2 6 3" xfId="47714"/>
    <cellStyle name="Output 10 2 2 6 4" xfId="47715"/>
    <cellStyle name="Output 10 2 2 6 5" xfId="47716"/>
    <cellStyle name="Output 10 2 2 7" xfId="47717"/>
    <cellStyle name="Output 10 2 2 7 2" xfId="47718"/>
    <cellStyle name="Output 10 2 2 7 2 2" xfId="47719"/>
    <cellStyle name="Output 10 2 2 7 2 3" xfId="47720"/>
    <cellStyle name="Output 10 2 2 7 2 4" xfId="47721"/>
    <cellStyle name="Output 10 2 2 7 3" xfId="47722"/>
    <cellStyle name="Output 10 2 2 7 4" xfId="47723"/>
    <cellStyle name="Output 10 2 2 7 5" xfId="47724"/>
    <cellStyle name="Output 10 2 2 8" xfId="47725"/>
    <cellStyle name="Output 10 2 2 8 2" xfId="47726"/>
    <cellStyle name="Output 10 2 2 8 2 2" xfId="47727"/>
    <cellStyle name="Output 10 2 2 8 2 3" xfId="47728"/>
    <cellStyle name="Output 10 2 2 8 2 4" xfId="47729"/>
    <cellStyle name="Output 10 2 2 8 3" xfId="47730"/>
    <cellStyle name="Output 10 2 2 8 4" xfId="47731"/>
    <cellStyle name="Output 10 2 2 8 5" xfId="47732"/>
    <cellStyle name="Output 10 2 2 9" xfId="47733"/>
    <cellStyle name="Output 10 2 2 9 2" xfId="47734"/>
    <cellStyle name="Output 10 2 2 9 2 2" xfId="47735"/>
    <cellStyle name="Output 10 2 2 9 2 3" xfId="47736"/>
    <cellStyle name="Output 10 2 2 9 2 4" xfId="47737"/>
    <cellStyle name="Output 10 2 2 9 3" xfId="47738"/>
    <cellStyle name="Output 10 2 2 9 4" xfId="47739"/>
    <cellStyle name="Output 10 2 2 9 5" xfId="47740"/>
    <cellStyle name="Output 10 2 2_Income Statement " xfId="47741"/>
    <cellStyle name="Output 10 2 3" xfId="47742"/>
    <cellStyle name="Output 10 2 3 2" xfId="47743"/>
    <cellStyle name="Output 10 2 3 2 2" xfId="47744"/>
    <cellStyle name="Output 10 2 3 2 3" xfId="47745"/>
    <cellStyle name="Output 10 2 3 2 4" xfId="47746"/>
    <cellStyle name="Output 10 2 3 3" xfId="47747"/>
    <cellStyle name="Output 10 2 3 4" xfId="47748"/>
    <cellStyle name="Output 10 2 3 5" xfId="47749"/>
    <cellStyle name="Output 10 2 4" xfId="47750"/>
    <cellStyle name="Output 10 2 4 2" xfId="47751"/>
    <cellStyle name="Output 10 2 4 2 2" xfId="47752"/>
    <cellStyle name="Output 10 2 4 2 3" xfId="47753"/>
    <cellStyle name="Output 10 2 4 2 4" xfId="47754"/>
    <cellStyle name="Output 10 2 4 3" xfId="47755"/>
    <cellStyle name="Output 10 2 4 4" xfId="47756"/>
    <cellStyle name="Output 10 2 4 5" xfId="47757"/>
    <cellStyle name="Output 10 2 5" xfId="47758"/>
    <cellStyle name="Output 10 2 5 2" xfId="47759"/>
    <cellStyle name="Output 10 2 5 2 2" xfId="47760"/>
    <cellStyle name="Output 10 2 5 2 3" xfId="47761"/>
    <cellStyle name="Output 10 2 5 2 4" xfId="47762"/>
    <cellStyle name="Output 10 2 5 3" xfId="47763"/>
    <cellStyle name="Output 10 2 5 4" xfId="47764"/>
    <cellStyle name="Output 10 2 5 5" xfId="47765"/>
    <cellStyle name="Output 10 2 6" xfId="47766"/>
    <cellStyle name="Output 10 2 6 2" xfId="47767"/>
    <cellStyle name="Output 10 2 6 2 2" xfId="47768"/>
    <cellStyle name="Output 10 2 6 2 3" xfId="47769"/>
    <cellStyle name="Output 10 2 6 2 4" xfId="47770"/>
    <cellStyle name="Output 10 2 6 3" xfId="47771"/>
    <cellStyle name="Output 10 2 6 4" xfId="47772"/>
    <cellStyle name="Output 10 2 6 5" xfId="47773"/>
    <cellStyle name="Output 10 2 7" xfId="47774"/>
    <cellStyle name="Output 10 2 7 2" xfId="47775"/>
    <cellStyle name="Output 10 2 7 2 2" xfId="47776"/>
    <cellStyle name="Output 10 2 7 2 3" xfId="47777"/>
    <cellStyle name="Output 10 2 7 2 4" xfId="47778"/>
    <cellStyle name="Output 10 2 7 3" xfId="47779"/>
    <cellStyle name="Output 10 2 7 4" xfId="47780"/>
    <cellStyle name="Output 10 2 7 5" xfId="47781"/>
    <cellStyle name="Output 10 2 8" xfId="47782"/>
    <cellStyle name="Output 10 2 8 2" xfId="47783"/>
    <cellStyle name="Output 10 2 8 2 2" xfId="47784"/>
    <cellStyle name="Output 10 2 8 2 3" xfId="47785"/>
    <cellStyle name="Output 10 2 8 2 4" xfId="47786"/>
    <cellStyle name="Output 10 2 8 3" xfId="47787"/>
    <cellStyle name="Output 10 2 8 4" xfId="47788"/>
    <cellStyle name="Output 10 2 8 5" xfId="47789"/>
    <cellStyle name="Output 10 2 9" xfId="47790"/>
    <cellStyle name="Output 10 2 9 2" xfId="47791"/>
    <cellStyle name="Output 10 2 9 2 2" xfId="47792"/>
    <cellStyle name="Output 10 2 9 2 3" xfId="47793"/>
    <cellStyle name="Output 10 2 9 2 4" xfId="47794"/>
    <cellStyle name="Output 10 2 9 3" xfId="47795"/>
    <cellStyle name="Output 10 2 9 4" xfId="47796"/>
    <cellStyle name="Output 10 2 9 5" xfId="47797"/>
    <cellStyle name="Output 10 2_Income Statement " xfId="47798"/>
    <cellStyle name="Output 10 3" xfId="47799"/>
    <cellStyle name="Output 10 3 10" xfId="47800"/>
    <cellStyle name="Output 10 3 10 2" xfId="47801"/>
    <cellStyle name="Output 10 3 10 3" xfId="47802"/>
    <cellStyle name="Output 10 3 10 4" xfId="47803"/>
    <cellStyle name="Output 10 3 11" xfId="47804"/>
    <cellStyle name="Output 10 3 2" xfId="47805"/>
    <cellStyle name="Output 10 3 2 2" xfId="47806"/>
    <cellStyle name="Output 10 3 2 2 2" xfId="47807"/>
    <cellStyle name="Output 10 3 2 2 3" xfId="47808"/>
    <cellStyle name="Output 10 3 2 2 4" xfId="47809"/>
    <cellStyle name="Output 10 3 2 3" xfId="47810"/>
    <cellStyle name="Output 10 3 2 4" xfId="47811"/>
    <cellStyle name="Output 10 3 2 5" xfId="47812"/>
    <cellStyle name="Output 10 3 3" xfId="47813"/>
    <cellStyle name="Output 10 3 3 2" xfId="47814"/>
    <cellStyle name="Output 10 3 3 2 2" xfId="47815"/>
    <cellStyle name="Output 10 3 3 2 3" xfId="47816"/>
    <cellStyle name="Output 10 3 3 2 4" xfId="47817"/>
    <cellStyle name="Output 10 3 3 3" xfId="47818"/>
    <cellStyle name="Output 10 3 3 4" xfId="47819"/>
    <cellStyle name="Output 10 3 3 5" xfId="47820"/>
    <cellStyle name="Output 10 3 4" xfId="47821"/>
    <cellStyle name="Output 10 3 4 2" xfId="47822"/>
    <cellStyle name="Output 10 3 4 2 2" xfId="47823"/>
    <cellStyle name="Output 10 3 4 2 3" xfId="47824"/>
    <cellStyle name="Output 10 3 4 2 4" xfId="47825"/>
    <cellStyle name="Output 10 3 4 3" xfId="47826"/>
    <cellStyle name="Output 10 3 4 4" xfId="47827"/>
    <cellStyle name="Output 10 3 4 5" xfId="47828"/>
    <cellStyle name="Output 10 3 5" xfId="47829"/>
    <cellStyle name="Output 10 3 5 2" xfId="47830"/>
    <cellStyle name="Output 10 3 5 2 2" xfId="47831"/>
    <cellStyle name="Output 10 3 5 2 3" xfId="47832"/>
    <cellStyle name="Output 10 3 5 2 4" xfId="47833"/>
    <cellStyle name="Output 10 3 5 3" xfId="47834"/>
    <cellStyle name="Output 10 3 5 4" xfId="47835"/>
    <cellStyle name="Output 10 3 5 5" xfId="47836"/>
    <cellStyle name="Output 10 3 6" xfId="47837"/>
    <cellStyle name="Output 10 3 6 2" xfId="47838"/>
    <cellStyle name="Output 10 3 6 2 2" xfId="47839"/>
    <cellStyle name="Output 10 3 6 2 3" xfId="47840"/>
    <cellStyle name="Output 10 3 6 2 4" xfId="47841"/>
    <cellStyle name="Output 10 3 6 3" xfId="47842"/>
    <cellStyle name="Output 10 3 6 4" xfId="47843"/>
    <cellStyle name="Output 10 3 6 5" xfId="47844"/>
    <cellStyle name="Output 10 3 7" xfId="47845"/>
    <cellStyle name="Output 10 3 7 2" xfId="47846"/>
    <cellStyle name="Output 10 3 7 2 2" xfId="47847"/>
    <cellStyle name="Output 10 3 7 2 3" xfId="47848"/>
    <cellStyle name="Output 10 3 7 2 4" xfId="47849"/>
    <cellStyle name="Output 10 3 7 3" xfId="47850"/>
    <cellStyle name="Output 10 3 7 4" xfId="47851"/>
    <cellStyle name="Output 10 3 7 5" xfId="47852"/>
    <cellStyle name="Output 10 3 8" xfId="47853"/>
    <cellStyle name="Output 10 3 8 2" xfId="47854"/>
    <cellStyle name="Output 10 3 8 2 2" xfId="47855"/>
    <cellStyle name="Output 10 3 8 2 3" xfId="47856"/>
    <cellStyle name="Output 10 3 8 2 4" xfId="47857"/>
    <cellStyle name="Output 10 3 8 3" xfId="47858"/>
    <cellStyle name="Output 10 3 8 4" xfId="47859"/>
    <cellStyle name="Output 10 3 8 5" xfId="47860"/>
    <cellStyle name="Output 10 3 9" xfId="47861"/>
    <cellStyle name="Output 10 3 9 2" xfId="47862"/>
    <cellStyle name="Output 10 3 9 2 2" xfId="47863"/>
    <cellStyle name="Output 10 3 9 2 3" xfId="47864"/>
    <cellStyle name="Output 10 3 9 2 4" xfId="47865"/>
    <cellStyle name="Output 10 3 9 3" xfId="47866"/>
    <cellStyle name="Output 10 3 9 4" xfId="47867"/>
    <cellStyle name="Output 10 3 9 5" xfId="47868"/>
    <cellStyle name="Output 10 3_Income Statement " xfId="47869"/>
    <cellStyle name="Output 10 4" xfId="47870"/>
    <cellStyle name="Output 10 4 10" xfId="47871"/>
    <cellStyle name="Output 10 4 10 2" xfId="47872"/>
    <cellStyle name="Output 10 4 10 2 2" xfId="47873"/>
    <cellStyle name="Output 10 4 10 2 3" xfId="47874"/>
    <cellStyle name="Output 10 4 10 2 4" xfId="47875"/>
    <cellStyle name="Output 10 4 10 3" xfId="47876"/>
    <cellStyle name="Output 10 4 10 4" xfId="47877"/>
    <cellStyle name="Output 10 4 10 5" xfId="47878"/>
    <cellStyle name="Output 10 4 11" xfId="47879"/>
    <cellStyle name="Output 10 4 11 2" xfId="47880"/>
    <cellStyle name="Output 10 4 11 2 2" xfId="47881"/>
    <cellStyle name="Output 10 4 11 2 3" xfId="47882"/>
    <cellStyle name="Output 10 4 11 2 4" xfId="47883"/>
    <cellStyle name="Output 10 4 11 3" xfId="47884"/>
    <cellStyle name="Output 10 4 11 4" xfId="47885"/>
    <cellStyle name="Output 10 4 11 5" xfId="47886"/>
    <cellStyle name="Output 10 4 12" xfId="47887"/>
    <cellStyle name="Output 10 4 12 2" xfId="47888"/>
    <cellStyle name="Output 10 4 12 2 2" xfId="47889"/>
    <cellStyle name="Output 10 4 12 2 3" xfId="47890"/>
    <cellStyle name="Output 10 4 12 2 4" xfId="47891"/>
    <cellStyle name="Output 10 4 12 3" xfId="47892"/>
    <cellStyle name="Output 10 4 12 4" xfId="47893"/>
    <cellStyle name="Output 10 4 12 5" xfId="47894"/>
    <cellStyle name="Output 10 4 13" xfId="47895"/>
    <cellStyle name="Output 10 4 13 2" xfId="47896"/>
    <cellStyle name="Output 10 4 13 2 2" xfId="47897"/>
    <cellStyle name="Output 10 4 13 2 3" xfId="47898"/>
    <cellStyle name="Output 10 4 13 2 4" xfId="47899"/>
    <cellStyle name="Output 10 4 13 3" xfId="47900"/>
    <cellStyle name="Output 10 4 13 4" xfId="47901"/>
    <cellStyle name="Output 10 4 13 5" xfId="47902"/>
    <cellStyle name="Output 10 4 14" xfId="47903"/>
    <cellStyle name="Output 10 4 14 2" xfId="47904"/>
    <cellStyle name="Output 10 4 14 3" xfId="47905"/>
    <cellStyle name="Output 10 4 14 4" xfId="47906"/>
    <cellStyle name="Output 10 4 15" xfId="47907"/>
    <cellStyle name="Output 10 4 15 2" xfId="47908"/>
    <cellStyle name="Output 10 4 15 3" xfId="47909"/>
    <cellStyle name="Output 10 4 15 4" xfId="47910"/>
    <cellStyle name="Output 10 4 16" xfId="47911"/>
    <cellStyle name="Output 10 4 16 2" xfId="47912"/>
    <cellStyle name="Output 10 4 16 3" xfId="47913"/>
    <cellStyle name="Output 10 4 16 4" xfId="47914"/>
    <cellStyle name="Output 10 4 17" xfId="47915"/>
    <cellStyle name="Output 10 4 18" xfId="47916"/>
    <cellStyle name="Output 10 4 19" xfId="47917"/>
    <cellStyle name="Output 10 4 2" xfId="47918"/>
    <cellStyle name="Output 10 4 2 2" xfId="47919"/>
    <cellStyle name="Output 10 4 2 2 2" xfId="47920"/>
    <cellStyle name="Output 10 4 2 2 3" xfId="47921"/>
    <cellStyle name="Output 10 4 2 2 4" xfId="47922"/>
    <cellStyle name="Output 10 4 2 3" xfId="47923"/>
    <cellStyle name="Output 10 4 2 4" xfId="47924"/>
    <cellStyle name="Output 10 4 2 5" xfId="47925"/>
    <cellStyle name="Output 10 4 3" xfId="47926"/>
    <cellStyle name="Output 10 4 3 2" xfId="47927"/>
    <cellStyle name="Output 10 4 3 2 2" xfId="47928"/>
    <cellStyle name="Output 10 4 3 2 3" xfId="47929"/>
    <cellStyle name="Output 10 4 3 2 4" xfId="47930"/>
    <cellStyle name="Output 10 4 3 3" xfId="47931"/>
    <cellStyle name="Output 10 4 3 4" xfId="47932"/>
    <cellStyle name="Output 10 4 3 5" xfId="47933"/>
    <cellStyle name="Output 10 4 4" xfId="47934"/>
    <cellStyle name="Output 10 4 4 2" xfId="47935"/>
    <cellStyle name="Output 10 4 4 2 2" xfId="47936"/>
    <cellStyle name="Output 10 4 4 2 3" xfId="47937"/>
    <cellStyle name="Output 10 4 4 2 4" xfId="47938"/>
    <cellStyle name="Output 10 4 4 3" xfId="47939"/>
    <cellStyle name="Output 10 4 4 4" xfId="47940"/>
    <cellStyle name="Output 10 4 4 5" xfId="47941"/>
    <cellStyle name="Output 10 4 5" xfId="47942"/>
    <cellStyle name="Output 10 4 5 2" xfId="47943"/>
    <cellStyle name="Output 10 4 5 2 2" xfId="47944"/>
    <cellStyle name="Output 10 4 5 2 3" xfId="47945"/>
    <cellStyle name="Output 10 4 5 2 4" xfId="47946"/>
    <cellStyle name="Output 10 4 5 3" xfId="47947"/>
    <cellStyle name="Output 10 4 5 4" xfId="47948"/>
    <cellStyle name="Output 10 4 5 5" xfId="47949"/>
    <cellStyle name="Output 10 4 6" xfId="47950"/>
    <cellStyle name="Output 10 4 6 2" xfId="47951"/>
    <cellStyle name="Output 10 4 6 2 2" xfId="47952"/>
    <cellStyle name="Output 10 4 6 2 3" xfId="47953"/>
    <cellStyle name="Output 10 4 6 2 4" xfId="47954"/>
    <cellStyle name="Output 10 4 6 3" xfId="47955"/>
    <cellStyle name="Output 10 4 6 4" xfId="47956"/>
    <cellStyle name="Output 10 4 6 5" xfId="47957"/>
    <cellStyle name="Output 10 4 7" xfId="47958"/>
    <cellStyle name="Output 10 4 7 2" xfId="47959"/>
    <cellStyle name="Output 10 4 7 2 2" xfId="47960"/>
    <cellStyle name="Output 10 4 7 2 3" xfId="47961"/>
    <cellStyle name="Output 10 4 7 2 4" xfId="47962"/>
    <cellStyle name="Output 10 4 7 3" xfId="47963"/>
    <cellStyle name="Output 10 4 7 4" xfId="47964"/>
    <cellStyle name="Output 10 4 7 5" xfId="47965"/>
    <cellStyle name="Output 10 4 8" xfId="47966"/>
    <cellStyle name="Output 10 4 8 2" xfId="47967"/>
    <cellStyle name="Output 10 4 8 2 2" xfId="47968"/>
    <cellStyle name="Output 10 4 8 2 3" xfId="47969"/>
    <cellStyle name="Output 10 4 8 2 4" xfId="47970"/>
    <cellStyle name="Output 10 4 8 3" xfId="47971"/>
    <cellStyle name="Output 10 4 8 4" xfId="47972"/>
    <cellStyle name="Output 10 4 8 5" xfId="47973"/>
    <cellStyle name="Output 10 4 9" xfId="47974"/>
    <cellStyle name="Output 10 4 9 2" xfId="47975"/>
    <cellStyle name="Output 10 4 9 2 2" xfId="47976"/>
    <cellStyle name="Output 10 4 9 2 3" xfId="47977"/>
    <cellStyle name="Output 10 4 9 2 4" xfId="47978"/>
    <cellStyle name="Output 10 4 9 3" xfId="47979"/>
    <cellStyle name="Output 10 4 9 4" xfId="47980"/>
    <cellStyle name="Output 10 4 9 5" xfId="47981"/>
    <cellStyle name="Output 10 4_Income Statement " xfId="47982"/>
    <cellStyle name="Output 10 5" xfId="47983"/>
    <cellStyle name="Output 10 5 2" xfId="47984"/>
    <cellStyle name="Output 10 5 2 2" xfId="47985"/>
    <cellStyle name="Output 10 5 2 3" xfId="47986"/>
    <cellStyle name="Output 10 5 2 4" xfId="47987"/>
    <cellStyle name="Output 10 5 3" xfId="47988"/>
    <cellStyle name="Output 10 5 4" xfId="47989"/>
    <cellStyle name="Output 10 5 5" xfId="47990"/>
    <cellStyle name="Output 10 6" xfId="47991"/>
    <cellStyle name="Output 10 6 2" xfId="47992"/>
    <cellStyle name="Output 10 6 2 2" xfId="47993"/>
    <cellStyle name="Output 10 6 2 3" xfId="47994"/>
    <cellStyle name="Output 10 6 2 4" xfId="47995"/>
    <cellStyle name="Output 10 6 3" xfId="47996"/>
    <cellStyle name="Output 10 6 4" xfId="47997"/>
    <cellStyle name="Output 10 6 5" xfId="47998"/>
    <cellStyle name="Output 10 7" xfId="47999"/>
    <cellStyle name="Output 10 7 2" xfId="48000"/>
    <cellStyle name="Output 10 7 2 2" xfId="48001"/>
    <cellStyle name="Output 10 7 2 3" xfId="48002"/>
    <cellStyle name="Output 10 7 2 4" xfId="48003"/>
    <cellStyle name="Output 10 7 3" xfId="48004"/>
    <cellStyle name="Output 10 7 4" xfId="48005"/>
    <cellStyle name="Output 10 7 5" xfId="48006"/>
    <cellStyle name="Output 10 8" xfId="48007"/>
    <cellStyle name="Output 10 8 2" xfId="48008"/>
    <cellStyle name="Output 10 8 2 2" xfId="48009"/>
    <cellStyle name="Output 10 8 2 3" xfId="48010"/>
    <cellStyle name="Output 10 8 2 4" xfId="48011"/>
    <cellStyle name="Output 10 8 3" xfId="48012"/>
    <cellStyle name="Output 10 8 4" xfId="48013"/>
    <cellStyle name="Output 10 8 5" xfId="48014"/>
    <cellStyle name="Output 10 9" xfId="48015"/>
    <cellStyle name="Output 10_Cash Flow " xfId="48016"/>
    <cellStyle name="Output 11" xfId="48017"/>
    <cellStyle name="Output 11 10" xfId="48018"/>
    <cellStyle name="Output 11 10 2" xfId="48019"/>
    <cellStyle name="Output 11 10 2 2" xfId="48020"/>
    <cellStyle name="Output 11 10 2 3" xfId="48021"/>
    <cellStyle name="Output 11 10 2 4" xfId="48022"/>
    <cellStyle name="Output 11 10 3" xfId="48023"/>
    <cellStyle name="Output 11 10 4" xfId="48024"/>
    <cellStyle name="Output 11 10 5" xfId="48025"/>
    <cellStyle name="Output 11 11" xfId="48026"/>
    <cellStyle name="Output 11 11 2" xfId="48027"/>
    <cellStyle name="Output 11 11 3" xfId="48028"/>
    <cellStyle name="Output 11 11 4" xfId="48029"/>
    <cellStyle name="Output 11 12" xfId="48030"/>
    <cellStyle name="Output 11 13" xfId="48031"/>
    <cellStyle name="Output 11 14" xfId="48032"/>
    <cellStyle name="Output 11 2" xfId="48033"/>
    <cellStyle name="Output 11 2 10" xfId="48034"/>
    <cellStyle name="Output 11 2 10 2" xfId="48035"/>
    <cellStyle name="Output 11 2 10 3" xfId="48036"/>
    <cellStyle name="Output 11 2 10 4" xfId="48037"/>
    <cellStyle name="Output 11 2 11" xfId="48038"/>
    <cellStyle name="Output 11 2 2" xfId="48039"/>
    <cellStyle name="Output 11 2 2 2" xfId="48040"/>
    <cellStyle name="Output 11 2 2 2 2" xfId="48041"/>
    <cellStyle name="Output 11 2 2 2 3" xfId="48042"/>
    <cellStyle name="Output 11 2 2 2 4" xfId="48043"/>
    <cellStyle name="Output 11 2 2 3" xfId="48044"/>
    <cellStyle name="Output 11 2 2 4" xfId="48045"/>
    <cellStyle name="Output 11 2 2 5" xfId="48046"/>
    <cellStyle name="Output 11 2 3" xfId="48047"/>
    <cellStyle name="Output 11 2 3 2" xfId="48048"/>
    <cellStyle name="Output 11 2 3 2 2" xfId="48049"/>
    <cellStyle name="Output 11 2 3 2 3" xfId="48050"/>
    <cellStyle name="Output 11 2 3 2 4" xfId="48051"/>
    <cellStyle name="Output 11 2 3 3" xfId="48052"/>
    <cellStyle name="Output 11 2 3 4" xfId="48053"/>
    <cellStyle name="Output 11 2 3 5" xfId="48054"/>
    <cellStyle name="Output 11 2 4" xfId="48055"/>
    <cellStyle name="Output 11 2 4 2" xfId="48056"/>
    <cellStyle name="Output 11 2 4 2 2" xfId="48057"/>
    <cellStyle name="Output 11 2 4 2 3" xfId="48058"/>
    <cellStyle name="Output 11 2 4 2 4" xfId="48059"/>
    <cellStyle name="Output 11 2 4 3" xfId="48060"/>
    <cellStyle name="Output 11 2 4 4" xfId="48061"/>
    <cellStyle name="Output 11 2 4 5" xfId="48062"/>
    <cellStyle name="Output 11 2 5" xfId="48063"/>
    <cellStyle name="Output 11 2 5 2" xfId="48064"/>
    <cellStyle name="Output 11 2 5 2 2" xfId="48065"/>
    <cellStyle name="Output 11 2 5 2 3" xfId="48066"/>
    <cellStyle name="Output 11 2 5 2 4" xfId="48067"/>
    <cellStyle name="Output 11 2 5 3" xfId="48068"/>
    <cellStyle name="Output 11 2 5 4" xfId="48069"/>
    <cellStyle name="Output 11 2 5 5" xfId="48070"/>
    <cellStyle name="Output 11 2 6" xfId="48071"/>
    <cellStyle name="Output 11 2 6 2" xfId="48072"/>
    <cellStyle name="Output 11 2 6 2 2" xfId="48073"/>
    <cellStyle name="Output 11 2 6 2 3" xfId="48074"/>
    <cellStyle name="Output 11 2 6 2 4" xfId="48075"/>
    <cellStyle name="Output 11 2 6 3" xfId="48076"/>
    <cellStyle name="Output 11 2 6 4" xfId="48077"/>
    <cellStyle name="Output 11 2 6 5" xfId="48078"/>
    <cellStyle name="Output 11 2 7" xfId="48079"/>
    <cellStyle name="Output 11 2 7 2" xfId="48080"/>
    <cellStyle name="Output 11 2 7 2 2" xfId="48081"/>
    <cellStyle name="Output 11 2 7 2 3" xfId="48082"/>
    <cellStyle name="Output 11 2 7 2 4" xfId="48083"/>
    <cellStyle name="Output 11 2 7 3" xfId="48084"/>
    <cellStyle name="Output 11 2 7 4" xfId="48085"/>
    <cellStyle name="Output 11 2 7 5" xfId="48086"/>
    <cellStyle name="Output 11 2 8" xfId="48087"/>
    <cellStyle name="Output 11 2 8 2" xfId="48088"/>
    <cellStyle name="Output 11 2 8 2 2" xfId="48089"/>
    <cellStyle name="Output 11 2 8 2 3" xfId="48090"/>
    <cellStyle name="Output 11 2 8 2 4" xfId="48091"/>
    <cellStyle name="Output 11 2 8 3" xfId="48092"/>
    <cellStyle name="Output 11 2 8 4" xfId="48093"/>
    <cellStyle name="Output 11 2 8 5" xfId="48094"/>
    <cellStyle name="Output 11 2 9" xfId="48095"/>
    <cellStyle name="Output 11 2 9 2" xfId="48096"/>
    <cellStyle name="Output 11 2 9 2 2" xfId="48097"/>
    <cellStyle name="Output 11 2 9 2 3" xfId="48098"/>
    <cellStyle name="Output 11 2 9 2 4" xfId="48099"/>
    <cellStyle name="Output 11 2 9 3" xfId="48100"/>
    <cellStyle name="Output 11 2 9 4" xfId="48101"/>
    <cellStyle name="Output 11 2 9 5" xfId="48102"/>
    <cellStyle name="Output 11 2_Income Statement " xfId="48103"/>
    <cellStyle name="Output 11 3" xfId="48104"/>
    <cellStyle name="Output 11 3 2" xfId="48105"/>
    <cellStyle name="Output 11 3 2 2" xfId="48106"/>
    <cellStyle name="Output 11 3 2 3" xfId="48107"/>
    <cellStyle name="Output 11 3 2 4" xfId="48108"/>
    <cellStyle name="Output 11 3 3" xfId="48109"/>
    <cellStyle name="Output 11 3 4" xfId="48110"/>
    <cellStyle name="Output 11 3 5" xfId="48111"/>
    <cellStyle name="Output 11 4" xfId="48112"/>
    <cellStyle name="Output 11 4 2" xfId="48113"/>
    <cellStyle name="Output 11 4 2 2" xfId="48114"/>
    <cellStyle name="Output 11 4 2 3" xfId="48115"/>
    <cellStyle name="Output 11 4 2 4" xfId="48116"/>
    <cellStyle name="Output 11 4 3" xfId="48117"/>
    <cellStyle name="Output 11 4 4" xfId="48118"/>
    <cellStyle name="Output 11 4 5" xfId="48119"/>
    <cellStyle name="Output 11 5" xfId="48120"/>
    <cellStyle name="Output 11 5 2" xfId="48121"/>
    <cellStyle name="Output 11 5 2 2" xfId="48122"/>
    <cellStyle name="Output 11 5 2 3" xfId="48123"/>
    <cellStyle name="Output 11 5 2 4" xfId="48124"/>
    <cellStyle name="Output 11 5 3" xfId="48125"/>
    <cellStyle name="Output 11 5 4" xfId="48126"/>
    <cellStyle name="Output 11 5 5" xfId="48127"/>
    <cellStyle name="Output 11 6" xfId="48128"/>
    <cellStyle name="Output 11 6 2" xfId="48129"/>
    <cellStyle name="Output 11 6 2 2" xfId="48130"/>
    <cellStyle name="Output 11 6 2 3" xfId="48131"/>
    <cellStyle name="Output 11 6 2 4" xfId="48132"/>
    <cellStyle name="Output 11 6 3" xfId="48133"/>
    <cellStyle name="Output 11 6 4" xfId="48134"/>
    <cellStyle name="Output 11 6 5" xfId="48135"/>
    <cellStyle name="Output 11 7" xfId="48136"/>
    <cellStyle name="Output 11 7 2" xfId="48137"/>
    <cellStyle name="Output 11 7 2 2" xfId="48138"/>
    <cellStyle name="Output 11 7 2 3" xfId="48139"/>
    <cellStyle name="Output 11 7 2 4" xfId="48140"/>
    <cellStyle name="Output 11 7 3" xfId="48141"/>
    <cellStyle name="Output 11 7 4" xfId="48142"/>
    <cellStyle name="Output 11 7 5" xfId="48143"/>
    <cellStyle name="Output 11 8" xfId="48144"/>
    <cellStyle name="Output 11 8 2" xfId="48145"/>
    <cellStyle name="Output 11 8 2 2" xfId="48146"/>
    <cellStyle name="Output 11 8 2 3" xfId="48147"/>
    <cellStyle name="Output 11 8 2 4" xfId="48148"/>
    <cellStyle name="Output 11 8 3" xfId="48149"/>
    <cellStyle name="Output 11 8 4" xfId="48150"/>
    <cellStyle name="Output 11 8 5" xfId="48151"/>
    <cellStyle name="Output 11 9" xfId="48152"/>
    <cellStyle name="Output 11 9 2" xfId="48153"/>
    <cellStyle name="Output 11 9 2 2" xfId="48154"/>
    <cellStyle name="Output 11 9 2 3" xfId="48155"/>
    <cellStyle name="Output 11 9 2 4" xfId="48156"/>
    <cellStyle name="Output 11 9 3" xfId="48157"/>
    <cellStyle name="Output 11 9 4" xfId="48158"/>
    <cellStyle name="Output 11 9 5" xfId="48159"/>
    <cellStyle name="Output 11_Income Statement " xfId="48160"/>
    <cellStyle name="Output 2" xfId="1756"/>
    <cellStyle name="Output 2 10" xfId="48162"/>
    <cellStyle name="Output 2 10 2" xfId="48163"/>
    <cellStyle name="Output 2 10 2 2" xfId="48164"/>
    <cellStyle name="Output 2 10 2 3" xfId="48165"/>
    <cellStyle name="Output 2 10 2 4" xfId="48166"/>
    <cellStyle name="Output 2 10 3" xfId="48167"/>
    <cellStyle name="Output 2 10 4" xfId="48168"/>
    <cellStyle name="Output 2 10 5" xfId="48169"/>
    <cellStyle name="Output 2 11" xfId="48170"/>
    <cellStyle name="Output 2 12" xfId="48171"/>
    <cellStyle name="Output 2 13" xfId="48172"/>
    <cellStyle name="Output 2 14" xfId="48173"/>
    <cellStyle name="Output 2 15" xfId="48174"/>
    <cellStyle name="Output 2 16" xfId="48161"/>
    <cellStyle name="Output 2 2" xfId="5483"/>
    <cellStyle name="Output 2 2 10" xfId="48176"/>
    <cellStyle name="Output 2 2 10 2" xfId="48177"/>
    <cellStyle name="Output 2 2 10 2 2" xfId="48178"/>
    <cellStyle name="Output 2 2 10 2 3" xfId="48179"/>
    <cellStyle name="Output 2 2 10 2 4" xfId="48180"/>
    <cellStyle name="Output 2 2 10 3" xfId="48181"/>
    <cellStyle name="Output 2 2 10 4" xfId="48182"/>
    <cellStyle name="Output 2 2 10 5" xfId="48183"/>
    <cellStyle name="Output 2 2 11" xfId="48184"/>
    <cellStyle name="Output 2 2 11 2" xfId="48185"/>
    <cellStyle name="Output 2 2 11 3" xfId="48186"/>
    <cellStyle name="Output 2 2 11 4" xfId="48187"/>
    <cellStyle name="Output 2 2 12" xfId="48188"/>
    <cellStyle name="Output 2 2 13" xfId="48189"/>
    <cellStyle name="Output 2 2 14" xfId="48190"/>
    <cellStyle name="Output 2 2 15" xfId="48175"/>
    <cellStyle name="Output 2 2 2" xfId="48191"/>
    <cellStyle name="Output 2 2 2 10" xfId="48192"/>
    <cellStyle name="Output 2 2 2 10 2" xfId="48193"/>
    <cellStyle name="Output 2 2 2 10 3" xfId="48194"/>
    <cellStyle name="Output 2 2 2 10 4" xfId="48195"/>
    <cellStyle name="Output 2 2 2 11" xfId="48196"/>
    <cellStyle name="Output 2 2 2 2" xfId="48197"/>
    <cellStyle name="Output 2 2 2 2 2" xfId="48198"/>
    <cellStyle name="Output 2 2 2 2 2 2" xfId="48199"/>
    <cellStyle name="Output 2 2 2 2 2 3" xfId="48200"/>
    <cellStyle name="Output 2 2 2 2 2 4" xfId="48201"/>
    <cellStyle name="Output 2 2 2 2 3" xfId="48202"/>
    <cellStyle name="Output 2 2 2 2 4" xfId="48203"/>
    <cellStyle name="Output 2 2 2 2 5" xfId="48204"/>
    <cellStyle name="Output 2 2 2 3" xfId="48205"/>
    <cellStyle name="Output 2 2 2 3 2" xfId="48206"/>
    <cellStyle name="Output 2 2 2 3 2 2" xfId="48207"/>
    <cellStyle name="Output 2 2 2 3 2 3" xfId="48208"/>
    <cellStyle name="Output 2 2 2 3 2 4" xfId="48209"/>
    <cellStyle name="Output 2 2 2 3 3" xfId="48210"/>
    <cellStyle name="Output 2 2 2 3 4" xfId="48211"/>
    <cellStyle name="Output 2 2 2 3 5" xfId="48212"/>
    <cellStyle name="Output 2 2 2 4" xfId="48213"/>
    <cellStyle name="Output 2 2 2 4 2" xfId="48214"/>
    <cellStyle name="Output 2 2 2 4 2 2" xfId="48215"/>
    <cellStyle name="Output 2 2 2 4 2 3" xfId="48216"/>
    <cellStyle name="Output 2 2 2 4 2 4" xfId="48217"/>
    <cellStyle name="Output 2 2 2 4 3" xfId="48218"/>
    <cellStyle name="Output 2 2 2 4 4" xfId="48219"/>
    <cellStyle name="Output 2 2 2 4 5" xfId="48220"/>
    <cellStyle name="Output 2 2 2 5" xfId="48221"/>
    <cellStyle name="Output 2 2 2 5 2" xfId="48222"/>
    <cellStyle name="Output 2 2 2 5 2 2" xfId="48223"/>
    <cellStyle name="Output 2 2 2 5 2 3" xfId="48224"/>
    <cellStyle name="Output 2 2 2 5 2 4" xfId="48225"/>
    <cellStyle name="Output 2 2 2 5 3" xfId="48226"/>
    <cellStyle name="Output 2 2 2 5 4" xfId="48227"/>
    <cellStyle name="Output 2 2 2 5 5" xfId="48228"/>
    <cellStyle name="Output 2 2 2 6" xfId="48229"/>
    <cellStyle name="Output 2 2 2 6 2" xfId="48230"/>
    <cellStyle name="Output 2 2 2 6 2 2" xfId="48231"/>
    <cellStyle name="Output 2 2 2 6 2 3" xfId="48232"/>
    <cellStyle name="Output 2 2 2 6 2 4" xfId="48233"/>
    <cellStyle name="Output 2 2 2 6 3" xfId="48234"/>
    <cellStyle name="Output 2 2 2 6 4" xfId="48235"/>
    <cellStyle name="Output 2 2 2 6 5" xfId="48236"/>
    <cellStyle name="Output 2 2 2 7" xfId="48237"/>
    <cellStyle name="Output 2 2 2 7 2" xfId="48238"/>
    <cellStyle name="Output 2 2 2 7 2 2" xfId="48239"/>
    <cellStyle name="Output 2 2 2 7 2 3" xfId="48240"/>
    <cellStyle name="Output 2 2 2 7 2 4" xfId="48241"/>
    <cellStyle name="Output 2 2 2 7 3" xfId="48242"/>
    <cellStyle name="Output 2 2 2 7 4" xfId="48243"/>
    <cellStyle name="Output 2 2 2 7 5" xfId="48244"/>
    <cellStyle name="Output 2 2 2 8" xfId="48245"/>
    <cellStyle name="Output 2 2 2 8 2" xfId="48246"/>
    <cellStyle name="Output 2 2 2 8 2 2" xfId="48247"/>
    <cellStyle name="Output 2 2 2 8 2 3" xfId="48248"/>
    <cellStyle name="Output 2 2 2 8 2 4" xfId="48249"/>
    <cellStyle name="Output 2 2 2 8 3" xfId="48250"/>
    <cellStyle name="Output 2 2 2 8 4" xfId="48251"/>
    <cellStyle name="Output 2 2 2 8 5" xfId="48252"/>
    <cellStyle name="Output 2 2 2 9" xfId="48253"/>
    <cellStyle name="Output 2 2 2 9 2" xfId="48254"/>
    <cellStyle name="Output 2 2 2 9 2 2" xfId="48255"/>
    <cellStyle name="Output 2 2 2 9 2 3" xfId="48256"/>
    <cellStyle name="Output 2 2 2 9 2 4" xfId="48257"/>
    <cellStyle name="Output 2 2 2 9 3" xfId="48258"/>
    <cellStyle name="Output 2 2 2 9 4" xfId="48259"/>
    <cellStyle name="Output 2 2 2 9 5" xfId="48260"/>
    <cellStyle name="Output 2 2 2_Income Statement " xfId="48261"/>
    <cellStyle name="Output 2 2 3" xfId="48262"/>
    <cellStyle name="Output 2 2 3 2" xfId="48263"/>
    <cellStyle name="Output 2 2 3 2 2" xfId="48264"/>
    <cellStyle name="Output 2 2 3 2 3" xfId="48265"/>
    <cellStyle name="Output 2 2 3 2 4" xfId="48266"/>
    <cellStyle name="Output 2 2 3 3" xfId="48267"/>
    <cellStyle name="Output 2 2 3 4" xfId="48268"/>
    <cellStyle name="Output 2 2 3 5" xfId="48269"/>
    <cellStyle name="Output 2 2 4" xfId="48270"/>
    <cellStyle name="Output 2 2 4 2" xfId="48271"/>
    <cellStyle name="Output 2 2 4 2 2" xfId="48272"/>
    <cellStyle name="Output 2 2 4 2 3" xfId="48273"/>
    <cellStyle name="Output 2 2 4 2 4" xfId="48274"/>
    <cellStyle name="Output 2 2 4 3" xfId="48275"/>
    <cellStyle name="Output 2 2 4 4" xfId="48276"/>
    <cellStyle name="Output 2 2 4 5" xfId="48277"/>
    <cellStyle name="Output 2 2 5" xfId="48278"/>
    <cellStyle name="Output 2 2 5 2" xfId="48279"/>
    <cellStyle name="Output 2 2 5 2 2" xfId="48280"/>
    <cellStyle name="Output 2 2 5 2 3" xfId="48281"/>
    <cellStyle name="Output 2 2 5 2 4" xfId="48282"/>
    <cellStyle name="Output 2 2 5 3" xfId="48283"/>
    <cellStyle name="Output 2 2 5 4" xfId="48284"/>
    <cellStyle name="Output 2 2 5 5" xfId="48285"/>
    <cellStyle name="Output 2 2 6" xfId="48286"/>
    <cellStyle name="Output 2 2 6 2" xfId="48287"/>
    <cellStyle name="Output 2 2 6 2 2" xfId="48288"/>
    <cellStyle name="Output 2 2 6 2 3" xfId="48289"/>
    <cellStyle name="Output 2 2 6 2 4" xfId="48290"/>
    <cellStyle name="Output 2 2 6 3" xfId="48291"/>
    <cellStyle name="Output 2 2 6 4" xfId="48292"/>
    <cellStyle name="Output 2 2 6 5" xfId="48293"/>
    <cellStyle name="Output 2 2 7" xfId="48294"/>
    <cellStyle name="Output 2 2 7 2" xfId="48295"/>
    <cellStyle name="Output 2 2 7 2 2" xfId="48296"/>
    <cellStyle name="Output 2 2 7 2 3" xfId="48297"/>
    <cellStyle name="Output 2 2 7 2 4" xfId="48298"/>
    <cellStyle name="Output 2 2 7 3" xfId="48299"/>
    <cellStyle name="Output 2 2 7 4" xfId="48300"/>
    <cellStyle name="Output 2 2 7 5" xfId="48301"/>
    <cellStyle name="Output 2 2 8" xfId="48302"/>
    <cellStyle name="Output 2 2 8 2" xfId="48303"/>
    <cellStyle name="Output 2 2 8 2 2" xfId="48304"/>
    <cellStyle name="Output 2 2 8 2 3" xfId="48305"/>
    <cellStyle name="Output 2 2 8 2 4" xfId="48306"/>
    <cellStyle name="Output 2 2 8 3" xfId="48307"/>
    <cellStyle name="Output 2 2 8 4" xfId="48308"/>
    <cellStyle name="Output 2 2 8 5" xfId="48309"/>
    <cellStyle name="Output 2 2 9" xfId="48310"/>
    <cellStyle name="Output 2 2 9 2" xfId="48311"/>
    <cellStyle name="Output 2 2 9 2 2" xfId="48312"/>
    <cellStyle name="Output 2 2 9 2 3" xfId="48313"/>
    <cellStyle name="Output 2 2 9 2 4" xfId="48314"/>
    <cellStyle name="Output 2 2 9 3" xfId="48315"/>
    <cellStyle name="Output 2 2 9 4" xfId="48316"/>
    <cellStyle name="Output 2 2 9 5" xfId="48317"/>
    <cellStyle name="Output 2 2_Income Statement " xfId="48318"/>
    <cellStyle name="Output 2 3" xfId="5484"/>
    <cellStyle name="Output 2 3 10" xfId="48320"/>
    <cellStyle name="Output 2 3 10 2" xfId="48321"/>
    <cellStyle name="Output 2 3 10 2 2" xfId="48322"/>
    <cellStyle name="Output 2 3 10 2 3" xfId="48323"/>
    <cellStyle name="Output 2 3 10 2 4" xfId="48324"/>
    <cellStyle name="Output 2 3 10 3" xfId="48325"/>
    <cellStyle name="Output 2 3 10 4" xfId="48326"/>
    <cellStyle name="Output 2 3 10 5" xfId="48327"/>
    <cellStyle name="Output 2 3 11" xfId="48328"/>
    <cellStyle name="Output 2 3 11 2" xfId="48329"/>
    <cellStyle name="Output 2 3 11 3" xfId="48330"/>
    <cellStyle name="Output 2 3 11 4" xfId="48331"/>
    <cellStyle name="Output 2 3 12" xfId="48332"/>
    <cellStyle name="Output 2 3 13" xfId="48333"/>
    <cellStyle name="Output 2 3 14" xfId="48334"/>
    <cellStyle name="Output 2 3 15" xfId="48319"/>
    <cellStyle name="Output 2 3 2" xfId="5485"/>
    <cellStyle name="Output 2 3 2 10" xfId="48336"/>
    <cellStyle name="Output 2 3 2 10 2" xfId="48337"/>
    <cellStyle name="Output 2 3 2 10 3" xfId="48338"/>
    <cellStyle name="Output 2 3 2 10 4" xfId="48339"/>
    <cellStyle name="Output 2 3 2 11" xfId="48340"/>
    <cellStyle name="Output 2 3 2 12" xfId="48335"/>
    <cellStyle name="Output 2 3 2 2" xfId="48341"/>
    <cellStyle name="Output 2 3 2 2 2" xfId="48342"/>
    <cellStyle name="Output 2 3 2 2 2 2" xfId="48343"/>
    <cellStyle name="Output 2 3 2 2 2 3" xfId="48344"/>
    <cellStyle name="Output 2 3 2 2 2 4" xfId="48345"/>
    <cellStyle name="Output 2 3 2 2 3" xfId="48346"/>
    <cellStyle name="Output 2 3 2 2 4" xfId="48347"/>
    <cellStyle name="Output 2 3 2 2 5" xfId="48348"/>
    <cellStyle name="Output 2 3 2 3" xfId="48349"/>
    <cellStyle name="Output 2 3 2 3 2" xfId="48350"/>
    <cellStyle name="Output 2 3 2 3 2 2" xfId="48351"/>
    <cellStyle name="Output 2 3 2 3 2 3" xfId="48352"/>
    <cellStyle name="Output 2 3 2 3 2 4" xfId="48353"/>
    <cellStyle name="Output 2 3 2 3 3" xfId="48354"/>
    <cellStyle name="Output 2 3 2 3 4" xfId="48355"/>
    <cellStyle name="Output 2 3 2 3 5" xfId="48356"/>
    <cellStyle name="Output 2 3 2 4" xfId="48357"/>
    <cellStyle name="Output 2 3 2 4 2" xfId="48358"/>
    <cellStyle name="Output 2 3 2 4 2 2" xfId="48359"/>
    <cellStyle name="Output 2 3 2 4 2 3" xfId="48360"/>
    <cellStyle name="Output 2 3 2 4 2 4" xfId="48361"/>
    <cellStyle name="Output 2 3 2 4 3" xfId="48362"/>
    <cellStyle name="Output 2 3 2 4 4" xfId="48363"/>
    <cellStyle name="Output 2 3 2 4 5" xfId="48364"/>
    <cellStyle name="Output 2 3 2 5" xfId="48365"/>
    <cellStyle name="Output 2 3 2 5 2" xfId="48366"/>
    <cellStyle name="Output 2 3 2 5 2 2" xfId="48367"/>
    <cellStyle name="Output 2 3 2 5 2 3" xfId="48368"/>
    <cellStyle name="Output 2 3 2 5 2 4" xfId="48369"/>
    <cellStyle name="Output 2 3 2 5 3" xfId="48370"/>
    <cellStyle name="Output 2 3 2 5 4" xfId="48371"/>
    <cellStyle name="Output 2 3 2 5 5" xfId="48372"/>
    <cellStyle name="Output 2 3 2 6" xfId="48373"/>
    <cellStyle name="Output 2 3 2 6 2" xfId="48374"/>
    <cellStyle name="Output 2 3 2 6 2 2" xfId="48375"/>
    <cellStyle name="Output 2 3 2 6 2 3" xfId="48376"/>
    <cellStyle name="Output 2 3 2 6 2 4" xfId="48377"/>
    <cellStyle name="Output 2 3 2 6 3" xfId="48378"/>
    <cellStyle name="Output 2 3 2 6 4" xfId="48379"/>
    <cellStyle name="Output 2 3 2 6 5" xfId="48380"/>
    <cellStyle name="Output 2 3 2 7" xfId="48381"/>
    <cellStyle name="Output 2 3 2 7 2" xfId="48382"/>
    <cellStyle name="Output 2 3 2 7 2 2" xfId="48383"/>
    <cellStyle name="Output 2 3 2 7 2 3" xfId="48384"/>
    <cellStyle name="Output 2 3 2 7 2 4" xfId="48385"/>
    <cellStyle name="Output 2 3 2 7 3" xfId="48386"/>
    <cellStyle name="Output 2 3 2 7 4" xfId="48387"/>
    <cellStyle name="Output 2 3 2 7 5" xfId="48388"/>
    <cellStyle name="Output 2 3 2 8" xfId="48389"/>
    <cellStyle name="Output 2 3 2 8 2" xfId="48390"/>
    <cellStyle name="Output 2 3 2 8 2 2" xfId="48391"/>
    <cellStyle name="Output 2 3 2 8 2 3" xfId="48392"/>
    <cellStyle name="Output 2 3 2 8 2 4" xfId="48393"/>
    <cellStyle name="Output 2 3 2 8 3" xfId="48394"/>
    <cellStyle name="Output 2 3 2 8 4" xfId="48395"/>
    <cellStyle name="Output 2 3 2 8 5" xfId="48396"/>
    <cellStyle name="Output 2 3 2 9" xfId="48397"/>
    <cellStyle name="Output 2 3 2 9 2" xfId="48398"/>
    <cellStyle name="Output 2 3 2 9 2 2" xfId="48399"/>
    <cellStyle name="Output 2 3 2 9 2 3" xfId="48400"/>
    <cellStyle name="Output 2 3 2 9 2 4" xfId="48401"/>
    <cellStyle name="Output 2 3 2 9 3" xfId="48402"/>
    <cellStyle name="Output 2 3 2 9 4" xfId="48403"/>
    <cellStyle name="Output 2 3 2 9 5" xfId="48404"/>
    <cellStyle name="Output 2 3 2_Income Statement " xfId="48405"/>
    <cellStyle name="Output 2 3 3" xfId="48406"/>
    <cellStyle name="Output 2 3 3 2" xfId="48407"/>
    <cellStyle name="Output 2 3 3 2 2" xfId="48408"/>
    <cellStyle name="Output 2 3 3 2 3" xfId="48409"/>
    <cellStyle name="Output 2 3 3 2 4" xfId="48410"/>
    <cellStyle name="Output 2 3 3 3" xfId="48411"/>
    <cellStyle name="Output 2 3 3 4" xfId="48412"/>
    <cellStyle name="Output 2 3 3 5" xfId="48413"/>
    <cellStyle name="Output 2 3 4" xfId="48414"/>
    <cellStyle name="Output 2 3 4 2" xfId="48415"/>
    <cellStyle name="Output 2 3 4 2 2" xfId="48416"/>
    <cellStyle name="Output 2 3 4 2 3" xfId="48417"/>
    <cellStyle name="Output 2 3 4 2 4" xfId="48418"/>
    <cellStyle name="Output 2 3 4 3" xfId="48419"/>
    <cellStyle name="Output 2 3 4 4" xfId="48420"/>
    <cellStyle name="Output 2 3 4 5" xfId="48421"/>
    <cellStyle name="Output 2 3 5" xfId="48422"/>
    <cellStyle name="Output 2 3 5 2" xfId="48423"/>
    <cellStyle name="Output 2 3 5 2 2" xfId="48424"/>
    <cellStyle name="Output 2 3 5 2 3" xfId="48425"/>
    <cellStyle name="Output 2 3 5 2 4" xfId="48426"/>
    <cellStyle name="Output 2 3 5 3" xfId="48427"/>
    <cellStyle name="Output 2 3 5 4" xfId="48428"/>
    <cellStyle name="Output 2 3 5 5" xfId="48429"/>
    <cellStyle name="Output 2 3 6" xfId="48430"/>
    <cellStyle name="Output 2 3 6 2" xfId="48431"/>
    <cellStyle name="Output 2 3 6 2 2" xfId="48432"/>
    <cellStyle name="Output 2 3 6 2 3" xfId="48433"/>
    <cellStyle name="Output 2 3 6 2 4" xfId="48434"/>
    <cellStyle name="Output 2 3 6 3" xfId="48435"/>
    <cellStyle name="Output 2 3 6 4" xfId="48436"/>
    <cellStyle name="Output 2 3 6 5" xfId="48437"/>
    <cellStyle name="Output 2 3 7" xfId="48438"/>
    <cellStyle name="Output 2 3 7 2" xfId="48439"/>
    <cellStyle name="Output 2 3 7 2 2" xfId="48440"/>
    <cellStyle name="Output 2 3 7 2 3" xfId="48441"/>
    <cellStyle name="Output 2 3 7 2 4" xfId="48442"/>
    <cellStyle name="Output 2 3 7 3" xfId="48443"/>
    <cellStyle name="Output 2 3 7 4" xfId="48444"/>
    <cellStyle name="Output 2 3 7 5" xfId="48445"/>
    <cellStyle name="Output 2 3 8" xfId="48446"/>
    <cellStyle name="Output 2 3 8 2" xfId="48447"/>
    <cellStyle name="Output 2 3 8 2 2" xfId="48448"/>
    <cellStyle name="Output 2 3 8 2 3" xfId="48449"/>
    <cellStyle name="Output 2 3 8 2 4" xfId="48450"/>
    <cellStyle name="Output 2 3 8 3" xfId="48451"/>
    <cellStyle name="Output 2 3 8 4" xfId="48452"/>
    <cellStyle name="Output 2 3 8 5" xfId="48453"/>
    <cellStyle name="Output 2 3 9" xfId="48454"/>
    <cellStyle name="Output 2 3 9 2" xfId="48455"/>
    <cellStyle name="Output 2 3 9 2 2" xfId="48456"/>
    <cellStyle name="Output 2 3 9 2 3" xfId="48457"/>
    <cellStyle name="Output 2 3 9 2 4" xfId="48458"/>
    <cellStyle name="Output 2 3 9 3" xfId="48459"/>
    <cellStyle name="Output 2 3 9 4" xfId="48460"/>
    <cellStyle name="Output 2 3 9 5" xfId="48461"/>
    <cellStyle name="Output 2 3_Income Statement " xfId="48462"/>
    <cellStyle name="Output 2 4" xfId="5482"/>
    <cellStyle name="Output 2 4 10" xfId="48464"/>
    <cellStyle name="Output 2 4 10 2" xfId="48465"/>
    <cellStyle name="Output 2 4 10 2 2" xfId="48466"/>
    <cellStyle name="Output 2 4 10 2 3" xfId="48467"/>
    <cellStyle name="Output 2 4 10 2 4" xfId="48468"/>
    <cellStyle name="Output 2 4 10 3" xfId="48469"/>
    <cellStyle name="Output 2 4 10 4" xfId="48470"/>
    <cellStyle name="Output 2 4 10 5" xfId="48471"/>
    <cellStyle name="Output 2 4 11" xfId="48472"/>
    <cellStyle name="Output 2 4 11 2" xfId="48473"/>
    <cellStyle name="Output 2 4 11 3" xfId="48474"/>
    <cellStyle name="Output 2 4 11 4" xfId="48475"/>
    <cellStyle name="Output 2 4 12" xfId="48476"/>
    <cellStyle name="Output 2 4 13" xfId="48477"/>
    <cellStyle name="Output 2 4 14" xfId="48478"/>
    <cellStyle name="Output 2 4 15" xfId="48463"/>
    <cellStyle name="Output 2 4 2" xfId="48479"/>
    <cellStyle name="Output 2 4 2 10" xfId="48480"/>
    <cellStyle name="Output 2 4 2 10 2" xfId="48481"/>
    <cellStyle name="Output 2 4 2 10 3" xfId="48482"/>
    <cellStyle name="Output 2 4 2 10 4" xfId="48483"/>
    <cellStyle name="Output 2 4 2 11" xfId="48484"/>
    <cellStyle name="Output 2 4 2 2" xfId="48485"/>
    <cellStyle name="Output 2 4 2 2 2" xfId="48486"/>
    <cellStyle name="Output 2 4 2 2 2 2" xfId="48487"/>
    <cellStyle name="Output 2 4 2 2 2 3" xfId="48488"/>
    <cellStyle name="Output 2 4 2 2 2 4" xfId="48489"/>
    <cellStyle name="Output 2 4 2 2 3" xfId="48490"/>
    <cellStyle name="Output 2 4 2 2 4" xfId="48491"/>
    <cellStyle name="Output 2 4 2 2 5" xfId="48492"/>
    <cellStyle name="Output 2 4 2 3" xfId="48493"/>
    <cellStyle name="Output 2 4 2 3 2" xfId="48494"/>
    <cellStyle name="Output 2 4 2 3 2 2" xfId="48495"/>
    <cellStyle name="Output 2 4 2 3 2 3" xfId="48496"/>
    <cellStyle name="Output 2 4 2 3 2 4" xfId="48497"/>
    <cellStyle name="Output 2 4 2 3 3" xfId="48498"/>
    <cellStyle name="Output 2 4 2 3 4" xfId="48499"/>
    <cellStyle name="Output 2 4 2 3 5" xfId="48500"/>
    <cellStyle name="Output 2 4 2 4" xfId="48501"/>
    <cellStyle name="Output 2 4 2 4 2" xfId="48502"/>
    <cellStyle name="Output 2 4 2 4 2 2" xfId="48503"/>
    <cellStyle name="Output 2 4 2 4 2 3" xfId="48504"/>
    <cellStyle name="Output 2 4 2 4 2 4" xfId="48505"/>
    <cellStyle name="Output 2 4 2 4 3" xfId="48506"/>
    <cellStyle name="Output 2 4 2 4 4" xfId="48507"/>
    <cellStyle name="Output 2 4 2 4 5" xfId="48508"/>
    <cellStyle name="Output 2 4 2 5" xfId="48509"/>
    <cellStyle name="Output 2 4 2 5 2" xfId="48510"/>
    <cellStyle name="Output 2 4 2 5 2 2" xfId="48511"/>
    <cellStyle name="Output 2 4 2 5 2 3" xfId="48512"/>
    <cellStyle name="Output 2 4 2 5 2 4" xfId="48513"/>
    <cellStyle name="Output 2 4 2 5 3" xfId="48514"/>
    <cellStyle name="Output 2 4 2 5 4" xfId="48515"/>
    <cellStyle name="Output 2 4 2 5 5" xfId="48516"/>
    <cellStyle name="Output 2 4 2 6" xfId="48517"/>
    <cellStyle name="Output 2 4 2 6 2" xfId="48518"/>
    <cellStyle name="Output 2 4 2 6 2 2" xfId="48519"/>
    <cellStyle name="Output 2 4 2 6 2 3" xfId="48520"/>
    <cellStyle name="Output 2 4 2 6 2 4" xfId="48521"/>
    <cellStyle name="Output 2 4 2 6 3" xfId="48522"/>
    <cellStyle name="Output 2 4 2 6 4" xfId="48523"/>
    <cellStyle name="Output 2 4 2 6 5" xfId="48524"/>
    <cellStyle name="Output 2 4 2 7" xfId="48525"/>
    <cellStyle name="Output 2 4 2 7 2" xfId="48526"/>
    <cellStyle name="Output 2 4 2 7 2 2" xfId="48527"/>
    <cellStyle name="Output 2 4 2 7 2 3" xfId="48528"/>
    <cellStyle name="Output 2 4 2 7 2 4" xfId="48529"/>
    <cellStyle name="Output 2 4 2 7 3" xfId="48530"/>
    <cellStyle name="Output 2 4 2 7 4" xfId="48531"/>
    <cellStyle name="Output 2 4 2 7 5" xfId="48532"/>
    <cellStyle name="Output 2 4 2 8" xfId="48533"/>
    <cellStyle name="Output 2 4 2 8 2" xfId="48534"/>
    <cellStyle name="Output 2 4 2 8 2 2" xfId="48535"/>
    <cellStyle name="Output 2 4 2 8 2 3" xfId="48536"/>
    <cellStyle name="Output 2 4 2 8 2 4" xfId="48537"/>
    <cellStyle name="Output 2 4 2 8 3" xfId="48538"/>
    <cellStyle name="Output 2 4 2 8 4" xfId="48539"/>
    <cellStyle name="Output 2 4 2 8 5" xfId="48540"/>
    <cellStyle name="Output 2 4 2 9" xfId="48541"/>
    <cellStyle name="Output 2 4 2 9 2" xfId="48542"/>
    <cellStyle name="Output 2 4 2 9 2 2" xfId="48543"/>
    <cellStyle name="Output 2 4 2 9 2 3" xfId="48544"/>
    <cellStyle name="Output 2 4 2 9 2 4" xfId="48545"/>
    <cellStyle name="Output 2 4 2 9 3" xfId="48546"/>
    <cellStyle name="Output 2 4 2 9 4" xfId="48547"/>
    <cellStyle name="Output 2 4 2 9 5" xfId="48548"/>
    <cellStyle name="Output 2 4 2_Income Statement " xfId="48549"/>
    <cellStyle name="Output 2 4 3" xfId="48550"/>
    <cellStyle name="Output 2 4 3 2" xfId="48551"/>
    <cellStyle name="Output 2 4 3 2 2" xfId="48552"/>
    <cellStyle name="Output 2 4 3 2 3" xfId="48553"/>
    <cellStyle name="Output 2 4 3 2 4" xfId="48554"/>
    <cellStyle name="Output 2 4 3 3" xfId="48555"/>
    <cellStyle name="Output 2 4 3 4" xfId="48556"/>
    <cellStyle name="Output 2 4 3 5" xfId="48557"/>
    <cellStyle name="Output 2 4 4" xfId="48558"/>
    <cellStyle name="Output 2 4 4 2" xfId="48559"/>
    <cellStyle name="Output 2 4 4 2 2" xfId="48560"/>
    <cellStyle name="Output 2 4 4 2 3" xfId="48561"/>
    <cellStyle name="Output 2 4 4 2 4" xfId="48562"/>
    <cellStyle name="Output 2 4 4 3" xfId="48563"/>
    <cellStyle name="Output 2 4 4 4" xfId="48564"/>
    <cellStyle name="Output 2 4 4 5" xfId="48565"/>
    <cellStyle name="Output 2 4 5" xfId="48566"/>
    <cellStyle name="Output 2 4 5 2" xfId="48567"/>
    <cellStyle name="Output 2 4 5 2 2" xfId="48568"/>
    <cellStyle name="Output 2 4 5 2 3" xfId="48569"/>
    <cellStyle name="Output 2 4 5 2 4" xfId="48570"/>
    <cellStyle name="Output 2 4 5 3" xfId="48571"/>
    <cellStyle name="Output 2 4 5 4" xfId="48572"/>
    <cellStyle name="Output 2 4 5 5" xfId="48573"/>
    <cellStyle name="Output 2 4 6" xfId="48574"/>
    <cellStyle name="Output 2 4 6 2" xfId="48575"/>
    <cellStyle name="Output 2 4 6 2 2" xfId="48576"/>
    <cellStyle name="Output 2 4 6 2 3" xfId="48577"/>
    <cellStyle name="Output 2 4 6 2 4" xfId="48578"/>
    <cellStyle name="Output 2 4 6 3" xfId="48579"/>
    <cellStyle name="Output 2 4 6 4" xfId="48580"/>
    <cellStyle name="Output 2 4 6 5" xfId="48581"/>
    <cellStyle name="Output 2 4 7" xfId="48582"/>
    <cellStyle name="Output 2 4 7 2" xfId="48583"/>
    <cellStyle name="Output 2 4 7 2 2" xfId="48584"/>
    <cellStyle name="Output 2 4 7 2 3" xfId="48585"/>
    <cellStyle name="Output 2 4 7 2 4" xfId="48586"/>
    <cellStyle name="Output 2 4 7 3" xfId="48587"/>
    <cellStyle name="Output 2 4 7 4" xfId="48588"/>
    <cellStyle name="Output 2 4 7 5" xfId="48589"/>
    <cellStyle name="Output 2 4 8" xfId="48590"/>
    <cellStyle name="Output 2 4 8 2" xfId="48591"/>
    <cellStyle name="Output 2 4 8 2 2" xfId="48592"/>
    <cellStyle name="Output 2 4 8 2 3" xfId="48593"/>
    <cellStyle name="Output 2 4 8 2 4" xfId="48594"/>
    <cellStyle name="Output 2 4 8 3" xfId="48595"/>
    <cellStyle name="Output 2 4 8 4" xfId="48596"/>
    <cellStyle name="Output 2 4 8 5" xfId="48597"/>
    <cellStyle name="Output 2 4 9" xfId="48598"/>
    <cellStyle name="Output 2 4 9 2" xfId="48599"/>
    <cellStyle name="Output 2 4 9 2 2" xfId="48600"/>
    <cellStyle name="Output 2 4 9 2 3" xfId="48601"/>
    <cellStyle name="Output 2 4 9 2 4" xfId="48602"/>
    <cellStyle name="Output 2 4 9 3" xfId="48603"/>
    <cellStyle name="Output 2 4 9 4" xfId="48604"/>
    <cellStyle name="Output 2 4 9 5" xfId="48605"/>
    <cellStyle name="Output 2 4_Income Statement " xfId="48606"/>
    <cellStyle name="Output 2 5" xfId="48607"/>
    <cellStyle name="Output 2 5 10" xfId="48608"/>
    <cellStyle name="Output 2 5 10 2" xfId="48609"/>
    <cellStyle name="Output 2 5 10 3" xfId="48610"/>
    <cellStyle name="Output 2 5 10 4" xfId="48611"/>
    <cellStyle name="Output 2 5 11" xfId="48612"/>
    <cellStyle name="Output 2 5 2" xfId="48613"/>
    <cellStyle name="Output 2 5 2 2" xfId="48614"/>
    <cellStyle name="Output 2 5 2 2 2" xfId="48615"/>
    <cellStyle name="Output 2 5 2 2 3" xfId="48616"/>
    <cellStyle name="Output 2 5 2 2 4" xfId="48617"/>
    <cellStyle name="Output 2 5 2 3" xfId="48618"/>
    <cellStyle name="Output 2 5 2 4" xfId="48619"/>
    <cellStyle name="Output 2 5 2 5" xfId="48620"/>
    <cellStyle name="Output 2 5 3" xfId="48621"/>
    <cellStyle name="Output 2 5 3 2" xfId="48622"/>
    <cellStyle name="Output 2 5 3 2 2" xfId="48623"/>
    <cellStyle name="Output 2 5 3 2 3" xfId="48624"/>
    <cellStyle name="Output 2 5 3 2 4" xfId="48625"/>
    <cellStyle name="Output 2 5 3 3" xfId="48626"/>
    <cellStyle name="Output 2 5 3 4" xfId="48627"/>
    <cellStyle name="Output 2 5 3 5" xfId="48628"/>
    <cellStyle name="Output 2 5 4" xfId="48629"/>
    <cellStyle name="Output 2 5 4 2" xfId="48630"/>
    <cellStyle name="Output 2 5 4 2 2" xfId="48631"/>
    <cellStyle name="Output 2 5 4 2 3" xfId="48632"/>
    <cellStyle name="Output 2 5 4 2 4" xfId="48633"/>
    <cellStyle name="Output 2 5 4 3" xfId="48634"/>
    <cellStyle name="Output 2 5 4 4" xfId="48635"/>
    <cellStyle name="Output 2 5 4 5" xfId="48636"/>
    <cellStyle name="Output 2 5 5" xfId="48637"/>
    <cellStyle name="Output 2 5 5 2" xfId="48638"/>
    <cellStyle name="Output 2 5 5 2 2" xfId="48639"/>
    <cellStyle name="Output 2 5 5 2 3" xfId="48640"/>
    <cellStyle name="Output 2 5 5 2 4" xfId="48641"/>
    <cellStyle name="Output 2 5 5 3" xfId="48642"/>
    <cellStyle name="Output 2 5 5 4" xfId="48643"/>
    <cellStyle name="Output 2 5 5 5" xfId="48644"/>
    <cellStyle name="Output 2 5 6" xfId="48645"/>
    <cellStyle name="Output 2 5 6 2" xfId="48646"/>
    <cellStyle name="Output 2 5 6 2 2" xfId="48647"/>
    <cellStyle name="Output 2 5 6 2 3" xfId="48648"/>
    <cellStyle name="Output 2 5 6 2 4" xfId="48649"/>
    <cellStyle name="Output 2 5 6 3" xfId="48650"/>
    <cellStyle name="Output 2 5 6 4" xfId="48651"/>
    <cellStyle name="Output 2 5 6 5" xfId="48652"/>
    <cellStyle name="Output 2 5 7" xfId="48653"/>
    <cellStyle name="Output 2 5 7 2" xfId="48654"/>
    <cellStyle name="Output 2 5 7 2 2" xfId="48655"/>
    <cellStyle name="Output 2 5 7 2 3" xfId="48656"/>
    <cellStyle name="Output 2 5 7 2 4" xfId="48657"/>
    <cellStyle name="Output 2 5 7 3" xfId="48658"/>
    <cellStyle name="Output 2 5 7 4" xfId="48659"/>
    <cellStyle name="Output 2 5 7 5" xfId="48660"/>
    <cellStyle name="Output 2 5 8" xfId="48661"/>
    <cellStyle name="Output 2 5 8 2" xfId="48662"/>
    <cellStyle name="Output 2 5 8 2 2" xfId="48663"/>
    <cellStyle name="Output 2 5 8 2 3" xfId="48664"/>
    <cellStyle name="Output 2 5 8 2 4" xfId="48665"/>
    <cellStyle name="Output 2 5 8 3" xfId="48666"/>
    <cellStyle name="Output 2 5 8 4" xfId="48667"/>
    <cellStyle name="Output 2 5 8 5" xfId="48668"/>
    <cellStyle name="Output 2 5 9" xfId="48669"/>
    <cellStyle name="Output 2 5 9 2" xfId="48670"/>
    <cellStyle name="Output 2 5 9 2 2" xfId="48671"/>
    <cellStyle name="Output 2 5 9 2 3" xfId="48672"/>
    <cellStyle name="Output 2 5 9 2 4" xfId="48673"/>
    <cellStyle name="Output 2 5 9 3" xfId="48674"/>
    <cellStyle name="Output 2 5 9 4" xfId="48675"/>
    <cellStyle name="Output 2 5 9 5" xfId="48676"/>
    <cellStyle name="Output 2 5_Income Statement " xfId="48677"/>
    <cellStyle name="Output 2 6" xfId="48678"/>
    <cellStyle name="Output 2 6 10" xfId="48679"/>
    <cellStyle name="Output 2 6 10 2" xfId="48680"/>
    <cellStyle name="Output 2 6 10 2 2" xfId="48681"/>
    <cellStyle name="Output 2 6 10 2 3" xfId="48682"/>
    <cellStyle name="Output 2 6 10 2 4" xfId="48683"/>
    <cellStyle name="Output 2 6 10 3" xfId="48684"/>
    <cellStyle name="Output 2 6 10 4" xfId="48685"/>
    <cellStyle name="Output 2 6 10 5" xfId="48686"/>
    <cellStyle name="Output 2 6 11" xfId="48687"/>
    <cellStyle name="Output 2 6 11 2" xfId="48688"/>
    <cellStyle name="Output 2 6 11 2 2" xfId="48689"/>
    <cellStyle name="Output 2 6 11 2 3" xfId="48690"/>
    <cellStyle name="Output 2 6 11 2 4" xfId="48691"/>
    <cellStyle name="Output 2 6 11 3" xfId="48692"/>
    <cellStyle name="Output 2 6 11 4" xfId="48693"/>
    <cellStyle name="Output 2 6 11 5" xfId="48694"/>
    <cellStyle name="Output 2 6 12" xfId="48695"/>
    <cellStyle name="Output 2 6 12 2" xfId="48696"/>
    <cellStyle name="Output 2 6 12 2 2" xfId="48697"/>
    <cellStyle name="Output 2 6 12 2 3" xfId="48698"/>
    <cellStyle name="Output 2 6 12 2 4" xfId="48699"/>
    <cellStyle name="Output 2 6 12 3" xfId="48700"/>
    <cellStyle name="Output 2 6 12 4" xfId="48701"/>
    <cellStyle name="Output 2 6 12 5" xfId="48702"/>
    <cellStyle name="Output 2 6 13" xfId="48703"/>
    <cellStyle name="Output 2 6 13 2" xfId="48704"/>
    <cellStyle name="Output 2 6 13 2 2" xfId="48705"/>
    <cellStyle name="Output 2 6 13 2 3" xfId="48706"/>
    <cellStyle name="Output 2 6 13 2 4" xfId="48707"/>
    <cellStyle name="Output 2 6 13 3" xfId="48708"/>
    <cellStyle name="Output 2 6 13 4" xfId="48709"/>
    <cellStyle name="Output 2 6 13 5" xfId="48710"/>
    <cellStyle name="Output 2 6 14" xfId="48711"/>
    <cellStyle name="Output 2 6 14 2" xfId="48712"/>
    <cellStyle name="Output 2 6 14 3" xfId="48713"/>
    <cellStyle name="Output 2 6 14 4" xfId="48714"/>
    <cellStyle name="Output 2 6 15" xfId="48715"/>
    <cellStyle name="Output 2 6 15 2" xfId="48716"/>
    <cellStyle name="Output 2 6 15 3" xfId="48717"/>
    <cellStyle name="Output 2 6 15 4" xfId="48718"/>
    <cellStyle name="Output 2 6 16" xfId="48719"/>
    <cellStyle name="Output 2 6 16 2" xfId="48720"/>
    <cellStyle name="Output 2 6 16 3" xfId="48721"/>
    <cellStyle name="Output 2 6 16 4" xfId="48722"/>
    <cellStyle name="Output 2 6 17" xfId="48723"/>
    <cellStyle name="Output 2 6 18" xfId="48724"/>
    <cellStyle name="Output 2 6 19" xfId="48725"/>
    <cellStyle name="Output 2 6 2" xfId="48726"/>
    <cellStyle name="Output 2 6 2 2" xfId="48727"/>
    <cellStyle name="Output 2 6 2 2 2" xfId="48728"/>
    <cellStyle name="Output 2 6 2 2 3" xfId="48729"/>
    <cellStyle name="Output 2 6 2 2 4" xfId="48730"/>
    <cellStyle name="Output 2 6 2 3" xfId="48731"/>
    <cellStyle name="Output 2 6 2 4" xfId="48732"/>
    <cellStyle name="Output 2 6 2 5" xfId="48733"/>
    <cellStyle name="Output 2 6 3" xfId="48734"/>
    <cellStyle name="Output 2 6 3 2" xfId="48735"/>
    <cellStyle name="Output 2 6 3 2 2" xfId="48736"/>
    <cellStyle name="Output 2 6 3 2 3" xfId="48737"/>
    <cellStyle name="Output 2 6 3 2 4" xfId="48738"/>
    <cellStyle name="Output 2 6 3 3" xfId="48739"/>
    <cellStyle name="Output 2 6 3 4" xfId="48740"/>
    <cellStyle name="Output 2 6 3 5" xfId="48741"/>
    <cellStyle name="Output 2 6 4" xfId="48742"/>
    <cellStyle name="Output 2 6 4 2" xfId="48743"/>
    <cellStyle name="Output 2 6 4 2 2" xfId="48744"/>
    <cellStyle name="Output 2 6 4 2 3" xfId="48745"/>
    <cellStyle name="Output 2 6 4 2 4" xfId="48746"/>
    <cellStyle name="Output 2 6 4 3" xfId="48747"/>
    <cellStyle name="Output 2 6 4 4" xfId="48748"/>
    <cellStyle name="Output 2 6 4 5" xfId="48749"/>
    <cellStyle name="Output 2 6 5" xfId="48750"/>
    <cellStyle name="Output 2 6 5 2" xfId="48751"/>
    <cellStyle name="Output 2 6 5 2 2" xfId="48752"/>
    <cellStyle name="Output 2 6 5 2 3" xfId="48753"/>
    <cellStyle name="Output 2 6 5 2 4" xfId="48754"/>
    <cellStyle name="Output 2 6 5 3" xfId="48755"/>
    <cellStyle name="Output 2 6 5 4" xfId="48756"/>
    <cellStyle name="Output 2 6 5 5" xfId="48757"/>
    <cellStyle name="Output 2 6 6" xfId="48758"/>
    <cellStyle name="Output 2 6 6 2" xfId="48759"/>
    <cellStyle name="Output 2 6 6 2 2" xfId="48760"/>
    <cellStyle name="Output 2 6 6 2 3" xfId="48761"/>
    <cellStyle name="Output 2 6 6 2 4" xfId="48762"/>
    <cellStyle name="Output 2 6 6 3" xfId="48763"/>
    <cellStyle name="Output 2 6 6 4" xfId="48764"/>
    <cellStyle name="Output 2 6 6 5" xfId="48765"/>
    <cellStyle name="Output 2 6 7" xfId="48766"/>
    <cellStyle name="Output 2 6 7 2" xfId="48767"/>
    <cellStyle name="Output 2 6 7 2 2" xfId="48768"/>
    <cellStyle name="Output 2 6 7 2 3" xfId="48769"/>
    <cellStyle name="Output 2 6 7 2 4" xfId="48770"/>
    <cellStyle name="Output 2 6 7 3" xfId="48771"/>
    <cellStyle name="Output 2 6 7 4" xfId="48772"/>
    <cellStyle name="Output 2 6 7 5" xfId="48773"/>
    <cellStyle name="Output 2 6 8" xfId="48774"/>
    <cellStyle name="Output 2 6 8 2" xfId="48775"/>
    <cellStyle name="Output 2 6 8 2 2" xfId="48776"/>
    <cellStyle name="Output 2 6 8 2 3" xfId="48777"/>
    <cellStyle name="Output 2 6 8 2 4" xfId="48778"/>
    <cellStyle name="Output 2 6 8 3" xfId="48779"/>
    <cellStyle name="Output 2 6 8 4" xfId="48780"/>
    <cellStyle name="Output 2 6 8 5" xfId="48781"/>
    <cellStyle name="Output 2 6 9" xfId="48782"/>
    <cellStyle name="Output 2 6 9 2" xfId="48783"/>
    <cellStyle name="Output 2 6 9 2 2" xfId="48784"/>
    <cellStyle name="Output 2 6 9 2 3" xfId="48785"/>
    <cellStyle name="Output 2 6 9 2 4" xfId="48786"/>
    <cellStyle name="Output 2 6 9 3" xfId="48787"/>
    <cellStyle name="Output 2 6 9 4" xfId="48788"/>
    <cellStyle name="Output 2 6 9 5" xfId="48789"/>
    <cellStyle name="Output 2 6_Income Statement " xfId="48790"/>
    <cellStyle name="Output 2 7" xfId="48791"/>
    <cellStyle name="Output 2 7 2" xfId="48792"/>
    <cellStyle name="Output 2 7 2 2" xfId="48793"/>
    <cellStyle name="Output 2 7 2 3" xfId="48794"/>
    <cellStyle name="Output 2 7 2 4" xfId="48795"/>
    <cellStyle name="Output 2 7 3" xfId="48796"/>
    <cellStyle name="Output 2 7 4" xfId="48797"/>
    <cellStyle name="Output 2 7 5" xfId="48798"/>
    <cellStyle name="Output 2 8" xfId="48799"/>
    <cellStyle name="Output 2 8 2" xfId="48800"/>
    <cellStyle name="Output 2 8 2 2" xfId="48801"/>
    <cellStyle name="Output 2 8 2 3" xfId="48802"/>
    <cellStyle name="Output 2 8 2 4" xfId="48803"/>
    <cellStyle name="Output 2 8 3" xfId="48804"/>
    <cellStyle name="Output 2 8 4" xfId="48805"/>
    <cellStyle name="Output 2 8 5" xfId="48806"/>
    <cellStyle name="Output 2 9" xfId="48807"/>
    <cellStyle name="Output 2 9 2" xfId="48808"/>
    <cellStyle name="Output 2 9 2 2" xfId="48809"/>
    <cellStyle name="Output 2 9 2 3" xfId="48810"/>
    <cellStyle name="Output 2 9 2 4" xfId="48811"/>
    <cellStyle name="Output 2 9 3" xfId="48812"/>
    <cellStyle name="Output 2 9 4" xfId="48813"/>
    <cellStyle name="Output 2 9 5" xfId="48814"/>
    <cellStyle name="Output 2_2530250_ Nuclear Fuel Disp Cost_1213" xfId="5486"/>
    <cellStyle name="Output 3" xfId="1757"/>
    <cellStyle name="Output 3 10" xfId="48816"/>
    <cellStyle name="Output 3 11" xfId="48817"/>
    <cellStyle name="Output 3 12" xfId="48818"/>
    <cellStyle name="Output 3 13" xfId="48819"/>
    <cellStyle name="Output 3 14" xfId="48820"/>
    <cellStyle name="Output 3 15" xfId="48815"/>
    <cellStyle name="Output 3 2" xfId="5488"/>
    <cellStyle name="Output 3 2 10" xfId="48822"/>
    <cellStyle name="Output 3 2 10 2" xfId="48823"/>
    <cellStyle name="Output 3 2 10 2 2" xfId="48824"/>
    <cellStyle name="Output 3 2 10 2 3" xfId="48825"/>
    <cellStyle name="Output 3 2 10 2 4" xfId="48826"/>
    <cellStyle name="Output 3 2 10 3" xfId="48827"/>
    <cellStyle name="Output 3 2 10 4" xfId="48828"/>
    <cellStyle name="Output 3 2 10 5" xfId="48829"/>
    <cellStyle name="Output 3 2 11" xfId="48830"/>
    <cellStyle name="Output 3 2 11 2" xfId="48831"/>
    <cellStyle name="Output 3 2 11 3" xfId="48832"/>
    <cellStyle name="Output 3 2 11 4" xfId="48833"/>
    <cellStyle name="Output 3 2 12" xfId="48834"/>
    <cellStyle name="Output 3 2 13" xfId="48835"/>
    <cellStyle name="Output 3 2 14" xfId="48836"/>
    <cellStyle name="Output 3 2 15" xfId="48821"/>
    <cellStyle name="Output 3 2 2" xfId="5489"/>
    <cellStyle name="Output 3 2 2 10" xfId="48838"/>
    <cellStyle name="Output 3 2 2 10 2" xfId="48839"/>
    <cellStyle name="Output 3 2 2 10 3" xfId="48840"/>
    <cellStyle name="Output 3 2 2 10 4" xfId="48841"/>
    <cellStyle name="Output 3 2 2 11" xfId="48842"/>
    <cellStyle name="Output 3 2 2 12" xfId="48837"/>
    <cellStyle name="Output 3 2 2 2" xfId="48843"/>
    <cellStyle name="Output 3 2 2 2 2" xfId="48844"/>
    <cellStyle name="Output 3 2 2 2 2 2" xfId="48845"/>
    <cellStyle name="Output 3 2 2 2 2 3" xfId="48846"/>
    <cellStyle name="Output 3 2 2 2 2 4" xfId="48847"/>
    <cellStyle name="Output 3 2 2 2 3" xfId="48848"/>
    <cellStyle name="Output 3 2 2 2 4" xfId="48849"/>
    <cellStyle name="Output 3 2 2 2 5" xfId="48850"/>
    <cellStyle name="Output 3 2 2 3" xfId="48851"/>
    <cellStyle name="Output 3 2 2 3 2" xfId="48852"/>
    <cellStyle name="Output 3 2 2 3 2 2" xfId="48853"/>
    <cellStyle name="Output 3 2 2 3 2 3" xfId="48854"/>
    <cellStyle name="Output 3 2 2 3 2 4" xfId="48855"/>
    <cellStyle name="Output 3 2 2 3 3" xfId="48856"/>
    <cellStyle name="Output 3 2 2 3 4" xfId="48857"/>
    <cellStyle name="Output 3 2 2 3 5" xfId="48858"/>
    <cellStyle name="Output 3 2 2 4" xfId="48859"/>
    <cellStyle name="Output 3 2 2 4 2" xfId="48860"/>
    <cellStyle name="Output 3 2 2 4 2 2" xfId="48861"/>
    <cellStyle name="Output 3 2 2 4 2 3" xfId="48862"/>
    <cellStyle name="Output 3 2 2 4 2 4" xfId="48863"/>
    <cellStyle name="Output 3 2 2 4 3" xfId="48864"/>
    <cellStyle name="Output 3 2 2 4 4" xfId="48865"/>
    <cellStyle name="Output 3 2 2 4 5" xfId="48866"/>
    <cellStyle name="Output 3 2 2 5" xfId="48867"/>
    <cellStyle name="Output 3 2 2 5 2" xfId="48868"/>
    <cellStyle name="Output 3 2 2 5 2 2" xfId="48869"/>
    <cellStyle name="Output 3 2 2 5 2 3" xfId="48870"/>
    <cellStyle name="Output 3 2 2 5 2 4" xfId="48871"/>
    <cellStyle name="Output 3 2 2 5 3" xfId="48872"/>
    <cellStyle name="Output 3 2 2 5 4" xfId="48873"/>
    <cellStyle name="Output 3 2 2 5 5" xfId="48874"/>
    <cellStyle name="Output 3 2 2 6" xfId="48875"/>
    <cellStyle name="Output 3 2 2 6 2" xfId="48876"/>
    <cellStyle name="Output 3 2 2 6 2 2" xfId="48877"/>
    <cellStyle name="Output 3 2 2 6 2 3" xfId="48878"/>
    <cellStyle name="Output 3 2 2 6 2 4" xfId="48879"/>
    <cellStyle name="Output 3 2 2 6 3" xfId="48880"/>
    <cellStyle name="Output 3 2 2 6 4" xfId="48881"/>
    <cellStyle name="Output 3 2 2 6 5" xfId="48882"/>
    <cellStyle name="Output 3 2 2 7" xfId="48883"/>
    <cellStyle name="Output 3 2 2 7 2" xfId="48884"/>
    <cellStyle name="Output 3 2 2 7 2 2" xfId="48885"/>
    <cellStyle name="Output 3 2 2 7 2 3" xfId="48886"/>
    <cellStyle name="Output 3 2 2 7 2 4" xfId="48887"/>
    <cellStyle name="Output 3 2 2 7 3" xfId="48888"/>
    <cellStyle name="Output 3 2 2 7 4" xfId="48889"/>
    <cellStyle name="Output 3 2 2 7 5" xfId="48890"/>
    <cellStyle name="Output 3 2 2 8" xfId="48891"/>
    <cellStyle name="Output 3 2 2 8 2" xfId="48892"/>
    <cellStyle name="Output 3 2 2 8 2 2" xfId="48893"/>
    <cellStyle name="Output 3 2 2 8 2 3" xfId="48894"/>
    <cellStyle name="Output 3 2 2 8 2 4" xfId="48895"/>
    <cellStyle name="Output 3 2 2 8 3" xfId="48896"/>
    <cellStyle name="Output 3 2 2 8 4" xfId="48897"/>
    <cellStyle name="Output 3 2 2 8 5" xfId="48898"/>
    <cellStyle name="Output 3 2 2 9" xfId="48899"/>
    <cellStyle name="Output 3 2 2 9 2" xfId="48900"/>
    <cellStyle name="Output 3 2 2 9 2 2" xfId="48901"/>
    <cellStyle name="Output 3 2 2 9 2 3" xfId="48902"/>
    <cellStyle name="Output 3 2 2 9 2 4" xfId="48903"/>
    <cellStyle name="Output 3 2 2 9 3" xfId="48904"/>
    <cellStyle name="Output 3 2 2 9 4" xfId="48905"/>
    <cellStyle name="Output 3 2 2 9 5" xfId="48906"/>
    <cellStyle name="Output 3 2 2_Income Statement " xfId="48907"/>
    <cellStyle name="Output 3 2 3" xfId="48908"/>
    <cellStyle name="Output 3 2 3 2" xfId="48909"/>
    <cellStyle name="Output 3 2 3 2 2" xfId="48910"/>
    <cellStyle name="Output 3 2 3 2 3" xfId="48911"/>
    <cellStyle name="Output 3 2 3 2 4" xfId="48912"/>
    <cellStyle name="Output 3 2 3 3" xfId="48913"/>
    <cellStyle name="Output 3 2 3 4" xfId="48914"/>
    <cellStyle name="Output 3 2 3 5" xfId="48915"/>
    <cellStyle name="Output 3 2 4" xfId="48916"/>
    <cellStyle name="Output 3 2 4 2" xfId="48917"/>
    <cellStyle name="Output 3 2 4 2 2" xfId="48918"/>
    <cellStyle name="Output 3 2 4 2 3" xfId="48919"/>
    <cellStyle name="Output 3 2 4 2 4" xfId="48920"/>
    <cellStyle name="Output 3 2 4 3" xfId="48921"/>
    <cellStyle name="Output 3 2 4 4" xfId="48922"/>
    <cellStyle name="Output 3 2 4 5" xfId="48923"/>
    <cellStyle name="Output 3 2 5" xfId="48924"/>
    <cellStyle name="Output 3 2 5 2" xfId="48925"/>
    <cellStyle name="Output 3 2 5 2 2" xfId="48926"/>
    <cellStyle name="Output 3 2 5 2 3" xfId="48927"/>
    <cellStyle name="Output 3 2 5 2 4" xfId="48928"/>
    <cellStyle name="Output 3 2 5 3" xfId="48929"/>
    <cellStyle name="Output 3 2 5 4" xfId="48930"/>
    <cellStyle name="Output 3 2 5 5" xfId="48931"/>
    <cellStyle name="Output 3 2 6" xfId="48932"/>
    <cellStyle name="Output 3 2 6 2" xfId="48933"/>
    <cellStyle name="Output 3 2 6 2 2" xfId="48934"/>
    <cellStyle name="Output 3 2 6 2 3" xfId="48935"/>
    <cellStyle name="Output 3 2 6 2 4" xfId="48936"/>
    <cellStyle name="Output 3 2 6 3" xfId="48937"/>
    <cellStyle name="Output 3 2 6 4" xfId="48938"/>
    <cellStyle name="Output 3 2 6 5" xfId="48939"/>
    <cellStyle name="Output 3 2 7" xfId="48940"/>
    <cellStyle name="Output 3 2 7 2" xfId="48941"/>
    <cellStyle name="Output 3 2 7 2 2" xfId="48942"/>
    <cellStyle name="Output 3 2 7 2 3" xfId="48943"/>
    <cellStyle name="Output 3 2 7 2 4" xfId="48944"/>
    <cellStyle name="Output 3 2 7 3" xfId="48945"/>
    <cellStyle name="Output 3 2 7 4" xfId="48946"/>
    <cellStyle name="Output 3 2 7 5" xfId="48947"/>
    <cellStyle name="Output 3 2 8" xfId="48948"/>
    <cellStyle name="Output 3 2 8 2" xfId="48949"/>
    <cellStyle name="Output 3 2 8 2 2" xfId="48950"/>
    <cellStyle name="Output 3 2 8 2 3" xfId="48951"/>
    <cellStyle name="Output 3 2 8 2 4" xfId="48952"/>
    <cellStyle name="Output 3 2 8 3" xfId="48953"/>
    <cellStyle name="Output 3 2 8 4" xfId="48954"/>
    <cellStyle name="Output 3 2 8 5" xfId="48955"/>
    <cellStyle name="Output 3 2 9" xfId="48956"/>
    <cellStyle name="Output 3 2 9 2" xfId="48957"/>
    <cellStyle name="Output 3 2 9 2 2" xfId="48958"/>
    <cellStyle name="Output 3 2 9 2 3" xfId="48959"/>
    <cellStyle name="Output 3 2 9 2 4" xfId="48960"/>
    <cellStyle name="Output 3 2 9 3" xfId="48961"/>
    <cellStyle name="Output 3 2 9 4" xfId="48962"/>
    <cellStyle name="Output 3 2 9 5" xfId="48963"/>
    <cellStyle name="Output 3 2_Income Statement " xfId="48964"/>
    <cellStyle name="Output 3 3" xfId="5490"/>
    <cellStyle name="Output 3 3 10" xfId="48966"/>
    <cellStyle name="Output 3 3 10 2" xfId="48967"/>
    <cellStyle name="Output 3 3 10 3" xfId="48968"/>
    <cellStyle name="Output 3 3 10 4" xfId="48969"/>
    <cellStyle name="Output 3 3 11" xfId="48970"/>
    <cellStyle name="Output 3 3 12" xfId="48965"/>
    <cellStyle name="Output 3 3 2" xfId="48971"/>
    <cellStyle name="Output 3 3 2 2" xfId="48972"/>
    <cellStyle name="Output 3 3 2 2 2" xfId="48973"/>
    <cellStyle name="Output 3 3 2 2 3" xfId="48974"/>
    <cellStyle name="Output 3 3 2 2 4" xfId="48975"/>
    <cellStyle name="Output 3 3 2 3" xfId="48976"/>
    <cellStyle name="Output 3 3 2 4" xfId="48977"/>
    <cellStyle name="Output 3 3 2 5" xfId="48978"/>
    <cellStyle name="Output 3 3 3" xfId="48979"/>
    <cellStyle name="Output 3 3 3 2" xfId="48980"/>
    <cellStyle name="Output 3 3 3 2 2" xfId="48981"/>
    <cellStyle name="Output 3 3 3 2 3" xfId="48982"/>
    <cellStyle name="Output 3 3 3 2 4" xfId="48983"/>
    <cellStyle name="Output 3 3 3 3" xfId="48984"/>
    <cellStyle name="Output 3 3 3 4" xfId="48985"/>
    <cellStyle name="Output 3 3 3 5" xfId="48986"/>
    <cellStyle name="Output 3 3 4" xfId="48987"/>
    <cellStyle name="Output 3 3 4 2" xfId="48988"/>
    <cellStyle name="Output 3 3 4 2 2" xfId="48989"/>
    <cellStyle name="Output 3 3 4 2 3" xfId="48990"/>
    <cellStyle name="Output 3 3 4 2 4" xfId="48991"/>
    <cellStyle name="Output 3 3 4 3" xfId="48992"/>
    <cellStyle name="Output 3 3 4 4" xfId="48993"/>
    <cellStyle name="Output 3 3 4 5" xfId="48994"/>
    <cellStyle name="Output 3 3 5" xfId="48995"/>
    <cellStyle name="Output 3 3 5 2" xfId="48996"/>
    <cellStyle name="Output 3 3 5 2 2" xfId="48997"/>
    <cellStyle name="Output 3 3 5 2 3" xfId="48998"/>
    <cellStyle name="Output 3 3 5 2 4" xfId="48999"/>
    <cellStyle name="Output 3 3 5 3" xfId="49000"/>
    <cellStyle name="Output 3 3 5 4" xfId="49001"/>
    <cellStyle name="Output 3 3 5 5" xfId="49002"/>
    <cellStyle name="Output 3 3 6" xfId="49003"/>
    <cellStyle name="Output 3 3 6 2" xfId="49004"/>
    <cellStyle name="Output 3 3 6 2 2" xfId="49005"/>
    <cellStyle name="Output 3 3 6 2 3" xfId="49006"/>
    <cellStyle name="Output 3 3 6 2 4" xfId="49007"/>
    <cellStyle name="Output 3 3 6 3" xfId="49008"/>
    <cellStyle name="Output 3 3 6 4" xfId="49009"/>
    <cellStyle name="Output 3 3 6 5" xfId="49010"/>
    <cellStyle name="Output 3 3 7" xfId="49011"/>
    <cellStyle name="Output 3 3 7 2" xfId="49012"/>
    <cellStyle name="Output 3 3 7 2 2" xfId="49013"/>
    <cellStyle name="Output 3 3 7 2 3" xfId="49014"/>
    <cellStyle name="Output 3 3 7 2 4" xfId="49015"/>
    <cellStyle name="Output 3 3 7 3" xfId="49016"/>
    <cellStyle name="Output 3 3 7 4" xfId="49017"/>
    <cellStyle name="Output 3 3 7 5" xfId="49018"/>
    <cellStyle name="Output 3 3 8" xfId="49019"/>
    <cellStyle name="Output 3 3 8 2" xfId="49020"/>
    <cellStyle name="Output 3 3 8 2 2" xfId="49021"/>
    <cellStyle name="Output 3 3 8 2 3" xfId="49022"/>
    <cellStyle name="Output 3 3 8 2 4" xfId="49023"/>
    <cellStyle name="Output 3 3 8 3" xfId="49024"/>
    <cellStyle name="Output 3 3 8 4" xfId="49025"/>
    <cellStyle name="Output 3 3 8 5" xfId="49026"/>
    <cellStyle name="Output 3 3 9" xfId="49027"/>
    <cellStyle name="Output 3 3 9 2" xfId="49028"/>
    <cellStyle name="Output 3 3 9 2 2" xfId="49029"/>
    <cellStyle name="Output 3 3 9 2 3" xfId="49030"/>
    <cellStyle name="Output 3 3 9 2 4" xfId="49031"/>
    <cellStyle name="Output 3 3 9 3" xfId="49032"/>
    <cellStyle name="Output 3 3 9 4" xfId="49033"/>
    <cellStyle name="Output 3 3 9 5" xfId="49034"/>
    <cellStyle name="Output 3 3_Income Statement " xfId="49035"/>
    <cellStyle name="Output 3 4" xfId="5487"/>
    <cellStyle name="Output 3 4 10" xfId="49037"/>
    <cellStyle name="Output 3 4 10 2" xfId="49038"/>
    <cellStyle name="Output 3 4 10 2 2" xfId="49039"/>
    <cellStyle name="Output 3 4 10 2 3" xfId="49040"/>
    <cellStyle name="Output 3 4 10 2 4" xfId="49041"/>
    <cellStyle name="Output 3 4 10 3" xfId="49042"/>
    <cellStyle name="Output 3 4 10 4" xfId="49043"/>
    <cellStyle name="Output 3 4 10 5" xfId="49044"/>
    <cellStyle name="Output 3 4 11" xfId="49045"/>
    <cellStyle name="Output 3 4 11 2" xfId="49046"/>
    <cellStyle name="Output 3 4 11 2 2" xfId="49047"/>
    <cellStyle name="Output 3 4 11 2 3" xfId="49048"/>
    <cellStyle name="Output 3 4 11 2 4" xfId="49049"/>
    <cellStyle name="Output 3 4 11 3" xfId="49050"/>
    <cellStyle name="Output 3 4 11 4" xfId="49051"/>
    <cellStyle name="Output 3 4 11 5" xfId="49052"/>
    <cellStyle name="Output 3 4 12" xfId="49053"/>
    <cellStyle name="Output 3 4 12 2" xfId="49054"/>
    <cellStyle name="Output 3 4 12 2 2" xfId="49055"/>
    <cellStyle name="Output 3 4 12 2 3" xfId="49056"/>
    <cellStyle name="Output 3 4 12 2 4" xfId="49057"/>
    <cellStyle name="Output 3 4 12 3" xfId="49058"/>
    <cellStyle name="Output 3 4 12 4" xfId="49059"/>
    <cellStyle name="Output 3 4 12 5" xfId="49060"/>
    <cellStyle name="Output 3 4 13" xfId="49061"/>
    <cellStyle name="Output 3 4 13 2" xfId="49062"/>
    <cellStyle name="Output 3 4 13 2 2" xfId="49063"/>
    <cellStyle name="Output 3 4 13 2 3" xfId="49064"/>
    <cellStyle name="Output 3 4 13 2 4" xfId="49065"/>
    <cellStyle name="Output 3 4 13 3" xfId="49066"/>
    <cellStyle name="Output 3 4 13 4" xfId="49067"/>
    <cellStyle name="Output 3 4 13 5" xfId="49068"/>
    <cellStyle name="Output 3 4 14" xfId="49069"/>
    <cellStyle name="Output 3 4 14 2" xfId="49070"/>
    <cellStyle name="Output 3 4 14 3" xfId="49071"/>
    <cellStyle name="Output 3 4 14 4" xfId="49072"/>
    <cellStyle name="Output 3 4 15" xfId="49073"/>
    <cellStyle name="Output 3 4 15 2" xfId="49074"/>
    <cellStyle name="Output 3 4 15 3" xfId="49075"/>
    <cellStyle name="Output 3 4 15 4" xfId="49076"/>
    <cellStyle name="Output 3 4 16" xfId="49077"/>
    <cellStyle name="Output 3 4 16 2" xfId="49078"/>
    <cellStyle name="Output 3 4 16 3" xfId="49079"/>
    <cellStyle name="Output 3 4 16 4" xfId="49080"/>
    <cellStyle name="Output 3 4 17" xfId="49081"/>
    <cellStyle name="Output 3 4 18" xfId="49082"/>
    <cellStyle name="Output 3 4 19" xfId="49083"/>
    <cellStyle name="Output 3 4 2" xfId="49084"/>
    <cellStyle name="Output 3 4 2 2" xfId="49085"/>
    <cellStyle name="Output 3 4 2 2 2" xfId="49086"/>
    <cellStyle name="Output 3 4 2 2 3" xfId="49087"/>
    <cellStyle name="Output 3 4 2 2 4" xfId="49088"/>
    <cellStyle name="Output 3 4 2 3" xfId="49089"/>
    <cellStyle name="Output 3 4 2 4" xfId="49090"/>
    <cellStyle name="Output 3 4 2 5" xfId="49091"/>
    <cellStyle name="Output 3 4 20" xfId="49036"/>
    <cellStyle name="Output 3 4 3" xfId="49092"/>
    <cellStyle name="Output 3 4 3 2" xfId="49093"/>
    <cellStyle name="Output 3 4 3 2 2" xfId="49094"/>
    <cellStyle name="Output 3 4 3 2 3" xfId="49095"/>
    <cellStyle name="Output 3 4 3 2 4" xfId="49096"/>
    <cellStyle name="Output 3 4 3 3" xfId="49097"/>
    <cellStyle name="Output 3 4 3 4" xfId="49098"/>
    <cellStyle name="Output 3 4 3 5" xfId="49099"/>
    <cellStyle name="Output 3 4 4" xfId="49100"/>
    <cellStyle name="Output 3 4 4 2" xfId="49101"/>
    <cellStyle name="Output 3 4 4 2 2" xfId="49102"/>
    <cellStyle name="Output 3 4 4 2 3" xfId="49103"/>
    <cellStyle name="Output 3 4 4 2 4" xfId="49104"/>
    <cellStyle name="Output 3 4 4 3" xfId="49105"/>
    <cellStyle name="Output 3 4 4 4" xfId="49106"/>
    <cellStyle name="Output 3 4 4 5" xfId="49107"/>
    <cellStyle name="Output 3 4 5" xfId="49108"/>
    <cellStyle name="Output 3 4 5 2" xfId="49109"/>
    <cellStyle name="Output 3 4 5 2 2" xfId="49110"/>
    <cellStyle name="Output 3 4 5 2 3" xfId="49111"/>
    <cellStyle name="Output 3 4 5 2 4" xfId="49112"/>
    <cellStyle name="Output 3 4 5 3" xfId="49113"/>
    <cellStyle name="Output 3 4 5 4" xfId="49114"/>
    <cellStyle name="Output 3 4 5 5" xfId="49115"/>
    <cellStyle name="Output 3 4 6" xfId="49116"/>
    <cellStyle name="Output 3 4 6 2" xfId="49117"/>
    <cellStyle name="Output 3 4 6 2 2" xfId="49118"/>
    <cellStyle name="Output 3 4 6 2 3" xfId="49119"/>
    <cellStyle name="Output 3 4 6 2 4" xfId="49120"/>
    <cellStyle name="Output 3 4 6 3" xfId="49121"/>
    <cellStyle name="Output 3 4 6 4" xfId="49122"/>
    <cellStyle name="Output 3 4 6 5" xfId="49123"/>
    <cellStyle name="Output 3 4 7" xfId="49124"/>
    <cellStyle name="Output 3 4 7 2" xfId="49125"/>
    <cellStyle name="Output 3 4 7 2 2" xfId="49126"/>
    <cellStyle name="Output 3 4 7 2 3" xfId="49127"/>
    <cellStyle name="Output 3 4 7 2 4" xfId="49128"/>
    <cellStyle name="Output 3 4 7 3" xfId="49129"/>
    <cellStyle name="Output 3 4 7 4" xfId="49130"/>
    <cellStyle name="Output 3 4 7 5" xfId="49131"/>
    <cellStyle name="Output 3 4 8" xfId="49132"/>
    <cellStyle name="Output 3 4 8 2" xfId="49133"/>
    <cellStyle name="Output 3 4 8 2 2" xfId="49134"/>
    <cellStyle name="Output 3 4 8 2 3" xfId="49135"/>
    <cellStyle name="Output 3 4 8 2 4" xfId="49136"/>
    <cellStyle name="Output 3 4 8 3" xfId="49137"/>
    <cellStyle name="Output 3 4 8 4" xfId="49138"/>
    <cellStyle name="Output 3 4 8 5" xfId="49139"/>
    <cellStyle name="Output 3 4 9" xfId="49140"/>
    <cellStyle name="Output 3 4 9 2" xfId="49141"/>
    <cellStyle name="Output 3 4 9 2 2" xfId="49142"/>
    <cellStyle name="Output 3 4 9 2 3" xfId="49143"/>
    <cellStyle name="Output 3 4 9 2 4" xfId="49144"/>
    <cellStyle name="Output 3 4 9 3" xfId="49145"/>
    <cellStyle name="Output 3 4 9 4" xfId="49146"/>
    <cellStyle name="Output 3 4 9 5" xfId="49147"/>
    <cellStyle name="Output 3 4_Income Statement " xfId="49148"/>
    <cellStyle name="Output 3 5" xfId="49149"/>
    <cellStyle name="Output 3 5 2" xfId="49150"/>
    <cellStyle name="Output 3 5 2 2" xfId="49151"/>
    <cellStyle name="Output 3 5 2 3" xfId="49152"/>
    <cellStyle name="Output 3 5 2 4" xfId="49153"/>
    <cellStyle name="Output 3 5 3" xfId="49154"/>
    <cellStyle name="Output 3 5 4" xfId="49155"/>
    <cellStyle name="Output 3 5 5" xfId="49156"/>
    <cellStyle name="Output 3 6" xfId="49157"/>
    <cellStyle name="Output 3 6 2" xfId="49158"/>
    <cellStyle name="Output 3 6 2 2" xfId="49159"/>
    <cellStyle name="Output 3 6 2 3" xfId="49160"/>
    <cellStyle name="Output 3 6 2 4" xfId="49161"/>
    <cellStyle name="Output 3 6 3" xfId="49162"/>
    <cellStyle name="Output 3 6 4" xfId="49163"/>
    <cellStyle name="Output 3 6 5" xfId="49164"/>
    <cellStyle name="Output 3 7" xfId="49165"/>
    <cellStyle name="Output 3 7 2" xfId="49166"/>
    <cellStyle name="Output 3 7 2 2" xfId="49167"/>
    <cellStyle name="Output 3 7 2 3" xfId="49168"/>
    <cellStyle name="Output 3 7 2 4" xfId="49169"/>
    <cellStyle name="Output 3 7 3" xfId="49170"/>
    <cellStyle name="Output 3 7 4" xfId="49171"/>
    <cellStyle name="Output 3 7 5" xfId="49172"/>
    <cellStyle name="Output 3 8" xfId="49173"/>
    <cellStyle name="Output 3 8 2" xfId="49174"/>
    <cellStyle name="Output 3 8 2 2" xfId="49175"/>
    <cellStyle name="Output 3 8 2 3" xfId="49176"/>
    <cellStyle name="Output 3 8 2 4" xfId="49177"/>
    <cellStyle name="Output 3 8 3" xfId="49178"/>
    <cellStyle name="Output 3 8 4" xfId="49179"/>
    <cellStyle name="Output 3 8 5" xfId="49180"/>
    <cellStyle name="Output 3 9" xfId="49181"/>
    <cellStyle name="Output 3_5210NY0919_6225_Economic Development Fund Deferral_0313" xfId="5491"/>
    <cellStyle name="Output 4" xfId="1758"/>
    <cellStyle name="Output 4 10" xfId="49183"/>
    <cellStyle name="Output 4 11" xfId="49184"/>
    <cellStyle name="Output 4 12" xfId="49185"/>
    <cellStyle name="Output 4 13" xfId="49186"/>
    <cellStyle name="Output 4 14" xfId="49187"/>
    <cellStyle name="Output 4 15" xfId="49182"/>
    <cellStyle name="Output 4 2" xfId="5492"/>
    <cellStyle name="Output 4 2 10" xfId="49189"/>
    <cellStyle name="Output 4 2 10 2" xfId="49190"/>
    <cellStyle name="Output 4 2 10 2 2" xfId="49191"/>
    <cellStyle name="Output 4 2 10 2 3" xfId="49192"/>
    <cellStyle name="Output 4 2 10 2 4" xfId="49193"/>
    <cellStyle name="Output 4 2 10 3" xfId="49194"/>
    <cellStyle name="Output 4 2 10 4" xfId="49195"/>
    <cellStyle name="Output 4 2 10 5" xfId="49196"/>
    <cellStyle name="Output 4 2 11" xfId="49197"/>
    <cellStyle name="Output 4 2 11 2" xfId="49198"/>
    <cellStyle name="Output 4 2 11 3" xfId="49199"/>
    <cellStyle name="Output 4 2 11 4" xfId="49200"/>
    <cellStyle name="Output 4 2 12" xfId="49201"/>
    <cellStyle name="Output 4 2 13" xfId="49202"/>
    <cellStyle name="Output 4 2 14" xfId="49203"/>
    <cellStyle name="Output 4 2 15" xfId="49188"/>
    <cellStyle name="Output 4 2 2" xfId="49204"/>
    <cellStyle name="Output 4 2 2 10" xfId="49205"/>
    <cellStyle name="Output 4 2 2 10 2" xfId="49206"/>
    <cellStyle name="Output 4 2 2 10 3" xfId="49207"/>
    <cellStyle name="Output 4 2 2 10 4" xfId="49208"/>
    <cellStyle name="Output 4 2 2 11" xfId="49209"/>
    <cellStyle name="Output 4 2 2 2" xfId="49210"/>
    <cellStyle name="Output 4 2 2 2 2" xfId="49211"/>
    <cellStyle name="Output 4 2 2 2 2 2" xfId="49212"/>
    <cellStyle name="Output 4 2 2 2 2 3" xfId="49213"/>
    <cellStyle name="Output 4 2 2 2 2 4" xfId="49214"/>
    <cellStyle name="Output 4 2 2 2 3" xfId="49215"/>
    <cellStyle name="Output 4 2 2 2 4" xfId="49216"/>
    <cellStyle name="Output 4 2 2 2 5" xfId="49217"/>
    <cellStyle name="Output 4 2 2 3" xfId="49218"/>
    <cellStyle name="Output 4 2 2 3 2" xfId="49219"/>
    <cellStyle name="Output 4 2 2 3 2 2" xfId="49220"/>
    <cellStyle name="Output 4 2 2 3 2 3" xfId="49221"/>
    <cellStyle name="Output 4 2 2 3 2 4" xfId="49222"/>
    <cellStyle name="Output 4 2 2 3 3" xfId="49223"/>
    <cellStyle name="Output 4 2 2 3 4" xfId="49224"/>
    <cellStyle name="Output 4 2 2 3 5" xfId="49225"/>
    <cellStyle name="Output 4 2 2 4" xfId="49226"/>
    <cellStyle name="Output 4 2 2 4 2" xfId="49227"/>
    <cellStyle name="Output 4 2 2 4 2 2" xfId="49228"/>
    <cellStyle name="Output 4 2 2 4 2 3" xfId="49229"/>
    <cellStyle name="Output 4 2 2 4 2 4" xfId="49230"/>
    <cellStyle name="Output 4 2 2 4 3" xfId="49231"/>
    <cellStyle name="Output 4 2 2 4 4" xfId="49232"/>
    <cellStyle name="Output 4 2 2 4 5" xfId="49233"/>
    <cellStyle name="Output 4 2 2 5" xfId="49234"/>
    <cellStyle name="Output 4 2 2 5 2" xfId="49235"/>
    <cellStyle name="Output 4 2 2 5 2 2" xfId="49236"/>
    <cellStyle name="Output 4 2 2 5 2 3" xfId="49237"/>
    <cellStyle name="Output 4 2 2 5 2 4" xfId="49238"/>
    <cellStyle name="Output 4 2 2 5 3" xfId="49239"/>
    <cellStyle name="Output 4 2 2 5 4" xfId="49240"/>
    <cellStyle name="Output 4 2 2 5 5" xfId="49241"/>
    <cellStyle name="Output 4 2 2 6" xfId="49242"/>
    <cellStyle name="Output 4 2 2 6 2" xfId="49243"/>
    <cellStyle name="Output 4 2 2 6 2 2" xfId="49244"/>
    <cellStyle name="Output 4 2 2 6 2 3" xfId="49245"/>
    <cellStyle name="Output 4 2 2 6 2 4" xfId="49246"/>
    <cellStyle name="Output 4 2 2 6 3" xfId="49247"/>
    <cellStyle name="Output 4 2 2 6 4" xfId="49248"/>
    <cellStyle name="Output 4 2 2 6 5" xfId="49249"/>
    <cellStyle name="Output 4 2 2 7" xfId="49250"/>
    <cellStyle name="Output 4 2 2 7 2" xfId="49251"/>
    <cellStyle name="Output 4 2 2 7 2 2" xfId="49252"/>
    <cellStyle name="Output 4 2 2 7 2 3" xfId="49253"/>
    <cellStyle name="Output 4 2 2 7 2 4" xfId="49254"/>
    <cellStyle name="Output 4 2 2 7 3" xfId="49255"/>
    <cellStyle name="Output 4 2 2 7 4" xfId="49256"/>
    <cellStyle name="Output 4 2 2 7 5" xfId="49257"/>
    <cellStyle name="Output 4 2 2 8" xfId="49258"/>
    <cellStyle name="Output 4 2 2 8 2" xfId="49259"/>
    <cellStyle name="Output 4 2 2 8 2 2" xfId="49260"/>
    <cellStyle name="Output 4 2 2 8 2 3" xfId="49261"/>
    <cellStyle name="Output 4 2 2 8 2 4" xfId="49262"/>
    <cellStyle name="Output 4 2 2 8 3" xfId="49263"/>
    <cellStyle name="Output 4 2 2 8 4" xfId="49264"/>
    <cellStyle name="Output 4 2 2 8 5" xfId="49265"/>
    <cellStyle name="Output 4 2 2 9" xfId="49266"/>
    <cellStyle name="Output 4 2 2 9 2" xfId="49267"/>
    <cellStyle name="Output 4 2 2 9 2 2" xfId="49268"/>
    <cellStyle name="Output 4 2 2 9 2 3" xfId="49269"/>
    <cellStyle name="Output 4 2 2 9 2 4" xfId="49270"/>
    <cellStyle name="Output 4 2 2 9 3" xfId="49271"/>
    <cellStyle name="Output 4 2 2 9 4" xfId="49272"/>
    <cellStyle name="Output 4 2 2 9 5" xfId="49273"/>
    <cellStyle name="Output 4 2 2_Income Statement " xfId="49274"/>
    <cellStyle name="Output 4 2 3" xfId="49275"/>
    <cellStyle name="Output 4 2 3 2" xfId="49276"/>
    <cellStyle name="Output 4 2 3 2 2" xfId="49277"/>
    <cellStyle name="Output 4 2 3 2 3" xfId="49278"/>
    <cellStyle name="Output 4 2 3 2 4" xfId="49279"/>
    <cellStyle name="Output 4 2 3 3" xfId="49280"/>
    <cellStyle name="Output 4 2 3 4" xfId="49281"/>
    <cellStyle name="Output 4 2 3 5" xfId="49282"/>
    <cellStyle name="Output 4 2 4" xfId="49283"/>
    <cellStyle name="Output 4 2 4 2" xfId="49284"/>
    <cellStyle name="Output 4 2 4 2 2" xfId="49285"/>
    <cellStyle name="Output 4 2 4 2 3" xfId="49286"/>
    <cellStyle name="Output 4 2 4 2 4" xfId="49287"/>
    <cellStyle name="Output 4 2 4 3" xfId="49288"/>
    <cellStyle name="Output 4 2 4 4" xfId="49289"/>
    <cellStyle name="Output 4 2 4 5" xfId="49290"/>
    <cellStyle name="Output 4 2 5" xfId="49291"/>
    <cellStyle name="Output 4 2 5 2" xfId="49292"/>
    <cellStyle name="Output 4 2 5 2 2" xfId="49293"/>
    <cellStyle name="Output 4 2 5 2 3" xfId="49294"/>
    <cellStyle name="Output 4 2 5 2 4" xfId="49295"/>
    <cellStyle name="Output 4 2 5 3" xfId="49296"/>
    <cellStyle name="Output 4 2 5 4" xfId="49297"/>
    <cellStyle name="Output 4 2 5 5" xfId="49298"/>
    <cellStyle name="Output 4 2 6" xfId="49299"/>
    <cellStyle name="Output 4 2 6 2" xfId="49300"/>
    <cellStyle name="Output 4 2 6 2 2" xfId="49301"/>
    <cellStyle name="Output 4 2 6 2 3" xfId="49302"/>
    <cellStyle name="Output 4 2 6 2 4" xfId="49303"/>
    <cellStyle name="Output 4 2 6 3" xfId="49304"/>
    <cellStyle name="Output 4 2 6 4" xfId="49305"/>
    <cellStyle name="Output 4 2 6 5" xfId="49306"/>
    <cellStyle name="Output 4 2 7" xfId="49307"/>
    <cellStyle name="Output 4 2 7 2" xfId="49308"/>
    <cellStyle name="Output 4 2 7 2 2" xfId="49309"/>
    <cellStyle name="Output 4 2 7 2 3" xfId="49310"/>
    <cellStyle name="Output 4 2 7 2 4" xfId="49311"/>
    <cellStyle name="Output 4 2 7 3" xfId="49312"/>
    <cellStyle name="Output 4 2 7 4" xfId="49313"/>
    <cellStyle name="Output 4 2 7 5" xfId="49314"/>
    <cellStyle name="Output 4 2 8" xfId="49315"/>
    <cellStyle name="Output 4 2 8 2" xfId="49316"/>
    <cellStyle name="Output 4 2 8 2 2" xfId="49317"/>
    <cellStyle name="Output 4 2 8 2 3" xfId="49318"/>
    <cellStyle name="Output 4 2 8 2 4" xfId="49319"/>
    <cellStyle name="Output 4 2 8 3" xfId="49320"/>
    <cellStyle name="Output 4 2 8 4" xfId="49321"/>
    <cellStyle name="Output 4 2 8 5" xfId="49322"/>
    <cellStyle name="Output 4 2 9" xfId="49323"/>
    <cellStyle name="Output 4 2 9 2" xfId="49324"/>
    <cellStyle name="Output 4 2 9 2 2" xfId="49325"/>
    <cellStyle name="Output 4 2 9 2 3" xfId="49326"/>
    <cellStyle name="Output 4 2 9 2 4" xfId="49327"/>
    <cellStyle name="Output 4 2 9 3" xfId="49328"/>
    <cellStyle name="Output 4 2 9 4" xfId="49329"/>
    <cellStyle name="Output 4 2 9 5" xfId="49330"/>
    <cellStyle name="Output 4 2_Income Statement " xfId="49331"/>
    <cellStyle name="Output 4 3" xfId="49332"/>
    <cellStyle name="Output 4 3 10" xfId="49333"/>
    <cellStyle name="Output 4 3 10 2" xfId="49334"/>
    <cellStyle name="Output 4 3 10 3" xfId="49335"/>
    <cellStyle name="Output 4 3 10 4" xfId="49336"/>
    <cellStyle name="Output 4 3 11" xfId="49337"/>
    <cellStyle name="Output 4 3 2" xfId="49338"/>
    <cellStyle name="Output 4 3 2 2" xfId="49339"/>
    <cellStyle name="Output 4 3 2 2 2" xfId="49340"/>
    <cellStyle name="Output 4 3 2 2 3" xfId="49341"/>
    <cellStyle name="Output 4 3 2 2 4" xfId="49342"/>
    <cellStyle name="Output 4 3 2 3" xfId="49343"/>
    <cellStyle name="Output 4 3 2 4" xfId="49344"/>
    <cellStyle name="Output 4 3 2 5" xfId="49345"/>
    <cellStyle name="Output 4 3 3" xfId="49346"/>
    <cellStyle name="Output 4 3 3 2" xfId="49347"/>
    <cellStyle name="Output 4 3 3 2 2" xfId="49348"/>
    <cellStyle name="Output 4 3 3 2 3" xfId="49349"/>
    <cellStyle name="Output 4 3 3 2 4" xfId="49350"/>
    <cellStyle name="Output 4 3 3 3" xfId="49351"/>
    <cellStyle name="Output 4 3 3 4" xfId="49352"/>
    <cellStyle name="Output 4 3 3 5" xfId="49353"/>
    <cellStyle name="Output 4 3 4" xfId="49354"/>
    <cellStyle name="Output 4 3 4 2" xfId="49355"/>
    <cellStyle name="Output 4 3 4 2 2" xfId="49356"/>
    <cellStyle name="Output 4 3 4 2 3" xfId="49357"/>
    <cellStyle name="Output 4 3 4 2 4" xfId="49358"/>
    <cellStyle name="Output 4 3 4 3" xfId="49359"/>
    <cellStyle name="Output 4 3 4 4" xfId="49360"/>
    <cellStyle name="Output 4 3 4 5" xfId="49361"/>
    <cellStyle name="Output 4 3 5" xfId="49362"/>
    <cellStyle name="Output 4 3 5 2" xfId="49363"/>
    <cellStyle name="Output 4 3 5 2 2" xfId="49364"/>
    <cellStyle name="Output 4 3 5 2 3" xfId="49365"/>
    <cellStyle name="Output 4 3 5 2 4" xfId="49366"/>
    <cellStyle name="Output 4 3 5 3" xfId="49367"/>
    <cellStyle name="Output 4 3 5 4" xfId="49368"/>
    <cellStyle name="Output 4 3 5 5" xfId="49369"/>
    <cellStyle name="Output 4 3 6" xfId="49370"/>
    <cellStyle name="Output 4 3 6 2" xfId="49371"/>
    <cellStyle name="Output 4 3 6 2 2" xfId="49372"/>
    <cellStyle name="Output 4 3 6 2 3" xfId="49373"/>
    <cellStyle name="Output 4 3 6 2 4" xfId="49374"/>
    <cellStyle name="Output 4 3 6 3" xfId="49375"/>
    <cellStyle name="Output 4 3 6 4" xfId="49376"/>
    <cellStyle name="Output 4 3 6 5" xfId="49377"/>
    <cellStyle name="Output 4 3 7" xfId="49378"/>
    <cellStyle name="Output 4 3 7 2" xfId="49379"/>
    <cellStyle name="Output 4 3 7 2 2" xfId="49380"/>
    <cellStyle name="Output 4 3 7 2 3" xfId="49381"/>
    <cellStyle name="Output 4 3 7 2 4" xfId="49382"/>
    <cellStyle name="Output 4 3 7 3" xfId="49383"/>
    <cellStyle name="Output 4 3 7 4" xfId="49384"/>
    <cellStyle name="Output 4 3 7 5" xfId="49385"/>
    <cellStyle name="Output 4 3 8" xfId="49386"/>
    <cellStyle name="Output 4 3 8 2" xfId="49387"/>
    <cellStyle name="Output 4 3 8 2 2" xfId="49388"/>
    <cellStyle name="Output 4 3 8 2 3" xfId="49389"/>
    <cellStyle name="Output 4 3 8 2 4" xfId="49390"/>
    <cellStyle name="Output 4 3 8 3" xfId="49391"/>
    <cellStyle name="Output 4 3 8 4" xfId="49392"/>
    <cellStyle name="Output 4 3 8 5" xfId="49393"/>
    <cellStyle name="Output 4 3 9" xfId="49394"/>
    <cellStyle name="Output 4 3 9 2" xfId="49395"/>
    <cellStyle name="Output 4 3 9 2 2" xfId="49396"/>
    <cellStyle name="Output 4 3 9 2 3" xfId="49397"/>
    <cellStyle name="Output 4 3 9 2 4" xfId="49398"/>
    <cellStyle name="Output 4 3 9 3" xfId="49399"/>
    <cellStyle name="Output 4 3 9 4" xfId="49400"/>
    <cellStyle name="Output 4 3 9 5" xfId="49401"/>
    <cellStyle name="Output 4 3_Income Statement " xfId="49402"/>
    <cellStyle name="Output 4 4" xfId="49403"/>
    <cellStyle name="Output 4 4 10" xfId="49404"/>
    <cellStyle name="Output 4 4 10 2" xfId="49405"/>
    <cellStyle name="Output 4 4 10 2 2" xfId="49406"/>
    <cellStyle name="Output 4 4 10 2 3" xfId="49407"/>
    <cellStyle name="Output 4 4 10 2 4" xfId="49408"/>
    <cellStyle name="Output 4 4 10 3" xfId="49409"/>
    <cellStyle name="Output 4 4 10 4" xfId="49410"/>
    <cellStyle name="Output 4 4 10 5" xfId="49411"/>
    <cellStyle name="Output 4 4 11" xfId="49412"/>
    <cellStyle name="Output 4 4 11 2" xfId="49413"/>
    <cellStyle name="Output 4 4 11 2 2" xfId="49414"/>
    <cellStyle name="Output 4 4 11 2 3" xfId="49415"/>
    <cellStyle name="Output 4 4 11 2 4" xfId="49416"/>
    <cellStyle name="Output 4 4 11 3" xfId="49417"/>
    <cellStyle name="Output 4 4 11 4" xfId="49418"/>
    <cellStyle name="Output 4 4 11 5" xfId="49419"/>
    <cellStyle name="Output 4 4 12" xfId="49420"/>
    <cellStyle name="Output 4 4 12 2" xfId="49421"/>
    <cellStyle name="Output 4 4 12 2 2" xfId="49422"/>
    <cellStyle name="Output 4 4 12 2 3" xfId="49423"/>
    <cellStyle name="Output 4 4 12 2 4" xfId="49424"/>
    <cellStyle name="Output 4 4 12 3" xfId="49425"/>
    <cellStyle name="Output 4 4 12 4" xfId="49426"/>
    <cellStyle name="Output 4 4 12 5" xfId="49427"/>
    <cellStyle name="Output 4 4 13" xfId="49428"/>
    <cellStyle name="Output 4 4 13 2" xfId="49429"/>
    <cellStyle name="Output 4 4 13 2 2" xfId="49430"/>
    <cellStyle name="Output 4 4 13 2 3" xfId="49431"/>
    <cellStyle name="Output 4 4 13 2 4" xfId="49432"/>
    <cellStyle name="Output 4 4 13 3" xfId="49433"/>
    <cellStyle name="Output 4 4 13 4" xfId="49434"/>
    <cellStyle name="Output 4 4 13 5" xfId="49435"/>
    <cellStyle name="Output 4 4 14" xfId="49436"/>
    <cellStyle name="Output 4 4 14 2" xfId="49437"/>
    <cellStyle name="Output 4 4 14 3" xfId="49438"/>
    <cellStyle name="Output 4 4 14 4" xfId="49439"/>
    <cellStyle name="Output 4 4 15" xfId="49440"/>
    <cellStyle name="Output 4 4 15 2" xfId="49441"/>
    <cellStyle name="Output 4 4 15 3" xfId="49442"/>
    <cellStyle name="Output 4 4 15 4" xfId="49443"/>
    <cellStyle name="Output 4 4 16" xfId="49444"/>
    <cellStyle name="Output 4 4 16 2" xfId="49445"/>
    <cellStyle name="Output 4 4 16 3" xfId="49446"/>
    <cellStyle name="Output 4 4 16 4" xfId="49447"/>
    <cellStyle name="Output 4 4 17" xfId="49448"/>
    <cellStyle name="Output 4 4 18" xfId="49449"/>
    <cellStyle name="Output 4 4 19" xfId="49450"/>
    <cellStyle name="Output 4 4 2" xfId="49451"/>
    <cellStyle name="Output 4 4 2 2" xfId="49452"/>
    <cellStyle name="Output 4 4 2 2 2" xfId="49453"/>
    <cellStyle name="Output 4 4 2 2 3" xfId="49454"/>
    <cellStyle name="Output 4 4 2 2 4" xfId="49455"/>
    <cellStyle name="Output 4 4 2 3" xfId="49456"/>
    <cellStyle name="Output 4 4 2 4" xfId="49457"/>
    <cellStyle name="Output 4 4 2 5" xfId="49458"/>
    <cellStyle name="Output 4 4 3" xfId="49459"/>
    <cellStyle name="Output 4 4 3 2" xfId="49460"/>
    <cellStyle name="Output 4 4 3 2 2" xfId="49461"/>
    <cellStyle name="Output 4 4 3 2 3" xfId="49462"/>
    <cellStyle name="Output 4 4 3 2 4" xfId="49463"/>
    <cellStyle name="Output 4 4 3 3" xfId="49464"/>
    <cellStyle name="Output 4 4 3 4" xfId="49465"/>
    <cellStyle name="Output 4 4 3 5" xfId="49466"/>
    <cellStyle name="Output 4 4 4" xfId="49467"/>
    <cellStyle name="Output 4 4 4 2" xfId="49468"/>
    <cellStyle name="Output 4 4 4 2 2" xfId="49469"/>
    <cellStyle name="Output 4 4 4 2 3" xfId="49470"/>
    <cellStyle name="Output 4 4 4 2 4" xfId="49471"/>
    <cellStyle name="Output 4 4 4 3" xfId="49472"/>
    <cellStyle name="Output 4 4 4 4" xfId="49473"/>
    <cellStyle name="Output 4 4 4 5" xfId="49474"/>
    <cellStyle name="Output 4 4 5" xfId="49475"/>
    <cellStyle name="Output 4 4 5 2" xfId="49476"/>
    <cellStyle name="Output 4 4 5 2 2" xfId="49477"/>
    <cellStyle name="Output 4 4 5 2 3" xfId="49478"/>
    <cellStyle name="Output 4 4 5 2 4" xfId="49479"/>
    <cellStyle name="Output 4 4 5 3" xfId="49480"/>
    <cellStyle name="Output 4 4 5 4" xfId="49481"/>
    <cellStyle name="Output 4 4 5 5" xfId="49482"/>
    <cellStyle name="Output 4 4 6" xfId="49483"/>
    <cellStyle name="Output 4 4 6 2" xfId="49484"/>
    <cellStyle name="Output 4 4 6 2 2" xfId="49485"/>
    <cellStyle name="Output 4 4 6 2 3" xfId="49486"/>
    <cellStyle name="Output 4 4 6 2 4" xfId="49487"/>
    <cellStyle name="Output 4 4 6 3" xfId="49488"/>
    <cellStyle name="Output 4 4 6 4" xfId="49489"/>
    <cellStyle name="Output 4 4 6 5" xfId="49490"/>
    <cellStyle name="Output 4 4 7" xfId="49491"/>
    <cellStyle name="Output 4 4 7 2" xfId="49492"/>
    <cellStyle name="Output 4 4 7 2 2" xfId="49493"/>
    <cellStyle name="Output 4 4 7 2 3" xfId="49494"/>
    <cellStyle name="Output 4 4 7 2 4" xfId="49495"/>
    <cellStyle name="Output 4 4 7 3" xfId="49496"/>
    <cellStyle name="Output 4 4 7 4" xfId="49497"/>
    <cellStyle name="Output 4 4 7 5" xfId="49498"/>
    <cellStyle name="Output 4 4 8" xfId="49499"/>
    <cellStyle name="Output 4 4 8 2" xfId="49500"/>
    <cellStyle name="Output 4 4 8 2 2" xfId="49501"/>
    <cellStyle name="Output 4 4 8 2 3" xfId="49502"/>
    <cellStyle name="Output 4 4 8 2 4" xfId="49503"/>
    <cellStyle name="Output 4 4 8 3" xfId="49504"/>
    <cellStyle name="Output 4 4 8 4" xfId="49505"/>
    <cellStyle name="Output 4 4 8 5" xfId="49506"/>
    <cellStyle name="Output 4 4 9" xfId="49507"/>
    <cellStyle name="Output 4 4 9 2" xfId="49508"/>
    <cellStyle name="Output 4 4 9 2 2" xfId="49509"/>
    <cellStyle name="Output 4 4 9 2 3" xfId="49510"/>
    <cellStyle name="Output 4 4 9 2 4" xfId="49511"/>
    <cellStyle name="Output 4 4 9 3" xfId="49512"/>
    <cellStyle name="Output 4 4 9 4" xfId="49513"/>
    <cellStyle name="Output 4 4 9 5" xfId="49514"/>
    <cellStyle name="Output 4 4_Income Statement " xfId="49515"/>
    <cellStyle name="Output 4 5" xfId="49516"/>
    <cellStyle name="Output 4 5 2" xfId="49517"/>
    <cellStyle name="Output 4 5 2 2" xfId="49518"/>
    <cellStyle name="Output 4 5 2 3" xfId="49519"/>
    <cellStyle name="Output 4 5 2 4" xfId="49520"/>
    <cellStyle name="Output 4 5 3" xfId="49521"/>
    <cellStyle name="Output 4 5 4" xfId="49522"/>
    <cellStyle name="Output 4 5 5" xfId="49523"/>
    <cellStyle name="Output 4 6" xfId="49524"/>
    <cellStyle name="Output 4 6 2" xfId="49525"/>
    <cellStyle name="Output 4 6 2 2" xfId="49526"/>
    <cellStyle name="Output 4 6 2 3" xfId="49527"/>
    <cellStyle name="Output 4 6 2 4" xfId="49528"/>
    <cellStyle name="Output 4 6 3" xfId="49529"/>
    <cellStyle name="Output 4 6 4" xfId="49530"/>
    <cellStyle name="Output 4 6 5" xfId="49531"/>
    <cellStyle name="Output 4 7" xfId="49532"/>
    <cellStyle name="Output 4 7 2" xfId="49533"/>
    <cellStyle name="Output 4 7 2 2" xfId="49534"/>
    <cellStyle name="Output 4 7 2 3" xfId="49535"/>
    <cellStyle name="Output 4 7 2 4" xfId="49536"/>
    <cellStyle name="Output 4 7 3" xfId="49537"/>
    <cellStyle name="Output 4 7 4" xfId="49538"/>
    <cellStyle name="Output 4 7 5" xfId="49539"/>
    <cellStyle name="Output 4 8" xfId="49540"/>
    <cellStyle name="Output 4 8 2" xfId="49541"/>
    <cellStyle name="Output 4 8 2 2" xfId="49542"/>
    <cellStyle name="Output 4 8 2 3" xfId="49543"/>
    <cellStyle name="Output 4 8 2 4" xfId="49544"/>
    <cellStyle name="Output 4 8 3" xfId="49545"/>
    <cellStyle name="Output 4 8 4" xfId="49546"/>
    <cellStyle name="Output 4 8 5" xfId="49547"/>
    <cellStyle name="Output 4 9" xfId="49548"/>
    <cellStyle name="Output 4_Cash Flow " xfId="49549"/>
    <cellStyle name="Output 5" xfId="1759"/>
    <cellStyle name="Output 5 10" xfId="49551"/>
    <cellStyle name="Output 5 11" xfId="49552"/>
    <cellStyle name="Output 5 12" xfId="49553"/>
    <cellStyle name="Output 5 13" xfId="49554"/>
    <cellStyle name="Output 5 14" xfId="49550"/>
    <cellStyle name="Output 5 2" xfId="5494"/>
    <cellStyle name="Output 5 2 10" xfId="49556"/>
    <cellStyle name="Output 5 2 10 2" xfId="49557"/>
    <cellStyle name="Output 5 2 10 2 2" xfId="49558"/>
    <cellStyle name="Output 5 2 10 2 3" xfId="49559"/>
    <cellStyle name="Output 5 2 10 2 4" xfId="49560"/>
    <cellStyle name="Output 5 2 10 3" xfId="49561"/>
    <cellStyle name="Output 5 2 10 4" xfId="49562"/>
    <cellStyle name="Output 5 2 10 5" xfId="49563"/>
    <cellStyle name="Output 5 2 11" xfId="49564"/>
    <cellStyle name="Output 5 2 11 2" xfId="49565"/>
    <cellStyle name="Output 5 2 11 3" xfId="49566"/>
    <cellStyle name="Output 5 2 11 4" xfId="49567"/>
    <cellStyle name="Output 5 2 12" xfId="49568"/>
    <cellStyle name="Output 5 2 13" xfId="49569"/>
    <cellStyle name="Output 5 2 14" xfId="49570"/>
    <cellStyle name="Output 5 2 15" xfId="49555"/>
    <cellStyle name="Output 5 2 2" xfId="49571"/>
    <cellStyle name="Output 5 2 2 10" xfId="49572"/>
    <cellStyle name="Output 5 2 2 10 2" xfId="49573"/>
    <cellStyle name="Output 5 2 2 10 3" xfId="49574"/>
    <cellStyle name="Output 5 2 2 10 4" xfId="49575"/>
    <cellStyle name="Output 5 2 2 11" xfId="49576"/>
    <cellStyle name="Output 5 2 2 2" xfId="49577"/>
    <cellStyle name="Output 5 2 2 2 2" xfId="49578"/>
    <cellStyle name="Output 5 2 2 2 2 2" xfId="49579"/>
    <cellStyle name="Output 5 2 2 2 2 3" xfId="49580"/>
    <cellStyle name="Output 5 2 2 2 2 4" xfId="49581"/>
    <cellStyle name="Output 5 2 2 2 3" xfId="49582"/>
    <cellStyle name="Output 5 2 2 2 4" xfId="49583"/>
    <cellStyle name="Output 5 2 2 2 5" xfId="49584"/>
    <cellStyle name="Output 5 2 2 3" xfId="49585"/>
    <cellStyle name="Output 5 2 2 3 2" xfId="49586"/>
    <cellStyle name="Output 5 2 2 3 2 2" xfId="49587"/>
    <cellStyle name="Output 5 2 2 3 2 3" xfId="49588"/>
    <cellStyle name="Output 5 2 2 3 2 4" xfId="49589"/>
    <cellStyle name="Output 5 2 2 3 3" xfId="49590"/>
    <cellStyle name="Output 5 2 2 3 4" xfId="49591"/>
    <cellStyle name="Output 5 2 2 3 5" xfId="49592"/>
    <cellStyle name="Output 5 2 2 4" xfId="49593"/>
    <cellStyle name="Output 5 2 2 4 2" xfId="49594"/>
    <cellStyle name="Output 5 2 2 4 2 2" xfId="49595"/>
    <cellStyle name="Output 5 2 2 4 2 3" xfId="49596"/>
    <cellStyle name="Output 5 2 2 4 2 4" xfId="49597"/>
    <cellStyle name="Output 5 2 2 4 3" xfId="49598"/>
    <cellStyle name="Output 5 2 2 4 4" xfId="49599"/>
    <cellStyle name="Output 5 2 2 4 5" xfId="49600"/>
    <cellStyle name="Output 5 2 2 5" xfId="49601"/>
    <cellStyle name="Output 5 2 2 5 2" xfId="49602"/>
    <cellStyle name="Output 5 2 2 5 2 2" xfId="49603"/>
    <cellStyle name="Output 5 2 2 5 2 3" xfId="49604"/>
    <cellStyle name="Output 5 2 2 5 2 4" xfId="49605"/>
    <cellStyle name="Output 5 2 2 5 3" xfId="49606"/>
    <cellStyle name="Output 5 2 2 5 4" xfId="49607"/>
    <cellStyle name="Output 5 2 2 5 5" xfId="49608"/>
    <cellStyle name="Output 5 2 2 6" xfId="49609"/>
    <cellStyle name="Output 5 2 2 6 2" xfId="49610"/>
    <cellStyle name="Output 5 2 2 6 2 2" xfId="49611"/>
    <cellStyle name="Output 5 2 2 6 2 3" xfId="49612"/>
    <cellStyle name="Output 5 2 2 6 2 4" xfId="49613"/>
    <cellStyle name="Output 5 2 2 6 3" xfId="49614"/>
    <cellStyle name="Output 5 2 2 6 4" xfId="49615"/>
    <cellStyle name="Output 5 2 2 6 5" xfId="49616"/>
    <cellStyle name="Output 5 2 2 7" xfId="49617"/>
    <cellStyle name="Output 5 2 2 7 2" xfId="49618"/>
    <cellStyle name="Output 5 2 2 7 2 2" xfId="49619"/>
    <cellStyle name="Output 5 2 2 7 2 3" xfId="49620"/>
    <cellStyle name="Output 5 2 2 7 2 4" xfId="49621"/>
    <cellStyle name="Output 5 2 2 7 3" xfId="49622"/>
    <cellStyle name="Output 5 2 2 7 4" xfId="49623"/>
    <cellStyle name="Output 5 2 2 7 5" xfId="49624"/>
    <cellStyle name="Output 5 2 2 8" xfId="49625"/>
    <cellStyle name="Output 5 2 2 8 2" xfId="49626"/>
    <cellStyle name="Output 5 2 2 8 2 2" xfId="49627"/>
    <cellStyle name="Output 5 2 2 8 2 3" xfId="49628"/>
    <cellStyle name="Output 5 2 2 8 2 4" xfId="49629"/>
    <cellStyle name="Output 5 2 2 8 3" xfId="49630"/>
    <cellStyle name="Output 5 2 2 8 4" xfId="49631"/>
    <cellStyle name="Output 5 2 2 8 5" xfId="49632"/>
    <cellStyle name="Output 5 2 2 9" xfId="49633"/>
    <cellStyle name="Output 5 2 2 9 2" xfId="49634"/>
    <cellStyle name="Output 5 2 2 9 2 2" xfId="49635"/>
    <cellStyle name="Output 5 2 2 9 2 3" xfId="49636"/>
    <cellStyle name="Output 5 2 2 9 2 4" xfId="49637"/>
    <cellStyle name="Output 5 2 2 9 3" xfId="49638"/>
    <cellStyle name="Output 5 2 2 9 4" xfId="49639"/>
    <cellStyle name="Output 5 2 2 9 5" xfId="49640"/>
    <cellStyle name="Output 5 2 2_Income Statement " xfId="49641"/>
    <cellStyle name="Output 5 2 3" xfId="49642"/>
    <cellStyle name="Output 5 2 3 2" xfId="49643"/>
    <cellStyle name="Output 5 2 3 2 2" xfId="49644"/>
    <cellStyle name="Output 5 2 3 2 3" xfId="49645"/>
    <cellStyle name="Output 5 2 3 2 4" xfId="49646"/>
    <cellStyle name="Output 5 2 3 3" xfId="49647"/>
    <cellStyle name="Output 5 2 3 4" xfId="49648"/>
    <cellStyle name="Output 5 2 3 5" xfId="49649"/>
    <cellStyle name="Output 5 2 4" xfId="49650"/>
    <cellStyle name="Output 5 2 4 2" xfId="49651"/>
    <cellStyle name="Output 5 2 4 2 2" xfId="49652"/>
    <cellStyle name="Output 5 2 4 2 3" xfId="49653"/>
    <cellStyle name="Output 5 2 4 2 4" xfId="49654"/>
    <cellStyle name="Output 5 2 4 3" xfId="49655"/>
    <cellStyle name="Output 5 2 4 4" xfId="49656"/>
    <cellStyle name="Output 5 2 4 5" xfId="49657"/>
    <cellStyle name="Output 5 2 5" xfId="49658"/>
    <cellStyle name="Output 5 2 5 2" xfId="49659"/>
    <cellStyle name="Output 5 2 5 2 2" xfId="49660"/>
    <cellStyle name="Output 5 2 5 2 3" xfId="49661"/>
    <cellStyle name="Output 5 2 5 2 4" xfId="49662"/>
    <cellStyle name="Output 5 2 5 3" xfId="49663"/>
    <cellStyle name="Output 5 2 5 4" xfId="49664"/>
    <cellStyle name="Output 5 2 5 5" xfId="49665"/>
    <cellStyle name="Output 5 2 6" xfId="49666"/>
    <cellStyle name="Output 5 2 6 2" xfId="49667"/>
    <cellStyle name="Output 5 2 6 2 2" xfId="49668"/>
    <cellStyle name="Output 5 2 6 2 3" xfId="49669"/>
    <cellStyle name="Output 5 2 6 2 4" xfId="49670"/>
    <cellStyle name="Output 5 2 6 3" xfId="49671"/>
    <cellStyle name="Output 5 2 6 4" xfId="49672"/>
    <cellStyle name="Output 5 2 6 5" xfId="49673"/>
    <cellStyle name="Output 5 2 7" xfId="49674"/>
    <cellStyle name="Output 5 2 7 2" xfId="49675"/>
    <cellStyle name="Output 5 2 7 2 2" xfId="49676"/>
    <cellStyle name="Output 5 2 7 2 3" xfId="49677"/>
    <cellStyle name="Output 5 2 7 2 4" xfId="49678"/>
    <cellStyle name="Output 5 2 7 3" xfId="49679"/>
    <cellStyle name="Output 5 2 7 4" xfId="49680"/>
    <cellStyle name="Output 5 2 7 5" xfId="49681"/>
    <cellStyle name="Output 5 2 8" xfId="49682"/>
    <cellStyle name="Output 5 2 8 2" xfId="49683"/>
    <cellStyle name="Output 5 2 8 2 2" xfId="49684"/>
    <cellStyle name="Output 5 2 8 2 3" xfId="49685"/>
    <cellStyle name="Output 5 2 8 2 4" xfId="49686"/>
    <cellStyle name="Output 5 2 8 3" xfId="49687"/>
    <cellStyle name="Output 5 2 8 4" xfId="49688"/>
    <cellStyle name="Output 5 2 8 5" xfId="49689"/>
    <cellStyle name="Output 5 2 9" xfId="49690"/>
    <cellStyle name="Output 5 2 9 2" xfId="49691"/>
    <cellStyle name="Output 5 2 9 2 2" xfId="49692"/>
    <cellStyle name="Output 5 2 9 2 3" xfId="49693"/>
    <cellStyle name="Output 5 2 9 2 4" xfId="49694"/>
    <cellStyle name="Output 5 2 9 3" xfId="49695"/>
    <cellStyle name="Output 5 2 9 4" xfId="49696"/>
    <cellStyle name="Output 5 2 9 5" xfId="49697"/>
    <cellStyle name="Output 5 2_Income Statement " xfId="49698"/>
    <cellStyle name="Output 5 3" xfId="5495"/>
    <cellStyle name="Output 5 3 10" xfId="49700"/>
    <cellStyle name="Output 5 3 10 2" xfId="49701"/>
    <cellStyle name="Output 5 3 10 3" xfId="49702"/>
    <cellStyle name="Output 5 3 10 4" xfId="49703"/>
    <cellStyle name="Output 5 3 11" xfId="49704"/>
    <cellStyle name="Output 5 3 12" xfId="49699"/>
    <cellStyle name="Output 5 3 2" xfId="49705"/>
    <cellStyle name="Output 5 3 2 2" xfId="49706"/>
    <cellStyle name="Output 5 3 2 2 2" xfId="49707"/>
    <cellStyle name="Output 5 3 2 2 3" xfId="49708"/>
    <cellStyle name="Output 5 3 2 2 4" xfId="49709"/>
    <cellStyle name="Output 5 3 2 3" xfId="49710"/>
    <cellStyle name="Output 5 3 2 4" xfId="49711"/>
    <cellStyle name="Output 5 3 2 5" xfId="49712"/>
    <cellStyle name="Output 5 3 3" xfId="49713"/>
    <cellStyle name="Output 5 3 3 2" xfId="49714"/>
    <cellStyle name="Output 5 3 3 2 2" xfId="49715"/>
    <cellStyle name="Output 5 3 3 2 3" xfId="49716"/>
    <cellStyle name="Output 5 3 3 2 4" xfId="49717"/>
    <cellStyle name="Output 5 3 3 3" xfId="49718"/>
    <cellStyle name="Output 5 3 3 4" xfId="49719"/>
    <cellStyle name="Output 5 3 3 5" xfId="49720"/>
    <cellStyle name="Output 5 3 4" xfId="49721"/>
    <cellStyle name="Output 5 3 4 2" xfId="49722"/>
    <cellStyle name="Output 5 3 4 2 2" xfId="49723"/>
    <cellStyle name="Output 5 3 4 2 3" xfId="49724"/>
    <cellStyle name="Output 5 3 4 2 4" xfId="49725"/>
    <cellStyle name="Output 5 3 4 3" xfId="49726"/>
    <cellStyle name="Output 5 3 4 4" xfId="49727"/>
    <cellStyle name="Output 5 3 4 5" xfId="49728"/>
    <cellStyle name="Output 5 3 5" xfId="49729"/>
    <cellStyle name="Output 5 3 5 2" xfId="49730"/>
    <cellStyle name="Output 5 3 5 2 2" xfId="49731"/>
    <cellStyle name="Output 5 3 5 2 3" xfId="49732"/>
    <cellStyle name="Output 5 3 5 2 4" xfId="49733"/>
    <cellStyle name="Output 5 3 5 3" xfId="49734"/>
    <cellStyle name="Output 5 3 5 4" xfId="49735"/>
    <cellStyle name="Output 5 3 5 5" xfId="49736"/>
    <cellStyle name="Output 5 3 6" xfId="49737"/>
    <cellStyle name="Output 5 3 6 2" xfId="49738"/>
    <cellStyle name="Output 5 3 6 2 2" xfId="49739"/>
    <cellStyle name="Output 5 3 6 2 3" xfId="49740"/>
    <cellStyle name="Output 5 3 6 2 4" xfId="49741"/>
    <cellStyle name="Output 5 3 6 3" xfId="49742"/>
    <cellStyle name="Output 5 3 6 4" xfId="49743"/>
    <cellStyle name="Output 5 3 6 5" xfId="49744"/>
    <cellStyle name="Output 5 3 7" xfId="49745"/>
    <cellStyle name="Output 5 3 7 2" xfId="49746"/>
    <cellStyle name="Output 5 3 7 2 2" xfId="49747"/>
    <cellStyle name="Output 5 3 7 2 3" xfId="49748"/>
    <cellStyle name="Output 5 3 7 2 4" xfId="49749"/>
    <cellStyle name="Output 5 3 7 3" xfId="49750"/>
    <cellStyle name="Output 5 3 7 4" xfId="49751"/>
    <cellStyle name="Output 5 3 7 5" xfId="49752"/>
    <cellStyle name="Output 5 3 8" xfId="49753"/>
    <cellStyle name="Output 5 3 8 2" xfId="49754"/>
    <cellStyle name="Output 5 3 8 2 2" xfId="49755"/>
    <cellStyle name="Output 5 3 8 2 3" xfId="49756"/>
    <cellStyle name="Output 5 3 8 2 4" xfId="49757"/>
    <cellStyle name="Output 5 3 8 3" xfId="49758"/>
    <cellStyle name="Output 5 3 8 4" xfId="49759"/>
    <cellStyle name="Output 5 3 8 5" xfId="49760"/>
    <cellStyle name="Output 5 3 9" xfId="49761"/>
    <cellStyle name="Output 5 3 9 2" xfId="49762"/>
    <cellStyle name="Output 5 3 9 2 2" xfId="49763"/>
    <cellStyle name="Output 5 3 9 2 3" xfId="49764"/>
    <cellStyle name="Output 5 3 9 2 4" xfId="49765"/>
    <cellStyle name="Output 5 3 9 3" xfId="49766"/>
    <cellStyle name="Output 5 3 9 4" xfId="49767"/>
    <cellStyle name="Output 5 3 9 5" xfId="49768"/>
    <cellStyle name="Output 5 3_Income Statement " xfId="49769"/>
    <cellStyle name="Output 5 4" xfId="5493"/>
    <cellStyle name="Output 5 4 10" xfId="49771"/>
    <cellStyle name="Output 5 4 10 2" xfId="49772"/>
    <cellStyle name="Output 5 4 10 2 2" xfId="49773"/>
    <cellStyle name="Output 5 4 10 2 3" xfId="49774"/>
    <cellStyle name="Output 5 4 10 2 4" xfId="49775"/>
    <cellStyle name="Output 5 4 10 3" xfId="49776"/>
    <cellStyle name="Output 5 4 10 4" xfId="49777"/>
    <cellStyle name="Output 5 4 10 5" xfId="49778"/>
    <cellStyle name="Output 5 4 11" xfId="49779"/>
    <cellStyle name="Output 5 4 11 2" xfId="49780"/>
    <cellStyle name="Output 5 4 11 2 2" xfId="49781"/>
    <cellStyle name="Output 5 4 11 2 3" xfId="49782"/>
    <cellStyle name="Output 5 4 11 2 4" xfId="49783"/>
    <cellStyle name="Output 5 4 11 3" xfId="49784"/>
    <cellStyle name="Output 5 4 11 4" xfId="49785"/>
    <cellStyle name="Output 5 4 11 5" xfId="49786"/>
    <cellStyle name="Output 5 4 12" xfId="49787"/>
    <cellStyle name="Output 5 4 12 2" xfId="49788"/>
    <cellStyle name="Output 5 4 12 2 2" xfId="49789"/>
    <cellStyle name="Output 5 4 12 2 3" xfId="49790"/>
    <cellStyle name="Output 5 4 12 2 4" xfId="49791"/>
    <cellStyle name="Output 5 4 12 3" xfId="49792"/>
    <cellStyle name="Output 5 4 12 4" xfId="49793"/>
    <cellStyle name="Output 5 4 12 5" xfId="49794"/>
    <cellStyle name="Output 5 4 13" xfId="49795"/>
    <cellStyle name="Output 5 4 13 2" xfId="49796"/>
    <cellStyle name="Output 5 4 13 2 2" xfId="49797"/>
    <cellStyle name="Output 5 4 13 2 3" xfId="49798"/>
    <cellStyle name="Output 5 4 13 2 4" xfId="49799"/>
    <cellStyle name="Output 5 4 13 3" xfId="49800"/>
    <cellStyle name="Output 5 4 13 4" xfId="49801"/>
    <cellStyle name="Output 5 4 13 5" xfId="49802"/>
    <cellStyle name="Output 5 4 14" xfId="49803"/>
    <cellStyle name="Output 5 4 14 2" xfId="49804"/>
    <cellStyle name="Output 5 4 14 3" xfId="49805"/>
    <cellStyle name="Output 5 4 14 4" xfId="49806"/>
    <cellStyle name="Output 5 4 15" xfId="49807"/>
    <cellStyle name="Output 5 4 15 2" xfId="49808"/>
    <cellStyle name="Output 5 4 15 3" xfId="49809"/>
    <cellStyle name="Output 5 4 15 4" xfId="49810"/>
    <cellStyle name="Output 5 4 16" xfId="49811"/>
    <cellStyle name="Output 5 4 16 2" xfId="49812"/>
    <cellStyle name="Output 5 4 16 3" xfId="49813"/>
    <cellStyle name="Output 5 4 16 4" xfId="49814"/>
    <cellStyle name="Output 5 4 17" xfId="49815"/>
    <cellStyle name="Output 5 4 18" xfId="49816"/>
    <cellStyle name="Output 5 4 19" xfId="49817"/>
    <cellStyle name="Output 5 4 2" xfId="49818"/>
    <cellStyle name="Output 5 4 2 2" xfId="49819"/>
    <cellStyle name="Output 5 4 2 2 2" xfId="49820"/>
    <cellStyle name="Output 5 4 2 2 3" xfId="49821"/>
    <cellStyle name="Output 5 4 2 2 4" xfId="49822"/>
    <cellStyle name="Output 5 4 2 3" xfId="49823"/>
    <cellStyle name="Output 5 4 2 4" xfId="49824"/>
    <cellStyle name="Output 5 4 2 5" xfId="49825"/>
    <cellStyle name="Output 5 4 20" xfId="49770"/>
    <cellStyle name="Output 5 4 3" xfId="49826"/>
    <cellStyle name="Output 5 4 3 2" xfId="49827"/>
    <cellStyle name="Output 5 4 3 2 2" xfId="49828"/>
    <cellStyle name="Output 5 4 3 2 3" xfId="49829"/>
    <cellStyle name="Output 5 4 3 2 4" xfId="49830"/>
    <cellStyle name="Output 5 4 3 3" xfId="49831"/>
    <cellStyle name="Output 5 4 3 4" xfId="49832"/>
    <cellStyle name="Output 5 4 3 5" xfId="49833"/>
    <cellStyle name="Output 5 4 4" xfId="49834"/>
    <cellStyle name="Output 5 4 4 2" xfId="49835"/>
    <cellStyle name="Output 5 4 4 2 2" xfId="49836"/>
    <cellStyle name="Output 5 4 4 2 3" xfId="49837"/>
    <cellStyle name="Output 5 4 4 2 4" xfId="49838"/>
    <cellStyle name="Output 5 4 4 3" xfId="49839"/>
    <cellStyle name="Output 5 4 4 4" xfId="49840"/>
    <cellStyle name="Output 5 4 4 5" xfId="49841"/>
    <cellStyle name="Output 5 4 5" xfId="49842"/>
    <cellStyle name="Output 5 4 5 2" xfId="49843"/>
    <cellStyle name="Output 5 4 5 2 2" xfId="49844"/>
    <cellStyle name="Output 5 4 5 2 3" xfId="49845"/>
    <cellStyle name="Output 5 4 5 2 4" xfId="49846"/>
    <cellStyle name="Output 5 4 5 3" xfId="49847"/>
    <cellStyle name="Output 5 4 5 4" xfId="49848"/>
    <cellStyle name="Output 5 4 5 5" xfId="49849"/>
    <cellStyle name="Output 5 4 6" xfId="49850"/>
    <cellStyle name="Output 5 4 6 2" xfId="49851"/>
    <cellStyle name="Output 5 4 6 2 2" xfId="49852"/>
    <cellStyle name="Output 5 4 6 2 3" xfId="49853"/>
    <cellStyle name="Output 5 4 6 2 4" xfId="49854"/>
    <cellStyle name="Output 5 4 6 3" xfId="49855"/>
    <cellStyle name="Output 5 4 6 4" xfId="49856"/>
    <cellStyle name="Output 5 4 6 5" xfId="49857"/>
    <cellStyle name="Output 5 4 7" xfId="49858"/>
    <cellStyle name="Output 5 4 7 2" xfId="49859"/>
    <cellStyle name="Output 5 4 7 2 2" xfId="49860"/>
    <cellStyle name="Output 5 4 7 2 3" xfId="49861"/>
    <cellStyle name="Output 5 4 7 2 4" xfId="49862"/>
    <cellStyle name="Output 5 4 7 3" xfId="49863"/>
    <cellStyle name="Output 5 4 7 4" xfId="49864"/>
    <cellStyle name="Output 5 4 7 5" xfId="49865"/>
    <cellStyle name="Output 5 4 8" xfId="49866"/>
    <cellStyle name="Output 5 4 8 2" xfId="49867"/>
    <cellStyle name="Output 5 4 8 2 2" xfId="49868"/>
    <cellStyle name="Output 5 4 8 2 3" xfId="49869"/>
    <cellStyle name="Output 5 4 8 2 4" xfId="49870"/>
    <cellStyle name="Output 5 4 8 3" xfId="49871"/>
    <cellStyle name="Output 5 4 8 4" xfId="49872"/>
    <cellStyle name="Output 5 4 8 5" xfId="49873"/>
    <cellStyle name="Output 5 4 9" xfId="49874"/>
    <cellStyle name="Output 5 4 9 2" xfId="49875"/>
    <cellStyle name="Output 5 4 9 2 2" xfId="49876"/>
    <cellStyle name="Output 5 4 9 2 3" xfId="49877"/>
    <cellStyle name="Output 5 4 9 2 4" xfId="49878"/>
    <cellStyle name="Output 5 4 9 3" xfId="49879"/>
    <cellStyle name="Output 5 4 9 4" xfId="49880"/>
    <cellStyle name="Output 5 4 9 5" xfId="49881"/>
    <cellStyle name="Output 5 4_Income Statement " xfId="49882"/>
    <cellStyle name="Output 5 5" xfId="49883"/>
    <cellStyle name="Output 5 5 2" xfId="49884"/>
    <cellStyle name="Output 5 5 2 2" xfId="49885"/>
    <cellStyle name="Output 5 5 2 3" xfId="49886"/>
    <cellStyle name="Output 5 5 2 4" xfId="49887"/>
    <cellStyle name="Output 5 5 3" xfId="49888"/>
    <cellStyle name="Output 5 5 4" xfId="49889"/>
    <cellStyle name="Output 5 5 5" xfId="49890"/>
    <cellStyle name="Output 5 6" xfId="49891"/>
    <cellStyle name="Output 5 6 2" xfId="49892"/>
    <cellStyle name="Output 5 6 2 2" xfId="49893"/>
    <cellStyle name="Output 5 6 2 3" xfId="49894"/>
    <cellStyle name="Output 5 6 2 4" xfId="49895"/>
    <cellStyle name="Output 5 6 3" xfId="49896"/>
    <cellStyle name="Output 5 6 4" xfId="49897"/>
    <cellStyle name="Output 5 6 5" xfId="49898"/>
    <cellStyle name="Output 5 7" xfId="49899"/>
    <cellStyle name="Output 5 7 2" xfId="49900"/>
    <cellStyle name="Output 5 7 2 2" xfId="49901"/>
    <cellStyle name="Output 5 7 2 3" xfId="49902"/>
    <cellStyle name="Output 5 7 2 4" xfId="49903"/>
    <cellStyle name="Output 5 7 3" xfId="49904"/>
    <cellStyle name="Output 5 7 4" xfId="49905"/>
    <cellStyle name="Output 5 7 5" xfId="49906"/>
    <cellStyle name="Output 5 8" xfId="49907"/>
    <cellStyle name="Output 5 8 2" xfId="49908"/>
    <cellStyle name="Output 5 8 2 2" xfId="49909"/>
    <cellStyle name="Output 5 8 2 3" xfId="49910"/>
    <cellStyle name="Output 5 8 2 4" xfId="49911"/>
    <cellStyle name="Output 5 8 3" xfId="49912"/>
    <cellStyle name="Output 5 8 4" xfId="49913"/>
    <cellStyle name="Output 5 8 5" xfId="49914"/>
    <cellStyle name="Output 5 9" xfId="49915"/>
    <cellStyle name="Output 5_2530250_ Nuclear Fuel Disp Cost_1213" xfId="5496"/>
    <cellStyle name="Output 6" xfId="1760"/>
    <cellStyle name="Output 6 10" xfId="49917"/>
    <cellStyle name="Output 6 11" xfId="49918"/>
    <cellStyle name="Output 6 12" xfId="49919"/>
    <cellStyle name="Output 6 13" xfId="49920"/>
    <cellStyle name="Output 6 14" xfId="49916"/>
    <cellStyle name="Output 6 2" xfId="5498"/>
    <cellStyle name="Output 6 2 10" xfId="49922"/>
    <cellStyle name="Output 6 2 10 2" xfId="49923"/>
    <cellStyle name="Output 6 2 10 2 2" xfId="49924"/>
    <cellStyle name="Output 6 2 10 2 3" xfId="49925"/>
    <cellStyle name="Output 6 2 10 2 4" xfId="49926"/>
    <cellStyle name="Output 6 2 10 3" xfId="49927"/>
    <cellStyle name="Output 6 2 10 4" xfId="49928"/>
    <cellStyle name="Output 6 2 10 5" xfId="49929"/>
    <cellStyle name="Output 6 2 11" xfId="49930"/>
    <cellStyle name="Output 6 2 11 2" xfId="49931"/>
    <cellStyle name="Output 6 2 11 3" xfId="49932"/>
    <cellStyle name="Output 6 2 11 4" xfId="49933"/>
    <cellStyle name="Output 6 2 12" xfId="49934"/>
    <cellStyle name="Output 6 2 13" xfId="49935"/>
    <cellStyle name="Output 6 2 14" xfId="49936"/>
    <cellStyle name="Output 6 2 15" xfId="49921"/>
    <cellStyle name="Output 6 2 2" xfId="49937"/>
    <cellStyle name="Output 6 2 2 10" xfId="49938"/>
    <cellStyle name="Output 6 2 2 10 2" xfId="49939"/>
    <cellStyle name="Output 6 2 2 10 3" xfId="49940"/>
    <cellStyle name="Output 6 2 2 10 4" xfId="49941"/>
    <cellStyle name="Output 6 2 2 11" xfId="49942"/>
    <cellStyle name="Output 6 2 2 2" xfId="49943"/>
    <cellStyle name="Output 6 2 2 2 2" xfId="49944"/>
    <cellStyle name="Output 6 2 2 2 2 2" xfId="49945"/>
    <cellStyle name="Output 6 2 2 2 2 3" xfId="49946"/>
    <cellStyle name="Output 6 2 2 2 2 4" xfId="49947"/>
    <cellStyle name="Output 6 2 2 2 3" xfId="49948"/>
    <cellStyle name="Output 6 2 2 2 4" xfId="49949"/>
    <cellStyle name="Output 6 2 2 2 5" xfId="49950"/>
    <cellStyle name="Output 6 2 2 3" xfId="49951"/>
    <cellStyle name="Output 6 2 2 3 2" xfId="49952"/>
    <cellStyle name="Output 6 2 2 3 2 2" xfId="49953"/>
    <cellStyle name="Output 6 2 2 3 2 3" xfId="49954"/>
    <cellStyle name="Output 6 2 2 3 2 4" xfId="49955"/>
    <cellStyle name="Output 6 2 2 3 3" xfId="49956"/>
    <cellStyle name="Output 6 2 2 3 4" xfId="49957"/>
    <cellStyle name="Output 6 2 2 3 5" xfId="49958"/>
    <cellStyle name="Output 6 2 2 4" xfId="49959"/>
    <cellStyle name="Output 6 2 2 4 2" xfId="49960"/>
    <cellStyle name="Output 6 2 2 4 2 2" xfId="49961"/>
    <cellStyle name="Output 6 2 2 4 2 3" xfId="49962"/>
    <cellStyle name="Output 6 2 2 4 2 4" xfId="49963"/>
    <cellStyle name="Output 6 2 2 4 3" xfId="49964"/>
    <cellStyle name="Output 6 2 2 4 4" xfId="49965"/>
    <cellStyle name="Output 6 2 2 4 5" xfId="49966"/>
    <cellStyle name="Output 6 2 2 5" xfId="49967"/>
    <cellStyle name="Output 6 2 2 5 2" xfId="49968"/>
    <cellStyle name="Output 6 2 2 5 2 2" xfId="49969"/>
    <cellStyle name="Output 6 2 2 5 2 3" xfId="49970"/>
    <cellStyle name="Output 6 2 2 5 2 4" xfId="49971"/>
    <cellStyle name="Output 6 2 2 5 3" xfId="49972"/>
    <cellStyle name="Output 6 2 2 5 4" xfId="49973"/>
    <cellStyle name="Output 6 2 2 5 5" xfId="49974"/>
    <cellStyle name="Output 6 2 2 6" xfId="49975"/>
    <cellStyle name="Output 6 2 2 6 2" xfId="49976"/>
    <cellStyle name="Output 6 2 2 6 2 2" xfId="49977"/>
    <cellStyle name="Output 6 2 2 6 2 3" xfId="49978"/>
    <cellStyle name="Output 6 2 2 6 2 4" xfId="49979"/>
    <cellStyle name="Output 6 2 2 6 3" xfId="49980"/>
    <cellStyle name="Output 6 2 2 6 4" xfId="49981"/>
    <cellStyle name="Output 6 2 2 6 5" xfId="49982"/>
    <cellStyle name="Output 6 2 2 7" xfId="49983"/>
    <cellStyle name="Output 6 2 2 7 2" xfId="49984"/>
    <cellStyle name="Output 6 2 2 7 2 2" xfId="49985"/>
    <cellStyle name="Output 6 2 2 7 2 3" xfId="49986"/>
    <cellStyle name="Output 6 2 2 7 2 4" xfId="49987"/>
    <cellStyle name="Output 6 2 2 7 3" xfId="49988"/>
    <cellStyle name="Output 6 2 2 7 4" xfId="49989"/>
    <cellStyle name="Output 6 2 2 7 5" xfId="49990"/>
    <cellStyle name="Output 6 2 2 8" xfId="49991"/>
    <cellStyle name="Output 6 2 2 8 2" xfId="49992"/>
    <cellStyle name="Output 6 2 2 8 2 2" xfId="49993"/>
    <cellStyle name="Output 6 2 2 8 2 3" xfId="49994"/>
    <cellStyle name="Output 6 2 2 8 2 4" xfId="49995"/>
    <cellStyle name="Output 6 2 2 8 3" xfId="49996"/>
    <cellStyle name="Output 6 2 2 8 4" xfId="49997"/>
    <cellStyle name="Output 6 2 2 8 5" xfId="49998"/>
    <cellStyle name="Output 6 2 2 9" xfId="49999"/>
    <cellStyle name="Output 6 2 2 9 2" xfId="50000"/>
    <cellStyle name="Output 6 2 2 9 2 2" xfId="50001"/>
    <cellStyle name="Output 6 2 2 9 2 3" xfId="50002"/>
    <cellStyle name="Output 6 2 2 9 2 4" xfId="50003"/>
    <cellStyle name="Output 6 2 2 9 3" xfId="50004"/>
    <cellStyle name="Output 6 2 2 9 4" xfId="50005"/>
    <cellStyle name="Output 6 2 2 9 5" xfId="50006"/>
    <cellStyle name="Output 6 2 2_Income Statement " xfId="50007"/>
    <cellStyle name="Output 6 2 3" xfId="50008"/>
    <cellStyle name="Output 6 2 3 2" xfId="50009"/>
    <cellStyle name="Output 6 2 3 2 2" xfId="50010"/>
    <cellStyle name="Output 6 2 3 2 3" xfId="50011"/>
    <cellStyle name="Output 6 2 3 2 4" xfId="50012"/>
    <cellStyle name="Output 6 2 3 3" xfId="50013"/>
    <cellStyle name="Output 6 2 3 4" xfId="50014"/>
    <cellStyle name="Output 6 2 3 5" xfId="50015"/>
    <cellStyle name="Output 6 2 4" xfId="50016"/>
    <cellStyle name="Output 6 2 4 2" xfId="50017"/>
    <cellStyle name="Output 6 2 4 2 2" xfId="50018"/>
    <cellStyle name="Output 6 2 4 2 3" xfId="50019"/>
    <cellStyle name="Output 6 2 4 2 4" xfId="50020"/>
    <cellStyle name="Output 6 2 4 3" xfId="50021"/>
    <cellStyle name="Output 6 2 4 4" xfId="50022"/>
    <cellStyle name="Output 6 2 4 5" xfId="50023"/>
    <cellStyle name="Output 6 2 5" xfId="50024"/>
    <cellStyle name="Output 6 2 5 2" xfId="50025"/>
    <cellStyle name="Output 6 2 5 2 2" xfId="50026"/>
    <cellStyle name="Output 6 2 5 2 3" xfId="50027"/>
    <cellStyle name="Output 6 2 5 2 4" xfId="50028"/>
    <cellStyle name="Output 6 2 5 3" xfId="50029"/>
    <cellStyle name="Output 6 2 5 4" xfId="50030"/>
    <cellStyle name="Output 6 2 5 5" xfId="50031"/>
    <cellStyle name="Output 6 2 6" xfId="50032"/>
    <cellStyle name="Output 6 2 6 2" xfId="50033"/>
    <cellStyle name="Output 6 2 6 2 2" xfId="50034"/>
    <cellStyle name="Output 6 2 6 2 3" xfId="50035"/>
    <cellStyle name="Output 6 2 6 2 4" xfId="50036"/>
    <cellStyle name="Output 6 2 6 3" xfId="50037"/>
    <cellStyle name="Output 6 2 6 4" xfId="50038"/>
    <cellStyle name="Output 6 2 6 5" xfId="50039"/>
    <cellStyle name="Output 6 2 7" xfId="50040"/>
    <cellStyle name="Output 6 2 7 2" xfId="50041"/>
    <cellStyle name="Output 6 2 7 2 2" xfId="50042"/>
    <cellStyle name="Output 6 2 7 2 3" xfId="50043"/>
    <cellStyle name="Output 6 2 7 2 4" xfId="50044"/>
    <cellStyle name="Output 6 2 7 3" xfId="50045"/>
    <cellStyle name="Output 6 2 7 4" xfId="50046"/>
    <cellStyle name="Output 6 2 7 5" xfId="50047"/>
    <cellStyle name="Output 6 2 8" xfId="50048"/>
    <cellStyle name="Output 6 2 8 2" xfId="50049"/>
    <cellStyle name="Output 6 2 8 2 2" xfId="50050"/>
    <cellStyle name="Output 6 2 8 2 3" xfId="50051"/>
    <cellStyle name="Output 6 2 8 2 4" xfId="50052"/>
    <cellStyle name="Output 6 2 8 3" xfId="50053"/>
    <cellStyle name="Output 6 2 8 4" xfId="50054"/>
    <cellStyle name="Output 6 2 8 5" xfId="50055"/>
    <cellStyle name="Output 6 2 9" xfId="50056"/>
    <cellStyle name="Output 6 2 9 2" xfId="50057"/>
    <cellStyle name="Output 6 2 9 2 2" xfId="50058"/>
    <cellStyle name="Output 6 2 9 2 3" xfId="50059"/>
    <cellStyle name="Output 6 2 9 2 4" xfId="50060"/>
    <cellStyle name="Output 6 2 9 3" xfId="50061"/>
    <cellStyle name="Output 6 2 9 4" xfId="50062"/>
    <cellStyle name="Output 6 2 9 5" xfId="50063"/>
    <cellStyle name="Output 6 2_Income Statement " xfId="50064"/>
    <cellStyle name="Output 6 3" xfId="5497"/>
    <cellStyle name="Output 6 3 10" xfId="50066"/>
    <cellStyle name="Output 6 3 10 2" xfId="50067"/>
    <cellStyle name="Output 6 3 10 3" xfId="50068"/>
    <cellStyle name="Output 6 3 10 4" xfId="50069"/>
    <cellStyle name="Output 6 3 11" xfId="50070"/>
    <cellStyle name="Output 6 3 12" xfId="50065"/>
    <cellStyle name="Output 6 3 2" xfId="50071"/>
    <cellStyle name="Output 6 3 2 2" xfId="50072"/>
    <cellStyle name="Output 6 3 2 2 2" xfId="50073"/>
    <cellStyle name="Output 6 3 2 2 3" xfId="50074"/>
    <cellStyle name="Output 6 3 2 2 4" xfId="50075"/>
    <cellStyle name="Output 6 3 2 3" xfId="50076"/>
    <cellStyle name="Output 6 3 2 4" xfId="50077"/>
    <cellStyle name="Output 6 3 2 5" xfId="50078"/>
    <cellStyle name="Output 6 3 3" xfId="50079"/>
    <cellStyle name="Output 6 3 3 2" xfId="50080"/>
    <cellStyle name="Output 6 3 3 2 2" xfId="50081"/>
    <cellStyle name="Output 6 3 3 2 3" xfId="50082"/>
    <cellStyle name="Output 6 3 3 2 4" xfId="50083"/>
    <cellStyle name="Output 6 3 3 3" xfId="50084"/>
    <cellStyle name="Output 6 3 3 4" xfId="50085"/>
    <cellStyle name="Output 6 3 3 5" xfId="50086"/>
    <cellStyle name="Output 6 3 4" xfId="50087"/>
    <cellStyle name="Output 6 3 4 2" xfId="50088"/>
    <cellStyle name="Output 6 3 4 2 2" xfId="50089"/>
    <cellStyle name="Output 6 3 4 2 3" xfId="50090"/>
    <cellStyle name="Output 6 3 4 2 4" xfId="50091"/>
    <cellStyle name="Output 6 3 4 3" xfId="50092"/>
    <cellStyle name="Output 6 3 4 4" xfId="50093"/>
    <cellStyle name="Output 6 3 4 5" xfId="50094"/>
    <cellStyle name="Output 6 3 5" xfId="50095"/>
    <cellStyle name="Output 6 3 5 2" xfId="50096"/>
    <cellStyle name="Output 6 3 5 2 2" xfId="50097"/>
    <cellStyle name="Output 6 3 5 2 3" xfId="50098"/>
    <cellStyle name="Output 6 3 5 2 4" xfId="50099"/>
    <cellStyle name="Output 6 3 5 3" xfId="50100"/>
    <cellStyle name="Output 6 3 5 4" xfId="50101"/>
    <cellStyle name="Output 6 3 5 5" xfId="50102"/>
    <cellStyle name="Output 6 3 6" xfId="50103"/>
    <cellStyle name="Output 6 3 6 2" xfId="50104"/>
    <cellStyle name="Output 6 3 6 2 2" xfId="50105"/>
    <cellStyle name="Output 6 3 6 2 3" xfId="50106"/>
    <cellStyle name="Output 6 3 6 2 4" xfId="50107"/>
    <cellStyle name="Output 6 3 6 3" xfId="50108"/>
    <cellStyle name="Output 6 3 6 4" xfId="50109"/>
    <cellStyle name="Output 6 3 6 5" xfId="50110"/>
    <cellStyle name="Output 6 3 7" xfId="50111"/>
    <cellStyle name="Output 6 3 7 2" xfId="50112"/>
    <cellStyle name="Output 6 3 7 2 2" xfId="50113"/>
    <cellStyle name="Output 6 3 7 2 3" xfId="50114"/>
    <cellStyle name="Output 6 3 7 2 4" xfId="50115"/>
    <cellStyle name="Output 6 3 7 3" xfId="50116"/>
    <cellStyle name="Output 6 3 7 4" xfId="50117"/>
    <cellStyle name="Output 6 3 7 5" xfId="50118"/>
    <cellStyle name="Output 6 3 8" xfId="50119"/>
    <cellStyle name="Output 6 3 8 2" xfId="50120"/>
    <cellStyle name="Output 6 3 8 2 2" xfId="50121"/>
    <cellStyle name="Output 6 3 8 2 3" xfId="50122"/>
    <cellStyle name="Output 6 3 8 2 4" xfId="50123"/>
    <cellStyle name="Output 6 3 8 3" xfId="50124"/>
    <cellStyle name="Output 6 3 8 4" xfId="50125"/>
    <cellStyle name="Output 6 3 8 5" xfId="50126"/>
    <cellStyle name="Output 6 3 9" xfId="50127"/>
    <cellStyle name="Output 6 3 9 2" xfId="50128"/>
    <cellStyle name="Output 6 3 9 2 2" xfId="50129"/>
    <cellStyle name="Output 6 3 9 2 3" xfId="50130"/>
    <cellStyle name="Output 6 3 9 2 4" xfId="50131"/>
    <cellStyle name="Output 6 3 9 3" xfId="50132"/>
    <cellStyle name="Output 6 3 9 4" xfId="50133"/>
    <cellStyle name="Output 6 3 9 5" xfId="50134"/>
    <cellStyle name="Output 6 3_Income Statement " xfId="50135"/>
    <cellStyle name="Output 6 4" xfId="50136"/>
    <cellStyle name="Output 6 4 10" xfId="50137"/>
    <cellStyle name="Output 6 4 10 2" xfId="50138"/>
    <cellStyle name="Output 6 4 10 2 2" xfId="50139"/>
    <cellStyle name="Output 6 4 10 2 3" xfId="50140"/>
    <cellStyle name="Output 6 4 10 2 4" xfId="50141"/>
    <cellStyle name="Output 6 4 10 3" xfId="50142"/>
    <cellStyle name="Output 6 4 10 4" xfId="50143"/>
    <cellStyle name="Output 6 4 10 5" xfId="50144"/>
    <cellStyle name="Output 6 4 11" xfId="50145"/>
    <cellStyle name="Output 6 4 11 2" xfId="50146"/>
    <cellStyle name="Output 6 4 11 2 2" xfId="50147"/>
    <cellStyle name="Output 6 4 11 2 3" xfId="50148"/>
    <cellStyle name="Output 6 4 11 2 4" xfId="50149"/>
    <cellStyle name="Output 6 4 11 3" xfId="50150"/>
    <cellStyle name="Output 6 4 11 4" xfId="50151"/>
    <cellStyle name="Output 6 4 11 5" xfId="50152"/>
    <cellStyle name="Output 6 4 12" xfId="50153"/>
    <cellStyle name="Output 6 4 12 2" xfId="50154"/>
    <cellStyle name="Output 6 4 12 2 2" xfId="50155"/>
    <cellStyle name="Output 6 4 12 2 3" xfId="50156"/>
    <cellStyle name="Output 6 4 12 2 4" xfId="50157"/>
    <cellStyle name="Output 6 4 12 3" xfId="50158"/>
    <cellStyle name="Output 6 4 12 4" xfId="50159"/>
    <cellStyle name="Output 6 4 12 5" xfId="50160"/>
    <cellStyle name="Output 6 4 13" xfId="50161"/>
    <cellStyle name="Output 6 4 13 2" xfId="50162"/>
    <cellStyle name="Output 6 4 13 2 2" xfId="50163"/>
    <cellStyle name="Output 6 4 13 2 3" xfId="50164"/>
    <cellStyle name="Output 6 4 13 2 4" xfId="50165"/>
    <cellStyle name="Output 6 4 13 3" xfId="50166"/>
    <cellStyle name="Output 6 4 13 4" xfId="50167"/>
    <cellStyle name="Output 6 4 13 5" xfId="50168"/>
    <cellStyle name="Output 6 4 14" xfId="50169"/>
    <cellStyle name="Output 6 4 14 2" xfId="50170"/>
    <cellStyle name="Output 6 4 14 3" xfId="50171"/>
    <cellStyle name="Output 6 4 14 4" xfId="50172"/>
    <cellStyle name="Output 6 4 15" xfId="50173"/>
    <cellStyle name="Output 6 4 15 2" xfId="50174"/>
    <cellStyle name="Output 6 4 15 3" xfId="50175"/>
    <cellStyle name="Output 6 4 15 4" xfId="50176"/>
    <cellStyle name="Output 6 4 16" xfId="50177"/>
    <cellStyle name="Output 6 4 16 2" xfId="50178"/>
    <cellStyle name="Output 6 4 16 3" xfId="50179"/>
    <cellStyle name="Output 6 4 16 4" xfId="50180"/>
    <cellStyle name="Output 6 4 17" xfId="50181"/>
    <cellStyle name="Output 6 4 18" xfId="50182"/>
    <cellStyle name="Output 6 4 19" xfId="50183"/>
    <cellStyle name="Output 6 4 2" xfId="50184"/>
    <cellStyle name="Output 6 4 2 2" xfId="50185"/>
    <cellStyle name="Output 6 4 2 2 2" xfId="50186"/>
    <cellStyle name="Output 6 4 2 2 3" xfId="50187"/>
    <cellStyle name="Output 6 4 2 2 4" xfId="50188"/>
    <cellStyle name="Output 6 4 2 3" xfId="50189"/>
    <cellStyle name="Output 6 4 2 4" xfId="50190"/>
    <cellStyle name="Output 6 4 2 5" xfId="50191"/>
    <cellStyle name="Output 6 4 3" xfId="50192"/>
    <cellStyle name="Output 6 4 3 2" xfId="50193"/>
    <cellStyle name="Output 6 4 3 2 2" xfId="50194"/>
    <cellStyle name="Output 6 4 3 2 3" xfId="50195"/>
    <cellStyle name="Output 6 4 3 2 4" xfId="50196"/>
    <cellStyle name="Output 6 4 3 3" xfId="50197"/>
    <cellStyle name="Output 6 4 3 4" xfId="50198"/>
    <cellStyle name="Output 6 4 3 5" xfId="50199"/>
    <cellStyle name="Output 6 4 4" xfId="50200"/>
    <cellStyle name="Output 6 4 4 2" xfId="50201"/>
    <cellStyle name="Output 6 4 4 2 2" xfId="50202"/>
    <cellStyle name="Output 6 4 4 2 3" xfId="50203"/>
    <cellStyle name="Output 6 4 4 2 4" xfId="50204"/>
    <cellStyle name="Output 6 4 4 3" xfId="50205"/>
    <cellStyle name="Output 6 4 4 4" xfId="50206"/>
    <cellStyle name="Output 6 4 4 5" xfId="50207"/>
    <cellStyle name="Output 6 4 5" xfId="50208"/>
    <cellStyle name="Output 6 4 5 2" xfId="50209"/>
    <cellStyle name="Output 6 4 5 2 2" xfId="50210"/>
    <cellStyle name="Output 6 4 5 2 3" xfId="50211"/>
    <cellStyle name="Output 6 4 5 2 4" xfId="50212"/>
    <cellStyle name="Output 6 4 5 3" xfId="50213"/>
    <cellStyle name="Output 6 4 5 4" xfId="50214"/>
    <cellStyle name="Output 6 4 5 5" xfId="50215"/>
    <cellStyle name="Output 6 4 6" xfId="50216"/>
    <cellStyle name="Output 6 4 6 2" xfId="50217"/>
    <cellStyle name="Output 6 4 6 2 2" xfId="50218"/>
    <cellStyle name="Output 6 4 6 2 3" xfId="50219"/>
    <cellStyle name="Output 6 4 6 2 4" xfId="50220"/>
    <cellStyle name="Output 6 4 6 3" xfId="50221"/>
    <cellStyle name="Output 6 4 6 4" xfId="50222"/>
    <cellStyle name="Output 6 4 6 5" xfId="50223"/>
    <cellStyle name="Output 6 4 7" xfId="50224"/>
    <cellStyle name="Output 6 4 7 2" xfId="50225"/>
    <cellStyle name="Output 6 4 7 2 2" xfId="50226"/>
    <cellStyle name="Output 6 4 7 2 3" xfId="50227"/>
    <cellStyle name="Output 6 4 7 2 4" xfId="50228"/>
    <cellStyle name="Output 6 4 7 3" xfId="50229"/>
    <cellStyle name="Output 6 4 7 4" xfId="50230"/>
    <cellStyle name="Output 6 4 7 5" xfId="50231"/>
    <cellStyle name="Output 6 4 8" xfId="50232"/>
    <cellStyle name="Output 6 4 8 2" xfId="50233"/>
    <cellStyle name="Output 6 4 8 2 2" xfId="50234"/>
    <cellStyle name="Output 6 4 8 2 3" xfId="50235"/>
    <cellStyle name="Output 6 4 8 2 4" xfId="50236"/>
    <cellStyle name="Output 6 4 8 3" xfId="50237"/>
    <cellStyle name="Output 6 4 8 4" xfId="50238"/>
    <cellStyle name="Output 6 4 8 5" xfId="50239"/>
    <cellStyle name="Output 6 4 9" xfId="50240"/>
    <cellStyle name="Output 6 4 9 2" xfId="50241"/>
    <cellStyle name="Output 6 4 9 2 2" xfId="50242"/>
    <cellStyle name="Output 6 4 9 2 3" xfId="50243"/>
    <cellStyle name="Output 6 4 9 2 4" xfId="50244"/>
    <cellStyle name="Output 6 4 9 3" xfId="50245"/>
    <cellStyle name="Output 6 4 9 4" xfId="50246"/>
    <cellStyle name="Output 6 4 9 5" xfId="50247"/>
    <cellStyle name="Output 6 4_Income Statement " xfId="50248"/>
    <cellStyle name="Output 6 5" xfId="50249"/>
    <cellStyle name="Output 6 5 2" xfId="50250"/>
    <cellStyle name="Output 6 5 2 2" xfId="50251"/>
    <cellStyle name="Output 6 5 2 3" xfId="50252"/>
    <cellStyle name="Output 6 5 2 4" xfId="50253"/>
    <cellStyle name="Output 6 5 3" xfId="50254"/>
    <cellStyle name="Output 6 5 4" xfId="50255"/>
    <cellStyle name="Output 6 5 5" xfId="50256"/>
    <cellStyle name="Output 6 6" xfId="50257"/>
    <cellStyle name="Output 6 6 2" xfId="50258"/>
    <cellStyle name="Output 6 6 2 2" xfId="50259"/>
    <cellStyle name="Output 6 6 2 3" xfId="50260"/>
    <cellStyle name="Output 6 6 2 4" xfId="50261"/>
    <cellStyle name="Output 6 6 3" xfId="50262"/>
    <cellStyle name="Output 6 6 4" xfId="50263"/>
    <cellStyle name="Output 6 6 5" xfId="50264"/>
    <cellStyle name="Output 6 7" xfId="50265"/>
    <cellStyle name="Output 6 7 2" xfId="50266"/>
    <cellStyle name="Output 6 7 2 2" xfId="50267"/>
    <cellStyle name="Output 6 7 2 3" xfId="50268"/>
    <cellStyle name="Output 6 7 2 4" xfId="50269"/>
    <cellStyle name="Output 6 7 3" xfId="50270"/>
    <cellStyle name="Output 6 7 4" xfId="50271"/>
    <cellStyle name="Output 6 7 5" xfId="50272"/>
    <cellStyle name="Output 6 8" xfId="50273"/>
    <cellStyle name="Output 6 8 2" xfId="50274"/>
    <cellStyle name="Output 6 8 2 2" xfId="50275"/>
    <cellStyle name="Output 6 8 2 3" xfId="50276"/>
    <cellStyle name="Output 6 8 2 4" xfId="50277"/>
    <cellStyle name="Output 6 8 3" xfId="50278"/>
    <cellStyle name="Output 6 8 4" xfId="50279"/>
    <cellStyle name="Output 6 8 5" xfId="50280"/>
    <cellStyle name="Output 6 9" xfId="50281"/>
    <cellStyle name="Output 6_5210 2540541 2540013 1823241 1823014 Transmission Revenue Adjustment Clause (TRAC) 0215" xfId="5499"/>
    <cellStyle name="Output 7" xfId="1761"/>
    <cellStyle name="Output 7 10" xfId="50283"/>
    <cellStyle name="Output 7 11" xfId="50284"/>
    <cellStyle name="Output 7 12" xfId="50285"/>
    <cellStyle name="Output 7 13" xfId="50286"/>
    <cellStyle name="Output 7 14" xfId="50282"/>
    <cellStyle name="Output 7 2" xfId="50287"/>
    <cellStyle name="Output 7 2 10" xfId="50288"/>
    <cellStyle name="Output 7 2 10 2" xfId="50289"/>
    <cellStyle name="Output 7 2 10 2 2" xfId="50290"/>
    <cellStyle name="Output 7 2 10 2 3" xfId="50291"/>
    <cellStyle name="Output 7 2 10 2 4" xfId="50292"/>
    <cellStyle name="Output 7 2 10 3" xfId="50293"/>
    <cellStyle name="Output 7 2 10 4" xfId="50294"/>
    <cellStyle name="Output 7 2 10 5" xfId="50295"/>
    <cellStyle name="Output 7 2 11" xfId="50296"/>
    <cellStyle name="Output 7 2 11 2" xfId="50297"/>
    <cellStyle name="Output 7 2 11 3" xfId="50298"/>
    <cellStyle name="Output 7 2 11 4" xfId="50299"/>
    <cellStyle name="Output 7 2 12" xfId="50300"/>
    <cellStyle name="Output 7 2 13" xfId="50301"/>
    <cellStyle name="Output 7 2 14" xfId="50302"/>
    <cellStyle name="Output 7 2 2" xfId="50303"/>
    <cellStyle name="Output 7 2 2 10" xfId="50304"/>
    <cellStyle name="Output 7 2 2 10 2" xfId="50305"/>
    <cellStyle name="Output 7 2 2 10 3" xfId="50306"/>
    <cellStyle name="Output 7 2 2 10 4" xfId="50307"/>
    <cellStyle name="Output 7 2 2 11" xfId="50308"/>
    <cellStyle name="Output 7 2 2 2" xfId="50309"/>
    <cellStyle name="Output 7 2 2 2 2" xfId="50310"/>
    <cellStyle name="Output 7 2 2 2 2 2" xfId="50311"/>
    <cellStyle name="Output 7 2 2 2 2 3" xfId="50312"/>
    <cellStyle name="Output 7 2 2 2 2 4" xfId="50313"/>
    <cellStyle name="Output 7 2 2 2 3" xfId="50314"/>
    <cellStyle name="Output 7 2 2 2 4" xfId="50315"/>
    <cellStyle name="Output 7 2 2 2 5" xfId="50316"/>
    <cellStyle name="Output 7 2 2 3" xfId="50317"/>
    <cellStyle name="Output 7 2 2 3 2" xfId="50318"/>
    <cellStyle name="Output 7 2 2 3 2 2" xfId="50319"/>
    <cellStyle name="Output 7 2 2 3 2 3" xfId="50320"/>
    <cellStyle name="Output 7 2 2 3 2 4" xfId="50321"/>
    <cellStyle name="Output 7 2 2 3 3" xfId="50322"/>
    <cellStyle name="Output 7 2 2 3 4" xfId="50323"/>
    <cellStyle name="Output 7 2 2 3 5" xfId="50324"/>
    <cellStyle name="Output 7 2 2 4" xfId="50325"/>
    <cellStyle name="Output 7 2 2 4 2" xfId="50326"/>
    <cellStyle name="Output 7 2 2 4 2 2" xfId="50327"/>
    <cellStyle name="Output 7 2 2 4 2 3" xfId="50328"/>
    <cellStyle name="Output 7 2 2 4 2 4" xfId="50329"/>
    <cellStyle name="Output 7 2 2 4 3" xfId="50330"/>
    <cellStyle name="Output 7 2 2 4 4" xfId="50331"/>
    <cellStyle name="Output 7 2 2 4 5" xfId="50332"/>
    <cellStyle name="Output 7 2 2 5" xfId="50333"/>
    <cellStyle name="Output 7 2 2 5 2" xfId="50334"/>
    <cellStyle name="Output 7 2 2 5 2 2" xfId="50335"/>
    <cellStyle name="Output 7 2 2 5 2 3" xfId="50336"/>
    <cellStyle name="Output 7 2 2 5 2 4" xfId="50337"/>
    <cellStyle name="Output 7 2 2 5 3" xfId="50338"/>
    <cellStyle name="Output 7 2 2 5 4" xfId="50339"/>
    <cellStyle name="Output 7 2 2 5 5" xfId="50340"/>
    <cellStyle name="Output 7 2 2 6" xfId="50341"/>
    <cellStyle name="Output 7 2 2 6 2" xfId="50342"/>
    <cellStyle name="Output 7 2 2 6 2 2" xfId="50343"/>
    <cellStyle name="Output 7 2 2 6 2 3" xfId="50344"/>
    <cellStyle name="Output 7 2 2 6 2 4" xfId="50345"/>
    <cellStyle name="Output 7 2 2 6 3" xfId="50346"/>
    <cellStyle name="Output 7 2 2 6 4" xfId="50347"/>
    <cellStyle name="Output 7 2 2 6 5" xfId="50348"/>
    <cellStyle name="Output 7 2 2 7" xfId="50349"/>
    <cellStyle name="Output 7 2 2 7 2" xfId="50350"/>
    <cellStyle name="Output 7 2 2 7 2 2" xfId="50351"/>
    <cellStyle name="Output 7 2 2 7 2 3" xfId="50352"/>
    <cellStyle name="Output 7 2 2 7 2 4" xfId="50353"/>
    <cellStyle name="Output 7 2 2 7 3" xfId="50354"/>
    <cellStyle name="Output 7 2 2 7 4" xfId="50355"/>
    <cellStyle name="Output 7 2 2 7 5" xfId="50356"/>
    <cellStyle name="Output 7 2 2 8" xfId="50357"/>
    <cellStyle name="Output 7 2 2 8 2" xfId="50358"/>
    <cellStyle name="Output 7 2 2 8 2 2" xfId="50359"/>
    <cellStyle name="Output 7 2 2 8 2 3" xfId="50360"/>
    <cellStyle name="Output 7 2 2 8 2 4" xfId="50361"/>
    <cellStyle name="Output 7 2 2 8 3" xfId="50362"/>
    <cellStyle name="Output 7 2 2 8 4" xfId="50363"/>
    <cellStyle name="Output 7 2 2 8 5" xfId="50364"/>
    <cellStyle name="Output 7 2 2 9" xfId="50365"/>
    <cellStyle name="Output 7 2 2 9 2" xfId="50366"/>
    <cellStyle name="Output 7 2 2 9 2 2" xfId="50367"/>
    <cellStyle name="Output 7 2 2 9 2 3" xfId="50368"/>
    <cellStyle name="Output 7 2 2 9 2 4" xfId="50369"/>
    <cellStyle name="Output 7 2 2 9 3" xfId="50370"/>
    <cellStyle name="Output 7 2 2 9 4" xfId="50371"/>
    <cellStyle name="Output 7 2 2 9 5" xfId="50372"/>
    <cellStyle name="Output 7 2 2_Income Statement " xfId="50373"/>
    <cellStyle name="Output 7 2 3" xfId="50374"/>
    <cellStyle name="Output 7 2 3 2" xfId="50375"/>
    <cellStyle name="Output 7 2 3 2 2" xfId="50376"/>
    <cellStyle name="Output 7 2 3 2 3" xfId="50377"/>
    <cellStyle name="Output 7 2 3 2 4" xfId="50378"/>
    <cellStyle name="Output 7 2 3 3" xfId="50379"/>
    <cellStyle name="Output 7 2 3 4" xfId="50380"/>
    <cellStyle name="Output 7 2 3 5" xfId="50381"/>
    <cellStyle name="Output 7 2 4" xfId="50382"/>
    <cellStyle name="Output 7 2 4 2" xfId="50383"/>
    <cellStyle name="Output 7 2 4 2 2" xfId="50384"/>
    <cellStyle name="Output 7 2 4 2 3" xfId="50385"/>
    <cellStyle name="Output 7 2 4 2 4" xfId="50386"/>
    <cellStyle name="Output 7 2 4 3" xfId="50387"/>
    <cellStyle name="Output 7 2 4 4" xfId="50388"/>
    <cellStyle name="Output 7 2 4 5" xfId="50389"/>
    <cellStyle name="Output 7 2 5" xfId="50390"/>
    <cellStyle name="Output 7 2 5 2" xfId="50391"/>
    <cellStyle name="Output 7 2 5 2 2" xfId="50392"/>
    <cellStyle name="Output 7 2 5 2 3" xfId="50393"/>
    <cellStyle name="Output 7 2 5 2 4" xfId="50394"/>
    <cellStyle name="Output 7 2 5 3" xfId="50395"/>
    <cellStyle name="Output 7 2 5 4" xfId="50396"/>
    <cellStyle name="Output 7 2 5 5" xfId="50397"/>
    <cellStyle name="Output 7 2 6" xfId="50398"/>
    <cellStyle name="Output 7 2 6 2" xfId="50399"/>
    <cellStyle name="Output 7 2 6 2 2" xfId="50400"/>
    <cellStyle name="Output 7 2 6 2 3" xfId="50401"/>
    <cellStyle name="Output 7 2 6 2 4" xfId="50402"/>
    <cellStyle name="Output 7 2 6 3" xfId="50403"/>
    <cellStyle name="Output 7 2 6 4" xfId="50404"/>
    <cellStyle name="Output 7 2 6 5" xfId="50405"/>
    <cellStyle name="Output 7 2 7" xfId="50406"/>
    <cellStyle name="Output 7 2 7 2" xfId="50407"/>
    <cellStyle name="Output 7 2 7 2 2" xfId="50408"/>
    <cellStyle name="Output 7 2 7 2 3" xfId="50409"/>
    <cellStyle name="Output 7 2 7 2 4" xfId="50410"/>
    <cellStyle name="Output 7 2 7 3" xfId="50411"/>
    <cellStyle name="Output 7 2 7 4" xfId="50412"/>
    <cellStyle name="Output 7 2 7 5" xfId="50413"/>
    <cellStyle name="Output 7 2 8" xfId="50414"/>
    <cellStyle name="Output 7 2 8 2" xfId="50415"/>
    <cellStyle name="Output 7 2 8 2 2" xfId="50416"/>
    <cellStyle name="Output 7 2 8 2 3" xfId="50417"/>
    <cellStyle name="Output 7 2 8 2 4" xfId="50418"/>
    <cellStyle name="Output 7 2 8 3" xfId="50419"/>
    <cellStyle name="Output 7 2 8 4" xfId="50420"/>
    <cellStyle name="Output 7 2 8 5" xfId="50421"/>
    <cellStyle name="Output 7 2 9" xfId="50422"/>
    <cellStyle name="Output 7 2 9 2" xfId="50423"/>
    <cellStyle name="Output 7 2 9 2 2" xfId="50424"/>
    <cellStyle name="Output 7 2 9 2 3" xfId="50425"/>
    <cellStyle name="Output 7 2 9 2 4" xfId="50426"/>
    <cellStyle name="Output 7 2 9 3" xfId="50427"/>
    <cellStyle name="Output 7 2 9 4" xfId="50428"/>
    <cellStyle name="Output 7 2 9 5" xfId="50429"/>
    <cellStyle name="Output 7 2_Income Statement " xfId="50430"/>
    <cellStyle name="Output 7 3" xfId="50431"/>
    <cellStyle name="Output 7 3 10" xfId="50432"/>
    <cellStyle name="Output 7 3 10 2" xfId="50433"/>
    <cellStyle name="Output 7 3 10 3" xfId="50434"/>
    <cellStyle name="Output 7 3 10 4" xfId="50435"/>
    <cellStyle name="Output 7 3 11" xfId="50436"/>
    <cellStyle name="Output 7 3 2" xfId="50437"/>
    <cellStyle name="Output 7 3 2 2" xfId="50438"/>
    <cellStyle name="Output 7 3 2 2 2" xfId="50439"/>
    <cellStyle name="Output 7 3 2 2 3" xfId="50440"/>
    <cellStyle name="Output 7 3 2 2 4" xfId="50441"/>
    <cellStyle name="Output 7 3 2 3" xfId="50442"/>
    <cellStyle name="Output 7 3 2 4" xfId="50443"/>
    <cellStyle name="Output 7 3 2 5" xfId="50444"/>
    <cellStyle name="Output 7 3 3" xfId="50445"/>
    <cellStyle name="Output 7 3 3 2" xfId="50446"/>
    <cellStyle name="Output 7 3 3 2 2" xfId="50447"/>
    <cellStyle name="Output 7 3 3 2 3" xfId="50448"/>
    <cellStyle name="Output 7 3 3 2 4" xfId="50449"/>
    <cellStyle name="Output 7 3 3 3" xfId="50450"/>
    <cellStyle name="Output 7 3 3 4" xfId="50451"/>
    <cellStyle name="Output 7 3 3 5" xfId="50452"/>
    <cellStyle name="Output 7 3 4" xfId="50453"/>
    <cellStyle name="Output 7 3 4 2" xfId="50454"/>
    <cellStyle name="Output 7 3 4 2 2" xfId="50455"/>
    <cellStyle name="Output 7 3 4 2 3" xfId="50456"/>
    <cellStyle name="Output 7 3 4 2 4" xfId="50457"/>
    <cellStyle name="Output 7 3 4 3" xfId="50458"/>
    <cellStyle name="Output 7 3 4 4" xfId="50459"/>
    <cellStyle name="Output 7 3 4 5" xfId="50460"/>
    <cellStyle name="Output 7 3 5" xfId="50461"/>
    <cellStyle name="Output 7 3 5 2" xfId="50462"/>
    <cellStyle name="Output 7 3 5 2 2" xfId="50463"/>
    <cellStyle name="Output 7 3 5 2 3" xfId="50464"/>
    <cellStyle name="Output 7 3 5 2 4" xfId="50465"/>
    <cellStyle name="Output 7 3 5 3" xfId="50466"/>
    <cellStyle name="Output 7 3 5 4" xfId="50467"/>
    <cellStyle name="Output 7 3 5 5" xfId="50468"/>
    <cellStyle name="Output 7 3 6" xfId="50469"/>
    <cellStyle name="Output 7 3 6 2" xfId="50470"/>
    <cellStyle name="Output 7 3 6 2 2" xfId="50471"/>
    <cellStyle name="Output 7 3 6 2 3" xfId="50472"/>
    <cellStyle name="Output 7 3 6 2 4" xfId="50473"/>
    <cellStyle name="Output 7 3 6 3" xfId="50474"/>
    <cellStyle name="Output 7 3 6 4" xfId="50475"/>
    <cellStyle name="Output 7 3 6 5" xfId="50476"/>
    <cellStyle name="Output 7 3 7" xfId="50477"/>
    <cellStyle name="Output 7 3 7 2" xfId="50478"/>
    <cellStyle name="Output 7 3 7 2 2" xfId="50479"/>
    <cellStyle name="Output 7 3 7 2 3" xfId="50480"/>
    <cellStyle name="Output 7 3 7 2 4" xfId="50481"/>
    <cellStyle name="Output 7 3 7 3" xfId="50482"/>
    <cellStyle name="Output 7 3 7 4" xfId="50483"/>
    <cellStyle name="Output 7 3 7 5" xfId="50484"/>
    <cellStyle name="Output 7 3 8" xfId="50485"/>
    <cellStyle name="Output 7 3 8 2" xfId="50486"/>
    <cellStyle name="Output 7 3 8 2 2" xfId="50487"/>
    <cellStyle name="Output 7 3 8 2 3" xfId="50488"/>
    <cellStyle name="Output 7 3 8 2 4" xfId="50489"/>
    <cellStyle name="Output 7 3 8 3" xfId="50490"/>
    <cellStyle name="Output 7 3 8 4" xfId="50491"/>
    <cellStyle name="Output 7 3 8 5" xfId="50492"/>
    <cellStyle name="Output 7 3 9" xfId="50493"/>
    <cellStyle name="Output 7 3 9 2" xfId="50494"/>
    <cellStyle name="Output 7 3 9 2 2" xfId="50495"/>
    <cellStyle name="Output 7 3 9 2 3" xfId="50496"/>
    <cellStyle name="Output 7 3 9 2 4" xfId="50497"/>
    <cellStyle name="Output 7 3 9 3" xfId="50498"/>
    <cellStyle name="Output 7 3 9 4" xfId="50499"/>
    <cellStyle name="Output 7 3 9 5" xfId="50500"/>
    <cellStyle name="Output 7 3_Income Statement " xfId="50501"/>
    <cellStyle name="Output 7 4" xfId="50502"/>
    <cellStyle name="Output 7 4 10" xfId="50503"/>
    <cellStyle name="Output 7 4 10 2" xfId="50504"/>
    <cellStyle name="Output 7 4 10 2 2" xfId="50505"/>
    <cellStyle name="Output 7 4 10 2 3" xfId="50506"/>
    <cellStyle name="Output 7 4 10 2 4" xfId="50507"/>
    <cellStyle name="Output 7 4 10 3" xfId="50508"/>
    <cellStyle name="Output 7 4 10 4" xfId="50509"/>
    <cellStyle name="Output 7 4 10 5" xfId="50510"/>
    <cellStyle name="Output 7 4 11" xfId="50511"/>
    <cellStyle name="Output 7 4 11 2" xfId="50512"/>
    <cellStyle name="Output 7 4 11 2 2" xfId="50513"/>
    <cellStyle name="Output 7 4 11 2 3" xfId="50514"/>
    <cellStyle name="Output 7 4 11 2 4" xfId="50515"/>
    <cellStyle name="Output 7 4 11 3" xfId="50516"/>
    <cellStyle name="Output 7 4 11 4" xfId="50517"/>
    <cellStyle name="Output 7 4 11 5" xfId="50518"/>
    <cellStyle name="Output 7 4 12" xfId="50519"/>
    <cellStyle name="Output 7 4 12 2" xfId="50520"/>
    <cellStyle name="Output 7 4 12 2 2" xfId="50521"/>
    <cellStyle name="Output 7 4 12 2 3" xfId="50522"/>
    <cellStyle name="Output 7 4 12 2 4" xfId="50523"/>
    <cellStyle name="Output 7 4 12 3" xfId="50524"/>
    <cellStyle name="Output 7 4 12 4" xfId="50525"/>
    <cellStyle name="Output 7 4 12 5" xfId="50526"/>
    <cellStyle name="Output 7 4 13" xfId="50527"/>
    <cellStyle name="Output 7 4 13 2" xfId="50528"/>
    <cellStyle name="Output 7 4 13 2 2" xfId="50529"/>
    <cellStyle name="Output 7 4 13 2 3" xfId="50530"/>
    <cellStyle name="Output 7 4 13 2 4" xfId="50531"/>
    <cellStyle name="Output 7 4 13 3" xfId="50532"/>
    <cellStyle name="Output 7 4 13 4" xfId="50533"/>
    <cellStyle name="Output 7 4 13 5" xfId="50534"/>
    <cellStyle name="Output 7 4 14" xfId="50535"/>
    <cellStyle name="Output 7 4 14 2" xfId="50536"/>
    <cellStyle name="Output 7 4 14 3" xfId="50537"/>
    <cellStyle name="Output 7 4 14 4" xfId="50538"/>
    <cellStyle name="Output 7 4 15" xfId="50539"/>
    <cellStyle name="Output 7 4 15 2" xfId="50540"/>
    <cellStyle name="Output 7 4 15 3" xfId="50541"/>
    <cellStyle name="Output 7 4 15 4" xfId="50542"/>
    <cellStyle name="Output 7 4 16" xfId="50543"/>
    <cellStyle name="Output 7 4 16 2" xfId="50544"/>
    <cellStyle name="Output 7 4 16 3" xfId="50545"/>
    <cellStyle name="Output 7 4 16 4" xfId="50546"/>
    <cellStyle name="Output 7 4 17" xfId="50547"/>
    <cellStyle name="Output 7 4 18" xfId="50548"/>
    <cellStyle name="Output 7 4 19" xfId="50549"/>
    <cellStyle name="Output 7 4 2" xfId="50550"/>
    <cellStyle name="Output 7 4 2 2" xfId="50551"/>
    <cellStyle name="Output 7 4 2 2 2" xfId="50552"/>
    <cellStyle name="Output 7 4 2 2 3" xfId="50553"/>
    <cellStyle name="Output 7 4 2 2 4" xfId="50554"/>
    <cellStyle name="Output 7 4 2 3" xfId="50555"/>
    <cellStyle name="Output 7 4 2 4" xfId="50556"/>
    <cellStyle name="Output 7 4 2 5" xfId="50557"/>
    <cellStyle name="Output 7 4 3" xfId="50558"/>
    <cellStyle name="Output 7 4 3 2" xfId="50559"/>
    <cellStyle name="Output 7 4 3 2 2" xfId="50560"/>
    <cellStyle name="Output 7 4 3 2 3" xfId="50561"/>
    <cellStyle name="Output 7 4 3 2 4" xfId="50562"/>
    <cellStyle name="Output 7 4 3 3" xfId="50563"/>
    <cellStyle name="Output 7 4 3 4" xfId="50564"/>
    <cellStyle name="Output 7 4 3 5" xfId="50565"/>
    <cellStyle name="Output 7 4 4" xfId="50566"/>
    <cellStyle name="Output 7 4 4 2" xfId="50567"/>
    <cellStyle name="Output 7 4 4 2 2" xfId="50568"/>
    <cellStyle name="Output 7 4 4 2 3" xfId="50569"/>
    <cellStyle name="Output 7 4 4 2 4" xfId="50570"/>
    <cellStyle name="Output 7 4 4 3" xfId="50571"/>
    <cellStyle name="Output 7 4 4 4" xfId="50572"/>
    <cellStyle name="Output 7 4 4 5" xfId="50573"/>
    <cellStyle name="Output 7 4 5" xfId="50574"/>
    <cellStyle name="Output 7 4 5 2" xfId="50575"/>
    <cellStyle name="Output 7 4 5 2 2" xfId="50576"/>
    <cellStyle name="Output 7 4 5 2 3" xfId="50577"/>
    <cellStyle name="Output 7 4 5 2 4" xfId="50578"/>
    <cellStyle name="Output 7 4 5 3" xfId="50579"/>
    <cellStyle name="Output 7 4 5 4" xfId="50580"/>
    <cellStyle name="Output 7 4 5 5" xfId="50581"/>
    <cellStyle name="Output 7 4 6" xfId="50582"/>
    <cellStyle name="Output 7 4 6 2" xfId="50583"/>
    <cellStyle name="Output 7 4 6 2 2" xfId="50584"/>
    <cellStyle name="Output 7 4 6 2 3" xfId="50585"/>
    <cellStyle name="Output 7 4 6 2 4" xfId="50586"/>
    <cellStyle name="Output 7 4 6 3" xfId="50587"/>
    <cellStyle name="Output 7 4 6 4" xfId="50588"/>
    <cellStyle name="Output 7 4 6 5" xfId="50589"/>
    <cellStyle name="Output 7 4 7" xfId="50590"/>
    <cellStyle name="Output 7 4 7 2" xfId="50591"/>
    <cellStyle name="Output 7 4 7 2 2" xfId="50592"/>
    <cellStyle name="Output 7 4 7 2 3" xfId="50593"/>
    <cellStyle name="Output 7 4 7 2 4" xfId="50594"/>
    <cellStyle name="Output 7 4 7 3" xfId="50595"/>
    <cellStyle name="Output 7 4 7 4" xfId="50596"/>
    <cellStyle name="Output 7 4 7 5" xfId="50597"/>
    <cellStyle name="Output 7 4 8" xfId="50598"/>
    <cellStyle name="Output 7 4 8 2" xfId="50599"/>
    <cellStyle name="Output 7 4 8 2 2" xfId="50600"/>
    <cellStyle name="Output 7 4 8 2 3" xfId="50601"/>
    <cellStyle name="Output 7 4 8 2 4" xfId="50602"/>
    <cellStyle name="Output 7 4 8 3" xfId="50603"/>
    <cellStyle name="Output 7 4 8 4" xfId="50604"/>
    <cellStyle name="Output 7 4 8 5" xfId="50605"/>
    <cellStyle name="Output 7 4 9" xfId="50606"/>
    <cellStyle name="Output 7 4 9 2" xfId="50607"/>
    <cellStyle name="Output 7 4 9 2 2" xfId="50608"/>
    <cellStyle name="Output 7 4 9 2 3" xfId="50609"/>
    <cellStyle name="Output 7 4 9 2 4" xfId="50610"/>
    <cellStyle name="Output 7 4 9 3" xfId="50611"/>
    <cellStyle name="Output 7 4 9 4" xfId="50612"/>
    <cellStyle name="Output 7 4 9 5" xfId="50613"/>
    <cellStyle name="Output 7 4_Income Statement " xfId="50614"/>
    <cellStyle name="Output 7 5" xfId="50615"/>
    <cellStyle name="Output 7 5 2" xfId="50616"/>
    <cellStyle name="Output 7 5 2 2" xfId="50617"/>
    <cellStyle name="Output 7 5 2 3" xfId="50618"/>
    <cellStyle name="Output 7 5 2 4" xfId="50619"/>
    <cellStyle name="Output 7 5 3" xfId="50620"/>
    <cellStyle name="Output 7 5 4" xfId="50621"/>
    <cellStyle name="Output 7 5 5" xfId="50622"/>
    <cellStyle name="Output 7 6" xfId="50623"/>
    <cellStyle name="Output 7 6 2" xfId="50624"/>
    <cellStyle name="Output 7 6 2 2" xfId="50625"/>
    <cellStyle name="Output 7 6 2 3" xfId="50626"/>
    <cellStyle name="Output 7 6 2 4" xfId="50627"/>
    <cellStyle name="Output 7 6 3" xfId="50628"/>
    <cellStyle name="Output 7 6 4" xfId="50629"/>
    <cellStyle name="Output 7 6 5" xfId="50630"/>
    <cellStyle name="Output 7 7" xfId="50631"/>
    <cellStyle name="Output 7 7 2" xfId="50632"/>
    <cellStyle name="Output 7 7 2 2" xfId="50633"/>
    <cellStyle name="Output 7 7 2 3" xfId="50634"/>
    <cellStyle name="Output 7 7 2 4" xfId="50635"/>
    <cellStyle name="Output 7 7 3" xfId="50636"/>
    <cellStyle name="Output 7 7 4" xfId="50637"/>
    <cellStyle name="Output 7 7 5" xfId="50638"/>
    <cellStyle name="Output 7 8" xfId="50639"/>
    <cellStyle name="Output 7 8 2" xfId="50640"/>
    <cellStyle name="Output 7 8 2 2" xfId="50641"/>
    <cellStyle name="Output 7 8 2 3" xfId="50642"/>
    <cellStyle name="Output 7 8 2 4" xfId="50643"/>
    <cellStyle name="Output 7 8 3" xfId="50644"/>
    <cellStyle name="Output 7 8 4" xfId="50645"/>
    <cellStyle name="Output 7 8 5" xfId="50646"/>
    <cellStyle name="Output 7 9" xfId="50647"/>
    <cellStyle name="Output 7_Cash Flow " xfId="50648"/>
    <cellStyle name="Output 8" xfId="1762"/>
    <cellStyle name="Output 8 10" xfId="50650"/>
    <cellStyle name="Output 8 11" xfId="50651"/>
    <cellStyle name="Output 8 12" xfId="50652"/>
    <cellStyle name="Output 8 13" xfId="50653"/>
    <cellStyle name="Output 8 14" xfId="50649"/>
    <cellStyle name="Output 8 2" xfId="50654"/>
    <cellStyle name="Output 8 2 10" xfId="50655"/>
    <cellStyle name="Output 8 2 10 2" xfId="50656"/>
    <cellStyle name="Output 8 2 10 2 2" xfId="50657"/>
    <cellStyle name="Output 8 2 10 2 3" xfId="50658"/>
    <cellStyle name="Output 8 2 10 2 4" xfId="50659"/>
    <cellStyle name="Output 8 2 10 3" xfId="50660"/>
    <cellStyle name="Output 8 2 10 4" xfId="50661"/>
    <cellStyle name="Output 8 2 10 5" xfId="50662"/>
    <cellStyle name="Output 8 2 11" xfId="50663"/>
    <cellStyle name="Output 8 2 11 2" xfId="50664"/>
    <cellStyle name="Output 8 2 11 3" xfId="50665"/>
    <cellStyle name="Output 8 2 11 4" xfId="50666"/>
    <cellStyle name="Output 8 2 12" xfId="50667"/>
    <cellStyle name="Output 8 2 13" xfId="50668"/>
    <cellStyle name="Output 8 2 14" xfId="50669"/>
    <cellStyle name="Output 8 2 2" xfId="50670"/>
    <cellStyle name="Output 8 2 2 10" xfId="50671"/>
    <cellStyle name="Output 8 2 2 10 2" xfId="50672"/>
    <cellStyle name="Output 8 2 2 10 3" xfId="50673"/>
    <cellStyle name="Output 8 2 2 10 4" xfId="50674"/>
    <cellStyle name="Output 8 2 2 11" xfId="50675"/>
    <cellStyle name="Output 8 2 2 2" xfId="50676"/>
    <cellStyle name="Output 8 2 2 2 2" xfId="50677"/>
    <cellStyle name="Output 8 2 2 2 2 2" xfId="50678"/>
    <cellStyle name="Output 8 2 2 2 2 3" xfId="50679"/>
    <cellStyle name="Output 8 2 2 2 2 4" xfId="50680"/>
    <cellStyle name="Output 8 2 2 2 3" xfId="50681"/>
    <cellStyle name="Output 8 2 2 2 4" xfId="50682"/>
    <cellStyle name="Output 8 2 2 2 5" xfId="50683"/>
    <cellStyle name="Output 8 2 2 3" xfId="50684"/>
    <cellStyle name="Output 8 2 2 3 2" xfId="50685"/>
    <cellStyle name="Output 8 2 2 3 2 2" xfId="50686"/>
    <cellStyle name="Output 8 2 2 3 2 3" xfId="50687"/>
    <cellStyle name="Output 8 2 2 3 2 4" xfId="50688"/>
    <cellStyle name="Output 8 2 2 3 3" xfId="50689"/>
    <cellStyle name="Output 8 2 2 3 4" xfId="50690"/>
    <cellStyle name="Output 8 2 2 3 5" xfId="50691"/>
    <cellStyle name="Output 8 2 2 4" xfId="50692"/>
    <cellStyle name="Output 8 2 2 4 2" xfId="50693"/>
    <cellStyle name="Output 8 2 2 4 2 2" xfId="50694"/>
    <cellStyle name="Output 8 2 2 4 2 3" xfId="50695"/>
    <cellStyle name="Output 8 2 2 4 2 4" xfId="50696"/>
    <cellStyle name="Output 8 2 2 4 3" xfId="50697"/>
    <cellStyle name="Output 8 2 2 4 4" xfId="50698"/>
    <cellStyle name="Output 8 2 2 4 5" xfId="50699"/>
    <cellStyle name="Output 8 2 2 5" xfId="50700"/>
    <cellStyle name="Output 8 2 2 5 2" xfId="50701"/>
    <cellStyle name="Output 8 2 2 5 2 2" xfId="50702"/>
    <cellStyle name="Output 8 2 2 5 2 3" xfId="50703"/>
    <cellStyle name="Output 8 2 2 5 2 4" xfId="50704"/>
    <cellStyle name="Output 8 2 2 5 3" xfId="50705"/>
    <cellStyle name="Output 8 2 2 5 4" xfId="50706"/>
    <cellStyle name="Output 8 2 2 5 5" xfId="50707"/>
    <cellStyle name="Output 8 2 2 6" xfId="50708"/>
    <cellStyle name="Output 8 2 2 6 2" xfId="50709"/>
    <cellStyle name="Output 8 2 2 6 2 2" xfId="50710"/>
    <cellStyle name="Output 8 2 2 6 2 3" xfId="50711"/>
    <cellStyle name="Output 8 2 2 6 2 4" xfId="50712"/>
    <cellStyle name="Output 8 2 2 6 3" xfId="50713"/>
    <cellStyle name="Output 8 2 2 6 4" xfId="50714"/>
    <cellStyle name="Output 8 2 2 6 5" xfId="50715"/>
    <cellStyle name="Output 8 2 2 7" xfId="50716"/>
    <cellStyle name="Output 8 2 2 7 2" xfId="50717"/>
    <cellStyle name="Output 8 2 2 7 2 2" xfId="50718"/>
    <cellStyle name="Output 8 2 2 7 2 3" xfId="50719"/>
    <cellStyle name="Output 8 2 2 7 2 4" xfId="50720"/>
    <cellStyle name="Output 8 2 2 7 3" xfId="50721"/>
    <cellStyle name="Output 8 2 2 7 4" xfId="50722"/>
    <cellStyle name="Output 8 2 2 7 5" xfId="50723"/>
    <cellStyle name="Output 8 2 2 8" xfId="50724"/>
    <cellStyle name="Output 8 2 2 8 2" xfId="50725"/>
    <cellStyle name="Output 8 2 2 8 2 2" xfId="50726"/>
    <cellStyle name="Output 8 2 2 8 2 3" xfId="50727"/>
    <cellStyle name="Output 8 2 2 8 2 4" xfId="50728"/>
    <cellStyle name="Output 8 2 2 8 3" xfId="50729"/>
    <cellStyle name="Output 8 2 2 8 4" xfId="50730"/>
    <cellStyle name="Output 8 2 2 8 5" xfId="50731"/>
    <cellStyle name="Output 8 2 2 9" xfId="50732"/>
    <cellStyle name="Output 8 2 2 9 2" xfId="50733"/>
    <cellStyle name="Output 8 2 2 9 2 2" xfId="50734"/>
    <cellStyle name="Output 8 2 2 9 2 3" xfId="50735"/>
    <cellStyle name="Output 8 2 2 9 2 4" xfId="50736"/>
    <cellStyle name="Output 8 2 2 9 3" xfId="50737"/>
    <cellStyle name="Output 8 2 2 9 4" xfId="50738"/>
    <cellStyle name="Output 8 2 2 9 5" xfId="50739"/>
    <cellStyle name="Output 8 2 2_Income Statement " xfId="50740"/>
    <cellStyle name="Output 8 2 3" xfId="50741"/>
    <cellStyle name="Output 8 2 3 2" xfId="50742"/>
    <cellStyle name="Output 8 2 3 2 2" xfId="50743"/>
    <cellStyle name="Output 8 2 3 2 3" xfId="50744"/>
    <cellStyle name="Output 8 2 3 2 4" xfId="50745"/>
    <cellStyle name="Output 8 2 3 3" xfId="50746"/>
    <cellStyle name="Output 8 2 3 4" xfId="50747"/>
    <cellStyle name="Output 8 2 3 5" xfId="50748"/>
    <cellStyle name="Output 8 2 4" xfId="50749"/>
    <cellStyle name="Output 8 2 4 2" xfId="50750"/>
    <cellStyle name="Output 8 2 4 2 2" xfId="50751"/>
    <cellStyle name="Output 8 2 4 2 3" xfId="50752"/>
    <cellStyle name="Output 8 2 4 2 4" xfId="50753"/>
    <cellStyle name="Output 8 2 4 3" xfId="50754"/>
    <cellStyle name="Output 8 2 4 4" xfId="50755"/>
    <cellStyle name="Output 8 2 4 5" xfId="50756"/>
    <cellStyle name="Output 8 2 5" xfId="50757"/>
    <cellStyle name="Output 8 2 5 2" xfId="50758"/>
    <cellStyle name="Output 8 2 5 2 2" xfId="50759"/>
    <cellStyle name="Output 8 2 5 2 3" xfId="50760"/>
    <cellStyle name="Output 8 2 5 2 4" xfId="50761"/>
    <cellStyle name="Output 8 2 5 3" xfId="50762"/>
    <cellStyle name="Output 8 2 5 4" xfId="50763"/>
    <cellStyle name="Output 8 2 5 5" xfId="50764"/>
    <cellStyle name="Output 8 2 6" xfId="50765"/>
    <cellStyle name="Output 8 2 6 2" xfId="50766"/>
    <cellStyle name="Output 8 2 6 2 2" xfId="50767"/>
    <cellStyle name="Output 8 2 6 2 3" xfId="50768"/>
    <cellStyle name="Output 8 2 6 2 4" xfId="50769"/>
    <cellStyle name="Output 8 2 6 3" xfId="50770"/>
    <cellStyle name="Output 8 2 6 4" xfId="50771"/>
    <cellStyle name="Output 8 2 6 5" xfId="50772"/>
    <cellStyle name="Output 8 2 7" xfId="50773"/>
    <cellStyle name="Output 8 2 7 2" xfId="50774"/>
    <cellStyle name="Output 8 2 7 2 2" xfId="50775"/>
    <cellStyle name="Output 8 2 7 2 3" xfId="50776"/>
    <cellStyle name="Output 8 2 7 2 4" xfId="50777"/>
    <cellStyle name="Output 8 2 7 3" xfId="50778"/>
    <cellStyle name="Output 8 2 7 4" xfId="50779"/>
    <cellStyle name="Output 8 2 7 5" xfId="50780"/>
    <cellStyle name="Output 8 2 8" xfId="50781"/>
    <cellStyle name="Output 8 2 8 2" xfId="50782"/>
    <cellStyle name="Output 8 2 8 2 2" xfId="50783"/>
    <cellStyle name="Output 8 2 8 2 3" xfId="50784"/>
    <cellStyle name="Output 8 2 8 2 4" xfId="50785"/>
    <cellStyle name="Output 8 2 8 3" xfId="50786"/>
    <cellStyle name="Output 8 2 8 4" xfId="50787"/>
    <cellStyle name="Output 8 2 8 5" xfId="50788"/>
    <cellStyle name="Output 8 2 9" xfId="50789"/>
    <cellStyle name="Output 8 2 9 2" xfId="50790"/>
    <cellStyle name="Output 8 2 9 2 2" xfId="50791"/>
    <cellStyle name="Output 8 2 9 2 3" xfId="50792"/>
    <cellStyle name="Output 8 2 9 2 4" xfId="50793"/>
    <cellStyle name="Output 8 2 9 3" xfId="50794"/>
    <cellStyle name="Output 8 2 9 4" xfId="50795"/>
    <cellStyle name="Output 8 2 9 5" xfId="50796"/>
    <cellStyle name="Output 8 2_Income Statement " xfId="50797"/>
    <cellStyle name="Output 8 3" xfId="50798"/>
    <cellStyle name="Output 8 3 10" xfId="50799"/>
    <cellStyle name="Output 8 3 10 2" xfId="50800"/>
    <cellStyle name="Output 8 3 10 3" xfId="50801"/>
    <cellStyle name="Output 8 3 10 4" xfId="50802"/>
    <cellStyle name="Output 8 3 11" xfId="50803"/>
    <cellStyle name="Output 8 3 2" xfId="50804"/>
    <cellStyle name="Output 8 3 2 2" xfId="50805"/>
    <cellStyle name="Output 8 3 2 2 2" xfId="50806"/>
    <cellStyle name="Output 8 3 2 2 3" xfId="50807"/>
    <cellStyle name="Output 8 3 2 2 4" xfId="50808"/>
    <cellStyle name="Output 8 3 2 3" xfId="50809"/>
    <cellStyle name="Output 8 3 2 4" xfId="50810"/>
    <cellStyle name="Output 8 3 2 5" xfId="50811"/>
    <cellStyle name="Output 8 3 3" xfId="50812"/>
    <cellStyle name="Output 8 3 3 2" xfId="50813"/>
    <cellStyle name="Output 8 3 3 2 2" xfId="50814"/>
    <cellStyle name="Output 8 3 3 2 3" xfId="50815"/>
    <cellStyle name="Output 8 3 3 2 4" xfId="50816"/>
    <cellStyle name="Output 8 3 3 3" xfId="50817"/>
    <cellStyle name="Output 8 3 3 4" xfId="50818"/>
    <cellStyle name="Output 8 3 3 5" xfId="50819"/>
    <cellStyle name="Output 8 3 4" xfId="50820"/>
    <cellStyle name="Output 8 3 4 2" xfId="50821"/>
    <cellStyle name="Output 8 3 4 2 2" xfId="50822"/>
    <cellStyle name="Output 8 3 4 2 3" xfId="50823"/>
    <cellStyle name="Output 8 3 4 2 4" xfId="50824"/>
    <cellStyle name="Output 8 3 4 3" xfId="50825"/>
    <cellStyle name="Output 8 3 4 4" xfId="50826"/>
    <cellStyle name="Output 8 3 4 5" xfId="50827"/>
    <cellStyle name="Output 8 3 5" xfId="50828"/>
    <cellStyle name="Output 8 3 5 2" xfId="50829"/>
    <cellStyle name="Output 8 3 5 2 2" xfId="50830"/>
    <cellStyle name="Output 8 3 5 2 3" xfId="50831"/>
    <cellStyle name="Output 8 3 5 2 4" xfId="50832"/>
    <cellStyle name="Output 8 3 5 3" xfId="50833"/>
    <cellStyle name="Output 8 3 5 4" xfId="50834"/>
    <cellStyle name="Output 8 3 5 5" xfId="50835"/>
    <cellStyle name="Output 8 3 6" xfId="50836"/>
    <cellStyle name="Output 8 3 6 2" xfId="50837"/>
    <cellStyle name="Output 8 3 6 2 2" xfId="50838"/>
    <cellStyle name="Output 8 3 6 2 3" xfId="50839"/>
    <cellStyle name="Output 8 3 6 2 4" xfId="50840"/>
    <cellStyle name="Output 8 3 6 3" xfId="50841"/>
    <cellStyle name="Output 8 3 6 4" xfId="50842"/>
    <cellStyle name="Output 8 3 6 5" xfId="50843"/>
    <cellStyle name="Output 8 3 7" xfId="50844"/>
    <cellStyle name="Output 8 3 7 2" xfId="50845"/>
    <cellStyle name="Output 8 3 7 2 2" xfId="50846"/>
    <cellStyle name="Output 8 3 7 2 3" xfId="50847"/>
    <cellStyle name="Output 8 3 7 2 4" xfId="50848"/>
    <cellStyle name="Output 8 3 7 3" xfId="50849"/>
    <cellStyle name="Output 8 3 7 4" xfId="50850"/>
    <cellStyle name="Output 8 3 7 5" xfId="50851"/>
    <cellStyle name="Output 8 3 8" xfId="50852"/>
    <cellStyle name="Output 8 3 8 2" xfId="50853"/>
    <cellStyle name="Output 8 3 8 2 2" xfId="50854"/>
    <cellStyle name="Output 8 3 8 2 3" xfId="50855"/>
    <cellStyle name="Output 8 3 8 2 4" xfId="50856"/>
    <cellStyle name="Output 8 3 8 3" xfId="50857"/>
    <cellStyle name="Output 8 3 8 4" xfId="50858"/>
    <cellStyle name="Output 8 3 8 5" xfId="50859"/>
    <cellStyle name="Output 8 3 9" xfId="50860"/>
    <cellStyle name="Output 8 3 9 2" xfId="50861"/>
    <cellStyle name="Output 8 3 9 2 2" xfId="50862"/>
    <cellStyle name="Output 8 3 9 2 3" xfId="50863"/>
    <cellStyle name="Output 8 3 9 2 4" xfId="50864"/>
    <cellStyle name="Output 8 3 9 3" xfId="50865"/>
    <cellStyle name="Output 8 3 9 4" xfId="50866"/>
    <cellStyle name="Output 8 3 9 5" xfId="50867"/>
    <cellStyle name="Output 8 3_Income Statement " xfId="50868"/>
    <cellStyle name="Output 8 4" xfId="50869"/>
    <cellStyle name="Output 8 4 10" xfId="50870"/>
    <cellStyle name="Output 8 4 10 2" xfId="50871"/>
    <cellStyle name="Output 8 4 10 2 2" xfId="50872"/>
    <cellStyle name="Output 8 4 10 2 3" xfId="50873"/>
    <cellStyle name="Output 8 4 10 2 4" xfId="50874"/>
    <cellStyle name="Output 8 4 10 3" xfId="50875"/>
    <cellStyle name="Output 8 4 10 4" xfId="50876"/>
    <cellStyle name="Output 8 4 10 5" xfId="50877"/>
    <cellStyle name="Output 8 4 11" xfId="50878"/>
    <cellStyle name="Output 8 4 11 2" xfId="50879"/>
    <cellStyle name="Output 8 4 11 2 2" xfId="50880"/>
    <cellStyle name="Output 8 4 11 2 3" xfId="50881"/>
    <cellStyle name="Output 8 4 11 2 4" xfId="50882"/>
    <cellStyle name="Output 8 4 11 3" xfId="50883"/>
    <cellStyle name="Output 8 4 11 4" xfId="50884"/>
    <cellStyle name="Output 8 4 11 5" xfId="50885"/>
    <cellStyle name="Output 8 4 12" xfId="50886"/>
    <cellStyle name="Output 8 4 12 2" xfId="50887"/>
    <cellStyle name="Output 8 4 12 2 2" xfId="50888"/>
    <cellStyle name="Output 8 4 12 2 3" xfId="50889"/>
    <cellStyle name="Output 8 4 12 2 4" xfId="50890"/>
    <cellStyle name="Output 8 4 12 3" xfId="50891"/>
    <cellStyle name="Output 8 4 12 4" xfId="50892"/>
    <cellStyle name="Output 8 4 12 5" xfId="50893"/>
    <cellStyle name="Output 8 4 13" xfId="50894"/>
    <cellStyle name="Output 8 4 13 2" xfId="50895"/>
    <cellStyle name="Output 8 4 13 2 2" xfId="50896"/>
    <cellStyle name="Output 8 4 13 2 3" xfId="50897"/>
    <cellStyle name="Output 8 4 13 2 4" xfId="50898"/>
    <cellStyle name="Output 8 4 13 3" xfId="50899"/>
    <cellStyle name="Output 8 4 13 4" xfId="50900"/>
    <cellStyle name="Output 8 4 13 5" xfId="50901"/>
    <cellStyle name="Output 8 4 14" xfId="50902"/>
    <cellStyle name="Output 8 4 14 2" xfId="50903"/>
    <cellStyle name="Output 8 4 14 3" xfId="50904"/>
    <cellStyle name="Output 8 4 14 4" xfId="50905"/>
    <cellStyle name="Output 8 4 15" xfId="50906"/>
    <cellStyle name="Output 8 4 15 2" xfId="50907"/>
    <cellStyle name="Output 8 4 15 3" xfId="50908"/>
    <cellStyle name="Output 8 4 15 4" xfId="50909"/>
    <cellStyle name="Output 8 4 16" xfId="50910"/>
    <cellStyle name="Output 8 4 16 2" xfId="50911"/>
    <cellStyle name="Output 8 4 16 3" xfId="50912"/>
    <cellStyle name="Output 8 4 16 4" xfId="50913"/>
    <cellStyle name="Output 8 4 17" xfId="50914"/>
    <cellStyle name="Output 8 4 18" xfId="50915"/>
    <cellStyle name="Output 8 4 19" xfId="50916"/>
    <cellStyle name="Output 8 4 2" xfId="50917"/>
    <cellStyle name="Output 8 4 2 2" xfId="50918"/>
    <cellStyle name="Output 8 4 2 2 2" xfId="50919"/>
    <cellStyle name="Output 8 4 2 2 3" xfId="50920"/>
    <cellStyle name="Output 8 4 2 2 4" xfId="50921"/>
    <cellStyle name="Output 8 4 2 3" xfId="50922"/>
    <cellStyle name="Output 8 4 2 4" xfId="50923"/>
    <cellStyle name="Output 8 4 2 5" xfId="50924"/>
    <cellStyle name="Output 8 4 3" xfId="50925"/>
    <cellStyle name="Output 8 4 3 2" xfId="50926"/>
    <cellStyle name="Output 8 4 3 2 2" xfId="50927"/>
    <cellStyle name="Output 8 4 3 2 3" xfId="50928"/>
    <cellStyle name="Output 8 4 3 2 4" xfId="50929"/>
    <cellStyle name="Output 8 4 3 3" xfId="50930"/>
    <cellStyle name="Output 8 4 3 4" xfId="50931"/>
    <cellStyle name="Output 8 4 3 5" xfId="50932"/>
    <cellStyle name="Output 8 4 4" xfId="50933"/>
    <cellStyle name="Output 8 4 4 2" xfId="50934"/>
    <cellStyle name="Output 8 4 4 2 2" xfId="50935"/>
    <cellStyle name="Output 8 4 4 2 3" xfId="50936"/>
    <cellStyle name="Output 8 4 4 2 4" xfId="50937"/>
    <cellStyle name="Output 8 4 4 3" xfId="50938"/>
    <cellStyle name="Output 8 4 4 4" xfId="50939"/>
    <cellStyle name="Output 8 4 4 5" xfId="50940"/>
    <cellStyle name="Output 8 4 5" xfId="50941"/>
    <cellStyle name="Output 8 4 5 2" xfId="50942"/>
    <cellStyle name="Output 8 4 5 2 2" xfId="50943"/>
    <cellStyle name="Output 8 4 5 2 3" xfId="50944"/>
    <cellStyle name="Output 8 4 5 2 4" xfId="50945"/>
    <cellStyle name="Output 8 4 5 3" xfId="50946"/>
    <cellStyle name="Output 8 4 5 4" xfId="50947"/>
    <cellStyle name="Output 8 4 5 5" xfId="50948"/>
    <cellStyle name="Output 8 4 6" xfId="50949"/>
    <cellStyle name="Output 8 4 6 2" xfId="50950"/>
    <cellStyle name="Output 8 4 6 2 2" xfId="50951"/>
    <cellStyle name="Output 8 4 6 2 3" xfId="50952"/>
    <cellStyle name="Output 8 4 6 2 4" xfId="50953"/>
    <cellStyle name="Output 8 4 6 3" xfId="50954"/>
    <cellStyle name="Output 8 4 6 4" xfId="50955"/>
    <cellStyle name="Output 8 4 6 5" xfId="50956"/>
    <cellStyle name="Output 8 4 7" xfId="50957"/>
    <cellStyle name="Output 8 4 7 2" xfId="50958"/>
    <cellStyle name="Output 8 4 7 2 2" xfId="50959"/>
    <cellStyle name="Output 8 4 7 2 3" xfId="50960"/>
    <cellStyle name="Output 8 4 7 2 4" xfId="50961"/>
    <cellStyle name="Output 8 4 7 3" xfId="50962"/>
    <cellStyle name="Output 8 4 7 4" xfId="50963"/>
    <cellStyle name="Output 8 4 7 5" xfId="50964"/>
    <cellStyle name="Output 8 4 8" xfId="50965"/>
    <cellStyle name="Output 8 4 8 2" xfId="50966"/>
    <cellStyle name="Output 8 4 8 2 2" xfId="50967"/>
    <cellStyle name="Output 8 4 8 2 3" xfId="50968"/>
    <cellStyle name="Output 8 4 8 2 4" xfId="50969"/>
    <cellStyle name="Output 8 4 8 3" xfId="50970"/>
    <cellStyle name="Output 8 4 8 4" xfId="50971"/>
    <cellStyle name="Output 8 4 8 5" xfId="50972"/>
    <cellStyle name="Output 8 4 9" xfId="50973"/>
    <cellStyle name="Output 8 4 9 2" xfId="50974"/>
    <cellStyle name="Output 8 4 9 2 2" xfId="50975"/>
    <cellStyle name="Output 8 4 9 2 3" xfId="50976"/>
    <cellStyle name="Output 8 4 9 2 4" xfId="50977"/>
    <cellStyle name="Output 8 4 9 3" xfId="50978"/>
    <cellStyle name="Output 8 4 9 4" xfId="50979"/>
    <cellStyle name="Output 8 4 9 5" xfId="50980"/>
    <cellStyle name="Output 8 4_Income Statement " xfId="50981"/>
    <cellStyle name="Output 8 5" xfId="50982"/>
    <cellStyle name="Output 8 5 2" xfId="50983"/>
    <cellStyle name="Output 8 5 2 2" xfId="50984"/>
    <cellStyle name="Output 8 5 2 3" xfId="50985"/>
    <cellStyle name="Output 8 5 2 4" xfId="50986"/>
    <cellStyle name="Output 8 5 3" xfId="50987"/>
    <cellStyle name="Output 8 5 4" xfId="50988"/>
    <cellStyle name="Output 8 5 5" xfId="50989"/>
    <cellStyle name="Output 8 6" xfId="50990"/>
    <cellStyle name="Output 8 6 2" xfId="50991"/>
    <cellStyle name="Output 8 6 2 2" xfId="50992"/>
    <cellStyle name="Output 8 6 2 3" xfId="50993"/>
    <cellStyle name="Output 8 6 2 4" xfId="50994"/>
    <cellStyle name="Output 8 6 3" xfId="50995"/>
    <cellStyle name="Output 8 6 4" xfId="50996"/>
    <cellStyle name="Output 8 6 5" xfId="50997"/>
    <cellStyle name="Output 8 7" xfId="50998"/>
    <cellStyle name="Output 8 7 2" xfId="50999"/>
    <cellStyle name="Output 8 7 2 2" xfId="51000"/>
    <cellStyle name="Output 8 7 2 3" xfId="51001"/>
    <cellStyle name="Output 8 7 2 4" xfId="51002"/>
    <cellStyle name="Output 8 7 3" xfId="51003"/>
    <cellStyle name="Output 8 7 4" xfId="51004"/>
    <cellStyle name="Output 8 7 5" xfId="51005"/>
    <cellStyle name="Output 8 8" xfId="51006"/>
    <cellStyle name="Output 8 8 2" xfId="51007"/>
    <cellStyle name="Output 8 8 2 2" xfId="51008"/>
    <cellStyle name="Output 8 8 2 3" xfId="51009"/>
    <cellStyle name="Output 8 8 2 4" xfId="51010"/>
    <cellStyle name="Output 8 8 3" xfId="51011"/>
    <cellStyle name="Output 8 8 4" xfId="51012"/>
    <cellStyle name="Output 8 8 5" xfId="51013"/>
    <cellStyle name="Output 8 9" xfId="51014"/>
    <cellStyle name="Output 8_Cash Flow " xfId="51015"/>
    <cellStyle name="Output 9" xfId="1763"/>
    <cellStyle name="Output 9 10" xfId="51017"/>
    <cellStyle name="Output 9 11" xfId="51018"/>
    <cellStyle name="Output 9 12" xfId="51019"/>
    <cellStyle name="Output 9 13" xfId="51020"/>
    <cellStyle name="Output 9 14" xfId="51016"/>
    <cellStyle name="Output 9 2" xfId="51021"/>
    <cellStyle name="Output 9 2 10" xfId="51022"/>
    <cellStyle name="Output 9 2 10 2" xfId="51023"/>
    <cellStyle name="Output 9 2 10 2 2" xfId="51024"/>
    <cellStyle name="Output 9 2 10 2 3" xfId="51025"/>
    <cellStyle name="Output 9 2 10 2 4" xfId="51026"/>
    <cellStyle name="Output 9 2 10 3" xfId="51027"/>
    <cellStyle name="Output 9 2 10 4" xfId="51028"/>
    <cellStyle name="Output 9 2 10 5" xfId="51029"/>
    <cellStyle name="Output 9 2 11" xfId="51030"/>
    <cellStyle name="Output 9 2 11 2" xfId="51031"/>
    <cellStyle name="Output 9 2 11 3" xfId="51032"/>
    <cellStyle name="Output 9 2 11 4" xfId="51033"/>
    <cellStyle name="Output 9 2 12" xfId="51034"/>
    <cellStyle name="Output 9 2 13" xfId="51035"/>
    <cellStyle name="Output 9 2 14" xfId="51036"/>
    <cellStyle name="Output 9 2 2" xfId="51037"/>
    <cellStyle name="Output 9 2 2 10" xfId="51038"/>
    <cellStyle name="Output 9 2 2 10 2" xfId="51039"/>
    <cellStyle name="Output 9 2 2 10 3" xfId="51040"/>
    <cellStyle name="Output 9 2 2 10 4" xfId="51041"/>
    <cellStyle name="Output 9 2 2 11" xfId="51042"/>
    <cellStyle name="Output 9 2 2 2" xfId="51043"/>
    <cellStyle name="Output 9 2 2 2 2" xfId="51044"/>
    <cellStyle name="Output 9 2 2 2 2 2" xfId="51045"/>
    <cellStyle name="Output 9 2 2 2 2 3" xfId="51046"/>
    <cellStyle name="Output 9 2 2 2 2 4" xfId="51047"/>
    <cellStyle name="Output 9 2 2 2 3" xfId="51048"/>
    <cellStyle name="Output 9 2 2 2 4" xfId="51049"/>
    <cellStyle name="Output 9 2 2 2 5" xfId="51050"/>
    <cellStyle name="Output 9 2 2 3" xfId="51051"/>
    <cellStyle name="Output 9 2 2 3 2" xfId="51052"/>
    <cellStyle name="Output 9 2 2 3 2 2" xfId="51053"/>
    <cellStyle name="Output 9 2 2 3 2 3" xfId="51054"/>
    <cellStyle name="Output 9 2 2 3 2 4" xfId="51055"/>
    <cellStyle name="Output 9 2 2 3 3" xfId="51056"/>
    <cellStyle name="Output 9 2 2 3 4" xfId="51057"/>
    <cellStyle name="Output 9 2 2 3 5" xfId="51058"/>
    <cellStyle name="Output 9 2 2 4" xfId="51059"/>
    <cellStyle name="Output 9 2 2 4 2" xfId="51060"/>
    <cellStyle name="Output 9 2 2 4 2 2" xfId="51061"/>
    <cellStyle name="Output 9 2 2 4 2 3" xfId="51062"/>
    <cellStyle name="Output 9 2 2 4 2 4" xfId="51063"/>
    <cellStyle name="Output 9 2 2 4 3" xfId="51064"/>
    <cellStyle name="Output 9 2 2 4 4" xfId="51065"/>
    <cellStyle name="Output 9 2 2 4 5" xfId="51066"/>
    <cellStyle name="Output 9 2 2 5" xfId="51067"/>
    <cellStyle name="Output 9 2 2 5 2" xfId="51068"/>
    <cellStyle name="Output 9 2 2 5 2 2" xfId="51069"/>
    <cellStyle name="Output 9 2 2 5 2 3" xfId="51070"/>
    <cellStyle name="Output 9 2 2 5 2 4" xfId="51071"/>
    <cellStyle name="Output 9 2 2 5 3" xfId="51072"/>
    <cellStyle name="Output 9 2 2 5 4" xfId="51073"/>
    <cellStyle name="Output 9 2 2 5 5" xfId="51074"/>
    <cellStyle name="Output 9 2 2 6" xfId="51075"/>
    <cellStyle name="Output 9 2 2 6 2" xfId="51076"/>
    <cellStyle name="Output 9 2 2 6 2 2" xfId="51077"/>
    <cellStyle name="Output 9 2 2 6 2 3" xfId="51078"/>
    <cellStyle name="Output 9 2 2 6 2 4" xfId="51079"/>
    <cellStyle name="Output 9 2 2 6 3" xfId="51080"/>
    <cellStyle name="Output 9 2 2 6 4" xfId="51081"/>
    <cellStyle name="Output 9 2 2 6 5" xfId="51082"/>
    <cellStyle name="Output 9 2 2 7" xfId="51083"/>
    <cellStyle name="Output 9 2 2 7 2" xfId="51084"/>
    <cellStyle name="Output 9 2 2 7 2 2" xfId="51085"/>
    <cellStyle name="Output 9 2 2 7 2 3" xfId="51086"/>
    <cellStyle name="Output 9 2 2 7 2 4" xfId="51087"/>
    <cellStyle name="Output 9 2 2 7 3" xfId="51088"/>
    <cellStyle name="Output 9 2 2 7 4" xfId="51089"/>
    <cellStyle name="Output 9 2 2 7 5" xfId="51090"/>
    <cellStyle name="Output 9 2 2 8" xfId="51091"/>
    <cellStyle name="Output 9 2 2 8 2" xfId="51092"/>
    <cellStyle name="Output 9 2 2 8 2 2" xfId="51093"/>
    <cellStyle name="Output 9 2 2 8 2 3" xfId="51094"/>
    <cellStyle name="Output 9 2 2 8 2 4" xfId="51095"/>
    <cellStyle name="Output 9 2 2 8 3" xfId="51096"/>
    <cellStyle name="Output 9 2 2 8 4" xfId="51097"/>
    <cellStyle name="Output 9 2 2 8 5" xfId="51098"/>
    <cellStyle name="Output 9 2 2 9" xfId="51099"/>
    <cellStyle name="Output 9 2 2 9 2" xfId="51100"/>
    <cellStyle name="Output 9 2 2 9 2 2" xfId="51101"/>
    <cellStyle name="Output 9 2 2 9 2 3" xfId="51102"/>
    <cellStyle name="Output 9 2 2 9 2 4" xfId="51103"/>
    <cellStyle name="Output 9 2 2 9 3" xfId="51104"/>
    <cellStyle name="Output 9 2 2 9 4" xfId="51105"/>
    <cellStyle name="Output 9 2 2 9 5" xfId="51106"/>
    <cellStyle name="Output 9 2 2_Income Statement " xfId="51107"/>
    <cellStyle name="Output 9 2 3" xfId="51108"/>
    <cellStyle name="Output 9 2 3 2" xfId="51109"/>
    <cellStyle name="Output 9 2 3 2 2" xfId="51110"/>
    <cellStyle name="Output 9 2 3 2 3" xfId="51111"/>
    <cellStyle name="Output 9 2 3 2 4" xfId="51112"/>
    <cellStyle name="Output 9 2 3 3" xfId="51113"/>
    <cellStyle name="Output 9 2 3 4" xfId="51114"/>
    <cellStyle name="Output 9 2 3 5" xfId="51115"/>
    <cellStyle name="Output 9 2 4" xfId="51116"/>
    <cellStyle name="Output 9 2 4 2" xfId="51117"/>
    <cellStyle name="Output 9 2 4 2 2" xfId="51118"/>
    <cellStyle name="Output 9 2 4 2 3" xfId="51119"/>
    <cellStyle name="Output 9 2 4 2 4" xfId="51120"/>
    <cellStyle name="Output 9 2 4 3" xfId="51121"/>
    <cellStyle name="Output 9 2 4 4" xfId="51122"/>
    <cellStyle name="Output 9 2 4 5" xfId="51123"/>
    <cellStyle name="Output 9 2 5" xfId="51124"/>
    <cellStyle name="Output 9 2 5 2" xfId="51125"/>
    <cellStyle name="Output 9 2 5 2 2" xfId="51126"/>
    <cellStyle name="Output 9 2 5 2 3" xfId="51127"/>
    <cellStyle name="Output 9 2 5 2 4" xfId="51128"/>
    <cellStyle name="Output 9 2 5 3" xfId="51129"/>
    <cellStyle name="Output 9 2 5 4" xfId="51130"/>
    <cellStyle name="Output 9 2 5 5" xfId="51131"/>
    <cellStyle name="Output 9 2 6" xfId="51132"/>
    <cellStyle name="Output 9 2 6 2" xfId="51133"/>
    <cellStyle name="Output 9 2 6 2 2" xfId="51134"/>
    <cellStyle name="Output 9 2 6 2 3" xfId="51135"/>
    <cellStyle name="Output 9 2 6 2 4" xfId="51136"/>
    <cellStyle name="Output 9 2 6 3" xfId="51137"/>
    <cellStyle name="Output 9 2 6 4" xfId="51138"/>
    <cellStyle name="Output 9 2 6 5" xfId="51139"/>
    <cellStyle name="Output 9 2 7" xfId="51140"/>
    <cellStyle name="Output 9 2 7 2" xfId="51141"/>
    <cellStyle name="Output 9 2 7 2 2" xfId="51142"/>
    <cellStyle name="Output 9 2 7 2 3" xfId="51143"/>
    <cellStyle name="Output 9 2 7 2 4" xfId="51144"/>
    <cellStyle name="Output 9 2 7 3" xfId="51145"/>
    <cellStyle name="Output 9 2 7 4" xfId="51146"/>
    <cellStyle name="Output 9 2 7 5" xfId="51147"/>
    <cellStyle name="Output 9 2 8" xfId="51148"/>
    <cellStyle name="Output 9 2 8 2" xfId="51149"/>
    <cellStyle name="Output 9 2 8 2 2" xfId="51150"/>
    <cellStyle name="Output 9 2 8 2 3" xfId="51151"/>
    <cellStyle name="Output 9 2 8 2 4" xfId="51152"/>
    <cellStyle name="Output 9 2 8 3" xfId="51153"/>
    <cellStyle name="Output 9 2 8 4" xfId="51154"/>
    <cellStyle name="Output 9 2 8 5" xfId="51155"/>
    <cellStyle name="Output 9 2 9" xfId="51156"/>
    <cellStyle name="Output 9 2 9 2" xfId="51157"/>
    <cellStyle name="Output 9 2 9 2 2" xfId="51158"/>
    <cellStyle name="Output 9 2 9 2 3" xfId="51159"/>
    <cellStyle name="Output 9 2 9 2 4" xfId="51160"/>
    <cellStyle name="Output 9 2 9 3" xfId="51161"/>
    <cellStyle name="Output 9 2 9 4" xfId="51162"/>
    <cellStyle name="Output 9 2 9 5" xfId="51163"/>
    <cellStyle name="Output 9 2_Income Statement " xfId="51164"/>
    <cellStyle name="Output 9 3" xfId="51165"/>
    <cellStyle name="Output 9 3 10" xfId="51166"/>
    <cellStyle name="Output 9 3 10 2" xfId="51167"/>
    <cellStyle name="Output 9 3 10 3" xfId="51168"/>
    <cellStyle name="Output 9 3 10 4" xfId="51169"/>
    <cellStyle name="Output 9 3 11" xfId="51170"/>
    <cellStyle name="Output 9 3 2" xfId="51171"/>
    <cellStyle name="Output 9 3 2 2" xfId="51172"/>
    <cellStyle name="Output 9 3 2 2 2" xfId="51173"/>
    <cellStyle name="Output 9 3 2 2 3" xfId="51174"/>
    <cellStyle name="Output 9 3 2 2 4" xfId="51175"/>
    <cellStyle name="Output 9 3 2 3" xfId="51176"/>
    <cellStyle name="Output 9 3 2 4" xfId="51177"/>
    <cellStyle name="Output 9 3 2 5" xfId="51178"/>
    <cellStyle name="Output 9 3 3" xfId="51179"/>
    <cellStyle name="Output 9 3 3 2" xfId="51180"/>
    <cellStyle name="Output 9 3 3 2 2" xfId="51181"/>
    <cellStyle name="Output 9 3 3 2 3" xfId="51182"/>
    <cellStyle name="Output 9 3 3 2 4" xfId="51183"/>
    <cellStyle name="Output 9 3 3 3" xfId="51184"/>
    <cellStyle name="Output 9 3 3 4" xfId="51185"/>
    <cellStyle name="Output 9 3 3 5" xfId="51186"/>
    <cellStyle name="Output 9 3 4" xfId="51187"/>
    <cellStyle name="Output 9 3 4 2" xfId="51188"/>
    <cellStyle name="Output 9 3 4 2 2" xfId="51189"/>
    <cellStyle name="Output 9 3 4 2 3" xfId="51190"/>
    <cellStyle name="Output 9 3 4 2 4" xfId="51191"/>
    <cellStyle name="Output 9 3 4 3" xfId="51192"/>
    <cellStyle name="Output 9 3 4 4" xfId="51193"/>
    <cellStyle name="Output 9 3 4 5" xfId="51194"/>
    <cellStyle name="Output 9 3 5" xfId="51195"/>
    <cellStyle name="Output 9 3 5 2" xfId="51196"/>
    <cellStyle name="Output 9 3 5 2 2" xfId="51197"/>
    <cellStyle name="Output 9 3 5 2 3" xfId="51198"/>
    <cellStyle name="Output 9 3 5 2 4" xfId="51199"/>
    <cellStyle name="Output 9 3 5 3" xfId="51200"/>
    <cellStyle name="Output 9 3 5 4" xfId="51201"/>
    <cellStyle name="Output 9 3 5 5" xfId="51202"/>
    <cellStyle name="Output 9 3 6" xfId="51203"/>
    <cellStyle name="Output 9 3 6 2" xfId="51204"/>
    <cellStyle name="Output 9 3 6 2 2" xfId="51205"/>
    <cellStyle name="Output 9 3 6 2 3" xfId="51206"/>
    <cellStyle name="Output 9 3 6 2 4" xfId="51207"/>
    <cellStyle name="Output 9 3 6 3" xfId="51208"/>
    <cellStyle name="Output 9 3 6 4" xfId="51209"/>
    <cellStyle name="Output 9 3 6 5" xfId="51210"/>
    <cellStyle name="Output 9 3 7" xfId="51211"/>
    <cellStyle name="Output 9 3 7 2" xfId="51212"/>
    <cellStyle name="Output 9 3 7 2 2" xfId="51213"/>
    <cellStyle name="Output 9 3 7 2 3" xfId="51214"/>
    <cellStyle name="Output 9 3 7 2 4" xfId="51215"/>
    <cellStyle name="Output 9 3 7 3" xfId="51216"/>
    <cellStyle name="Output 9 3 7 4" xfId="51217"/>
    <cellStyle name="Output 9 3 7 5" xfId="51218"/>
    <cellStyle name="Output 9 3 8" xfId="51219"/>
    <cellStyle name="Output 9 3 8 2" xfId="51220"/>
    <cellStyle name="Output 9 3 8 2 2" xfId="51221"/>
    <cellStyle name="Output 9 3 8 2 3" xfId="51222"/>
    <cellStyle name="Output 9 3 8 2 4" xfId="51223"/>
    <cellStyle name="Output 9 3 8 3" xfId="51224"/>
    <cellStyle name="Output 9 3 8 4" xfId="51225"/>
    <cellStyle name="Output 9 3 8 5" xfId="51226"/>
    <cellStyle name="Output 9 3 9" xfId="51227"/>
    <cellStyle name="Output 9 3 9 2" xfId="51228"/>
    <cellStyle name="Output 9 3 9 2 2" xfId="51229"/>
    <cellStyle name="Output 9 3 9 2 3" xfId="51230"/>
    <cellStyle name="Output 9 3 9 2 4" xfId="51231"/>
    <cellStyle name="Output 9 3 9 3" xfId="51232"/>
    <cellStyle name="Output 9 3 9 4" xfId="51233"/>
    <cellStyle name="Output 9 3 9 5" xfId="51234"/>
    <cellStyle name="Output 9 3_Income Statement " xfId="51235"/>
    <cellStyle name="Output 9 4" xfId="51236"/>
    <cellStyle name="Output 9 4 10" xfId="51237"/>
    <cellStyle name="Output 9 4 10 2" xfId="51238"/>
    <cellStyle name="Output 9 4 10 2 2" xfId="51239"/>
    <cellStyle name="Output 9 4 10 2 3" xfId="51240"/>
    <cellStyle name="Output 9 4 10 2 4" xfId="51241"/>
    <cellStyle name="Output 9 4 10 3" xfId="51242"/>
    <cellStyle name="Output 9 4 10 4" xfId="51243"/>
    <cellStyle name="Output 9 4 10 5" xfId="51244"/>
    <cellStyle name="Output 9 4 11" xfId="51245"/>
    <cellStyle name="Output 9 4 11 2" xfId="51246"/>
    <cellStyle name="Output 9 4 11 2 2" xfId="51247"/>
    <cellStyle name="Output 9 4 11 2 3" xfId="51248"/>
    <cellStyle name="Output 9 4 11 2 4" xfId="51249"/>
    <cellStyle name="Output 9 4 11 3" xfId="51250"/>
    <cellStyle name="Output 9 4 11 4" xfId="51251"/>
    <cellStyle name="Output 9 4 11 5" xfId="51252"/>
    <cellStyle name="Output 9 4 12" xfId="51253"/>
    <cellStyle name="Output 9 4 12 2" xfId="51254"/>
    <cellStyle name="Output 9 4 12 2 2" xfId="51255"/>
    <cellStyle name="Output 9 4 12 2 3" xfId="51256"/>
    <cellStyle name="Output 9 4 12 2 4" xfId="51257"/>
    <cellStyle name="Output 9 4 12 3" xfId="51258"/>
    <cellStyle name="Output 9 4 12 4" xfId="51259"/>
    <cellStyle name="Output 9 4 12 5" xfId="51260"/>
    <cellStyle name="Output 9 4 13" xfId="51261"/>
    <cellStyle name="Output 9 4 13 2" xfId="51262"/>
    <cellStyle name="Output 9 4 13 2 2" xfId="51263"/>
    <cellStyle name="Output 9 4 13 2 3" xfId="51264"/>
    <cellStyle name="Output 9 4 13 2 4" xfId="51265"/>
    <cellStyle name="Output 9 4 13 3" xfId="51266"/>
    <cellStyle name="Output 9 4 13 4" xfId="51267"/>
    <cellStyle name="Output 9 4 13 5" xfId="51268"/>
    <cellStyle name="Output 9 4 14" xfId="51269"/>
    <cellStyle name="Output 9 4 14 2" xfId="51270"/>
    <cellStyle name="Output 9 4 14 3" xfId="51271"/>
    <cellStyle name="Output 9 4 14 4" xfId="51272"/>
    <cellStyle name="Output 9 4 15" xfId="51273"/>
    <cellStyle name="Output 9 4 15 2" xfId="51274"/>
    <cellStyle name="Output 9 4 15 3" xfId="51275"/>
    <cellStyle name="Output 9 4 15 4" xfId="51276"/>
    <cellStyle name="Output 9 4 16" xfId="51277"/>
    <cellStyle name="Output 9 4 16 2" xfId="51278"/>
    <cellStyle name="Output 9 4 16 3" xfId="51279"/>
    <cellStyle name="Output 9 4 16 4" xfId="51280"/>
    <cellStyle name="Output 9 4 17" xfId="51281"/>
    <cellStyle name="Output 9 4 18" xfId="51282"/>
    <cellStyle name="Output 9 4 19" xfId="51283"/>
    <cellStyle name="Output 9 4 2" xfId="51284"/>
    <cellStyle name="Output 9 4 2 2" xfId="51285"/>
    <cellStyle name="Output 9 4 2 2 2" xfId="51286"/>
    <cellStyle name="Output 9 4 2 2 3" xfId="51287"/>
    <cellStyle name="Output 9 4 2 2 4" xfId="51288"/>
    <cellStyle name="Output 9 4 2 3" xfId="51289"/>
    <cellStyle name="Output 9 4 2 4" xfId="51290"/>
    <cellStyle name="Output 9 4 2 5" xfId="51291"/>
    <cellStyle name="Output 9 4 3" xfId="51292"/>
    <cellStyle name="Output 9 4 3 2" xfId="51293"/>
    <cellStyle name="Output 9 4 3 2 2" xfId="51294"/>
    <cellStyle name="Output 9 4 3 2 3" xfId="51295"/>
    <cellStyle name="Output 9 4 3 2 4" xfId="51296"/>
    <cellStyle name="Output 9 4 3 3" xfId="51297"/>
    <cellStyle name="Output 9 4 3 4" xfId="51298"/>
    <cellStyle name="Output 9 4 3 5" xfId="51299"/>
    <cellStyle name="Output 9 4 4" xfId="51300"/>
    <cellStyle name="Output 9 4 4 2" xfId="51301"/>
    <cellStyle name="Output 9 4 4 2 2" xfId="51302"/>
    <cellStyle name="Output 9 4 4 2 3" xfId="51303"/>
    <cellStyle name="Output 9 4 4 2 4" xfId="51304"/>
    <cellStyle name="Output 9 4 4 3" xfId="51305"/>
    <cellStyle name="Output 9 4 4 4" xfId="51306"/>
    <cellStyle name="Output 9 4 4 5" xfId="51307"/>
    <cellStyle name="Output 9 4 5" xfId="51308"/>
    <cellStyle name="Output 9 4 5 2" xfId="51309"/>
    <cellStyle name="Output 9 4 5 2 2" xfId="51310"/>
    <cellStyle name="Output 9 4 5 2 3" xfId="51311"/>
    <cellStyle name="Output 9 4 5 2 4" xfId="51312"/>
    <cellStyle name="Output 9 4 5 3" xfId="51313"/>
    <cellStyle name="Output 9 4 5 4" xfId="51314"/>
    <cellStyle name="Output 9 4 5 5" xfId="51315"/>
    <cellStyle name="Output 9 4 6" xfId="51316"/>
    <cellStyle name="Output 9 4 6 2" xfId="51317"/>
    <cellStyle name="Output 9 4 6 2 2" xfId="51318"/>
    <cellStyle name="Output 9 4 6 2 3" xfId="51319"/>
    <cellStyle name="Output 9 4 6 2 4" xfId="51320"/>
    <cellStyle name="Output 9 4 6 3" xfId="51321"/>
    <cellStyle name="Output 9 4 6 4" xfId="51322"/>
    <cellStyle name="Output 9 4 6 5" xfId="51323"/>
    <cellStyle name="Output 9 4 7" xfId="51324"/>
    <cellStyle name="Output 9 4 7 2" xfId="51325"/>
    <cellStyle name="Output 9 4 7 2 2" xfId="51326"/>
    <cellStyle name="Output 9 4 7 2 3" xfId="51327"/>
    <cellStyle name="Output 9 4 7 2 4" xfId="51328"/>
    <cellStyle name="Output 9 4 7 3" xfId="51329"/>
    <cellStyle name="Output 9 4 7 4" xfId="51330"/>
    <cellStyle name="Output 9 4 7 5" xfId="51331"/>
    <cellStyle name="Output 9 4 8" xfId="51332"/>
    <cellStyle name="Output 9 4 8 2" xfId="51333"/>
    <cellStyle name="Output 9 4 8 2 2" xfId="51334"/>
    <cellStyle name="Output 9 4 8 2 3" xfId="51335"/>
    <cellStyle name="Output 9 4 8 2 4" xfId="51336"/>
    <cellStyle name="Output 9 4 8 3" xfId="51337"/>
    <cellStyle name="Output 9 4 8 4" xfId="51338"/>
    <cellStyle name="Output 9 4 8 5" xfId="51339"/>
    <cellStyle name="Output 9 4 9" xfId="51340"/>
    <cellStyle name="Output 9 4 9 2" xfId="51341"/>
    <cellStyle name="Output 9 4 9 2 2" xfId="51342"/>
    <cellStyle name="Output 9 4 9 2 3" xfId="51343"/>
    <cellStyle name="Output 9 4 9 2 4" xfId="51344"/>
    <cellStyle name="Output 9 4 9 3" xfId="51345"/>
    <cellStyle name="Output 9 4 9 4" xfId="51346"/>
    <cellStyle name="Output 9 4 9 5" xfId="51347"/>
    <cellStyle name="Output 9 4_Income Statement " xfId="51348"/>
    <cellStyle name="Output 9 5" xfId="51349"/>
    <cellStyle name="Output 9 5 2" xfId="51350"/>
    <cellStyle name="Output 9 5 2 2" xfId="51351"/>
    <cellStyle name="Output 9 5 2 3" xfId="51352"/>
    <cellStyle name="Output 9 5 2 4" xfId="51353"/>
    <cellStyle name="Output 9 5 3" xfId="51354"/>
    <cellStyle name="Output 9 5 4" xfId="51355"/>
    <cellStyle name="Output 9 5 5" xfId="51356"/>
    <cellStyle name="Output 9 6" xfId="51357"/>
    <cellStyle name="Output 9 6 2" xfId="51358"/>
    <cellStyle name="Output 9 6 2 2" xfId="51359"/>
    <cellStyle name="Output 9 6 2 3" xfId="51360"/>
    <cellStyle name="Output 9 6 2 4" xfId="51361"/>
    <cellStyle name="Output 9 6 3" xfId="51362"/>
    <cellStyle name="Output 9 6 4" xfId="51363"/>
    <cellStyle name="Output 9 6 5" xfId="51364"/>
    <cellStyle name="Output 9 7" xfId="51365"/>
    <cellStyle name="Output 9 7 2" xfId="51366"/>
    <cellStyle name="Output 9 7 2 2" xfId="51367"/>
    <cellStyle name="Output 9 7 2 3" xfId="51368"/>
    <cellStyle name="Output 9 7 2 4" xfId="51369"/>
    <cellStyle name="Output 9 7 3" xfId="51370"/>
    <cellStyle name="Output 9 7 4" xfId="51371"/>
    <cellStyle name="Output 9 7 5" xfId="51372"/>
    <cellStyle name="Output 9 8" xfId="51373"/>
    <cellStyle name="Output 9 8 2" xfId="51374"/>
    <cellStyle name="Output 9 8 2 2" xfId="51375"/>
    <cellStyle name="Output 9 8 2 3" xfId="51376"/>
    <cellStyle name="Output 9 8 2 4" xfId="51377"/>
    <cellStyle name="Output 9 8 3" xfId="51378"/>
    <cellStyle name="Output 9 8 4" xfId="51379"/>
    <cellStyle name="Output 9 8 5" xfId="51380"/>
    <cellStyle name="Output 9 9" xfId="51381"/>
    <cellStyle name="Output 9_Cash Flow " xfId="51382"/>
    <cellStyle name="Output Amounts" xfId="1764"/>
    <cellStyle name="Output Column Headings" xfId="1765"/>
    <cellStyle name="Output Column Headings 10" xfId="51384"/>
    <cellStyle name="Output Column Headings 11" xfId="51383"/>
    <cellStyle name="Output Column Headings 2" xfId="3578"/>
    <cellStyle name="Output Column Headings 2 2" xfId="51386"/>
    <cellStyle name="Output Column Headings 2 2 2" xfId="51387"/>
    <cellStyle name="Output Column Headings 2 3" xfId="51388"/>
    <cellStyle name="Output Column Headings 2 3 2" xfId="51389"/>
    <cellStyle name="Output Column Headings 2 4" xfId="51390"/>
    <cellStyle name="Output Column Headings 2 5" xfId="51385"/>
    <cellStyle name="Output Column Headings 2_Income Statement " xfId="51391"/>
    <cellStyle name="Output Column Headings 3" xfId="51392"/>
    <cellStyle name="Output Column Headings 3 2" xfId="51393"/>
    <cellStyle name="Output Column Headings 4" xfId="51394"/>
    <cellStyle name="Output Column Headings 4 2" xfId="51395"/>
    <cellStyle name="Output Column Headings 5" xfId="51396"/>
    <cellStyle name="Output Column Headings 5 2" xfId="51397"/>
    <cellStyle name="Output Column Headings 6" xfId="51398"/>
    <cellStyle name="Output Column Headings 7" xfId="51399"/>
    <cellStyle name="Output Column Headings 8" xfId="51400"/>
    <cellStyle name="Output Column Headings 9" xfId="51401"/>
    <cellStyle name="Output Column Headings_Income Statement " xfId="51402"/>
    <cellStyle name="Output Line Items" xfId="1766"/>
    <cellStyle name="Output Line Items 10" xfId="51404"/>
    <cellStyle name="Output Line Items 11" xfId="51403"/>
    <cellStyle name="Output Line Items 2" xfId="3577"/>
    <cellStyle name="Output Line Items 2 2" xfId="51406"/>
    <cellStyle name="Output Line Items 2 2 2" xfId="51407"/>
    <cellStyle name="Output Line Items 2 3" xfId="51408"/>
    <cellStyle name="Output Line Items 2 3 2" xfId="51409"/>
    <cellStyle name="Output Line Items 2 4" xfId="51410"/>
    <cellStyle name="Output Line Items 2 5" xfId="51405"/>
    <cellStyle name="Output Line Items 2_Income Statement " xfId="51411"/>
    <cellStyle name="Output Line Items 3" xfId="51412"/>
    <cellStyle name="Output Line Items 3 2" xfId="51413"/>
    <cellStyle name="Output Line Items 4" xfId="51414"/>
    <cellStyle name="Output Line Items 4 2" xfId="51415"/>
    <cellStyle name="Output Line Items 5" xfId="51416"/>
    <cellStyle name="Output Line Items 5 2" xfId="51417"/>
    <cellStyle name="Output Line Items 6" xfId="51418"/>
    <cellStyle name="Output Line Items 7" xfId="51419"/>
    <cellStyle name="Output Line Items 8" xfId="51420"/>
    <cellStyle name="Output Line Items 9" xfId="51421"/>
    <cellStyle name="Output Line Items_4 - LI_NetMgnTemplate" xfId="3576"/>
    <cellStyle name="Output Report Heading" xfId="1767"/>
    <cellStyle name="Output Report Heading 10" xfId="51423"/>
    <cellStyle name="Output Report Heading 11" xfId="51422"/>
    <cellStyle name="Output Report Heading 2" xfId="3575"/>
    <cellStyle name="Output Report Heading 2 2" xfId="51425"/>
    <cellStyle name="Output Report Heading 2 2 2" xfId="51426"/>
    <cellStyle name="Output Report Heading 2 3" xfId="51427"/>
    <cellStyle name="Output Report Heading 2 3 2" xfId="51428"/>
    <cellStyle name="Output Report Heading 2 4" xfId="51429"/>
    <cellStyle name="Output Report Heading 2 5" xfId="51424"/>
    <cellStyle name="Output Report Heading 2_Income Statement " xfId="51430"/>
    <cellStyle name="Output Report Heading 3" xfId="51431"/>
    <cellStyle name="Output Report Heading 3 2" xfId="51432"/>
    <cellStyle name="Output Report Heading 4" xfId="51433"/>
    <cellStyle name="Output Report Heading 4 2" xfId="51434"/>
    <cellStyle name="Output Report Heading 5" xfId="51435"/>
    <cellStyle name="Output Report Heading 5 2" xfId="51436"/>
    <cellStyle name="Output Report Heading 6" xfId="51437"/>
    <cellStyle name="Output Report Heading 7" xfId="51438"/>
    <cellStyle name="Output Report Heading 8" xfId="51439"/>
    <cellStyle name="Output Report Heading 9" xfId="51440"/>
    <cellStyle name="Output Report Heading_Income Statement " xfId="51441"/>
    <cellStyle name="Output Report Title" xfId="1768"/>
    <cellStyle name="Output Report Title 10" xfId="51443"/>
    <cellStyle name="Output Report Title 11" xfId="51442"/>
    <cellStyle name="Output Report Title 2" xfId="3574"/>
    <cellStyle name="Output Report Title 2 2" xfId="51445"/>
    <cellStyle name="Output Report Title 2 2 2" xfId="51446"/>
    <cellStyle name="Output Report Title 2 3" xfId="51447"/>
    <cellStyle name="Output Report Title 2 3 2" xfId="51448"/>
    <cellStyle name="Output Report Title 2 4" xfId="51449"/>
    <cellStyle name="Output Report Title 2 5" xfId="51444"/>
    <cellStyle name="Output Report Title 2_Income Statement " xfId="51450"/>
    <cellStyle name="Output Report Title 3" xfId="51451"/>
    <cellStyle name="Output Report Title 3 2" xfId="51452"/>
    <cellStyle name="Output Report Title 4" xfId="51453"/>
    <cellStyle name="Output Report Title 4 2" xfId="51454"/>
    <cellStyle name="Output Report Title 5" xfId="51455"/>
    <cellStyle name="Output Report Title 5 2" xfId="51456"/>
    <cellStyle name="Output Report Title 6" xfId="51457"/>
    <cellStyle name="Output Report Title 7" xfId="51458"/>
    <cellStyle name="Output Report Title 8" xfId="51459"/>
    <cellStyle name="Output Report Title 9" xfId="51460"/>
    <cellStyle name="Output Report Title_Income Statement " xfId="51461"/>
    <cellStyle name="Output1_Back" xfId="3573"/>
    <cellStyle name="Override" xfId="1769"/>
    <cellStyle name="Page Number" xfId="3572"/>
    <cellStyle name="PAGE6" xfId="1770"/>
    <cellStyle name="Pénznem [0]_Munka1" xfId="3571"/>
    <cellStyle name="Pénznem_Munka1" xfId="3570"/>
    <cellStyle name="Percen - Style1" xfId="51462"/>
    <cellStyle name="Percen - Style3" xfId="51463"/>
    <cellStyle name="Percent" xfId="57158" builtinId="5"/>
    <cellStyle name="Percent (1)" xfId="3569"/>
    <cellStyle name="Percent (2)" xfId="3568"/>
    <cellStyle name="Percent .00" xfId="5501"/>
    <cellStyle name="Percent .00 2" xfId="5502"/>
    <cellStyle name="Percent .00 2 2" xfId="5503"/>
    <cellStyle name="Percent [0]" xfId="1771"/>
    <cellStyle name="Percent [0] 2" xfId="5504"/>
    <cellStyle name="Percent [0]_Adjusting Entries-Q1" xfId="51464"/>
    <cellStyle name="Percent [1]" xfId="1772"/>
    <cellStyle name="Percent [1] 2" xfId="5505"/>
    <cellStyle name="Percent [1]_Adjusting Entries-Q1" xfId="51465"/>
    <cellStyle name="Percent [2]" xfId="1773"/>
    <cellStyle name="Percent [2] 2" xfId="5506"/>
    <cellStyle name="Percent [2] 2 2" xfId="5507"/>
    <cellStyle name="Percent [2] 2 2 2" xfId="5508"/>
    <cellStyle name="Percent [2] 2 3" xfId="5509"/>
    <cellStyle name="Percent [2] 2 3 2" xfId="5510"/>
    <cellStyle name="Percent [2] 2 4" xfId="5511"/>
    <cellStyle name="Percent [2] 2 4 2" xfId="5512"/>
    <cellStyle name="Percent [2] 2 5" xfId="51466"/>
    <cellStyle name="Percent [2] 3" xfId="5513"/>
    <cellStyle name="Percent [2] 3 2" xfId="5514"/>
    <cellStyle name="Percent [2] 3 3" xfId="5515"/>
    <cellStyle name="Percent [2] 3 3 2" xfId="5516"/>
    <cellStyle name="Percent [2] 4" xfId="5517"/>
    <cellStyle name="Percent [2] 4 2" xfId="5518"/>
    <cellStyle name="Percent [2] 4 3" xfId="5519"/>
    <cellStyle name="Percent [2] 4 3 2" xfId="5520"/>
    <cellStyle name="Percent [2] 5" xfId="3567"/>
    <cellStyle name="Percent [2]_Adjusting Entries-Q1" xfId="51467"/>
    <cellStyle name="Percent [3]" xfId="3566"/>
    <cellStyle name="Percent [3] 10" xfId="51468"/>
    <cellStyle name="Percent [3] 2" xfId="5521"/>
    <cellStyle name="Percent [3] 2 2" xfId="5522"/>
    <cellStyle name="Percent [3] 2 2 2" xfId="5523"/>
    <cellStyle name="Percent [3] 2 3" xfId="5524"/>
    <cellStyle name="Percent [3] 2 3 2" xfId="5525"/>
    <cellStyle name="Percent [3] 2 4" xfId="5526"/>
    <cellStyle name="Percent [3] 2 4 2" xfId="5527"/>
    <cellStyle name="Percent [3] 3" xfId="5528"/>
    <cellStyle name="Percent [3] 3 2" xfId="5529"/>
    <cellStyle name="Percent [3] 3 3" xfId="5530"/>
    <cellStyle name="Percent [3] 3 3 2" xfId="5531"/>
    <cellStyle name="Percent [3] 3_Income Statement " xfId="51469"/>
    <cellStyle name="Percent [3] 4" xfId="5532"/>
    <cellStyle name="Percent [3] 4 2" xfId="5533"/>
    <cellStyle name="Percent [3] 4 3" xfId="5534"/>
    <cellStyle name="Percent [3] 4 3 2" xfId="5535"/>
    <cellStyle name="Percent [3] 4_Income Statement " xfId="51470"/>
    <cellStyle name="Percent [3] 5" xfId="51471"/>
    <cellStyle name="Percent [3] 5 2" xfId="51472"/>
    <cellStyle name="Percent [3] 5_Income Statement " xfId="51473"/>
    <cellStyle name="Percent [3] 6" xfId="51474"/>
    <cellStyle name="Percent [3] 7" xfId="51475"/>
    <cellStyle name="Percent [3] 8" xfId="51476"/>
    <cellStyle name="Percent [3] 9" xfId="51477"/>
    <cellStyle name="Percent [3]_Income Statement " xfId="51478"/>
    <cellStyle name="Percent 10" xfId="1774"/>
    <cellStyle name="Percent 10 2" xfId="5536"/>
    <cellStyle name="Percent 100" xfId="51479"/>
    <cellStyle name="Percent 101" xfId="51480"/>
    <cellStyle name="Percent 102" xfId="51481"/>
    <cellStyle name="Percent 103" xfId="51482"/>
    <cellStyle name="Percent 104" xfId="51483"/>
    <cellStyle name="Percent 105" xfId="51484"/>
    <cellStyle name="Percent 106" xfId="51485"/>
    <cellStyle name="Percent 107" xfId="51486"/>
    <cellStyle name="Percent 108" xfId="51487"/>
    <cellStyle name="Percent 109" xfId="51488"/>
    <cellStyle name="Percent 11" xfId="1775"/>
    <cellStyle name="Percent 11 2" xfId="5537"/>
    <cellStyle name="Percent 110" xfId="51489"/>
    <cellStyle name="Percent 111" xfId="51490"/>
    <cellStyle name="Percent 112" xfId="51491"/>
    <cellStyle name="Percent 113" xfId="51492"/>
    <cellStyle name="Percent 114" xfId="51493"/>
    <cellStyle name="Percent 115" xfId="51494"/>
    <cellStyle name="Percent 116" xfId="51495"/>
    <cellStyle name="Percent 117" xfId="51496"/>
    <cellStyle name="Percent 118" xfId="51497"/>
    <cellStyle name="Percent 119" xfId="51498"/>
    <cellStyle name="Percent 12" xfId="1776"/>
    <cellStyle name="Percent 12 2" xfId="5538"/>
    <cellStyle name="Percent 120" xfId="51499"/>
    <cellStyle name="Percent 121" xfId="51500"/>
    <cellStyle name="Percent 122" xfId="51501"/>
    <cellStyle name="Percent 123" xfId="51502"/>
    <cellStyle name="Percent 124" xfId="51503"/>
    <cellStyle name="Percent 125" xfId="51504"/>
    <cellStyle name="Percent 126" xfId="51505"/>
    <cellStyle name="Percent 127" xfId="51506"/>
    <cellStyle name="Percent 128" xfId="51507"/>
    <cellStyle name="Percent 129" xfId="51508"/>
    <cellStyle name="Percent 13" xfId="1777"/>
    <cellStyle name="Percent 13 2" xfId="5539"/>
    <cellStyle name="Percent 130" xfId="51509"/>
    <cellStyle name="Percent 131" xfId="51510"/>
    <cellStyle name="Percent 132" xfId="51511"/>
    <cellStyle name="Percent 133" xfId="51512"/>
    <cellStyle name="Percent 134" xfId="51513"/>
    <cellStyle name="Percent 135" xfId="51514"/>
    <cellStyle name="Percent 136" xfId="51515"/>
    <cellStyle name="Percent 137" xfId="51516"/>
    <cellStyle name="Percent 138" xfId="51517"/>
    <cellStyle name="Percent 139" xfId="51518"/>
    <cellStyle name="Percent 14" xfId="1778"/>
    <cellStyle name="Percent 14 2" xfId="5540"/>
    <cellStyle name="Percent 140" xfId="51519"/>
    <cellStyle name="Percent 141" xfId="51520"/>
    <cellStyle name="Percent 142" xfId="51521"/>
    <cellStyle name="Percent 143" xfId="51522"/>
    <cellStyle name="Percent 144" xfId="51523"/>
    <cellStyle name="Percent 145" xfId="51524"/>
    <cellStyle name="Percent 146" xfId="51525"/>
    <cellStyle name="Percent 147" xfId="51526"/>
    <cellStyle name="Percent 148" xfId="51527"/>
    <cellStyle name="Percent 149" xfId="51528"/>
    <cellStyle name="Percent 15" xfId="1779"/>
    <cellStyle name="Percent 15 2" xfId="5541"/>
    <cellStyle name="Percent 15 2 2" xfId="51530"/>
    <cellStyle name="Percent 15 3" xfId="51531"/>
    <cellStyle name="Percent 15 4" xfId="51529"/>
    <cellStyle name="Percent 15_Income Statement " xfId="51532"/>
    <cellStyle name="Percent 150" xfId="51533"/>
    <cellStyle name="Percent 151" xfId="51534"/>
    <cellStyle name="Percent 152" xfId="51535"/>
    <cellStyle name="Percent 153" xfId="51536"/>
    <cellStyle name="Percent 154" xfId="51537"/>
    <cellStyle name="Percent 155" xfId="51538"/>
    <cellStyle name="Percent 156" xfId="51539"/>
    <cellStyle name="Percent 157" xfId="51540"/>
    <cellStyle name="Percent 158" xfId="51541"/>
    <cellStyle name="Percent 159" xfId="51542"/>
    <cellStyle name="Percent 16" xfId="1780"/>
    <cellStyle name="Percent 16 2" xfId="5542"/>
    <cellStyle name="Percent 16 2 2" xfId="51545"/>
    <cellStyle name="Percent 16 2 3" xfId="51546"/>
    <cellStyle name="Percent 16 2 4" xfId="51544"/>
    <cellStyle name="Percent 16 2_Income Statement " xfId="51547"/>
    <cellStyle name="Percent 16 3" xfId="51548"/>
    <cellStyle name="Percent 16 4" xfId="51543"/>
    <cellStyle name="Percent 16_Income Statement " xfId="51549"/>
    <cellStyle name="Percent 160" xfId="51550"/>
    <cellStyle name="Percent 161" xfId="51551"/>
    <cellStyle name="Percent 162" xfId="51552"/>
    <cellStyle name="Percent 163" xfId="51553"/>
    <cellStyle name="Percent 164" xfId="51554"/>
    <cellStyle name="Percent 165" xfId="57121"/>
    <cellStyle name="Percent 17" xfId="5543"/>
    <cellStyle name="Percent 17 2" xfId="51556"/>
    <cellStyle name="Percent 17 3" xfId="51557"/>
    <cellStyle name="Percent 17 4" xfId="51555"/>
    <cellStyle name="Percent 17_Income Statement " xfId="51558"/>
    <cellStyle name="Percent 18" xfId="5544"/>
    <cellStyle name="Percent 18 2" xfId="51560"/>
    <cellStyle name="Percent 18 3" xfId="51561"/>
    <cellStyle name="Percent 18 4" xfId="51559"/>
    <cellStyle name="Percent 18_Income Statement " xfId="51562"/>
    <cellStyle name="Percent 19" xfId="5545"/>
    <cellStyle name="Percent 19 2" xfId="51563"/>
    <cellStyle name="Percent 19 3" xfId="51564"/>
    <cellStyle name="Percent 19_Income Statement " xfId="51565"/>
    <cellStyle name="Percent 2" xfId="1781"/>
    <cellStyle name="Percent 2 10" xfId="1782"/>
    <cellStyle name="Percent 2 11" xfId="1783"/>
    <cellStyle name="Percent 2 12" xfId="1784"/>
    <cellStyle name="Percent 2 13" xfId="1785"/>
    <cellStyle name="Percent 2 14" xfId="1786"/>
    <cellStyle name="Percent 2 14 2" xfId="51566"/>
    <cellStyle name="Percent 2 14_Income Statement " xfId="51567"/>
    <cellStyle name="Percent 2 15" xfId="1787"/>
    <cellStyle name="Percent 2 15 2" xfId="51568"/>
    <cellStyle name="Percent 2 15_Income Statement " xfId="51569"/>
    <cellStyle name="Percent 2 16" xfId="1788"/>
    <cellStyle name="Percent 2 16 2" xfId="51570"/>
    <cellStyle name="Percent 2 16_Income Statement " xfId="51571"/>
    <cellStyle name="Percent 2 17" xfId="1789"/>
    <cellStyle name="Percent 2 17 2" xfId="51572"/>
    <cellStyle name="Percent 2 17_Income Statement " xfId="51573"/>
    <cellStyle name="Percent 2 18" xfId="1790"/>
    <cellStyle name="Percent 2 18 2" xfId="51574"/>
    <cellStyle name="Percent 2 18_Income Statement " xfId="51575"/>
    <cellStyle name="Percent 2 19" xfId="1791"/>
    <cellStyle name="Percent 2 19 2" xfId="51576"/>
    <cellStyle name="Percent 2 19_Income Statement " xfId="51577"/>
    <cellStyle name="Percent 2 2" xfId="1792"/>
    <cellStyle name="Percent 2 2 10" xfId="1793"/>
    <cellStyle name="Percent 2 2 10 2" xfId="51578"/>
    <cellStyle name="Percent 2 2 10_Income Statement " xfId="51579"/>
    <cellStyle name="Percent 2 2 11" xfId="1794"/>
    <cellStyle name="Percent 2 2 11 2" xfId="51580"/>
    <cellStyle name="Percent 2 2 11_Income Statement " xfId="51581"/>
    <cellStyle name="Percent 2 2 12" xfId="1795"/>
    <cellStyle name="Percent 2 2 12 2" xfId="51582"/>
    <cellStyle name="Percent 2 2 12_Income Statement " xfId="51583"/>
    <cellStyle name="Percent 2 2 2" xfId="1796"/>
    <cellStyle name="Percent 2 2 2 2" xfId="5546"/>
    <cellStyle name="Percent 2 2 2 2 2" xfId="51585"/>
    <cellStyle name="Percent 2 2 2 3" xfId="51584"/>
    <cellStyle name="Percent 2 2 2_Income Statement " xfId="51586"/>
    <cellStyle name="Percent 2 2 3" xfId="1797"/>
    <cellStyle name="Percent 2 2 3 2" xfId="5548"/>
    <cellStyle name="Percent 2 2 3 2 2" xfId="51588"/>
    <cellStyle name="Percent 2 2 3 3" xfId="5547"/>
    <cellStyle name="Percent 2 2 3 4" xfId="51587"/>
    <cellStyle name="Percent 2 2 3_Income Statement " xfId="51589"/>
    <cellStyle name="Percent 2 2 4" xfId="1798"/>
    <cellStyle name="Percent 2 2 4 2" xfId="51591"/>
    <cellStyle name="Percent 2 2 4 3" xfId="51590"/>
    <cellStyle name="Percent 2 2 4_Income Statement " xfId="51592"/>
    <cellStyle name="Percent 2 2 5" xfId="1799"/>
    <cellStyle name="Percent 2 2 5 2" xfId="51594"/>
    <cellStyle name="Percent 2 2 5 3" xfId="51593"/>
    <cellStyle name="Percent 2 2 5_Income Statement " xfId="51595"/>
    <cellStyle name="Percent 2 2 6" xfId="1800"/>
    <cellStyle name="Percent 2 2 6 2" xfId="51596"/>
    <cellStyle name="Percent 2 2 6_Income Statement " xfId="51597"/>
    <cellStyle name="Percent 2 2 7" xfId="1801"/>
    <cellStyle name="Percent 2 2 7 2" xfId="51598"/>
    <cellStyle name="Percent 2 2 7_Income Statement " xfId="51599"/>
    <cellStyle name="Percent 2 2 8" xfId="1802"/>
    <cellStyle name="Percent 2 2 8 2" xfId="51600"/>
    <cellStyle name="Percent 2 2 8_Income Statement " xfId="51601"/>
    <cellStyle name="Percent 2 2 9" xfId="1803"/>
    <cellStyle name="Percent 2 2 9 2" xfId="51602"/>
    <cellStyle name="Percent 2 2 9_Income Statement " xfId="51603"/>
    <cellStyle name="Percent 2 2_Income Statement " xfId="51604"/>
    <cellStyle name="Percent 2 20" xfId="1804"/>
    <cellStyle name="Percent 2 20 2" xfId="51605"/>
    <cellStyle name="Percent 2 20_Income Statement " xfId="51606"/>
    <cellStyle name="Percent 2 21" xfId="1805"/>
    <cellStyle name="Percent 2 21 2" xfId="51607"/>
    <cellStyle name="Percent 2 21_Income Statement " xfId="51608"/>
    <cellStyle name="Percent 2 22" xfId="1806"/>
    <cellStyle name="Percent 2 22 2" xfId="51609"/>
    <cellStyle name="Percent 2 22_Income Statement " xfId="51610"/>
    <cellStyle name="Percent 2 23" xfId="1807"/>
    <cellStyle name="Percent 2 23 2" xfId="51611"/>
    <cellStyle name="Percent 2 23_Income Statement " xfId="51612"/>
    <cellStyle name="Percent 2 24" xfId="1808"/>
    <cellStyle name="Percent 2 24 2" xfId="51613"/>
    <cellStyle name="Percent 2 24_Income Statement " xfId="51614"/>
    <cellStyle name="Percent 2 25" xfId="1809"/>
    <cellStyle name="Percent 2 25 2" xfId="51615"/>
    <cellStyle name="Percent 2 25_Income Statement " xfId="51616"/>
    <cellStyle name="Percent 2 26" xfId="1810"/>
    <cellStyle name="Percent 2 26 2" xfId="51617"/>
    <cellStyle name="Percent 2 26_Income Statement " xfId="51618"/>
    <cellStyle name="Percent 2 27" xfId="1811"/>
    <cellStyle name="Percent 2 27 2" xfId="51619"/>
    <cellStyle name="Percent 2 27_Income Statement " xfId="51620"/>
    <cellStyle name="Percent 2 28" xfId="1812"/>
    <cellStyle name="Percent 2 28 2" xfId="51621"/>
    <cellStyle name="Percent 2 28_Income Statement " xfId="51622"/>
    <cellStyle name="Percent 2 29" xfId="1813"/>
    <cellStyle name="Percent 2 29 2" xfId="51623"/>
    <cellStyle name="Percent 2 29_Income Statement " xfId="51624"/>
    <cellStyle name="Percent 2 3" xfId="1814"/>
    <cellStyle name="Percent 2 3 2" xfId="5549"/>
    <cellStyle name="Percent 2 30" xfId="1815"/>
    <cellStyle name="Percent 2 30 2" xfId="51625"/>
    <cellStyle name="Percent 2 30_Income Statement " xfId="51626"/>
    <cellStyle name="Percent 2 31" xfId="1816"/>
    <cellStyle name="Percent 2 31 2" xfId="51627"/>
    <cellStyle name="Percent 2 31_Income Statement " xfId="51628"/>
    <cellStyle name="Percent 2 32" xfId="1817"/>
    <cellStyle name="Percent 2 32 2" xfId="51629"/>
    <cellStyle name="Percent 2 32_Income Statement " xfId="51630"/>
    <cellStyle name="Percent 2 33" xfId="1818"/>
    <cellStyle name="Percent 2 33 2" xfId="51631"/>
    <cellStyle name="Percent 2 33_Income Statement " xfId="51632"/>
    <cellStyle name="Percent 2 34" xfId="1819"/>
    <cellStyle name="Percent 2 34 2" xfId="51633"/>
    <cellStyle name="Percent 2 34_Income Statement " xfId="51634"/>
    <cellStyle name="Percent 2 35" xfId="1820"/>
    <cellStyle name="Percent 2 35 2" xfId="51635"/>
    <cellStyle name="Percent 2 35_Income Statement " xfId="51636"/>
    <cellStyle name="Percent 2 36" xfId="1821"/>
    <cellStyle name="Percent 2 36 2" xfId="51637"/>
    <cellStyle name="Percent 2 36_Income Statement " xfId="51638"/>
    <cellStyle name="Percent 2 37" xfId="1822"/>
    <cellStyle name="Percent 2 37 2" xfId="51639"/>
    <cellStyle name="Percent 2 37_Income Statement " xfId="51640"/>
    <cellStyle name="Percent 2 38" xfId="1823"/>
    <cellStyle name="Percent 2 38 2" xfId="51641"/>
    <cellStyle name="Percent 2 38_Income Statement " xfId="51642"/>
    <cellStyle name="Percent 2 39" xfId="1824"/>
    <cellStyle name="Percent 2 39 2" xfId="51643"/>
    <cellStyle name="Percent 2 39_Income Statement " xfId="51644"/>
    <cellStyle name="Percent 2 4" xfId="1825"/>
    <cellStyle name="Percent 2 4 2" xfId="51645"/>
    <cellStyle name="Percent 2 40" xfId="1826"/>
    <cellStyle name="Percent 2 40 2" xfId="51646"/>
    <cellStyle name="Percent 2 40_Income Statement " xfId="51647"/>
    <cellStyle name="Percent 2 41" xfId="1827"/>
    <cellStyle name="Percent 2 41 2" xfId="51648"/>
    <cellStyle name="Percent 2 41_Income Statement " xfId="51649"/>
    <cellStyle name="Percent 2 42" xfId="1828"/>
    <cellStyle name="Percent 2 42 2" xfId="51650"/>
    <cellStyle name="Percent 2 42_Income Statement " xfId="51651"/>
    <cellStyle name="Percent 2 43" xfId="1829"/>
    <cellStyle name="Percent 2 43 2" xfId="51652"/>
    <cellStyle name="Percent 2 43_Income Statement " xfId="51653"/>
    <cellStyle name="Percent 2 44" xfId="1830"/>
    <cellStyle name="Percent 2 44 2" xfId="51654"/>
    <cellStyle name="Percent 2 44_Income Statement " xfId="51655"/>
    <cellStyle name="Percent 2 45" xfId="1831"/>
    <cellStyle name="Percent 2 45 2" xfId="51656"/>
    <cellStyle name="Percent 2 45_Income Statement " xfId="51657"/>
    <cellStyle name="Percent 2 46" xfId="1832"/>
    <cellStyle name="Percent 2 46 2" xfId="51658"/>
    <cellStyle name="Percent 2 46_Income Statement " xfId="51659"/>
    <cellStyle name="Percent 2 47" xfId="1833"/>
    <cellStyle name="Percent 2 47 2" xfId="51660"/>
    <cellStyle name="Percent 2 47_Income Statement " xfId="51661"/>
    <cellStyle name="Percent 2 48" xfId="1834"/>
    <cellStyle name="Percent 2 48 2" xfId="51662"/>
    <cellStyle name="Percent 2 48_Income Statement " xfId="51663"/>
    <cellStyle name="Percent 2 49" xfId="1835"/>
    <cellStyle name="Percent 2 49 2" xfId="51664"/>
    <cellStyle name="Percent 2 49_Income Statement " xfId="51665"/>
    <cellStyle name="Percent 2 5" xfId="1836"/>
    <cellStyle name="Percent 2 5 2" xfId="51666"/>
    <cellStyle name="Percent 2 50" xfId="1837"/>
    <cellStyle name="Percent 2 50 2" xfId="51667"/>
    <cellStyle name="Percent 2 50_Income Statement " xfId="51668"/>
    <cellStyle name="Percent 2 51" xfId="1838"/>
    <cellStyle name="Percent 2 51 2" xfId="51669"/>
    <cellStyle name="Percent 2 51_Income Statement " xfId="51670"/>
    <cellStyle name="Percent 2 52" xfId="1839"/>
    <cellStyle name="Percent 2 52 2" xfId="51671"/>
    <cellStyle name="Percent 2 52_Income Statement " xfId="51672"/>
    <cellStyle name="Percent 2 53" xfId="1840"/>
    <cellStyle name="Percent 2 53 2" xfId="51673"/>
    <cellStyle name="Percent 2 53_Income Statement " xfId="51674"/>
    <cellStyle name="Percent 2 54" xfId="1841"/>
    <cellStyle name="Percent 2 54 2" xfId="51675"/>
    <cellStyle name="Percent 2 54_Income Statement " xfId="51676"/>
    <cellStyle name="Percent 2 55" xfId="1842"/>
    <cellStyle name="Percent 2 55 2" xfId="51677"/>
    <cellStyle name="Percent 2 55_Income Statement " xfId="51678"/>
    <cellStyle name="Percent 2 56" xfId="1843"/>
    <cellStyle name="Percent 2 56 2" xfId="51679"/>
    <cellStyle name="Percent 2 56_Income Statement " xfId="51680"/>
    <cellStyle name="Percent 2 57" xfId="1844"/>
    <cellStyle name="Percent 2 57 2" xfId="51681"/>
    <cellStyle name="Percent 2 57_Income Statement " xfId="51682"/>
    <cellStyle name="Percent 2 58" xfId="1845"/>
    <cellStyle name="Percent 2 58 2" xfId="51683"/>
    <cellStyle name="Percent 2 58_Income Statement " xfId="51684"/>
    <cellStyle name="Percent 2 59" xfId="1846"/>
    <cellStyle name="Percent 2 59 2" xfId="51685"/>
    <cellStyle name="Percent 2 59_Income Statement " xfId="51686"/>
    <cellStyle name="Percent 2 6" xfId="1847"/>
    <cellStyle name="Percent 2 60" xfId="1848"/>
    <cellStyle name="Percent 2 60 2" xfId="51687"/>
    <cellStyle name="Percent 2 60_Income Statement " xfId="51688"/>
    <cellStyle name="Percent 2 61" xfId="1849"/>
    <cellStyle name="Percent 2 61 2" xfId="51689"/>
    <cellStyle name="Percent 2 61_Income Statement " xfId="51690"/>
    <cellStyle name="Percent 2 62" xfId="1850"/>
    <cellStyle name="Percent 2 62 2" xfId="51691"/>
    <cellStyle name="Percent 2 62_Income Statement " xfId="51692"/>
    <cellStyle name="Percent 2 63" xfId="1851"/>
    <cellStyle name="Percent 2 63 2" xfId="51693"/>
    <cellStyle name="Percent 2 63_Income Statement " xfId="51694"/>
    <cellStyle name="Percent 2 64" xfId="1852"/>
    <cellStyle name="Percent 2 64 2" xfId="51695"/>
    <cellStyle name="Percent 2 64_Income Statement " xfId="51696"/>
    <cellStyle name="Percent 2 65" xfId="1853"/>
    <cellStyle name="Percent 2 65 2" xfId="51697"/>
    <cellStyle name="Percent 2 65_Income Statement " xfId="51698"/>
    <cellStyle name="Percent 2 66" xfId="1854"/>
    <cellStyle name="Percent 2 66 2" xfId="51699"/>
    <cellStyle name="Percent 2 66_Income Statement " xfId="51700"/>
    <cellStyle name="Percent 2 67" xfId="1855"/>
    <cellStyle name="Percent 2 67 2" xfId="51701"/>
    <cellStyle name="Percent 2 67_Income Statement " xfId="51702"/>
    <cellStyle name="Percent 2 68" xfId="1856"/>
    <cellStyle name="Percent 2 68 2" xfId="51703"/>
    <cellStyle name="Percent 2 68_Income Statement " xfId="51704"/>
    <cellStyle name="Percent 2 69" xfId="1857"/>
    <cellStyle name="Percent 2 69 2" xfId="51705"/>
    <cellStyle name="Percent 2 69_Income Statement " xfId="51706"/>
    <cellStyle name="Percent 2 7" xfId="1858"/>
    <cellStyle name="Percent 2 70" xfId="1859"/>
    <cellStyle name="Percent 2 70 2" xfId="51707"/>
    <cellStyle name="Percent 2 70_Income Statement " xfId="51708"/>
    <cellStyle name="Percent 2 71" xfId="1860"/>
    <cellStyle name="Percent 2 71 2" xfId="51709"/>
    <cellStyle name="Percent 2 71_Income Statement " xfId="51710"/>
    <cellStyle name="Percent 2 72" xfId="1861"/>
    <cellStyle name="Percent 2 72 2" xfId="51711"/>
    <cellStyle name="Percent 2 72_Income Statement " xfId="51712"/>
    <cellStyle name="Percent 2 73" xfId="1862"/>
    <cellStyle name="Percent 2 73 2" xfId="51713"/>
    <cellStyle name="Percent 2 73_Income Statement " xfId="51714"/>
    <cellStyle name="Percent 2 74" xfId="1863"/>
    <cellStyle name="Percent 2 74 2" xfId="51715"/>
    <cellStyle name="Percent 2 74_Income Statement " xfId="51716"/>
    <cellStyle name="Percent 2 75" xfId="1864"/>
    <cellStyle name="Percent 2 75 2" xfId="51717"/>
    <cellStyle name="Percent 2 75_Income Statement " xfId="51718"/>
    <cellStyle name="Percent 2 76" xfId="1865"/>
    <cellStyle name="Percent 2 76 2" xfId="51719"/>
    <cellStyle name="Percent 2 76_Income Statement " xfId="51720"/>
    <cellStyle name="Percent 2 77" xfId="1866"/>
    <cellStyle name="Percent 2 77 2" xfId="51721"/>
    <cellStyle name="Percent 2 77_Income Statement " xfId="51722"/>
    <cellStyle name="Percent 2 78" xfId="1867"/>
    <cellStyle name="Percent 2 78 2" xfId="51723"/>
    <cellStyle name="Percent 2 78_Income Statement " xfId="51724"/>
    <cellStyle name="Percent 2 79" xfId="1868"/>
    <cellStyle name="Percent 2 79 2" xfId="51725"/>
    <cellStyle name="Percent 2 79_Income Statement " xfId="51726"/>
    <cellStyle name="Percent 2 8" xfId="1869"/>
    <cellStyle name="Percent 2 80" xfId="1870"/>
    <cellStyle name="Percent 2 80 2" xfId="51727"/>
    <cellStyle name="Percent 2 80_Income Statement " xfId="51728"/>
    <cellStyle name="Percent 2 81" xfId="1871"/>
    <cellStyle name="Percent 2 81 2" xfId="51729"/>
    <cellStyle name="Percent 2 81_Income Statement " xfId="51730"/>
    <cellStyle name="Percent 2 82" xfId="1872"/>
    <cellStyle name="Percent 2 82 2" xfId="51731"/>
    <cellStyle name="Percent 2 82_Income Statement " xfId="51732"/>
    <cellStyle name="Percent 2 83" xfId="1873"/>
    <cellStyle name="Percent 2 83 2" xfId="51733"/>
    <cellStyle name="Percent 2 83_Income Statement " xfId="51734"/>
    <cellStyle name="Percent 2 84" xfId="1874"/>
    <cellStyle name="Percent 2 84 2" xfId="51735"/>
    <cellStyle name="Percent 2 84_Income Statement " xfId="51736"/>
    <cellStyle name="Percent 2 85" xfId="1875"/>
    <cellStyle name="Percent 2 85 2" xfId="51737"/>
    <cellStyle name="Percent 2 85_Income Statement " xfId="51738"/>
    <cellStyle name="Percent 2 86" xfId="1876"/>
    <cellStyle name="Percent 2 86 2" xfId="51739"/>
    <cellStyle name="Percent 2 86_Income Statement " xfId="51740"/>
    <cellStyle name="Percent 2 87" xfId="1877"/>
    <cellStyle name="Percent 2 87 2" xfId="51741"/>
    <cellStyle name="Percent 2 87_Income Statement " xfId="51742"/>
    <cellStyle name="Percent 2 88" xfId="1878"/>
    <cellStyle name="Percent 2 88 2" xfId="51743"/>
    <cellStyle name="Percent 2 89" xfId="3916"/>
    <cellStyle name="Percent 2 89 2" xfId="51744"/>
    <cellStyle name="Percent 2 9" xfId="1879"/>
    <cellStyle name="Percent 2 90" xfId="51745"/>
    <cellStyle name="Percent 2 DP" xfId="3565"/>
    <cellStyle name="Percent 2_Income Statement " xfId="51746"/>
    <cellStyle name="Percent 20" xfId="5550"/>
    <cellStyle name="Percent 20 2" xfId="51747"/>
    <cellStyle name="Percent 20 3" xfId="51748"/>
    <cellStyle name="Percent 20_Income Statement " xfId="51749"/>
    <cellStyle name="Percent 21" xfId="5551"/>
    <cellStyle name="Percent 21 2" xfId="51750"/>
    <cellStyle name="Percent 21 3" xfId="51751"/>
    <cellStyle name="Percent 21_Income Statement " xfId="51752"/>
    <cellStyle name="Percent 22" xfId="5552"/>
    <cellStyle name="Percent 22 2" xfId="51753"/>
    <cellStyle name="Percent 22 3" xfId="51754"/>
    <cellStyle name="Percent 22_Income Statement " xfId="51755"/>
    <cellStyle name="Percent 23" xfId="5553"/>
    <cellStyle name="Percent 23 2" xfId="51756"/>
    <cellStyle name="Percent 23 3" xfId="51757"/>
    <cellStyle name="Percent 23_Income Statement " xfId="51758"/>
    <cellStyle name="Percent 24" xfId="5554"/>
    <cellStyle name="Percent 24 2" xfId="51759"/>
    <cellStyle name="Percent 24 3" xfId="51760"/>
    <cellStyle name="Percent 24_Income Statement " xfId="51761"/>
    <cellStyle name="Percent 25" xfId="5555"/>
    <cellStyle name="Percent 25 2" xfId="51762"/>
    <cellStyle name="Percent 25 3" xfId="51763"/>
    <cellStyle name="Percent 25_Income Statement " xfId="51764"/>
    <cellStyle name="Percent 26" xfId="5556"/>
    <cellStyle name="Percent 26 2" xfId="51765"/>
    <cellStyle name="Percent 26 3" xfId="51766"/>
    <cellStyle name="Percent 26_Income Statement " xfId="51767"/>
    <cellStyle name="Percent 27" xfId="5557"/>
    <cellStyle name="Percent 27 2" xfId="51768"/>
    <cellStyle name="Percent 27 3" xfId="51769"/>
    <cellStyle name="Percent 27_Income Statement " xfId="51770"/>
    <cellStyle name="Percent 28" xfId="5558"/>
    <cellStyle name="Percent 28 2" xfId="51771"/>
    <cellStyle name="Percent 28 3" xfId="51772"/>
    <cellStyle name="Percent 28_Income Statement " xfId="51773"/>
    <cellStyle name="Percent 29" xfId="5559"/>
    <cellStyle name="Percent 29 2" xfId="51774"/>
    <cellStyle name="Percent 29 3" xfId="51775"/>
    <cellStyle name="Percent 29_Income Statement " xfId="51776"/>
    <cellStyle name="Percent 3" xfId="1880"/>
    <cellStyle name="Percent 3 10" xfId="1881"/>
    <cellStyle name="Percent 3 10 2" xfId="51777"/>
    <cellStyle name="Percent 3 10_Income Statement " xfId="51778"/>
    <cellStyle name="Percent 3 11" xfId="1882"/>
    <cellStyle name="Percent 3 11 2" xfId="51779"/>
    <cellStyle name="Percent 3 11_Income Statement " xfId="51780"/>
    <cellStyle name="Percent 3 12" xfId="1883"/>
    <cellStyle name="Percent 3 12 2" xfId="51781"/>
    <cellStyle name="Percent 3 12_Income Statement " xfId="51782"/>
    <cellStyle name="Percent 3 13" xfId="1884"/>
    <cellStyle name="Percent 3 13 2" xfId="51783"/>
    <cellStyle name="Percent 3 13_Income Statement " xfId="51784"/>
    <cellStyle name="Percent 3 14" xfId="1885"/>
    <cellStyle name="Percent 3 14 2" xfId="51785"/>
    <cellStyle name="Percent 3 14_Income Statement " xfId="51786"/>
    <cellStyle name="Percent 3 15" xfId="1886"/>
    <cellStyle name="Percent 3 15 2" xfId="51787"/>
    <cellStyle name="Percent 3 15_Income Statement " xfId="51788"/>
    <cellStyle name="Percent 3 16" xfId="1887"/>
    <cellStyle name="Percent 3 16 2" xfId="51789"/>
    <cellStyle name="Percent 3 16_Income Statement " xfId="51790"/>
    <cellStyle name="Percent 3 17" xfId="1888"/>
    <cellStyle name="Percent 3 17 2" xfId="51791"/>
    <cellStyle name="Percent 3 17_Income Statement " xfId="51792"/>
    <cellStyle name="Percent 3 18" xfId="1889"/>
    <cellStyle name="Percent 3 18 2" xfId="51793"/>
    <cellStyle name="Percent 3 18_Income Statement " xfId="51794"/>
    <cellStyle name="Percent 3 19" xfId="1890"/>
    <cellStyle name="Percent 3 19 2" xfId="51795"/>
    <cellStyle name="Percent 3 19_Income Statement " xfId="51796"/>
    <cellStyle name="Percent 3 2" xfId="1891"/>
    <cellStyle name="Percent 3 2 2" xfId="5560"/>
    <cellStyle name="Percent 3 2 3" xfId="3563"/>
    <cellStyle name="Percent 3 20" xfId="1892"/>
    <cellStyle name="Percent 3 20 2" xfId="51797"/>
    <cellStyle name="Percent 3 20_Income Statement " xfId="51798"/>
    <cellStyle name="Percent 3 21" xfId="1893"/>
    <cellStyle name="Percent 3 21 2" xfId="51799"/>
    <cellStyle name="Percent 3 21_Income Statement " xfId="51800"/>
    <cellStyle name="Percent 3 22" xfId="1894"/>
    <cellStyle name="Percent 3 22 2" xfId="51801"/>
    <cellStyle name="Percent 3 22_Income Statement " xfId="51802"/>
    <cellStyle name="Percent 3 23" xfId="1895"/>
    <cellStyle name="Percent 3 23 2" xfId="51803"/>
    <cellStyle name="Percent 3 23_Income Statement " xfId="51804"/>
    <cellStyle name="Percent 3 24" xfId="1896"/>
    <cellStyle name="Percent 3 24 2" xfId="51805"/>
    <cellStyle name="Percent 3 24_Income Statement " xfId="51806"/>
    <cellStyle name="Percent 3 25" xfId="1897"/>
    <cellStyle name="Percent 3 25 2" xfId="51807"/>
    <cellStyle name="Percent 3 25_Income Statement " xfId="51808"/>
    <cellStyle name="Percent 3 26" xfId="1898"/>
    <cellStyle name="Percent 3 26 2" xfId="51809"/>
    <cellStyle name="Percent 3 26_Income Statement " xfId="51810"/>
    <cellStyle name="Percent 3 27" xfId="1899"/>
    <cellStyle name="Percent 3 27 2" xfId="51811"/>
    <cellStyle name="Percent 3 27_Income Statement " xfId="51812"/>
    <cellStyle name="Percent 3 28" xfId="1900"/>
    <cellStyle name="Percent 3 28 2" xfId="51813"/>
    <cellStyle name="Percent 3 28_Income Statement " xfId="51814"/>
    <cellStyle name="Percent 3 29" xfId="1901"/>
    <cellStyle name="Percent 3 29 2" xfId="51815"/>
    <cellStyle name="Percent 3 29_Income Statement " xfId="51816"/>
    <cellStyle name="Percent 3 3" xfId="1902"/>
    <cellStyle name="Percent 3 3 2" xfId="5561"/>
    <cellStyle name="Percent 3 3 3" xfId="51817"/>
    <cellStyle name="Percent 3 30" xfId="1903"/>
    <cellStyle name="Percent 3 30 2" xfId="51818"/>
    <cellStyle name="Percent 3 30_Income Statement " xfId="51819"/>
    <cellStyle name="Percent 3 31" xfId="1904"/>
    <cellStyle name="Percent 3 31 2" xfId="51820"/>
    <cellStyle name="Percent 3 31_Income Statement " xfId="51821"/>
    <cellStyle name="Percent 3 32" xfId="1905"/>
    <cellStyle name="Percent 3 32 2" xfId="51822"/>
    <cellStyle name="Percent 3 32_Income Statement " xfId="51823"/>
    <cellStyle name="Percent 3 33" xfId="1906"/>
    <cellStyle name="Percent 3 33 2" xfId="51824"/>
    <cellStyle name="Percent 3 33_Income Statement " xfId="51825"/>
    <cellStyle name="Percent 3 34" xfId="1907"/>
    <cellStyle name="Percent 3 34 2" xfId="51826"/>
    <cellStyle name="Percent 3 34_Income Statement " xfId="51827"/>
    <cellStyle name="Percent 3 35" xfId="1908"/>
    <cellStyle name="Percent 3 35 2" xfId="51828"/>
    <cellStyle name="Percent 3 35_Income Statement " xfId="51829"/>
    <cellStyle name="Percent 3 36" xfId="1909"/>
    <cellStyle name="Percent 3 36 2" xfId="51830"/>
    <cellStyle name="Percent 3 36_Income Statement " xfId="51831"/>
    <cellStyle name="Percent 3 37" xfId="1910"/>
    <cellStyle name="Percent 3 37 2" xfId="51832"/>
    <cellStyle name="Percent 3 37_Income Statement " xfId="51833"/>
    <cellStyle name="Percent 3 38" xfId="1911"/>
    <cellStyle name="Percent 3 38 2" xfId="51834"/>
    <cellStyle name="Percent 3 38_Income Statement " xfId="51835"/>
    <cellStyle name="Percent 3 39" xfId="1912"/>
    <cellStyle name="Percent 3 39 2" xfId="51836"/>
    <cellStyle name="Percent 3 39_Income Statement " xfId="51837"/>
    <cellStyle name="Percent 3 4" xfId="1913"/>
    <cellStyle name="Percent 3 4 2" xfId="5562"/>
    <cellStyle name="Percent 3 4 3" xfId="51838"/>
    <cellStyle name="Percent 3 40" xfId="1914"/>
    <cellStyle name="Percent 3 41" xfId="3564"/>
    <cellStyle name="Percent 3 5" xfId="1915"/>
    <cellStyle name="Percent 3 5 2" xfId="51839"/>
    <cellStyle name="Percent 3 5_Income Statement " xfId="51840"/>
    <cellStyle name="Percent 3 6" xfId="1916"/>
    <cellStyle name="Percent 3 6 2" xfId="51841"/>
    <cellStyle name="Percent 3 6_Income Statement " xfId="51842"/>
    <cellStyle name="Percent 3 7" xfId="1917"/>
    <cellStyle name="Percent 3 7 2" xfId="51843"/>
    <cellStyle name="Percent 3 7_Income Statement " xfId="51844"/>
    <cellStyle name="Percent 3 8" xfId="1918"/>
    <cellStyle name="Percent 3 8 2" xfId="51845"/>
    <cellStyle name="Percent 3 8_Income Statement " xfId="51846"/>
    <cellStyle name="Percent 3 9" xfId="1919"/>
    <cellStyle name="Percent 3 9 2" xfId="51847"/>
    <cellStyle name="Percent 3 9_Income Statement " xfId="51848"/>
    <cellStyle name="Percent 3_Income Statement " xfId="51849"/>
    <cellStyle name="Percent 30" xfId="5563"/>
    <cellStyle name="Percent 30 2" xfId="51850"/>
    <cellStyle name="Percent 30 3" xfId="51851"/>
    <cellStyle name="Percent 30_Income Statement " xfId="51852"/>
    <cellStyle name="Percent 31" xfId="5564"/>
    <cellStyle name="Percent 31 2" xfId="51853"/>
    <cellStyle name="Percent 31 3" xfId="51854"/>
    <cellStyle name="Percent 31_Income Statement " xfId="51855"/>
    <cellStyle name="Percent 32" xfId="3917"/>
    <cellStyle name="Percent 32 2" xfId="51856"/>
    <cellStyle name="Percent 32 3" xfId="51857"/>
    <cellStyle name="Percent 32_Income Statement " xfId="51858"/>
    <cellStyle name="Percent 33" xfId="3270"/>
    <cellStyle name="Percent 33 2" xfId="51859"/>
    <cellStyle name="Percent 33 3" xfId="51860"/>
    <cellStyle name="Percent 33_Income Statement " xfId="51861"/>
    <cellStyle name="Percent 34" xfId="5833"/>
    <cellStyle name="Percent 34 2" xfId="51862"/>
    <cellStyle name="Percent 34 3" xfId="51863"/>
    <cellStyle name="Percent 34_Income Statement " xfId="51864"/>
    <cellStyle name="Percent 35" xfId="5836"/>
    <cellStyle name="Percent 35 2" xfId="51865"/>
    <cellStyle name="Percent 35 3" xfId="51866"/>
    <cellStyle name="Percent 35_Income Statement " xfId="51867"/>
    <cellStyle name="Percent 36" xfId="5839"/>
    <cellStyle name="Percent 36 2" xfId="51868"/>
    <cellStyle name="Percent 36 3" xfId="51869"/>
    <cellStyle name="Percent 36_Income Statement " xfId="51870"/>
    <cellStyle name="Percent 37" xfId="5841"/>
    <cellStyle name="Percent 37 2" xfId="51871"/>
    <cellStyle name="Percent 37 3" xfId="51872"/>
    <cellStyle name="Percent 37_Income Statement " xfId="51873"/>
    <cellStyle name="Percent 38" xfId="5843"/>
    <cellStyle name="Percent 38 2" xfId="51874"/>
    <cellStyle name="Percent 38 3" xfId="51875"/>
    <cellStyle name="Percent 38_Income Statement " xfId="51876"/>
    <cellStyle name="Percent 39" xfId="5845"/>
    <cellStyle name="Percent 39 2" xfId="51877"/>
    <cellStyle name="Percent 4" xfId="1920"/>
    <cellStyle name="Percent 4 10" xfId="1921"/>
    <cellStyle name="Percent 4 10 2" xfId="51878"/>
    <cellStyle name="Percent 4 10_Income Statement " xfId="51879"/>
    <cellStyle name="Percent 4 11" xfId="1922"/>
    <cellStyle name="Percent 4 11 2" xfId="51880"/>
    <cellStyle name="Percent 4 11_Income Statement " xfId="51881"/>
    <cellStyle name="Percent 4 12" xfId="1923"/>
    <cellStyle name="Percent 4 12 2" xfId="51882"/>
    <cellStyle name="Percent 4 12_Income Statement " xfId="51883"/>
    <cellStyle name="Percent 4 13" xfId="1924"/>
    <cellStyle name="Percent 4 13 2" xfId="51884"/>
    <cellStyle name="Percent 4 13_Income Statement " xfId="51885"/>
    <cellStyle name="Percent 4 14" xfId="1925"/>
    <cellStyle name="Percent 4 15" xfId="3562"/>
    <cellStyle name="Percent 4 2" xfId="1926"/>
    <cellStyle name="Percent 4 2 2" xfId="5565"/>
    <cellStyle name="Percent 4 2 2 2" xfId="51886"/>
    <cellStyle name="Percent 4 2_Income Statement " xfId="51887"/>
    <cellStyle name="Percent 4 3" xfId="1927"/>
    <cellStyle name="Percent 4 3 2" xfId="5566"/>
    <cellStyle name="Percent 4 3 2 2" xfId="51888"/>
    <cellStyle name="Percent 4 3_Income Statement " xfId="51889"/>
    <cellStyle name="Percent 4 4" xfId="1928"/>
    <cellStyle name="Percent 4 4 2" xfId="51890"/>
    <cellStyle name="Percent 4 4_Income Statement " xfId="51891"/>
    <cellStyle name="Percent 4 5" xfId="1929"/>
    <cellStyle name="Percent 4 5 2" xfId="51892"/>
    <cellStyle name="Percent 4 5_Income Statement " xfId="51893"/>
    <cellStyle name="Percent 4 6" xfId="1930"/>
    <cellStyle name="Percent 4 6 2" xfId="51894"/>
    <cellStyle name="Percent 4 6_Income Statement " xfId="51895"/>
    <cellStyle name="Percent 4 7" xfId="1931"/>
    <cellStyle name="Percent 4 7 2" xfId="51896"/>
    <cellStyle name="Percent 4 7_Income Statement " xfId="51897"/>
    <cellStyle name="Percent 4 8" xfId="1932"/>
    <cellStyle name="Percent 4 8 2" xfId="51898"/>
    <cellStyle name="Percent 4 8_Income Statement " xfId="51899"/>
    <cellStyle name="Percent 4 9" xfId="1933"/>
    <cellStyle name="Percent 4 9 2" xfId="51900"/>
    <cellStyle name="Percent 4 9_Income Statement " xfId="51901"/>
    <cellStyle name="Percent 4_Income Statement " xfId="51902"/>
    <cellStyle name="Percent 40" xfId="5847"/>
    <cellStyle name="Percent 40 2" xfId="51903"/>
    <cellStyle name="Percent 41" xfId="51904"/>
    <cellStyle name="Percent 42" xfId="51905"/>
    <cellStyle name="Percent 43" xfId="51906"/>
    <cellStyle name="Percent 44" xfId="51907"/>
    <cellStyle name="Percent 45" xfId="51908"/>
    <cellStyle name="Percent 46" xfId="51909"/>
    <cellStyle name="Percent 47" xfId="51910"/>
    <cellStyle name="Percent 48" xfId="51911"/>
    <cellStyle name="Percent 49" xfId="51912"/>
    <cellStyle name="Percent 5" xfId="1934"/>
    <cellStyle name="Percent 5 10" xfId="1935"/>
    <cellStyle name="Percent 5 10 2" xfId="51913"/>
    <cellStyle name="Percent 5 10_Income Statement " xfId="51914"/>
    <cellStyle name="Percent 5 11" xfId="1936"/>
    <cellStyle name="Percent 5 11 2" xfId="51915"/>
    <cellStyle name="Percent 5 11_Income Statement " xfId="51916"/>
    <cellStyle name="Percent 5 12" xfId="1937"/>
    <cellStyle name="Percent 5 12 2" xfId="51917"/>
    <cellStyle name="Percent 5 12_Income Statement " xfId="51918"/>
    <cellStyle name="Percent 5 2" xfId="1938"/>
    <cellStyle name="Percent 5 2 2" xfId="5567"/>
    <cellStyle name="Percent 5 2 2 2" xfId="51919"/>
    <cellStyle name="Percent 5 2_Income Statement " xfId="51920"/>
    <cellStyle name="Percent 5 3" xfId="1939"/>
    <cellStyle name="Percent 5 3 2" xfId="5569"/>
    <cellStyle name="Percent 5 3 2 2" xfId="51921"/>
    <cellStyle name="Percent 5 3 3" xfId="5568"/>
    <cellStyle name="Percent 5 3_Income Statement " xfId="51922"/>
    <cellStyle name="Percent 5 4" xfId="1940"/>
    <cellStyle name="Percent 5 4 2" xfId="51923"/>
    <cellStyle name="Percent 5 4_Income Statement " xfId="51924"/>
    <cellStyle name="Percent 5 5" xfId="1941"/>
    <cellStyle name="Percent 5 5 2" xfId="51925"/>
    <cellStyle name="Percent 5 5_Income Statement " xfId="51926"/>
    <cellStyle name="Percent 5 6" xfId="1942"/>
    <cellStyle name="Percent 5 6 2" xfId="51927"/>
    <cellStyle name="Percent 5 6_Income Statement " xfId="51928"/>
    <cellStyle name="Percent 5 7" xfId="1943"/>
    <cellStyle name="Percent 5 7 2" xfId="51929"/>
    <cellStyle name="Percent 5 7_Income Statement " xfId="51930"/>
    <cellStyle name="Percent 5 8" xfId="1944"/>
    <cellStyle name="Percent 5 8 2" xfId="51931"/>
    <cellStyle name="Percent 5 8_Income Statement " xfId="51932"/>
    <cellStyle name="Percent 5 9" xfId="1945"/>
    <cellStyle name="Percent 5 9 2" xfId="51933"/>
    <cellStyle name="Percent 5 9_Income Statement " xfId="51934"/>
    <cellStyle name="Percent 5_Income Statement " xfId="51935"/>
    <cellStyle name="Percent 50" xfId="51936"/>
    <cellStyle name="Percent 51" xfId="51937"/>
    <cellStyle name="Percent 52" xfId="51938"/>
    <cellStyle name="Percent 53" xfId="51939"/>
    <cellStyle name="Percent 54" xfId="51940"/>
    <cellStyle name="Percent 55" xfId="51941"/>
    <cellStyle name="Percent 56" xfId="51942"/>
    <cellStyle name="Percent 57" xfId="51943"/>
    <cellStyle name="Percent 57 2" xfId="51944"/>
    <cellStyle name="Percent 57 3" xfId="51945"/>
    <cellStyle name="Percent 57_Income Statement " xfId="51946"/>
    <cellStyle name="Percent 58" xfId="51947"/>
    <cellStyle name="Percent 59" xfId="51948"/>
    <cellStyle name="Percent 6" xfId="1946"/>
    <cellStyle name="Percent 6 10" xfId="1947"/>
    <cellStyle name="Percent 6 10 2" xfId="51949"/>
    <cellStyle name="Percent 6 10_Income Statement " xfId="51950"/>
    <cellStyle name="Percent 6 11" xfId="1948"/>
    <cellStyle name="Percent 6 11 2" xfId="51951"/>
    <cellStyle name="Percent 6 11_Income Statement " xfId="51952"/>
    <cellStyle name="Percent 6 12" xfId="1949"/>
    <cellStyle name="Percent 6 12 2" xfId="51953"/>
    <cellStyle name="Percent 6 12_Income Statement " xfId="51954"/>
    <cellStyle name="Percent 6 13" xfId="3561"/>
    <cellStyle name="Percent 6 2" xfId="1950"/>
    <cellStyle name="Percent 6 2 2" xfId="5570"/>
    <cellStyle name="Percent 6 2 2 2" xfId="51955"/>
    <cellStyle name="Percent 6 2_Income Statement " xfId="51956"/>
    <cellStyle name="Percent 6 3" xfId="1951"/>
    <cellStyle name="Percent 6 3 2" xfId="5572"/>
    <cellStyle name="Percent 6 3 2 2" xfId="51957"/>
    <cellStyle name="Percent 6 3 3" xfId="5571"/>
    <cellStyle name="Percent 6 3_Income Statement " xfId="51958"/>
    <cellStyle name="Percent 6 4" xfId="1952"/>
    <cellStyle name="Percent 6 4 2" xfId="51959"/>
    <cellStyle name="Percent 6 4_Income Statement " xfId="51960"/>
    <cellStyle name="Percent 6 5" xfId="1953"/>
    <cellStyle name="Percent 6 5 2" xfId="51961"/>
    <cellStyle name="Percent 6 5_Income Statement " xfId="51962"/>
    <cellStyle name="Percent 6 6" xfId="1954"/>
    <cellStyle name="Percent 6 6 2" xfId="51963"/>
    <cellStyle name="Percent 6 6_Income Statement " xfId="51964"/>
    <cellStyle name="Percent 6 7" xfId="1955"/>
    <cellStyle name="Percent 6 7 2" xfId="51965"/>
    <cellStyle name="Percent 6 7_Income Statement " xfId="51966"/>
    <cellStyle name="Percent 6 8" xfId="1956"/>
    <cellStyle name="Percent 6 8 2" xfId="51967"/>
    <cellStyle name="Percent 6 8_Income Statement " xfId="51968"/>
    <cellStyle name="Percent 6 9" xfId="1957"/>
    <cellStyle name="Percent 6 9 2" xfId="51969"/>
    <cellStyle name="Percent 6 9_Income Statement " xfId="51970"/>
    <cellStyle name="Percent 6_Income Statement " xfId="51971"/>
    <cellStyle name="Percent 60" xfId="51972"/>
    <cellStyle name="Percent 61" xfId="51973"/>
    <cellStyle name="Percent 62" xfId="51974"/>
    <cellStyle name="Percent 63" xfId="51975"/>
    <cellStyle name="Percent 64" xfId="51976"/>
    <cellStyle name="Percent 65" xfId="51977"/>
    <cellStyle name="Percent 66" xfId="51978"/>
    <cellStyle name="Percent 67" xfId="51979"/>
    <cellStyle name="Percent 68" xfId="51980"/>
    <cellStyle name="Percent 69" xfId="51981"/>
    <cellStyle name="Percent 7" xfId="1958"/>
    <cellStyle name="Percent 7 2" xfId="5573"/>
    <cellStyle name="Percent 7 2 2" xfId="51982"/>
    <cellStyle name="Percent 7 3" xfId="5574"/>
    <cellStyle name="Percent 7 3 2" xfId="5575"/>
    <cellStyle name="Percent 7 4" xfId="3560"/>
    <cellStyle name="Percent 7_Income Statement " xfId="51983"/>
    <cellStyle name="Percent 70" xfId="51984"/>
    <cellStyle name="Percent 71" xfId="51985"/>
    <cellStyle name="Percent 72" xfId="51986"/>
    <cellStyle name="Percent 73" xfId="51987"/>
    <cellStyle name="Percent 74" xfId="51988"/>
    <cellStyle name="Percent 75" xfId="51989"/>
    <cellStyle name="Percent 76" xfId="51990"/>
    <cellStyle name="Percent 77" xfId="51991"/>
    <cellStyle name="Percent 78" xfId="51992"/>
    <cellStyle name="Percent 79" xfId="51993"/>
    <cellStyle name="Percent 8" xfId="1959"/>
    <cellStyle name="Percent 8 2" xfId="1960"/>
    <cellStyle name="Percent 8 2 2" xfId="5576"/>
    <cellStyle name="Percent 8 3" xfId="5577"/>
    <cellStyle name="Percent 8 4" xfId="3559"/>
    <cellStyle name="Percent 8_Income Statement " xfId="51994"/>
    <cellStyle name="Percent 80" xfId="51995"/>
    <cellStyle name="Percent 81" xfId="51996"/>
    <cellStyle name="Percent 82" xfId="51997"/>
    <cellStyle name="Percent 83" xfId="51998"/>
    <cellStyle name="Percent 84" xfId="51999"/>
    <cellStyle name="Percent 85" xfId="52000"/>
    <cellStyle name="Percent 86" xfId="52001"/>
    <cellStyle name="Percent 87" xfId="52002"/>
    <cellStyle name="Percent 88" xfId="52003"/>
    <cellStyle name="Percent 89" xfId="52004"/>
    <cellStyle name="Percent 9" xfId="1961"/>
    <cellStyle name="Percent 9 2" xfId="5579"/>
    <cellStyle name="Percent 9 2 2" xfId="52005"/>
    <cellStyle name="Percent 9 3" xfId="5578"/>
    <cellStyle name="Percent 9_Income Statement " xfId="52006"/>
    <cellStyle name="Percent 90" xfId="52007"/>
    <cellStyle name="Percent 91" xfId="52008"/>
    <cellStyle name="Percent 92" xfId="52009"/>
    <cellStyle name="Percent 93" xfId="52010"/>
    <cellStyle name="Percent 94" xfId="52011"/>
    <cellStyle name="Percent 95" xfId="52012"/>
    <cellStyle name="Percent 96" xfId="52013"/>
    <cellStyle name="Percent 96 2" xfId="52014"/>
    <cellStyle name="Percent 96_Income Statement " xfId="52015"/>
    <cellStyle name="Percent 97" xfId="52016"/>
    <cellStyle name="Percent 98" xfId="52017"/>
    <cellStyle name="Percent 99" xfId="52018"/>
    <cellStyle name="Percent Input" xfId="3558"/>
    <cellStyle name="Percent(0)" xfId="3557"/>
    <cellStyle name="Percent(1)" xfId="3556"/>
    <cellStyle name="Percent(2)" xfId="3555"/>
    <cellStyle name="Percent*" xfId="3554"/>
    <cellStyle name="Percent.0" xfId="5580"/>
    <cellStyle name="Percent.00" xfId="5581"/>
    <cellStyle name="Percent[1]" xfId="3553"/>
    <cellStyle name="Percent[2]" xfId="3552"/>
    <cellStyle name="Percent[2D]" xfId="3551"/>
    <cellStyle name="percentage" xfId="3550"/>
    <cellStyle name="PillarHeading" xfId="3915"/>
    <cellStyle name="PillarHeading 2" xfId="52019"/>
    <cellStyle name="PillarText" xfId="3549"/>
    <cellStyle name="PillarText 2" xfId="52020"/>
    <cellStyle name="Processing" xfId="52021"/>
    <cellStyle name="PROTECTED" xfId="3548"/>
    <cellStyle name="PSChar" xfId="1962"/>
    <cellStyle name="PSChar 10" xfId="52022"/>
    <cellStyle name="PSChar 10 2" xfId="52023"/>
    <cellStyle name="PSChar 11" xfId="52024"/>
    <cellStyle name="PSChar 11 2" xfId="52025"/>
    <cellStyle name="PSChar 12" xfId="52026"/>
    <cellStyle name="PSChar 12 2" xfId="52027"/>
    <cellStyle name="PSChar 13" xfId="52028"/>
    <cellStyle name="PSChar 14" xfId="52029"/>
    <cellStyle name="PSChar 2" xfId="1963"/>
    <cellStyle name="PSChar 2 10" xfId="52031"/>
    <cellStyle name="PSChar 2 11" xfId="52030"/>
    <cellStyle name="PSChar 2 2" xfId="1964"/>
    <cellStyle name="PSChar 2 2 10" xfId="52033"/>
    <cellStyle name="PSChar 2 2 11" xfId="52032"/>
    <cellStyle name="PSChar 2 2 2" xfId="52034"/>
    <cellStyle name="PSChar 2 2 2 2" xfId="52035"/>
    <cellStyle name="PSChar 2 2 2 2 2" xfId="52036"/>
    <cellStyle name="PSChar 2 2 2 3" xfId="52037"/>
    <cellStyle name="PSChar 2 2 2 3 2" xfId="52038"/>
    <cellStyle name="PSChar 2 2 2 4" xfId="52039"/>
    <cellStyle name="PSChar 2 2 2_Income Statement " xfId="52040"/>
    <cellStyle name="PSChar 2 2 3" xfId="52041"/>
    <cellStyle name="PSChar 2 2 3 2" xfId="52042"/>
    <cellStyle name="PSChar 2 2 3 2 2" xfId="52043"/>
    <cellStyle name="PSChar 2 2 3 3" xfId="52044"/>
    <cellStyle name="PSChar 2 2 3 3 2" xfId="52045"/>
    <cellStyle name="PSChar 2 2 3 4" xfId="52046"/>
    <cellStyle name="PSChar 2 2 3_Income Statement " xfId="52047"/>
    <cellStyle name="PSChar 2 2 4" xfId="52048"/>
    <cellStyle name="PSChar 2 2 4 2" xfId="52049"/>
    <cellStyle name="PSChar 2 2 5" xfId="52050"/>
    <cellStyle name="PSChar 2 2 5 2" xfId="52051"/>
    <cellStyle name="PSChar 2 2 6" xfId="52052"/>
    <cellStyle name="PSChar 2 2 6 2" xfId="52053"/>
    <cellStyle name="PSChar 2 2 7" xfId="52054"/>
    <cellStyle name="PSChar 2 2 8" xfId="52055"/>
    <cellStyle name="PSChar 2 2 9" xfId="52056"/>
    <cellStyle name="PSChar 2 2_Income Statement " xfId="52057"/>
    <cellStyle name="PSChar 2 3" xfId="52058"/>
    <cellStyle name="PSChar 2 3 2" xfId="52059"/>
    <cellStyle name="PSChar 2 3 2 2" xfId="52060"/>
    <cellStyle name="PSChar 2 3 3" xfId="52061"/>
    <cellStyle name="PSChar 2 3 3 2" xfId="52062"/>
    <cellStyle name="PSChar 2 3 4" xfId="52063"/>
    <cellStyle name="PSChar 2 3_Income Statement " xfId="52064"/>
    <cellStyle name="PSChar 2 4" xfId="52065"/>
    <cellStyle name="PSChar 2 4 2" xfId="52066"/>
    <cellStyle name="PSChar 2 4 2 2" xfId="52067"/>
    <cellStyle name="PSChar 2 4 3" xfId="52068"/>
    <cellStyle name="PSChar 2 4 3 2" xfId="52069"/>
    <cellStyle name="PSChar 2 4 4" xfId="52070"/>
    <cellStyle name="PSChar 2 4_Income Statement " xfId="52071"/>
    <cellStyle name="PSChar 2 5" xfId="52072"/>
    <cellStyle name="PSChar 2 5 2" xfId="52073"/>
    <cellStyle name="PSChar 2 6" xfId="52074"/>
    <cellStyle name="PSChar 2 6 2" xfId="52075"/>
    <cellStyle name="PSChar 2 7" xfId="52076"/>
    <cellStyle name="PSChar 2 7 2" xfId="52077"/>
    <cellStyle name="PSChar 2 8" xfId="52078"/>
    <cellStyle name="PSChar 2 9" xfId="52079"/>
    <cellStyle name="PSChar 2_Income Statement " xfId="52080"/>
    <cellStyle name="PSChar 3" xfId="1965"/>
    <cellStyle name="PSChar 3 10" xfId="52082"/>
    <cellStyle name="PSChar 3 11" xfId="52081"/>
    <cellStyle name="PSChar 3 2" xfId="1966"/>
    <cellStyle name="PSChar 3 2 10" xfId="52084"/>
    <cellStyle name="PSChar 3 2 11" xfId="52083"/>
    <cellStyle name="PSChar 3 2 2" xfId="52085"/>
    <cellStyle name="PSChar 3 2 2 2" xfId="52086"/>
    <cellStyle name="PSChar 3 2 2 2 2" xfId="52087"/>
    <cellStyle name="PSChar 3 2 2 3" xfId="52088"/>
    <cellStyle name="PSChar 3 2 2 3 2" xfId="52089"/>
    <cellStyle name="PSChar 3 2 2 4" xfId="52090"/>
    <cellStyle name="PSChar 3 2 2_Income Statement " xfId="52091"/>
    <cellStyle name="PSChar 3 2 3" xfId="52092"/>
    <cellStyle name="PSChar 3 2 3 2" xfId="52093"/>
    <cellStyle name="PSChar 3 2 3 2 2" xfId="52094"/>
    <cellStyle name="PSChar 3 2 3 3" xfId="52095"/>
    <cellStyle name="PSChar 3 2 3 3 2" xfId="52096"/>
    <cellStyle name="PSChar 3 2 3 4" xfId="52097"/>
    <cellStyle name="PSChar 3 2 3_Income Statement " xfId="52098"/>
    <cellStyle name="PSChar 3 2 4" xfId="52099"/>
    <cellStyle name="PSChar 3 2 4 2" xfId="52100"/>
    <cellStyle name="PSChar 3 2 5" xfId="52101"/>
    <cellStyle name="PSChar 3 2 5 2" xfId="52102"/>
    <cellStyle name="PSChar 3 2 6" xfId="52103"/>
    <cellStyle name="PSChar 3 2 6 2" xfId="52104"/>
    <cellStyle name="PSChar 3 2 7" xfId="52105"/>
    <cellStyle name="PSChar 3 2 8" xfId="52106"/>
    <cellStyle name="PSChar 3 2 9" xfId="52107"/>
    <cellStyle name="PSChar 3 2_Income Statement " xfId="52108"/>
    <cellStyle name="PSChar 3 3" xfId="52109"/>
    <cellStyle name="PSChar 3 3 2" xfId="52110"/>
    <cellStyle name="PSChar 3 3 2 2" xfId="52111"/>
    <cellStyle name="PSChar 3 3 3" xfId="52112"/>
    <cellStyle name="PSChar 3 3 3 2" xfId="52113"/>
    <cellStyle name="PSChar 3 3 4" xfId="52114"/>
    <cellStyle name="PSChar 3 3_Income Statement " xfId="52115"/>
    <cellStyle name="PSChar 3 4" xfId="52116"/>
    <cellStyle name="PSChar 3 4 2" xfId="52117"/>
    <cellStyle name="PSChar 3 4 2 2" xfId="52118"/>
    <cellStyle name="PSChar 3 4 3" xfId="52119"/>
    <cellStyle name="PSChar 3 4 3 2" xfId="52120"/>
    <cellStyle name="PSChar 3 4 4" xfId="52121"/>
    <cellStyle name="PSChar 3 4_Income Statement " xfId="52122"/>
    <cellStyle name="PSChar 3 5" xfId="52123"/>
    <cellStyle name="PSChar 3 5 2" xfId="52124"/>
    <cellStyle name="PSChar 3 6" xfId="52125"/>
    <cellStyle name="PSChar 3 6 2" xfId="52126"/>
    <cellStyle name="PSChar 3 7" xfId="52127"/>
    <cellStyle name="PSChar 3 7 2" xfId="52128"/>
    <cellStyle name="PSChar 3 8" xfId="52129"/>
    <cellStyle name="PSChar 3 9" xfId="52130"/>
    <cellStyle name="PSChar 3_Income Statement " xfId="52131"/>
    <cellStyle name="PSChar 4" xfId="1967"/>
    <cellStyle name="PSChar 4 10" xfId="52133"/>
    <cellStyle name="PSChar 4 11" xfId="52132"/>
    <cellStyle name="PSChar 4 2" xfId="1968"/>
    <cellStyle name="PSChar 4 2 10" xfId="52135"/>
    <cellStyle name="PSChar 4 2 11" xfId="52134"/>
    <cellStyle name="PSChar 4 2 2" xfId="52136"/>
    <cellStyle name="PSChar 4 2 2 2" xfId="52137"/>
    <cellStyle name="PSChar 4 2 2 2 2" xfId="52138"/>
    <cellStyle name="PSChar 4 2 2 3" xfId="52139"/>
    <cellStyle name="PSChar 4 2 2 3 2" xfId="52140"/>
    <cellStyle name="PSChar 4 2 2 4" xfId="52141"/>
    <cellStyle name="PSChar 4 2 2_Income Statement " xfId="52142"/>
    <cellStyle name="PSChar 4 2 3" xfId="52143"/>
    <cellStyle name="PSChar 4 2 3 2" xfId="52144"/>
    <cellStyle name="PSChar 4 2 3 2 2" xfId="52145"/>
    <cellStyle name="PSChar 4 2 3 3" xfId="52146"/>
    <cellStyle name="PSChar 4 2 3 3 2" xfId="52147"/>
    <cellStyle name="PSChar 4 2 3 4" xfId="52148"/>
    <cellStyle name="PSChar 4 2 3_Income Statement " xfId="52149"/>
    <cellStyle name="PSChar 4 2 4" xfId="52150"/>
    <cellStyle name="PSChar 4 2 4 2" xfId="52151"/>
    <cellStyle name="PSChar 4 2 5" xfId="52152"/>
    <cellStyle name="PSChar 4 2 5 2" xfId="52153"/>
    <cellStyle name="PSChar 4 2 6" xfId="52154"/>
    <cellStyle name="PSChar 4 2 6 2" xfId="52155"/>
    <cellStyle name="PSChar 4 2 7" xfId="52156"/>
    <cellStyle name="PSChar 4 2 8" xfId="52157"/>
    <cellStyle name="PSChar 4 2 9" xfId="52158"/>
    <cellStyle name="PSChar 4 2_Income Statement " xfId="52159"/>
    <cellStyle name="PSChar 4 3" xfId="52160"/>
    <cellStyle name="PSChar 4 3 2" xfId="52161"/>
    <cellStyle name="PSChar 4 3 2 2" xfId="52162"/>
    <cellStyle name="PSChar 4 3 3" xfId="52163"/>
    <cellStyle name="PSChar 4 3 3 2" xfId="52164"/>
    <cellStyle name="PSChar 4 3 4" xfId="52165"/>
    <cellStyle name="PSChar 4 3_Income Statement " xfId="52166"/>
    <cellStyle name="PSChar 4 4" xfId="52167"/>
    <cellStyle name="PSChar 4 4 2" xfId="52168"/>
    <cellStyle name="PSChar 4 4 2 2" xfId="52169"/>
    <cellStyle name="PSChar 4 4 3" xfId="52170"/>
    <cellStyle name="PSChar 4 4 3 2" xfId="52171"/>
    <cellStyle name="PSChar 4 4 4" xfId="52172"/>
    <cellStyle name="PSChar 4 4_Income Statement " xfId="52173"/>
    <cellStyle name="PSChar 4 5" xfId="52174"/>
    <cellStyle name="PSChar 4 5 2" xfId="52175"/>
    <cellStyle name="PSChar 4 6" xfId="52176"/>
    <cellStyle name="PSChar 4 6 2" xfId="52177"/>
    <cellStyle name="PSChar 4 7" xfId="52178"/>
    <cellStyle name="PSChar 4 7 2" xfId="52179"/>
    <cellStyle name="PSChar 4 8" xfId="52180"/>
    <cellStyle name="PSChar 4 9" xfId="52181"/>
    <cellStyle name="PSChar 4_Income Statement " xfId="52182"/>
    <cellStyle name="PSChar 5" xfId="1969"/>
    <cellStyle name="PSChar 5 10" xfId="52184"/>
    <cellStyle name="PSChar 5 11" xfId="52183"/>
    <cellStyle name="PSChar 5 2" xfId="1970"/>
    <cellStyle name="PSChar 5 2 10" xfId="52186"/>
    <cellStyle name="PSChar 5 2 11" xfId="52185"/>
    <cellStyle name="PSChar 5 2 2" xfId="52187"/>
    <cellStyle name="PSChar 5 2 2 2" xfId="52188"/>
    <cellStyle name="PSChar 5 2 2 2 2" xfId="52189"/>
    <cellStyle name="PSChar 5 2 2 3" xfId="52190"/>
    <cellStyle name="PSChar 5 2 2 3 2" xfId="52191"/>
    <cellStyle name="PSChar 5 2 2 4" xfId="52192"/>
    <cellStyle name="PSChar 5 2 2_Income Statement " xfId="52193"/>
    <cellStyle name="PSChar 5 2 3" xfId="52194"/>
    <cellStyle name="PSChar 5 2 3 2" xfId="52195"/>
    <cellStyle name="PSChar 5 2 3 2 2" xfId="52196"/>
    <cellStyle name="PSChar 5 2 3 3" xfId="52197"/>
    <cellStyle name="PSChar 5 2 3 3 2" xfId="52198"/>
    <cellStyle name="PSChar 5 2 3 4" xfId="52199"/>
    <cellStyle name="PSChar 5 2 3_Income Statement " xfId="52200"/>
    <cellStyle name="PSChar 5 2 4" xfId="52201"/>
    <cellStyle name="PSChar 5 2 4 2" xfId="52202"/>
    <cellStyle name="PSChar 5 2 5" xfId="52203"/>
    <cellStyle name="PSChar 5 2 5 2" xfId="52204"/>
    <cellStyle name="PSChar 5 2 6" xfId="52205"/>
    <cellStyle name="PSChar 5 2 6 2" xfId="52206"/>
    <cellStyle name="PSChar 5 2 7" xfId="52207"/>
    <cellStyle name="PSChar 5 2 8" xfId="52208"/>
    <cellStyle name="PSChar 5 2 9" xfId="52209"/>
    <cellStyle name="PSChar 5 2_Income Statement " xfId="52210"/>
    <cellStyle name="PSChar 5 3" xfId="52211"/>
    <cellStyle name="PSChar 5 3 2" xfId="52212"/>
    <cellStyle name="PSChar 5 3 2 2" xfId="52213"/>
    <cellStyle name="PSChar 5 3 3" xfId="52214"/>
    <cellStyle name="PSChar 5 3 3 2" xfId="52215"/>
    <cellStyle name="PSChar 5 3 4" xfId="52216"/>
    <cellStyle name="PSChar 5 3_Income Statement " xfId="52217"/>
    <cellStyle name="PSChar 5 4" xfId="52218"/>
    <cellStyle name="PSChar 5 4 2" xfId="52219"/>
    <cellStyle name="PSChar 5 4 2 2" xfId="52220"/>
    <cellStyle name="PSChar 5 4 3" xfId="52221"/>
    <cellStyle name="PSChar 5 4 3 2" xfId="52222"/>
    <cellStyle name="PSChar 5 4 4" xfId="52223"/>
    <cellStyle name="PSChar 5 4_Income Statement " xfId="52224"/>
    <cellStyle name="PSChar 5 5" xfId="52225"/>
    <cellStyle name="PSChar 5 5 2" xfId="52226"/>
    <cellStyle name="PSChar 5 6" xfId="52227"/>
    <cellStyle name="PSChar 5 6 2" xfId="52228"/>
    <cellStyle name="PSChar 5 7" xfId="52229"/>
    <cellStyle name="PSChar 5 7 2" xfId="52230"/>
    <cellStyle name="PSChar 5 8" xfId="52231"/>
    <cellStyle name="PSChar 5 9" xfId="52232"/>
    <cellStyle name="PSChar 5_Income Statement " xfId="52233"/>
    <cellStyle name="PSChar 6" xfId="1971"/>
    <cellStyle name="PSChar 6 10" xfId="52235"/>
    <cellStyle name="PSChar 6 11" xfId="52234"/>
    <cellStyle name="PSChar 6 2" xfId="1972"/>
    <cellStyle name="PSChar 6 2 10" xfId="52237"/>
    <cellStyle name="PSChar 6 2 11" xfId="52236"/>
    <cellStyle name="PSChar 6 2 2" xfId="52238"/>
    <cellStyle name="PSChar 6 2 2 2" xfId="52239"/>
    <cellStyle name="PSChar 6 2 2 2 2" xfId="52240"/>
    <cellStyle name="PSChar 6 2 2 3" xfId="52241"/>
    <cellStyle name="PSChar 6 2 2 3 2" xfId="52242"/>
    <cellStyle name="PSChar 6 2 2 4" xfId="52243"/>
    <cellStyle name="PSChar 6 2 2_Income Statement " xfId="52244"/>
    <cellStyle name="PSChar 6 2 3" xfId="52245"/>
    <cellStyle name="PSChar 6 2 3 2" xfId="52246"/>
    <cellStyle name="PSChar 6 2 3 2 2" xfId="52247"/>
    <cellStyle name="PSChar 6 2 3 3" xfId="52248"/>
    <cellStyle name="PSChar 6 2 3 3 2" xfId="52249"/>
    <cellStyle name="PSChar 6 2 3 4" xfId="52250"/>
    <cellStyle name="PSChar 6 2 3_Income Statement " xfId="52251"/>
    <cellStyle name="PSChar 6 2 4" xfId="52252"/>
    <cellStyle name="PSChar 6 2 4 2" xfId="52253"/>
    <cellStyle name="PSChar 6 2 5" xfId="52254"/>
    <cellStyle name="PSChar 6 2 5 2" xfId="52255"/>
    <cellStyle name="PSChar 6 2 6" xfId="52256"/>
    <cellStyle name="PSChar 6 2 6 2" xfId="52257"/>
    <cellStyle name="PSChar 6 2 7" xfId="52258"/>
    <cellStyle name="PSChar 6 2 8" xfId="52259"/>
    <cellStyle name="PSChar 6 2 9" xfId="52260"/>
    <cellStyle name="PSChar 6 2_Income Statement " xfId="52261"/>
    <cellStyle name="PSChar 6 3" xfId="52262"/>
    <cellStyle name="PSChar 6 3 2" xfId="52263"/>
    <cellStyle name="PSChar 6 3 2 2" xfId="52264"/>
    <cellStyle name="PSChar 6 3 3" xfId="52265"/>
    <cellStyle name="PSChar 6 3 3 2" xfId="52266"/>
    <cellStyle name="PSChar 6 3 4" xfId="52267"/>
    <cellStyle name="PSChar 6 3_Income Statement " xfId="52268"/>
    <cellStyle name="PSChar 6 4" xfId="52269"/>
    <cellStyle name="PSChar 6 4 2" xfId="52270"/>
    <cellStyle name="PSChar 6 4 2 2" xfId="52271"/>
    <cellStyle name="PSChar 6 4 3" xfId="52272"/>
    <cellStyle name="PSChar 6 4 3 2" xfId="52273"/>
    <cellStyle name="PSChar 6 4 4" xfId="52274"/>
    <cellStyle name="PSChar 6 4_Income Statement " xfId="52275"/>
    <cellStyle name="PSChar 6 5" xfId="52276"/>
    <cellStyle name="PSChar 6 5 2" xfId="52277"/>
    <cellStyle name="PSChar 6 6" xfId="52278"/>
    <cellStyle name="PSChar 6 6 2" xfId="52279"/>
    <cellStyle name="PSChar 6 7" xfId="52280"/>
    <cellStyle name="PSChar 6 7 2" xfId="52281"/>
    <cellStyle name="PSChar 6 8" xfId="52282"/>
    <cellStyle name="PSChar 6 9" xfId="52283"/>
    <cellStyle name="PSChar 6_Income Statement " xfId="52284"/>
    <cellStyle name="PSChar 7" xfId="1973"/>
    <cellStyle name="PSChar 7 10" xfId="52286"/>
    <cellStyle name="PSChar 7 11" xfId="52285"/>
    <cellStyle name="PSChar 7 2" xfId="1974"/>
    <cellStyle name="PSChar 7 2 10" xfId="52288"/>
    <cellStyle name="PSChar 7 2 11" xfId="52287"/>
    <cellStyle name="PSChar 7 2 2" xfId="52289"/>
    <cellStyle name="PSChar 7 2 2 2" xfId="52290"/>
    <cellStyle name="PSChar 7 2 2 2 2" xfId="52291"/>
    <cellStyle name="PSChar 7 2 2 3" xfId="52292"/>
    <cellStyle name="PSChar 7 2 2 3 2" xfId="52293"/>
    <cellStyle name="PSChar 7 2 2 4" xfId="52294"/>
    <cellStyle name="PSChar 7 2 2_Income Statement " xfId="52295"/>
    <cellStyle name="PSChar 7 2 3" xfId="52296"/>
    <cellStyle name="PSChar 7 2 3 2" xfId="52297"/>
    <cellStyle name="PSChar 7 2 3 2 2" xfId="52298"/>
    <cellStyle name="PSChar 7 2 3 3" xfId="52299"/>
    <cellStyle name="PSChar 7 2 3 3 2" xfId="52300"/>
    <cellStyle name="PSChar 7 2 3 4" xfId="52301"/>
    <cellStyle name="PSChar 7 2 3_Income Statement " xfId="52302"/>
    <cellStyle name="PSChar 7 2 4" xfId="52303"/>
    <cellStyle name="PSChar 7 2 4 2" xfId="52304"/>
    <cellStyle name="PSChar 7 2 5" xfId="52305"/>
    <cellStyle name="PSChar 7 2 5 2" xfId="52306"/>
    <cellStyle name="PSChar 7 2 6" xfId="52307"/>
    <cellStyle name="PSChar 7 2 6 2" xfId="52308"/>
    <cellStyle name="PSChar 7 2 7" xfId="52309"/>
    <cellStyle name="PSChar 7 2 8" xfId="52310"/>
    <cellStyle name="PSChar 7 2 9" xfId="52311"/>
    <cellStyle name="PSChar 7 2_Income Statement " xfId="52312"/>
    <cellStyle name="PSChar 7 3" xfId="52313"/>
    <cellStyle name="PSChar 7 3 2" xfId="52314"/>
    <cellStyle name="PSChar 7 3 2 2" xfId="52315"/>
    <cellStyle name="PSChar 7 3 3" xfId="52316"/>
    <cellStyle name="PSChar 7 3 3 2" xfId="52317"/>
    <cellStyle name="PSChar 7 3 4" xfId="52318"/>
    <cellStyle name="PSChar 7 3_Income Statement " xfId="52319"/>
    <cellStyle name="PSChar 7 4" xfId="52320"/>
    <cellStyle name="PSChar 7 4 2" xfId="52321"/>
    <cellStyle name="PSChar 7 4 2 2" xfId="52322"/>
    <cellStyle name="PSChar 7 4 3" xfId="52323"/>
    <cellStyle name="PSChar 7 4 3 2" xfId="52324"/>
    <cellStyle name="PSChar 7 4 4" xfId="52325"/>
    <cellStyle name="PSChar 7 4_Income Statement " xfId="52326"/>
    <cellStyle name="PSChar 7 5" xfId="52327"/>
    <cellStyle name="PSChar 7 5 2" xfId="52328"/>
    <cellStyle name="PSChar 7 6" xfId="52329"/>
    <cellStyle name="PSChar 7 6 2" xfId="52330"/>
    <cellStyle name="PSChar 7 7" xfId="52331"/>
    <cellStyle name="PSChar 7 7 2" xfId="52332"/>
    <cellStyle name="PSChar 7 8" xfId="52333"/>
    <cellStyle name="PSChar 7 9" xfId="52334"/>
    <cellStyle name="PSChar 7_Income Statement " xfId="52335"/>
    <cellStyle name="PSChar 8" xfId="52336"/>
    <cellStyle name="PSChar 8 2" xfId="52337"/>
    <cellStyle name="PSChar 8 2 2" xfId="52338"/>
    <cellStyle name="PSChar 8 3" xfId="52339"/>
    <cellStyle name="PSChar 8 3 2" xfId="52340"/>
    <cellStyle name="PSChar 8 4" xfId="52341"/>
    <cellStyle name="PSChar 8_Income Statement " xfId="52342"/>
    <cellStyle name="PSChar 9" xfId="52343"/>
    <cellStyle name="PSChar 9 2" xfId="52344"/>
    <cellStyle name="PSChar 9 2 2" xfId="52345"/>
    <cellStyle name="PSChar 9 3" xfId="52346"/>
    <cellStyle name="PSChar 9 3 2" xfId="52347"/>
    <cellStyle name="PSChar 9 4" xfId="52348"/>
    <cellStyle name="PSChar 9_Income Statement " xfId="52349"/>
    <cellStyle name="PSChar_Income Statement " xfId="52350"/>
    <cellStyle name="PSDate" xfId="1975"/>
    <cellStyle name="PSDate 2" xfId="1976"/>
    <cellStyle name="PSDate 2 2" xfId="52351"/>
    <cellStyle name="PSDate 2_Income Statement " xfId="52352"/>
    <cellStyle name="PSDate 3" xfId="52353"/>
    <cellStyle name="PSDate 3 2" xfId="52354"/>
    <cellStyle name="PSDate 3_Income Statement " xfId="52355"/>
    <cellStyle name="PSDate 4" xfId="52356"/>
    <cellStyle name="PSDate 4 2" xfId="52357"/>
    <cellStyle name="PSDate 4_Income Statement " xfId="52358"/>
    <cellStyle name="PSDate 5" xfId="52359"/>
    <cellStyle name="PSDate 5 2" xfId="52360"/>
    <cellStyle name="PSDate 5_Income Statement " xfId="52361"/>
    <cellStyle name="PSDate_Income Statement " xfId="52362"/>
    <cellStyle name="PSDec" xfId="1977"/>
    <cellStyle name="PSDec 2" xfId="1978"/>
    <cellStyle name="PSDec 2 2" xfId="52363"/>
    <cellStyle name="PSDec 2_Income Statement " xfId="52364"/>
    <cellStyle name="PSDec 3" xfId="52365"/>
    <cellStyle name="PSDec 3 2" xfId="52366"/>
    <cellStyle name="PSDec 3_Income Statement " xfId="52367"/>
    <cellStyle name="PSDec 4" xfId="52368"/>
    <cellStyle name="PSDec 4 2" xfId="52369"/>
    <cellStyle name="PSDec 4_Income Statement " xfId="52370"/>
    <cellStyle name="PSDec 5" xfId="52371"/>
    <cellStyle name="PSDec 5 2" xfId="52372"/>
    <cellStyle name="PSDec 5_Income Statement " xfId="52373"/>
    <cellStyle name="PSDec_Income Statement " xfId="52374"/>
    <cellStyle name="PSHeading" xfId="1979"/>
    <cellStyle name="PSHeading 10" xfId="52376"/>
    <cellStyle name="PSHeading 11" xfId="52375"/>
    <cellStyle name="PSHeading 2" xfId="1980"/>
    <cellStyle name="PSHeading 2 10" xfId="52378"/>
    <cellStyle name="PSHeading 2 11" xfId="52377"/>
    <cellStyle name="PSHeading 2 2" xfId="52379"/>
    <cellStyle name="PSHeading 2 2 10" xfId="52380"/>
    <cellStyle name="PSHeading 2 2 2" xfId="52381"/>
    <cellStyle name="PSHeading 2 2 2 2" xfId="52382"/>
    <cellStyle name="PSHeading 2 2 2 2 2" xfId="52383"/>
    <cellStyle name="PSHeading 2 2 2 3" xfId="52384"/>
    <cellStyle name="PSHeading 2 2 2 3 2" xfId="52385"/>
    <cellStyle name="PSHeading 2 2 2 4" xfId="52386"/>
    <cellStyle name="PSHeading 2 2 2_Income Statement " xfId="52387"/>
    <cellStyle name="PSHeading 2 2 3" xfId="52388"/>
    <cellStyle name="PSHeading 2 2 3 2" xfId="52389"/>
    <cellStyle name="PSHeading 2 2 3 2 2" xfId="52390"/>
    <cellStyle name="PSHeading 2 2 3 3" xfId="52391"/>
    <cellStyle name="PSHeading 2 2 3 3 2" xfId="52392"/>
    <cellStyle name="PSHeading 2 2 3 4" xfId="52393"/>
    <cellStyle name="PSHeading 2 2 3_Income Statement " xfId="52394"/>
    <cellStyle name="PSHeading 2 2 4" xfId="52395"/>
    <cellStyle name="PSHeading 2 2 4 2" xfId="52396"/>
    <cellStyle name="PSHeading 2 2 5" xfId="52397"/>
    <cellStyle name="PSHeading 2 2 5 2" xfId="52398"/>
    <cellStyle name="PSHeading 2 2 6" xfId="52399"/>
    <cellStyle name="PSHeading 2 2 7" xfId="52400"/>
    <cellStyle name="PSHeading 2 2 8" xfId="52401"/>
    <cellStyle name="PSHeading 2 2 9" xfId="52402"/>
    <cellStyle name="PSHeading 2 2_Income Statement " xfId="52403"/>
    <cellStyle name="PSHeading 2 3" xfId="52404"/>
    <cellStyle name="PSHeading 2 3 2" xfId="52405"/>
    <cellStyle name="PSHeading 2 3 2 2" xfId="52406"/>
    <cellStyle name="PSHeading 2 3 3" xfId="52407"/>
    <cellStyle name="PSHeading 2 3 3 2" xfId="52408"/>
    <cellStyle name="PSHeading 2 3 4" xfId="52409"/>
    <cellStyle name="PSHeading 2 3 5" xfId="52410"/>
    <cellStyle name="PSHeading 2 3_Income Statement " xfId="52411"/>
    <cellStyle name="PSHeading 2 4" xfId="52412"/>
    <cellStyle name="PSHeading 2 4 2" xfId="52413"/>
    <cellStyle name="PSHeading 2 4 2 2" xfId="52414"/>
    <cellStyle name="PSHeading 2 4 3" xfId="52415"/>
    <cellStyle name="PSHeading 2 4 3 2" xfId="52416"/>
    <cellStyle name="PSHeading 2 4 4" xfId="52417"/>
    <cellStyle name="PSHeading 2 4_Income Statement " xfId="52418"/>
    <cellStyle name="PSHeading 2 5" xfId="52419"/>
    <cellStyle name="PSHeading 2 5 2" xfId="52420"/>
    <cellStyle name="PSHeading 2 6" xfId="52421"/>
    <cellStyle name="PSHeading 2 6 2" xfId="52422"/>
    <cellStyle name="PSHeading 2 7" xfId="52423"/>
    <cellStyle name="PSHeading 2 7 2" xfId="52424"/>
    <cellStyle name="PSHeading 2 8" xfId="52425"/>
    <cellStyle name="PSHeading 2 9" xfId="52426"/>
    <cellStyle name="PSHeading 2_Adjusting Entries-Q1" xfId="52427"/>
    <cellStyle name="PSHeading 3" xfId="52428"/>
    <cellStyle name="PSHeading 3 10" xfId="52429"/>
    <cellStyle name="PSHeading 3 2" xfId="52430"/>
    <cellStyle name="PSHeading 3 2 2" xfId="52431"/>
    <cellStyle name="PSHeading 3 2 2 2" xfId="52432"/>
    <cellStyle name="PSHeading 3 2 3" xfId="52433"/>
    <cellStyle name="PSHeading 3 2 3 2" xfId="52434"/>
    <cellStyle name="PSHeading 3 2 4" xfId="52435"/>
    <cellStyle name="PSHeading 3 2_Income Statement " xfId="52436"/>
    <cellStyle name="PSHeading 3 3" xfId="52437"/>
    <cellStyle name="PSHeading 3 3 2" xfId="52438"/>
    <cellStyle name="PSHeading 3 3 2 2" xfId="52439"/>
    <cellStyle name="PSHeading 3 3 3" xfId="52440"/>
    <cellStyle name="PSHeading 3 3 3 2" xfId="52441"/>
    <cellStyle name="PSHeading 3 3 4" xfId="52442"/>
    <cellStyle name="PSHeading 3 3_Income Statement " xfId="52443"/>
    <cellStyle name="PSHeading 3 4" xfId="52444"/>
    <cellStyle name="PSHeading 3 4 2" xfId="52445"/>
    <cellStyle name="PSHeading 3 5" xfId="52446"/>
    <cellStyle name="PSHeading 3 5 2" xfId="52447"/>
    <cellStyle name="PSHeading 3 6" xfId="52448"/>
    <cellStyle name="PSHeading 3 7" xfId="52449"/>
    <cellStyle name="PSHeading 3 8" xfId="52450"/>
    <cellStyle name="PSHeading 3 9" xfId="52451"/>
    <cellStyle name="PSHeading 3_Income Statement " xfId="52452"/>
    <cellStyle name="PSHeading 4" xfId="52453"/>
    <cellStyle name="PSHeading 4 2" xfId="52454"/>
    <cellStyle name="PSHeading 4 2 2" xfId="52455"/>
    <cellStyle name="PSHeading 4 3" xfId="52456"/>
    <cellStyle name="PSHeading 4 3 2" xfId="52457"/>
    <cellStyle name="PSHeading 4 4" xfId="52458"/>
    <cellStyle name="PSHeading 4_Income Statement " xfId="52459"/>
    <cellStyle name="PSHeading 5" xfId="52460"/>
    <cellStyle name="PSHeading 5 2" xfId="52461"/>
    <cellStyle name="PSHeading 5 2 2" xfId="52462"/>
    <cellStyle name="PSHeading 5 3" xfId="52463"/>
    <cellStyle name="PSHeading 5_Income Statement " xfId="52464"/>
    <cellStyle name="PSHeading 6" xfId="52465"/>
    <cellStyle name="PSHeading 6 2" xfId="52466"/>
    <cellStyle name="PSHeading 6 2 2" xfId="52467"/>
    <cellStyle name="PSHeading 6 3" xfId="52468"/>
    <cellStyle name="PSHeading 6 3 2" xfId="52469"/>
    <cellStyle name="PSHeading 6 4" xfId="52470"/>
    <cellStyle name="PSHeading 6_Income Statement " xfId="52471"/>
    <cellStyle name="PSHeading 7" xfId="52472"/>
    <cellStyle name="PSHeading 7 2" xfId="52473"/>
    <cellStyle name="PSHeading 8" xfId="52474"/>
    <cellStyle name="PSHeading 9" xfId="52475"/>
    <cellStyle name="PSHeading_03-31-09 Balance" xfId="1981"/>
    <cellStyle name="PSInt" xfId="1982"/>
    <cellStyle name="PSInt 2" xfId="1983"/>
    <cellStyle name="PSInt 2 2" xfId="52476"/>
    <cellStyle name="PSInt 2_Income Statement " xfId="52477"/>
    <cellStyle name="PSInt 3" xfId="52478"/>
    <cellStyle name="PSInt 3 2" xfId="52479"/>
    <cellStyle name="PSInt 3_Income Statement " xfId="52480"/>
    <cellStyle name="PSInt 4" xfId="52481"/>
    <cellStyle name="PSInt 4 2" xfId="52482"/>
    <cellStyle name="PSInt 4_Income Statement " xfId="52483"/>
    <cellStyle name="PSInt 5" xfId="52484"/>
    <cellStyle name="PSInt 5 2" xfId="52485"/>
    <cellStyle name="PSInt 5_Income Statement " xfId="52486"/>
    <cellStyle name="PSInt_Income Statement " xfId="52487"/>
    <cellStyle name="PSSpacer" xfId="1984"/>
    <cellStyle name="PSSpacer 10" xfId="52489"/>
    <cellStyle name="PSSpacer 11" xfId="52488"/>
    <cellStyle name="PSSpacer 2" xfId="1985"/>
    <cellStyle name="PSSpacer 2 10" xfId="52491"/>
    <cellStyle name="PSSpacer 2 11" xfId="52490"/>
    <cellStyle name="PSSpacer 2 2" xfId="52492"/>
    <cellStyle name="PSSpacer 2 2 2" xfId="52493"/>
    <cellStyle name="PSSpacer 2 2 2 2" xfId="52494"/>
    <cellStyle name="PSSpacer 2 2 3" xfId="52495"/>
    <cellStyle name="PSSpacer 2 2 3 2" xfId="52496"/>
    <cellStyle name="PSSpacer 2 2 4" xfId="52497"/>
    <cellStyle name="PSSpacer 2 2_Income Statement " xfId="52498"/>
    <cellStyle name="PSSpacer 2 3" xfId="52499"/>
    <cellStyle name="PSSpacer 2 3 2" xfId="52500"/>
    <cellStyle name="PSSpacer 2 3 2 2" xfId="52501"/>
    <cellStyle name="PSSpacer 2 3 3" xfId="52502"/>
    <cellStyle name="PSSpacer 2 3 3 2" xfId="52503"/>
    <cellStyle name="PSSpacer 2 3 4" xfId="52504"/>
    <cellStyle name="PSSpacer 2 3_Income Statement " xfId="52505"/>
    <cellStyle name="PSSpacer 2 4" xfId="52506"/>
    <cellStyle name="PSSpacer 2 4 2" xfId="52507"/>
    <cellStyle name="PSSpacer 2 5" xfId="52508"/>
    <cellStyle name="PSSpacer 2 5 2" xfId="52509"/>
    <cellStyle name="PSSpacer 2 6" xfId="52510"/>
    <cellStyle name="PSSpacer 2 6 2" xfId="52511"/>
    <cellStyle name="PSSpacer 2 7" xfId="52512"/>
    <cellStyle name="PSSpacer 2 8" xfId="52513"/>
    <cellStyle name="PSSpacer 2 9" xfId="52514"/>
    <cellStyle name="PSSpacer 2_Income Statement " xfId="52515"/>
    <cellStyle name="PSSpacer 3" xfId="52516"/>
    <cellStyle name="PSSpacer 3 2" xfId="52517"/>
    <cellStyle name="PSSpacer 3 2 2" xfId="52518"/>
    <cellStyle name="PSSpacer 3 3" xfId="52519"/>
    <cellStyle name="PSSpacer 3 3 2" xfId="52520"/>
    <cellStyle name="PSSpacer 3 4" xfId="52521"/>
    <cellStyle name="PSSpacer 3_Income Statement " xfId="52522"/>
    <cellStyle name="PSSpacer 4" xfId="52523"/>
    <cellStyle name="PSSpacer 4 2" xfId="52524"/>
    <cellStyle name="PSSpacer 4 2 2" xfId="52525"/>
    <cellStyle name="PSSpacer 4 3" xfId="52526"/>
    <cellStyle name="PSSpacer 4 3 2" xfId="52527"/>
    <cellStyle name="PSSpacer 4 4" xfId="52528"/>
    <cellStyle name="PSSpacer 4_Income Statement " xfId="52529"/>
    <cellStyle name="PSSpacer 5" xfId="52530"/>
    <cellStyle name="PSSpacer 5 2" xfId="52531"/>
    <cellStyle name="PSSpacer 6" xfId="52532"/>
    <cellStyle name="PSSpacer 6 2" xfId="52533"/>
    <cellStyle name="PSSpacer 7" xfId="52534"/>
    <cellStyle name="PSSpacer 7 2" xfId="52535"/>
    <cellStyle name="PSSpacer 8" xfId="52536"/>
    <cellStyle name="PSSpacer 9" xfId="52537"/>
    <cellStyle name="PSSpacer_Income Statement " xfId="52538"/>
    <cellStyle name="Punctuated 0.00" xfId="5582"/>
    <cellStyle name="Punctuated 0.00 2" xfId="5583"/>
    <cellStyle name="Punctuated 0.00 2 2" xfId="5584"/>
    <cellStyle name="Punctuated 0.00 3" xfId="5585"/>
    <cellStyle name="Punctuated 0.00_5210NY3101_NMPC Electric 18-A Monthly Deferral_1014" xfId="5586"/>
    <cellStyle name="purple - Style8" xfId="52539"/>
    <cellStyle name="QUESTION" xfId="52540"/>
    <cellStyle name="R00A" xfId="3547"/>
    <cellStyle name="R00B" xfId="3546"/>
    <cellStyle name="R00B 2" xfId="52541"/>
    <cellStyle name="R00L" xfId="3545"/>
    <cellStyle name="R00L 2" xfId="52542"/>
    <cellStyle name="R01A" xfId="3544"/>
    <cellStyle name="R01A 2" xfId="52543"/>
    <cellStyle name="R01B" xfId="3543"/>
    <cellStyle name="R01B 2" xfId="52544"/>
    <cellStyle name="R01H" xfId="3542"/>
    <cellStyle name="R01H 2" xfId="52545"/>
    <cellStyle name="R01L" xfId="3541"/>
    <cellStyle name="R01L 2" xfId="52546"/>
    <cellStyle name="R02A" xfId="3540"/>
    <cellStyle name="R02A 2" xfId="52547"/>
    <cellStyle name="R02B" xfId="3539"/>
    <cellStyle name="R02B 2" xfId="52548"/>
    <cellStyle name="R02H" xfId="3538"/>
    <cellStyle name="R02H 2" xfId="52549"/>
    <cellStyle name="R02L" xfId="3537"/>
    <cellStyle name="R02L 2" xfId="52550"/>
    <cellStyle name="R03A" xfId="3536"/>
    <cellStyle name="R03A 2" xfId="52551"/>
    <cellStyle name="R03B" xfId="3535"/>
    <cellStyle name="R03B 2" xfId="52552"/>
    <cellStyle name="R03H" xfId="3534"/>
    <cellStyle name="R03H 2" xfId="52553"/>
    <cellStyle name="R03L" xfId="3533"/>
    <cellStyle name="R03L 2" xfId="52554"/>
    <cellStyle name="R04A" xfId="3532"/>
    <cellStyle name="R04A 2" xfId="52555"/>
    <cellStyle name="R04B" xfId="3531"/>
    <cellStyle name="R04B 2" xfId="52556"/>
    <cellStyle name="R04H" xfId="3530"/>
    <cellStyle name="R04H 2" xfId="52557"/>
    <cellStyle name="R04L" xfId="3529"/>
    <cellStyle name="R04L 2" xfId="52558"/>
    <cellStyle name="R05A" xfId="3528"/>
    <cellStyle name="R05A 2" xfId="52559"/>
    <cellStyle name="R05B" xfId="3527"/>
    <cellStyle name="R05B 2" xfId="52560"/>
    <cellStyle name="R05H" xfId="3526"/>
    <cellStyle name="R05H 2" xfId="52561"/>
    <cellStyle name="R05L" xfId="3525"/>
    <cellStyle name="R05L 2" xfId="52562"/>
    <cellStyle name="R06A" xfId="3524"/>
    <cellStyle name="R06A 2" xfId="52563"/>
    <cellStyle name="R06B" xfId="3523"/>
    <cellStyle name="R06B 2" xfId="52564"/>
    <cellStyle name="R06H" xfId="3522"/>
    <cellStyle name="R06H 2" xfId="52565"/>
    <cellStyle name="R06L" xfId="3521"/>
    <cellStyle name="R06L 2" xfId="52566"/>
    <cellStyle name="R07A" xfId="3520"/>
    <cellStyle name="R07A 2" xfId="52567"/>
    <cellStyle name="R07B" xfId="3519"/>
    <cellStyle name="R07B 2" xfId="52568"/>
    <cellStyle name="R07L" xfId="3518"/>
    <cellStyle name="R07L 2" xfId="52569"/>
    <cellStyle name="RangeBelow" xfId="1986"/>
    <cellStyle name="RangeBelow 10" xfId="52571"/>
    <cellStyle name="RangeBelow 11" xfId="52570"/>
    <cellStyle name="RangeBelow 2" xfId="52572"/>
    <cellStyle name="RangeBelow 2 2" xfId="52573"/>
    <cellStyle name="RangeBelow 2 2 2" xfId="52574"/>
    <cellStyle name="RangeBelow 2 3" xfId="52575"/>
    <cellStyle name="RangeBelow 2 3 2" xfId="52576"/>
    <cellStyle name="RangeBelow 2 4" xfId="52577"/>
    <cellStyle name="RangeBelow 2_Income Statement " xfId="52578"/>
    <cellStyle name="RangeBelow 3" xfId="52579"/>
    <cellStyle name="RangeBelow 3 2" xfId="52580"/>
    <cellStyle name="RangeBelow 4" xfId="52581"/>
    <cellStyle name="RangeBelow 4 2" xfId="52582"/>
    <cellStyle name="RangeBelow 5" xfId="52583"/>
    <cellStyle name="RangeBelow 5 2" xfId="52584"/>
    <cellStyle name="RangeBelow 6" xfId="52585"/>
    <cellStyle name="RangeBelow 7" xfId="52586"/>
    <cellStyle name="RangeBelow 8" xfId="52587"/>
    <cellStyle name="RangeBelow 9" xfId="52588"/>
    <cellStyle name="RangeBelow_Income Statement " xfId="52589"/>
    <cellStyle name="RED" xfId="52590"/>
    <cellStyle name="Red - Style7" xfId="52591"/>
    <cellStyle name="RED POSTED" xfId="5587"/>
    <cellStyle name="RedLeftSmall8" xfId="1987"/>
    <cellStyle name="Report" xfId="52592"/>
    <cellStyle name="Report Bar" xfId="52593"/>
    <cellStyle name="Report Heading" xfId="52594"/>
    <cellStyle name="Report Percent" xfId="52595"/>
    <cellStyle name="Report Unit Cost" xfId="52596"/>
    <cellStyle name="Reports Total" xfId="52597"/>
    <cellStyle name="Reports Unit Cost Total" xfId="52598"/>
    <cellStyle name="Review_Date" xfId="1988"/>
    <cellStyle name="Reviewer" xfId="1989"/>
    <cellStyle name="RevList" xfId="3517"/>
    <cellStyle name="Right" xfId="1990"/>
    <cellStyle name="Right 2" xfId="52599"/>
    <cellStyle name="Right_Adjusting Entries-Q1" xfId="52600"/>
    <cellStyle name="Rollover_Date" xfId="1991"/>
    <cellStyle name="s" xfId="3516"/>
    <cellStyle name="s_1 - April 2012 T&amp;D Template" xfId="3515"/>
    <cellStyle name="s_5 - August 2012 T&amp;D Template" xfId="3514"/>
    <cellStyle name="s_B" xfId="3513"/>
    <cellStyle name="s_B 2" xfId="52601"/>
    <cellStyle name="s_B_1 - April 2012 T&amp;D Template" xfId="3512"/>
    <cellStyle name="s_B_5 - August 2012 T&amp;D Template" xfId="3511"/>
    <cellStyle name="s_B_Book3" xfId="3510"/>
    <cellStyle name="s_Bal Sheets" xfId="3509"/>
    <cellStyle name="s_Bal Sheets 2" xfId="52602"/>
    <cellStyle name="s_Bal Sheets_1" xfId="3508"/>
    <cellStyle name="s_Bal Sheets_1 - April 2012 T&amp;D Template" xfId="3507"/>
    <cellStyle name="s_Bal Sheets_1 2" xfId="52603"/>
    <cellStyle name="s_Bal Sheets_1_1 - April 2012 T&amp;D Template" xfId="3506"/>
    <cellStyle name="s_Bal Sheets_1_5 - August 2012 T&amp;D Template" xfId="3505"/>
    <cellStyle name="s_Bal Sheets_1_Book3" xfId="3504"/>
    <cellStyle name="s_Bal Sheets_2" xfId="3503"/>
    <cellStyle name="s_Bal Sheets_2_1 - April 2012 T&amp;D Template" xfId="3502"/>
    <cellStyle name="s_Bal Sheets_2_5 - August 2012 T&amp;D Template" xfId="3501"/>
    <cellStyle name="s_Bal Sheets_2_Book3" xfId="3500"/>
    <cellStyle name="s_Bal Sheets_5 - August 2012 T&amp;D Template" xfId="3499"/>
    <cellStyle name="s_Bal Sheets_Book3" xfId="3498"/>
    <cellStyle name="s_Book3" xfId="3497"/>
    <cellStyle name="s_Credit (2)" xfId="3496"/>
    <cellStyle name="s_Credit (2) 2" xfId="52604"/>
    <cellStyle name="s_Credit (2)_1" xfId="3495"/>
    <cellStyle name="s_Credit (2)_1 - April 2012 T&amp;D Template" xfId="3494"/>
    <cellStyle name="s_Credit (2)_1_1 - April 2012 T&amp;D Template" xfId="3493"/>
    <cellStyle name="s_Credit (2)_1_5 - August 2012 T&amp;D Template" xfId="3492"/>
    <cellStyle name="s_Credit (2)_1_Book3" xfId="3491"/>
    <cellStyle name="s_Credit (2)_2" xfId="3490"/>
    <cellStyle name="s_Credit (2)_2 2" xfId="52605"/>
    <cellStyle name="s_Credit (2)_2_1 - April 2012 T&amp;D Template" xfId="3489"/>
    <cellStyle name="s_Credit (2)_2_5 - August 2012 T&amp;D Template" xfId="3488"/>
    <cellStyle name="s_Credit (2)_2_Book3" xfId="3487"/>
    <cellStyle name="s_Credit (2)_5 - August 2012 T&amp;D Template" xfId="3486"/>
    <cellStyle name="s_Credit (2)_Book3" xfId="3485"/>
    <cellStyle name="s_DCF Analysis for DPL" xfId="3484"/>
    <cellStyle name="s_DCF Analysis for DPL 2" xfId="52606"/>
    <cellStyle name="s_DCF Analysis for DPL_1 - April 2012 T&amp;D Template" xfId="3483"/>
    <cellStyle name="s_DCF Analysis for DPL_5 - August 2012 T&amp;D Template" xfId="3482"/>
    <cellStyle name="s_DCF Analysis for DPL_Book3" xfId="3481"/>
    <cellStyle name="s_DCF Matrix" xfId="3480"/>
    <cellStyle name="s_DCF Matrix_1" xfId="3479"/>
    <cellStyle name="s_DCF Matrix_1 - April 2012 T&amp;D Template" xfId="3478"/>
    <cellStyle name="s_DCF Matrix_1 2" xfId="52607"/>
    <cellStyle name="s_DCF Matrix_1_1 - April 2012 T&amp;D Template" xfId="3477"/>
    <cellStyle name="s_DCF Matrix_1_5 - August 2012 T&amp;D Template" xfId="3476"/>
    <cellStyle name="s_DCF Matrix_1_Book3" xfId="3475"/>
    <cellStyle name="s_DCF Matrix_5 - August 2012 T&amp;D Template" xfId="3474"/>
    <cellStyle name="s_DCF Matrix_Book3" xfId="3473"/>
    <cellStyle name="s_DCFLBO Code" xfId="3472"/>
    <cellStyle name="s_DCFLBO Code_1" xfId="3471"/>
    <cellStyle name="s_DCFLBO Code_1 - April 2012 T&amp;D Template" xfId="3470"/>
    <cellStyle name="s_DCFLBO Code_1 2" xfId="52608"/>
    <cellStyle name="s_DCFLBO Code_1_1 - April 2012 T&amp;D Template" xfId="3469"/>
    <cellStyle name="s_DCFLBO Code_1_5 - August 2012 T&amp;D Template" xfId="3468"/>
    <cellStyle name="s_DCFLBO Code_1_Book3" xfId="3467"/>
    <cellStyle name="s_DCFLBO Code_5 - August 2012 T&amp;D Template" xfId="3466"/>
    <cellStyle name="s_DCFLBO Code_Book3" xfId="3465"/>
    <cellStyle name="s_DPL Valuation1022" xfId="3464"/>
    <cellStyle name="s_DPL Valuation1022 2" xfId="52609"/>
    <cellStyle name="s_DPL Valuation1022_1 - April 2012 T&amp;D Template" xfId="3463"/>
    <cellStyle name="s_DPL Valuation1022_5 - August 2012 T&amp;D Template" xfId="3462"/>
    <cellStyle name="s_DPL Valuation1022_Book3" xfId="3461"/>
    <cellStyle name="s_Earnings" xfId="3460"/>
    <cellStyle name="s_Earnings (2)" xfId="3459"/>
    <cellStyle name="s_Earnings (2) 2" xfId="52610"/>
    <cellStyle name="s_Earnings (2)_1" xfId="3458"/>
    <cellStyle name="s_Earnings (2)_1 - April 2012 T&amp;D Template" xfId="3457"/>
    <cellStyle name="s_Earnings (2)_1 2" xfId="52611"/>
    <cellStyle name="s_Earnings (2)_1_1 - April 2012 T&amp;D Template" xfId="3456"/>
    <cellStyle name="s_Earnings (2)_1_5 - August 2012 T&amp;D Template" xfId="3455"/>
    <cellStyle name="s_Earnings (2)_1_Book3" xfId="3454"/>
    <cellStyle name="s_Earnings (2)_5 - August 2012 T&amp;D Template" xfId="3453"/>
    <cellStyle name="s_Earnings (2)_Book3" xfId="3452"/>
    <cellStyle name="s_Earnings_1" xfId="3451"/>
    <cellStyle name="s_Earnings_1 - April 2012 T&amp;D Template" xfId="3450"/>
    <cellStyle name="s_Earnings_1 2" xfId="52612"/>
    <cellStyle name="s_Earnings_1_1 - April 2012 T&amp;D Template" xfId="3449"/>
    <cellStyle name="s_Earnings_1_5 - August 2012 T&amp;D Template" xfId="3448"/>
    <cellStyle name="s_Earnings_1_Book3" xfId="3447"/>
    <cellStyle name="s_Earnings_5 - August 2012 T&amp;D Template" xfId="3446"/>
    <cellStyle name="s_Earnings_Book3" xfId="3445"/>
    <cellStyle name="s_finsumm" xfId="3444"/>
    <cellStyle name="s_finsumm_1" xfId="3443"/>
    <cellStyle name="s_finsumm_1 - April 2012 T&amp;D Template" xfId="3442"/>
    <cellStyle name="s_finsumm_1 2" xfId="52613"/>
    <cellStyle name="s_finsumm_1_1 - April 2012 T&amp;D Template" xfId="3441"/>
    <cellStyle name="s_finsumm_1_5 - August 2012 T&amp;D Template" xfId="3440"/>
    <cellStyle name="s_finsumm_1_Book3" xfId="3439"/>
    <cellStyle name="s_finsumm_2" xfId="3438"/>
    <cellStyle name="s_finsumm_2 2" xfId="52614"/>
    <cellStyle name="s_finsumm_2_1 - April 2012 T&amp;D Template" xfId="3437"/>
    <cellStyle name="s_finsumm_2_5 - August 2012 T&amp;D Template" xfId="3436"/>
    <cellStyle name="s_finsumm_2_Book3" xfId="3435"/>
    <cellStyle name="s_finsumm_5 - August 2012 T&amp;D Template" xfId="3434"/>
    <cellStyle name="s_finsumm_Book3" xfId="3433"/>
    <cellStyle name="s_GoroWipTax-to2050_fromCo_Oct21_99" xfId="3432"/>
    <cellStyle name="s_GoroWipTax-to2050_fromCo_Oct21_99_1 - April 2012 T&amp;D Template" xfId="3431"/>
    <cellStyle name="s_GoroWipTax-to2050_fromCo_Oct21_99_5 - August 2012 T&amp;D Template" xfId="3430"/>
    <cellStyle name="s_GoroWipTax-to2050_fromCo_Oct21_99_Book3" xfId="3429"/>
    <cellStyle name="s_HardInc " xfId="3428"/>
    <cellStyle name="s_HardInc  2" xfId="52615"/>
    <cellStyle name="s_HardInc _1 - April 2012 T&amp;D Template" xfId="3427"/>
    <cellStyle name="s_HardInc _5 - August 2012 T&amp;D Template" xfId="3426"/>
    <cellStyle name="s_HardInc _Book3" xfId="3425"/>
    <cellStyle name="s_Hist Inputs (2)" xfId="3424"/>
    <cellStyle name="s_Hist Inputs (2)_1" xfId="3423"/>
    <cellStyle name="s_Hist Inputs (2)_1 - April 2012 T&amp;D Template" xfId="3422"/>
    <cellStyle name="s_Hist Inputs (2)_1 2" xfId="52616"/>
    <cellStyle name="s_Hist Inputs (2)_1_1 - April 2012 T&amp;D Template" xfId="3421"/>
    <cellStyle name="s_Hist Inputs (2)_1_5 - August 2012 T&amp;D Template" xfId="3420"/>
    <cellStyle name="s_Hist Inputs (2)_1_Book3" xfId="3419"/>
    <cellStyle name="s_Hist Inputs (2)_5 - August 2012 T&amp;D Template" xfId="3418"/>
    <cellStyle name="s_Hist Inputs (2)_Book3" xfId="3417"/>
    <cellStyle name="s_IEL_finsumm" xfId="3416"/>
    <cellStyle name="s_IEL_finsumm 2" xfId="52617"/>
    <cellStyle name="s_IEL_finsumm_1" xfId="3415"/>
    <cellStyle name="s_IEL_finsumm_1 - April 2012 T&amp;D Template" xfId="3414"/>
    <cellStyle name="s_IEL_finsumm_1_1 - April 2012 T&amp;D Template" xfId="3413"/>
    <cellStyle name="s_IEL_finsumm_1_5 - August 2012 T&amp;D Template" xfId="3412"/>
    <cellStyle name="s_IEL_finsumm_1_Book3" xfId="3411"/>
    <cellStyle name="s_IEL_finsumm_2" xfId="3410"/>
    <cellStyle name="s_IEL_finsumm_2 2" xfId="52618"/>
    <cellStyle name="s_IEL_finsumm_2_1 - April 2012 T&amp;D Template" xfId="3409"/>
    <cellStyle name="s_IEL_finsumm_2_5 - August 2012 T&amp;D Template" xfId="3408"/>
    <cellStyle name="s_IEL_finsumm_2_Book3" xfId="3407"/>
    <cellStyle name="s_IEL_finsumm_5 - August 2012 T&amp;D Template" xfId="3406"/>
    <cellStyle name="s_IEL_finsumm_Book3" xfId="3405"/>
    <cellStyle name="s_IEL_finsumm1" xfId="3404"/>
    <cellStyle name="s_IEL_finsumm1 2" xfId="52619"/>
    <cellStyle name="s_IEL_finsumm1_1" xfId="3403"/>
    <cellStyle name="s_IEL_finsumm1_1 - April 2012 T&amp;D Template" xfId="3402"/>
    <cellStyle name="s_IEL_finsumm1_1 2" xfId="52620"/>
    <cellStyle name="s_IEL_finsumm1_1_1 - April 2012 T&amp;D Template" xfId="3401"/>
    <cellStyle name="s_IEL_finsumm1_1_5 - August 2012 T&amp;D Template" xfId="3400"/>
    <cellStyle name="s_IEL_finsumm1_1_Book3" xfId="3399"/>
    <cellStyle name="s_IEL_finsumm1_2" xfId="3398"/>
    <cellStyle name="s_IEL_finsumm1_2 2" xfId="52621"/>
    <cellStyle name="s_IEL_finsumm1_2_1 - April 2012 T&amp;D Template" xfId="3397"/>
    <cellStyle name="s_IEL_finsumm1_2_5 - August 2012 T&amp;D Template" xfId="3396"/>
    <cellStyle name="s_IEL_finsumm1_2_Book3" xfId="3395"/>
    <cellStyle name="s_IEL_finsumm1_5 - August 2012 T&amp;D Template" xfId="3394"/>
    <cellStyle name="s_IEL_finsumm1_Book3" xfId="3393"/>
    <cellStyle name="s_Lbo" xfId="3392"/>
    <cellStyle name="s_Lbo 2" xfId="52622"/>
    <cellStyle name="s_LBO Summary" xfId="3391"/>
    <cellStyle name="s_LBO Summary_1" xfId="3390"/>
    <cellStyle name="s_LBO Summary_1 - April 2012 T&amp;D Template" xfId="3389"/>
    <cellStyle name="s_LBO Summary_1 2" xfId="52623"/>
    <cellStyle name="s_LBO Summary_1_1 - April 2012 T&amp;D Template" xfId="3388"/>
    <cellStyle name="s_LBO Summary_1_5 - August 2012 T&amp;D Template" xfId="3387"/>
    <cellStyle name="s_LBO Summary_1_Book3" xfId="3386"/>
    <cellStyle name="s_LBO Summary_2" xfId="3385"/>
    <cellStyle name="s_LBO Summary_2 2" xfId="52624"/>
    <cellStyle name="s_LBO Summary_2_1 - April 2012 T&amp;D Template" xfId="3384"/>
    <cellStyle name="s_LBO Summary_2_5 - August 2012 T&amp;D Template" xfId="3383"/>
    <cellStyle name="s_LBO Summary_2_Book3" xfId="3382"/>
    <cellStyle name="s_LBO Summary_5 - August 2012 T&amp;D Template" xfId="3381"/>
    <cellStyle name="s_LBO Summary_Book3" xfId="3380"/>
    <cellStyle name="s_Lbo_1" xfId="3379"/>
    <cellStyle name="s_Lbo_1 - April 2012 T&amp;D Template" xfId="3378"/>
    <cellStyle name="s_Lbo_1 2" xfId="52625"/>
    <cellStyle name="s_Lbo_1_1 - April 2012 T&amp;D Template" xfId="3377"/>
    <cellStyle name="s_Lbo_1_5 - August 2012 T&amp;D Template" xfId="3376"/>
    <cellStyle name="s_Lbo_1_Book3" xfId="3375"/>
    <cellStyle name="s_Lbo_5 - August 2012 T&amp;D Template" xfId="3374"/>
    <cellStyle name="s_Lbo_Book3" xfId="3373"/>
    <cellStyle name="s_rvr_analysis_andrew" xfId="3372"/>
    <cellStyle name="s_rvr_analysis_andrew 2" xfId="52626"/>
    <cellStyle name="s_rvr_analysis_andrew_1 - April 2012 T&amp;D Template" xfId="3371"/>
    <cellStyle name="s_rvr_analysis_andrew_5 - August 2012 T&amp;D Template" xfId="3370"/>
    <cellStyle name="s_rvr_analysis_andrew_Book3" xfId="3369"/>
    <cellStyle name="s_Schedules" xfId="3368"/>
    <cellStyle name="s_Schedules_1" xfId="3367"/>
    <cellStyle name="s_Schedules_1 - April 2012 T&amp;D Template" xfId="3366"/>
    <cellStyle name="s_Schedules_1 2" xfId="52627"/>
    <cellStyle name="s_Schedules_1_1 - April 2012 T&amp;D Template" xfId="3365"/>
    <cellStyle name="s_Schedules_1_5 - August 2012 T&amp;D Template" xfId="3364"/>
    <cellStyle name="s_Schedules_1_Book3" xfId="3363"/>
    <cellStyle name="s_Schedules_5 - August 2012 T&amp;D Template" xfId="3362"/>
    <cellStyle name="s_Schedules_Book3" xfId="3361"/>
    <cellStyle name="s_Trans Assump" xfId="3360"/>
    <cellStyle name="s_Trans Assump (2)" xfId="3359"/>
    <cellStyle name="s_Trans Assump (2)_1" xfId="3358"/>
    <cellStyle name="s_Trans Assump (2)_1 - April 2012 T&amp;D Template" xfId="3357"/>
    <cellStyle name="s_Trans Assump (2)_1 2" xfId="52629"/>
    <cellStyle name="s_Trans Assump (2)_1_1 - April 2012 T&amp;D Template" xfId="3356"/>
    <cellStyle name="s_Trans Assump (2)_1_5 - August 2012 T&amp;D Template" xfId="3355"/>
    <cellStyle name="s_Trans Assump (2)_1_Book3" xfId="3354"/>
    <cellStyle name="s_Trans Assump (2)_5 - August 2012 T&amp;D Template" xfId="3353"/>
    <cellStyle name="s_Trans Assump (2)_Book3" xfId="3352"/>
    <cellStyle name="s_Trans Assump 2" xfId="52628"/>
    <cellStyle name="s_Trans Assump_1" xfId="3351"/>
    <cellStyle name="s_Trans Assump_1 - April 2012 T&amp;D Template" xfId="3350"/>
    <cellStyle name="s_Trans Assump_1_1 - April 2012 T&amp;D Template" xfId="3349"/>
    <cellStyle name="s_Trans Assump_1_5 - August 2012 T&amp;D Template" xfId="3348"/>
    <cellStyle name="s_Trans Assump_1_Book3" xfId="3347"/>
    <cellStyle name="s_Trans Assump_5 - August 2012 T&amp;D Template" xfId="3346"/>
    <cellStyle name="s_Trans Assump_Book3" xfId="3345"/>
    <cellStyle name="s_Trans Sum" xfId="3344"/>
    <cellStyle name="s_Trans Sum 2" xfId="52630"/>
    <cellStyle name="s_Trans Sum_1" xfId="3343"/>
    <cellStyle name="s_Trans Sum_1 - April 2012 T&amp;D Template" xfId="3342"/>
    <cellStyle name="s_Trans Sum_1_1 - April 2012 T&amp;D Template" xfId="3341"/>
    <cellStyle name="s_Trans Sum_1_5 - August 2012 T&amp;D Template" xfId="3340"/>
    <cellStyle name="s_Trans Sum_1_Book3" xfId="3339"/>
    <cellStyle name="s_Trans Sum_5 - August 2012 T&amp;D Template" xfId="3338"/>
    <cellStyle name="s_Trans Sum_Book3" xfId="3337"/>
    <cellStyle name="s_Unit Price Sen. (2)" xfId="3336"/>
    <cellStyle name="s_Unit Price Sen. (2) 2" xfId="52631"/>
    <cellStyle name="s_Unit Price Sen. (2)_1" xfId="3335"/>
    <cellStyle name="s_Unit Price Sen. (2)_1 - April 2012 T&amp;D Template" xfId="3334"/>
    <cellStyle name="s_Unit Price Sen. (2)_1 2" xfId="52632"/>
    <cellStyle name="s_Unit Price Sen. (2)_1_1 - April 2012 T&amp;D Template" xfId="3333"/>
    <cellStyle name="s_Unit Price Sen. (2)_1_5 - August 2012 T&amp;D Template" xfId="3332"/>
    <cellStyle name="s_Unit Price Sen. (2)_1_Book3" xfId="3331"/>
    <cellStyle name="s_Unit Price Sen. (2)_2" xfId="3330"/>
    <cellStyle name="s_Unit Price Sen. (2)_2_1 - April 2012 T&amp;D Template" xfId="3329"/>
    <cellStyle name="s_Unit Price Sen. (2)_2_5 - August 2012 T&amp;D Template" xfId="3328"/>
    <cellStyle name="s_Unit Price Sen. (2)_2_Book3" xfId="3327"/>
    <cellStyle name="s_Unit Price Sen. (2)_5 - August 2012 T&amp;D Template" xfId="3326"/>
    <cellStyle name="s_Unit Price Sen. (2)_Book3" xfId="3325"/>
    <cellStyle name="Salomon Logo" xfId="3324"/>
    <cellStyle name="Salomon Logo 2" xfId="52633"/>
    <cellStyle name="SAPBEXaggData" xfId="3323"/>
    <cellStyle name="SAPBEXaggData 2" xfId="52634"/>
    <cellStyle name="SAPBEXaggDataEmph" xfId="3322"/>
    <cellStyle name="SAPBEXaggItem" xfId="3321"/>
    <cellStyle name="SAPBEXaggItemX" xfId="3320"/>
    <cellStyle name="SAPBEXaggItemX 2" xfId="52635"/>
    <cellStyle name="SAPBEXchaText" xfId="3319"/>
    <cellStyle name="SAPBEXchaText 2" xfId="52636"/>
    <cellStyle name="SAPBEXexcBad7" xfId="3318"/>
    <cellStyle name="SAPBEXexcBad8" xfId="3317"/>
    <cellStyle name="SAPBEXexcBad9" xfId="3316"/>
    <cellStyle name="SAPBEXexcCritical4" xfId="3315"/>
    <cellStyle name="SAPBEXexcCritical5" xfId="3314"/>
    <cellStyle name="SAPBEXexcCritical6" xfId="3313"/>
    <cellStyle name="SAPBEXexcGood1" xfId="3312"/>
    <cellStyle name="SAPBEXexcGood2" xfId="3311"/>
    <cellStyle name="SAPBEXexcGood3" xfId="3310"/>
    <cellStyle name="SAPBEXfilterDrill" xfId="3309"/>
    <cellStyle name="SAPBEXfilterItem" xfId="3308"/>
    <cellStyle name="SAPBEXfilterText" xfId="3307"/>
    <cellStyle name="SAPBEXformats" xfId="3306"/>
    <cellStyle name="SAPBEXformats 2" xfId="52637"/>
    <cellStyle name="SAPBEXheaderItem" xfId="3305"/>
    <cellStyle name="SAPBEXheaderText" xfId="3304"/>
    <cellStyle name="SAPBEXHLevel0" xfId="3303"/>
    <cellStyle name="SAPBEXHLevel0 2" xfId="52638"/>
    <cellStyle name="SAPBEXHLevel0X" xfId="3302"/>
    <cellStyle name="SAPBEXHLevel0X 2" xfId="52639"/>
    <cellStyle name="SAPBEXHLevel1" xfId="3301"/>
    <cellStyle name="SAPBEXHLevel1 2" xfId="52640"/>
    <cellStyle name="SAPBEXHLevel1X" xfId="3300"/>
    <cellStyle name="SAPBEXHLevel1X 2" xfId="52641"/>
    <cellStyle name="SAPBEXHLevel2" xfId="3299"/>
    <cellStyle name="SAPBEXHLevel2 2" xfId="52642"/>
    <cellStyle name="SAPBEXHLevel2X" xfId="3298"/>
    <cellStyle name="SAPBEXHLevel2X 2" xfId="52643"/>
    <cellStyle name="SAPBEXHLevel3" xfId="3297"/>
    <cellStyle name="SAPBEXHLevel3 2" xfId="52644"/>
    <cellStyle name="SAPBEXHLevel3X" xfId="3296"/>
    <cellStyle name="SAPBEXHLevel3X 2" xfId="52645"/>
    <cellStyle name="SAPBEXinputData" xfId="3295"/>
    <cellStyle name="SAPBEXinputData 2" xfId="52646"/>
    <cellStyle name="SAPBEXItemHeader" xfId="3294"/>
    <cellStyle name="SAPBEXItemHeader 2" xfId="52647"/>
    <cellStyle name="SAPBEXresData" xfId="3293"/>
    <cellStyle name="SAPBEXresDataEmph" xfId="3292"/>
    <cellStyle name="SAPBEXresItem" xfId="3291"/>
    <cellStyle name="SAPBEXresItemX" xfId="3290"/>
    <cellStyle name="SAPBEXresItemX 2" xfId="52648"/>
    <cellStyle name="SAPBEXstdData" xfId="3289"/>
    <cellStyle name="SAPBEXstdData 2" xfId="52649"/>
    <cellStyle name="SAPBEXstdDataEmph" xfId="3288"/>
    <cellStyle name="SAPBEXstdItem" xfId="3287"/>
    <cellStyle name="SAPBEXstdItem 2" xfId="52650"/>
    <cellStyle name="SAPBEXstdItemX" xfId="3286"/>
    <cellStyle name="SAPBEXstdItemX 2" xfId="52651"/>
    <cellStyle name="SAPBEXtitle" xfId="3285"/>
    <cellStyle name="SAPBEXunassignedItem" xfId="3284"/>
    <cellStyle name="SAPBEXunassignedItem 2" xfId="52652"/>
    <cellStyle name="SAPBEXundefined" xfId="3283"/>
    <cellStyle name="Sch_name" xfId="3282"/>
    <cellStyle name="Section Head" xfId="3281"/>
    <cellStyle name="Section Head 2" xfId="52653"/>
    <cellStyle name="Separador de milhares_DADOS DO BALANCO" xfId="3280"/>
    <cellStyle name="Shading" xfId="3279"/>
    <cellStyle name="Sheet Header" xfId="3278"/>
    <cellStyle name="Sheet Header 2" xfId="52654"/>
    <cellStyle name="Sheet Title" xfId="3277"/>
    <cellStyle name="Sheet Title 2" xfId="52655"/>
    <cellStyle name="ShOut" xfId="3276"/>
    <cellStyle name="sideways" xfId="3275"/>
    <cellStyle name="sideways 2" xfId="52656"/>
    <cellStyle name="Skadden Number" xfId="1992"/>
    <cellStyle name="Skadden Number 2" xfId="52657"/>
    <cellStyle name="Skadden Number 3" xfId="52658"/>
    <cellStyle name="Skadden Number_Income Statement " xfId="52659"/>
    <cellStyle name="special" xfId="52660"/>
    <cellStyle name="Standard_Anpassen der Amortisation" xfId="3274"/>
    <cellStyle name="STYL0 - Style1" xfId="3914"/>
    <cellStyle name="STYL0 - Style1 2" xfId="3273"/>
    <cellStyle name="STYL0 - Style1_5210 2540195 Revenue Decoupling Mechanism Electric 0614" xfId="5588"/>
    <cellStyle name="STYL1 - Style2" xfId="3913"/>
    <cellStyle name="STYL1 - Style2 2" xfId="5589"/>
    <cellStyle name="STYL1 - Style2 3" xfId="5590"/>
    <cellStyle name="STYL1 - Style2_5210 2540195 Revenue Decoupling Mechanism Electric 0614" xfId="5591"/>
    <cellStyle name="STYL2 - Style3" xfId="3912"/>
    <cellStyle name="STYL2 - Style3 2" xfId="5592"/>
    <cellStyle name="STYL2 - Style3 3" xfId="5593"/>
    <cellStyle name="STYL2 - Style3_5210 2540195 Revenue Decoupling Mechanism Electric 0614" xfId="5594"/>
    <cellStyle name="STYL3 - Style4" xfId="3911"/>
    <cellStyle name="STYL3 - Style4 2" xfId="5595"/>
    <cellStyle name="STYL3 - Style4 3" xfId="5596"/>
    <cellStyle name="STYL3 - Style4_5210 2540195 Revenue Decoupling Mechanism Electric 0614" xfId="5597"/>
    <cellStyle name="STYL4 - Style5" xfId="3910"/>
    <cellStyle name="STYL4 - Style5 2" xfId="5598"/>
    <cellStyle name="STYL4 - Style5 3" xfId="5599"/>
    <cellStyle name="STYL4 - Style5_5210 2540195 Revenue Decoupling Mechanism Electric 0614" xfId="5600"/>
    <cellStyle name="STYL5 - Style6" xfId="3909"/>
    <cellStyle name="STYL5 - Style6 2" xfId="5601"/>
    <cellStyle name="STYL5 - Style6 3" xfId="5602"/>
    <cellStyle name="STYL5 - Style6_5210 2540195 Revenue Decoupling Mechanism Electric 0614" xfId="5603"/>
    <cellStyle name="STYL6 - Style7" xfId="3908"/>
    <cellStyle name="STYL6 - Style7 2" xfId="5604"/>
    <cellStyle name="STYL6 - Style7 3" xfId="5605"/>
    <cellStyle name="STYL6 - Style7_5210 2540195 Revenue Decoupling Mechanism Electric 0614" xfId="5606"/>
    <cellStyle name="STYL7 - Style8" xfId="3907"/>
    <cellStyle name="STYL7 - Style8 2" xfId="5607"/>
    <cellStyle name="STYL7 - Style8 3" xfId="5608"/>
    <cellStyle name="STYL7 - Style8_5210 2540195 Revenue Decoupling Mechanism Electric 0614" xfId="5609"/>
    <cellStyle name="Style 1" xfId="3272"/>
    <cellStyle name="Style 1 2" xfId="5610"/>
    <cellStyle name="Style 1 3" xfId="52661"/>
    <cellStyle name="Style 2" xfId="3271"/>
    <cellStyle name="Style 2 2" xfId="52662"/>
    <cellStyle name="Style 25" xfId="1993"/>
    <cellStyle name="Style 25 10" xfId="52663"/>
    <cellStyle name="Style 25 2" xfId="1994"/>
    <cellStyle name="Style 25 3" xfId="52664"/>
    <cellStyle name="Style 25 3 2" xfId="52665"/>
    <cellStyle name="Style 25 3_Income Statement " xfId="52666"/>
    <cellStyle name="Style 25 4" xfId="52667"/>
    <cellStyle name="Style 25 4 2" xfId="52668"/>
    <cellStyle name="Style 25 4_Income Statement " xfId="52669"/>
    <cellStyle name="Style 25 5" xfId="52670"/>
    <cellStyle name="Style 25 5 2" xfId="52671"/>
    <cellStyle name="Style 25 5_Income Statement " xfId="52672"/>
    <cellStyle name="Style 25 6" xfId="52673"/>
    <cellStyle name="Style 25 7" xfId="52674"/>
    <cellStyle name="Style 25 8" xfId="52675"/>
    <cellStyle name="Style 25 9" xfId="52676"/>
    <cellStyle name="Style 25_Income Statement " xfId="52677"/>
    <cellStyle name="Style 26" xfId="1995"/>
    <cellStyle name="Style 26 10" xfId="52678"/>
    <cellStyle name="Style 26 2" xfId="1996"/>
    <cellStyle name="Style 26 3" xfId="52679"/>
    <cellStyle name="Style 26 3 2" xfId="52680"/>
    <cellStyle name="Style 26 3_Income Statement " xfId="52681"/>
    <cellStyle name="Style 26 4" xfId="52682"/>
    <cellStyle name="Style 26 4 2" xfId="52683"/>
    <cellStyle name="Style 26 4_Income Statement " xfId="52684"/>
    <cellStyle name="Style 26 5" xfId="52685"/>
    <cellStyle name="Style 26 5 2" xfId="52686"/>
    <cellStyle name="Style 26 5_Income Statement " xfId="52687"/>
    <cellStyle name="Style 26 6" xfId="52688"/>
    <cellStyle name="Style 26 7" xfId="52689"/>
    <cellStyle name="Style 26 8" xfId="52690"/>
    <cellStyle name="Style 26 9" xfId="52691"/>
    <cellStyle name="Style 26_Income Statement " xfId="52692"/>
    <cellStyle name="Style 27" xfId="1997"/>
    <cellStyle name="Style 27 10" xfId="52694"/>
    <cellStyle name="Style 27 11" xfId="52695"/>
    <cellStyle name="Style 27 12" xfId="52693"/>
    <cellStyle name="Style 27 2" xfId="52696"/>
    <cellStyle name="Style 27 2 10" xfId="52697"/>
    <cellStyle name="Style 27 2 2" xfId="52698"/>
    <cellStyle name="Style 27 2 2 2" xfId="52699"/>
    <cellStyle name="Style 27 2 2 2 2" xfId="52700"/>
    <cellStyle name="Style 27 2 2 3" xfId="52701"/>
    <cellStyle name="Style 27 2 2 3 2" xfId="52702"/>
    <cellStyle name="Style 27 2 2 4" xfId="52703"/>
    <cellStyle name="Style 27 2 2_Income Statement " xfId="52704"/>
    <cellStyle name="Style 27 2 3" xfId="52705"/>
    <cellStyle name="Style 27 2 3 2" xfId="52706"/>
    <cellStyle name="Style 27 2 4" xfId="52707"/>
    <cellStyle name="Style 27 2 4 2" xfId="52708"/>
    <cellStyle name="Style 27 2 5" xfId="52709"/>
    <cellStyle name="Style 27 2 6" xfId="52710"/>
    <cellStyle name="Style 27 2 7" xfId="52711"/>
    <cellStyle name="Style 27 2 8" xfId="52712"/>
    <cellStyle name="Style 27 2 9" xfId="52713"/>
    <cellStyle name="Style 27 2_Income Statement " xfId="52714"/>
    <cellStyle name="Style 27 3" xfId="52715"/>
    <cellStyle name="Style 27 3 10" xfId="52716"/>
    <cellStyle name="Style 27 3 2" xfId="52717"/>
    <cellStyle name="Style 27 3 2 2" xfId="52718"/>
    <cellStyle name="Style 27 3 2 2 2" xfId="52719"/>
    <cellStyle name="Style 27 3 2 3" xfId="52720"/>
    <cellStyle name="Style 27 3 2 3 2" xfId="52721"/>
    <cellStyle name="Style 27 3 2 4" xfId="52722"/>
    <cellStyle name="Style 27 3 2_Income Statement " xfId="52723"/>
    <cellStyle name="Style 27 3 3" xfId="52724"/>
    <cellStyle name="Style 27 3 3 2" xfId="52725"/>
    <cellStyle name="Style 27 3 4" xfId="52726"/>
    <cellStyle name="Style 27 3 4 2" xfId="52727"/>
    <cellStyle name="Style 27 3 5" xfId="52728"/>
    <cellStyle name="Style 27 3 6" xfId="52729"/>
    <cellStyle name="Style 27 3 7" xfId="52730"/>
    <cellStyle name="Style 27 3 8" xfId="52731"/>
    <cellStyle name="Style 27 3 9" xfId="52732"/>
    <cellStyle name="Style 27 3_Income Statement " xfId="52733"/>
    <cellStyle name="Style 27 4" xfId="52734"/>
    <cellStyle name="Style 27 4 2" xfId="52735"/>
    <cellStyle name="Style 27 4 2 2" xfId="52736"/>
    <cellStyle name="Style 27 4 3" xfId="52737"/>
    <cellStyle name="Style 27 4 3 2" xfId="52738"/>
    <cellStyle name="Style 27 4 4" xfId="52739"/>
    <cellStyle name="Style 27 4_Income Statement " xfId="52740"/>
    <cellStyle name="Style 27 5" xfId="52741"/>
    <cellStyle name="Style 27 5 2" xfId="52742"/>
    <cellStyle name="Style 27 5 2 2" xfId="52743"/>
    <cellStyle name="Style 27 5 3" xfId="52744"/>
    <cellStyle name="Style 27 5_Income Statement " xfId="52745"/>
    <cellStyle name="Style 27 6" xfId="52746"/>
    <cellStyle name="Style 27 6 2" xfId="52747"/>
    <cellStyle name="Style 27 6 2 2" xfId="52748"/>
    <cellStyle name="Style 27 6 3" xfId="52749"/>
    <cellStyle name="Style 27 6 3 2" xfId="52750"/>
    <cellStyle name="Style 27 6 4" xfId="52751"/>
    <cellStyle name="Style 27 6_Income Statement " xfId="52752"/>
    <cellStyle name="Style 27 7" xfId="52753"/>
    <cellStyle name="Style 27 7 2" xfId="52754"/>
    <cellStyle name="Style 27 8" xfId="52755"/>
    <cellStyle name="Style 27 9" xfId="52756"/>
    <cellStyle name="Style 27_Cash Flow " xfId="52757"/>
    <cellStyle name="Style 28" xfId="1998"/>
    <cellStyle name="Style 28 10" xfId="52759"/>
    <cellStyle name="Style 28 11" xfId="52760"/>
    <cellStyle name="Style 28 12" xfId="52758"/>
    <cellStyle name="Style 28 2" xfId="52761"/>
    <cellStyle name="Style 28 2 10" xfId="52762"/>
    <cellStyle name="Style 28 2 2" xfId="52763"/>
    <cellStyle name="Style 28 2 2 2" xfId="52764"/>
    <cellStyle name="Style 28 2 2 2 2" xfId="52765"/>
    <cellStyle name="Style 28 2 2 3" xfId="52766"/>
    <cellStyle name="Style 28 2 2 3 2" xfId="52767"/>
    <cellStyle name="Style 28 2 2 4" xfId="52768"/>
    <cellStyle name="Style 28 2 2_Income Statement " xfId="52769"/>
    <cellStyle name="Style 28 2 3" xfId="52770"/>
    <cellStyle name="Style 28 2 3 2" xfId="52771"/>
    <cellStyle name="Style 28 2 4" xfId="52772"/>
    <cellStyle name="Style 28 2 4 2" xfId="52773"/>
    <cellStyle name="Style 28 2 5" xfId="52774"/>
    <cellStyle name="Style 28 2 6" xfId="52775"/>
    <cellStyle name="Style 28 2 7" xfId="52776"/>
    <cellStyle name="Style 28 2 8" xfId="52777"/>
    <cellStyle name="Style 28 2 9" xfId="52778"/>
    <cellStyle name="Style 28 2_Income Statement " xfId="52779"/>
    <cellStyle name="Style 28 3" xfId="52780"/>
    <cellStyle name="Style 28 3 10" xfId="52781"/>
    <cellStyle name="Style 28 3 2" xfId="52782"/>
    <cellStyle name="Style 28 3 2 2" xfId="52783"/>
    <cellStyle name="Style 28 3 2 2 2" xfId="52784"/>
    <cellStyle name="Style 28 3 2 3" xfId="52785"/>
    <cellStyle name="Style 28 3 2 3 2" xfId="52786"/>
    <cellStyle name="Style 28 3 2 4" xfId="52787"/>
    <cellStyle name="Style 28 3 2_Income Statement " xfId="52788"/>
    <cellStyle name="Style 28 3 3" xfId="52789"/>
    <cellStyle name="Style 28 3 3 2" xfId="52790"/>
    <cellStyle name="Style 28 3 4" xfId="52791"/>
    <cellStyle name="Style 28 3 4 2" xfId="52792"/>
    <cellStyle name="Style 28 3 5" xfId="52793"/>
    <cellStyle name="Style 28 3 6" xfId="52794"/>
    <cellStyle name="Style 28 3 7" xfId="52795"/>
    <cellStyle name="Style 28 3 8" xfId="52796"/>
    <cellStyle name="Style 28 3 9" xfId="52797"/>
    <cellStyle name="Style 28 3_Income Statement " xfId="52798"/>
    <cellStyle name="Style 28 4" xfId="52799"/>
    <cellStyle name="Style 28 4 2" xfId="52800"/>
    <cellStyle name="Style 28 4 2 2" xfId="52801"/>
    <cellStyle name="Style 28 4 3" xfId="52802"/>
    <cellStyle name="Style 28 4 3 2" xfId="52803"/>
    <cellStyle name="Style 28 4 4" xfId="52804"/>
    <cellStyle name="Style 28 4_Income Statement " xfId="52805"/>
    <cellStyle name="Style 28 5" xfId="52806"/>
    <cellStyle name="Style 28 5 2" xfId="52807"/>
    <cellStyle name="Style 28 5 2 2" xfId="52808"/>
    <cellStyle name="Style 28 5 3" xfId="52809"/>
    <cellStyle name="Style 28 5_Income Statement " xfId="52810"/>
    <cellStyle name="Style 28 6" xfId="52811"/>
    <cellStyle name="Style 28 6 2" xfId="52812"/>
    <cellStyle name="Style 28 6 2 2" xfId="52813"/>
    <cellStyle name="Style 28 6 3" xfId="52814"/>
    <cellStyle name="Style 28 6 3 2" xfId="52815"/>
    <cellStyle name="Style 28 6 4" xfId="52816"/>
    <cellStyle name="Style 28 6_Income Statement " xfId="52817"/>
    <cellStyle name="Style 28 7" xfId="52818"/>
    <cellStyle name="Style 28 7 2" xfId="52819"/>
    <cellStyle name="Style 28 8" xfId="52820"/>
    <cellStyle name="Style 28 9" xfId="52821"/>
    <cellStyle name="Style 28_Cash Flow " xfId="52822"/>
    <cellStyle name="Style 3" xfId="3268"/>
    <cellStyle name="Style 3 2" xfId="52823"/>
    <cellStyle name="STYLE3" xfId="1999"/>
    <cellStyle name="STYLE3 10" xfId="52825"/>
    <cellStyle name="STYLE3 11" xfId="52824"/>
    <cellStyle name="STYLE3 2" xfId="52826"/>
    <cellStyle name="STYLE3 2 2" xfId="52827"/>
    <cellStyle name="STYLE3 2 2 2" xfId="52828"/>
    <cellStyle name="STYLE3 2 3" xfId="52829"/>
    <cellStyle name="STYLE3 2 3 2" xfId="52830"/>
    <cellStyle name="STYLE3 2 4" xfId="52831"/>
    <cellStyle name="STYLE3 2_Income Statement " xfId="52832"/>
    <cellStyle name="STYLE3 3" xfId="52833"/>
    <cellStyle name="STYLE3 3 2" xfId="52834"/>
    <cellStyle name="STYLE3 4" xfId="52835"/>
    <cellStyle name="STYLE3 4 2" xfId="52836"/>
    <cellStyle name="STYLE3 5" xfId="52837"/>
    <cellStyle name="STYLE3 5 2" xfId="52838"/>
    <cellStyle name="STYLE3 6" xfId="52839"/>
    <cellStyle name="STYLE3 7" xfId="52840"/>
    <cellStyle name="STYLE3 8" xfId="52841"/>
    <cellStyle name="STYLE3 9" xfId="52842"/>
    <cellStyle name="STYLE3_AMRTB1004" xfId="52843"/>
    <cellStyle name="subhead" xfId="3267"/>
    <cellStyle name="subhead 2" xfId="52844"/>
    <cellStyle name="SubRoutine" xfId="2000"/>
    <cellStyle name="SubRoutine 10" xfId="52846"/>
    <cellStyle name="SubRoutine 11" xfId="52845"/>
    <cellStyle name="SubRoutine 2" xfId="52847"/>
    <cellStyle name="SubRoutine 2 2" xfId="52848"/>
    <cellStyle name="SubRoutine 2 2 2" xfId="52849"/>
    <cellStyle name="SubRoutine 2 3" xfId="52850"/>
    <cellStyle name="SubRoutine 2 3 2" xfId="52851"/>
    <cellStyle name="SubRoutine 2 4" xfId="52852"/>
    <cellStyle name="SubRoutine 2_Income Statement " xfId="52853"/>
    <cellStyle name="SubRoutine 3" xfId="52854"/>
    <cellStyle name="SubRoutine 3 2" xfId="52855"/>
    <cellStyle name="SubRoutine 4" xfId="52856"/>
    <cellStyle name="SubRoutine 4 2" xfId="52857"/>
    <cellStyle name="SubRoutine 5" xfId="52858"/>
    <cellStyle name="SubRoutine 5 2" xfId="52859"/>
    <cellStyle name="SubRoutine 6" xfId="52860"/>
    <cellStyle name="SubRoutine 7" xfId="52861"/>
    <cellStyle name="SubRoutine 8" xfId="52862"/>
    <cellStyle name="SubRoutine 9" xfId="52863"/>
    <cellStyle name="SubRoutine_Income Statement " xfId="52864"/>
    <cellStyle name="Subtotal" xfId="3266"/>
    <cellStyle name="Sub-total" xfId="3265"/>
    <cellStyle name="Subtotal 10" xfId="52867"/>
    <cellStyle name="Subtotal 11" xfId="52865"/>
    <cellStyle name="Subtotal 2" xfId="52868"/>
    <cellStyle name="Sub-total 2" xfId="52866"/>
    <cellStyle name="Subtotal 2 2" xfId="52869"/>
    <cellStyle name="Subtotal 2 2 2" xfId="52870"/>
    <cellStyle name="Subtotal 2 3" xfId="52871"/>
    <cellStyle name="Subtotal 2 3 2" xfId="52872"/>
    <cellStyle name="Subtotal 2 4" xfId="52873"/>
    <cellStyle name="Subtotal 2_Income Statement " xfId="52874"/>
    <cellStyle name="Subtotal 3" xfId="52875"/>
    <cellStyle name="Subtotal 3 2" xfId="52876"/>
    <cellStyle name="Subtotal 4" xfId="52877"/>
    <cellStyle name="Subtotal 4 2" xfId="52878"/>
    <cellStyle name="Subtotal 5" xfId="52879"/>
    <cellStyle name="Subtotal 5 2" xfId="52880"/>
    <cellStyle name="Subtotal 6" xfId="52881"/>
    <cellStyle name="Subtotal 7" xfId="52882"/>
    <cellStyle name="Subtotal 8" xfId="52883"/>
    <cellStyle name="Subtotal 9" xfId="52884"/>
    <cellStyle name="Subtotal_200910 Control Totals" xfId="3264"/>
    <cellStyle name="Sub-total_Mass Returns Trace" xfId="52885"/>
    <cellStyle name="swpBody01" xfId="3263"/>
    <cellStyle name="swpBody01 2" xfId="52886"/>
    <cellStyle name="Table Head" xfId="3262"/>
    <cellStyle name="Table Head 2" xfId="52887"/>
    <cellStyle name="Table Head Aligned" xfId="3261"/>
    <cellStyle name="Table Head Aligned 2" xfId="52888"/>
    <cellStyle name="Table Head Blue" xfId="3260"/>
    <cellStyle name="Table Head Blue 2" xfId="52889"/>
    <cellStyle name="Table Head Green" xfId="3259"/>
    <cellStyle name="Table Head Green 2" xfId="52890"/>
    <cellStyle name="Table Head_Val_Sum_Graph" xfId="3258"/>
    <cellStyle name="Table Text" xfId="3257"/>
    <cellStyle name="Table Text 2" xfId="52891"/>
    <cellStyle name="Table Title" xfId="2001"/>
    <cellStyle name="Table Title 10" xfId="52893"/>
    <cellStyle name="Table Title 11" xfId="52892"/>
    <cellStyle name="Table Title 2" xfId="3256"/>
    <cellStyle name="Table Title 2 2" xfId="52895"/>
    <cellStyle name="Table Title 2 2 2" xfId="52896"/>
    <cellStyle name="Table Title 2 3" xfId="52897"/>
    <cellStyle name="Table Title 2 3 2" xfId="52898"/>
    <cellStyle name="Table Title 2 4" xfId="52899"/>
    <cellStyle name="Table Title 2 5" xfId="52894"/>
    <cellStyle name="Table Title 2_Income Statement " xfId="52900"/>
    <cellStyle name="Table Title 3" xfId="52901"/>
    <cellStyle name="Table Title 3 2" xfId="52902"/>
    <cellStyle name="Table Title 4" xfId="52903"/>
    <cellStyle name="Table Title 4 2" xfId="52904"/>
    <cellStyle name="Table Title 5" xfId="52905"/>
    <cellStyle name="Table Title 5 2" xfId="52906"/>
    <cellStyle name="Table Title 6" xfId="52907"/>
    <cellStyle name="Table Title 7" xfId="52908"/>
    <cellStyle name="Table Title 8" xfId="52909"/>
    <cellStyle name="Table Title 9" xfId="52910"/>
    <cellStyle name="Table Title_Income Statement " xfId="52911"/>
    <cellStyle name="Table Units" xfId="3255"/>
    <cellStyle name="Table Units 2" xfId="52912"/>
    <cellStyle name="Table_Header" xfId="3254"/>
    <cellStyle name="Text" xfId="2002"/>
    <cellStyle name="Text 1" xfId="2043"/>
    <cellStyle name="Text 1 2" xfId="52913"/>
    <cellStyle name="Text 2" xfId="2003"/>
    <cellStyle name="Text 3" xfId="3253"/>
    <cellStyle name="Text Head 1" xfId="3252"/>
    <cellStyle name="Text Head 1 2" xfId="52914"/>
    <cellStyle name="Text_4 - LI_NetMgnTemplate" xfId="3251"/>
    <cellStyle name="text14" xfId="3250"/>
    <cellStyle name="textbold" xfId="3249"/>
    <cellStyle name="TextStyle" xfId="2004"/>
    <cellStyle name="TextStyle 2" xfId="52915"/>
    <cellStyle name="TextStyle 2 2" xfId="52916"/>
    <cellStyle name="TextStyle 2_Adjusting Entries-Q1" xfId="52917"/>
    <cellStyle name="TextStyle 3" xfId="52918"/>
    <cellStyle name="TextStyle_41_GSE_ 03-31-11_FINAL_GAAP" xfId="52919"/>
    <cellStyle name="Thousand" xfId="2048"/>
    <cellStyle name="Times New Roman" xfId="3248"/>
    <cellStyle name="Title 10" xfId="2005"/>
    <cellStyle name="Title 10 10" xfId="52921"/>
    <cellStyle name="Title 10 11" xfId="52920"/>
    <cellStyle name="Title 10 2" xfId="52922"/>
    <cellStyle name="Title 10 2 2" xfId="52923"/>
    <cellStyle name="Title 10 2 2 2" xfId="52924"/>
    <cellStyle name="Title 10 2 3" xfId="52925"/>
    <cellStyle name="Title 10 2 3 2" xfId="52926"/>
    <cellStyle name="Title 10 2 4" xfId="52927"/>
    <cellStyle name="Title 10 2_Income Statement " xfId="52928"/>
    <cellStyle name="Title 10 3" xfId="52929"/>
    <cellStyle name="Title 10 3 2" xfId="52930"/>
    <cellStyle name="Title 10 4" xfId="52931"/>
    <cellStyle name="Title 10 4 2" xfId="52932"/>
    <cellStyle name="Title 10 5" xfId="52933"/>
    <cellStyle name="Title 10 5 2" xfId="52934"/>
    <cellStyle name="Title 10 6" xfId="52935"/>
    <cellStyle name="Title 10 7" xfId="52936"/>
    <cellStyle name="Title 10 8" xfId="52937"/>
    <cellStyle name="Title 10 9" xfId="52938"/>
    <cellStyle name="Title 10_Income Statement " xfId="52939"/>
    <cellStyle name="Title 11" xfId="2006"/>
    <cellStyle name="Title 11 2" xfId="52941"/>
    <cellStyle name="Title 11 2 2" xfId="52942"/>
    <cellStyle name="Title 11 3" xfId="52943"/>
    <cellStyle name="Title 11 3 2" xfId="52944"/>
    <cellStyle name="Title 11 4" xfId="52945"/>
    <cellStyle name="Title 11 5" xfId="52940"/>
    <cellStyle name="Title 11_Income Statement " xfId="52946"/>
    <cellStyle name="Title 2" xfId="2007"/>
    <cellStyle name="Title 2 10" xfId="52948"/>
    <cellStyle name="Title 2 11" xfId="52947"/>
    <cellStyle name="Title 2 2" xfId="5614"/>
    <cellStyle name="Title 2 2 2" xfId="5615"/>
    <cellStyle name="Title 2 2 2 2" xfId="52951"/>
    <cellStyle name="Title 2 2 2 3" xfId="52950"/>
    <cellStyle name="Title 2 2 3" xfId="52952"/>
    <cellStyle name="Title 2 2 3 2" xfId="52953"/>
    <cellStyle name="Title 2 2 4" xfId="52954"/>
    <cellStyle name="Title 2 2 5" xfId="52949"/>
    <cellStyle name="Title 2 2_Income Statement " xfId="52955"/>
    <cellStyle name="Title 2 3" xfId="5616"/>
    <cellStyle name="Title 2 3 2" xfId="5617"/>
    <cellStyle name="Title 2 3 2 2" xfId="52958"/>
    <cellStyle name="Title 2 3 2 3" xfId="52957"/>
    <cellStyle name="Title 2 3 3" xfId="52959"/>
    <cellStyle name="Title 2 3 3 2" xfId="52960"/>
    <cellStyle name="Title 2 3 4" xfId="52961"/>
    <cellStyle name="Title 2 3 5" xfId="52956"/>
    <cellStyle name="Title 2 3_Income Statement " xfId="52962"/>
    <cellStyle name="Title 2 4" xfId="5618"/>
    <cellStyle name="Title 2 4 2" xfId="52964"/>
    <cellStyle name="Title 2 4 2 2" xfId="52965"/>
    <cellStyle name="Title 2 4 3" xfId="52966"/>
    <cellStyle name="Title 2 4 3 2" xfId="52967"/>
    <cellStyle name="Title 2 4 4" xfId="52968"/>
    <cellStyle name="Title 2 4 5" xfId="52963"/>
    <cellStyle name="Title 2 4_Income Statement " xfId="52969"/>
    <cellStyle name="Title 2 5" xfId="5613"/>
    <cellStyle name="Title 2 5 2" xfId="52971"/>
    <cellStyle name="Title 2 5 3" xfId="52970"/>
    <cellStyle name="Title 2 6" xfId="52972"/>
    <cellStyle name="Title 2 6 2" xfId="52973"/>
    <cellStyle name="Title 2 7" xfId="52974"/>
    <cellStyle name="Title 2 7 2" xfId="52975"/>
    <cellStyle name="Title 2 8" xfId="52976"/>
    <cellStyle name="Title 2 9" xfId="52977"/>
    <cellStyle name="Title 2_01 15 TRAC Estimate w_JE" xfId="5619"/>
    <cellStyle name="Title 3" xfId="2008"/>
    <cellStyle name="Title 3 10" xfId="52979"/>
    <cellStyle name="Title 3 11" xfId="52978"/>
    <cellStyle name="Title 3 2" xfId="5620"/>
    <cellStyle name="Title 3 2 2" xfId="5621"/>
    <cellStyle name="Title 3 2 2 2" xfId="52982"/>
    <cellStyle name="Title 3 2 2 3" xfId="52981"/>
    <cellStyle name="Title 3 2 3" xfId="52983"/>
    <cellStyle name="Title 3 2 3 2" xfId="52984"/>
    <cellStyle name="Title 3 2 4" xfId="52985"/>
    <cellStyle name="Title 3 2 5" xfId="52980"/>
    <cellStyle name="Title 3 2_Income Statement " xfId="52986"/>
    <cellStyle name="Title 3 3" xfId="52987"/>
    <cellStyle name="Title 3 3 2" xfId="52988"/>
    <cellStyle name="Title 3 4" xfId="52989"/>
    <cellStyle name="Title 3 4 2" xfId="52990"/>
    <cellStyle name="Title 3 5" xfId="52991"/>
    <cellStyle name="Title 3 5 2" xfId="52992"/>
    <cellStyle name="Title 3 6" xfId="52993"/>
    <cellStyle name="Title 3 7" xfId="52994"/>
    <cellStyle name="Title 3 8" xfId="52995"/>
    <cellStyle name="Title 3 9" xfId="52996"/>
    <cellStyle name="Title 3_01 15 TRAC Estimate w_JE" xfId="5622"/>
    <cellStyle name="Title 4" xfId="2009"/>
    <cellStyle name="Title 4 10" xfId="52998"/>
    <cellStyle name="Title 4 11" xfId="52997"/>
    <cellStyle name="Title 4 2" xfId="5624"/>
    <cellStyle name="Title 4 2 2" xfId="5625"/>
    <cellStyle name="Title 4 2 2 2" xfId="53001"/>
    <cellStyle name="Title 4 2 2 3" xfId="53000"/>
    <cellStyle name="Title 4 2 3" xfId="53002"/>
    <cellStyle name="Title 4 2 3 2" xfId="53003"/>
    <cellStyle name="Title 4 2 4" xfId="53004"/>
    <cellStyle name="Title 4 2 5" xfId="52999"/>
    <cellStyle name="Title 4 2_Income Statement " xfId="53005"/>
    <cellStyle name="Title 4 3" xfId="5626"/>
    <cellStyle name="Title 4 3 2" xfId="53007"/>
    <cellStyle name="Title 4 3 3" xfId="53006"/>
    <cellStyle name="Title 4 4" xfId="5623"/>
    <cellStyle name="Title 4 4 2" xfId="53009"/>
    <cellStyle name="Title 4 4 3" xfId="53008"/>
    <cellStyle name="Title 4 5" xfId="53010"/>
    <cellStyle name="Title 4 5 2" xfId="53011"/>
    <cellStyle name="Title 4 6" xfId="53012"/>
    <cellStyle name="Title 4 7" xfId="53013"/>
    <cellStyle name="Title 4 8" xfId="53014"/>
    <cellStyle name="Title 4 9" xfId="53015"/>
    <cellStyle name="Title 4_5210 2540541 1823241 Transmission Revenue Adjustment Clause (TRAC) 0614" xfId="5627"/>
    <cellStyle name="Title 5" xfId="2010"/>
    <cellStyle name="Title 5 10" xfId="53017"/>
    <cellStyle name="Title 5 11" xfId="53016"/>
    <cellStyle name="Title 5 2" xfId="5628"/>
    <cellStyle name="Title 5 2 2" xfId="53019"/>
    <cellStyle name="Title 5 2 2 2" xfId="53020"/>
    <cellStyle name="Title 5 2 3" xfId="53021"/>
    <cellStyle name="Title 5 2 3 2" xfId="53022"/>
    <cellStyle name="Title 5 2 4" xfId="53023"/>
    <cellStyle name="Title 5 2 5" xfId="53018"/>
    <cellStyle name="Title 5 2_Income Statement " xfId="53024"/>
    <cellStyle name="Title 5 3" xfId="53025"/>
    <cellStyle name="Title 5 3 2" xfId="53026"/>
    <cellStyle name="Title 5 4" xfId="53027"/>
    <cellStyle name="Title 5 4 2" xfId="53028"/>
    <cellStyle name="Title 5 5" xfId="53029"/>
    <cellStyle name="Title 5 5 2" xfId="53030"/>
    <cellStyle name="Title 5 6" xfId="53031"/>
    <cellStyle name="Title 5 7" xfId="53032"/>
    <cellStyle name="Title 5 8" xfId="53033"/>
    <cellStyle name="Title 5 9" xfId="53034"/>
    <cellStyle name="Title 5_Income Statement " xfId="53035"/>
    <cellStyle name="Title 6" xfId="2011"/>
    <cellStyle name="Title 6 10" xfId="53037"/>
    <cellStyle name="Title 6 11" xfId="53036"/>
    <cellStyle name="Title 6 2" xfId="5630"/>
    <cellStyle name="Title 6 2 2" xfId="53039"/>
    <cellStyle name="Title 6 2 2 2" xfId="53040"/>
    <cellStyle name="Title 6 2 3" xfId="53041"/>
    <cellStyle name="Title 6 2 3 2" xfId="53042"/>
    <cellStyle name="Title 6 2 4" xfId="53043"/>
    <cellStyle name="Title 6 2 5" xfId="53038"/>
    <cellStyle name="Title 6 2_Income Statement " xfId="53044"/>
    <cellStyle name="Title 6 3" xfId="53045"/>
    <cellStyle name="Title 6 3 2" xfId="53046"/>
    <cellStyle name="Title 6 4" xfId="53047"/>
    <cellStyle name="Title 6 4 2" xfId="53048"/>
    <cellStyle name="Title 6 5" xfId="53049"/>
    <cellStyle name="Title 6 5 2" xfId="53050"/>
    <cellStyle name="Title 6 6" xfId="53051"/>
    <cellStyle name="Title 6 7" xfId="53052"/>
    <cellStyle name="Title 6 8" xfId="53053"/>
    <cellStyle name="Title 6 9" xfId="53054"/>
    <cellStyle name="Title 6_Income Statement " xfId="53055"/>
    <cellStyle name="Title 7" xfId="2012"/>
    <cellStyle name="Title 7 10" xfId="53057"/>
    <cellStyle name="Title 7 11" xfId="53056"/>
    <cellStyle name="Title 7 2" xfId="53058"/>
    <cellStyle name="Title 7 2 2" xfId="53059"/>
    <cellStyle name="Title 7 2 2 2" xfId="53060"/>
    <cellStyle name="Title 7 2 3" xfId="53061"/>
    <cellStyle name="Title 7 2 3 2" xfId="53062"/>
    <cellStyle name="Title 7 2 4" xfId="53063"/>
    <cellStyle name="Title 7 2_Income Statement " xfId="53064"/>
    <cellStyle name="Title 7 3" xfId="53065"/>
    <cellStyle name="Title 7 3 2" xfId="53066"/>
    <cellStyle name="Title 7 4" xfId="53067"/>
    <cellStyle name="Title 7 4 2" xfId="53068"/>
    <cellStyle name="Title 7 5" xfId="53069"/>
    <cellStyle name="Title 7 5 2" xfId="53070"/>
    <cellStyle name="Title 7 6" xfId="53071"/>
    <cellStyle name="Title 7 7" xfId="53072"/>
    <cellStyle name="Title 7 8" xfId="53073"/>
    <cellStyle name="Title 7 9" xfId="53074"/>
    <cellStyle name="Title 7_Income Statement " xfId="53075"/>
    <cellStyle name="Title 8" xfId="2013"/>
    <cellStyle name="Title 8 10" xfId="53077"/>
    <cellStyle name="Title 8 11" xfId="53076"/>
    <cellStyle name="Title 8 2" xfId="53078"/>
    <cellStyle name="Title 8 2 2" xfId="53079"/>
    <cellStyle name="Title 8 2 2 2" xfId="53080"/>
    <cellStyle name="Title 8 2 3" xfId="53081"/>
    <cellStyle name="Title 8 2 3 2" xfId="53082"/>
    <cellStyle name="Title 8 2 4" xfId="53083"/>
    <cellStyle name="Title 8 2_Income Statement " xfId="53084"/>
    <cellStyle name="Title 8 3" xfId="53085"/>
    <cellStyle name="Title 8 3 2" xfId="53086"/>
    <cellStyle name="Title 8 4" xfId="53087"/>
    <cellStyle name="Title 8 4 2" xfId="53088"/>
    <cellStyle name="Title 8 5" xfId="53089"/>
    <cellStyle name="Title 8 5 2" xfId="53090"/>
    <cellStyle name="Title 8 6" xfId="53091"/>
    <cellStyle name="Title 8 7" xfId="53092"/>
    <cellStyle name="Title 8 8" xfId="53093"/>
    <cellStyle name="Title 8 9" xfId="53094"/>
    <cellStyle name="Title 8_Income Statement " xfId="53095"/>
    <cellStyle name="Title 9" xfId="2014"/>
    <cellStyle name="Title 9 10" xfId="53097"/>
    <cellStyle name="Title 9 11" xfId="53096"/>
    <cellStyle name="Title 9 2" xfId="53098"/>
    <cellStyle name="Title 9 2 2" xfId="53099"/>
    <cellStyle name="Title 9 2 2 2" xfId="53100"/>
    <cellStyle name="Title 9 2 3" xfId="53101"/>
    <cellStyle name="Title 9 2 3 2" xfId="53102"/>
    <cellStyle name="Title 9 2 4" xfId="53103"/>
    <cellStyle name="Title 9 2_Income Statement " xfId="53104"/>
    <cellStyle name="Title 9 3" xfId="53105"/>
    <cellStyle name="Title 9 3 2" xfId="53106"/>
    <cellStyle name="Title 9 4" xfId="53107"/>
    <cellStyle name="Title 9 4 2" xfId="53108"/>
    <cellStyle name="Title 9 5" xfId="53109"/>
    <cellStyle name="Title 9 5 2" xfId="53110"/>
    <cellStyle name="Title 9 6" xfId="53111"/>
    <cellStyle name="Title 9 7" xfId="53112"/>
    <cellStyle name="Title 9 8" xfId="53113"/>
    <cellStyle name="Title 9 9" xfId="53114"/>
    <cellStyle name="Title 9_Income Statement " xfId="53115"/>
    <cellStyle name="Title Row" xfId="3247"/>
    <cellStyle name="Title Row 2" xfId="53116"/>
    <cellStyle name="Title: Major" xfId="53117"/>
    <cellStyle name="Title: Minor" xfId="53118"/>
    <cellStyle name="Title: Worksheet" xfId="53119"/>
    <cellStyle name="title1" xfId="3246"/>
    <cellStyle name="title2" xfId="2039"/>
    <cellStyle name="TmsRmn10BlueItalic" xfId="5631"/>
    <cellStyle name="TmsRmn10Bold" xfId="5632"/>
    <cellStyle name="tons" xfId="2054"/>
    <cellStyle name="Topline" xfId="3245"/>
    <cellStyle name="Total 1" xfId="3244"/>
    <cellStyle name="Total 1 2" xfId="53120"/>
    <cellStyle name="Total 10" xfId="2015"/>
    <cellStyle name="Total 10 10" xfId="53122"/>
    <cellStyle name="Total 10 11" xfId="53123"/>
    <cellStyle name="Total 10 12" xfId="53124"/>
    <cellStyle name="Total 10 13" xfId="53125"/>
    <cellStyle name="Total 10 14" xfId="53121"/>
    <cellStyle name="Total 10 2" xfId="53126"/>
    <cellStyle name="Total 10 2 10" xfId="53127"/>
    <cellStyle name="Total 10 2 10 2" xfId="53128"/>
    <cellStyle name="Total 10 2 10 2 2" xfId="53129"/>
    <cellStyle name="Total 10 2 10 2 3" xfId="53130"/>
    <cellStyle name="Total 10 2 10 2 4" xfId="53131"/>
    <cellStyle name="Total 10 2 10 3" xfId="53132"/>
    <cellStyle name="Total 10 2 10 4" xfId="53133"/>
    <cellStyle name="Total 10 2 10 5" xfId="53134"/>
    <cellStyle name="Total 10 2 11" xfId="53135"/>
    <cellStyle name="Total 10 2 11 2" xfId="53136"/>
    <cellStyle name="Total 10 2 11 3" xfId="53137"/>
    <cellStyle name="Total 10 2 11 4" xfId="53138"/>
    <cellStyle name="Total 10 2 12" xfId="53139"/>
    <cellStyle name="Total 10 2 13" xfId="53140"/>
    <cellStyle name="Total 10 2 14" xfId="53141"/>
    <cellStyle name="Total 10 2 2" xfId="53142"/>
    <cellStyle name="Total 10 2 2 10" xfId="53143"/>
    <cellStyle name="Total 10 2 2 10 2" xfId="53144"/>
    <cellStyle name="Total 10 2 2 10 3" xfId="53145"/>
    <cellStyle name="Total 10 2 2 10 4" xfId="53146"/>
    <cellStyle name="Total 10 2 2 11" xfId="53147"/>
    <cellStyle name="Total 10 2 2 2" xfId="53148"/>
    <cellStyle name="Total 10 2 2 2 2" xfId="53149"/>
    <cellStyle name="Total 10 2 2 2 2 2" xfId="53150"/>
    <cellStyle name="Total 10 2 2 2 2 3" xfId="53151"/>
    <cellStyle name="Total 10 2 2 2 2 4" xfId="53152"/>
    <cellStyle name="Total 10 2 2 2 3" xfId="53153"/>
    <cellStyle name="Total 10 2 2 2 4" xfId="53154"/>
    <cellStyle name="Total 10 2 2 2 5" xfId="53155"/>
    <cellStyle name="Total 10 2 2 3" xfId="53156"/>
    <cellStyle name="Total 10 2 2 3 2" xfId="53157"/>
    <cellStyle name="Total 10 2 2 3 2 2" xfId="53158"/>
    <cellStyle name="Total 10 2 2 3 2 3" xfId="53159"/>
    <cellStyle name="Total 10 2 2 3 2 4" xfId="53160"/>
    <cellStyle name="Total 10 2 2 3 3" xfId="53161"/>
    <cellStyle name="Total 10 2 2 3 4" xfId="53162"/>
    <cellStyle name="Total 10 2 2 3 5" xfId="53163"/>
    <cellStyle name="Total 10 2 2 4" xfId="53164"/>
    <cellStyle name="Total 10 2 2 4 2" xfId="53165"/>
    <cellStyle name="Total 10 2 2 4 2 2" xfId="53166"/>
    <cellStyle name="Total 10 2 2 4 2 3" xfId="53167"/>
    <cellStyle name="Total 10 2 2 4 2 4" xfId="53168"/>
    <cellStyle name="Total 10 2 2 4 3" xfId="53169"/>
    <cellStyle name="Total 10 2 2 4 4" xfId="53170"/>
    <cellStyle name="Total 10 2 2 4 5" xfId="53171"/>
    <cellStyle name="Total 10 2 2 5" xfId="53172"/>
    <cellStyle name="Total 10 2 2 5 2" xfId="53173"/>
    <cellStyle name="Total 10 2 2 5 2 2" xfId="53174"/>
    <cellStyle name="Total 10 2 2 5 2 3" xfId="53175"/>
    <cellStyle name="Total 10 2 2 5 2 4" xfId="53176"/>
    <cellStyle name="Total 10 2 2 5 3" xfId="53177"/>
    <cellStyle name="Total 10 2 2 5 4" xfId="53178"/>
    <cellStyle name="Total 10 2 2 5 5" xfId="53179"/>
    <cellStyle name="Total 10 2 2 6" xfId="53180"/>
    <cellStyle name="Total 10 2 2 6 2" xfId="53181"/>
    <cellStyle name="Total 10 2 2 6 2 2" xfId="53182"/>
    <cellStyle name="Total 10 2 2 6 2 3" xfId="53183"/>
    <cellStyle name="Total 10 2 2 6 2 4" xfId="53184"/>
    <cellStyle name="Total 10 2 2 6 3" xfId="53185"/>
    <cellStyle name="Total 10 2 2 6 4" xfId="53186"/>
    <cellStyle name="Total 10 2 2 6 5" xfId="53187"/>
    <cellStyle name="Total 10 2 2 7" xfId="53188"/>
    <cellStyle name="Total 10 2 2 7 2" xfId="53189"/>
    <cellStyle name="Total 10 2 2 7 2 2" xfId="53190"/>
    <cellStyle name="Total 10 2 2 7 2 3" xfId="53191"/>
    <cellStyle name="Total 10 2 2 7 2 4" xfId="53192"/>
    <cellStyle name="Total 10 2 2 7 3" xfId="53193"/>
    <cellStyle name="Total 10 2 2 7 4" xfId="53194"/>
    <cellStyle name="Total 10 2 2 7 5" xfId="53195"/>
    <cellStyle name="Total 10 2 2 8" xfId="53196"/>
    <cellStyle name="Total 10 2 2 8 2" xfId="53197"/>
    <cellStyle name="Total 10 2 2 8 2 2" xfId="53198"/>
    <cellStyle name="Total 10 2 2 8 2 3" xfId="53199"/>
    <cellStyle name="Total 10 2 2 8 2 4" xfId="53200"/>
    <cellStyle name="Total 10 2 2 8 3" xfId="53201"/>
    <cellStyle name="Total 10 2 2 8 4" xfId="53202"/>
    <cellStyle name="Total 10 2 2 8 5" xfId="53203"/>
    <cellStyle name="Total 10 2 2 9" xfId="53204"/>
    <cellStyle name="Total 10 2 2 9 2" xfId="53205"/>
    <cellStyle name="Total 10 2 2 9 2 2" xfId="53206"/>
    <cellStyle name="Total 10 2 2 9 2 3" xfId="53207"/>
    <cellStyle name="Total 10 2 2 9 2 4" xfId="53208"/>
    <cellStyle name="Total 10 2 2 9 3" xfId="53209"/>
    <cellStyle name="Total 10 2 2 9 4" xfId="53210"/>
    <cellStyle name="Total 10 2 2 9 5" xfId="53211"/>
    <cellStyle name="Total 10 2 2_Income Statement " xfId="53212"/>
    <cellStyle name="Total 10 2 3" xfId="53213"/>
    <cellStyle name="Total 10 2 3 2" xfId="53214"/>
    <cellStyle name="Total 10 2 3 2 2" xfId="53215"/>
    <cellStyle name="Total 10 2 3 2 3" xfId="53216"/>
    <cellStyle name="Total 10 2 3 2 4" xfId="53217"/>
    <cellStyle name="Total 10 2 3 3" xfId="53218"/>
    <cellStyle name="Total 10 2 3 4" xfId="53219"/>
    <cellStyle name="Total 10 2 3 5" xfId="53220"/>
    <cellStyle name="Total 10 2 4" xfId="53221"/>
    <cellStyle name="Total 10 2 4 2" xfId="53222"/>
    <cellStyle name="Total 10 2 4 2 2" xfId="53223"/>
    <cellStyle name="Total 10 2 4 2 3" xfId="53224"/>
    <cellStyle name="Total 10 2 4 2 4" xfId="53225"/>
    <cellStyle name="Total 10 2 4 3" xfId="53226"/>
    <cellStyle name="Total 10 2 4 4" xfId="53227"/>
    <cellStyle name="Total 10 2 4 5" xfId="53228"/>
    <cellStyle name="Total 10 2 5" xfId="53229"/>
    <cellStyle name="Total 10 2 5 2" xfId="53230"/>
    <cellStyle name="Total 10 2 5 2 2" xfId="53231"/>
    <cellStyle name="Total 10 2 5 2 3" xfId="53232"/>
    <cellStyle name="Total 10 2 5 2 4" xfId="53233"/>
    <cellStyle name="Total 10 2 5 3" xfId="53234"/>
    <cellStyle name="Total 10 2 5 4" xfId="53235"/>
    <cellStyle name="Total 10 2 5 5" xfId="53236"/>
    <cellStyle name="Total 10 2 6" xfId="53237"/>
    <cellStyle name="Total 10 2 6 2" xfId="53238"/>
    <cellStyle name="Total 10 2 6 2 2" xfId="53239"/>
    <cellStyle name="Total 10 2 6 2 3" xfId="53240"/>
    <cellStyle name="Total 10 2 6 2 4" xfId="53241"/>
    <cellStyle name="Total 10 2 6 3" xfId="53242"/>
    <cellStyle name="Total 10 2 6 4" xfId="53243"/>
    <cellStyle name="Total 10 2 6 5" xfId="53244"/>
    <cellStyle name="Total 10 2 7" xfId="53245"/>
    <cellStyle name="Total 10 2 7 2" xfId="53246"/>
    <cellStyle name="Total 10 2 7 2 2" xfId="53247"/>
    <cellStyle name="Total 10 2 7 2 3" xfId="53248"/>
    <cellStyle name="Total 10 2 7 2 4" xfId="53249"/>
    <cellStyle name="Total 10 2 7 3" xfId="53250"/>
    <cellStyle name="Total 10 2 7 4" xfId="53251"/>
    <cellStyle name="Total 10 2 7 5" xfId="53252"/>
    <cellStyle name="Total 10 2 8" xfId="53253"/>
    <cellStyle name="Total 10 2 8 2" xfId="53254"/>
    <cellStyle name="Total 10 2 8 2 2" xfId="53255"/>
    <cellStyle name="Total 10 2 8 2 3" xfId="53256"/>
    <cellStyle name="Total 10 2 8 2 4" xfId="53257"/>
    <cellStyle name="Total 10 2 8 3" xfId="53258"/>
    <cellStyle name="Total 10 2 8 4" xfId="53259"/>
    <cellStyle name="Total 10 2 8 5" xfId="53260"/>
    <cellStyle name="Total 10 2 9" xfId="53261"/>
    <cellStyle name="Total 10 2 9 2" xfId="53262"/>
    <cellStyle name="Total 10 2 9 2 2" xfId="53263"/>
    <cellStyle name="Total 10 2 9 2 3" xfId="53264"/>
    <cellStyle name="Total 10 2 9 2 4" xfId="53265"/>
    <cellStyle name="Total 10 2 9 3" xfId="53266"/>
    <cellStyle name="Total 10 2 9 4" xfId="53267"/>
    <cellStyle name="Total 10 2 9 5" xfId="53268"/>
    <cellStyle name="Total 10 2_Income Statement " xfId="53269"/>
    <cellStyle name="Total 10 3" xfId="53270"/>
    <cellStyle name="Total 10 3 10" xfId="53271"/>
    <cellStyle name="Total 10 3 10 2" xfId="53272"/>
    <cellStyle name="Total 10 3 10 3" xfId="53273"/>
    <cellStyle name="Total 10 3 10 4" xfId="53274"/>
    <cellStyle name="Total 10 3 11" xfId="53275"/>
    <cellStyle name="Total 10 3 2" xfId="53276"/>
    <cellStyle name="Total 10 3 2 2" xfId="53277"/>
    <cellStyle name="Total 10 3 2 2 2" xfId="53278"/>
    <cellStyle name="Total 10 3 2 2 3" xfId="53279"/>
    <cellStyle name="Total 10 3 2 2 4" xfId="53280"/>
    <cellStyle name="Total 10 3 2 3" xfId="53281"/>
    <cellStyle name="Total 10 3 2 4" xfId="53282"/>
    <cellStyle name="Total 10 3 2 5" xfId="53283"/>
    <cellStyle name="Total 10 3 3" xfId="53284"/>
    <cellStyle name="Total 10 3 3 2" xfId="53285"/>
    <cellStyle name="Total 10 3 3 2 2" xfId="53286"/>
    <cellStyle name="Total 10 3 3 2 3" xfId="53287"/>
    <cellStyle name="Total 10 3 3 2 4" xfId="53288"/>
    <cellStyle name="Total 10 3 3 3" xfId="53289"/>
    <cellStyle name="Total 10 3 3 4" xfId="53290"/>
    <cellStyle name="Total 10 3 3 5" xfId="53291"/>
    <cellStyle name="Total 10 3 4" xfId="53292"/>
    <cellStyle name="Total 10 3 4 2" xfId="53293"/>
    <cellStyle name="Total 10 3 4 2 2" xfId="53294"/>
    <cellStyle name="Total 10 3 4 2 3" xfId="53295"/>
    <cellStyle name="Total 10 3 4 2 4" xfId="53296"/>
    <cellStyle name="Total 10 3 4 3" xfId="53297"/>
    <cellStyle name="Total 10 3 4 4" xfId="53298"/>
    <cellStyle name="Total 10 3 4 5" xfId="53299"/>
    <cellStyle name="Total 10 3 5" xfId="53300"/>
    <cellStyle name="Total 10 3 5 2" xfId="53301"/>
    <cellStyle name="Total 10 3 5 2 2" xfId="53302"/>
    <cellStyle name="Total 10 3 5 2 3" xfId="53303"/>
    <cellStyle name="Total 10 3 5 2 4" xfId="53304"/>
    <cellStyle name="Total 10 3 5 3" xfId="53305"/>
    <cellStyle name="Total 10 3 5 4" xfId="53306"/>
    <cellStyle name="Total 10 3 5 5" xfId="53307"/>
    <cellStyle name="Total 10 3 6" xfId="53308"/>
    <cellStyle name="Total 10 3 6 2" xfId="53309"/>
    <cellStyle name="Total 10 3 6 2 2" xfId="53310"/>
    <cellStyle name="Total 10 3 6 2 3" xfId="53311"/>
    <cellStyle name="Total 10 3 6 2 4" xfId="53312"/>
    <cellStyle name="Total 10 3 6 3" xfId="53313"/>
    <cellStyle name="Total 10 3 6 4" xfId="53314"/>
    <cellStyle name="Total 10 3 6 5" xfId="53315"/>
    <cellStyle name="Total 10 3 7" xfId="53316"/>
    <cellStyle name="Total 10 3 7 2" xfId="53317"/>
    <cellStyle name="Total 10 3 7 2 2" xfId="53318"/>
    <cellStyle name="Total 10 3 7 2 3" xfId="53319"/>
    <cellStyle name="Total 10 3 7 2 4" xfId="53320"/>
    <cellStyle name="Total 10 3 7 3" xfId="53321"/>
    <cellStyle name="Total 10 3 7 4" xfId="53322"/>
    <cellStyle name="Total 10 3 7 5" xfId="53323"/>
    <cellStyle name="Total 10 3 8" xfId="53324"/>
    <cellStyle name="Total 10 3 8 2" xfId="53325"/>
    <cellStyle name="Total 10 3 8 2 2" xfId="53326"/>
    <cellStyle name="Total 10 3 8 2 3" xfId="53327"/>
    <cellStyle name="Total 10 3 8 2 4" xfId="53328"/>
    <cellStyle name="Total 10 3 8 3" xfId="53329"/>
    <cellStyle name="Total 10 3 8 4" xfId="53330"/>
    <cellStyle name="Total 10 3 8 5" xfId="53331"/>
    <cellStyle name="Total 10 3 9" xfId="53332"/>
    <cellStyle name="Total 10 3 9 2" xfId="53333"/>
    <cellStyle name="Total 10 3 9 2 2" xfId="53334"/>
    <cellStyle name="Total 10 3 9 2 3" xfId="53335"/>
    <cellStyle name="Total 10 3 9 2 4" xfId="53336"/>
    <cellStyle name="Total 10 3 9 3" xfId="53337"/>
    <cellStyle name="Total 10 3 9 4" xfId="53338"/>
    <cellStyle name="Total 10 3 9 5" xfId="53339"/>
    <cellStyle name="Total 10 3_Income Statement " xfId="53340"/>
    <cellStyle name="Total 10 4" xfId="53341"/>
    <cellStyle name="Total 10 4 10" xfId="53342"/>
    <cellStyle name="Total 10 4 10 2" xfId="53343"/>
    <cellStyle name="Total 10 4 10 2 2" xfId="53344"/>
    <cellStyle name="Total 10 4 10 2 3" xfId="53345"/>
    <cellStyle name="Total 10 4 10 2 4" xfId="53346"/>
    <cellStyle name="Total 10 4 10 3" xfId="53347"/>
    <cellStyle name="Total 10 4 10 4" xfId="53348"/>
    <cellStyle name="Total 10 4 10 5" xfId="53349"/>
    <cellStyle name="Total 10 4 11" xfId="53350"/>
    <cellStyle name="Total 10 4 11 2" xfId="53351"/>
    <cellStyle name="Total 10 4 11 2 2" xfId="53352"/>
    <cellStyle name="Total 10 4 11 2 3" xfId="53353"/>
    <cellStyle name="Total 10 4 11 2 4" xfId="53354"/>
    <cellStyle name="Total 10 4 11 3" xfId="53355"/>
    <cellStyle name="Total 10 4 11 4" xfId="53356"/>
    <cellStyle name="Total 10 4 11 5" xfId="53357"/>
    <cellStyle name="Total 10 4 12" xfId="53358"/>
    <cellStyle name="Total 10 4 12 2" xfId="53359"/>
    <cellStyle name="Total 10 4 12 2 2" xfId="53360"/>
    <cellStyle name="Total 10 4 12 2 3" xfId="53361"/>
    <cellStyle name="Total 10 4 12 2 4" xfId="53362"/>
    <cellStyle name="Total 10 4 12 3" xfId="53363"/>
    <cellStyle name="Total 10 4 12 4" xfId="53364"/>
    <cellStyle name="Total 10 4 12 5" xfId="53365"/>
    <cellStyle name="Total 10 4 13" xfId="53366"/>
    <cellStyle name="Total 10 4 13 2" xfId="53367"/>
    <cellStyle name="Total 10 4 13 2 2" xfId="53368"/>
    <cellStyle name="Total 10 4 13 2 3" xfId="53369"/>
    <cellStyle name="Total 10 4 13 2 4" xfId="53370"/>
    <cellStyle name="Total 10 4 13 3" xfId="53371"/>
    <cellStyle name="Total 10 4 13 4" xfId="53372"/>
    <cellStyle name="Total 10 4 13 5" xfId="53373"/>
    <cellStyle name="Total 10 4 14" xfId="53374"/>
    <cellStyle name="Total 10 4 14 2" xfId="53375"/>
    <cellStyle name="Total 10 4 14 3" xfId="53376"/>
    <cellStyle name="Total 10 4 14 4" xfId="53377"/>
    <cellStyle name="Total 10 4 15" xfId="53378"/>
    <cellStyle name="Total 10 4 15 2" xfId="53379"/>
    <cellStyle name="Total 10 4 15 3" xfId="53380"/>
    <cellStyle name="Total 10 4 15 4" xfId="53381"/>
    <cellStyle name="Total 10 4 16" xfId="53382"/>
    <cellStyle name="Total 10 4 16 2" xfId="53383"/>
    <cellStyle name="Total 10 4 16 3" xfId="53384"/>
    <cellStyle name="Total 10 4 16 4" xfId="53385"/>
    <cellStyle name="Total 10 4 17" xfId="53386"/>
    <cellStyle name="Total 10 4 18" xfId="53387"/>
    <cellStyle name="Total 10 4 19" xfId="53388"/>
    <cellStyle name="Total 10 4 2" xfId="53389"/>
    <cellStyle name="Total 10 4 2 2" xfId="53390"/>
    <cellStyle name="Total 10 4 2 2 2" xfId="53391"/>
    <cellStyle name="Total 10 4 2 2 3" xfId="53392"/>
    <cellStyle name="Total 10 4 2 2 4" xfId="53393"/>
    <cellStyle name="Total 10 4 2 3" xfId="53394"/>
    <cellStyle name="Total 10 4 2 4" xfId="53395"/>
    <cellStyle name="Total 10 4 2 5" xfId="53396"/>
    <cellStyle name="Total 10 4 3" xfId="53397"/>
    <cellStyle name="Total 10 4 3 2" xfId="53398"/>
    <cellStyle name="Total 10 4 3 2 2" xfId="53399"/>
    <cellStyle name="Total 10 4 3 2 3" xfId="53400"/>
    <cellStyle name="Total 10 4 3 2 4" xfId="53401"/>
    <cellStyle name="Total 10 4 3 3" xfId="53402"/>
    <cellStyle name="Total 10 4 3 4" xfId="53403"/>
    <cellStyle name="Total 10 4 3 5" xfId="53404"/>
    <cellStyle name="Total 10 4 4" xfId="53405"/>
    <cellStyle name="Total 10 4 4 2" xfId="53406"/>
    <cellStyle name="Total 10 4 4 2 2" xfId="53407"/>
    <cellStyle name="Total 10 4 4 2 3" xfId="53408"/>
    <cellStyle name="Total 10 4 4 2 4" xfId="53409"/>
    <cellStyle name="Total 10 4 4 3" xfId="53410"/>
    <cellStyle name="Total 10 4 4 4" xfId="53411"/>
    <cellStyle name="Total 10 4 4 5" xfId="53412"/>
    <cellStyle name="Total 10 4 5" xfId="53413"/>
    <cellStyle name="Total 10 4 5 2" xfId="53414"/>
    <cellStyle name="Total 10 4 5 2 2" xfId="53415"/>
    <cellStyle name="Total 10 4 5 2 3" xfId="53416"/>
    <cellStyle name="Total 10 4 5 2 4" xfId="53417"/>
    <cellStyle name="Total 10 4 5 3" xfId="53418"/>
    <cellStyle name="Total 10 4 5 4" xfId="53419"/>
    <cellStyle name="Total 10 4 5 5" xfId="53420"/>
    <cellStyle name="Total 10 4 6" xfId="53421"/>
    <cellStyle name="Total 10 4 6 2" xfId="53422"/>
    <cellStyle name="Total 10 4 6 2 2" xfId="53423"/>
    <cellStyle name="Total 10 4 6 2 3" xfId="53424"/>
    <cellStyle name="Total 10 4 6 2 4" xfId="53425"/>
    <cellStyle name="Total 10 4 6 3" xfId="53426"/>
    <cellStyle name="Total 10 4 6 4" xfId="53427"/>
    <cellStyle name="Total 10 4 6 5" xfId="53428"/>
    <cellStyle name="Total 10 4 7" xfId="53429"/>
    <cellStyle name="Total 10 4 7 2" xfId="53430"/>
    <cellStyle name="Total 10 4 7 2 2" xfId="53431"/>
    <cellStyle name="Total 10 4 7 2 3" xfId="53432"/>
    <cellStyle name="Total 10 4 7 2 4" xfId="53433"/>
    <cellStyle name="Total 10 4 7 3" xfId="53434"/>
    <cellStyle name="Total 10 4 7 4" xfId="53435"/>
    <cellStyle name="Total 10 4 7 5" xfId="53436"/>
    <cellStyle name="Total 10 4 8" xfId="53437"/>
    <cellStyle name="Total 10 4 8 2" xfId="53438"/>
    <cellStyle name="Total 10 4 8 2 2" xfId="53439"/>
    <cellStyle name="Total 10 4 8 2 3" xfId="53440"/>
    <cellStyle name="Total 10 4 8 2 4" xfId="53441"/>
    <cellStyle name="Total 10 4 8 3" xfId="53442"/>
    <cellStyle name="Total 10 4 8 4" xfId="53443"/>
    <cellStyle name="Total 10 4 8 5" xfId="53444"/>
    <cellStyle name="Total 10 4 9" xfId="53445"/>
    <cellStyle name="Total 10 4 9 2" xfId="53446"/>
    <cellStyle name="Total 10 4 9 2 2" xfId="53447"/>
    <cellStyle name="Total 10 4 9 2 3" xfId="53448"/>
    <cellStyle name="Total 10 4 9 2 4" xfId="53449"/>
    <cellStyle name="Total 10 4 9 3" xfId="53450"/>
    <cellStyle name="Total 10 4 9 4" xfId="53451"/>
    <cellStyle name="Total 10 4 9 5" xfId="53452"/>
    <cellStyle name="Total 10 4_Income Statement " xfId="53453"/>
    <cellStyle name="Total 10 5" xfId="53454"/>
    <cellStyle name="Total 10 5 2" xfId="53455"/>
    <cellStyle name="Total 10 5 2 2" xfId="53456"/>
    <cellStyle name="Total 10 5 2 3" xfId="53457"/>
    <cellStyle name="Total 10 5 2 4" xfId="53458"/>
    <cellStyle name="Total 10 5 3" xfId="53459"/>
    <cellStyle name="Total 10 5 4" xfId="53460"/>
    <cellStyle name="Total 10 5 5" xfId="53461"/>
    <cellStyle name="Total 10 6" xfId="53462"/>
    <cellStyle name="Total 10 6 2" xfId="53463"/>
    <cellStyle name="Total 10 6 2 2" xfId="53464"/>
    <cellStyle name="Total 10 6 2 3" xfId="53465"/>
    <cellStyle name="Total 10 6 2 4" xfId="53466"/>
    <cellStyle name="Total 10 6 3" xfId="53467"/>
    <cellStyle name="Total 10 6 4" xfId="53468"/>
    <cellStyle name="Total 10 6 5" xfId="53469"/>
    <cellStyle name="Total 10 7" xfId="53470"/>
    <cellStyle name="Total 10 7 2" xfId="53471"/>
    <cellStyle name="Total 10 7 2 2" xfId="53472"/>
    <cellStyle name="Total 10 7 2 3" xfId="53473"/>
    <cellStyle name="Total 10 7 2 4" xfId="53474"/>
    <cellStyle name="Total 10 7 3" xfId="53475"/>
    <cellStyle name="Total 10 7 4" xfId="53476"/>
    <cellStyle name="Total 10 7 5" xfId="53477"/>
    <cellStyle name="Total 10 8" xfId="53478"/>
    <cellStyle name="Total 10 8 2" xfId="53479"/>
    <cellStyle name="Total 10 8 2 2" xfId="53480"/>
    <cellStyle name="Total 10 8 2 3" xfId="53481"/>
    <cellStyle name="Total 10 8 2 4" xfId="53482"/>
    <cellStyle name="Total 10 8 3" xfId="53483"/>
    <cellStyle name="Total 10 8 4" xfId="53484"/>
    <cellStyle name="Total 10 8 5" xfId="53485"/>
    <cellStyle name="Total 10 9" xfId="53486"/>
    <cellStyle name="Total 10_Cash Flow " xfId="53487"/>
    <cellStyle name="Total 11" xfId="53488"/>
    <cellStyle name="Total 11 10" xfId="53489"/>
    <cellStyle name="Total 11 10 2" xfId="53490"/>
    <cellStyle name="Total 11 10 2 2" xfId="53491"/>
    <cellStyle name="Total 11 10 2 3" xfId="53492"/>
    <cellStyle name="Total 11 10 2 4" xfId="53493"/>
    <cellStyle name="Total 11 10 3" xfId="53494"/>
    <cellStyle name="Total 11 10 4" xfId="53495"/>
    <cellStyle name="Total 11 10 5" xfId="53496"/>
    <cellStyle name="Total 11 11" xfId="53497"/>
    <cellStyle name="Total 11 11 2" xfId="53498"/>
    <cellStyle name="Total 11 11 3" xfId="53499"/>
    <cellStyle name="Total 11 11 4" xfId="53500"/>
    <cellStyle name="Total 11 12" xfId="53501"/>
    <cellStyle name="Total 11 13" xfId="53502"/>
    <cellStyle name="Total 11 14" xfId="53503"/>
    <cellStyle name="Total 11 2" xfId="53504"/>
    <cellStyle name="Total 11 2 10" xfId="53505"/>
    <cellStyle name="Total 11 2 10 2" xfId="53506"/>
    <cellStyle name="Total 11 2 10 3" xfId="53507"/>
    <cellStyle name="Total 11 2 10 4" xfId="53508"/>
    <cellStyle name="Total 11 2 11" xfId="53509"/>
    <cellStyle name="Total 11 2 2" xfId="53510"/>
    <cellStyle name="Total 11 2 2 2" xfId="53511"/>
    <cellStyle name="Total 11 2 2 2 2" xfId="53512"/>
    <cellStyle name="Total 11 2 2 2 3" xfId="53513"/>
    <cellStyle name="Total 11 2 2 2 4" xfId="53514"/>
    <cellStyle name="Total 11 2 2 3" xfId="53515"/>
    <cellStyle name="Total 11 2 2 4" xfId="53516"/>
    <cellStyle name="Total 11 2 2 5" xfId="53517"/>
    <cellStyle name="Total 11 2 3" xfId="53518"/>
    <cellStyle name="Total 11 2 3 2" xfId="53519"/>
    <cellStyle name="Total 11 2 3 2 2" xfId="53520"/>
    <cellStyle name="Total 11 2 3 2 3" xfId="53521"/>
    <cellStyle name="Total 11 2 3 2 4" xfId="53522"/>
    <cellStyle name="Total 11 2 3 3" xfId="53523"/>
    <cellStyle name="Total 11 2 3 4" xfId="53524"/>
    <cellStyle name="Total 11 2 3 5" xfId="53525"/>
    <cellStyle name="Total 11 2 4" xfId="53526"/>
    <cellStyle name="Total 11 2 4 2" xfId="53527"/>
    <cellStyle name="Total 11 2 4 2 2" xfId="53528"/>
    <cellStyle name="Total 11 2 4 2 3" xfId="53529"/>
    <cellStyle name="Total 11 2 4 2 4" xfId="53530"/>
    <cellStyle name="Total 11 2 4 3" xfId="53531"/>
    <cellStyle name="Total 11 2 4 4" xfId="53532"/>
    <cellStyle name="Total 11 2 4 5" xfId="53533"/>
    <cellStyle name="Total 11 2 5" xfId="53534"/>
    <cellStyle name="Total 11 2 5 2" xfId="53535"/>
    <cellStyle name="Total 11 2 5 2 2" xfId="53536"/>
    <cellStyle name="Total 11 2 5 2 3" xfId="53537"/>
    <cellStyle name="Total 11 2 5 2 4" xfId="53538"/>
    <cellStyle name="Total 11 2 5 3" xfId="53539"/>
    <cellStyle name="Total 11 2 5 4" xfId="53540"/>
    <cellStyle name="Total 11 2 5 5" xfId="53541"/>
    <cellStyle name="Total 11 2 6" xfId="53542"/>
    <cellStyle name="Total 11 2 6 2" xfId="53543"/>
    <cellStyle name="Total 11 2 6 2 2" xfId="53544"/>
    <cellStyle name="Total 11 2 6 2 3" xfId="53545"/>
    <cellStyle name="Total 11 2 6 2 4" xfId="53546"/>
    <cellStyle name="Total 11 2 6 3" xfId="53547"/>
    <cellStyle name="Total 11 2 6 4" xfId="53548"/>
    <cellStyle name="Total 11 2 6 5" xfId="53549"/>
    <cellStyle name="Total 11 2 7" xfId="53550"/>
    <cellStyle name="Total 11 2 7 2" xfId="53551"/>
    <cellStyle name="Total 11 2 7 2 2" xfId="53552"/>
    <cellStyle name="Total 11 2 7 2 3" xfId="53553"/>
    <cellStyle name="Total 11 2 7 2 4" xfId="53554"/>
    <cellStyle name="Total 11 2 7 3" xfId="53555"/>
    <cellStyle name="Total 11 2 7 4" xfId="53556"/>
    <cellStyle name="Total 11 2 7 5" xfId="53557"/>
    <cellStyle name="Total 11 2 8" xfId="53558"/>
    <cellStyle name="Total 11 2 8 2" xfId="53559"/>
    <cellStyle name="Total 11 2 8 2 2" xfId="53560"/>
    <cellStyle name="Total 11 2 8 2 3" xfId="53561"/>
    <cellStyle name="Total 11 2 8 2 4" xfId="53562"/>
    <cellStyle name="Total 11 2 8 3" xfId="53563"/>
    <cellStyle name="Total 11 2 8 4" xfId="53564"/>
    <cellStyle name="Total 11 2 8 5" xfId="53565"/>
    <cellStyle name="Total 11 2 9" xfId="53566"/>
    <cellStyle name="Total 11 2 9 2" xfId="53567"/>
    <cellStyle name="Total 11 2 9 2 2" xfId="53568"/>
    <cellStyle name="Total 11 2 9 2 3" xfId="53569"/>
    <cellStyle name="Total 11 2 9 2 4" xfId="53570"/>
    <cellStyle name="Total 11 2 9 3" xfId="53571"/>
    <cellStyle name="Total 11 2 9 4" xfId="53572"/>
    <cellStyle name="Total 11 2 9 5" xfId="53573"/>
    <cellStyle name="Total 11 2_Income Statement " xfId="53574"/>
    <cellStyle name="Total 11 3" xfId="53575"/>
    <cellStyle name="Total 11 3 2" xfId="53576"/>
    <cellStyle name="Total 11 3 2 2" xfId="53577"/>
    <cellStyle name="Total 11 3 2 3" xfId="53578"/>
    <cellStyle name="Total 11 3 2 4" xfId="53579"/>
    <cellStyle name="Total 11 3 3" xfId="53580"/>
    <cellStyle name="Total 11 3 4" xfId="53581"/>
    <cellStyle name="Total 11 3 5" xfId="53582"/>
    <cellStyle name="Total 11 4" xfId="53583"/>
    <cellStyle name="Total 11 4 2" xfId="53584"/>
    <cellStyle name="Total 11 4 2 2" xfId="53585"/>
    <cellStyle name="Total 11 4 2 3" xfId="53586"/>
    <cellStyle name="Total 11 4 2 4" xfId="53587"/>
    <cellStyle name="Total 11 4 3" xfId="53588"/>
    <cellStyle name="Total 11 4 4" xfId="53589"/>
    <cellStyle name="Total 11 4 5" xfId="53590"/>
    <cellStyle name="Total 11 5" xfId="53591"/>
    <cellStyle name="Total 11 5 2" xfId="53592"/>
    <cellStyle name="Total 11 5 2 2" xfId="53593"/>
    <cellStyle name="Total 11 5 2 3" xfId="53594"/>
    <cellStyle name="Total 11 5 2 4" xfId="53595"/>
    <cellStyle name="Total 11 5 3" xfId="53596"/>
    <cellStyle name="Total 11 5 4" xfId="53597"/>
    <cellStyle name="Total 11 5 5" xfId="53598"/>
    <cellStyle name="Total 11 6" xfId="53599"/>
    <cellStyle name="Total 11 6 2" xfId="53600"/>
    <cellStyle name="Total 11 6 2 2" xfId="53601"/>
    <cellStyle name="Total 11 6 2 3" xfId="53602"/>
    <cellStyle name="Total 11 6 2 4" xfId="53603"/>
    <cellStyle name="Total 11 6 3" xfId="53604"/>
    <cellStyle name="Total 11 6 4" xfId="53605"/>
    <cellStyle name="Total 11 6 5" xfId="53606"/>
    <cellStyle name="Total 11 7" xfId="53607"/>
    <cellStyle name="Total 11 7 2" xfId="53608"/>
    <cellStyle name="Total 11 7 2 2" xfId="53609"/>
    <cellStyle name="Total 11 7 2 3" xfId="53610"/>
    <cellStyle name="Total 11 7 2 4" xfId="53611"/>
    <cellStyle name="Total 11 7 3" xfId="53612"/>
    <cellStyle name="Total 11 7 4" xfId="53613"/>
    <cellStyle name="Total 11 7 5" xfId="53614"/>
    <cellStyle name="Total 11 8" xfId="53615"/>
    <cellStyle name="Total 11 8 2" xfId="53616"/>
    <cellStyle name="Total 11 8 2 2" xfId="53617"/>
    <cellStyle name="Total 11 8 2 3" xfId="53618"/>
    <cellStyle name="Total 11 8 2 4" xfId="53619"/>
    <cellStyle name="Total 11 8 3" xfId="53620"/>
    <cellStyle name="Total 11 8 4" xfId="53621"/>
    <cellStyle name="Total 11 8 5" xfId="53622"/>
    <cellStyle name="Total 11 9" xfId="53623"/>
    <cellStyle name="Total 11 9 2" xfId="53624"/>
    <cellStyle name="Total 11 9 2 2" xfId="53625"/>
    <cellStyle name="Total 11 9 2 3" xfId="53626"/>
    <cellStyle name="Total 11 9 2 4" xfId="53627"/>
    <cellStyle name="Total 11 9 3" xfId="53628"/>
    <cellStyle name="Total 11 9 4" xfId="53629"/>
    <cellStyle name="Total 11 9 5" xfId="53630"/>
    <cellStyle name="Total 11_Income Statement " xfId="53631"/>
    <cellStyle name="Total 2" xfId="2016"/>
    <cellStyle name="Total 2 10" xfId="53633"/>
    <cellStyle name="Total 2 10 2" xfId="53634"/>
    <cellStyle name="Total 2 10 2 2" xfId="53635"/>
    <cellStyle name="Total 2 10 2 3" xfId="53636"/>
    <cellStyle name="Total 2 10 2 4" xfId="53637"/>
    <cellStyle name="Total 2 10 3" xfId="53638"/>
    <cellStyle name="Total 2 10 4" xfId="53639"/>
    <cellStyle name="Total 2 10 5" xfId="53640"/>
    <cellStyle name="Total 2 11" xfId="53641"/>
    <cellStyle name="Total 2 12" xfId="53642"/>
    <cellStyle name="Total 2 13" xfId="53643"/>
    <cellStyle name="Total 2 14" xfId="53644"/>
    <cellStyle name="Total 2 15" xfId="53645"/>
    <cellStyle name="Total 2 16" xfId="53632"/>
    <cellStyle name="Total 2 2" xfId="5634"/>
    <cellStyle name="Total 2 2 10" xfId="53647"/>
    <cellStyle name="Total 2 2 10 2" xfId="53648"/>
    <cellStyle name="Total 2 2 10 2 2" xfId="53649"/>
    <cellStyle name="Total 2 2 10 2 3" xfId="53650"/>
    <cellStyle name="Total 2 2 10 2 4" xfId="53651"/>
    <cellStyle name="Total 2 2 10 3" xfId="53652"/>
    <cellStyle name="Total 2 2 10 4" xfId="53653"/>
    <cellStyle name="Total 2 2 10 5" xfId="53654"/>
    <cellStyle name="Total 2 2 11" xfId="53655"/>
    <cellStyle name="Total 2 2 11 2" xfId="53656"/>
    <cellStyle name="Total 2 2 11 3" xfId="53657"/>
    <cellStyle name="Total 2 2 11 4" xfId="53658"/>
    <cellStyle name="Total 2 2 12" xfId="53659"/>
    <cellStyle name="Total 2 2 13" xfId="53660"/>
    <cellStyle name="Total 2 2 14" xfId="53661"/>
    <cellStyle name="Total 2 2 15" xfId="53646"/>
    <cellStyle name="Total 2 2 2" xfId="53662"/>
    <cellStyle name="Total 2 2 2 10" xfId="53663"/>
    <cellStyle name="Total 2 2 2 10 2" xfId="53664"/>
    <cellStyle name="Total 2 2 2 10 3" xfId="53665"/>
    <cellStyle name="Total 2 2 2 10 4" xfId="53666"/>
    <cellStyle name="Total 2 2 2 11" xfId="53667"/>
    <cellStyle name="Total 2 2 2 2" xfId="53668"/>
    <cellStyle name="Total 2 2 2 2 2" xfId="53669"/>
    <cellStyle name="Total 2 2 2 2 2 2" xfId="53670"/>
    <cellStyle name="Total 2 2 2 2 2 3" xfId="53671"/>
    <cellStyle name="Total 2 2 2 2 2 4" xfId="53672"/>
    <cellStyle name="Total 2 2 2 2 3" xfId="53673"/>
    <cellStyle name="Total 2 2 2 2 4" xfId="53674"/>
    <cellStyle name="Total 2 2 2 2 5" xfId="53675"/>
    <cellStyle name="Total 2 2 2 3" xfId="53676"/>
    <cellStyle name="Total 2 2 2 3 2" xfId="53677"/>
    <cellStyle name="Total 2 2 2 3 2 2" xfId="53678"/>
    <cellStyle name="Total 2 2 2 3 2 3" xfId="53679"/>
    <cellStyle name="Total 2 2 2 3 2 4" xfId="53680"/>
    <cellStyle name="Total 2 2 2 3 3" xfId="53681"/>
    <cellStyle name="Total 2 2 2 3 4" xfId="53682"/>
    <cellStyle name="Total 2 2 2 3 5" xfId="53683"/>
    <cellStyle name="Total 2 2 2 4" xfId="53684"/>
    <cellStyle name="Total 2 2 2 4 2" xfId="53685"/>
    <cellStyle name="Total 2 2 2 4 2 2" xfId="53686"/>
    <cellStyle name="Total 2 2 2 4 2 3" xfId="53687"/>
    <cellStyle name="Total 2 2 2 4 2 4" xfId="53688"/>
    <cellStyle name="Total 2 2 2 4 3" xfId="53689"/>
    <cellStyle name="Total 2 2 2 4 4" xfId="53690"/>
    <cellStyle name="Total 2 2 2 4 5" xfId="53691"/>
    <cellStyle name="Total 2 2 2 5" xfId="53692"/>
    <cellStyle name="Total 2 2 2 5 2" xfId="53693"/>
    <cellStyle name="Total 2 2 2 5 2 2" xfId="53694"/>
    <cellStyle name="Total 2 2 2 5 2 3" xfId="53695"/>
    <cellStyle name="Total 2 2 2 5 2 4" xfId="53696"/>
    <cellStyle name="Total 2 2 2 5 3" xfId="53697"/>
    <cellStyle name="Total 2 2 2 5 4" xfId="53698"/>
    <cellStyle name="Total 2 2 2 5 5" xfId="53699"/>
    <cellStyle name="Total 2 2 2 6" xfId="53700"/>
    <cellStyle name="Total 2 2 2 6 2" xfId="53701"/>
    <cellStyle name="Total 2 2 2 6 2 2" xfId="53702"/>
    <cellStyle name="Total 2 2 2 6 2 3" xfId="53703"/>
    <cellStyle name="Total 2 2 2 6 2 4" xfId="53704"/>
    <cellStyle name="Total 2 2 2 6 3" xfId="53705"/>
    <cellStyle name="Total 2 2 2 6 4" xfId="53706"/>
    <cellStyle name="Total 2 2 2 6 5" xfId="53707"/>
    <cellStyle name="Total 2 2 2 7" xfId="53708"/>
    <cellStyle name="Total 2 2 2 7 2" xfId="53709"/>
    <cellStyle name="Total 2 2 2 7 2 2" xfId="53710"/>
    <cellStyle name="Total 2 2 2 7 2 3" xfId="53711"/>
    <cellStyle name="Total 2 2 2 7 2 4" xfId="53712"/>
    <cellStyle name="Total 2 2 2 7 3" xfId="53713"/>
    <cellStyle name="Total 2 2 2 7 4" xfId="53714"/>
    <cellStyle name="Total 2 2 2 7 5" xfId="53715"/>
    <cellStyle name="Total 2 2 2 8" xfId="53716"/>
    <cellStyle name="Total 2 2 2 8 2" xfId="53717"/>
    <cellStyle name="Total 2 2 2 8 2 2" xfId="53718"/>
    <cellStyle name="Total 2 2 2 8 2 3" xfId="53719"/>
    <cellStyle name="Total 2 2 2 8 2 4" xfId="53720"/>
    <cellStyle name="Total 2 2 2 8 3" xfId="53721"/>
    <cellStyle name="Total 2 2 2 8 4" xfId="53722"/>
    <cellStyle name="Total 2 2 2 8 5" xfId="53723"/>
    <cellStyle name="Total 2 2 2 9" xfId="53724"/>
    <cellStyle name="Total 2 2 2 9 2" xfId="53725"/>
    <cellStyle name="Total 2 2 2 9 2 2" xfId="53726"/>
    <cellStyle name="Total 2 2 2 9 2 3" xfId="53727"/>
    <cellStyle name="Total 2 2 2 9 2 4" xfId="53728"/>
    <cellStyle name="Total 2 2 2 9 3" xfId="53729"/>
    <cellStyle name="Total 2 2 2 9 4" xfId="53730"/>
    <cellStyle name="Total 2 2 2 9 5" xfId="53731"/>
    <cellStyle name="Total 2 2 2_Income Statement " xfId="53732"/>
    <cellStyle name="Total 2 2 3" xfId="53733"/>
    <cellStyle name="Total 2 2 3 2" xfId="53734"/>
    <cellStyle name="Total 2 2 3 2 2" xfId="53735"/>
    <cellStyle name="Total 2 2 3 2 3" xfId="53736"/>
    <cellStyle name="Total 2 2 3 2 4" xfId="53737"/>
    <cellStyle name="Total 2 2 3 3" xfId="53738"/>
    <cellStyle name="Total 2 2 3 4" xfId="53739"/>
    <cellStyle name="Total 2 2 3 5" xfId="53740"/>
    <cellStyle name="Total 2 2 4" xfId="53741"/>
    <cellStyle name="Total 2 2 4 2" xfId="53742"/>
    <cellStyle name="Total 2 2 4 2 2" xfId="53743"/>
    <cellStyle name="Total 2 2 4 2 3" xfId="53744"/>
    <cellStyle name="Total 2 2 4 2 4" xfId="53745"/>
    <cellStyle name="Total 2 2 4 3" xfId="53746"/>
    <cellStyle name="Total 2 2 4 4" xfId="53747"/>
    <cellStyle name="Total 2 2 4 5" xfId="53748"/>
    <cellStyle name="Total 2 2 5" xfId="53749"/>
    <cellStyle name="Total 2 2 5 2" xfId="53750"/>
    <cellStyle name="Total 2 2 5 2 2" xfId="53751"/>
    <cellStyle name="Total 2 2 5 2 3" xfId="53752"/>
    <cellStyle name="Total 2 2 5 2 4" xfId="53753"/>
    <cellStyle name="Total 2 2 5 3" xfId="53754"/>
    <cellStyle name="Total 2 2 5 4" xfId="53755"/>
    <cellStyle name="Total 2 2 5 5" xfId="53756"/>
    <cellStyle name="Total 2 2 6" xfId="53757"/>
    <cellStyle name="Total 2 2 6 2" xfId="53758"/>
    <cellStyle name="Total 2 2 6 2 2" xfId="53759"/>
    <cellStyle name="Total 2 2 6 2 3" xfId="53760"/>
    <cellStyle name="Total 2 2 6 2 4" xfId="53761"/>
    <cellStyle name="Total 2 2 6 3" xfId="53762"/>
    <cellStyle name="Total 2 2 6 4" xfId="53763"/>
    <cellStyle name="Total 2 2 6 5" xfId="53764"/>
    <cellStyle name="Total 2 2 7" xfId="53765"/>
    <cellStyle name="Total 2 2 7 2" xfId="53766"/>
    <cellStyle name="Total 2 2 7 2 2" xfId="53767"/>
    <cellStyle name="Total 2 2 7 2 3" xfId="53768"/>
    <cellStyle name="Total 2 2 7 2 4" xfId="53769"/>
    <cellStyle name="Total 2 2 7 3" xfId="53770"/>
    <cellStyle name="Total 2 2 7 4" xfId="53771"/>
    <cellStyle name="Total 2 2 7 5" xfId="53772"/>
    <cellStyle name="Total 2 2 8" xfId="53773"/>
    <cellStyle name="Total 2 2 8 2" xfId="53774"/>
    <cellStyle name="Total 2 2 8 2 2" xfId="53775"/>
    <cellStyle name="Total 2 2 8 2 3" xfId="53776"/>
    <cellStyle name="Total 2 2 8 2 4" xfId="53777"/>
    <cellStyle name="Total 2 2 8 3" xfId="53778"/>
    <cellStyle name="Total 2 2 8 4" xfId="53779"/>
    <cellStyle name="Total 2 2 8 5" xfId="53780"/>
    <cellStyle name="Total 2 2 9" xfId="53781"/>
    <cellStyle name="Total 2 2 9 2" xfId="53782"/>
    <cellStyle name="Total 2 2 9 2 2" xfId="53783"/>
    <cellStyle name="Total 2 2 9 2 3" xfId="53784"/>
    <cellStyle name="Total 2 2 9 2 4" xfId="53785"/>
    <cellStyle name="Total 2 2 9 3" xfId="53786"/>
    <cellStyle name="Total 2 2 9 4" xfId="53787"/>
    <cellStyle name="Total 2 2 9 5" xfId="53788"/>
    <cellStyle name="Total 2 2_Income Statement " xfId="53789"/>
    <cellStyle name="Total 2 3" xfId="5635"/>
    <cellStyle name="Total 2 3 10" xfId="53791"/>
    <cellStyle name="Total 2 3 10 2" xfId="53792"/>
    <cellStyle name="Total 2 3 10 2 2" xfId="53793"/>
    <cellStyle name="Total 2 3 10 2 3" xfId="53794"/>
    <cellStyle name="Total 2 3 10 2 4" xfId="53795"/>
    <cellStyle name="Total 2 3 10 3" xfId="53796"/>
    <cellStyle name="Total 2 3 10 4" xfId="53797"/>
    <cellStyle name="Total 2 3 10 5" xfId="53798"/>
    <cellStyle name="Total 2 3 11" xfId="53799"/>
    <cellStyle name="Total 2 3 11 2" xfId="53800"/>
    <cellStyle name="Total 2 3 11 3" xfId="53801"/>
    <cellStyle name="Total 2 3 11 4" xfId="53802"/>
    <cellStyle name="Total 2 3 12" xfId="53803"/>
    <cellStyle name="Total 2 3 13" xfId="53804"/>
    <cellStyle name="Total 2 3 14" xfId="53805"/>
    <cellStyle name="Total 2 3 15" xfId="53790"/>
    <cellStyle name="Total 2 3 2" xfId="5636"/>
    <cellStyle name="Total 2 3 2 10" xfId="53807"/>
    <cellStyle name="Total 2 3 2 10 2" xfId="53808"/>
    <cellStyle name="Total 2 3 2 10 3" xfId="53809"/>
    <cellStyle name="Total 2 3 2 10 4" xfId="53810"/>
    <cellStyle name="Total 2 3 2 11" xfId="53811"/>
    <cellStyle name="Total 2 3 2 12" xfId="53806"/>
    <cellStyle name="Total 2 3 2 2" xfId="53812"/>
    <cellStyle name="Total 2 3 2 2 2" xfId="53813"/>
    <cellStyle name="Total 2 3 2 2 2 2" xfId="53814"/>
    <cellStyle name="Total 2 3 2 2 2 3" xfId="53815"/>
    <cellStyle name="Total 2 3 2 2 2 4" xfId="53816"/>
    <cellStyle name="Total 2 3 2 2 3" xfId="53817"/>
    <cellStyle name="Total 2 3 2 2 4" xfId="53818"/>
    <cellStyle name="Total 2 3 2 2 5" xfId="53819"/>
    <cellStyle name="Total 2 3 2 3" xfId="53820"/>
    <cellStyle name="Total 2 3 2 3 2" xfId="53821"/>
    <cellStyle name="Total 2 3 2 3 2 2" xfId="53822"/>
    <cellStyle name="Total 2 3 2 3 2 3" xfId="53823"/>
    <cellStyle name="Total 2 3 2 3 2 4" xfId="53824"/>
    <cellStyle name="Total 2 3 2 3 3" xfId="53825"/>
    <cellStyle name="Total 2 3 2 3 4" xfId="53826"/>
    <cellStyle name="Total 2 3 2 3 5" xfId="53827"/>
    <cellStyle name="Total 2 3 2 4" xfId="53828"/>
    <cellStyle name="Total 2 3 2 4 2" xfId="53829"/>
    <cellStyle name="Total 2 3 2 4 2 2" xfId="53830"/>
    <cellStyle name="Total 2 3 2 4 2 3" xfId="53831"/>
    <cellStyle name="Total 2 3 2 4 2 4" xfId="53832"/>
    <cellStyle name="Total 2 3 2 4 3" xfId="53833"/>
    <cellStyle name="Total 2 3 2 4 4" xfId="53834"/>
    <cellStyle name="Total 2 3 2 4 5" xfId="53835"/>
    <cellStyle name="Total 2 3 2 5" xfId="53836"/>
    <cellStyle name="Total 2 3 2 5 2" xfId="53837"/>
    <cellStyle name="Total 2 3 2 5 2 2" xfId="53838"/>
    <cellStyle name="Total 2 3 2 5 2 3" xfId="53839"/>
    <cellStyle name="Total 2 3 2 5 2 4" xfId="53840"/>
    <cellStyle name="Total 2 3 2 5 3" xfId="53841"/>
    <cellStyle name="Total 2 3 2 5 4" xfId="53842"/>
    <cellStyle name="Total 2 3 2 5 5" xfId="53843"/>
    <cellStyle name="Total 2 3 2 6" xfId="53844"/>
    <cellStyle name="Total 2 3 2 6 2" xfId="53845"/>
    <cellStyle name="Total 2 3 2 6 2 2" xfId="53846"/>
    <cellStyle name="Total 2 3 2 6 2 3" xfId="53847"/>
    <cellStyle name="Total 2 3 2 6 2 4" xfId="53848"/>
    <cellStyle name="Total 2 3 2 6 3" xfId="53849"/>
    <cellStyle name="Total 2 3 2 6 4" xfId="53850"/>
    <cellStyle name="Total 2 3 2 6 5" xfId="53851"/>
    <cellStyle name="Total 2 3 2 7" xfId="53852"/>
    <cellStyle name="Total 2 3 2 7 2" xfId="53853"/>
    <cellStyle name="Total 2 3 2 7 2 2" xfId="53854"/>
    <cellStyle name="Total 2 3 2 7 2 3" xfId="53855"/>
    <cellStyle name="Total 2 3 2 7 2 4" xfId="53856"/>
    <cellStyle name="Total 2 3 2 7 3" xfId="53857"/>
    <cellStyle name="Total 2 3 2 7 4" xfId="53858"/>
    <cellStyle name="Total 2 3 2 7 5" xfId="53859"/>
    <cellStyle name="Total 2 3 2 8" xfId="53860"/>
    <cellStyle name="Total 2 3 2 8 2" xfId="53861"/>
    <cellStyle name="Total 2 3 2 8 2 2" xfId="53862"/>
    <cellStyle name="Total 2 3 2 8 2 3" xfId="53863"/>
    <cellStyle name="Total 2 3 2 8 2 4" xfId="53864"/>
    <cellStyle name="Total 2 3 2 8 3" xfId="53865"/>
    <cellStyle name="Total 2 3 2 8 4" xfId="53866"/>
    <cellStyle name="Total 2 3 2 8 5" xfId="53867"/>
    <cellStyle name="Total 2 3 2 9" xfId="53868"/>
    <cellStyle name="Total 2 3 2 9 2" xfId="53869"/>
    <cellStyle name="Total 2 3 2 9 2 2" xfId="53870"/>
    <cellStyle name="Total 2 3 2 9 2 3" xfId="53871"/>
    <cellStyle name="Total 2 3 2 9 2 4" xfId="53872"/>
    <cellStyle name="Total 2 3 2 9 3" xfId="53873"/>
    <cellStyle name="Total 2 3 2 9 4" xfId="53874"/>
    <cellStyle name="Total 2 3 2 9 5" xfId="53875"/>
    <cellStyle name="Total 2 3 2_Income Statement " xfId="53876"/>
    <cellStyle name="Total 2 3 3" xfId="53877"/>
    <cellStyle name="Total 2 3 3 2" xfId="53878"/>
    <cellStyle name="Total 2 3 3 2 2" xfId="53879"/>
    <cellStyle name="Total 2 3 3 2 3" xfId="53880"/>
    <cellStyle name="Total 2 3 3 2 4" xfId="53881"/>
    <cellStyle name="Total 2 3 3 3" xfId="53882"/>
    <cellStyle name="Total 2 3 3 4" xfId="53883"/>
    <cellStyle name="Total 2 3 3 5" xfId="53884"/>
    <cellStyle name="Total 2 3 4" xfId="53885"/>
    <cellStyle name="Total 2 3 4 2" xfId="53886"/>
    <cellStyle name="Total 2 3 4 2 2" xfId="53887"/>
    <cellStyle name="Total 2 3 4 2 3" xfId="53888"/>
    <cellStyle name="Total 2 3 4 2 4" xfId="53889"/>
    <cellStyle name="Total 2 3 4 3" xfId="53890"/>
    <cellStyle name="Total 2 3 4 4" xfId="53891"/>
    <cellStyle name="Total 2 3 4 5" xfId="53892"/>
    <cellStyle name="Total 2 3 5" xfId="53893"/>
    <cellStyle name="Total 2 3 5 2" xfId="53894"/>
    <cellStyle name="Total 2 3 5 2 2" xfId="53895"/>
    <cellStyle name="Total 2 3 5 2 3" xfId="53896"/>
    <cellStyle name="Total 2 3 5 2 4" xfId="53897"/>
    <cellStyle name="Total 2 3 5 3" xfId="53898"/>
    <cellStyle name="Total 2 3 5 4" xfId="53899"/>
    <cellStyle name="Total 2 3 5 5" xfId="53900"/>
    <cellStyle name="Total 2 3 6" xfId="53901"/>
    <cellStyle name="Total 2 3 6 2" xfId="53902"/>
    <cellStyle name="Total 2 3 6 2 2" xfId="53903"/>
    <cellStyle name="Total 2 3 6 2 3" xfId="53904"/>
    <cellStyle name="Total 2 3 6 2 4" xfId="53905"/>
    <cellStyle name="Total 2 3 6 3" xfId="53906"/>
    <cellStyle name="Total 2 3 6 4" xfId="53907"/>
    <cellStyle name="Total 2 3 6 5" xfId="53908"/>
    <cellStyle name="Total 2 3 7" xfId="53909"/>
    <cellStyle name="Total 2 3 7 2" xfId="53910"/>
    <cellStyle name="Total 2 3 7 2 2" xfId="53911"/>
    <cellStyle name="Total 2 3 7 2 3" xfId="53912"/>
    <cellStyle name="Total 2 3 7 2 4" xfId="53913"/>
    <cellStyle name="Total 2 3 7 3" xfId="53914"/>
    <cellStyle name="Total 2 3 7 4" xfId="53915"/>
    <cellStyle name="Total 2 3 7 5" xfId="53916"/>
    <cellStyle name="Total 2 3 8" xfId="53917"/>
    <cellStyle name="Total 2 3 8 2" xfId="53918"/>
    <cellStyle name="Total 2 3 8 2 2" xfId="53919"/>
    <cellStyle name="Total 2 3 8 2 3" xfId="53920"/>
    <cellStyle name="Total 2 3 8 2 4" xfId="53921"/>
    <cellStyle name="Total 2 3 8 3" xfId="53922"/>
    <cellStyle name="Total 2 3 8 4" xfId="53923"/>
    <cellStyle name="Total 2 3 8 5" xfId="53924"/>
    <cellStyle name="Total 2 3 9" xfId="53925"/>
    <cellStyle name="Total 2 3 9 2" xfId="53926"/>
    <cellStyle name="Total 2 3 9 2 2" xfId="53927"/>
    <cellStyle name="Total 2 3 9 2 3" xfId="53928"/>
    <cellStyle name="Total 2 3 9 2 4" xfId="53929"/>
    <cellStyle name="Total 2 3 9 3" xfId="53930"/>
    <cellStyle name="Total 2 3 9 4" xfId="53931"/>
    <cellStyle name="Total 2 3 9 5" xfId="53932"/>
    <cellStyle name="Total 2 3_Income Statement " xfId="53933"/>
    <cellStyle name="Total 2 4" xfId="5633"/>
    <cellStyle name="Total 2 4 10" xfId="53935"/>
    <cellStyle name="Total 2 4 10 2" xfId="53936"/>
    <cellStyle name="Total 2 4 10 2 2" xfId="53937"/>
    <cellStyle name="Total 2 4 10 2 3" xfId="53938"/>
    <cellStyle name="Total 2 4 10 2 4" xfId="53939"/>
    <cellStyle name="Total 2 4 10 3" xfId="53940"/>
    <cellStyle name="Total 2 4 10 4" xfId="53941"/>
    <cellStyle name="Total 2 4 10 5" xfId="53942"/>
    <cellStyle name="Total 2 4 11" xfId="53943"/>
    <cellStyle name="Total 2 4 11 2" xfId="53944"/>
    <cellStyle name="Total 2 4 11 3" xfId="53945"/>
    <cellStyle name="Total 2 4 11 4" xfId="53946"/>
    <cellStyle name="Total 2 4 12" xfId="53947"/>
    <cellStyle name="Total 2 4 13" xfId="53948"/>
    <cellStyle name="Total 2 4 14" xfId="53949"/>
    <cellStyle name="Total 2 4 15" xfId="53934"/>
    <cellStyle name="Total 2 4 2" xfId="53950"/>
    <cellStyle name="Total 2 4 2 10" xfId="53951"/>
    <cellStyle name="Total 2 4 2 10 2" xfId="53952"/>
    <cellStyle name="Total 2 4 2 10 3" xfId="53953"/>
    <cellStyle name="Total 2 4 2 10 4" xfId="53954"/>
    <cellStyle name="Total 2 4 2 11" xfId="53955"/>
    <cellStyle name="Total 2 4 2 2" xfId="53956"/>
    <cellStyle name="Total 2 4 2 2 2" xfId="53957"/>
    <cellStyle name="Total 2 4 2 2 2 2" xfId="53958"/>
    <cellStyle name="Total 2 4 2 2 2 3" xfId="53959"/>
    <cellStyle name="Total 2 4 2 2 2 4" xfId="53960"/>
    <cellStyle name="Total 2 4 2 2 3" xfId="53961"/>
    <cellStyle name="Total 2 4 2 2 4" xfId="53962"/>
    <cellStyle name="Total 2 4 2 2 5" xfId="53963"/>
    <cellStyle name="Total 2 4 2 3" xfId="53964"/>
    <cellStyle name="Total 2 4 2 3 2" xfId="53965"/>
    <cellStyle name="Total 2 4 2 3 2 2" xfId="53966"/>
    <cellStyle name="Total 2 4 2 3 2 3" xfId="53967"/>
    <cellStyle name="Total 2 4 2 3 2 4" xfId="53968"/>
    <cellStyle name="Total 2 4 2 3 3" xfId="53969"/>
    <cellStyle name="Total 2 4 2 3 4" xfId="53970"/>
    <cellStyle name="Total 2 4 2 3 5" xfId="53971"/>
    <cellStyle name="Total 2 4 2 4" xfId="53972"/>
    <cellStyle name="Total 2 4 2 4 2" xfId="53973"/>
    <cellStyle name="Total 2 4 2 4 2 2" xfId="53974"/>
    <cellStyle name="Total 2 4 2 4 2 3" xfId="53975"/>
    <cellStyle name="Total 2 4 2 4 2 4" xfId="53976"/>
    <cellStyle name="Total 2 4 2 4 3" xfId="53977"/>
    <cellStyle name="Total 2 4 2 4 4" xfId="53978"/>
    <cellStyle name="Total 2 4 2 4 5" xfId="53979"/>
    <cellStyle name="Total 2 4 2 5" xfId="53980"/>
    <cellStyle name="Total 2 4 2 5 2" xfId="53981"/>
    <cellStyle name="Total 2 4 2 5 2 2" xfId="53982"/>
    <cellStyle name="Total 2 4 2 5 2 3" xfId="53983"/>
    <cellStyle name="Total 2 4 2 5 2 4" xfId="53984"/>
    <cellStyle name="Total 2 4 2 5 3" xfId="53985"/>
    <cellStyle name="Total 2 4 2 5 4" xfId="53986"/>
    <cellStyle name="Total 2 4 2 5 5" xfId="53987"/>
    <cellStyle name="Total 2 4 2 6" xfId="53988"/>
    <cellStyle name="Total 2 4 2 6 2" xfId="53989"/>
    <cellStyle name="Total 2 4 2 6 2 2" xfId="53990"/>
    <cellStyle name="Total 2 4 2 6 2 3" xfId="53991"/>
    <cellStyle name="Total 2 4 2 6 2 4" xfId="53992"/>
    <cellStyle name="Total 2 4 2 6 3" xfId="53993"/>
    <cellStyle name="Total 2 4 2 6 4" xfId="53994"/>
    <cellStyle name="Total 2 4 2 6 5" xfId="53995"/>
    <cellStyle name="Total 2 4 2 7" xfId="53996"/>
    <cellStyle name="Total 2 4 2 7 2" xfId="53997"/>
    <cellStyle name="Total 2 4 2 7 2 2" xfId="53998"/>
    <cellStyle name="Total 2 4 2 7 2 3" xfId="53999"/>
    <cellStyle name="Total 2 4 2 7 2 4" xfId="54000"/>
    <cellStyle name="Total 2 4 2 7 3" xfId="54001"/>
    <cellStyle name="Total 2 4 2 7 4" xfId="54002"/>
    <cellStyle name="Total 2 4 2 7 5" xfId="54003"/>
    <cellStyle name="Total 2 4 2 8" xfId="54004"/>
    <cellStyle name="Total 2 4 2 8 2" xfId="54005"/>
    <cellStyle name="Total 2 4 2 8 2 2" xfId="54006"/>
    <cellStyle name="Total 2 4 2 8 2 3" xfId="54007"/>
    <cellStyle name="Total 2 4 2 8 2 4" xfId="54008"/>
    <cellStyle name="Total 2 4 2 8 3" xfId="54009"/>
    <cellStyle name="Total 2 4 2 8 4" xfId="54010"/>
    <cellStyle name="Total 2 4 2 8 5" xfId="54011"/>
    <cellStyle name="Total 2 4 2 9" xfId="54012"/>
    <cellStyle name="Total 2 4 2 9 2" xfId="54013"/>
    <cellStyle name="Total 2 4 2 9 2 2" xfId="54014"/>
    <cellStyle name="Total 2 4 2 9 2 3" xfId="54015"/>
    <cellStyle name="Total 2 4 2 9 2 4" xfId="54016"/>
    <cellStyle name="Total 2 4 2 9 3" xfId="54017"/>
    <cellStyle name="Total 2 4 2 9 4" xfId="54018"/>
    <cellStyle name="Total 2 4 2 9 5" xfId="54019"/>
    <cellStyle name="Total 2 4 2_Income Statement " xfId="54020"/>
    <cellStyle name="Total 2 4 3" xfId="54021"/>
    <cellStyle name="Total 2 4 3 2" xfId="54022"/>
    <cellStyle name="Total 2 4 3 2 2" xfId="54023"/>
    <cellStyle name="Total 2 4 3 2 3" xfId="54024"/>
    <cellStyle name="Total 2 4 3 2 4" xfId="54025"/>
    <cellStyle name="Total 2 4 3 3" xfId="54026"/>
    <cellStyle name="Total 2 4 3 4" xfId="54027"/>
    <cellStyle name="Total 2 4 3 5" xfId="54028"/>
    <cellStyle name="Total 2 4 4" xfId="54029"/>
    <cellStyle name="Total 2 4 4 2" xfId="54030"/>
    <cellStyle name="Total 2 4 4 2 2" xfId="54031"/>
    <cellStyle name="Total 2 4 4 2 3" xfId="54032"/>
    <cellStyle name="Total 2 4 4 2 4" xfId="54033"/>
    <cellStyle name="Total 2 4 4 3" xfId="54034"/>
    <cellStyle name="Total 2 4 4 4" xfId="54035"/>
    <cellStyle name="Total 2 4 4 5" xfId="54036"/>
    <cellStyle name="Total 2 4 5" xfId="54037"/>
    <cellStyle name="Total 2 4 5 2" xfId="54038"/>
    <cellStyle name="Total 2 4 5 2 2" xfId="54039"/>
    <cellStyle name="Total 2 4 5 2 3" xfId="54040"/>
    <cellStyle name="Total 2 4 5 2 4" xfId="54041"/>
    <cellStyle name="Total 2 4 5 3" xfId="54042"/>
    <cellStyle name="Total 2 4 5 4" xfId="54043"/>
    <cellStyle name="Total 2 4 5 5" xfId="54044"/>
    <cellStyle name="Total 2 4 6" xfId="54045"/>
    <cellStyle name="Total 2 4 6 2" xfId="54046"/>
    <cellStyle name="Total 2 4 6 2 2" xfId="54047"/>
    <cellStyle name="Total 2 4 6 2 3" xfId="54048"/>
    <cellStyle name="Total 2 4 6 2 4" xfId="54049"/>
    <cellStyle name="Total 2 4 6 3" xfId="54050"/>
    <cellStyle name="Total 2 4 6 4" xfId="54051"/>
    <cellStyle name="Total 2 4 6 5" xfId="54052"/>
    <cellStyle name="Total 2 4 7" xfId="54053"/>
    <cellStyle name="Total 2 4 7 2" xfId="54054"/>
    <cellStyle name="Total 2 4 7 2 2" xfId="54055"/>
    <cellStyle name="Total 2 4 7 2 3" xfId="54056"/>
    <cellStyle name="Total 2 4 7 2 4" xfId="54057"/>
    <cellStyle name="Total 2 4 7 3" xfId="54058"/>
    <cellStyle name="Total 2 4 7 4" xfId="54059"/>
    <cellStyle name="Total 2 4 7 5" xfId="54060"/>
    <cellStyle name="Total 2 4 8" xfId="54061"/>
    <cellStyle name="Total 2 4 8 2" xfId="54062"/>
    <cellStyle name="Total 2 4 8 2 2" xfId="54063"/>
    <cellStyle name="Total 2 4 8 2 3" xfId="54064"/>
    <cellStyle name="Total 2 4 8 2 4" xfId="54065"/>
    <cellStyle name="Total 2 4 8 3" xfId="54066"/>
    <cellStyle name="Total 2 4 8 4" xfId="54067"/>
    <cellStyle name="Total 2 4 8 5" xfId="54068"/>
    <cellStyle name="Total 2 4 9" xfId="54069"/>
    <cellStyle name="Total 2 4 9 2" xfId="54070"/>
    <cellStyle name="Total 2 4 9 2 2" xfId="54071"/>
    <cellStyle name="Total 2 4 9 2 3" xfId="54072"/>
    <cellStyle name="Total 2 4 9 2 4" xfId="54073"/>
    <cellStyle name="Total 2 4 9 3" xfId="54074"/>
    <cellStyle name="Total 2 4 9 4" xfId="54075"/>
    <cellStyle name="Total 2 4 9 5" xfId="54076"/>
    <cellStyle name="Total 2 4_Income Statement " xfId="54077"/>
    <cellStyle name="Total 2 5" xfId="54078"/>
    <cellStyle name="Total 2 5 10" xfId="54079"/>
    <cellStyle name="Total 2 5 10 2" xfId="54080"/>
    <cellStyle name="Total 2 5 10 3" xfId="54081"/>
    <cellStyle name="Total 2 5 10 4" xfId="54082"/>
    <cellStyle name="Total 2 5 11" xfId="54083"/>
    <cellStyle name="Total 2 5 2" xfId="54084"/>
    <cellStyle name="Total 2 5 2 2" xfId="54085"/>
    <cellStyle name="Total 2 5 2 2 2" xfId="54086"/>
    <cellStyle name="Total 2 5 2 2 3" xfId="54087"/>
    <cellStyle name="Total 2 5 2 2 4" xfId="54088"/>
    <cellStyle name="Total 2 5 2 3" xfId="54089"/>
    <cellStyle name="Total 2 5 2 4" xfId="54090"/>
    <cellStyle name="Total 2 5 2 5" xfId="54091"/>
    <cellStyle name="Total 2 5 3" xfId="54092"/>
    <cellStyle name="Total 2 5 3 2" xfId="54093"/>
    <cellStyle name="Total 2 5 3 2 2" xfId="54094"/>
    <cellStyle name="Total 2 5 3 2 3" xfId="54095"/>
    <cellStyle name="Total 2 5 3 2 4" xfId="54096"/>
    <cellStyle name="Total 2 5 3 3" xfId="54097"/>
    <cellStyle name="Total 2 5 3 4" xfId="54098"/>
    <cellStyle name="Total 2 5 3 5" xfId="54099"/>
    <cellStyle name="Total 2 5 4" xfId="54100"/>
    <cellStyle name="Total 2 5 4 2" xfId="54101"/>
    <cellStyle name="Total 2 5 4 2 2" xfId="54102"/>
    <cellStyle name="Total 2 5 4 2 3" xfId="54103"/>
    <cellStyle name="Total 2 5 4 2 4" xfId="54104"/>
    <cellStyle name="Total 2 5 4 3" xfId="54105"/>
    <cellStyle name="Total 2 5 4 4" xfId="54106"/>
    <cellStyle name="Total 2 5 4 5" xfId="54107"/>
    <cellStyle name="Total 2 5 5" xfId="54108"/>
    <cellStyle name="Total 2 5 5 2" xfId="54109"/>
    <cellStyle name="Total 2 5 5 2 2" xfId="54110"/>
    <cellStyle name="Total 2 5 5 2 3" xfId="54111"/>
    <cellStyle name="Total 2 5 5 2 4" xfId="54112"/>
    <cellStyle name="Total 2 5 5 3" xfId="54113"/>
    <cellStyle name="Total 2 5 5 4" xfId="54114"/>
    <cellStyle name="Total 2 5 5 5" xfId="54115"/>
    <cellStyle name="Total 2 5 6" xfId="54116"/>
    <cellStyle name="Total 2 5 6 2" xfId="54117"/>
    <cellStyle name="Total 2 5 6 2 2" xfId="54118"/>
    <cellStyle name="Total 2 5 6 2 3" xfId="54119"/>
    <cellStyle name="Total 2 5 6 2 4" xfId="54120"/>
    <cellStyle name="Total 2 5 6 3" xfId="54121"/>
    <cellStyle name="Total 2 5 6 4" xfId="54122"/>
    <cellStyle name="Total 2 5 6 5" xfId="54123"/>
    <cellStyle name="Total 2 5 7" xfId="54124"/>
    <cellStyle name="Total 2 5 7 2" xfId="54125"/>
    <cellStyle name="Total 2 5 7 2 2" xfId="54126"/>
    <cellStyle name="Total 2 5 7 2 3" xfId="54127"/>
    <cellStyle name="Total 2 5 7 2 4" xfId="54128"/>
    <cellStyle name="Total 2 5 7 3" xfId="54129"/>
    <cellStyle name="Total 2 5 7 4" xfId="54130"/>
    <cellStyle name="Total 2 5 7 5" xfId="54131"/>
    <cellStyle name="Total 2 5 8" xfId="54132"/>
    <cellStyle name="Total 2 5 8 2" xfId="54133"/>
    <cellStyle name="Total 2 5 8 2 2" xfId="54134"/>
    <cellStyle name="Total 2 5 8 2 3" xfId="54135"/>
    <cellStyle name="Total 2 5 8 2 4" xfId="54136"/>
    <cellStyle name="Total 2 5 8 3" xfId="54137"/>
    <cellStyle name="Total 2 5 8 4" xfId="54138"/>
    <cellStyle name="Total 2 5 8 5" xfId="54139"/>
    <cellStyle name="Total 2 5 9" xfId="54140"/>
    <cellStyle name="Total 2 5 9 2" xfId="54141"/>
    <cellStyle name="Total 2 5 9 2 2" xfId="54142"/>
    <cellStyle name="Total 2 5 9 2 3" xfId="54143"/>
    <cellStyle name="Total 2 5 9 2 4" xfId="54144"/>
    <cellStyle name="Total 2 5 9 3" xfId="54145"/>
    <cellStyle name="Total 2 5 9 4" xfId="54146"/>
    <cellStyle name="Total 2 5 9 5" xfId="54147"/>
    <cellStyle name="Total 2 5_Income Statement " xfId="54148"/>
    <cellStyle name="Total 2 6" xfId="54149"/>
    <cellStyle name="Total 2 6 10" xfId="54150"/>
    <cellStyle name="Total 2 6 10 2" xfId="54151"/>
    <cellStyle name="Total 2 6 10 2 2" xfId="54152"/>
    <cellStyle name="Total 2 6 10 2 3" xfId="54153"/>
    <cellStyle name="Total 2 6 10 2 4" xfId="54154"/>
    <cellStyle name="Total 2 6 10 3" xfId="54155"/>
    <cellStyle name="Total 2 6 10 4" xfId="54156"/>
    <cellStyle name="Total 2 6 10 5" xfId="54157"/>
    <cellStyle name="Total 2 6 11" xfId="54158"/>
    <cellStyle name="Total 2 6 11 2" xfId="54159"/>
    <cellStyle name="Total 2 6 11 2 2" xfId="54160"/>
    <cellStyle name="Total 2 6 11 2 3" xfId="54161"/>
    <cellStyle name="Total 2 6 11 2 4" xfId="54162"/>
    <cellStyle name="Total 2 6 11 3" xfId="54163"/>
    <cellStyle name="Total 2 6 11 4" xfId="54164"/>
    <cellStyle name="Total 2 6 11 5" xfId="54165"/>
    <cellStyle name="Total 2 6 12" xfId="54166"/>
    <cellStyle name="Total 2 6 12 2" xfId="54167"/>
    <cellStyle name="Total 2 6 12 2 2" xfId="54168"/>
    <cellStyle name="Total 2 6 12 2 3" xfId="54169"/>
    <cellStyle name="Total 2 6 12 2 4" xfId="54170"/>
    <cellStyle name="Total 2 6 12 3" xfId="54171"/>
    <cellStyle name="Total 2 6 12 4" xfId="54172"/>
    <cellStyle name="Total 2 6 12 5" xfId="54173"/>
    <cellStyle name="Total 2 6 13" xfId="54174"/>
    <cellStyle name="Total 2 6 13 2" xfId="54175"/>
    <cellStyle name="Total 2 6 13 2 2" xfId="54176"/>
    <cellStyle name="Total 2 6 13 2 3" xfId="54177"/>
    <cellStyle name="Total 2 6 13 2 4" xfId="54178"/>
    <cellStyle name="Total 2 6 13 3" xfId="54179"/>
    <cellStyle name="Total 2 6 13 4" xfId="54180"/>
    <cellStyle name="Total 2 6 13 5" xfId="54181"/>
    <cellStyle name="Total 2 6 14" xfId="54182"/>
    <cellStyle name="Total 2 6 14 2" xfId="54183"/>
    <cellStyle name="Total 2 6 14 3" xfId="54184"/>
    <cellStyle name="Total 2 6 14 4" xfId="54185"/>
    <cellStyle name="Total 2 6 15" xfId="54186"/>
    <cellStyle name="Total 2 6 15 2" xfId="54187"/>
    <cellStyle name="Total 2 6 15 3" xfId="54188"/>
    <cellStyle name="Total 2 6 15 4" xfId="54189"/>
    <cellStyle name="Total 2 6 16" xfId="54190"/>
    <cellStyle name="Total 2 6 16 2" xfId="54191"/>
    <cellStyle name="Total 2 6 16 3" xfId="54192"/>
    <cellStyle name="Total 2 6 16 4" xfId="54193"/>
    <cellStyle name="Total 2 6 17" xfId="54194"/>
    <cellStyle name="Total 2 6 18" xfId="54195"/>
    <cellStyle name="Total 2 6 19" xfId="54196"/>
    <cellStyle name="Total 2 6 2" xfId="54197"/>
    <cellStyle name="Total 2 6 2 2" xfId="54198"/>
    <cellStyle name="Total 2 6 2 2 2" xfId="54199"/>
    <cellStyle name="Total 2 6 2 2 3" xfId="54200"/>
    <cellStyle name="Total 2 6 2 2 4" xfId="54201"/>
    <cellStyle name="Total 2 6 2 3" xfId="54202"/>
    <cellStyle name="Total 2 6 2 4" xfId="54203"/>
    <cellStyle name="Total 2 6 2 5" xfId="54204"/>
    <cellStyle name="Total 2 6 3" xfId="54205"/>
    <cellStyle name="Total 2 6 3 2" xfId="54206"/>
    <cellStyle name="Total 2 6 3 2 2" xfId="54207"/>
    <cellStyle name="Total 2 6 3 2 3" xfId="54208"/>
    <cellStyle name="Total 2 6 3 2 4" xfId="54209"/>
    <cellStyle name="Total 2 6 3 3" xfId="54210"/>
    <cellStyle name="Total 2 6 3 4" xfId="54211"/>
    <cellStyle name="Total 2 6 3 5" xfId="54212"/>
    <cellStyle name="Total 2 6 4" xfId="54213"/>
    <cellStyle name="Total 2 6 4 2" xfId="54214"/>
    <cellStyle name="Total 2 6 4 2 2" xfId="54215"/>
    <cellStyle name="Total 2 6 4 2 3" xfId="54216"/>
    <cellStyle name="Total 2 6 4 2 4" xfId="54217"/>
    <cellStyle name="Total 2 6 4 3" xfId="54218"/>
    <cellStyle name="Total 2 6 4 4" xfId="54219"/>
    <cellStyle name="Total 2 6 4 5" xfId="54220"/>
    <cellStyle name="Total 2 6 5" xfId="54221"/>
    <cellStyle name="Total 2 6 5 2" xfId="54222"/>
    <cellStyle name="Total 2 6 5 2 2" xfId="54223"/>
    <cellStyle name="Total 2 6 5 2 3" xfId="54224"/>
    <cellStyle name="Total 2 6 5 2 4" xfId="54225"/>
    <cellStyle name="Total 2 6 5 3" xfId="54226"/>
    <cellStyle name="Total 2 6 5 4" xfId="54227"/>
    <cellStyle name="Total 2 6 5 5" xfId="54228"/>
    <cellStyle name="Total 2 6 6" xfId="54229"/>
    <cellStyle name="Total 2 6 6 2" xfId="54230"/>
    <cellStyle name="Total 2 6 6 2 2" xfId="54231"/>
    <cellStyle name="Total 2 6 6 2 3" xfId="54232"/>
    <cellStyle name="Total 2 6 6 2 4" xfId="54233"/>
    <cellStyle name="Total 2 6 6 3" xfId="54234"/>
    <cellStyle name="Total 2 6 6 4" xfId="54235"/>
    <cellStyle name="Total 2 6 6 5" xfId="54236"/>
    <cellStyle name="Total 2 6 7" xfId="54237"/>
    <cellStyle name="Total 2 6 7 2" xfId="54238"/>
    <cellStyle name="Total 2 6 7 2 2" xfId="54239"/>
    <cellStyle name="Total 2 6 7 2 3" xfId="54240"/>
    <cellStyle name="Total 2 6 7 2 4" xfId="54241"/>
    <cellStyle name="Total 2 6 7 3" xfId="54242"/>
    <cellStyle name="Total 2 6 7 4" xfId="54243"/>
    <cellStyle name="Total 2 6 7 5" xfId="54244"/>
    <cellStyle name="Total 2 6 8" xfId="54245"/>
    <cellStyle name="Total 2 6 8 2" xfId="54246"/>
    <cellStyle name="Total 2 6 8 2 2" xfId="54247"/>
    <cellStyle name="Total 2 6 8 2 3" xfId="54248"/>
    <cellStyle name="Total 2 6 8 2 4" xfId="54249"/>
    <cellStyle name="Total 2 6 8 3" xfId="54250"/>
    <cellStyle name="Total 2 6 8 4" xfId="54251"/>
    <cellStyle name="Total 2 6 8 5" xfId="54252"/>
    <cellStyle name="Total 2 6 9" xfId="54253"/>
    <cellStyle name="Total 2 6 9 2" xfId="54254"/>
    <cellStyle name="Total 2 6 9 2 2" xfId="54255"/>
    <cellStyle name="Total 2 6 9 2 3" xfId="54256"/>
    <cellStyle name="Total 2 6 9 2 4" xfId="54257"/>
    <cellStyle name="Total 2 6 9 3" xfId="54258"/>
    <cellStyle name="Total 2 6 9 4" xfId="54259"/>
    <cellStyle name="Total 2 6 9 5" xfId="54260"/>
    <cellStyle name="Total 2 6_Income Statement " xfId="54261"/>
    <cellStyle name="Total 2 7" xfId="54262"/>
    <cellStyle name="Total 2 7 2" xfId="54263"/>
    <cellStyle name="Total 2 7 2 2" xfId="54264"/>
    <cellStyle name="Total 2 7 2 3" xfId="54265"/>
    <cellStyle name="Total 2 7 2 4" xfId="54266"/>
    <cellStyle name="Total 2 7 3" xfId="54267"/>
    <cellStyle name="Total 2 7 4" xfId="54268"/>
    <cellStyle name="Total 2 7 5" xfId="54269"/>
    <cellStyle name="Total 2 8" xfId="54270"/>
    <cellStyle name="Total 2 8 2" xfId="54271"/>
    <cellStyle name="Total 2 8 2 2" xfId="54272"/>
    <cellStyle name="Total 2 8 2 3" xfId="54273"/>
    <cellStyle name="Total 2 8 2 4" xfId="54274"/>
    <cellStyle name="Total 2 8 3" xfId="54275"/>
    <cellStyle name="Total 2 8 4" xfId="54276"/>
    <cellStyle name="Total 2 8 5" xfId="54277"/>
    <cellStyle name="Total 2 9" xfId="54278"/>
    <cellStyle name="Total 2 9 2" xfId="54279"/>
    <cellStyle name="Total 2 9 2 2" xfId="54280"/>
    <cellStyle name="Total 2 9 2 3" xfId="54281"/>
    <cellStyle name="Total 2 9 2 4" xfId="54282"/>
    <cellStyle name="Total 2 9 3" xfId="54283"/>
    <cellStyle name="Total 2 9 4" xfId="54284"/>
    <cellStyle name="Total 2 9 5" xfId="54285"/>
    <cellStyle name="Total 2_2530250_ Nuclear Fuel Disp Cost_1213" xfId="5637"/>
    <cellStyle name="Total 3" xfId="2017"/>
    <cellStyle name="Total 3 10" xfId="54287"/>
    <cellStyle name="Total 3 11" xfId="54288"/>
    <cellStyle name="Total 3 12" xfId="54289"/>
    <cellStyle name="Total 3 13" xfId="54290"/>
    <cellStyle name="Total 3 14" xfId="54291"/>
    <cellStyle name="Total 3 15" xfId="54286"/>
    <cellStyle name="Total 3 2" xfId="5639"/>
    <cellStyle name="Total 3 2 10" xfId="54293"/>
    <cellStyle name="Total 3 2 10 2" xfId="54294"/>
    <cellStyle name="Total 3 2 10 2 2" xfId="54295"/>
    <cellStyle name="Total 3 2 10 2 3" xfId="54296"/>
    <cellStyle name="Total 3 2 10 2 4" xfId="54297"/>
    <cellStyle name="Total 3 2 10 3" xfId="54298"/>
    <cellStyle name="Total 3 2 10 4" xfId="54299"/>
    <cellStyle name="Total 3 2 10 5" xfId="54300"/>
    <cellStyle name="Total 3 2 11" xfId="54301"/>
    <cellStyle name="Total 3 2 11 2" xfId="54302"/>
    <cellStyle name="Total 3 2 11 3" xfId="54303"/>
    <cellStyle name="Total 3 2 11 4" xfId="54304"/>
    <cellStyle name="Total 3 2 12" xfId="54305"/>
    <cellStyle name="Total 3 2 13" xfId="54306"/>
    <cellStyle name="Total 3 2 14" xfId="54307"/>
    <cellStyle name="Total 3 2 15" xfId="54292"/>
    <cellStyle name="Total 3 2 2" xfId="5640"/>
    <cellStyle name="Total 3 2 2 10" xfId="54309"/>
    <cellStyle name="Total 3 2 2 10 2" xfId="54310"/>
    <cellStyle name="Total 3 2 2 10 3" xfId="54311"/>
    <cellStyle name="Total 3 2 2 10 4" xfId="54312"/>
    <cellStyle name="Total 3 2 2 11" xfId="54313"/>
    <cellStyle name="Total 3 2 2 12" xfId="54308"/>
    <cellStyle name="Total 3 2 2 2" xfId="54314"/>
    <cellStyle name="Total 3 2 2 2 2" xfId="54315"/>
    <cellStyle name="Total 3 2 2 2 2 2" xfId="54316"/>
    <cellStyle name="Total 3 2 2 2 2 3" xfId="54317"/>
    <cellStyle name="Total 3 2 2 2 2 4" xfId="54318"/>
    <cellStyle name="Total 3 2 2 2 3" xfId="54319"/>
    <cellStyle name="Total 3 2 2 2 4" xfId="54320"/>
    <cellStyle name="Total 3 2 2 2 5" xfId="54321"/>
    <cellStyle name="Total 3 2 2 3" xfId="54322"/>
    <cellStyle name="Total 3 2 2 3 2" xfId="54323"/>
    <cellStyle name="Total 3 2 2 3 2 2" xfId="54324"/>
    <cellStyle name="Total 3 2 2 3 2 3" xfId="54325"/>
    <cellStyle name="Total 3 2 2 3 2 4" xfId="54326"/>
    <cellStyle name="Total 3 2 2 3 3" xfId="54327"/>
    <cellStyle name="Total 3 2 2 3 4" xfId="54328"/>
    <cellStyle name="Total 3 2 2 3 5" xfId="54329"/>
    <cellStyle name="Total 3 2 2 4" xfId="54330"/>
    <cellStyle name="Total 3 2 2 4 2" xfId="54331"/>
    <cellStyle name="Total 3 2 2 4 2 2" xfId="54332"/>
    <cellStyle name="Total 3 2 2 4 2 3" xfId="54333"/>
    <cellStyle name="Total 3 2 2 4 2 4" xfId="54334"/>
    <cellStyle name="Total 3 2 2 4 3" xfId="54335"/>
    <cellStyle name="Total 3 2 2 4 4" xfId="54336"/>
    <cellStyle name="Total 3 2 2 4 5" xfId="54337"/>
    <cellStyle name="Total 3 2 2 5" xfId="54338"/>
    <cellStyle name="Total 3 2 2 5 2" xfId="54339"/>
    <cellStyle name="Total 3 2 2 5 2 2" xfId="54340"/>
    <cellStyle name="Total 3 2 2 5 2 3" xfId="54341"/>
    <cellStyle name="Total 3 2 2 5 2 4" xfId="54342"/>
    <cellStyle name="Total 3 2 2 5 3" xfId="54343"/>
    <cellStyle name="Total 3 2 2 5 4" xfId="54344"/>
    <cellStyle name="Total 3 2 2 5 5" xfId="54345"/>
    <cellStyle name="Total 3 2 2 6" xfId="54346"/>
    <cellStyle name="Total 3 2 2 6 2" xfId="54347"/>
    <cellStyle name="Total 3 2 2 6 2 2" xfId="54348"/>
    <cellStyle name="Total 3 2 2 6 2 3" xfId="54349"/>
    <cellStyle name="Total 3 2 2 6 2 4" xfId="54350"/>
    <cellStyle name="Total 3 2 2 6 3" xfId="54351"/>
    <cellStyle name="Total 3 2 2 6 4" xfId="54352"/>
    <cellStyle name="Total 3 2 2 6 5" xfId="54353"/>
    <cellStyle name="Total 3 2 2 7" xfId="54354"/>
    <cellStyle name="Total 3 2 2 7 2" xfId="54355"/>
    <cellStyle name="Total 3 2 2 7 2 2" xfId="54356"/>
    <cellStyle name="Total 3 2 2 7 2 3" xfId="54357"/>
    <cellStyle name="Total 3 2 2 7 2 4" xfId="54358"/>
    <cellStyle name="Total 3 2 2 7 3" xfId="54359"/>
    <cellStyle name="Total 3 2 2 7 4" xfId="54360"/>
    <cellStyle name="Total 3 2 2 7 5" xfId="54361"/>
    <cellStyle name="Total 3 2 2 8" xfId="54362"/>
    <cellStyle name="Total 3 2 2 8 2" xfId="54363"/>
    <cellStyle name="Total 3 2 2 8 2 2" xfId="54364"/>
    <cellStyle name="Total 3 2 2 8 2 3" xfId="54365"/>
    <cellStyle name="Total 3 2 2 8 2 4" xfId="54366"/>
    <cellStyle name="Total 3 2 2 8 3" xfId="54367"/>
    <cellStyle name="Total 3 2 2 8 4" xfId="54368"/>
    <cellStyle name="Total 3 2 2 8 5" xfId="54369"/>
    <cellStyle name="Total 3 2 2 9" xfId="54370"/>
    <cellStyle name="Total 3 2 2 9 2" xfId="54371"/>
    <cellStyle name="Total 3 2 2 9 2 2" xfId="54372"/>
    <cellStyle name="Total 3 2 2 9 2 3" xfId="54373"/>
    <cellStyle name="Total 3 2 2 9 2 4" xfId="54374"/>
    <cellStyle name="Total 3 2 2 9 3" xfId="54375"/>
    <cellStyle name="Total 3 2 2 9 4" xfId="54376"/>
    <cellStyle name="Total 3 2 2 9 5" xfId="54377"/>
    <cellStyle name="Total 3 2 2_Income Statement " xfId="54378"/>
    <cellStyle name="Total 3 2 3" xfId="54379"/>
    <cellStyle name="Total 3 2 3 2" xfId="54380"/>
    <cellStyle name="Total 3 2 3 2 2" xfId="54381"/>
    <cellStyle name="Total 3 2 3 2 3" xfId="54382"/>
    <cellStyle name="Total 3 2 3 2 4" xfId="54383"/>
    <cellStyle name="Total 3 2 3 3" xfId="54384"/>
    <cellStyle name="Total 3 2 3 4" xfId="54385"/>
    <cellStyle name="Total 3 2 3 5" xfId="54386"/>
    <cellStyle name="Total 3 2 4" xfId="54387"/>
    <cellStyle name="Total 3 2 4 2" xfId="54388"/>
    <cellStyle name="Total 3 2 4 2 2" xfId="54389"/>
    <cellStyle name="Total 3 2 4 2 3" xfId="54390"/>
    <cellStyle name="Total 3 2 4 2 4" xfId="54391"/>
    <cellStyle name="Total 3 2 4 3" xfId="54392"/>
    <cellStyle name="Total 3 2 4 4" xfId="54393"/>
    <cellStyle name="Total 3 2 4 5" xfId="54394"/>
    <cellStyle name="Total 3 2 5" xfId="54395"/>
    <cellStyle name="Total 3 2 5 2" xfId="54396"/>
    <cellStyle name="Total 3 2 5 2 2" xfId="54397"/>
    <cellStyle name="Total 3 2 5 2 3" xfId="54398"/>
    <cellStyle name="Total 3 2 5 2 4" xfId="54399"/>
    <cellStyle name="Total 3 2 5 3" xfId="54400"/>
    <cellStyle name="Total 3 2 5 4" xfId="54401"/>
    <cellStyle name="Total 3 2 5 5" xfId="54402"/>
    <cellStyle name="Total 3 2 6" xfId="54403"/>
    <cellStyle name="Total 3 2 6 2" xfId="54404"/>
    <cellStyle name="Total 3 2 6 2 2" xfId="54405"/>
    <cellStyle name="Total 3 2 6 2 3" xfId="54406"/>
    <cellStyle name="Total 3 2 6 2 4" xfId="54407"/>
    <cellStyle name="Total 3 2 6 3" xfId="54408"/>
    <cellStyle name="Total 3 2 6 4" xfId="54409"/>
    <cellStyle name="Total 3 2 6 5" xfId="54410"/>
    <cellStyle name="Total 3 2 7" xfId="54411"/>
    <cellStyle name="Total 3 2 7 2" xfId="54412"/>
    <cellStyle name="Total 3 2 7 2 2" xfId="54413"/>
    <cellStyle name="Total 3 2 7 2 3" xfId="54414"/>
    <cellStyle name="Total 3 2 7 2 4" xfId="54415"/>
    <cellStyle name="Total 3 2 7 3" xfId="54416"/>
    <cellStyle name="Total 3 2 7 4" xfId="54417"/>
    <cellStyle name="Total 3 2 7 5" xfId="54418"/>
    <cellStyle name="Total 3 2 8" xfId="54419"/>
    <cellStyle name="Total 3 2 8 2" xfId="54420"/>
    <cellStyle name="Total 3 2 8 2 2" xfId="54421"/>
    <cellStyle name="Total 3 2 8 2 3" xfId="54422"/>
    <cellStyle name="Total 3 2 8 2 4" xfId="54423"/>
    <cellStyle name="Total 3 2 8 3" xfId="54424"/>
    <cellStyle name="Total 3 2 8 4" xfId="54425"/>
    <cellStyle name="Total 3 2 8 5" xfId="54426"/>
    <cellStyle name="Total 3 2 9" xfId="54427"/>
    <cellStyle name="Total 3 2 9 2" xfId="54428"/>
    <cellStyle name="Total 3 2 9 2 2" xfId="54429"/>
    <cellStyle name="Total 3 2 9 2 3" xfId="54430"/>
    <cellStyle name="Total 3 2 9 2 4" xfId="54431"/>
    <cellStyle name="Total 3 2 9 3" xfId="54432"/>
    <cellStyle name="Total 3 2 9 4" xfId="54433"/>
    <cellStyle name="Total 3 2 9 5" xfId="54434"/>
    <cellStyle name="Total 3 2_Income Statement " xfId="54435"/>
    <cellStyle name="Total 3 3" xfId="5641"/>
    <cellStyle name="Total 3 3 10" xfId="54437"/>
    <cellStyle name="Total 3 3 10 2" xfId="54438"/>
    <cellStyle name="Total 3 3 10 3" xfId="54439"/>
    <cellStyle name="Total 3 3 10 4" xfId="54440"/>
    <cellStyle name="Total 3 3 11" xfId="54441"/>
    <cellStyle name="Total 3 3 12" xfId="54436"/>
    <cellStyle name="Total 3 3 2" xfId="54442"/>
    <cellStyle name="Total 3 3 2 2" xfId="54443"/>
    <cellStyle name="Total 3 3 2 2 2" xfId="54444"/>
    <cellStyle name="Total 3 3 2 2 3" xfId="54445"/>
    <cellStyle name="Total 3 3 2 2 4" xfId="54446"/>
    <cellStyle name="Total 3 3 2 3" xfId="54447"/>
    <cellStyle name="Total 3 3 2 4" xfId="54448"/>
    <cellStyle name="Total 3 3 2 5" xfId="54449"/>
    <cellStyle name="Total 3 3 3" xfId="54450"/>
    <cellStyle name="Total 3 3 3 2" xfId="54451"/>
    <cellStyle name="Total 3 3 3 2 2" xfId="54452"/>
    <cellStyle name="Total 3 3 3 2 3" xfId="54453"/>
    <cellStyle name="Total 3 3 3 2 4" xfId="54454"/>
    <cellStyle name="Total 3 3 3 3" xfId="54455"/>
    <cellStyle name="Total 3 3 3 4" xfId="54456"/>
    <cellStyle name="Total 3 3 3 5" xfId="54457"/>
    <cellStyle name="Total 3 3 4" xfId="54458"/>
    <cellStyle name="Total 3 3 4 2" xfId="54459"/>
    <cellStyle name="Total 3 3 4 2 2" xfId="54460"/>
    <cellStyle name="Total 3 3 4 2 3" xfId="54461"/>
    <cellStyle name="Total 3 3 4 2 4" xfId="54462"/>
    <cellStyle name="Total 3 3 4 3" xfId="54463"/>
    <cellStyle name="Total 3 3 4 4" xfId="54464"/>
    <cellStyle name="Total 3 3 4 5" xfId="54465"/>
    <cellStyle name="Total 3 3 5" xfId="54466"/>
    <cellStyle name="Total 3 3 5 2" xfId="54467"/>
    <cellStyle name="Total 3 3 5 2 2" xfId="54468"/>
    <cellStyle name="Total 3 3 5 2 3" xfId="54469"/>
    <cellStyle name="Total 3 3 5 2 4" xfId="54470"/>
    <cellStyle name="Total 3 3 5 3" xfId="54471"/>
    <cellStyle name="Total 3 3 5 4" xfId="54472"/>
    <cellStyle name="Total 3 3 5 5" xfId="54473"/>
    <cellStyle name="Total 3 3 6" xfId="54474"/>
    <cellStyle name="Total 3 3 6 2" xfId="54475"/>
    <cellStyle name="Total 3 3 6 2 2" xfId="54476"/>
    <cellStyle name="Total 3 3 6 2 3" xfId="54477"/>
    <cellStyle name="Total 3 3 6 2 4" xfId="54478"/>
    <cellStyle name="Total 3 3 6 3" xfId="54479"/>
    <cellStyle name="Total 3 3 6 4" xfId="54480"/>
    <cellStyle name="Total 3 3 6 5" xfId="54481"/>
    <cellStyle name="Total 3 3 7" xfId="54482"/>
    <cellStyle name="Total 3 3 7 2" xfId="54483"/>
    <cellStyle name="Total 3 3 7 2 2" xfId="54484"/>
    <cellStyle name="Total 3 3 7 2 3" xfId="54485"/>
    <cellStyle name="Total 3 3 7 2 4" xfId="54486"/>
    <cellStyle name="Total 3 3 7 3" xfId="54487"/>
    <cellStyle name="Total 3 3 7 4" xfId="54488"/>
    <cellStyle name="Total 3 3 7 5" xfId="54489"/>
    <cellStyle name="Total 3 3 8" xfId="54490"/>
    <cellStyle name="Total 3 3 8 2" xfId="54491"/>
    <cellStyle name="Total 3 3 8 2 2" xfId="54492"/>
    <cellStyle name="Total 3 3 8 2 3" xfId="54493"/>
    <cellStyle name="Total 3 3 8 2 4" xfId="54494"/>
    <cellStyle name="Total 3 3 8 3" xfId="54495"/>
    <cellStyle name="Total 3 3 8 4" xfId="54496"/>
    <cellStyle name="Total 3 3 8 5" xfId="54497"/>
    <cellStyle name="Total 3 3 9" xfId="54498"/>
    <cellStyle name="Total 3 3 9 2" xfId="54499"/>
    <cellStyle name="Total 3 3 9 2 2" xfId="54500"/>
    <cellStyle name="Total 3 3 9 2 3" xfId="54501"/>
    <cellStyle name="Total 3 3 9 2 4" xfId="54502"/>
    <cellStyle name="Total 3 3 9 3" xfId="54503"/>
    <cellStyle name="Total 3 3 9 4" xfId="54504"/>
    <cellStyle name="Total 3 3 9 5" xfId="54505"/>
    <cellStyle name="Total 3 3_Income Statement " xfId="54506"/>
    <cellStyle name="Total 3 4" xfId="5638"/>
    <cellStyle name="Total 3 4 10" xfId="54508"/>
    <cellStyle name="Total 3 4 10 2" xfId="54509"/>
    <cellStyle name="Total 3 4 10 2 2" xfId="54510"/>
    <cellStyle name="Total 3 4 10 2 3" xfId="54511"/>
    <cellStyle name="Total 3 4 10 2 4" xfId="54512"/>
    <cellStyle name="Total 3 4 10 3" xfId="54513"/>
    <cellStyle name="Total 3 4 10 4" xfId="54514"/>
    <cellStyle name="Total 3 4 10 5" xfId="54515"/>
    <cellStyle name="Total 3 4 11" xfId="54516"/>
    <cellStyle name="Total 3 4 11 2" xfId="54517"/>
    <cellStyle name="Total 3 4 11 2 2" xfId="54518"/>
    <cellStyle name="Total 3 4 11 2 3" xfId="54519"/>
    <cellStyle name="Total 3 4 11 2 4" xfId="54520"/>
    <cellStyle name="Total 3 4 11 3" xfId="54521"/>
    <cellStyle name="Total 3 4 11 4" xfId="54522"/>
    <cellStyle name="Total 3 4 11 5" xfId="54523"/>
    <cellStyle name="Total 3 4 12" xfId="54524"/>
    <cellStyle name="Total 3 4 12 2" xfId="54525"/>
    <cellStyle name="Total 3 4 12 2 2" xfId="54526"/>
    <cellStyle name="Total 3 4 12 2 3" xfId="54527"/>
    <cellStyle name="Total 3 4 12 2 4" xfId="54528"/>
    <cellStyle name="Total 3 4 12 3" xfId="54529"/>
    <cellStyle name="Total 3 4 12 4" xfId="54530"/>
    <cellStyle name="Total 3 4 12 5" xfId="54531"/>
    <cellStyle name="Total 3 4 13" xfId="54532"/>
    <cellStyle name="Total 3 4 13 2" xfId="54533"/>
    <cellStyle name="Total 3 4 13 2 2" xfId="54534"/>
    <cellStyle name="Total 3 4 13 2 3" xfId="54535"/>
    <cellStyle name="Total 3 4 13 2 4" xfId="54536"/>
    <cellStyle name="Total 3 4 13 3" xfId="54537"/>
    <cellStyle name="Total 3 4 13 4" xfId="54538"/>
    <cellStyle name="Total 3 4 13 5" xfId="54539"/>
    <cellStyle name="Total 3 4 14" xfId="54540"/>
    <cellStyle name="Total 3 4 14 2" xfId="54541"/>
    <cellStyle name="Total 3 4 14 3" xfId="54542"/>
    <cellStyle name="Total 3 4 14 4" xfId="54543"/>
    <cellStyle name="Total 3 4 15" xfId="54544"/>
    <cellStyle name="Total 3 4 15 2" xfId="54545"/>
    <cellStyle name="Total 3 4 15 3" xfId="54546"/>
    <cellStyle name="Total 3 4 15 4" xfId="54547"/>
    <cellStyle name="Total 3 4 16" xfId="54548"/>
    <cellStyle name="Total 3 4 16 2" xfId="54549"/>
    <cellStyle name="Total 3 4 16 3" xfId="54550"/>
    <cellStyle name="Total 3 4 16 4" xfId="54551"/>
    <cellStyle name="Total 3 4 17" xfId="54552"/>
    <cellStyle name="Total 3 4 18" xfId="54553"/>
    <cellStyle name="Total 3 4 19" xfId="54554"/>
    <cellStyle name="Total 3 4 2" xfId="54555"/>
    <cellStyle name="Total 3 4 2 2" xfId="54556"/>
    <cellStyle name="Total 3 4 2 2 2" xfId="54557"/>
    <cellStyle name="Total 3 4 2 2 3" xfId="54558"/>
    <cellStyle name="Total 3 4 2 2 4" xfId="54559"/>
    <cellStyle name="Total 3 4 2 3" xfId="54560"/>
    <cellStyle name="Total 3 4 2 4" xfId="54561"/>
    <cellStyle name="Total 3 4 2 5" xfId="54562"/>
    <cellStyle name="Total 3 4 20" xfId="54507"/>
    <cellStyle name="Total 3 4 3" xfId="54563"/>
    <cellStyle name="Total 3 4 3 2" xfId="54564"/>
    <cellStyle name="Total 3 4 3 2 2" xfId="54565"/>
    <cellStyle name="Total 3 4 3 2 3" xfId="54566"/>
    <cellStyle name="Total 3 4 3 2 4" xfId="54567"/>
    <cellStyle name="Total 3 4 3 3" xfId="54568"/>
    <cellStyle name="Total 3 4 3 4" xfId="54569"/>
    <cellStyle name="Total 3 4 3 5" xfId="54570"/>
    <cellStyle name="Total 3 4 4" xfId="54571"/>
    <cellStyle name="Total 3 4 4 2" xfId="54572"/>
    <cellStyle name="Total 3 4 4 2 2" xfId="54573"/>
    <cellStyle name="Total 3 4 4 2 3" xfId="54574"/>
    <cellStyle name="Total 3 4 4 2 4" xfId="54575"/>
    <cellStyle name="Total 3 4 4 3" xfId="54576"/>
    <cellStyle name="Total 3 4 4 4" xfId="54577"/>
    <cellStyle name="Total 3 4 4 5" xfId="54578"/>
    <cellStyle name="Total 3 4 5" xfId="54579"/>
    <cellStyle name="Total 3 4 5 2" xfId="54580"/>
    <cellStyle name="Total 3 4 5 2 2" xfId="54581"/>
    <cellStyle name="Total 3 4 5 2 3" xfId="54582"/>
    <cellStyle name="Total 3 4 5 2 4" xfId="54583"/>
    <cellStyle name="Total 3 4 5 3" xfId="54584"/>
    <cellStyle name="Total 3 4 5 4" xfId="54585"/>
    <cellStyle name="Total 3 4 5 5" xfId="54586"/>
    <cellStyle name="Total 3 4 6" xfId="54587"/>
    <cellStyle name="Total 3 4 6 2" xfId="54588"/>
    <cellStyle name="Total 3 4 6 2 2" xfId="54589"/>
    <cellStyle name="Total 3 4 6 2 3" xfId="54590"/>
    <cellStyle name="Total 3 4 6 2 4" xfId="54591"/>
    <cellStyle name="Total 3 4 6 3" xfId="54592"/>
    <cellStyle name="Total 3 4 6 4" xfId="54593"/>
    <cellStyle name="Total 3 4 6 5" xfId="54594"/>
    <cellStyle name="Total 3 4 7" xfId="54595"/>
    <cellStyle name="Total 3 4 7 2" xfId="54596"/>
    <cellStyle name="Total 3 4 7 2 2" xfId="54597"/>
    <cellStyle name="Total 3 4 7 2 3" xfId="54598"/>
    <cellStyle name="Total 3 4 7 2 4" xfId="54599"/>
    <cellStyle name="Total 3 4 7 3" xfId="54600"/>
    <cellStyle name="Total 3 4 7 4" xfId="54601"/>
    <cellStyle name="Total 3 4 7 5" xfId="54602"/>
    <cellStyle name="Total 3 4 8" xfId="54603"/>
    <cellStyle name="Total 3 4 8 2" xfId="54604"/>
    <cellStyle name="Total 3 4 8 2 2" xfId="54605"/>
    <cellStyle name="Total 3 4 8 2 3" xfId="54606"/>
    <cellStyle name="Total 3 4 8 2 4" xfId="54607"/>
    <cellStyle name="Total 3 4 8 3" xfId="54608"/>
    <cellStyle name="Total 3 4 8 4" xfId="54609"/>
    <cellStyle name="Total 3 4 8 5" xfId="54610"/>
    <cellStyle name="Total 3 4 9" xfId="54611"/>
    <cellStyle name="Total 3 4 9 2" xfId="54612"/>
    <cellStyle name="Total 3 4 9 2 2" xfId="54613"/>
    <cellStyle name="Total 3 4 9 2 3" xfId="54614"/>
    <cellStyle name="Total 3 4 9 2 4" xfId="54615"/>
    <cellStyle name="Total 3 4 9 3" xfId="54616"/>
    <cellStyle name="Total 3 4 9 4" xfId="54617"/>
    <cellStyle name="Total 3 4 9 5" xfId="54618"/>
    <cellStyle name="Total 3 4_Income Statement " xfId="54619"/>
    <cellStyle name="Total 3 5" xfId="54620"/>
    <cellStyle name="Total 3 5 2" xfId="54621"/>
    <cellStyle name="Total 3 5 2 2" xfId="54622"/>
    <cellStyle name="Total 3 5 2 3" xfId="54623"/>
    <cellStyle name="Total 3 5 2 4" xfId="54624"/>
    <cellStyle name="Total 3 5 3" xfId="54625"/>
    <cellStyle name="Total 3 5 4" xfId="54626"/>
    <cellStyle name="Total 3 5 5" xfId="54627"/>
    <cellStyle name="Total 3 6" xfId="54628"/>
    <cellStyle name="Total 3 6 2" xfId="54629"/>
    <cellStyle name="Total 3 6 2 2" xfId="54630"/>
    <cellStyle name="Total 3 6 2 3" xfId="54631"/>
    <cellStyle name="Total 3 6 2 4" xfId="54632"/>
    <cellStyle name="Total 3 6 3" xfId="54633"/>
    <cellStyle name="Total 3 6 4" xfId="54634"/>
    <cellStyle name="Total 3 6 5" xfId="54635"/>
    <cellStyle name="Total 3 7" xfId="54636"/>
    <cellStyle name="Total 3 7 2" xfId="54637"/>
    <cellStyle name="Total 3 7 2 2" xfId="54638"/>
    <cellStyle name="Total 3 7 2 3" xfId="54639"/>
    <cellStyle name="Total 3 7 2 4" xfId="54640"/>
    <cellStyle name="Total 3 7 3" xfId="54641"/>
    <cellStyle name="Total 3 7 4" xfId="54642"/>
    <cellStyle name="Total 3 7 5" xfId="54643"/>
    <cellStyle name="Total 3 8" xfId="54644"/>
    <cellStyle name="Total 3 8 2" xfId="54645"/>
    <cellStyle name="Total 3 8 2 2" xfId="54646"/>
    <cellStyle name="Total 3 8 2 3" xfId="54647"/>
    <cellStyle name="Total 3 8 2 4" xfId="54648"/>
    <cellStyle name="Total 3 8 3" xfId="54649"/>
    <cellStyle name="Total 3 8 4" xfId="54650"/>
    <cellStyle name="Total 3 8 5" xfId="54651"/>
    <cellStyle name="Total 3 9" xfId="54652"/>
    <cellStyle name="Total 3_5210NY0919_6225_Economic Development Fund Deferral_0313" xfId="5642"/>
    <cellStyle name="Total 4" xfId="2018"/>
    <cellStyle name="Total 4 10" xfId="54654"/>
    <cellStyle name="Total 4 11" xfId="54655"/>
    <cellStyle name="Total 4 12" xfId="54656"/>
    <cellStyle name="Total 4 13" xfId="54657"/>
    <cellStyle name="Total 4 14" xfId="54658"/>
    <cellStyle name="Total 4 15" xfId="54653"/>
    <cellStyle name="Total 4 2" xfId="5643"/>
    <cellStyle name="Total 4 2 10" xfId="54660"/>
    <cellStyle name="Total 4 2 10 2" xfId="54661"/>
    <cellStyle name="Total 4 2 10 2 2" xfId="54662"/>
    <cellStyle name="Total 4 2 10 2 3" xfId="54663"/>
    <cellStyle name="Total 4 2 10 2 4" xfId="54664"/>
    <cellStyle name="Total 4 2 10 3" xfId="54665"/>
    <cellStyle name="Total 4 2 10 4" xfId="54666"/>
    <cellStyle name="Total 4 2 10 5" xfId="54667"/>
    <cellStyle name="Total 4 2 11" xfId="54668"/>
    <cellStyle name="Total 4 2 11 2" xfId="54669"/>
    <cellStyle name="Total 4 2 11 3" xfId="54670"/>
    <cellStyle name="Total 4 2 11 4" xfId="54671"/>
    <cellStyle name="Total 4 2 12" xfId="54672"/>
    <cellStyle name="Total 4 2 13" xfId="54673"/>
    <cellStyle name="Total 4 2 14" xfId="54674"/>
    <cellStyle name="Total 4 2 15" xfId="54659"/>
    <cellStyle name="Total 4 2 2" xfId="54675"/>
    <cellStyle name="Total 4 2 2 10" xfId="54676"/>
    <cellStyle name="Total 4 2 2 10 2" xfId="54677"/>
    <cellStyle name="Total 4 2 2 10 3" xfId="54678"/>
    <cellStyle name="Total 4 2 2 10 4" xfId="54679"/>
    <cellStyle name="Total 4 2 2 11" xfId="54680"/>
    <cellStyle name="Total 4 2 2 2" xfId="54681"/>
    <cellStyle name="Total 4 2 2 2 2" xfId="54682"/>
    <cellStyle name="Total 4 2 2 2 2 2" xfId="54683"/>
    <cellStyle name="Total 4 2 2 2 2 3" xfId="54684"/>
    <cellStyle name="Total 4 2 2 2 2 4" xfId="54685"/>
    <cellStyle name="Total 4 2 2 2 3" xfId="54686"/>
    <cellStyle name="Total 4 2 2 2 4" xfId="54687"/>
    <cellStyle name="Total 4 2 2 2 5" xfId="54688"/>
    <cellStyle name="Total 4 2 2 3" xfId="54689"/>
    <cellStyle name="Total 4 2 2 3 2" xfId="54690"/>
    <cellStyle name="Total 4 2 2 3 2 2" xfId="54691"/>
    <cellStyle name="Total 4 2 2 3 2 3" xfId="54692"/>
    <cellStyle name="Total 4 2 2 3 2 4" xfId="54693"/>
    <cellStyle name="Total 4 2 2 3 3" xfId="54694"/>
    <cellStyle name="Total 4 2 2 3 4" xfId="54695"/>
    <cellStyle name="Total 4 2 2 3 5" xfId="54696"/>
    <cellStyle name="Total 4 2 2 4" xfId="54697"/>
    <cellStyle name="Total 4 2 2 4 2" xfId="54698"/>
    <cellStyle name="Total 4 2 2 4 2 2" xfId="54699"/>
    <cellStyle name="Total 4 2 2 4 2 3" xfId="54700"/>
    <cellStyle name="Total 4 2 2 4 2 4" xfId="54701"/>
    <cellStyle name="Total 4 2 2 4 3" xfId="54702"/>
    <cellStyle name="Total 4 2 2 4 4" xfId="54703"/>
    <cellStyle name="Total 4 2 2 4 5" xfId="54704"/>
    <cellStyle name="Total 4 2 2 5" xfId="54705"/>
    <cellStyle name="Total 4 2 2 5 2" xfId="54706"/>
    <cellStyle name="Total 4 2 2 5 2 2" xfId="54707"/>
    <cellStyle name="Total 4 2 2 5 2 3" xfId="54708"/>
    <cellStyle name="Total 4 2 2 5 2 4" xfId="54709"/>
    <cellStyle name="Total 4 2 2 5 3" xfId="54710"/>
    <cellStyle name="Total 4 2 2 5 4" xfId="54711"/>
    <cellStyle name="Total 4 2 2 5 5" xfId="54712"/>
    <cellStyle name="Total 4 2 2 6" xfId="54713"/>
    <cellStyle name="Total 4 2 2 6 2" xfId="54714"/>
    <cellStyle name="Total 4 2 2 6 2 2" xfId="54715"/>
    <cellStyle name="Total 4 2 2 6 2 3" xfId="54716"/>
    <cellStyle name="Total 4 2 2 6 2 4" xfId="54717"/>
    <cellStyle name="Total 4 2 2 6 3" xfId="54718"/>
    <cellStyle name="Total 4 2 2 6 4" xfId="54719"/>
    <cellStyle name="Total 4 2 2 6 5" xfId="54720"/>
    <cellStyle name="Total 4 2 2 7" xfId="54721"/>
    <cellStyle name="Total 4 2 2 7 2" xfId="54722"/>
    <cellStyle name="Total 4 2 2 7 2 2" xfId="54723"/>
    <cellStyle name="Total 4 2 2 7 2 3" xfId="54724"/>
    <cellStyle name="Total 4 2 2 7 2 4" xfId="54725"/>
    <cellStyle name="Total 4 2 2 7 3" xfId="54726"/>
    <cellStyle name="Total 4 2 2 7 4" xfId="54727"/>
    <cellStyle name="Total 4 2 2 7 5" xfId="54728"/>
    <cellStyle name="Total 4 2 2 8" xfId="54729"/>
    <cellStyle name="Total 4 2 2 8 2" xfId="54730"/>
    <cellStyle name="Total 4 2 2 8 2 2" xfId="54731"/>
    <cellStyle name="Total 4 2 2 8 2 3" xfId="54732"/>
    <cellStyle name="Total 4 2 2 8 2 4" xfId="54733"/>
    <cellStyle name="Total 4 2 2 8 3" xfId="54734"/>
    <cellStyle name="Total 4 2 2 8 4" xfId="54735"/>
    <cellStyle name="Total 4 2 2 8 5" xfId="54736"/>
    <cellStyle name="Total 4 2 2 9" xfId="54737"/>
    <cellStyle name="Total 4 2 2 9 2" xfId="54738"/>
    <cellStyle name="Total 4 2 2 9 2 2" xfId="54739"/>
    <cellStyle name="Total 4 2 2 9 2 3" xfId="54740"/>
    <cellStyle name="Total 4 2 2 9 2 4" xfId="54741"/>
    <cellStyle name="Total 4 2 2 9 3" xfId="54742"/>
    <cellStyle name="Total 4 2 2 9 4" xfId="54743"/>
    <cellStyle name="Total 4 2 2 9 5" xfId="54744"/>
    <cellStyle name="Total 4 2 2_Income Statement " xfId="54745"/>
    <cellStyle name="Total 4 2 3" xfId="54746"/>
    <cellStyle name="Total 4 2 3 2" xfId="54747"/>
    <cellStyle name="Total 4 2 3 2 2" xfId="54748"/>
    <cellStyle name="Total 4 2 3 2 3" xfId="54749"/>
    <cellStyle name="Total 4 2 3 2 4" xfId="54750"/>
    <cellStyle name="Total 4 2 3 3" xfId="54751"/>
    <cellStyle name="Total 4 2 3 4" xfId="54752"/>
    <cellStyle name="Total 4 2 3 5" xfId="54753"/>
    <cellStyle name="Total 4 2 4" xfId="54754"/>
    <cellStyle name="Total 4 2 4 2" xfId="54755"/>
    <cellStyle name="Total 4 2 4 2 2" xfId="54756"/>
    <cellStyle name="Total 4 2 4 2 3" xfId="54757"/>
    <cellStyle name="Total 4 2 4 2 4" xfId="54758"/>
    <cellStyle name="Total 4 2 4 3" xfId="54759"/>
    <cellStyle name="Total 4 2 4 4" xfId="54760"/>
    <cellStyle name="Total 4 2 4 5" xfId="54761"/>
    <cellStyle name="Total 4 2 5" xfId="54762"/>
    <cellStyle name="Total 4 2 5 2" xfId="54763"/>
    <cellStyle name="Total 4 2 5 2 2" xfId="54764"/>
    <cellStyle name="Total 4 2 5 2 3" xfId="54765"/>
    <cellStyle name="Total 4 2 5 2 4" xfId="54766"/>
    <cellStyle name="Total 4 2 5 3" xfId="54767"/>
    <cellStyle name="Total 4 2 5 4" xfId="54768"/>
    <cellStyle name="Total 4 2 5 5" xfId="54769"/>
    <cellStyle name="Total 4 2 6" xfId="54770"/>
    <cellStyle name="Total 4 2 6 2" xfId="54771"/>
    <cellStyle name="Total 4 2 6 2 2" xfId="54772"/>
    <cellStyle name="Total 4 2 6 2 3" xfId="54773"/>
    <cellStyle name="Total 4 2 6 2 4" xfId="54774"/>
    <cellStyle name="Total 4 2 6 3" xfId="54775"/>
    <cellStyle name="Total 4 2 6 4" xfId="54776"/>
    <cellStyle name="Total 4 2 6 5" xfId="54777"/>
    <cellStyle name="Total 4 2 7" xfId="54778"/>
    <cellStyle name="Total 4 2 7 2" xfId="54779"/>
    <cellStyle name="Total 4 2 7 2 2" xfId="54780"/>
    <cellStyle name="Total 4 2 7 2 3" xfId="54781"/>
    <cellStyle name="Total 4 2 7 2 4" xfId="54782"/>
    <cellStyle name="Total 4 2 7 3" xfId="54783"/>
    <cellStyle name="Total 4 2 7 4" xfId="54784"/>
    <cellStyle name="Total 4 2 7 5" xfId="54785"/>
    <cellStyle name="Total 4 2 8" xfId="54786"/>
    <cellStyle name="Total 4 2 8 2" xfId="54787"/>
    <cellStyle name="Total 4 2 8 2 2" xfId="54788"/>
    <cellStyle name="Total 4 2 8 2 3" xfId="54789"/>
    <cellStyle name="Total 4 2 8 2 4" xfId="54790"/>
    <cellStyle name="Total 4 2 8 3" xfId="54791"/>
    <cellStyle name="Total 4 2 8 4" xfId="54792"/>
    <cellStyle name="Total 4 2 8 5" xfId="54793"/>
    <cellStyle name="Total 4 2 9" xfId="54794"/>
    <cellStyle name="Total 4 2 9 2" xfId="54795"/>
    <cellStyle name="Total 4 2 9 2 2" xfId="54796"/>
    <cellStyle name="Total 4 2 9 2 3" xfId="54797"/>
    <cellStyle name="Total 4 2 9 2 4" xfId="54798"/>
    <cellStyle name="Total 4 2 9 3" xfId="54799"/>
    <cellStyle name="Total 4 2 9 4" xfId="54800"/>
    <cellStyle name="Total 4 2 9 5" xfId="54801"/>
    <cellStyle name="Total 4 2_Income Statement " xfId="54802"/>
    <cellStyle name="Total 4 3" xfId="54803"/>
    <cellStyle name="Total 4 3 10" xfId="54804"/>
    <cellStyle name="Total 4 3 10 2" xfId="54805"/>
    <cellStyle name="Total 4 3 10 3" xfId="54806"/>
    <cellStyle name="Total 4 3 10 4" xfId="54807"/>
    <cellStyle name="Total 4 3 11" xfId="54808"/>
    <cellStyle name="Total 4 3 2" xfId="54809"/>
    <cellStyle name="Total 4 3 2 2" xfId="54810"/>
    <cellStyle name="Total 4 3 2 2 2" xfId="54811"/>
    <cellStyle name="Total 4 3 2 2 3" xfId="54812"/>
    <cellStyle name="Total 4 3 2 2 4" xfId="54813"/>
    <cellStyle name="Total 4 3 2 3" xfId="54814"/>
    <cellStyle name="Total 4 3 2 4" xfId="54815"/>
    <cellStyle name="Total 4 3 2 5" xfId="54816"/>
    <cellStyle name="Total 4 3 3" xfId="54817"/>
    <cellStyle name="Total 4 3 3 2" xfId="54818"/>
    <cellStyle name="Total 4 3 3 2 2" xfId="54819"/>
    <cellStyle name="Total 4 3 3 2 3" xfId="54820"/>
    <cellStyle name="Total 4 3 3 2 4" xfId="54821"/>
    <cellStyle name="Total 4 3 3 3" xfId="54822"/>
    <cellStyle name="Total 4 3 3 4" xfId="54823"/>
    <cellStyle name="Total 4 3 3 5" xfId="54824"/>
    <cellStyle name="Total 4 3 4" xfId="54825"/>
    <cellStyle name="Total 4 3 4 2" xfId="54826"/>
    <cellStyle name="Total 4 3 4 2 2" xfId="54827"/>
    <cellStyle name="Total 4 3 4 2 3" xfId="54828"/>
    <cellStyle name="Total 4 3 4 2 4" xfId="54829"/>
    <cellStyle name="Total 4 3 4 3" xfId="54830"/>
    <cellStyle name="Total 4 3 4 4" xfId="54831"/>
    <cellStyle name="Total 4 3 4 5" xfId="54832"/>
    <cellStyle name="Total 4 3 5" xfId="54833"/>
    <cellStyle name="Total 4 3 5 2" xfId="54834"/>
    <cellStyle name="Total 4 3 5 2 2" xfId="54835"/>
    <cellStyle name="Total 4 3 5 2 3" xfId="54836"/>
    <cellStyle name="Total 4 3 5 2 4" xfId="54837"/>
    <cellStyle name="Total 4 3 5 3" xfId="54838"/>
    <cellStyle name="Total 4 3 5 4" xfId="54839"/>
    <cellStyle name="Total 4 3 5 5" xfId="54840"/>
    <cellStyle name="Total 4 3 6" xfId="54841"/>
    <cellStyle name="Total 4 3 6 2" xfId="54842"/>
    <cellStyle name="Total 4 3 6 2 2" xfId="54843"/>
    <cellStyle name="Total 4 3 6 2 3" xfId="54844"/>
    <cellStyle name="Total 4 3 6 2 4" xfId="54845"/>
    <cellStyle name="Total 4 3 6 3" xfId="54846"/>
    <cellStyle name="Total 4 3 6 4" xfId="54847"/>
    <cellStyle name="Total 4 3 6 5" xfId="54848"/>
    <cellStyle name="Total 4 3 7" xfId="54849"/>
    <cellStyle name="Total 4 3 7 2" xfId="54850"/>
    <cellStyle name="Total 4 3 7 2 2" xfId="54851"/>
    <cellStyle name="Total 4 3 7 2 3" xfId="54852"/>
    <cellStyle name="Total 4 3 7 2 4" xfId="54853"/>
    <cellStyle name="Total 4 3 7 3" xfId="54854"/>
    <cellStyle name="Total 4 3 7 4" xfId="54855"/>
    <cellStyle name="Total 4 3 7 5" xfId="54856"/>
    <cellStyle name="Total 4 3 8" xfId="54857"/>
    <cellStyle name="Total 4 3 8 2" xfId="54858"/>
    <cellStyle name="Total 4 3 8 2 2" xfId="54859"/>
    <cellStyle name="Total 4 3 8 2 3" xfId="54860"/>
    <cellStyle name="Total 4 3 8 2 4" xfId="54861"/>
    <cellStyle name="Total 4 3 8 3" xfId="54862"/>
    <cellStyle name="Total 4 3 8 4" xfId="54863"/>
    <cellStyle name="Total 4 3 8 5" xfId="54864"/>
    <cellStyle name="Total 4 3 9" xfId="54865"/>
    <cellStyle name="Total 4 3 9 2" xfId="54866"/>
    <cellStyle name="Total 4 3 9 2 2" xfId="54867"/>
    <cellStyle name="Total 4 3 9 2 3" xfId="54868"/>
    <cellStyle name="Total 4 3 9 2 4" xfId="54869"/>
    <cellStyle name="Total 4 3 9 3" xfId="54870"/>
    <cellStyle name="Total 4 3 9 4" xfId="54871"/>
    <cellStyle name="Total 4 3 9 5" xfId="54872"/>
    <cellStyle name="Total 4 3_Income Statement " xfId="54873"/>
    <cellStyle name="Total 4 4" xfId="54874"/>
    <cellStyle name="Total 4 4 10" xfId="54875"/>
    <cellStyle name="Total 4 4 10 2" xfId="54876"/>
    <cellStyle name="Total 4 4 10 2 2" xfId="54877"/>
    <cellStyle name="Total 4 4 10 2 3" xfId="54878"/>
    <cellStyle name="Total 4 4 10 2 4" xfId="54879"/>
    <cellStyle name="Total 4 4 10 3" xfId="54880"/>
    <cellStyle name="Total 4 4 10 4" xfId="54881"/>
    <cellStyle name="Total 4 4 10 5" xfId="54882"/>
    <cellStyle name="Total 4 4 11" xfId="54883"/>
    <cellStyle name="Total 4 4 11 2" xfId="54884"/>
    <cellStyle name="Total 4 4 11 2 2" xfId="54885"/>
    <cellStyle name="Total 4 4 11 2 3" xfId="54886"/>
    <cellStyle name="Total 4 4 11 2 4" xfId="54887"/>
    <cellStyle name="Total 4 4 11 3" xfId="54888"/>
    <cellStyle name="Total 4 4 11 4" xfId="54889"/>
    <cellStyle name="Total 4 4 11 5" xfId="54890"/>
    <cellStyle name="Total 4 4 12" xfId="54891"/>
    <cellStyle name="Total 4 4 12 2" xfId="54892"/>
    <cellStyle name="Total 4 4 12 2 2" xfId="54893"/>
    <cellStyle name="Total 4 4 12 2 3" xfId="54894"/>
    <cellStyle name="Total 4 4 12 2 4" xfId="54895"/>
    <cellStyle name="Total 4 4 12 3" xfId="54896"/>
    <cellStyle name="Total 4 4 12 4" xfId="54897"/>
    <cellStyle name="Total 4 4 12 5" xfId="54898"/>
    <cellStyle name="Total 4 4 13" xfId="54899"/>
    <cellStyle name="Total 4 4 13 2" xfId="54900"/>
    <cellStyle name="Total 4 4 13 2 2" xfId="54901"/>
    <cellStyle name="Total 4 4 13 2 3" xfId="54902"/>
    <cellStyle name="Total 4 4 13 2 4" xfId="54903"/>
    <cellStyle name="Total 4 4 13 3" xfId="54904"/>
    <cellStyle name="Total 4 4 13 4" xfId="54905"/>
    <cellStyle name="Total 4 4 13 5" xfId="54906"/>
    <cellStyle name="Total 4 4 14" xfId="54907"/>
    <cellStyle name="Total 4 4 14 2" xfId="54908"/>
    <cellStyle name="Total 4 4 14 3" xfId="54909"/>
    <cellStyle name="Total 4 4 14 4" xfId="54910"/>
    <cellStyle name="Total 4 4 15" xfId="54911"/>
    <cellStyle name="Total 4 4 15 2" xfId="54912"/>
    <cellStyle name="Total 4 4 15 3" xfId="54913"/>
    <cellStyle name="Total 4 4 15 4" xfId="54914"/>
    <cellStyle name="Total 4 4 16" xfId="54915"/>
    <cellStyle name="Total 4 4 16 2" xfId="54916"/>
    <cellStyle name="Total 4 4 16 3" xfId="54917"/>
    <cellStyle name="Total 4 4 16 4" xfId="54918"/>
    <cellStyle name="Total 4 4 17" xfId="54919"/>
    <cellStyle name="Total 4 4 18" xfId="54920"/>
    <cellStyle name="Total 4 4 19" xfId="54921"/>
    <cellStyle name="Total 4 4 2" xfId="54922"/>
    <cellStyle name="Total 4 4 2 2" xfId="54923"/>
    <cellStyle name="Total 4 4 2 2 2" xfId="54924"/>
    <cellStyle name="Total 4 4 2 2 3" xfId="54925"/>
    <cellStyle name="Total 4 4 2 2 4" xfId="54926"/>
    <cellStyle name="Total 4 4 2 3" xfId="54927"/>
    <cellStyle name="Total 4 4 2 4" xfId="54928"/>
    <cellStyle name="Total 4 4 2 5" xfId="54929"/>
    <cellStyle name="Total 4 4 3" xfId="54930"/>
    <cellStyle name="Total 4 4 3 2" xfId="54931"/>
    <cellStyle name="Total 4 4 3 2 2" xfId="54932"/>
    <cellStyle name="Total 4 4 3 2 3" xfId="54933"/>
    <cellStyle name="Total 4 4 3 2 4" xfId="54934"/>
    <cellStyle name="Total 4 4 3 3" xfId="54935"/>
    <cellStyle name="Total 4 4 3 4" xfId="54936"/>
    <cellStyle name="Total 4 4 3 5" xfId="54937"/>
    <cellStyle name="Total 4 4 4" xfId="54938"/>
    <cellStyle name="Total 4 4 4 2" xfId="54939"/>
    <cellStyle name="Total 4 4 4 2 2" xfId="54940"/>
    <cellStyle name="Total 4 4 4 2 3" xfId="54941"/>
    <cellStyle name="Total 4 4 4 2 4" xfId="54942"/>
    <cellStyle name="Total 4 4 4 3" xfId="54943"/>
    <cellStyle name="Total 4 4 4 4" xfId="54944"/>
    <cellStyle name="Total 4 4 4 5" xfId="54945"/>
    <cellStyle name="Total 4 4 5" xfId="54946"/>
    <cellStyle name="Total 4 4 5 2" xfId="54947"/>
    <cellStyle name="Total 4 4 5 2 2" xfId="54948"/>
    <cellStyle name="Total 4 4 5 2 3" xfId="54949"/>
    <cellStyle name="Total 4 4 5 2 4" xfId="54950"/>
    <cellStyle name="Total 4 4 5 3" xfId="54951"/>
    <cellStyle name="Total 4 4 5 4" xfId="54952"/>
    <cellStyle name="Total 4 4 5 5" xfId="54953"/>
    <cellStyle name="Total 4 4 6" xfId="54954"/>
    <cellStyle name="Total 4 4 6 2" xfId="54955"/>
    <cellStyle name="Total 4 4 6 2 2" xfId="54956"/>
    <cellStyle name="Total 4 4 6 2 3" xfId="54957"/>
    <cellStyle name="Total 4 4 6 2 4" xfId="54958"/>
    <cellStyle name="Total 4 4 6 3" xfId="54959"/>
    <cellStyle name="Total 4 4 6 4" xfId="54960"/>
    <cellStyle name="Total 4 4 6 5" xfId="54961"/>
    <cellStyle name="Total 4 4 7" xfId="54962"/>
    <cellStyle name="Total 4 4 7 2" xfId="54963"/>
    <cellStyle name="Total 4 4 7 2 2" xfId="54964"/>
    <cellStyle name="Total 4 4 7 2 3" xfId="54965"/>
    <cellStyle name="Total 4 4 7 2 4" xfId="54966"/>
    <cellStyle name="Total 4 4 7 3" xfId="54967"/>
    <cellStyle name="Total 4 4 7 4" xfId="54968"/>
    <cellStyle name="Total 4 4 7 5" xfId="54969"/>
    <cellStyle name="Total 4 4 8" xfId="54970"/>
    <cellStyle name="Total 4 4 8 2" xfId="54971"/>
    <cellStyle name="Total 4 4 8 2 2" xfId="54972"/>
    <cellStyle name="Total 4 4 8 2 3" xfId="54973"/>
    <cellStyle name="Total 4 4 8 2 4" xfId="54974"/>
    <cellStyle name="Total 4 4 8 3" xfId="54975"/>
    <cellStyle name="Total 4 4 8 4" xfId="54976"/>
    <cellStyle name="Total 4 4 8 5" xfId="54977"/>
    <cellStyle name="Total 4 4 9" xfId="54978"/>
    <cellStyle name="Total 4 4 9 2" xfId="54979"/>
    <cellStyle name="Total 4 4 9 2 2" xfId="54980"/>
    <cellStyle name="Total 4 4 9 2 3" xfId="54981"/>
    <cellStyle name="Total 4 4 9 2 4" xfId="54982"/>
    <cellStyle name="Total 4 4 9 3" xfId="54983"/>
    <cellStyle name="Total 4 4 9 4" xfId="54984"/>
    <cellStyle name="Total 4 4 9 5" xfId="54985"/>
    <cellStyle name="Total 4 4_Income Statement " xfId="54986"/>
    <cellStyle name="Total 4 5" xfId="54987"/>
    <cellStyle name="Total 4 5 2" xfId="54988"/>
    <cellStyle name="Total 4 5 2 2" xfId="54989"/>
    <cellStyle name="Total 4 5 2 3" xfId="54990"/>
    <cellStyle name="Total 4 5 2 4" xfId="54991"/>
    <cellStyle name="Total 4 5 3" xfId="54992"/>
    <cellStyle name="Total 4 5 4" xfId="54993"/>
    <cellStyle name="Total 4 5 5" xfId="54994"/>
    <cellStyle name="Total 4 6" xfId="54995"/>
    <cellStyle name="Total 4 6 2" xfId="54996"/>
    <cellStyle name="Total 4 6 2 2" xfId="54997"/>
    <cellStyle name="Total 4 6 2 3" xfId="54998"/>
    <cellStyle name="Total 4 6 2 4" xfId="54999"/>
    <cellStyle name="Total 4 6 3" xfId="55000"/>
    <cellStyle name="Total 4 6 4" xfId="55001"/>
    <cellStyle name="Total 4 6 5" xfId="55002"/>
    <cellStyle name="Total 4 7" xfId="55003"/>
    <cellStyle name="Total 4 7 2" xfId="55004"/>
    <cellStyle name="Total 4 7 2 2" xfId="55005"/>
    <cellStyle name="Total 4 7 2 3" xfId="55006"/>
    <cellStyle name="Total 4 7 2 4" xfId="55007"/>
    <cellStyle name="Total 4 7 3" xfId="55008"/>
    <cellStyle name="Total 4 7 4" xfId="55009"/>
    <cellStyle name="Total 4 7 5" xfId="55010"/>
    <cellStyle name="Total 4 8" xfId="55011"/>
    <cellStyle name="Total 4 8 2" xfId="55012"/>
    <cellStyle name="Total 4 8 2 2" xfId="55013"/>
    <cellStyle name="Total 4 8 2 3" xfId="55014"/>
    <cellStyle name="Total 4 8 2 4" xfId="55015"/>
    <cellStyle name="Total 4 8 3" xfId="55016"/>
    <cellStyle name="Total 4 8 4" xfId="55017"/>
    <cellStyle name="Total 4 8 5" xfId="55018"/>
    <cellStyle name="Total 4 9" xfId="55019"/>
    <cellStyle name="Total 4_Cash Flow " xfId="55020"/>
    <cellStyle name="Total 5" xfId="2019"/>
    <cellStyle name="Total 5 10" xfId="55022"/>
    <cellStyle name="Total 5 11" xfId="55023"/>
    <cellStyle name="Total 5 12" xfId="55024"/>
    <cellStyle name="Total 5 13" xfId="55025"/>
    <cellStyle name="Total 5 14" xfId="55021"/>
    <cellStyle name="Total 5 2" xfId="5645"/>
    <cellStyle name="Total 5 2 10" xfId="55027"/>
    <cellStyle name="Total 5 2 10 2" xfId="55028"/>
    <cellStyle name="Total 5 2 10 2 2" xfId="55029"/>
    <cellStyle name="Total 5 2 10 2 3" xfId="55030"/>
    <cellStyle name="Total 5 2 10 2 4" xfId="55031"/>
    <cellStyle name="Total 5 2 10 3" xfId="55032"/>
    <cellStyle name="Total 5 2 10 4" xfId="55033"/>
    <cellStyle name="Total 5 2 10 5" xfId="55034"/>
    <cellStyle name="Total 5 2 11" xfId="55035"/>
    <cellStyle name="Total 5 2 11 2" xfId="55036"/>
    <cellStyle name="Total 5 2 11 3" xfId="55037"/>
    <cellStyle name="Total 5 2 11 4" xfId="55038"/>
    <cellStyle name="Total 5 2 12" xfId="55039"/>
    <cellStyle name="Total 5 2 13" xfId="55040"/>
    <cellStyle name="Total 5 2 14" xfId="55041"/>
    <cellStyle name="Total 5 2 15" xfId="55026"/>
    <cellStyle name="Total 5 2 2" xfId="55042"/>
    <cellStyle name="Total 5 2 2 10" xfId="55043"/>
    <cellStyle name="Total 5 2 2 10 2" xfId="55044"/>
    <cellStyle name="Total 5 2 2 10 3" xfId="55045"/>
    <cellStyle name="Total 5 2 2 10 4" xfId="55046"/>
    <cellStyle name="Total 5 2 2 11" xfId="55047"/>
    <cellStyle name="Total 5 2 2 2" xfId="55048"/>
    <cellStyle name="Total 5 2 2 2 2" xfId="55049"/>
    <cellStyle name="Total 5 2 2 2 2 2" xfId="55050"/>
    <cellStyle name="Total 5 2 2 2 2 3" xfId="55051"/>
    <cellStyle name="Total 5 2 2 2 2 4" xfId="55052"/>
    <cellStyle name="Total 5 2 2 2 3" xfId="55053"/>
    <cellStyle name="Total 5 2 2 2 4" xfId="55054"/>
    <cellStyle name="Total 5 2 2 2 5" xfId="55055"/>
    <cellStyle name="Total 5 2 2 3" xfId="55056"/>
    <cellStyle name="Total 5 2 2 3 2" xfId="55057"/>
    <cellStyle name="Total 5 2 2 3 2 2" xfId="55058"/>
    <cellStyle name="Total 5 2 2 3 2 3" xfId="55059"/>
    <cellStyle name="Total 5 2 2 3 2 4" xfId="55060"/>
    <cellStyle name="Total 5 2 2 3 3" xfId="55061"/>
    <cellStyle name="Total 5 2 2 3 4" xfId="55062"/>
    <cellStyle name="Total 5 2 2 3 5" xfId="55063"/>
    <cellStyle name="Total 5 2 2 4" xfId="55064"/>
    <cellStyle name="Total 5 2 2 4 2" xfId="55065"/>
    <cellStyle name="Total 5 2 2 4 2 2" xfId="55066"/>
    <cellStyle name="Total 5 2 2 4 2 3" xfId="55067"/>
    <cellStyle name="Total 5 2 2 4 2 4" xfId="55068"/>
    <cellStyle name="Total 5 2 2 4 3" xfId="55069"/>
    <cellStyle name="Total 5 2 2 4 4" xfId="55070"/>
    <cellStyle name="Total 5 2 2 4 5" xfId="55071"/>
    <cellStyle name="Total 5 2 2 5" xfId="55072"/>
    <cellStyle name="Total 5 2 2 5 2" xfId="55073"/>
    <cellStyle name="Total 5 2 2 5 2 2" xfId="55074"/>
    <cellStyle name="Total 5 2 2 5 2 3" xfId="55075"/>
    <cellStyle name="Total 5 2 2 5 2 4" xfId="55076"/>
    <cellStyle name="Total 5 2 2 5 3" xfId="55077"/>
    <cellStyle name="Total 5 2 2 5 4" xfId="55078"/>
    <cellStyle name="Total 5 2 2 5 5" xfId="55079"/>
    <cellStyle name="Total 5 2 2 6" xfId="55080"/>
    <cellStyle name="Total 5 2 2 6 2" xfId="55081"/>
    <cellStyle name="Total 5 2 2 6 2 2" xfId="55082"/>
    <cellStyle name="Total 5 2 2 6 2 3" xfId="55083"/>
    <cellStyle name="Total 5 2 2 6 2 4" xfId="55084"/>
    <cellStyle name="Total 5 2 2 6 3" xfId="55085"/>
    <cellStyle name="Total 5 2 2 6 4" xfId="55086"/>
    <cellStyle name="Total 5 2 2 6 5" xfId="55087"/>
    <cellStyle name="Total 5 2 2 7" xfId="55088"/>
    <cellStyle name="Total 5 2 2 7 2" xfId="55089"/>
    <cellStyle name="Total 5 2 2 7 2 2" xfId="55090"/>
    <cellStyle name="Total 5 2 2 7 2 3" xfId="55091"/>
    <cellStyle name="Total 5 2 2 7 2 4" xfId="55092"/>
    <cellStyle name="Total 5 2 2 7 3" xfId="55093"/>
    <cellStyle name="Total 5 2 2 7 4" xfId="55094"/>
    <cellStyle name="Total 5 2 2 7 5" xfId="55095"/>
    <cellStyle name="Total 5 2 2 8" xfId="55096"/>
    <cellStyle name="Total 5 2 2 8 2" xfId="55097"/>
    <cellStyle name="Total 5 2 2 8 2 2" xfId="55098"/>
    <cellStyle name="Total 5 2 2 8 2 3" xfId="55099"/>
    <cellStyle name="Total 5 2 2 8 2 4" xfId="55100"/>
    <cellStyle name="Total 5 2 2 8 3" xfId="55101"/>
    <cellStyle name="Total 5 2 2 8 4" xfId="55102"/>
    <cellStyle name="Total 5 2 2 8 5" xfId="55103"/>
    <cellStyle name="Total 5 2 2 9" xfId="55104"/>
    <cellStyle name="Total 5 2 2 9 2" xfId="55105"/>
    <cellStyle name="Total 5 2 2 9 2 2" xfId="55106"/>
    <cellStyle name="Total 5 2 2 9 2 3" xfId="55107"/>
    <cellStyle name="Total 5 2 2 9 2 4" xfId="55108"/>
    <cellStyle name="Total 5 2 2 9 3" xfId="55109"/>
    <cellStyle name="Total 5 2 2 9 4" xfId="55110"/>
    <cellStyle name="Total 5 2 2 9 5" xfId="55111"/>
    <cellStyle name="Total 5 2 2_Income Statement " xfId="55112"/>
    <cellStyle name="Total 5 2 3" xfId="55113"/>
    <cellStyle name="Total 5 2 3 2" xfId="55114"/>
    <cellStyle name="Total 5 2 3 2 2" xfId="55115"/>
    <cellStyle name="Total 5 2 3 2 3" xfId="55116"/>
    <cellStyle name="Total 5 2 3 2 4" xfId="55117"/>
    <cellStyle name="Total 5 2 3 3" xfId="55118"/>
    <cellStyle name="Total 5 2 3 4" xfId="55119"/>
    <cellStyle name="Total 5 2 3 5" xfId="55120"/>
    <cellStyle name="Total 5 2 4" xfId="55121"/>
    <cellStyle name="Total 5 2 4 2" xfId="55122"/>
    <cellStyle name="Total 5 2 4 2 2" xfId="55123"/>
    <cellStyle name="Total 5 2 4 2 3" xfId="55124"/>
    <cellStyle name="Total 5 2 4 2 4" xfId="55125"/>
    <cellStyle name="Total 5 2 4 3" xfId="55126"/>
    <cellStyle name="Total 5 2 4 4" xfId="55127"/>
    <cellStyle name="Total 5 2 4 5" xfId="55128"/>
    <cellStyle name="Total 5 2 5" xfId="55129"/>
    <cellStyle name="Total 5 2 5 2" xfId="55130"/>
    <cellStyle name="Total 5 2 5 2 2" xfId="55131"/>
    <cellStyle name="Total 5 2 5 2 3" xfId="55132"/>
    <cellStyle name="Total 5 2 5 2 4" xfId="55133"/>
    <cellStyle name="Total 5 2 5 3" xfId="55134"/>
    <cellStyle name="Total 5 2 5 4" xfId="55135"/>
    <cellStyle name="Total 5 2 5 5" xfId="55136"/>
    <cellStyle name="Total 5 2 6" xfId="55137"/>
    <cellStyle name="Total 5 2 6 2" xfId="55138"/>
    <cellStyle name="Total 5 2 6 2 2" xfId="55139"/>
    <cellStyle name="Total 5 2 6 2 3" xfId="55140"/>
    <cellStyle name="Total 5 2 6 2 4" xfId="55141"/>
    <cellStyle name="Total 5 2 6 3" xfId="55142"/>
    <cellStyle name="Total 5 2 6 4" xfId="55143"/>
    <cellStyle name="Total 5 2 6 5" xfId="55144"/>
    <cellStyle name="Total 5 2 7" xfId="55145"/>
    <cellStyle name="Total 5 2 7 2" xfId="55146"/>
    <cellStyle name="Total 5 2 7 2 2" xfId="55147"/>
    <cellStyle name="Total 5 2 7 2 3" xfId="55148"/>
    <cellStyle name="Total 5 2 7 2 4" xfId="55149"/>
    <cellStyle name="Total 5 2 7 3" xfId="55150"/>
    <cellStyle name="Total 5 2 7 4" xfId="55151"/>
    <cellStyle name="Total 5 2 7 5" xfId="55152"/>
    <cellStyle name="Total 5 2 8" xfId="55153"/>
    <cellStyle name="Total 5 2 8 2" xfId="55154"/>
    <cellStyle name="Total 5 2 8 2 2" xfId="55155"/>
    <cellStyle name="Total 5 2 8 2 3" xfId="55156"/>
    <cellStyle name="Total 5 2 8 2 4" xfId="55157"/>
    <cellStyle name="Total 5 2 8 3" xfId="55158"/>
    <cellStyle name="Total 5 2 8 4" xfId="55159"/>
    <cellStyle name="Total 5 2 8 5" xfId="55160"/>
    <cellStyle name="Total 5 2 9" xfId="55161"/>
    <cellStyle name="Total 5 2 9 2" xfId="55162"/>
    <cellStyle name="Total 5 2 9 2 2" xfId="55163"/>
    <cellStyle name="Total 5 2 9 2 3" xfId="55164"/>
    <cellStyle name="Total 5 2 9 2 4" xfId="55165"/>
    <cellStyle name="Total 5 2 9 3" xfId="55166"/>
    <cellStyle name="Total 5 2 9 4" xfId="55167"/>
    <cellStyle name="Total 5 2 9 5" xfId="55168"/>
    <cellStyle name="Total 5 2_Income Statement " xfId="55169"/>
    <cellStyle name="Total 5 3" xfId="5646"/>
    <cellStyle name="Total 5 3 10" xfId="55171"/>
    <cellStyle name="Total 5 3 10 2" xfId="55172"/>
    <cellStyle name="Total 5 3 10 3" xfId="55173"/>
    <cellStyle name="Total 5 3 10 4" xfId="55174"/>
    <cellStyle name="Total 5 3 11" xfId="55175"/>
    <cellStyle name="Total 5 3 12" xfId="55170"/>
    <cellStyle name="Total 5 3 2" xfId="55176"/>
    <cellStyle name="Total 5 3 2 2" xfId="55177"/>
    <cellStyle name="Total 5 3 2 2 2" xfId="55178"/>
    <cellStyle name="Total 5 3 2 2 3" xfId="55179"/>
    <cellStyle name="Total 5 3 2 2 4" xfId="55180"/>
    <cellStyle name="Total 5 3 2 3" xfId="55181"/>
    <cellStyle name="Total 5 3 2 4" xfId="55182"/>
    <cellStyle name="Total 5 3 2 5" xfId="55183"/>
    <cellStyle name="Total 5 3 3" xfId="55184"/>
    <cellStyle name="Total 5 3 3 2" xfId="55185"/>
    <cellStyle name="Total 5 3 3 2 2" xfId="55186"/>
    <cellStyle name="Total 5 3 3 2 3" xfId="55187"/>
    <cellStyle name="Total 5 3 3 2 4" xfId="55188"/>
    <cellStyle name="Total 5 3 3 3" xfId="55189"/>
    <cellStyle name="Total 5 3 3 4" xfId="55190"/>
    <cellStyle name="Total 5 3 3 5" xfId="55191"/>
    <cellStyle name="Total 5 3 4" xfId="55192"/>
    <cellStyle name="Total 5 3 4 2" xfId="55193"/>
    <cellStyle name="Total 5 3 4 2 2" xfId="55194"/>
    <cellStyle name="Total 5 3 4 2 3" xfId="55195"/>
    <cellStyle name="Total 5 3 4 2 4" xfId="55196"/>
    <cellStyle name="Total 5 3 4 3" xfId="55197"/>
    <cellStyle name="Total 5 3 4 4" xfId="55198"/>
    <cellStyle name="Total 5 3 4 5" xfId="55199"/>
    <cellStyle name="Total 5 3 5" xfId="55200"/>
    <cellStyle name="Total 5 3 5 2" xfId="55201"/>
    <cellStyle name="Total 5 3 5 2 2" xfId="55202"/>
    <cellStyle name="Total 5 3 5 2 3" xfId="55203"/>
    <cellStyle name="Total 5 3 5 2 4" xfId="55204"/>
    <cellStyle name="Total 5 3 5 3" xfId="55205"/>
    <cellStyle name="Total 5 3 5 4" xfId="55206"/>
    <cellStyle name="Total 5 3 5 5" xfId="55207"/>
    <cellStyle name="Total 5 3 6" xfId="55208"/>
    <cellStyle name="Total 5 3 6 2" xfId="55209"/>
    <cellStyle name="Total 5 3 6 2 2" xfId="55210"/>
    <cellStyle name="Total 5 3 6 2 3" xfId="55211"/>
    <cellStyle name="Total 5 3 6 2 4" xfId="55212"/>
    <cellStyle name="Total 5 3 6 3" xfId="55213"/>
    <cellStyle name="Total 5 3 6 4" xfId="55214"/>
    <cellStyle name="Total 5 3 6 5" xfId="55215"/>
    <cellStyle name="Total 5 3 7" xfId="55216"/>
    <cellStyle name="Total 5 3 7 2" xfId="55217"/>
    <cellStyle name="Total 5 3 7 2 2" xfId="55218"/>
    <cellStyle name="Total 5 3 7 2 3" xfId="55219"/>
    <cellStyle name="Total 5 3 7 2 4" xfId="55220"/>
    <cellStyle name="Total 5 3 7 3" xfId="55221"/>
    <cellStyle name="Total 5 3 7 4" xfId="55222"/>
    <cellStyle name="Total 5 3 7 5" xfId="55223"/>
    <cellStyle name="Total 5 3 8" xfId="55224"/>
    <cellStyle name="Total 5 3 8 2" xfId="55225"/>
    <cellStyle name="Total 5 3 8 2 2" xfId="55226"/>
    <cellStyle name="Total 5 3 8 2 3" xfId="55227"/>
    <cellStyle name="Total 5 3 8 2 4" xfId="55228"/>
    <cellStyle name="Total 5 3 8 3" xfId="55229"/>
    <cellStyle name="Total 5 3 8 4" xfId="55230"/>
    <cellStyle name="Total 5 3 8 5" xfId="55231"/>
    <cellStyle name="Total 5 3 9" xfId="55232"/>
    <cellStyle name="Total 5 3 9 2" xfId="55233"/>
    <cellStyle name="Total 5 3 9 2 2" xfId="55234"/>
    <cellStyle name="Total 5 3 9 2 3" xfId="55235"/>
    <cellStyle name="Total 5 3 9 2 4" xfId="55236"/>
    <cellStyle name="Total 5 3 9 3" xfId="55237"/>
    <cellStyle name="Total 5 3 9 4" xfId="55238"/>
    <cellStyle name="Total 5 3 9 5" xfId="55239"/>
    <cellStyle name="Total 5 3_Income Statement " xfId="55240"/>
    <cellStyle name="Total 5 4" xfId="5644"/>
    <cellStyle name="Total 5 4 10" xfId="55242"/>
    <cellStyle name="Total 5 4 10 2" xfId="55243"/>
    <cellStyle name="Total 5 4 10 2 2" xfId="55244"/>
    <cellStyle name="Total 5 4 10 2 3" xfId="55245"/>
    <cellStyle name="Total 5 4 10 2 4" xfId="55246"/>
    <cellStyle name="Total 5 4 10 3" xfId="55247"/>
    <cellStyle name="Total 5 4 10 4" xfId="55248"/>
    <cellStyle name="Total 5 4 10 5" xfId="55249"/>
    <cellStyle name="Total 5 4 11" xfId="55250"/>
    <cellStyle name="Total 5 4 11 2" xfId="55251"/>
    <cellStyle name="Total 5 4 11 2 2" xfId="55252"/>
    <cellStyle name="Total 5 4 11 2 3" xfId="55253"/>
    <cellStyle name="Total 5 4 11 2 4" xfId="55254"/>
    <cellStyle name="Total 5 4 11 3" xfId="55255"/>
    <cellStyle name="Total 5 4 11 4" xfId="55256"/>
    <cellStyle name="Total 5 4 11 5" xfId="55257"/>
    <cellStyle name="Total 5 4 12" xfId="55258"/>
    <cellStyle name="Total 5 4 12 2" xfId="55259"/>
    <cellStyle name="Total 5 4 12 2 2" xfId="55260"/>
    <cellStyle name="Total 5 4 12 2 3" xfId="55261"/>
    <cellStyle name="Total 5 4 12 2 4" xfId="55262"/>
    <cellStyle name="Total 5 4 12 3" xfId="55263"/>
    <cellStyle name="Total 5 4 12 4" xfId="55264"/>
    <cellStyle name="Total 5 4 12 5" xfId="55265"/>
    <cellStyle name="Total 5 4 13" xfId="55266"/>
    <cellStyle name="Total 5 4 13 2" xfId="55267"/>
    <cellStyle name="Total 5 4 13 2 2" xfId="55268"/>
    <cellStyle name="Total 5 4 13 2 3" xfId="55269"/>
    <cellStyle name="Total 5 4 13 2 4" xfId="55270"/>
    <cellStyle name="Total 5 4 13 3" xfId="55271"/>
    <cellStyle name="Total 5 4 13 4" xfId="55272"/>
    <cellStyle name="Total 5 4 13 5" xfId="55273"/>
    <cellStyle name="Total 5 4 14" xfId="55274"/>
    <cellStyle name="Total 5 4 14 2" xfId="55275"/>
    <cellStyle name="Total 5 4 14 3" xfId="55276"/>
    <cellStyle name="Total 5 4 14 4" xfId="55277"/>
    <cellStyle name="Total 5 4 15" xfId="55278"/>
    <cellStyle name="Total 5 4 15 2" xfId="55279"/>
    <cellStyle name="Total 5 4 15 3" xfId="55280"/>
    <cellStyle name="Total 5 4 15 4" xfId="55281"/>
    <cellStyle name="Total 5 4 16" xfId="55282"/>
    <cellStyle name="Total 5 4 16 2" xfId="55283"/>
    <cellStyle name="Total 5 4 16 3" xfId="55284"/>
    <cellStyle name="Total 5 4 16 4" xfId="55285"/>
    <cellStyle name="Total 5 4 17" xfId="55286"/>
    <cellStyle name="Total 5 4 18" xfId="55287"/>
    <cellStyle name="Total 5 4 19" xfId="55288"/>
    <cellStyle name="Total 5 4 2" xfId="55289"/>
    <cellStyle name="Total 5 4 2 2" xfId="55290"/>
    <cellStyle name="Total 5 4 2 2 2" xfId="55291"/>
    <cellStyle name="Total 5 4 2 2 3" xfId="55292"/>
    <cellStyle name="Total 5 4 2 2 4" xfId="55293"/>
    <cellStyle name="Total 5 4 2 3" xfId="55294"/>
    <cellStyle name="Total 5 4 2 4" xfId="55295"/>
    <cellStyle name="Total 5 4 2 5" xfId="55296"/>
    <cellStyle name="Total 5 4 20" xfId="55241"/>
    <cellStyle name="Total 5 4 3" xfId="55297"/>
    <cellStyle name="Total 5 4 3 2" xfId="55298"/>
    <cellStyle name="Total 5 4 3 2 2" xfId="55299"/>
    <cellStyle name="Total 5 4 3 2 3" xfId="55300"/>
    <cellStyle name="Total 5 4 3 2 4" xfId="55301"/>
    <cellStyle name="Total 5 4 3 3" xfId="55302"/>
    <cellStyle name="Total 5 4 3 4" xfId="55303"/>
    <cellStyle name="Total 5 4 3 5" xfId="55304"/>
    <cellStyle name="Total 5 4 4" xfId="55305"/>
    <cellStyle name="Total 5 4 4 2" xfId="55306"/>
    <cellStyle name="Total 5 4 4 2 2" xfId="55307"/>
    <cellStyle name="Total 5 4 4 2 3" xfId="55308"/>
    <cellStyle name="Total 5 4 4 2 4" xfId="55309"/>
    <cellStyle name="Total 5 4 4 3" xfId="55310"/>
    <cellStyle name="Total 5 4 4 4" xfId="55311"/>
    <cellStyle name="Total 5 4 4 5" xfId="55312"/>
    <cellStyle name="Total 5 4 5" xfId="55313"/>
    <cellStyle name="Total 5 4 5 2" xfId="55314"/>
    <cellStyle name="Total 5 4 5 2 2" xfId="55315"/>
    <cellStyle name="Total 5 4 5 2 3" xfId="55316"/>
    <cellStyle name="Total 5 4 5 2 4" xfId="55317"/>
    <cellStyle name="Total 5 4 5 3" xfId="55318"/>
    <cellStyle name="Total 5 4 5 4" xfId="55319"/>
    <cellStyle name="Total 5 4 5 5" xfId="55320"/>
    <cellStyle name="Total 5 4 6" xfId="55321"/>
    <cellStyle name="Total 5 4 6 2" xfId="55322"/>
    <cellStyle name="Total 5 4 6 2 2" xfId="55323"/>
    <cellStyle name="Total 5 4 6 2 3" xfId="55324"/>
    <cellStyle name="Total 5 4 6 2 4" xfId="55325"/>
    <cellStyle name="Total 5 4 6 3" xfId="55326"/>
    <cellStyle name="Total 5 4 6 4" xfId="55327"/>
    <cellStyle name="Total 5 4 6 5" xfId="55328"/>
    <cellStyle name="Total 5 4 7" xfId="55329"/>
    <cellStyle name="Total 5 4 7 2" xfId="55330"/>
    <cellStyle name="Total 5 4 7 2 2" xfId="55331"/>
    <cellStyle name="Total 5 4 7 2 3" xfId="55332"/>
    <cellStyle name="Total 5 4 7 2 4" xfId="55333"/>
    <cellStyle name="Total 5 4 7 3" xfId="55334"/>
    <cellStyle name="Total 5 4 7 4" xfId="55335"/>
    <cellStyle name="Total 5 4 7 5" xfId="55336"/>
    <cellStyle name="Total 5 4 8" xfId="55337"/>
    <cellStyle name="Total 5 4 8 2" xfId="55338"/>
    <cellStyle name="Total 5 4 8 2 2" xfId="55339"/>
    <cellStyle name="Total 5 4 8 2 3" xfId="55340"/>
    <cellStyle name="Total 5 4 8 2 4" xfId="55341"/>
    <cellStyle name="Total 5 4 8 3" xfId="55342"/>
    <cellStyle name="Total 5 4 8 4" xfId="55343"/>
    <cellStyle name="Total 5 4 8 5" xfId="55344"/>
    <cellStyle name="Total 5 4 9" xfId="55345"/>
    <cellStyle name="Total 5 4 9 2" xfId="55346"/>
    <cellStyle name="Total 5 4 9 2 2" xfId="55347"/>
    <cellStyle name="Total 5 4 9 2 3" xfId="55348"/>
    <cellStyle name="Total 5 4 9 2 4" xfId="55349"/>
    <cellStyle name="Total 5 4 9 3" xfId="55350"/>
    <cellStyle name="Total 5 4 9 4" xfId="55351"/>
    <cellStyle name="Total 5 4 9 5" xfId="55352"/>
    <cellStyle name="Total 5 4_Income Statement " xfId="55353"/>
    <cellStyle name="Total 5 5" xfId="55354"/>
    <cellStyle name="Total 5 5 2" xfId="55355"/>
    <cellStyle name="Total 5 5 2 2" xfId="55356"/>
    <cellStyle name="Total 5 5 2 3" xfId="55357"/>
    <cellStyle name="Total 5 5 2 4" xfId="55358"/>
    <cellStyle name="Total 5 5 3" xfId="55359"/>
    <cellStyle name="Total 5 5 4" xfId="55360"/>
    <cellStyle name="Total 5 5 5" xfId="55361"/>
    <cellStyle name="Total 5 6" xfId="55362"/>
    <cellStyle name="Total 5 6 2" xfId="55363"/>
    <cellStyle name="Total 5 6 2 2" xfId="55364"/>
    <cellStyle name="Total 5 6 2 3" xfId="55365"/>
    <cellStyle name="Total 5 6 2 4" xfId="55366"/>
    <cellStyle name="Total 5 6 3" xfId="55367"/>
    <cellStyle name="Total 5 6 4" xfId="55368"/>
    <cellStyle name="Total 5 6 5" xfId="55369"/>
    <cellStyle name="Total 5 7" xfId="55370"/>
    <cellStyle name="Total 5 7 2" xfId="55371"/>
    <cellStyle name="Total 5 7 2 2" xfId="55372"/>
    <cellStyle name="Total 5 7 2 3" xfId="55373"/>
    <cellStyle name="Total 5 7 2 4" xfId="55374"/>
    <cellStyle name="Total 5 7 3" xfId="55375"/>
    <cellStyle name="Total 5 7 4" xfId="55376"/>
    <cellStyle name="Total 5 7 5" xfId="55377"/>
    <cellStyle name="Total 5 8" xfId="55378"/>
    <cellStyle name="Total 5 8 2" xfId="55379"/>
    <cellStyle name="Total 5 8 2 2" xfId="55380"/>
    <cellStyle name="Total 5 8 2 3" xfId="55381"/>
    <cellStyle name="Total 5 8 2 4" xfId="55382"/>
    <cellStyle name="Total 5 8 3" xfId="55383"/>
    <cellStyle name="Total 5 8 4" xfId="55384"/>
    <cellStyle name="Total 5 8 5" xfId="55385"/>
    <cellStyle name="Total 5 9" xfId="55386"/>
    <cellStyle name="Total 5_08 14 TRAC Estimate w_JE" xfId="5647"/>
    <cellStyle name="Total 6" xfId="2020"/>
    <cellStyle name="Total 6 10" xfId="55388"/>
    <cellStyle name="Total 6 11" xfId="55389"/>
    <cellStyle name="Total 6 12" xfId="55390"/>
    <cellStyle name="Total 6 13" xfId="55391"/>
    <cellStyle name="Total 6 14" xfId="55387"/>
    <cellStyle name="Total 6 2" xfId="5649"/>
    <cellStyle name="Total 6 2 10" xfId="55393"/>
    <cellStyle name="Total 6 2 10 2" xfId="55394"/>
    <cellStyle name="Total 6 2 10 2 2" xfId="55395"/>
    <cellStyle name="Total 6 2 10 2 3" xfId="55396"/>
    <cellStyle name="Total 6 2 10 2 4" xfId="55397"/>
    <cellStyle name="Total 6 2 10 3" xfId="55398"/>
    <cellStyle name="Total 6 2 10 4" xfId="55399"/>
    <cellStyle name="Total 6 2 10 5" xfId="55400"/>
    <cellStyle name="Total 6 2 11" xfId="55401"/>
    <cellStyle name="Total 6 2 11 2" xfId="55402"/>
    <cellStyle name="Total 6 2 11 3" xfId="55403"/>
    <cellStyle name="Total 6 2 11 4" xfId="55404"/>
    <cellStyle name="Total 6 2 12" xfId="55405"/>
    <cellStyle name="Total 6 2 13" xfId="55406"/>
    <cellStyle name="Total 6 2 14" xfId="55407"/>
    <cellStyle name="Total 6 2 15" xfId="55392"/>
    <cellStyle name="Total 6 2 2" xfId="55408"/>
    <cellStyle name="Total 6 2 2 10" xfId="55409"/>
    <cellStyle name="Total 6 2 2 10 2" xfId="55410"/>
    <cellStyle name="Total 6 2 2 10 3" xfId="55411"/>
    <cellStyle name="Total 6 2 2 10 4" xfId="55412"/>
    <cellStyle name="Total 6 2 2 11" xfId="55413"/>
    <cellStyle name="Total 6 2 2 2" xfId="55414"/>
    <cellStyle name="Total 6 2 2 2 2" xfId="55415"/>
    <cellStyle name="Total 6 2 2 2 2 2" xfId="55416"/>
    <cellStyle name="Total 6 2 2 2 2 3" xfId="55417"/>
    <cellStyle name="Total 6 2 2 2 2 4" xfId="55418"/>
    <cellStyle name="Total 6 2 2 2 3" xfId="55419"/>
    <cellStyle name="Total 6 2 2 2 4" xfId="55420"/>
    <cellStyle name="Total 6 2 2 2 5" xfId="55421"/>
    <cellStyle name="Total 6 2 2 3" xfId="55422"/>
    <cellStyle name="Total 6 2 2 3 2" xfId="55423"/>
    <cellStyle name="Total 6 2 2 3 2 2" xfId="55424"/>
    <cellStyle name="Total 6 2 2 3 2 3" xfId="55425"/>
    <cellStyle name="Total 6 2 2 3 2 4" xfId="55426"/>
    <cellStyle name="Total 6 2 2 3 3" xfId="55427"/>
    <cellStyle name="Total 6 2 2 3 4" xfId="55428"/>
    <cellStyle name="Total 6 2 2 3 5" xfId="55429"/>
    <cellStyle name="Total 6 2 2 4" xfId="55430"/>
    <cellStyle name="Total 6 2 2 4 2" xfId="55431"/>
    <cellStyle name="Total 6 2 2 4 2 2" xfId="55432"/>
    <cellStyle name="Total 6 2 2 4 2 3" xfId="55433"/>
    <cellStyle name="Total 6 2 2 4 2 4" xfId="55434"/>
    <cellStyle name="Total 6 2 2 4 3" xfId="55435"/>
    <cellStyle name="Total 6 2 2 4 4" xfId="55436"/>
    <cellStyle name="Total 6 2 2 4 5" xfId="55437"/>
    <cellStyle name="Total 6 2 2 5" xfId="55438"/>
    <cellStyle name="Total 6 2 2 5 2" xfId="55439"/>
    <cellStyle name="Total 6 2 2 5 2 2" xfId="55440"/>
    <cellStyle name="Total 6 2 2 5 2 3" xfId="55441"/>
    <cellStyle name="Total 6 2 2 5 2 4" xfId="55442"/>
    <cellStyle name="Total 6 2 2 5 3" xfId="55443"/>
    <cellStyle name="Total 6 2 2 5 4" xfId="55444"/>
    <cellStyle name="Total 6 2 2 5 5" xfId="55445"/>
    <cellStyle name="Total 6 2 2 6" xfId="55446"/>
    <cellStyle name="Total 6 2 2 6 2" xfId="55447"/>
    <cellStyle name="Total 6 2 2 6 2 2" xfId="55448"/>
    <cellStyle name="Total 6 2 2 6 2 3" xfId="55449"/>
    <cellStyle name="Total 6 2 2 6 2 4" xfId="55450"/>
    <cellStyle name="Total 6 2 2 6 3" xfId="55451"/>
    <cellStyle name="Total 6 2 2 6 4" xfId="55452"/>
    <cellStyle name="Total 6 2 2 6 5" xfId="55453"/>
    <cellStyle name="Total 6 2 2 7" xfId="55454"/>
    <cellStyle name="Total 6 2 2 7 2" xfId="55455"/>
    <cellStyle name="Total 6 2 2 7 2 2" xfId="55456"/>
    <cellStyle name="Total 6 2 2 7 2 3" xfId="55457"/>
    <cellStyle name="Total 6 2 2 7 2 4" xfId="55458"/>
    <cellStyle name="Total 6 2 2 7 3" xfId="55459"/>
    <cellStyle name="Total 6 2 2 7 4" xfId="55460"/>
    <cellStyle name="Total 6 2 2 7 5" xfId="55461"/>
    <cellStyle name="Total 6 2 2 8" xfId="55462"/>
    <cellStyle name="Total 6 2 2 8 2" xfId="55463"/>
    <cellStyle name="Total 6 2 2 8 2 2" xfId="55464"/>
    <cellStyle name="Total 6 2 2 8 2 3" xfId="55465"/>
    <cellStyle name="Total 6 2 2 8 2 4" xfId="55466"/>
    <cellStyle name="Total 6 2 2 8 3" xfId="55467"/>
    <cellStyle name="Total 6 2 2 8 4" xfId="55468"/>
    <cellStyle name="Total 6 2 2 8 5" xfId="55469"/>
    <cellStyle name="Total 6 2 2 9" xfId="55470"/>
    <cellStyle name="Total 6 2 2 9 2" xfId="55471"/>
    <cellStyle name="Total 6 2 2 9 2 2" xfId="55472"/>
    <cellStyle name="Total 6 2 2 9 2 3" xfId="55473"/>
    <cellStyle name="Total 6 2 2 9 2 4" xfId="55474"/>
    <cellStyle name="Total 6 2 2 9 3" xfId="55475"/>
    <cellStyle name="Total 6 2 2 9 4" xfId="55476"/>
    <cellStyle name="Total 6 2 2 9 5" xfId="55477"/>
    <cellStyle name="Total 6 2 2_Income Statement " xfId="55478"/>
    <cellStyle name="Total 6 2 3" xfId="55479"/>
    <cellStyle name="Total 6 2 3 2" xfId="55480"/>
    <cellStyle name="Total 6 2 3 2 2" xfId="55481"/>
    <cellStyle name="Total 6 2 3 2 3" xfId="55482"/>
    <cellStyle name="Total 6 2 3 2 4" xfId="55483"/>
    <cellStyle name="Total 6 2 3 3" xfId="55484"/>
    <cellStyle name="Total 6 2 3 4" xfId="55485"/>
    <cellStyle name="Total 6 2 3 5" xfId="55486"/>
    <cellStyle name="Total 6 2 4" xfId="55487"/>
    <cellStyle name="Total 6 2 4 2" xfId="55488"/>
    <cellStyle name="Total 6 2 4 2 2" xfId="55489"/>
    <cellStyle name="Total 6 2 4 2 3" xfId="55490"/>
    <cellStyle name="Total 6 2 4 2 4" xfId="55491"/>
    <cellStyle name="Total 6 2 4 3" xfId="55492"/>
    <cellStyle name="Total 6 2 4 4" xfId="55493"/>
    <cellStyle name="Total 6 2 4 5" xfId="55494"/>
    <cellStyle name="Total 6 2 5" xfId="55495"/>
    <cellStyle name="Total 6 2 5 2" xfId="55496"/>
    <cellStyle name="Total 6 2 5 2 2" xfId="55497"/>
    <cellStyle name="Total 6 2 5 2 3" xfId="55498"/>
    <cellStyle name="Total 6 2 5 2 4" xfId="55499"/>
    <cellStyle name="Total 6 2 5 3" xfId="55500"/>
    <cellStyle name="Total 6 2 5 4" xfId="55501"/>
    <cellStyle name="Total 6 2 5 5" xfId="55502"/>
    <cellStyle name="Total 6 2 6" xfId="55503"/>
    <cellStyle name="Total 6 2 6 2" xfId="55504"/>
    <cellStyle name="Total 6 2 6 2 2" xfId="55505"/>
    <cellStyle name="Total 6 2 6 2 3" xfId="55506"/>
    <cellStyle name="Total 6 2 6 2 4" xfId="55507"/>
    <cellStyle name="Total 6 2 6 3" xfId="55508"/>
    <cellStyle name="Total 6 2 6 4" xfId="55509"/>
    <cellStyle name="Total 6 2 6 5" xfId="55510"/>
    <cellStyle name="Total 6 2 7" xfId="55511"/>
    <cellStyle name="Total 6 2 7 2" xfId="55512"/>
    <cellStyle name="Total 6 2 7 2 2" xfId="55513"/>
    <cellStyle name="Total 6 2 7 2 3" xfId="55514"/>
    <cellStyle name="Total 6 2 7 2 4" xfId="55515"/>
    <cellStyle name="Total 6 2 7 3" xfId="55516"/>
    <cellStyle name="Total 6 2 7 4" xfId="55517"/>
    <cellStyle name="Total 6 2 7 5" xfId="55518"/>
    <cellStyle name="Total 6 2 8" xfId="55519"/>
    <cellStyle name="Total 6 2 8 2" xfId="55520"/>
    <cellStyle name="Total 6 2 8 2 2" xfId="55521"/>
    <cellStyle name="Total 6 2 8 2 3" xfId="55522"/>
    <cellStyle name="Total 6 2 8 2 4" xfId="55523"/>
    <cellStyle name="Total 6 2 8 3" xfId="55524"/>
    <cellStyle name="Total 6 2 8 4" xfId="55525"/>
    <cellStyle name="Total 6 2 8 5" xfId="55526"/>
    <cellStyle name="Total 6 2 9" xfId="55527"/>
    <cellStyle name="Total 6 2 9 2" xfId="55528"/>
    <cellStyle name="Total 6 2 9 2 2" xfId="55529"/>
    <cellStyle name="Total 6 2 9 2 3" xfId="55530"/>
    <cellStyle name="Total 6 2 9 2 4" xfId="55531"/>
    <cellStyle name="Total 6 2 9 3" xfId="55532"/>
    <cellStyle name="Total 6 2 9 4" xfId="55533"/>
    <cellStyle name="Total 6 2 9 5" xfId="55534"/>
    <cellStyle name="Total 6 2_Income Statement " xfId="55535"/>
    <cellStyle name="Total 6 3" xfId="5648"/>
    <cellStyle name="Total 6 3 10" xfId="55537"/>
    <cellStyle name="Total 6 3 10 2" xfId="55538"/>
    <cellStyle name="Total 6 3 10 3" xfId="55539"/>
    <cellStyle name="Total 6 3 10 4" xfId="55540"/>
    <cellStyle name="Total 6 3 11" xfId="55541"/>
    <cellStyle name="Total 6 3 12" xfId="55536"/>
    <cellStyle name="Total 6 3 2" xfId="55542"/>
    <cellStyle name="Total 6 3 2 2" xfId="55543"/>
    <cellStyle name="Total 6 3 2 2 2" xfId="55544"/>
    <cellStyle name="Total 6 3 2 2 3" xfId="55545"/>
    <cellStyle name="Total 6 3 2 2 4" xfId="55546"/>
    <cellStyle name="Total 6 3 2 3" xfId="55547"/>
    <cellStyle name="Total 6 3 2 4" xfId="55548"/>
    <cellStyle name="Total 6 3 2 5" xfId="55549"/>
    <cellStyle name="Total 6 3 3" xfId="55550"/>
    <cellStyle name="Total 6 3 3 2" xfId="55551"/>
    <cellStyle name="Total 6 3 3 2 2" xfId="55552"/>
    <cellStyle name="Total 6 3 3 2 3" xfId="55553"/>
    <cellStyle name="Total 6 3 3 2 4" xfId="55554"/>
    <cellStyle name="Total 6 3 3 3" xfId="55555"/>
    <cellStyle name="Total 6 3 3 4" xfId="55556"/>
    <cellStyle name="Total 6 3 3 5" xfId="55557"/>
    <cellStyle name="Total 6 3 4" xfId="55558"/>
    <cellStyle name="Total 6 3 4 2" xfId="55559"/>
    <cellStyle name="Total 6 3 4 2 2" xfId="55560"/>
    <cellStyle name="Total 6 3 4 2 3" xfId="55561"/>
    <cellStyle name="Total 6 3 4 2 4" xfId="55562"/>
    <cellStyle name="Total 6 3 4 3" xfId="55563"/>
    <cellStyle name="Total 6 3 4 4" xfId="55564"/>
    <cellStyle name="Total 6 3 4 5" xfId="55565"/>
    <cellStyle name="Total 6 3 5" xfId="55566"/>
    <cellStyle name="Total 6 3 5 2" xfId="55567"/>
    <cellStyle name="Total 6 3 5 2 2" xfId="55568"/>
    <cellStyle name="Total 6 3 5 2 3" xfId="55569"/>
    <cellStyle name="Total 6 3 5 2 4" xfId="55570"/>
    <cellStyle name="Total 6 3 5 3" xfId="55571"/>
    <cellStyle name="Total 6 3 5 4" xfId="55572"/>
    <cellStyle name="Total 6 3 5 5" xfId="55573"/>
    <cellStyle name="Total 6 3 6" xfId="55574"/>
    <cellStyle name="Total 6 3 6 2" xfId="55575"/>
    <cellStyle name="Total 6 3 6 2 2" xfId="55576"/>
    <cellStyle name="Total 6 3 6 2 3" xfId="55577"/>
    <cellStyle name="Total 6 3 6 2 4" xfId="55578"/>
    <cellStyle name="Total 6 3 6 3" xfId="55579"/>
    <cellStyle name="Total 6 3 6 4" xfId="55580"/>
    <cellStyle name="Total 6 3 6 5" xfId="55581"/>
    <cellStyle name="Total 6 3 7" xfId="55582"/>
    <cellStyle name="Total 6 3 7 2" xfId="55583"/>
    <cellStyle name="Total 6 3 7 2 2" xfId="55584"/>
    <cellStyle name="Total 6 3 7 2 3" xfId="55585"/>
    <cellStyle name="Total 6 3 7 2 4" xfId="55586"/>
    <cellStyle name="Total 6 3 7 3" xfId="55587"/>
    <cellStyle name="Total 6 3 7 4" xfId="55588"/>
    <cellStyle name="Total 6 3 7 5" xfId="55589"/>
    <cellStyle name="Total 6 3 8" xfId="55590"/>
    <cellStyle name="Total 6 3 8 2" xfId="55591"/>
    <cellStyle name="Total 6 3 8 2 2" xfId="55592"/>
    <cellStyle name="Total 6 3 8 2 3" xfId="55593"/>
    <cellStyle name="Total 6 3 8 2 4" xfId="55594"/>
    <cellStyle name="Total 6 3 8 3" xfId="55595"/>
    <cellStyle name="Total 6 3 8 4" xfId="55596"/>
    <cellStyle name="Total 6 3 8 5" xfId="55597"/>
    <cellStyle name="Total 6 3 9" xfId="55598"/>
    <cellStyle name="Total 6 3 9 2" xfId="55599"/>
    <cellStyle name="Total 6 3 9 2 2" xfId="55600"/>
    <cellStyle name="Total 6 3 9 2 3" xfId="55601"/>
    <cellStyle name="Total 6 3 9 2 4" xfId="55602"/>
    <cellStyle name="Total 6 3 9 3" xfId="55603"/>
    <cellStyle name="Total 6 3 9 4" xfId="55604"/>
    <cellStyle name="Total 6 3 9 5" xfId="55605"/>
    <cellStyle name="Total 6 3_Income Statement " xfId="55606"/>
    <cellStyle name="Total 6 4" xfId="55607"/>
    <cellStyle name="Total 6 4 10" xfId="55608"/>
    <cellStyle name="Total 6 4 10 2" xfId="55609"/>
    <cellStyle name="Total 6 4 10 2 2" xfId="55610"/>
    <cellStyle name="Total 6 4 10 2 3" xfId="55611"/>
    <cellStyle name="Total 6 4 10 2 4" xfId="55612"/>
    <cellStyle name="Total 6 4 10 3" xfId="55613"/>
    <cellStyle name="Total 6 4 10 4" xfId="55614"/>
    <cellStyle name="Total 6 4 10 5" xfId="55615"/>
    <cellStyle name="Total 6 4 11" xfId="55616"/>
    <cellStyle name="Total 6 4 11 2" xfId="55617"/>
    <cellStyle name="Total 6 4 11 2 2" xfId="55618"/>
    <cellStyle name="Total 6 4 11 2 3" xfId="55619"/>
    <cellStyle name="Total 6 4 11 2 4" xfId="55620"/>
    <cellStyle name="Total 6 4 11 3" xfId="55621"/>
    <cellStyle name="Total 6 4 11 4" xfId="55622"/>
    <cellStyle name="Total 6 4 11 5" xfId="55623"/>
    <cellStyle name="Total 6 4 12" xfId="55624"/>
    <cellStyle name="Total 6 4 12 2" xfId="55625"/>
    <cellStyle name="Total 6 4 12 2 2" xfId="55626"/>
    <cellStyle name="Total 6 4 12 2 3" xfId="55627"/>
    <cellStyle name="Total 6 4 12 2 4" xfId="55628"/>
    <cellStyle name="Total 6 4 12 3" xfId="55629"/>
    <cellStyle name="Total 6 4 12 4" xfId="55630"/>
    <cellStyle name="Total 6 4 12 5" xfId="55631"/>
    <cellStyle name="Total 6 4 13" xfId="55632"/>
    <cellStyle name="Total 6 4 13 2" xfId="55633"/>
    <cellStyle name="Total 6 4 13 2 2" xfId="55634"/>
    <cellStyle name="Total 6 4 13 2 3" xfId="55635"/>
    <cellStyle name="Total 6 4 13 2 4" xfId="55636"/>
    <cellStyle name="Total 6 4 13 3" xfId="55637"/>
    <cellStyle name="Total 6 4 13 4" xfId="55638"/>
    <cellStyle name="Total 6 4 13 5" xfId="55639"/>
    <cellStyle name="Total 6 4 14" xfId="55640"/>
    <cellStyle name="Total 6 4 14 2" xfId="55641"/>
    <cellStyle name="Total 6 4 14 3" xfId="55642"/>
    <cellStyle name="Total 6 4 14 4" xfId="55643"/>
    <cellStyle name="Total 6 4 15" xfId="55644"/>
    <cellStyle name="Total 6 4 15 2" xfId="55645"/>
    <cellStyle name="Total 6 4 15 3" xfId="55646"/>
    <cellStyle name="Total 6 4 15 4" xfId="55647"/>
    <cellStyle name="Total 6 4 16" xfId="55648"/>
    <cellStyle name="Total 6 4 16 2" xfId="55649"/>
    <cellStyle name="Total 6 4 16 3" xfId="55650"/>
    <cellStyle name="Total 6 4 16 4" xfId="55651"/>
    <cellStyle name="Total 6 4 17" xfId="55652"/>
    <cellStyle name="Total 6 4 18" xfId="55653"/>
    <cellStyle name="Total 6 4 19" xfId="55654"/>
    <cellStyle name="Total 6 4 2" xfId="55655"/>
    <cellStyle name="Total 6 4 2 2" xfId="55656"/>
    <cellStyle name="Total 6 4 2 2 2" xfId="55657"/>
    <cellStyle name="Total 6 4 2 2 3" xfId="55658"/>
    <cellStyle name="Total 6 4 2 2 4" xfId="55659"/>
    <cellStyle name="Total 6 4 2 3" xfId="55660"/>
    <cellStyle name="Total 6 4 2 4" xfId="55661"/>
    <cellStyle name="Total 6 4 2 5" xfId="55662"/>
    <cellStyle name="Total 6 4 3" xfId="55663"/>
    <cellStyle name="Total 6 4 3 2" xfId="55664"/>
    <cellStyle name="Total 6 4 3 2 2" xfId="55665"/>
    <cellStyle name="Total 6 4 3 2 3" xfId="55666"/>
    <cellStyle name="Total 6 4 3 2 4" xfId="55667"/>
    <cellStyle name="Total 6 4 3 3" xfId="55668"/>
    <cellStyle name="Total 6 4 3 4" xfId="55669"/>
    <cellStyle name="Total 6 4 3 5" xfId="55670"/>
    <cellStyle name="Total 6 4 4" xfId="55671"/>
    <cellStyle name="Total 6 4 4 2" xfId="55672"/>
    <cellStyle name="Total 6 4 4 2 2" xfId="55673"/>
    <cellStyle name="Total 6 4 4 2 3" xfId="55674"/>
    <cellStyle name="Total 6 4 4 2 4" xfId="55675"/>
    <cellStyle name="Total 6 4 4 3" xfId="55676"/>
    <cellStyle name="Total 6 4 4 4" xfId="55677"/>
    <cellStyle name="Total 6 4 4 5" xfId="55678"/>
    <cellStyle name="Total 6 4 5" xfId="55679"/>
    <cellStyle name="Total 6 4 5 2" xfId="55680"/>
    <cellStyle name="Total 6 4 5 2 2" xfId="55681"/>
    <cellStyle name="Total 6 4 5 2 3" xfId="55682"/>
    <cellStyle name="Total 6 4 5 2 4" xfId="55683"/>
    <cellStyle name="Total 6 4 5 3" xfId="55684"/>
    <cellStyle name="Total 6 4 5 4" xfId="55685"/>
    <cellStyle name="Total 6 4 5 5" xfId="55686"/>
    <cellStyle name="Total 6 4 6" xfId="55687"/>
    <cellStyle name="Total 6 4 6 2" xfId="55688"/>
    <cellStyle name="Total 6 4 6 2 2" xfId="55689"/>
    <cellStyle name="Total 6 4 6 2 3" xfId="55690"/>
    <cellStyle name="Total 6 4 6 2 4" xfId="55691"/>
    <cellStyle name="Total 6 4 6 3" xfId="55692"/>
    <cellStyle name="Total 6 4 6 4" xfId="55693"/>
    <cellStyle name="Total 6 4 6 5" xfId="55694"/>
    <cellStyle name="Total 6 4 7" xfId="55695"/>
    <cellStyle name="Total 6 4 7 2" xfId="55696"/>
    <cellStyle name="Total 6 4 7 2 2" xfId="55697"/>
    <cellStyle name="Total 6 4 7 2 3" xfId="55698"/>
    <cellStyle name="Total 6 4 7 2 4" xfId="55699"/>
    <cellStyle name="Total 6 4 7 3" xfId="55700"/>
    <cellStyle name="Total 6 4 7 4" xfId="55701"/>
    <cellStyle name="Total 6 4 7 5" xfId="55702"/>
    <cellStyle name="Total 6 4 8" xfId="55703"/>
    <cellStyle name="Total 6 4 8 2" xfId="55704"/>
    <cellStyle name="Total 6 4 8 2 2" xfId="55705"/>
    <cellStyle name="Total 6 4 8 2 3" xfId="55706"/>
    <cellStyle name="Total 6 4 8 2 4" xfId="55707"/>
    <cellStyle name="Total 6 4 8 3" xfId="55708"/>
    <cellStyle name="Total 6 4 8 4" xfId="55709"/>
    <cellStyle name="Total 6 4 8 5" xfId="55710"/>
    <cellStyle name="Total 6 4 9" xfId="55711"/>
    <cellStyle name="Total 6 4 9 2" xfId="55712"/>
    <cellStyle name="Total 6 4 9 2 2" xfId="55713"/>
    <cellStyle name="Total 6 4 9 2 3" xfId="55714"/>
    <cellStyle name="Total 6 4 9 2 4" xfId="55715"/>
    <cellStyle name="Total 6 4 9 3" xfId="55716"/>
    <cellStyle name="Total 6 4 9 4" xfId="55717"/>
    <cellStyle name="Total 6 4 9 5" xfId="55718"/>
    <cellStyle name="Total 6 4_Income Statement " xfId="55719"/>
    <cellStyle name="Total 6 5" xfId="55720"/>
    <cellStyle name="Total 6 5 2" xfId="55721"/>
    <cellStyle name="Total 6 5 2 2" xfId="55722"/>
    <cellStyle name="Total 6 5 2 3" xfId="55723"/>
    <cellStyle name="Total 6 5 2 4" xfId="55724"/>
    <cellStyle name="Total 6 5 3" xfId="55725"/>
    <cellStyle name="Total 6 5 4" xfId="55726"/>
    <cellStyle name="Total 6 5 5" xfId="55727"/>
    <cellStyle name="Total 6 6" xfId="55728"/>
    <cellStyle name="Total 6 6 2" xfId="55729"/>
    <cellStyle name="Total 6 6 2 2" xfId="55730"/>
    <cellStyle name="Total 6 6 2 3" xfId="55731"/>
    <cellStyle name="Total 6 6 2 4" xfId="55732"/>
    <cellStyle name="Total 6 6 3" xfId="55733"/>
    <cellStyle name="Total 6 6 4" xfId="55734"/>
    <cellStyle name="Total 6 6 5" xfId="55735"/>
    <cellStyle name="Total 6 7" xfId="55736"/>
    <cellStyle name="Total 6 7 2" xfId="55737"/>
    <cellStyle name="Total 6 7 2 2" xfId="55738"/>
    <cellStyle name="Total 6 7 2 3" xfId="55739"/>
    <cellStyle name="Total 6 7 2 4" xfId="55740"/>
    <cellStyle name="Total 6 7 3" xfId="55741"/>
    <cellStyle name="Total 6 7 4" xfId="55742"/>
    <cellStyle name="Total 6 7 5" xfId="55743"/>
    <cellStyle name="Total 6 8" xfId="55744"/>
    <cellStyle name="Total 6 8 2" xfId="55745"/>
    <cellStyle name="Total 6 8 2 2" xfId="55746"/>
    <cellStyle name="Total 6 8 2 3" xfId="55747"/>
    <cellStyle name="Total 6 8 2 4" xfId="55748"/>
    <cellStyle name="Total 6 8 3" xfId="55749"/>
    <cellStyle name="Total 6 8 4" xfId="55750"/>
    <cellStyle name="Total 6 8 5" xfId="55751"/>
    <cellStyle name="Total 6 9" xfId="55752"/>
    <cellStyle name="Total 6_5210 2540541 2540013 1823241 1823014 Transmission Revenue Adjustment Clause (TRAC) 0215" xfId="5650"/>
    <cellStyle name="Total 7" xfId="2021"/>
    <cellStyle name="Total 7 10" xfId="55754"/>
    <cellStyle name="Total 7 11" xfId="55755"/>
    <cellStyle name="Total 7 12" xfId="55756"/>
    <cellStyle name="Total 7 13" xfId="55757"/>
    <cellStyle name="Total 7 14" xfId="55753"/>
    <cellStyle name="Total 7 2" xfId="55758"/>
    <cellStyle name="Total 7 2 10" xfId="55759"/>
    <cellStyle name="Total 7 2 10 2" xfId="55760"/>
    <cellStyle name="Total 7 2 10 2 2" xfId="55761"/>
    <cellStyle name="Total 7 2 10 2 3" xfId="55762"/>
    <cellStyle name="Total 7 2 10 2 4" xfId="55763"/>
    <cellStyle name="Total 7 2 10 3" xfId="55764"/>
    <cellStyle name="Total 7 2 10 4" xfId="55765"/>
    <cellStyle name="Total 7 2 10 5" xfId="55766"/>
    <cellStyle name="Total 7 2 11" xfId="55767"/>
    <cellStyle name="Total 7 2 11 2" xfId="55768"/>
    <cellStyle name="Total 7 2 11 3" xfId="55769"/>
    <cellStyle name="Total 7 2 11 4" xfId="55770"/>
    <cellStyle name="Total 7 2 12" xfId="55771"/>
    <cellStyle name="Total 7 2 13" xfId="55772"/>
    <cellStyle name="Total 7 2 14" xfId="55773"/>
    <cellStyle name="Total 7 2 2" xfId="55774"/>
    <cellStyle name="Total 7 2 2 10" xfId="55775"/>
    <cellStyle name="Total 7 2 2 10 2" xfId="55776"/>
    <cellStyle name="Total 7 2 2 10 3" xfId="55777"/>
    <cellStyle name="Total 7 2 2 10 4" xfId="55778"/>
    <cellStyle name="Total 7 2 2 11" xfId="55779"/>
    <cellStyle name="Total 7 2 2 2" xfId="55780"/>
    <cellStyle name="Total 7 2 2 2 2" xfId="55781"/>
    <cellStyle name="Total 7 2 2 2 2 2" xfId="55782"/>
    <cellStyle name="Total 7 2 2 2 2 3" xfId="55783"/>
    <cellStyle name="Total 7 2 2 2 2 4" xfId="55784"/>
    <cellStyle name="Total 7 2 2 2 3" xfId="55785"/>
    <cellStyle name="Total 7 2 2 2 4" xfId="55786"/>
    <cellStyle name="Total 7 2 2 2 5" xfId="55787"/>
    <cellStyle name="Total 7 2 2 3" xfId="55788"/>
    <cellStyle name="Total 7 2 2 3 2" xfId="55789"/>
    <cellStyle name="Total 7 2 2 3 2 2" xfId="55790"/>
    <cellStyle name="Total 7 2 2 3 2 3" xfId="55791"/>
    <cellStyle name="Total 7 2 2 3 2 4" xfId="55792"/>
    <cellStyle name="Total 7 2 2 3 3" xfId="55793"/>
    <cellStyle name="Total 7 2 2 3 4" xfId="55794"/>
    <cellStyle name="Total 7 2 2 3 5" xfId="55795"/>
    <cellStyle name="Total 7 2 2 4" xfId="55796"/>
    <cellStyle name="Total 7 2 2 4 2" xfId="55797"/>
    <cellStyle name="Total 7 2 2 4 2 2" xfId="55798"/>
    <cellStyle name="Total 7 2 2 4 2 3" xfId="55799"/>
    <cellStyle name="Total 7 2 2 4 2 4" xfId="55800"/>
    <cellStyle name="Total 7 2 2 4 3" xfId="55801"/>
    <cellStyle name="Total 7 2 2 4 4" xfId="55802"/>
    <cellStyle name="Total 7 2 2 4 5" xfId="55803"/>
    <cellStyle name="Total 7 2 2 5" xfId="55804"/>
    <cellStyle name="Total 7 2 2 5 2" xfId="55805"/>
    <cellStyle name="Total 7 2 2 5 2 2" xfId="55806"/>
    <cellStyle name="Total 7 2 2 5 2 3" xfId="55807"/>
    <cellStyle name="Total 7 2 2 5 2 4" xfId="55808"/>
    <cellStyle name="Total 7 2 2 5 3" xfId="55809"/>
    <cellStyle name="Total 7 2 2 5 4" xfId="55810"/>
    <cellStyle name="Total 7 2 2 5 5" xfId="55811"/>
    <cellStyle name="Total 7 2 2 6" xfId="55812"/>
    <cellStyle name="Total 7 2 2 6 2" xfId="55813"/>
    <cellStyle name="Total 7 2 2 6 2 2" xfId="55814"/>
    <cellStyle name="Total 7 2 2 6 2 3" xfId="55815"/>
    <cellStyle name="Total 7 2 2 6 2 4" xfId="55816"/>
    <cellStyle name="Total 7 2 2 6 3" xfId="55817"/>
    <cellStyle name="Total 7 2 2 6 4" xfId="55818"/>
    <cellStyle name="Total 7 2 2 6 5" xfId="55819"/>
    <cellStyle name="Total 7 2 2 7" xfId="55820"/>
    <cellStyle name="Total 7 2 2 7 2" xfId="55821"/>
    <cellStyle name="Total 7 2 2 7 2 2" xfId="55822"/>
    <cellStyle name="Total 7 2 2 7 2 3" xfId="55823"/>
    <cellStyle name="Total 7 2 2 7 2 4" xfId="55824"/>
    <cellStyle name="Total 7 2 2 7 3" xfId="55825"/>
    <cellStyle name="Total 7 2 2 7 4" xfId="55826"/>
    <cellStyle name="Total 7 2 2 7 5" xfId="55827"/>
    <cellStyle name="Total 7 2 2 8" xfId="55828"/>
    <cellStyle name="Total 7 2 2 8 2" xfId="55829"/>
    <cellStyle name="Total 7 2 2 8 2 2" xfId="55830"/>
    <cellStyle name="Total 7 2 2 8 2 3" xfId="55831"/>
    <cellStyle name="Total 7 2 2 8 2 4" xfId="55832"/>
    <cellStyle name="Total 7 2 2 8 3" xfId="55833"/>
    <cellStyle name="Total 7 2 2 8 4" xfId="55834"/>
    <cellStyle name="Total 7 2 2 8 5" xfId="55835"/>
    <cellStyle name="Total 7 2 2 9" xfId="55836"/>
    <cellStyle name="Total 7 2 2 9 2" xfId="55837"/>
    <cellStyle name="Total 7 2 2 9 2 2" xfId="55838"/>
    <cellStyle name="Total 7 2 2 9 2 3" xfId="55839"/>
    <cellStyle name="Total 7 2 2 9 2 4" xfId="55840"/>
    <cellStyle name="Total 7 2 2 9 3" xfId="55841"/>
    <cellStyle name="Total 7 2 2 9 4" xfId="55842"/>
    <cellStyle name="Total 7 2 2 9 5" xfId="55843"/>
    <cellStyle name="Total 7 2 2_Income Statement " xfId="55844"/>
    <cellStyle name="Total 7 2 3" xfId="55845"/>
    <cellStyle name="Total 7 2 3 2" xfId="55846"/>
    <cellStyle name="Total 7 2 3 2 2" xfId="55847"/>
    <cellStyle name="Total 7 2 3 2 3" xfId="55848"/>
    <cellStyle name="Total 7 2 3 2 4" xfId="55849"/>
    <cellStyle name="Total 7 2 3 3" xfId="55850"/>
    <cellStyle name="Total 7 2 3 4" xfId="55851"/>
    <cellStyle name="Total 7 2 3 5" xfId="55852"/>
    <cellStyle name="Total 7 2 4" xfId="55853"/>
    <cellStyle name="Total 7 2 4 2" xfId="55854"/>
    <cellStyle name="Total 7 2 4 2 2" xfId="55855"/>
    <cellStyle name="Total 7 2 4 2 3" xfId="55856"/>
    <cellStyle name="Total 7 2 4 2 4" xfId="55857"/>
    <cellStyle name="Total 7 2 4 3" xfId="55858"/>
    <cellStyle name="Total 7 2 4 4" xfId="55859"/>
    <cellStyle name="Total 7 2 4 5" xfId="55860"/>
    <cellStyle name="Total 7 2 5" xfId="55861"/>
    <cellStyle name="Total 7 2 5 2" xfId="55862"/>
    <cellStyle name="Total 7 2 5 2 2" xfId="55863"/>
    <cellStyle name="Total 7 2 5 2 3" xfId="55864"/>
    <cellStyle name="Total 7 2 5 2 4" xfId="55865"/>
    <cellStyle name="Total 7 2 5 3" xfId="55866"/>
    <cellStyle name="Total 7 2 5 4" xfId="55867"/>
    <cellStyle name="Total 7 2 5 5" xfId="55868"/>
    <cellStyle name="Total 7 2 6" xfId="55869"/>
    <cellStyle name="Total 7 2 6 2" xfId="55870"/>
    <cellStyle name="Total 7 2 6 2 2" xfId="55871"/>
    <cellStyle name="Total 7 2 6 2 3" xfId="55872"/>
    <cellStyle name="Total 7 2 6 2 4" xfId="55873"/>
    <cellStyle name="Total 7 2 6 3" xfId="55874"/>
    <cellStyle name="Total 7 2 6 4" xfId="55875"/>
    <cellStyle name="Total 7 2 6 5" xfId="55876"/>
    <cellStyle name="Total 7 2 7" xfId="55877"/>
    <cellStyle name="Total 7 2 7 2" xfId="55878"/>
    <cellStyle name="Total 7 2 7 2 2" xfId="55879"/>
    <cellStyle name="Total 7 2 7 2 3" xfId="55880"/>
    <cellStyle name="Total 7 2 7 2 4" xfId="55881"/>
    <cellStyle name="Total 7 2 7 3" xfId="55882"/>
    <cellStyle name="Total 7 2 7 4" xfId="55883"/>
    <cellStyle name="Total 7 2 7 5" xfId="55884"/>
    <cellStyle name="Total 7 2 8" xfId="55885"/>
    <cellStyle name="Total 7 2 8 2" xfId="55886"/>
    <cellStyle name="Total 7 2 8 2 2" xfId="55887"/>
    <cellStyle name="Total 7 2 8 2 3" xfId="55888"/>
    <cellStyle name="Total 7 2 8 2 4" xfId="55889"/>
    <cellStyle name="Total 7 2 8 3" xfId="55890"/>
    <cellStyle name="Total 7 2 8 4" xfId="55891"/>
    <cellStyle name="Total 7 2 8 5" xfId="55892"/>
    <cellStyle name="Total 7 2 9" xfId="55893"/>
    <cellStyle name="Total 7 2 9 2" xfId="55894"/>
    <cellStyle name="Total 7 2 9 2 2" xfId="55895"/>
    <cellStyle name="Total 7 2 9 2 3" xfId="55896"/>
    <cellStyle name="Total 7 2 9 2 4" xfId="55897"/>
    <cellStyle name="Total 7 2 9 3" xfId="55898"/>
    <cellStyle name="Total 7 2 9 4" xfId="55899"/>
    <cellStyle name="Total 7 2 9 5" xfId="55900"/>
    <cellStyle name="Total 7 2_Income Statement " xfId="55901"/>
    <cellStyle name="Total 7 3" xfId="55902"/>
    <cellStyle name="Total 7 3 10" xfId="55903"/>
    <cellStyle name="Total 7 3 10 2" xfId="55904"/>
    <cellStyle name="Total 7 3 10 3" xfId="55905"/>
    <cellStyle name="Total 7 3 10 4" xfId="55906"/>
    <cellStyle name="Total 7 3 11" xfId="55907"/>
    <cellStyle name="Total 7 3 2" xfId="55908"/>
    <cellStyle name="Total 7 3 2 2" xfId="55909"/>
    <cellStyle name="Total 7 3 2 2 2" xfId="55910"/>
    <cellStyle name="Total 7 3 2 2 3" xfId="55911"/>
    <cellStyle name="Total 7 3 2 2 4" xfId="55912"/>
    <cellStyle name="Total 7 3 2 3" xfId="55913"/>
    <cellStyle name="Total 7 3 2 4" xfId="55914"/>
    <cellStyle name="Total 7 3 2 5" xfId="55915"/>
    <cellStyle name="Total 7 3 3" xfId="55916"/>
    <cellStyle name="Total 7 3 3 2" xfId="55917"/>
    <cellStyle name="Total 7 3 3 2 2" xfId="55918"/>
    <cellStyle name="Total 7 3 3 2 3" xfId="55919"/>
    <cellStyle name="Total 7 3 3 2 4" xfId="55920"/>
    <cellStyle name="Total 7 3 3 3" xfId="55921"/>
    <cellStyle name="Total 7 3 3 4" xfId="55922"/>
    <cellStyle name="Total 7 3 3 5" xfId="55923"/>
    <cellStyle name="Total 7 3 4" xfId="55924"/>
    <cellStyle name="Total 7 3 4 2" xfId="55925"/>
    <cellStyle name="Total 7 3 4 2 2" xfId="55926"/>
    <cellStyle name="Total 7 3 4 2 3" xfId="55927"/>
    <cellStyle name="Total 7 3 4 2 4" xfId="55928"/>
    <cellStyle name="Total 7 3 4 3" xfId="55929"/>
    <cellStyle name="Total 7 3 4 4" xfId="55930"/>
    <cellStyle name="Total 7 3 4 5" xfId="55931"/>
    <cellStyle name="Total 7 3 5" xfId="55932"/>
    <cellStyle name="Total 7 3 5 2" xfId="55933"/>
    <cellStyle name="Total 7 3 5 2 2" xfId="55934"/>
    <cellStyle name="Total 7 3 5 2 3" xfId="55935"/>
    <cellStyle name="Total 7 3 5 2 4" xfId="55936"/>
    <cellStyle name="Total 7 3 5 3" xfId="55937"/>
    <cellStyle name="Total 7 3 5 4" xfId="55938"/>
    <cellStyle name="Total 7 3 5 5" xfId="55939"/>
    <cellStyle name="Total 7 3 6" xfId="55940"/>
    <cellStyle name="Total 7 3 6 2" xfId="55941"/>
    <cellStyle name="Total 7 3 6 2 2" xfId="55942"/>
    <cellStyle name="Total 7 3 6 2 3" xfId="55943"/>
    <cellStyle name="Total 7 3 6 2 4" xfId="55944"/>
    <cellStyle name="Total 7 3 6 3" xfId="55945"/>
    <cellStyle name="Total 7 3 6 4" xfId="55946"/>
    <cellStyle name="Total 7 3 6 5" xfId="55947"/>
    <cellStyle name="Total 7 3 7" xfId="55948"/>
    <cellStyle name="Total 7 3 7 2" xfId="55949"/>
    <cellStyle name="Total 7 3 7 2 2" xfId="55950"/>
    <cellStyle name="Total 7 3 7 2 3" xfId="55951"/>
    <cellStyle name="Total 7 3 7 2 4" xfId="55952"/>
    <cellStyle name="Total 7 3 7 3" xfId="55953"/>
    <cellStyle name="Total 7 3 7 4" xfId="55954"/>
    <cellStyle name="Total 7 3 7 5" xfId="55955"/>
    <cellStyle name="Total 7 3 8" xfId="55956"/>
    <cellStyle name="Total 7 3 8 2" xfId="55957"/>
    <cellStyle name="Total 7 3 8 2 2" xfId="55958"/>
    <cellStyle name="Total 7 3 8 2 3" xfId="55959"/>
    <cellStyle name="Total 7 3 8 2 4" xfId="55960"/>
    <cellStyle name="Total 7 3 8 3" xfId="55961"/>
    <cellStyle name="Total 7 3 8 4" xfId="55962"/>
    <cellStyle name="Total 7 3 8 5" xfId="55963"/>
    <cellStyle name="Total 7 3 9" xfId="55964"/>
    <cellStyle name="Total 7 3 9 2" xfId="55965"/>
    <cellStyle name="Total 7 3 9 2 2" xfId="55966"/>
    <cellStyle name="Total 7 3 9 2 3" xfId="55967"/>
    <cellStyle name="Total 7 3 9 2 4" xfId="55968"/>
    <cellStyle name="Total 7 3 9 3" xfId="55969"/>
    <cellStyle name="Total 7 3 9 4" xfId="55970"/>
    <cellStyle name="Total 7 3 9 5" xfId="55971"/>
    <cellStyle name="Total 7 3_Income Statement " xfId="55972"/>
    <cellStyle name="Total 7 4" xfId="55973"/>
    <cellStyle name="Total 7 4 10" xfId="55974"/>
    <cellStyle name="Total 7 4 10 2" xfId="55975"/>
    <cellStyle name="Total 7 4 10 2 2" xfId="55976"/>
    <cellStyle name="Total 7 4 10 2 3" xfId="55977"/>
    <cellStyle name="Total 7 4 10 2 4" xfId="55978"/>
    <cellStyle name="Total 7 4 10 3" xfId="55979"/>
    <cellStyle name="Total 7 4 10 4" xfId="55980"/>
    <cellStyle name="Total 7 4 10 5" xfId="55981"/>
    <cellStyle name="Total 7 4 11" xfId="55982"/>
    <cellStyle name="Total 7 4 11 2" xfId="55983"/>
    <cellStyle name="Total 7 4 11 2 2" xfId="55984"/>
    <cellStyle name="Total 7 4 11 2 3" xfId="55985"/>
    <cellStyle name="Total 7 4 11 2 4" xfId="55986"/>
    <cellStyle name="Total 7 4 11 3" xfId="55987"/>
    <cellStyle name="Total 7 4 11 4" xfId="55988"/>
    <cellStyle name="Total 7 4 11 5" xfId="55989"/>
    <cellStyle name="Total 7 4 12" xfId="55990"/>
    <cellStyle name="Total 7 4 12 2" xfId="55991"/>
    <cellStyle name="Total 7 4 12 2 2" xfId="55992"/>
    <cellStyle name="Total 7 4 12 2 3" xfId="55993"/>
    <cellStyle name="Total 7 4 12 2 4" xfId="55994"/>
    <cellStyle name="Total 7 4 12 3" xfId="55995"/>
    <cellStyle name="Total 7 4 12 4" xfId="55996"/>
    <cellStyle name="Total 7 4 12 5" xfId="55997"/>
    <cellStyle name="Total 7 4 13" xfId="55998"/>
    <cellStyle name="Total 7 4 13 2" xfId="55999"/>
    <cellStyle name="Total 7 4 13 2 2" xfId="56000"/>
    <cellStyle name="Total 7 4 13 2 3" xfId="56001"/>
    <cellStyle name="Total 7 4 13 2 4" xfId="56002"/>
    <cellStyle name="Total 7 4 13 3" xfId="56003"/>
    <cellStyle name="Total 7 4 13 4" xfId="56004"/>
    <cellStyle name="Total 7 4 13 5" xfId="56005"/>
    <cellStyle name="Total 7 4 14" xfId="56006"/>
    <cellStyle name="Total 7 4 14 2" xfId="56007"/>
    <cellStyle name="Total 7 4 14 3" xfId="56008"/>
    <cellStyle name="Total 7 4 14 4" xfId="56009"/>
    <cellStyle name="Total 7 4 15" xfId="56010"/>
    <cellStyle name="Total 7 4 15 2" xfId="56011"/>
    <cellStyle name="Total 7 4 15 3" xfId="56012"/>
    <cellStyle name="Total 7 4 15 4" xfId="56013"/>
    <cellStyle name="Total 7 4 16" xfId="56014"/>
    <cellStyle name="Total 7 4 16 2" xfId="56015"/>
    <cellStyle name="Total 7 4 16 3" xfId="56016"/>
    <cellStyle name="Total 7 4 16 4" xfId="56017"/>
    <cellStyle name="Total 7 4 17" xfId="56018"/>
    <cellStyle name="Total 7 4 18" xfId="56019"/>
    <cellStyle name="Total 7 4 19" xfId="56020"/>
    <cellStyle name="Total 7 4 2" xfId="56021"/>
    <cellStyle name="Total 7 4 2 2" xfId="56022"/>
    <cellStyle name="Total 7 4 2 2 2" xfId="56023"/>
    <cellStyle name="Total 7 4 2 2 3" xfId="56024"/>
    <cellStyle name="Total 7 4 2 2 4" xfId="56025"/>
    <cellStyle name="Total 7 4 2 3" xfId="56026"/>
    <cellStyle name="Total 7 4 2 4" xfId="56027"/>
    <cellStyle name="Total 7 4 2 5" xfId="56028"/>
    <cellStyle name="Total 7 4 3" xfId="56029"/>
    <cellStyle name="Total 7 4 3 2" xfId="56030"/>
    <cellStyle name="Total 7 4 3 2 2" xfId="56031"/>
    <cellStyle name="Total 7 4 3 2 3" xfId="56032"/>
    <cellStyle name="Total 7 4 3 2 4" xfId="56033"/>
    <cellStyle name="Total 7 4 3 3" xfId="56034"/>
    <cellStyle name="Total 7 4 3 4" xfId="56035"/>
    <cellStyle name="Total 7 4 3 5" xfId="56036"/>
    <cellStyle name="Total 7 4 4" xfId="56037"/>
    <cellStyle name="Total 7 4 4 2" xfId="56038"/>
    <cellStyle name="Total 7 4 4 2 2" xfId="56039"/>
    <cellStyle name="Total 7 4 4 2 3" xfId="56040"/>
    <cellStyle name="Total 7 4 4 2 4" xfId="56041"/>
    <cellStyle name="Total 7 4 4 3" xfId="56042"/>
    <cellStyle name="Total 7 4 4 4" xfId="56043"/>
    <cellStyle name="Total 7 4 4 5" xfId="56044"/>
    <cellStyle name="Total 7 4 5" xfId="56045"/>
    <cellStyle name="Total 7 4 5 2" xfId="56046"/>
    <cellStyle name="Total 7 4 5 2 2" xfId="56047"/>
    <cellStyle name="Total 7 4 5 2 3" xfId="56048"/>
    <cellStyle name="Total 7 4 5 2 4" xfId="56049"/>
    <cellStyle name="Total 7 4 5 3" xfId="56050"/>
    <cellStyle name="Total 7 4 5 4" xfId="56051"/>
    <cellStyle name="Total 7 4 5 5" xfId="56052"/>
    <cellStyle name="Total 7 4 6" xfId="56053"/>
    <cellStyle name="Total 7 4 6 2" xfId="56054"/>
    <cellStyle name="Total 7 4 6 2 2" xfId="56055"/>
    <cellStyle name="Total 7 4 6 2 3" xfId="56056"/>
    <cellStyle name="Total 7 4 6 2 4" xfId="56057"/>
    <cellStyle name="Total 7 4 6 3" xfId="56058"/>
    <cellStyle name="Total 7 4 6 4" xfId="56059"/>
    <cellStyle name="Total 7 4 6 5" xfId="56060"/>
    <cellStyle name="Total 7 4 7" xfId="56061"/>
    <cellStyle name="Total 7 4 7 2" xfId="56062"/>
    <cellStyle name="Total 7 4 7 2 2" xfId="56063"/>
    <cellStyle name="Total 7 4 7 2 3" xfId="56064"/>
    <cellStyle name="Total 7 4 7 2 4" xfId="56065"/>
    <cellStyle name="Total 7 4 7 3" xfId="56066"/>
    <cellStyle name="Total 7 4 7 4" xfId="56067"/>
    <cellStyle name="Total 7 4 7 5" xfId="56068"/>
    <cellStyle name="Total 7 4 8" xfId="56069"/>
    <cellStyle name="Total 7 4 8 2" xfId="56070"/>
    <cellStyle name="Total 7 4 8 2 2" xfId="56071"/>
    <cellStyle name="Total 7 4 8 2 3" xfId="56072"/>
    <cellStyle name="Total 7 4 8 2 4" xfId="56073"/>
    <cellStyle name="Total 7 4 8 3" xfId="56074"/>
    <cellStyle name="Total 7 4 8 4" xfId="56075"/>
    <cellStyle name="Total 7 4 8 5" xfId="56076"/>
    <cellStyle name="Total 7 4 9" xfId="56077"/>
    <cellStyle name="Total 7 4 9 2" xfId="56078"/>
    <cellStyle name="Total 7 4 9 2 2" xfId="56079"/>
    <cellStyle name="Total 7 4 9 2 3" xfId="56080"/>
    <cellStyle name="Total 7 4 9 2 4" xfId="56081"/>
    <cellStyle name="Total 7 4 9 3" xfId="56082"/>
    <cellStyle name="Total 7 4 9 4" xfId="56083"/>
    <cellStyle name="Total 7 4 9 5" xfId="56084"/>
    <cellStyle name="Total 7 4_Income Statement " xfId="56085"/>
    <cellStyle name="Total 7 5" xfId="56086"/>
    <cellStyle name="Total 7 5 2" xfId="56087"/>
    <cellStyle name="Total 7 5 2 2" xfId="56088"/>
    <cellStyle name="Total 7 5 2 3" xfId="56089"/>
    <cellStyle name="Total 7 5 2 4" xfId="56090"/>
    <cellStyle name="Total 7 5 3" xfId="56091"/>
    <cellStyle name="Total 7 5 4" xfId="56092"/>
    <cellStyle name="Total 7 5 5" xfId="56093"/>
    <cellStyle name="Total 7 6" xfId="56094"/>
    <cellStyle name="Total 7 6 2" xfId="56095"/>
    <cellStyle name="Total 7 6 2 2" xfId="56096"/>
    <cellStyle name="Total 7 6 2 3" xfId="56097"/>
    <cellStyle name="Total 7 6 2 4" xfId="56098"/>
    <cellStyle name="Total 7 6 3" xfId="56099"/>
    <cellStyle name="Total 7 6 4" xfId="56100"/>
    <cellStyle name="Total 7 6 5" xfId="56101"/>
    <cellStyle name="Total 7 7" xfId="56102"/>
    <cellStyle name="Total 7 7 2" xfId="56103"/>
    <cellStyle name="Total 7 7 2 2" xfId="56104"/>
    <cellStyle name="Total 7 7 2 3" xfId="56105"/>
    <cellStyle name="Total 7 7 2 4" xfId="56106"/>
    <cellStyle name="Total 7 7 3" xfId="56107"/>
    <cellStyle name="Total 7 7 4" xfId="56108"/>
    <cellStyle name="Total 7 7 5" xfId="56109"/>
    <cellStyle name="Total 7 8" xfId="56110"/>
    <cellStyle name="Total 7 8 2" xfId="56111"/>
    <cellStyle name="Total 7 8 2 2" xfId="56112"/>
    <cellStyle name="Total 7 8 2 3" xfId="56113"/>
    <cellStyle name="Total 7 8 2 4" xfId="56114"/>
    <cellStyle name="Total 7 8 3" xfId="56115"/>
    <cellStyle name="Total 7 8 4" xfId="56116"/>
    <cellStyle name="Total 7 8 5" xfId="56117"/>
    <cellStyle name="Total 7 9" xfId="56118"/>
    <cellStyle name="Total 7_Cash Flow " xfId="56119"/>
    <cellStyle name="Total 8" xfId="2022"/>
    <cellStyle name="Total 8 10" xfId="56121"/>
    <cellStyle name="Total 8 11" xfId="56122"/>
    <cellStyle name="Total 8 12" xfId="56123"/>
    <cellStyle name="Total 8 13" xfId="56124"/>
    <cellStyle name="Total 8 14" xfId="56120"/>
    <cellStyle name="Total 8 2" xfId="56125"/>
    <cellStyle name="Total 8 2 10" xfId="56126"/>
    <cellStyle name="Total 8 2 10 2" xfId="56127"/>
    <cellStyle name="Total 8 2 10 2 2" xfId="56128"/>
    <cellStyle name="Total 8 2 10 2 3" xfId="56129"/>
    <cellStyle name="Total 8 2 10 2 4" xfId="56130"/>
    <cellStyle name="Total 8 2 10 3" xfId="56131"/>
    <cellStyle name="Total 8 2 10 4" xfId="56132"/>
    <cellStyle name="Total 8 2 10 5" xfId="56133"/>
    <cellStyle name="Total 8 2 11" xfId="56134"/>
    <cellStyle name="Total 8 2 11 2" xfId="56135"/>
    <cellStyle name="Total 8 2 11 3" xfId="56136"/>
    <cellStyle name="Total 8 2 11 4" xfId="56137"/>
    <cellStyle name="Total 8 2 12" xfId="56138"/>
    <cellStyle name="Total 8 2 13" xfId="56139"/>
    <cellStyle name="Total 8 2 14" xfId="56140"/>
    <cellStyle name="Total 8 2 2" xfId="56141"/>
    <cellStyle name="Total 8 2 2 10" xfId="56142"/>
    <cellStyle name="Total 8 2 2 10 2" xfId="56143"/>
    <cellStyle name="Total 8 2 2 10 3" xfId="56144"/>
    <cellStyle name="Total 8 2 2 10 4" xfId="56145"/>
    <cellStyle name="Total 8 2 2 11" xfId="56146"/>
    <cellStyle name="Total 8 2 2 2" xfId="56147"/>
    <cellStyle name="Total 8 2 2 2 2" xfId="56148"/>
    <cellStyle name="Total 8 2 2 2 2 2" xfId="56149"/>
    <cellStyle name="Total 8 2 2 2 2 3" xfId="56150"/>
    <cellStyle name="Total 8 2 2 2 2 4" xfId="56151"/>
    <cellStyle name="Total 8 2 2 2 3" xfId="56152"/>
    <cellStyle name="Total 8 2 2 2 4" xfId="56153"/>
    <cellStyle name="Total 8 2 2 2 5" xfId="56154"/>
    <cellStyle name="Total 8 2 2 3" xfId="56155"/>
    <cellStyle name="Total 8 2 2 3 2" xfId="56156"/>
    <cellStyle name="Total 8 2 2 3 2 2" xfId="56157"/>
    <cellStyle name="Total 8 2 2 3 2 3" xfId="56158"/>
    <cellStyle name="Total 8 2 2 3 2 4" xfId="56159"/>
    <cellStyle name="Total 8 2 2 3 3" xfId="56160"/>
    <cellStyle name="Total 8 2 2 3 4" xfId="56161"/>
    <cellStyle name="Total 8 2 2 3 5" xfId="56162"/>
    <cellStyle name="Total 8 2 2 4" xfId="56163"/>
    <cellStyle name="Total 8 2 2 4 2" xfId="56164"/>
    <cellStyle name="Total 8 2 2 4 2 2" xfId="56165"/>
    <cellStyle name="Total 8 2 2 4 2 3" xfId="56166"/>
    <cellStyle name="Total 8 2 2 4 2 4" xfId="56167"/>
    <cellStyle name="Total 8 2 2 4 3" xfId="56168"/>
    <cellStyle name="Total 8 2 2 4 4" xfId="56169"/>
    <cellStyle name="Total 8 2 2 4 5" xfId="56170"/>
    <cellStyle name="Total 8 2 2 5" xfId="56171"/>
    <cellStyle name="Total 8 2 2 5 2" xfId="56172"/>
    <cellStyle name="Total 8 2 2 5 2 2" xfId="56173"/>
    <cellStyle name="Total 8 2 2 5 2 3" xfId="56174"/>
    <cellStyle name="Total 8 2 2 5 2 4" xfId="56175"/>
    <cellStyle name="Total 8 2 2 5 3" xfId="56176"/>
    <cellStyle name="Total 8 2 2 5 4" xfId="56177"/>
    <cellStyle name="Total 8 2 2 5 5" xfId="56178"/>
    <cellStyle name="Total 8 2 2 6" xfId="56179"/>
    <cellStyle name="Total 8 2 2 6 2" xfId="56180"/>
    <cellStyle name="Total 8 2 2 6 2 2" xfId="56181"/>
    <cellStyle name="Total 8 2 2 6 2 3" xfId="56182"/>
    <cellStyle name="Total 8 2 2 6 2 4" xfId="56183"/>
    <cellStyle name="Total 8 2 2 6 3" xfId="56184"/>
    <cellStyle name="Total 8 2 2 6 4" xfId="56185"/>
    <cellStyle name="Total 8 2 2 6 5" xfId="56186"/>
    <cellStyle name="Total 8 2 2 7" xfId="56187"/>
    <cellStyle name="Total 8 2 2 7 2" xfId="56188"/>
    <cellStyle name="Total 8 2 2 7 2 2" xfId="56189"/>
    <cellStyle name="Total 8 2 2 7 2 3" xfId="56190"/>
    <cellStyle name="Total 8 2 2 7 2 4" xfId="56191"/>
    <cellStyle name="Total 8 2 2 7 3" xfId="56192"/>
    <cellStyle name="Total 8 2 2 7 4" xfId="56193"/>
    <cellStyle name="Total 8 2 2 7 5" xfId="56194"/>
    <cellStyle name="Total 8 2 2 8" xfId="56195"/>
    <cellStyle name="Total 8 2 2 8 2" xfId="56196"/>
    <cellStyle name="Total 8 2 2 8 2 2" xfId="56197"/>
    <cellStyle name="Total 8 2 2 8 2 3" xfId="56198"/>
    <cellStyle name="Total 8 2 2 8 2 4" xfId="56199"/>
    <cellStyle name="Total 8 2 2 8 3" xfId="56200"/>
    <cellStyle name="Total 8 2 2 8 4" xfId="56201"/>
    <cellStyle name="Total 8 2 2 8 5" xfId="56202"/>
    <cellStyle name="Total 8 2 2 9" xfId="56203"/>
    <cellStyle name="Total 8 2 2 9 2" xfId="56204"/>
    <cellStyle name="Total 8 2 2 9 2 2" xfId="56205"/>
    <cellStyle name="Total 8 2 2 9 2 3" xfId="56206"/>
    <cellStyle name="Total 8 2 2 9 2 4" xfId="56207"/>
    <cellStyle name="Total 8 2 2 9 3" xfId="56208"/>
    <cellStyle name="Total 8 2 2 9 4" xfId="56209"/>
    <cellStyle name="Total 8 2 2 9 5" xfId="56210"/>
    <cellStyle name="Total 8 2 2_Income Statement " xfId="56211"/>
    <cellStyle name="Total 8 2 3" xfId="56212"/>
    <cellStyle name="Total 8 2 3 2" xfId="56213"/>
    <cellStyle name="Total 8 2 3 2 2" xfId="56214"/>
    <cellStyle name="Total 8 2 3 2 3" xfId="56215"/>
    <cellStyle name="Total 8 2 3 2 4" xfId="56216"/>
    <cellStyle name="Total 8 2 3 3" xfId="56217"/>
    <cellStyle name="Total 8 2 3 4" xfId="56218"/>
    <cellStyle name="Total 8 2 3 5" xfId="56219"/>
    <cellStyle name="Total 8 2 4" xfId="56220"/>
    <cellStyle name="Total 8 2 4 2" xfId="56221"/>
    <cellStyle name="Total 8 2 4 2 2" xfId="56222"/>
    <cellStyle name="Total 8 2 4 2 3" xfId="56223"/>
    <cellStyle name="Total 8 2 4 2 4" xfId="56224"/>
    <cellStyle name="Total 8 2 4 3" xfId="56225"/>
    <cellStyle name="Total 8 2 4 4" xfId="56226"/>
    <cellStyle name="Total 8 2 4 5" xfId="56227"/>
    <cellStyle name="Total 8 2 5" xfId="56228"/>
    <cellStyle name="Total 8 2 5 2" xfId="56229"/>
    <cellStyle name="Total 8 2 5 2 2" xfId="56230"/>
    <cellStyle name="Total 8 2 5 2 3" xfId="56231"/>
    <cellStyle name="Total 8 2 5 2 4" xfId="56232"/>
    <cellStyle name="Total 8 2 5 3" xfId="56233"/>
    <cellStyle name="Total 8 2 5 4" xfId="56234"/>
    <cellStyle name="Total 8 2 5 5" xfId="56235"/>
    <cellStyle name="Total 8 2 6" xfId="56236"/>
    <cellStyle name="Total 8 2 6 2" xfId="56237"/>
    <cellStyle name="Total 8 2 6 2 2" xfId="56238"/>
    <cellStyle name="Total 8 2 6 2 3" xfId="56239"/>
    <cellStyle name="Total 8 2 6 2 4" xfId="56240"/>
    <cellStyle name="Total 8 2 6 3" xfId="56241"/>
    <cellStyle name="Total 8 2 6 4" xfId="56242"/>
    <cellStyle name="Total 8 2 6 5" xfId="56243"/>
    <cellStyle name="Total 8 2 7" xfId="56244"/>
    <cellStyle name="Total 8 2 7 2" xfId="56245"/>
    <cellStyle name="Total 8 2 7 2 2" xfId="56246"/>
    <cellStyle name="Total 8 2 7 2 3" xfId="56247"/>
    <cellStyle name="Total 8 2 7 2 4" xfId="56248"/>
    <cellStyle name="Total 8 2 7 3" xfId="56249"/>
    <cellStyle name="Total 8 2 7 4" xfId="56250"/>
    <cellStyle name="Total 8 2 7 5" xfId="56251"/>
    <cellStyle name="Total 8 2 8" xfId="56252"/>
    <cellStyle name="Total 8 2 8 2" xfId="56253"/>
    <cellStyle name="Total 8 2 8 2 2" xfId="56254"/>
    <cellStyle name="Total 8 2 8 2 3" xfId="56255"/>
    <cellStyle name="Total 8 2 8 2 4" xfId="56256"/>
    <cellStyle name="Total 8 2 8 3" xfId="56257"/>
    <cellStyle name="Total 8 2 8 4" xfId="56258"/>
    <cellStyle name="Total 8 2 8 5" xfId="56259"/>
    <cellStyle name="Total 8 2 9" xfId="56260"/>
    <cellStyle name="Total 8 2 9 2" xfId="56261"/>
    <cellStyle name="Total 8 2 9 2 2" xfId="56262"/>
    <cellStyle name="Total 8 2 9 2 3" xfId="56263"/>
    <cellStyle name="Total 8 2 9 2 4" xfId="56264"/>
    <cellStyle name="Total 8 2 9 3" xfId="56265"/>
    <cellStyle name="Total 8 2 9 4" xfId="56266"/>
    <cellStyle name="Total 8 2 9 5" xfId="56267"/>
    <cellStyle name="Total 8 2_Income Statement " xfId="56268"/>
    <cellStyle name="Total 8 3" xfId="56269"/>
    <cellStyle name="Total 8 3 10" xfId="56270"/>
    <cellStyle name="Total 8 3 10 2" xfId="56271"/>
    <cellStyle name="Total 8 3 10 3" xfId="56272"/>
    <cellStyle name="Total 8 3 10 4" xfId="56273"/>
    <cellStyle name="Total 8 3 11" xfId="56274"/>
    <cellStyle name="Total 8 3 2" xfId="56275"/>
    <cellStyle name="Total 8 3 2 2" xfId="56276"/>
    <cellStyle name="Total 8 3 2 2 2" xfId="56277"/>
    <cellStyle name="Total 8 3 2 2 3" xfId="56278"/>
    <cellStyle name="Total 8 3 2 2 4" xfId="56279"/>
    <cellStyle name="Total 8 3 2 3" xfId="56280"/>
    <cellStyle name="Total 8 3 2 4" xfId="56281"/>
    <cellStyle name="Total 8 3 2 5" xfId="56282"/>
    <cellStyle name="Total 8 3 3" xfId="56283"/>
    <cellStyle name="Total 8 3 3 2" xfId="56284"/>
    <cellStyle name="Total 8 3 3 2 2" xfId="56285"/>
    <cellStyle name="Total 8 3 3 2 3" xfId="56286"/>
    <cellStyle name="Total 8 3 3 2 4" xfId="56287"/>
    <cellStyle name="Total 8 3 3 3" xfId="56288"/>
    <cellStyle name="Total 8 3 3 4" xfId="56289"/>
    <cellStyle name="Total 8 3 3 5" xfId="56290"/>
    <cellStyle name="Total 8 3 4" xfId="56291"/>
    <cellStyle name="Total 8 3 4 2" xfId="56292"/>
    <cellStyle name="Total 8 3 4 2 2" xfId="56293"/>
    <cellStyle name="Total 8 3 4 2 3" xfId="56294"/>
    <cellStyle name="Total 8 3 4 2 4" xfId="56295"/>
    <cellStyle name="Total 8 3 4 3" xfId="56296"/>
    <cellStyle name="Total 8 3 4 4" xfId="56297"/>
    <cellStyle name="Total 8 3 4 5" xfId="56298"/>
    <cellStyle name="Total 8 3 5" xfId="56299"/>
    <cellStyle name="Total 8 3 5 2" xfId="56300"/>
    <cellStyle name="Total 8 3 5 2 2" xfId="56301"/>
    <cellStyle name="Total 8 3 5 2 3" xfId="56302"/>
    <cellStyle name="Total 8 3 5 2 4" xfId="56303"/>
    <cellStyle name="Total 8 3 5 3" xfId="56304"/>
    <cellStyle name="Total 8 3 5 4" xfId="56305"/>
    <cellStyle name="Total 8 3 5 5" xfId="56306"/>
    <cellStyle name="Total 8 3 6" xfId="56307"/>
    <cellStyle name="Total 8 3 6 2" xfId="56308"/>
    <cellStyle name="Total 8 3 6 2 2" xfId="56309"/>
    <cellStyle name="Total 8 3 6 2 3" xfId="56310"/>
    <cellStyle name="Total 8 3 6 2 4" xfId="56311"/>
    <cellStyle name="Total 8 3 6 3" xfId="56312"/>
    <cellStyle name="Total 8 3 6 4" xfId="56313"/>
    <cellStyle name="Total 8 3 6 5" xfId="56314"/>
    <cellStyle name="Total 8 3 7" xfId="56315"/>
    <cellStyle name="Total 8 3 7 2" xfId="56316"/>
    <cellStyle name="Total 8 3 7 2 2" xfId="56317"/>
    <cellStyle name="Total 8 3 7 2 3" xfId="56318"/>
    <cellStyle name="Total 8 3 7 2 4" xfId="56319"/>
    <cellStyle name="Total 8 3 7 3" xfId="56320"/>
    <cellStyle name="Total 8 3 7 4" xfId="56321"/>
    <cellStyle name="Total 8 3 7 5" xfId="56322"/>
    <cellStyle name="Total 8 3 8" xfId="56323"/>
    <cellStyle name="Total 8 3 8 2" xfId="56324"/>
    <cellStyle name="Total 8 3 8 2 2" xfId="56325"/>
    <cellStyle name="Total 8 3 8 2 3" xfId="56326"/>
    <cellStyle name="Total 8 3 8 2 4" xfId="56327"/>
    <cellStyle name="Total 8 3 8 3" xfId="56328"/>
    <cellStyle name="Total 8 3 8 4" xfId="56329"/>
    <cellStyle name="Total 8 3 8 5" xfId="56330"/>
    <cellStyle name="Total 8 3 9" xfId="56331"/>
    <cellStyle name="Total 8 3 9 2" xfId="56332"/>
    <cellStyle name="Total 8 3 9 2 2" xfId="56333"/>
    <cellStyle name="Total 8 3 9 2 3" xfId="56334"/>
    <cellStyle name="Total 8 3 9 2 4" xfId="56335"/>
    <cellStyle name="Total 8 3 9 3" xfId="56336"/>
    <cellStyle name="Total 8 3 9 4" xfId="56337"/>
    <cellStyle name="Total 8 3 9 5" xfId="56338"/>
    <cellStyle name="Total 8 3_Income Statement " xfId="56339"/>
    <cellStyle name="Total 8 4" xfId="56340"/>
    <cellStyle name="Total 8 4 10" xfId="56341"/>
    <cellStyle name="Total 8 4 10 2" xfId="56342"/>
    <cellStyle name="Total 8 4 10 2 2" xfId="56343"/>
    <cellStyle name="Total 8 4 10 2 3" xfId="56344"/>
    <cellStyle name="Total 8 4 10 2 4" xfId="56345"/>
    <cellStyle name="Total 8 4 10 3" xfId="56346"/>
    <cellStyle name="Total 8 4 10 4" xfId="56347"/>
    <cellStyle name="Total 8 4 10 5" xfId="56348"/>
    <cellStyle name="Total 8 4 11" xfId="56349"/>
    <cellStyle name="Total 8 4 11 2" xfId="56350"/>
    <cellStyle name="Total 8 4 11 2 2" xfId="56351"/>
    <cellStyle name="Total 8 4 11 2 3" xfId="56352"/>
    <cellStyle name="Total 8 4 11 2 4" xfId="56353"/>
    <cellStyle name="Total 8 4 11 3" xfId="56354"/>
    <cellStyle name="Total 8 4 11 4" xfId="56355"/>
    <cellStyle name="Total 8 4 11 5" xfId="56356"/>
    <cellStyle name="Total 8 4 12" xfId="56357"/>
    <cellStyle name="Total 8 4 12 2" xfId="56358"/>
    <cellStyle name="Total 8 4 12 2 2" xfId="56359"/>
    <cellStyle name="Total 8 4 12 2 3" xfId="56360"/>
    <cellStyle name="Total 8 4 12 2 4" xfId="56361"/>
    <cellStyle name="Total 8 4 12 3" xfId="56362"/>
    <cellStyle name="Total 8 4 12 4" xfId="56363"/>
    <cellStyle name="Total 8 4 12 5" xfId="56364"/>
    <cellStyle name="Total 8 4 13" xfId="56365"/>
    <cellStyle name="Total 8 4 13 2" xfId="56366"/>
    <cellStyle name="Total 8 4 13 2 2" xfId="56367"/>
    <cellStyle name="Total 8 4 13 2 3" xfId="56368"/>
    <cellStyle name="Total 8 4 13 2 4" xfId="56369"/>
    <cellStyle name="Total 8 4 13 3" xfId="56370"/>
    <cellStyle name="Total 8 4 13 4" xfId="56371"/>
    <cellStyle name="Total 8 4 13 5" xfId="56372"/>
    <cellStyle name="Total 8 4 14" xfId="56373"/>
    <cellStyle name="Total 8 4 14 2" xfId="56374"/>
    <cellStyle name="Total 8 4 14 3" xfId="56375"/>
    <cellStyle name="Total 8 4 14 4" xfId="56376"/>
    <cellStyle name="Total 8 4 15" xfId="56377"/>
    <cellStyle name="Total 8 4 15 2" xfId="56378"/>
    <cellStyle name="Total 8 4 15 3" xfId="56379"/>
    <cellStyle name="Total 8 4 15 4" xfId="56380"/>
    <cellStyle name="Total 8 4 16" xfId="56381"/>
    <cellStyle name="Total 8 4 16 2" xfId="56382"/>
    <cellStyle name="Total 8 4 16 3" xfId="56383"/>
    <cellStyle name="Total 8 4 16 4" xfId="56384"/>
    <cellStyle name="Total 8 4 17" xfId="56385"/>
    <cellStyle name="Total 8 4 18" xfId="56386"/>
    <cellStyle name="Total 8 4 19" xfId="56387"/>
    <cellStyle name="Total 8 4 2" xfId="56388"/>
    <cellStyle name="Total 8 4 2 2" xfId="56389"/>
    <cellStyle name="Total 8 4 2 2 2" xfId="56390"/>
    <cellStyle name="Total 8 4 2 2 3" xfId="56391"/>
    <cellStyle name="Total 8 4 2 2 4" xfId="56392"/>
    <cellStyle name="Total 8 4 2 3" xfId="56393"/>
    <cellStyle name="Total 8 4 2 4" xfId="56394"/>
    <cellStyle name="Total 8 4 2 5" xfId="56395"/>
    <cellStyle name="Total 8 4 3" xfId="56396"/>
    <cellStyle name="Total 8 4 3 2" xfId="56397"/>
    <cellStyle name="Total 8 4 3 2 2" xfId="56398"/>
    <cellStyle name="Total 8 4 3 2 3" xfId="56399"/>
    <cellStyle name="Total 8 4 3 2 4" xfId="56400"/>
    <cellStyle name="Total 8 4 3 3" xfId="56401"/>
    <cellStyle name="Total 8 4 3 4" xfId="56402"/>
    <cellStyle name="Total 8 4 3 5" xfId="56403"/>
    <cellStyle name="Total 8 4 4" xfId="56404"/>
    <cellStyle name="Total 8 4 4 2" xfId="56405"/>
    <cellStyle name="Total 8 4 4 2 2" xfId="56406"/>
    <cellStyle name="Total 8 4 4 2 3" xfId="56407"/>
    <cellStyle name="Total 8 4 4 2 4" xfId="56408"/>
    <cellStyle name="Total 8 4 4 3" xfId="56409"/>
    <cellStyle name="Total 8 4 4 4" xfId="56410"/>
    <cellStyle name="Total 8 4 4 5" xfId="56411"/>
    <cellStyle name="Total 8 4 5" xfId="56412"/>
    <cellStyle name="Total 8 4 5 2" xfId="56413"/>
    <cellStyle name="Total 8 4 5 2 2" xfId="56414"/>
    <cellStyle name="Total 8 4 5 2 3" xfId="56415"/>
    <cellStyle name="Total 8 4 5 2 4" xfId="56416"/>
    <cellStyle name="Total 8 4 5 3" xfId="56417"/>
    <cellStyle name="Total 8 4 5 4" xfId="56418"/>
    <cellStyle name="Total 8 4 5 5" xfId="56419"/>
    <cellStyle name="Total 8 4 6" xfId="56420"/>
    <cellStyle name="Total 8 4 6 2" xfId="56421"/>
    <cellStyle name="Total 8 4 6 2 2" xfId="56422"/>
    <cellStyle name="Total 8 4 6 2 3" xfId="56423"/>
    <cellStyle name="Total 8 4 6 2 4" xfId="56424"/>
    <cellStyle name="Total 8 4 6 3" xfId="56425"/>
    <cellStyle name="Total 8 4 6 4" xfId="56426"/>
    <cellStyle name="Total 8 4 6 5" xfId="56427"/>
    <cellStyle name="Total 8 4 7" xfId="56428"/>
    <cellStyle name="Total 8 4 7 2" xfId="56429"/>
    <cellStyle name="Total 8 4 7 2 2" xfId="56430"/>
    <cellStyle name="Total 8 4 7 2 3" xfId="56431"/>
    <cellStyle name="Total 8 4 7 2 4" xfId="56432"/>
    <cellStyle name="Total 8 4 7 3" xfId="56433"/>
    <cellStyle name="Total 8 4 7 4" xfId="56434"/>
    <cellStyle name="Total 8 4 7 5" xfId="56435"/>
    <cellStyle name="Total 8 4 8" xfId="56436"/>
    <cellStyle name="Total 8 4 8 2" xfId="56437"/>
    <cellStyle name="Total 8 4 8 2 2" xfId="56438"/>
    <cellStyle name="Total 8 4 8 2 3" xfId="56439"/>
    <cellStyle name="Total 8 4 8 2 4" xfId="56440"/>
    <cellStyle name="Total 8 4 8 3" xfId="56441"/>
    <cellStyle name="Total 8 4 8 4" xfId="56442"/>
    <cellStyle name="Total 8 4 8 5" xfId="56443"/>
    <cellStyle name="Total 8 4 9" xfId="56444"/>
    <cellStyle name="Total 8 4 9 2" xfId="56445"/>
    <cellStyle name="Total 8 4 9 2 2" xfId="56446"/>
    <cellStyle name="Total 8 4 9 2 3" xfId="56447"/>
    <cellStyle name="Total 8 4 9 2 4" xfId="56448"/>
    <cellStyle name="Total 8 4 9 3" xfId="56449"/>
    <cellStyle name="Total 8 4 9 4" xfId="56450"/>
    <cellStyle name="Total 8 4 9 5" xfId="56451"/>
    <cellStyle name="Total 8 4_Income Statement " xfId="56452"/>
    <cellStyle name="Total 8 5" xfId="56453"/>
    <cellStyle name="Total 8 5 2" xfId="56454"/>
    <cellStyle name="Total 8 5 2 2" xfId="56455"/>
    <cellStyle name="Total 8 5 2 3" xfId="56456"/>
    <cellStyle name="Total 8 5 2 4" xfId="56457"/>
    <cellStyle name="Total 8 5 3" xfId="56458"/>
    <cellStyle name="Total 8 5 4" xfId="56459"/>
    <cellStyle name="Total 8 5 5" xfId="56460"/>
    <cellStyle name="Total 8 6" xfId="56461"/>
    <cellStyle name="Total 8 6 2" xfId="56462"/>
    <cellStyle name="Total 8 6 2 2" xfId="56463"/>
    <cellStyle name="Total 8 6 2 3" xfId="56464"/>
    <cellStyle name="Total 8 6 2 4" xfId="56465"/>
    <cellStyle name="Total 8 6 3" xfId="56466"/>
    <cellStyle name="Total 8 6 4" xfId="56467"/>
    <cellStyle name="Total 8 6 5" xfId="56468"/>
    <cellStyle name="Total 8 7" xfId="56469"/>
    <cellStyle name="Total 8 7 2" xfId="56470"/>
    <cellStyle name="Total 8 7 2 2" xfId="56471"/>
    <cellStyle name="Total 8 7 2 3" xfId="56472"/>
    <cellStyle name="Total 8 7 2 4" xfId="56473"/>
    <cellStyle name="Total 8 7 3" xfId="56474"/>
    <cellStyle name="Total 8 7 4" xfId="56475"/>
    <cellStyle name="Total 8 7 5" xfId="56476"/>
    <cellStyle name="Total 8 8" xfId="56477"/>
    <cellStyle name="Total 8 8 2" xfId="56478"/>
    <cellStyle name="Total 8 8 2 2" xfId="56479"/>
    <cellStyle name="Total 8 8 2 3" xfId="56480"/>
    <cellStyle name="Total 8 8 2 4" xfId="56481"/>
    <cellStyle name="Total 8 8 3" xfId="56482"/>
    <cellStyle name="Total 8 8 4" xfId="56483"/>
    <cellStyle name="Total 8 8 5" xfId="56484"/>
    <cellStyle name="Total 8 9" xfId="56485"/>
    <cellStyle name="Total 8_Cash Flow " xfId="56486"/>
    <cellStyle name="Total 9" xfId="2023"/>
    <cellStyle name="Total 9 10" xfId="56488"/>
    <cellStyle name="Total 9 11" xfId="56489"/>
    <cellStyle name="Total 9 12" xfId="56490"/>
    <cellStyle name="Total 9 13" xfId="56491"/>
    <cellStyle name="Total 9 14" xfId="56487"/>
    <cellStyle name="Total 9 2" xfId="56492"/>
    <cellStyle name="Total 9 2 10" xfId="56493"/>
    <cellStyle name="Total 9 2 10 2" xfId="56494"/>
    <cellStyle name="Total 9 2 10 2 2" xfId="56495"/>
    <cellStyle name="Total 9 2 10 2 3" xfId="56496"/>
    <cellStyle name="Total 9 2 10 2 4" xfId="56497"/>
    <cellStyle name="Total 9 2 10 3" xfId="56498"/>
    <cellStyle name="Total 9 2 10 4" xfId="56499"/>
    <cellStyle name="Total 9 2 10 5" xfId="56500"/>
    <cellStyle name="Total 9 2 11" xfId="56501"/>
    <cellStyle name="Total 9 2 11 2" xfId="56502"/>
    <cellStyle name="Total 9 2 11 3" xfId="56503"/>
    <cellStyle name="Total 9 2 11 4" xfId="56504"/>
    <cellStyle name="Total 9 2 12" xfId="56505"/>
    <cellStyle name="Total 9 2 13" xfId="56506"/>
    <cellStyle name="Total 9 2 14" xfId="56507"/>
    <cellStyle name="Total 9 2 2" xfId="56508"/>
    <cellStyle name="Total 9 2 2 10" xfId="56509"/>
    <cellStyle name="Total 9 2 2 10 2" xfId="56510"/>
    <cellStyle name="Total 9 2 2 10 3" xfId="56511"/>
    <cellStyle name="Total 9 2 2 10 4" xfId="56512"/>
    <cellStyle name="Total 9 2 2 11" xfId="56513"/>
    <cellStyle name="Total 9 2 2 2" xfId="56514"/>
    <cellStyle name="Total 9 2 2 2 2" xfId="56515"/>
    <cellStyle name="Total 9 2 2 2 2 2" xfId="56516"/>
    <cellStyle name="Total 9 2 2 2 2 3" xfId="56517"/>
    <cellStyle name="Total 9 2 2 2 2 4" xfId="56518"/>
    <cellStyle name="Total 9 2 2 2 3" xfId="56519"/>
    <cellStyle name="Total 9 2 2 2 4" xfId="56520"/>
    <cellStyle name="Total 9 2 2 2 5" xfId="56521"/>
    <cellStyle name="Total 9 2 2 3" xfId="56522"/>
    <cellStyle name="Total 9 2 2 3 2" xfId="56523"/>
    <cellStyle name="Total 9 2 2 3 2 2" xfId="56524"/>
    <cellStyle name="Total 9 2 2 3 2 3" xfId="56525"/>
    <cellStyle name="Total 9 2 2 3 2 4" xfId="56526"/>
    <cellStyle name="Total 9 2 2 3 3" xfId="56527"/>
    <cellStyle name="Total 9 2 2 3 4" xfId="56528"/>
    <cellStyle name="Total 9 2 2 3 5" xfId="56529"/>
    <cellStyle name="Total 9 2 2 4" xfId="56530"/>
    <cellStyle name="Total 9 2 2 4 2" xfId="56531"/>
    <cellStyle name="Total 9 2 2 4 2 2" xfId="56532"/>
    <cellStyle name="Total 9 2 2 4 2 3" xfId="56533"/>
    <cellStyle name="Total 9 2 2 4 2 4" xfId="56534"/>
    <cellStyle name="Total 9 2 2 4 3" xfId="56535"/>
    <cellStyle name="Total 9 2 2 4 4" xfId="56536"/>
    <cellStyle name="Total 9 2 2 4 5" xfId="56537"/>
    <cellStyle name="Total 9 2 2 5" xfId="56538"/>
    <cellStyle name="Total 9 2 2 5 2" xfId="56539"/>
    <cellStyle name="Total 9 2 2 5 2 2" xfId="56540"/>
    <cellStyle name="Total 9 2 2 5 2 3" xfId="56541"/>
    <cellStyle name="Total 9 2 2 5 2 4" xfId="56542"/>
    <cellStyle name="Total 9 2 2 5 3" xfId="56543"/>
    <cellStyle name="Total 9 2 2 5 4" xfId="56544"/>
    <cellStyle name="Total 9 2 2 5 5" xfId="56545"/>
    <cellStyle name="Total 9 2 2 6" xfId="56546"/>
    <cellStyle name="Total 9 2 2 6 2" xfId="56547"/>
    <cellStyle name="Total 9 2 2 6 2 2" xfId="56548"/>
    <cellStyle name="Total 9 2 2 6 2 3" xfId="56549"/>
    <cellStyle name="Total 9 2 2 6 2 4" xfId="56550"/>
    <cellStyle name="Total 9 2 2 6 3" xfId="56551"/>
    <cellStyle name="Total 9 2 2 6 4" xfId="56552"/>
    <cellStyle name="Total 9 2 2 6 5" xfId="56553"/>
    <cellStyle name="Total 9 2 2 7" xfId="56554"/>
    <cellStyle name="Total 9 2 2 7 2" xfId="56555"/>
    <cellStyle name="Total 9 2 2 7 2 2" xfId="56556"/>
    <cellStyle name="Total 9 2 2 7 2 3" xfId="56557"/>
    <cellStyle name="Total 9 2 2 7 2 4" xfId="56558"/>
    <cellStyle name="Total 9 2 2 7 3" xfId="56559"/>
    <cellStyle name="Total 9 2 2 7 4" xfId="56560"/>
    <cellStyle name="Total 9 2 2 7 5" xfId="56561"/>
    <cellStyle name="Total 9 2 2 8" xfId="56562"/>
    <cellStyle name="Total 9 2 2 8 2" xfId="56563"/>
    <cellStyle name="Total 9 2 2 8 2 2" xfId="56564"/>
    <cellStyle name="Total 9 2 2 8 2 3" xfId="56565"/>
    <cellStyle name="Total 9 2 2 8 2 4" xfId="56566"/>
    <cellStyle name="Total 9 2 2 8 3" xfId="56567"/>
    <cellStyle name="Total 9 2 2 8 4" xfId="56568"/>
    <cellStyle name="Total 9 2 2 8 5" xfId="56569"/>
    <cellStyle name="Total 9 2 2 9" xfId="56570"/>
    <cellStyle name="Total 9 2 2 9 2" xfId="56571"/>
    <cellStyle name="Total 9 2 2 9 2 2" xfId="56572"/>
    <cellStyle name="Total 9 2 2 9 2 3" xfId="56573"/>
    <cellStyle name="Total 9 2 2 9 2 4" xfId="56574"/>
    <cellStyle name="Total 9 2 2 9 3" xfId="56575"/>
    <cellStyle name="Total 9 2 2 9 4" xfId="56576"/>
    <cellStyle name="Total 9 2 2 9 5" xfId="56577"/>
    <cellStyle name="Total 9 2 2_Income Statement " xfId="56578"/>
    <cellStyle name="Total 9 2 3" xfId="56579"/>
    <cellStyle name="Total 9 2 3 2" xfId="56580"/>
    <cellStyle name="Total 9 2 3 2 2" xfId="56581"/>
    <cellStyle name="Total 9 2 3 2 3" xfId="56582"/>
    <cellStyle name="Total 9 2 3 2 4" xfId="56583"/>
    <cellStyle name="Total 9 2 3 3" xfId="56584"/>
    <cellStyle name="Total 9 2 3 4" xfId="56585"/>
    <cellStyle name="Total 9 2 3 5" xfId="56586"/>
    <cellStyle name="Total 9 2 4" xfId="56587"/>
    <cellStyle name="Total 9 2 4 2" xfId="56588"/>
    <cellStyle name="Total 9 2 4 2 2" xfId="56589"/>
    <cellStyle name="Total 9 2 4 2 3" xfId="56590"/>
    <cellStyle name="Total 9 2 4 2 4" xfId="56591"/>
    <cellStyle name="Total 9 2 4 3" xfId="56592"/>
    <cellStyle name="Total 9 2 4 4" xfId="56593"/>
    <cellStyle name="Total 9 2 4 5" xfId="56594"/>
    <cellStyle name="Total 9 2 5" xfId="56595"/>
    <cellStyle name="Total 9 2 5 2" xfId="56596"/>
    <cellStyle name="Total 9 2 5 2 2" xfId="56597"/>
    <cellStyle name="Total 9 2 5 2 3" xfId="56598"/>
    <cellStyle name="Total 9 2 5 2 4" xfId="56599"/>
    <cellStyle name="Total 9 2 5 3" xfId="56600"/>
    <cellStyle name="Total 9 2 5 4" xfId="56601"/>
    <cellStyle name="Total 9 2 5 5" xfId="56602"/>
    <cellStyle name="Total 9 2 6" xfId="56603"/>
    <cellStyle name="Total 9 2 6 2" xfId="56604"/>
    <cellStyle name="Total 9 2 6 2 2" xfId="56605"/>
    <cellStyle name="Total 9 2 6 2 3" xfId="56606"/>
    <cellStyle name="Total 9 2 6 2 4" xfId="56607"/>
    <cellStyle name="Total 9 2 6 3" xfId="56608"/>
    <cellStyle name="Total 9 2 6 4" xfId="56609"/>
    <cellStyle name="Total 9 2 6 5" xfId="56610"/>
    <cellStyle name="Total 9 2 7" xfId="56611"/>
    <cellStyle name="Total 9 2 7 2" xfId="56612"/>
    <cellStyle name="Total 9 2 7 2 2" xfId="56613"/>
    <cellStyle name="Total 9 2 7 2 3" xfId="56614"/>
    <cellStyle name="Total 9 2 7 2 4" xfId="56615"/>
    <cellStyle name="Total 9 2 7 3" xfId="56616"/>
    <cellStyle name="Total 9 2 7 4" xfId="56617"/>
    <cellStyle name="Total 9 2 7 5" xfId="56618"/>
    <cellStyle name="Total 9 2 8" xfId="56619"/>
    <cellStyle name="Total 9 2 8 2" xfId="56620"/>
    <cellStyle name="Total 9 2 8 2 2" xfId="56621"/>
    <cellStyle name="Total 9 2 8 2 3" xfId="56622"/>
    <cellStyle name="Total 9 2 8 2 4" xfId="56623"/>
    <cellStyle name="Total 9 2 8 3" xfId="56624"/>
    <cellStyle name="Total 9 2 8 4" xfId="56625"/>
    <cellStyle name="Total 9 2 8 5" xfId="56626"/>
    <cellStyle name="Total 9 2 9" xfId="56627"/>
    <cellStyle name="Total 9 2 9 2" xfId="56628"/>
    <cellStyle name="Total 9 2 9 2 2" xfId="56629"/>
    <cellStyle name="Total 9 2 9 2 3" xfId="56630"/>
    <cellStyle name="Total 9 2 9 2 4" xfId="56631"/>
    <cellStyle name="Total 9 2 9 3" xfId="56632"/>
    <cellStyle name="Total 9 2 9 4" xfId="56633"/>
    <cellStyle name="Total 9 2 9 5" xfId="56634"/>
    <cellStyle name="Total 9 2_Income Statement " xfId="56635"/>
    <cellStyle name="Total 9 3" xfId="56636"/>
    <cellStyle name="Total 9 3 10" xfId="56637"/>
    <cellStyle name="Total 9 3 10 2" xfId="56638"/>
    <cellStyle name="Total 9 3 10 3" xfId="56639"/>
    <cellStyle name="Total 9 3 10 4" xfId="56640"/>
    <cellStyle name="Total 9 3 11" xfId="56641"/>
    <cellStyle name="Total 9 3 2" xfId="56642"/>
    <cellStyle name="Total 9 3 2 2" xfId="56643"/>
    <cellStyle name="Total 9 3 2 2 2" xfId="56644"/>
    <cellStyle name="Total 9 3 2 2 3" xfId="56645"/>
    <cellStyle name="Total 9 3 2 2 4" xfId="56646"/>
    <cellStyle name="Total 9 3 2 3" xfId="56647"/>
    <cellStyle name="Total 9 3 2 4" xfId="56648"/>
    <cellStyle name="Total 9 3 2 5" xfId="56649"/>
    <cellStyle name="Total 9 3 3" xfId="56650"/>
    <cellStyle name="Total 9 3 3 2" xfId="56651"/>
    <cellStyle name="Total 9 3 3 2 2" xfId="56652"/>
    <cellStyle name="Total 9 3 3 2 3" xfId="56653"/>
    <cellStyle name="Total 9 3 3 2 4" xfId="56654"/>
    <cellStyle name="Total 9 3 3 3" xfId="56655"/>
    <cellStyle name="Total 9 3 3 4" xfId="56656"/>
    <cellStyle name="Total 9 3 3 5" xfId="56657"/>
    <cellStyle name="Total 9 3 4" xfId="56658"/>
    <cellStyle name="Total 9 3 4 2" xfId="56659"/>
    <cellStyle name="Total 9 3 4 2 2" xfId="56660"/>
    <cellStyle name="Total 9 3 4 2 3" xfId="56661"/>
    <cellStyle name="Total 9 3 4 2 4" xfId="56662"/>
    <cellStyle name="Total 9 3 4 3" xfId="56663"/>
    <cellStyle name="Total 9 3 4 4" xfId="56664"/>
    <cellStyle name="Total 9 3 4 5" xfId="56665"/>
    <cellStyle name="Total 9 3 5" xfId="56666"/>
    <cellStyle name="Total 9 3 5 2" xfId="56667"/>
    <cellStyle name="Total 9 3 5 2 2" xfId="56668"/>
    <cellStyle name="Total 9 3 5 2 3" xfId="56669"/>
    <cellStyle name="Total 9 3 5 2 4" xfId="56670"/>
    <cellStyle name="Total 9 3 5 3" xfId="56671"/>
    <cellStyle name="Total 9 3 5 4" xfId="56672"/>
    <cellStyle name="Total 9 3 5 5" xfId="56673"/>
    <cellStyle name="Total 9 3 6" xfId="56674"/>
    <cellStyle name="Total 9 3 6 2" xfId="56675"/>
    <cellStyle name="Total 9 3 6 2 2" xfId="56676"/>
    <cellStyle name="Total 9 3 6 2 3" xfId="56677"/>
    <cellStyle name="Total 9 3 6 2 4" xfId="56678"/>
    <cellStyle name="Total 9 3 6 3" xfId="56679"/>
    <cellStyle name="Total 9 3 6 4" xfId="56680"/>
    <cellStyle name="Total 9 3 6 5" xfId="56681"/>
    <cellStyle name="Total 9 3 7" xfId="56682"/>
    <cellStyle name="Total 9 3 7 2" xfId="56683"/>
    <cellStyle name="Total 9 3 7 2 2" xfId="56684"/>
    <cellStyle name="Total 9 3 7 2 3" xfId="56685"/>
    <cellStyle name="Total 9 3 7 2 4" xfId="56686"/>
    <cellStyle name="Total 9 3 7 3" xfId="56687"/>
    <cellStyle name="Total 9 3 7 4" xfId="56688"/>
    <cellStyle name="Total 9 3 7 5" xfId="56689"/>
    <cellStyle name="Total 9 3 8" xfId="56690"/>
    <cellStyle name="Total 9 3 8 2" xfId="56691"/>
    <cellStyle name="Total 9 3 8 2 2" xfId="56692"/>
    <cellStyle name="Total 9 3 8 2 3" xfId="56693"/>
    <cellStyle name="Total 9 3 8 2 4" xfId="56694"/>
    <cellStyle name="Total 9 3 8 3" xfId="56695"/>
    <cellStyle name="Total 9 3 8 4" xfId="56696"/>
    <cellStyle name="Total 9 3 8 5" xfId="56697"/>
    <cellStyle name="Total 9 3 9" xfId="56698"/>
    <cellStyle name="Total 9 3 9 2" xfId="56699"/>
    <cellStyle name="Total 9 3 9 2 2" xfId="56700"/>
    <cellStyle name="Total 9 3 9 2 3" xfId="56701"/>
    <cellStyle name="Total 9 3 9 2 4" xfId="56702"/>
    <cellStyle name="Total 9 3 9 3" xfId="56703"/>
    <cellStyle name="Total 9 3 9 4" xfId="56704"/>
    <cellStyle name="Total 9 3 9 5" xfId="56705"/>
    <cellStyle name="Total 9 3_Income Statement " xfId="56706"/>
    <cellStyle name="Total 9 4" xfId="56707"/>
    <cellStyle name="Total 9 4 10" xfId="56708"/>
    <cellStyle name="Total 9 4 10 2" xfId="56709"/>
    <cellStyle name="Total 9 4 10 2 2" xfId="56710"/>
    <cellStyle name="Total 9 4 10 2 3" xfId="56711"/>
    <cellStyle name="Total 9 4 10 2 4" xfId="56712"/>
    <cellStyle name="Total 9 4 10 3" xfId="56713"/>
    <cellStyle name="Total 9 4 10 4" xfId="56714"/>
    <cellStyle name="Total 9 4 10 5" xfId="56715"/>
    <cellStyle name="Total 9 4 11" xfId="56716"/>
    <cellStyle name="Total 9 4 11 2" xfId="56717"/>
    <cellStyle name="Total 9 4 11 2 2" xfId="56718"/>
    <cellStyle name="Total 9 4 11 2 3" xfId="56719"/>
    <cellStyle name="Total 9 4 11 2 4" xfId="56720"/>
    <cellStyle name="Total 9 4 11 3" xfId="56721"/>
    <cellStyle name="Total 9 4 11 4" xfId="56722"/>
    <cellStyle name="Total 9 4 11 5" xfId="56723"/>
    <cellStyle name="Total 9 4 12" xfId="56724"/>
    <cellStyle name="Total 9 4 12 2" xfId="56725"/>
    <cellStyle name="Total 9 4 12 2 2" xfId="56726"/>
    <cellStyle name="Total 9 4 12 2 3" xfId="56727"/>
    <cellStyle name="Total 9 4 12 2 4" xfId="56728"/>
    <cellStyle name="Total 9 4 12 3" xfId="56729"/>
    <cellStyle name="Total 9 4 12 4" xfId="56730"/>
    <cellStyle name="Total 9 4 12 5" xfId="56731"/>
    <cellStyle name="Total 9 4 13" xfId="56732"/>
    <cellStyle name="Total 9 4 13 2" xfId="56733"/>
    <cellStyle name="Total 9 4 13 2 2" xfId="56734"/>
    <cellStyle name="Total 9 4 13 2 3" xfId="56735"/>
    <cellStyle name="Total 9 4 13 2 4" xfId="56736"/>
    <cellStyle name="Total 9 4 13 3" xfId="56737"/>
    <cellStyle name="Total 9 4 13 4" xfId="56738"/>
    <cellStyle name="Total 9 4 13 5" xfId="56739"/>
    <cellStyle name="Total 9 4 14" xfId="56740"/>
    <cellStyle name="Total 9 4 14 2" xfId="56741"/>
    <cellStyle name="Total 9 4 14 3" xfId="56742"/>
    <cellStyle name="Total 9 4 14 4" xfId="56743"/>
    <cellStyle name="Total 9 4 15" xfId="56744"/>
    <cellStyle name="Total 9 4 15 2" xfId="56745"/>
    <cellStyle name="Total 9 4 15 3" xfId="56746"/>
    <cellStyle name="Total 9 4 15 4" xfId="56747"/>
    <cellStyle name="Total 9 4 16" xfId="56748"/>
    <cellStyle name="Total 9 4 16 2" xfId="56749"/>
    <cellStyle name="Total 9 4 16 3" xfId="56750"/>
    <cellStyle name="Total 9 4 16 4" xfId="56751"/>
    <cellStyle name="Total 9 4 17" xfId="56752"/>
    <cellStyle name="Total 9 4 18" xfId="56753"/>
    <cellStyle name="Total 9 4 19" xfId="56754"/>
    <cellStyle name="Total 9 4 2" xfId="56755"/>
    <cellStyle name="Total 9 4 2 2" xfId="56756"/>
    <cellStyle name="Total 9 4 2 2 2" xfId="56757"/>
    <cellStyle name="Total 9 4 2 2 3" xfId="56758"/>
    <cellStyle name="Total 9 4 2 2 4" xfId="56759"/>
    <cellStyle name="Total 9 4 2 3" xfId="56760"/>
    <cellStyle name="Total 9 4 2 4" xfId="56761"/>
    <cellStyle name="Total 9 4 2 5" xfId="56762"/>
    <cellStyle name="Total 9 4 3" xfId="56763"/>
    <cellStyle name="Total 9 4 3 2" xfId="56764"/>
    <cellStyle name="Total 9 4 3 2 2" xfId="56765"/>
    <cellStyle name="Total 9 4 3 2 3" xfId="56766"/>
    <cellStyle name="Total 9 4 3 2 4" xfId="56767"/>
    <cellStyle name="Total 9 4 3 3" xfId="56768"/>
    <cellStyle name="Total 9 4 3 4" xfId="56769"/>
    <cellStyle name="Total 9 4 3 5" xfId="56770"/>
    <cellStyle name="Total 9 4 4" xfId="56771"/>
    <cellStyle name="Total 9 4 4 2" xfId="56772"/>
    <cellStyle name="Total 9 4 4 2 2" xfId="56773"/>
    <cellStyle name="Total 9 4 4 2 3" xfId="56774"/>
    <cellStyle name="Total 9 4 4 2 4" xfId="56775"/>
    <cellStyle name="Total 9 4 4 3" xfId="56776"/>
    <cellStyle name="Total 9 4 4 4" xfId="56777"/>
    <cellStyle name="Total 9 4 4 5" xfId="56778"/>
    <cellStyle name="Total 9 4 5" xfId="56779"/>
    <cellStyle name="Total 9 4 5 2" xfId="56780"/>
    <cellStyle name="Total 9 4 5 2 2" xfId="56781"/>
    <cellStyle name="Total 9 4 5 2 3" xfId="56782"/>
    <cellStyle name="Total 9 4 5 2 4" xfId="56783"/>
    <cellStyle name="Total 9 4 5 3" xfId="56784"/>
    <cellStyle name="Total 9 4 5 4" xfId="56785"/>
    <cellStyle name="Total 9 4 5 5" xfId="56786"/>
    <cellStyle name="Total 9 4 6" xfId="56787"/>
    <cellStyle name="Total 9 4 6 2" xfId="56788"/>
    <cellStyle name="Total 9 4 6 2 2" xfId="56789"/>
    <cellStyle name="Total 9 4 6 2 3" xfId="56790"/>
    <cellStyle name="Total 9 4 6 2 4" xfId="56791"/>
    <cellStyle name="Total 9 4 6 3" xfId="56792"/>
    <cellStyle name="Total 9 4 6 4" xfId="56793"/>
    <cellStyle name="Total 9 4 6 5" xfId="56794"/>
    <cellStyle name="Total 9 4 7" xfId="56795"/>
    <cellStyle name="Total 9 4 7 2" xfId="56796"/>
    <cellStyle name="Total 9 4 7 2 2" xfId="56797"/>
    <cellStyle name="Total 9 4 7 2 3" xfId="56798"/>
    <cellStyle name="Total 9 4 7 2 4" xfId="56799"/>
    <cellStyle name="Total 9 4 7 3" xfId="56800"/>
    <cellStyle name="Total 9 4 7 4" xfId="56801"/>
    <cellStyle name="Total 9 4 7 5" xfId="56802"/>
    <cellStyle name="Total 9 4 8" xfId="56803"/>
    <cellStyle name="Total 9 4 8 2" xfId="56804"/>
    <cellStyle name="Total 9 4 8 2 2" xfId="56805"/>
    <cellStyle name="Total 9 4 8 2 3" xfId="56806"/>
    <cellStyle name="Total 9 4 8 2 4" xfId="56807"/>
    <cellStyle name="Total 9 4 8 3" xfId="56808"/>
    <cellStyle name="Total 9 4 8 4" xfId="56809"/>
    <cellStyle name="Total 9 4 8 5" xfId="56810"/>
    <cellStyle name="Total 9 4 9" xfId="56811"/>
    <cellStyle name="Total 9 4 9 2" xfId="56812"/>
    <cellStyle name="Total 9 4 9 2 2" xfId="56813"/>
    <cellStyle name="Total 9 4 9 2 3" xfId="56814"/>
    <cellStyle name="Total 9 4 9 2 4" xfId="56815"/>
    <cellStyle name="Total 9 4 9 3" xfId="56816"/>
    <cellStyle name="Total 9 4 9 4" xfId="56817"/>
    <cellStyle name="Total 9 4 9 5" xfId="56818"/>
    <cellStyle name="Total 9 4_Income Statement " xfId="56819"/>
    <cellStyle name="Total 9 5" xfId="56820"/>
    <cellStyle name="Total 9 5 2" xfId="56821"/>
    <cellStyle name="Total 9 5 2 2" xfId="56822"/>
    <cellStyle name="Total 9 5 2 3" xfId="56823"/>
    <cellStyle name="Total 9 5 2 4" xfId="56824"/>
    <cellStyle name="Total 9 5 3" xfId="56825"/>
    <cellStyle name="Total 9 5 4" xfId="56826"/>
    <cellStyle name="Total 9 5 5" xfId="56827"/>
    <cellStyle name="Total 9 6" xfId="56828"/>
    <cellStyle name="Total 9 6 2" xfId="56829"/>
    <cellStyle name="Total 9 6 2 2" xfId="56830"/>
    <cellStyle name="Total 9 6 2 3" xfId="56831"/>
    <cellStyle name="Total 9 6 2 4" xfId="56832"/>
    <cellStyle name="Total 9 6 3" xfId="56833"/>
    <cellStyle name="Total 9 6 4" xfId="56834"/>
    <cellStyle name="Total 9 6 5" xfId="56835"/>
    <cellStyle name="Total 9 7" xfId="56836"/>
    <cellStyle name="Total 9 7 2" xfId="56837"/>
    <cellStyle name="Total 9 7 2 2" xfId="56838"/>
    <cellStyle name="Total 9 7 2 3" xfId="56839"/>
    <cellStyle name="Total 9 7 2 4" xfId="56840"/>
    <cellStyle name="Total 9 7 3" xfId="56841"/>
    <cellStyle name="Total 9 7 4" xfId="56842"/>
    <cellStyle name="Total 9 7 5" xfId="56843"/>
    <cellStyle name="Total 9 8" xfId="56844"/>
    <cellStyle name="Total 9 8 2" xfId="56845"/>
    <cellStyle name="Total 9 8 2 2" xfId="56846"/>
    <cellStyle name="Total 9 8 2 3" xfId="56847"/>
    <cellStyle name="Total 9 8 2 4" xfId="56848"/>
    <cellStyle name="Total 9 8 3" xfId="56849"/>
    <cellStyle name="Total 9 8 4" xfId="56850"/>
    <cellStyle name="Total 9 8 5" xfId="56851"/>
    <cellStyle name="Total 9 9" xfId="56852"/>
    <cellStyle name="Total 9_Cash Flow " xfId="56853"/>
    <cellStyle name="Total Bold" xfId="2024"/>
    <cellStyle name="Total Bold 2" xfId="56854"/>
    <cellStyle name="Total Bold 2 2" xfId="56855"/>
    <cellStyle name="Total Bold 2 2 2" xfId="56856"/>
    <cellStyle name="Total Bold 2_Income Statement " xfId="56857"/>
    <cellStyle name="Total Bold 3" xfId="56858"/>
    <cellStyle name="Total Bold 3 2" xfId="56859"/>
    <cellStyle name="Total Bold 3 2 2" xfId="56860"/>
    <cellStyle name="Total Bold 3 2 2 2" xfId="56861"/>
    <cellStyle name="Total Bold 3 2_Income Statement " xfId="56862"/>
    <cellStyle name="Total Bold 3 3" xfId="56863"/>
    <cellStyle name="Total Bold 3 3 2" xfId="56864"/>
    <cellStyle name="Total Bold 3_Income Statement " xfId="56865"/>
    <cellStyle name="Total Bold 4" xfId="56866"/>
    <cellStyle name="Total Bold 4 2" xfId="56867"/>
    <cellStyle name="Total Bold 4 2 2" xfId="56868"/>
    <cellStyle name="Total Bold 4 3" xfId="56869"/>
    <cellStyle name="Total Bold 4 3 2" xfId="56870"/>
    <cellStyle name="Total Bold 4_Income Statement " xfId="56871"/>
    <cellStyle name="Total Bold 5" xfId="56872"/>
    <cellStyle name="Total Bold 5 2" xfId="56873"/>
    <cellStyle name="Total Bold 5 2 2" xfId="56874"/>
    <cellStyle name="Total Bold 5 3" xfId="56875"/>
    <cellStyle name="Total Bold 5 3 2" xfId="56876"/>
    <cellStyle name="Total Bold 5_Income Statement " xfId="56877"/>
    <cellStyle name="Total Bold 6" xfId="56878"/>
    <cellStyle name="Total Bold 6 2" xfId="56879"/>
    <cellStyle name="Total Bold_Adjusting Entries-Q1" xfId="56880"/>
    <cellStyle name="Total4 - Style4" xfId="56881"/>
    <cellStyle name="Totals" xfId="3243"/>
    <cellStyle name="Underline_Single" xfId="2044"/>
    <cellStyle name="Unprot" xfId="3242"/>
    <cellStyle name="Unprot$" xfId="3241"/>
    <cellStyle name="Unprot_CurrencySKorea" xfId="3240"/>
    <cellStyle name="Unprotect" xfId="2049"/>
    <cellStyle name="UNPROTECTED" xfId="3239"/>
    <cellStyle name="Update" xfId="3238"/>
    <cellStyle name="Update 2" xfId="56882"/>
    <cellStyle name="USD" xfId="3237"/>
    <cellStyle name="USD 2" xfId="56883"/>
    <cellStyle name="USD billion" xfId="3236"/>
    <cellStyle name="USD million" xfId="3235"/>
    <cellStyle name="USD thousand" xfId="3234"/>
    <cellStyle name="Validation" xfId="2025"/>
    <cellStyle name="Validation 10" xfId="56885"/>
    <cellStyle name="Validation 11" xfId="56884"/>
    <cellStyle name="Validation 2" xfId="56886"/>
    <cellStyle name="Validation 2 10" xfId="56887"/>
    <cellStyle name="Validation 2 2" xfId="56888"/>
    <cellStyle name="Validation 2 2 2" xfId="56889"/>
    <cellStyle name="Validation 2 2 2 2" xfId="56890"/>
    <cellStyle name="Validation 2 2 3" xfId="56891"/>
    <cellStyle name="Validation 2 2 3 2" xfId="56892"/>
    <cellStyle name="Validation 2 2 4" xfId="56893"/>
    <cellStyle name="Validation 2 2_Income Statement " xfId="56894"/>
    <cellStyle name="Validation 2 3" xfId="56895"/>
    <cellStyle name="Validation 2 3 2" xfId="56896"/>
    <cellStyle name="Validation 2 4" xfId="56897"/>
    <cellStyle name="Validation 2 4 2" xfId="56898"/>
    <cellStyle name="Validation 2 5" xfId="56899"/>
    <cellStyle name="Validation 2 6" xfId="56900"/>
    <cellStyle name="Validation 2 7" xfId="56901"/>
    <cellStyle name="Validation 2 8" xfId="56902"/>
    <cellStyle name="Validation 2 9" xfId="56903"/>
    <cellStyle name="Validation 2_Income Statement " xfId="56904"/>
    <cellStyle name="Validation 3" xfId="56905"/>
    <cellStyle name="Validation 3 2" xfId="56906"/>
    <cellStyle name="Validation 3 2 2" xfId="56907"/>
    <cellStyle name="Validation 3 3" xfId="56908"/>
    <cellStyle name="Validation 3 3 2" xfId="56909"/>
    <cellStyle name="Validation 3 4" xfId="56910"/>
    <cellStyle name="Validation 3_Income Statement " xfId="56911"/>
    <cellStyle name="Validation 4" xfId="56912"/>
    <cellStyle name="Validation 4 2" xfId="56913"/>
    <cellStyle name="Validation 5" xfId="56914"/>
    <cellStyle name="Validation 5 2" xfId="56915"/>
    <cellStyle name="Validation 6" xfId="56916"/>
    <cellStyle name="Validation 6 2" xfId="56917"/>
    <cellStyle name="Validation 7" xfId="56918"/>
    <cellStyle name="Validation 8" xfId="56919"/>
    <cellStyle name="Validation 9" xfId="56920"/>
    <cellStyle name="Validation_Income Statement " xfId="56921"/>
    <cellStyle name="Währung [0]_Compiling Utility Macros" xfId="3233"/>
    <cellStyle name="Währung_Compiling Utility Macros" xfId="3232"/>
    <cellStyle name="Warning" xfId="3231"/>
    <cellStyle name="Warning 2" xfId="56922"/>
    <cellStyle name="Warning Text 10" xfId="2026"/>
    <cellStyle name="Warning Text 10 10" xfId="56924"/>
    <cellStyle name="Warning Text 10 11" xfId="56923"/>
    <cellStyle name="Warning Text 10 2" xfId="56925"/>
    <cellStyle name="Warning Text 10 2 2" xfId="56926"/>
    <cellStyle name="Warning Text 10 2 2 2" xfId="56927"/>
    <cellStyle name="Warning Text 10 2 3" xfId="56928"/>
    <cellStyle name="Warning Text 10 2 3 2" xfId="56929"/>
    <cellStyle name="Warning Text 10 2 4" xfId="56930"/>
    <cellStyle name="Warning Text 10 2_Income Statement " xfId="56931"/>
    <cellStyle name="Warning Text 10 3" xfId="56932"/>
    <cellStyle name="Warning Text 10 3 2" xfId="56933"/>
    <cellStyle name="Warning Text 10 4" xfId="56934"/>
    <cellStyle name="Warning Text 10 4 2" xfId="56935"/>
    <cellStyle name="Warning Text 10 5" xfId="56936"/>
    <cellStyle name="Warning Text 10 5 2" xfId="56937"/>
    <cellStyle name="Warning Text 10 6" xfId="56938"/>
    <cellStyle name="Warning Text 10 7" xfId="56939"/>
    <cellStyle name="Warning Text 10 8" xfId="56940"/>
    <cellStyle name="Warning Text 10 9" xfId="56941"/>
    <cellStyle name="Warning Text 10_Income Statement " xfId="56942"/>
    <cellStyle name="Warning Text 11" xfId="56943"/>
    <cellStyle name="Warning Text 11 2" xfId="56944"/>
    <cellStyle name="Warning Text 11 2 2" xfId="56945"/>
    <cellStyle name="Warning Text 11 3" xfId="56946"/>
    <cellStyle name="Warning Text 11 3 2" xfId="56947"/>
    <cellStyle name="Warning Text 11 4" xfId="56948"/>
    <cellStyle name="Warning Text 11_Income Statement " xfId="56949"/>
    <cellStyle name="Warning Text 2" xfId="2027"/>
    <cellStyle name="Warning Text 2 10" xfId="56951"/>
    <cellStyle name="Warning Text 2 11" xfId="56950"/>
    <cellStyle name="Warning Text 2 2" xfId="5652"/>
    <cellStyle name="Warning Text 2 2 2" xfId="56953"/>
    <cellStyle name="Warning Text 2 2 2 2" xfId="56954"/>
    <cellStyle name="Warning Text 2 2 3" xfId="56955"/>
    <cellStyle name="Warning Text 2 2 3 2" xfId="56956"/>
    <cellStyle name="Warning Text 2 2 4" xfId="56957"/>
    <cellStyle name="Warning Text 2 2 5" xfId="56952"/>
    <cellStyle name="Warning Text 2 2_Income Statement " xfId="56958"/>
    <cellStyle name="Warning Text 2 3" xfId="5653"/>
    <cellStyle name="Warning Text 2 3 2" xfId="5654"/>
    <cellStyle name="Warning Text 2 3 2 2" xfId="56961"/>
    <cellStyle name="Warning Text 2 3 2 3" xfId="56960"/>
    <cellStyle name="Warning Text 2 3 3" xfId="56962"/>
    <cellStyle name="Warning Text 2 3 3 2" xfId="56963"/>
    <cellStyle name="Warning Text 2 3 4" xfId="56964"/>
    <cellStyle name="Warning Text 2 3 5" xfId="56959"/>
    <cellStyle name="Warning Text 2 3_Income Statement " xfId="56965"/>
    <cellStyle name="Warning Text 2 4" xfId="5651"/>
    <cellStyle name="Warning Text 2 4 2" xfId="56967"/>
    <cellStyle name="Warning Text 2 4 2 2" xfId="56968"/>
    <cellStyle name="Warning Text 2 4 3" xfId="56969"/>
    <cellStyle name="Warning Text 2 4 3 2" xfId="56970"/>
    <cellStyle name="Warning Text 2 4 4" xfId="56971"/>
    <cellStyle name="Warning Text 2 4 5" xfId="56966"/>
    <cellStyle name="Warning Text 2 4_Income Statement " xfId="56972"/>
    <cellStyle name="Warning Text 2 5" xfId="56973"/>
    <cellStyle name="Warning Text 2 5 2" xfId="56974"/>
    <cellStyle name="Warning Text 2 6" xfId="56975"/>
    <cellStyle name="Warning Text 2 6 2" xfId="56976"/>
    <cellStyle name="Warning Text 2 7" xfId="56977"/>
    <cellStyle name="Warning Text 2 7 2" xfId="56978"/>
    <cellStyle name="Warning Text 2 8" xfId="56979"/>
    <cellStyle name="Warning Text 2 9" xfId="56980"/>
    <cellStyle name="Warning Text 2_2530250_ Nuclear Fuel Disp Cost_1213" xfId="5655"/>
    <cellStyle name="Warning Text 3" xfId="2028"/>
    <cellStyle name="Warning Text 3 10" xfId="56982"/>
    <cellStyle name="Warning Text 3 11" xfId="56983"/>
    <cellStyle name="Warning Text 3 12" xfId="56981"/>
    <cellStyle name="Warning Text 3 2" xfId="5657"/>
    <cellStyle name="Warning Text 3 2 2" xfId="5658"/>
    <cellStyle name="Warning Text 3 2 2 2" xfId="56986"/>
    <cellStyle name="Warning Text 3 2 2 3" xfId="56985"/>
    <cellStyle name="Warning Text 3 2 3" xfId="56987"/>
    <cellStyle name="Warning Text 3 2 3 2" xfId="56988"/>
    <cellStyle name="Warning Text 3 2 4" xfId="56989"/>
    <cellStyle name="Warning Text 3 2 5" xfId="56984"/>
    <cellStyle name="Warning Text 3 2_Income Statement " xfId="56990"/>
    <cellStyle name="Warning Text 3 3" xfId="5659"/>
    <cellStyle name="Warning Text 3 3 2" xfId="56992"/>
    <cellStyle name="Warning Text 3 3 3" xfId="56991"/>
    <cellStyle name="Warning Text 3 4" xfId="5656"/>
    <cellStyle name="Warning Text 3 4 2" xfId="56994"/>
    <cellStyle name="Warning Text 3 4 3" xfId="56993"/>
    <cellStyle name="Warning Text 3 5" xfId="56995"/>
    <cellStyle name="Warning Text 3 5 2" xfId="56996"/>
    <cellStyle name="Warning Text 3 6" xfId="56997"/>
    <cellStyle name="Warning Text 3 7" xfId="56998"/>
    <cellStyle name="Warning Text 3 8" xfId="56999"/>
    <cellStyle name="Warning Text 3 9" xfId="57000"/>
    <cellStyle name="Warning Text 3_5210NY5008- NMPC Transmission Revenue Adjustment Clause (TRAC)_0115" xfId="5660"/>
    <cellStyle name="Warning Text 4" xfId="2029"/>
    <cellStyle name="Warning Text 4 10" xfId="57002"/>
    <cellStyle name="Warning Text 4 11" xfId="57001"/>
    <cellStyle name="Warning Text 4 2" xfId="5661"/>
    <cellStyle name="Warning Text 4 2 2" xfId="57004"/>
    <cellStyle name="Warning Text 4 2 2 2" xfId="57005"/>
    <cellStyle name="Warning Text 4 2 3" xfId="57006"/>
    <cellStyle name="Warning Text 4 2 3 2" xfId="57007"/>
    <cellStyle name="Warning Text 4 2 4" xfId="57008"/>
    <cellStyle name="Warning Text 4 2 5" xfId="57003"/>
    <cellStyle name="Warning Text 4 2_Income Statement " xfId="57009"/>
    <cellStyle name="Warning Text 4 3" xfId="57010"/>
    <cellStyle name="Warning Text 4 3 2" xfId="57011"/>
    <cellStyle name="Warning Text 4 4" xfId="57012"/>
    <cellStyle name="Warning Text 4 4 2" xfId="57013"/>
    <cellStyle name="Warning Text 4 5" xfId="57014"/>
    <cellStyle name="Warning Text 4 5 2" xfId="57015"/>
    <cellStyle name="Warning Text 4 6" xfId="57016"/>
    <cellStyle name="Warning Text 4 7" xfId="57017"/>
    <cellStyle name="Warning Text 4 8" xfId="57018"/>
    <cellStyle name="Warning Text 4 9" xfId="57019"/>
    <cellStyle name="Warning Text 4_Income Statement " xfId="57020"/>
    <cellStyle name="Warning Text 5" xfId="2030"/>
    <cellStyle name="Warning Text 5 10" xfId="57022"/>
    <cellStyle name="Warning Text 5 11" xfId="57021"/>
    <cellStyle name="Warning Text 5 2" xfId="5663"/>
    <cellStyle name="Warning Text 5 2 2" xfId="57024"/>
    <cellStyle name="Warning Text 5 2 2 2" xfId="57025"/>
    <cellStyle name="Warning Text 5 2 3" xfId="57026"/>
    <cellStyle name="Warning Text 5 2 3 2" xfId="57027"/>
    <cellStyle name="Warning Text 5 2 4" xfId="57028"/>
    <cellStyle name="Warning Text 5 2 5" xfId="57023"/>
    <cellStyle name="Warning Text 5 2_Income Statement " xfId="57029"/>
    <cellStyle name="Warning Text 5 3" xfId="5664"/>
    <cellStyle name="Warning Text 5 3 2" xfId="57031"/>
    <cellStyle name="Warning Text 5 3 3" xfId="57030"/>
    <cellStyle name="Warning Text 5 4" xfId="5662"/>
    <cellStyle name="Warning Text 5 4 2" xfId="57033"/>
    <cellStyle name="Warning Text 5 4 3" xfId="57032"/>
    <cellStyle name="Warning Text 5 5" xfId="57034"/>
    <cellStyle name="Warning Text 5 5 2" xfId="57035"/>
    <cellStyle name="Warning Text 5 6" xfId="57036"/>
    <cellStyle name="Warning Text 5 7" xfId="57037"/>
    <cellStyle name="Warning Text 5 8" xfId="57038"/>
    <cellStyle name="Warning Text 5 9" xfId="57039"/>
    <cellStyle name="Warning Text 5_08 14 TRAC Estimate w_JE" xfId="5665"/>
    <cellStyle name="Warning Text 6" xfId="2031"/>
    <cellStyle name="Warning Text 6 10" xfId="57041"/>
    <cellStyle name="Warning Text 6 11" xfId="57040"/>
    <cellStyle name="Warning Text 6 2" xfId="57042"/>
    <cellStyle name="Warning Text 6 2 2" xfId="57043"/>
    <cellStyle name="Warning Text 6 2 2 2" xfId="57044"/>
    <cellStyle name="Warning Text 6 2 3" xfId="57045"/>
    <cellStyle name="Warning Text 6 2 3 2" xfId="57046"/>
    <cellStyle name="Warning Text 6 2 4" xfId="57047"/>
    <cellStyle name="Warning Text 6 2_Income Statement " xfId="57048"/>
    <cellStyle name="Warning Text 6 3" xfId="57049"/>
    <cellStyle name="Warning Text 6 3 2" xfId="57050"/>
    <cellStyle name="Warning Text 6 4" xfId="57051"/>
    <cellStyle name="Warning Text 6 4 2" xfId="57052"/>
    <cellStyle name="Warning Text 6 5" xfId="57053"/>
    <cellStyle name="Warning Text 6 5 2" xfId="57054"/>
    <cellStyle name="Warning Text 6 6" xfId="57055"/>
    <cellStyle name="Warning Text 6 7" xfId="57056"/>
    <cellStyle name="Warning Text 6 8" xfId="57057"/>
    <cellStyle name="Warning Text 6 9" xfId="57058"/>
    <cellStyle name="Warning Text 6_Income Statement " xfId="57059"/>
    <cellStyle name="Warning Text 7" xfId="2032"/>
    <cellStyle name="Warning Text 7 10" xfId="57061"/>
    <cellStyle name="Warning Text 7 11" xfId="57060"/>
    <cellStyle name="Warning Text 7 2" xfId="57062"/>
    <cellStyle name="Warning Text 7 2 2" xfId="57063"/>
    <cellStyle name="Warning Text 7 2 2 2" xfId="57064"/>
    <cellStyle name="Warning Text 7 2 3" xfId="57065"/>
    <cellStyle name="Warning Text 7 2 3 2" xfId="57066"/>
    <cellStyle name="Warning Text 7 2 4" xfId="57067"/>
    <cellStyle name="Warning Text 7 2_Income Statement " xfId="57068"/>
    <cellStyle name="Warning Text 7 3" xfId="57069"/>
    <cellStyle name="Warning Text 7 3 2" xfId="57070"/>
    <cellStyle name="Warning Text 7 4" xfId="57071"/>
    <cellStyle name="Warning Text 7 4 2" xfId="57072"/>
    <cellStyle name="Warning Text 7 5" xfId="57073"/>
    <cellStyle name="Warning Text 7 5 2" xfId="57074"/>
    <cellStyle name="Warning Text 7 6" xfId="57075"/>
    <cellStyle name="Warning Text 7 7" xfId="57076"/>
    <cellStyle name="Warning Text 7 8" xfId="57077"/>
    <cellStyle name="Warning Text 7 9" xfId="57078"/>
    <cellStyle name="Warning Text 7_Income Statement " xfId="57079"/>
    <cellStyle name="Warning Text 8" xfId="2033"/>
    <cellStyle name="Warning Text 8 10" xfId="57081"/>
    <cellStyle name="Warning Text 8 11" xfId="57080"/>
    <cellStyle name="Warning Text 8 2" xfId="57082"/>
    <cellStyle name="Warning Text 8 2 2" xfId="57083"/>
    <cellStyle name="Warning Text 8 2 2 2" xfId="57084"/>
    <cellStyle name="Warning Text 8 2 3" xfId="57085"/>
    <cellStyle name="Warning Text 8 2 3 2" xfId="57086"/>
    <cellStyle name="Warning Text 8 2 4" xfId="57087"/>
    <cellStyle name="Warning Text 8 2_Income Statement " xfId="57088"/>
    <cellStyle name="Warning Text 8 3" xfId="57089"/>
    <cellStyle name="Warning Text 8 3 2" xfId="57090"/>
    <cellStyle name="Warning Text 8 4" xfId="57091"/>
    <cellStyle name="Warning Text 8 4 2" xfId="57092"/>
    <cellStyle name="Warning Text 8 5" xfId="57093"/>
    <cellStyle name="Warning Text 8 5 2" xfId="57094"/>
    <cellStyle name="Warning Text 8 6" xfId="57095"/>
    <cellStyle name="Warning Text 8 7" xfId="57096"/>
    <cellStyle name="Warning Text 8 8" xfId="57097"/>
    <cellStyle name="Warning Text 8 9" xfId="57098"/>
    <cellStyle name="Warning Text 8_Income Statement " xfId="57099"/>
    <cellStyle name="Warning Text 9" xfId="2034"/>
    <cellStyle name="Warning Text 9 10" xfId="57101"/>
    <cellStyle name="Warning Text 9 11" xfId="57100"/>
    <cellStyle name="Warning Text 9 2" xfId="57102"/>
    <cellStyle name="Warning Text 9 2 2" xfId="57103"/>
    <cellStyle name="Warning Text 9 2 2 2" xfId="57104"/>
    <cellStyle name="Warning Text 9 2 3" xfId="57105"/>
    <cellStyle name="Warning Text 9 2 3 2" xfId="57106"/>
    <cellStyle name="Warning Text 9 2 4" xfId="57107"/>
    <cellStyle name="Warning Text 9 2_Income Statement " xfId="57108"/>
    <cellStyle name="Warning Text 9 3" xfId="57109"/>
    <cellStyle name="Warning Text 9 3 2" xfId="57110"/>
    <cellStyle name="Warning Text 9 4" xfId="57111"/>
    <cellStyle name="Warning Text 9 4 2" xfId="57112"/>
    <cellStyle name="Warning Text 9 5" xfId="57113"/>
    <cellStyle name="Warning Text 9 5 2" xfId="57114"/>
    <cellStyle name="Warning Text 9 6" xfId="57115"/>
    <cellStyle name="Warning Text 9 7" xfId="57116"/>
    <cellStyle name="Warning Text 9 8" xfId="57117"/>
    <cellStyle name="Warning Text 9 9" xfId="57118"/>
    <cellStyle name="Warning Text 9_Income Statement " xfId="57119"/>
    <cellStyle name="Workpaper_Title" xfId="2035"/>
    <cellStyle name="WP_Name_11" xfId="2036"/>
    <cellStyle name="wrap" xfId="3230"/>
    <cellStyle name="wrap 2" xfId="57120"/>
    <cellStyle name="x" xfId="3229"/>
    <cellStyle name="year" xfId="3228"/>
    <cellStyle name="YEARS" xfId="3227"/>
    <cellStyle name="一般_Sheet1" xfId="203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calcChain" Target="calcChain.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s>
</file>

<file path=xl/ctrlProps/ctrlProp1.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drawings/drawing1.xml><?xml version="1.0" encoding="utf-8"?>
<xdr:wsDr xmlns:xdr="http://schemas.openxmlformats.org/drawingml/2006/spreadsheetDrawing" xmlns:a="http://schemas.openxmlformats.org/drawingml/2006/main">
  <xdr:twoCellAnchor>
    <xdr:from>
      <xdr:col>1</xdr:col>
      <xdr:colOff>2867025</xdr:colOff>
      <xdr:row>144</xdr:row>
      <xdr:rowOff>38100</xdr:rowOff>
    </xdr:from>
    <xdr:to>
      <xdr:col>1</xdr:col>
      <xdr:colOff>3305175</xdr:colOff>
      <xdr:row>145</xdr:row>
      <xdr:rowOff>0</xdr:rowOff>
    </xdr:to>
    <xdr:sp macro="" textlink="" fLocksText="0">
      <xdr:nvSpPr>
        <xdr:cNvPr id="4" name="Rectangle 9"/>
        <xdr:cNvSpPr>
          <a:spLocks noChangeArrowheads="1"/>
        </xdr:cNvSpPr>
      </xdr:nvSpPr>
      <xdr:spPr bwMode="auto">
        <a:xfrm>
          <a:off x="3095625" y="29356050"/>
          <a:ext cx="438150" cy="152400"/>
        </a:xfrm>
        <a:prstGeom prst="rect">
          <a:avLst/>
        </a:prstGeom>
        <a:noFill/>
        <a:ln w="9525">
          <a:solidFill>
            <a:srgbClr val="000000"/>
          </a:solidFill>
          <a:miter lim="800000"/>
          <a:headEnd/>
          <a:tailEnd/>
        </a:ln>
      </xdr:spPr>
    </xdr:sp>
    <xdr:clientData fLocksWithSheet="0"/>
  </xdr:twoCellAnchor>
  <xdr:twoCellAnchor>
    <xdr:from>
      <xdr:col>1</xdr:col>
      <xdr:colOff>3390900</xdr:colOff>
      <xdr:row>146</xdr:row>
      <xdr:rowOff>19050</xdr:rowOff>
    </xdr:from>
    <xdr:to>
      <xdr:col>1</xdr:col>
      <xdr:colOff>3819525</xdr:colOff>
      <xdr:row>146</xdr:row>
      <xdr:rowOff>180975</xdr:rowOff>
    </xdr:to>
    <xdr:sp macro="" textlink="" fLocksText="0">
      <xdr:nvSpPr>
        <xdr:cNvPr id="5" name="Rectangle 10"/>
        <xdr:cNvSpPr>
          <a:spLocks noChangeArrowheads="1"/>
        </xdr:cNvSpPr>
      </xdr:nvSpPr>
      <xdr:spPr bwMode="auto">
        <a:xfrm>
          <a:off x="3619500" y="28165425"/>
          <a:ext cx="428625" cy="161925"/>
        </a:xfrm>
        <a:prstGeom prst="rect">
          <a:avLst/>
        </a:prstGeom>
        <a:noFill/>
        <a:ln w="9525">
          <a:solidFill>
            <a:srgbClr val="000000"/>
          </a:solidFill>
          <a:miter lim="800000"/>
          <a:headEnd/>
          <a:tailEnd/>
        </a:ln>
      </xdr:spPr>
    </xdr:sp>
    <xdr:clientData fLock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44</xdr:row>
          <xdr:rowOff>19050</xdr:rowOff>
        </xdr:from>
        <xdr:to>
          <xdr:col>3</xdr:col>
          <xdr:colOff>847725</xdr:colOff>
          <xdr:row>44</xdr:row>
          <xdr:rowOff>19050</xdr:rowOff>
        </xdr:to>
        <xdr:sp macro="" textlink="">
          <xdr:nvSpPr>
            <xdr:cNvPr id="55357" name="Button 61" hidden="1">
              <a:extLst>
                <a:ext uri="{63B3BB69-23CF-44E3-9099-C40C66FF867C}">
                  <a14:compatExt spid="_x0000_s55357"/>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44</xdr:row>
          <xdr:rowOff>19050</xdr:rowOff>
        </xdr:from>
        <xdr:to>
          <xdr:col>3</xdr:col>
          <xdr:colOff>847725</xdr:colOff>
          <xdr:row>44</xdr:row>
          <xdr:rowOff>19050</xdr:rowOff>
        </xdr:to>
        <xdr:sp macro="" textlink="">
          <xdr:nvSpPr>
            <xdr:cNvPr id="55358" name="Button 62" hidden="1">
              <a:extLst>
                <a:ext uri="{63B3BB69-23CF-44E3-9099-C40C66FF867C}">
                  <a14:compatExt spid="_x0000_s55358"/>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923925</xdr:colOff>
          <xdr:row>50</xdr:row>
          <xdr:rowOff>0</xdr:rowOff>
        </xdr:from>
        <xdr:to>
          <xdr:col>4</xdr:col>
          <xdr:colOff>371475</xdr:colOff>
          <xdr:row>50</xdr:row>
          <xdr:rowOff>0</xdr:rowOff>
        </xdr:to>
        <xdr:sp macro="" textlink="">
          <xdr:nvSpPr>
            <xdr:cNvPr id="75857" name="Button 81" hidden="1">
              <a:extLst>
                <a:ext uri="{63B3BB69-23CF-44E3-9099-C40C66FF867C}">
                  <a14:compatExt spid="_x0000_s75857"/>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45</a:t>
              </a:r>
            </a:p>
          </xdr:txBody>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20External%20Reporting/3.0%20Regulatory%20Financials/CY%202017/State%20Financials/Q4%20December%202017/3.0%20Support/NIMO/Pages/Copy%20of%2012.31.2016%20NIMO%20PSC%20FERC%20FORM%201%20V_2%20for%20page10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2%20Regulatory%20Reporting%20Group/CY%202015/State%20Reporting/NIMO/Q4%202015/Filing/NIMO%20PSC%20FERC%20FORM1%20-12.31.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122a122b"/>
      <sheetName val="200201"/>
      <sheetName val="202203"/>
      <sheetName val="204207"/>
      <sheetName val="213"/>
      <sheetName val="214"/>
      <sheetName val="216"/>
      <sheetName val="217"/>
      <sheetName val="218"/>
      <sheetName val="219"/>
      <sheetName val="221"/>
      <sheetName val="224225"/>
      <sheetName val="227"/>
      <sheetName val="228229"/>
      <sheetName val="230"/>
      <sheetName val="231"/>
      <sheetName val="232"/>
      <sheetName val="233"/>
      <sheetName val="234"/>
      <sheetName val="250251"/>
      <sheetName val="253"/>
      <sheetName val="254"/>
      <sheetName val="256257"/>
      <sheetName val="261"/>
      <sheetName val="262263"/>
      <sheetName val="266267"/>
      <sheetName val="269"/>
      <sheetName val="272273"/>
      <sheetName val="274275"/>
      <sheetName val="276277"/>
      <sheetName val="278"/>
      <sheetName val="300301"/>
      <sheetName val="302"/>
      <sheetName val="304"/>
      <sheetName val="310311"/>
      <sheetName val="320323"/>
      <sheetName val="326327"/>
      <sheetName val="328330"/>
      <sheetName val="331"/>
      <sheetName val="332"/>
      <sheetName val="335"/>
      <sheetName val="336"/>
      <sheetName val="337"/>
      <sheetName val="340"/>
      <sheetName val="350351"/>
      <sheetName val="352353"/>
      <sheetName val="354355"/>
      <sheetName val="356"/>
      <sheetName val="397"/>
      <sheetName val="398"/>
      <sheetName val="400"/>
      <sheetName val="400a"/>
      <sheetName val="401"/>
      <sheetName val="402403"/>
      <sheetName val="406407"/>
      <sheetName val="408409"/>
      <sheetName val="410411"/>
      <sheetName val="414416"/>
      <sheetName val="419420"/>
      <sheetName val="422423"/>
      <sheetName val="424425"/>
      <sheetName val="426427"/>
      <sheetName val="429"/>
      <sheetName val="430"/>
      <sheetName val="450"/>
      <sheetName val="BOOK"/>
    </sheetNames>
    <sheetDataSet>
      <sheetData sheetId="0" refreshError="1"/>
      <sheetData sheetId="1">
        <row r="25">
          <cell r="C25" t="str">
            <v xml:space="preserve">Niagara Mohawk Power Corporation </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ow r="13">
          <cell r="G13">
            <v>7803344719</v>
          </cell>
        </row>
      </sheetData>
      <sheetData sheetId="13">
        <row r="47">
          <cell r="AC47">
            <v>140011076</v>
          </cell>
        </row>
      </sheetData>
      <sheetData sheetId="14" refreshError="1"/>
      <sheetData sheetId="15" refreshError="1"/>
      <sheetData sheetId="16" refreshError="1"/>
      <sheetData sheetId="17" refreshError="1"/>
      <sheetData sheetId="18">
        <row r="23">
          <cell r="E23">
            <v>7575567728</v>
          </cell>
        </row>
      </sheetData>
      <sheetData sheetId="19" refreshError="1"/>
      <sheetData sheetId="20" refreshError="1"/>
      <sheetData sheetId="21" refreshError="1"/>
      <sheetData sheetId="22" refreshError="1"/>
      <sheetData sheetId="23"/>
      <sheetData sheetId="24" refreshError="1"/>
      <sheetData sheetId="25"/>
      <sheetData sheetId="26"/>
      <sheetData sheetId="27" refreshError="1"/>
      <sheetData sheetId="28"/>
      <sheetData sheetId="29" refreshError="1"/>
      <sheetData sheetId="30" refreshError="1"/>
      <sheetData sheetId="31" refreshError="1"/>
      <sheetData sheetId="32" refreshError="1"/>
      <sheetData sheetId="33"/>
      <sheetData sheetId="34"/>
      <sheetData sheetId="35"/>
      <sheetData sheetId="36"/>
      <sheetData sheetId="37" refreshError="1"/>
      <sheetData sheetId="38"/>
      <sheetData sheetId="39"/>
      <sheetData sheetId="40"/>
      <sheetData sheetId="41" refreshError="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122a122b"/>
      <sheetName val="200201"/>
      <sheetName val="202203"/>
      <sheetName val="204207"/>
      <sheetName val="213"/>
      <sheetName val="214"/>
      <sheetName val="216"/>
      <sheetName val="217"/>
      <sheetName val="218"/>
      <sheetName val="219"/>
      <sheetName val="221"/>
      <sheetName val="224225"/>
      <sheetName val="227"/>
      <sheetName val="228229"/>
      <sheetName val="230"/>
      <sheetName val="231"/>
      <sheetName val="232"/>
      <sheetName val="233"/>
      <sheetName val="234"/>
      <sheetName val="250251"/>
      <sheetName val="253"/>
      <sheetName val="254"/>
      <sheetName val="256257"/>
      <sheetName val="261"/>
      <sheetName val="262263"/>
      <sheetName val="266267"/>
      <sheetName val="269"/>
      <sheetName val="272273"/>
      <sheetName val="274275"/>
      <sheetName val="276277"/>
      <sheetName val="278"/>
      <sheetName val="300301"/>
      <sheetName val="302"/>
      <sheetName val="304"/>
      <sheetName val="310311"/>
      <sheetName val="320323"/>
      <sheetName val="326327"/>
      <sheetName val="328330"/>
      <sheetName val="331"/>
      <sheetName val="332"/>
      <sheetName val="335"/>
      <sheetName val="336"/>
      <sheetName val="337"/>
      <sheetName val="340"/>
      <sheetName val="350351"/>
      <sheetName val="352353"/>
      <sheetName val="354355"/>
      <sheetName val="356"/>
      <sheetName val="397"/>
      <sheetName val="398"/>
      <sheetName val="400"/>
      <sheetName val="400a"/>
      <sheetName val="401"/>
      <sheetName val="402403"/>
      <sheetName val="406407"/>
      <sheetName val="408409"/>
      <sheetName val="410411"/>
      <sheetName val="414416"/>
      <sheetName val="419420"/>
      <sheetName val="422423"/>
      <sheetName val="424425"/>
      <sheetName val="426427"/>
      <sheetName val="429"/>
      <sheetName val="430"/>
      <sheetName val="450"/>
      <sheetName val="BOOK"/>
    </sheetNames>
    <sheetDataSet>
      <sheetData sheetId="0">
        <row r="25">
          <cell r="C25" t="str">
            <v xml:space="preserve">Niagara Mohawk Power Corporation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7.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3.bin"/><Relationship Id="rId4" Type="http://schemas.openxmlformats.org/officeDocument/2006/relationships/ctrlProp" Target="../ctrlProps/ctrlProp3.xml"/></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70"/>
  <sheetViews>
    <sheetView defaultGridColor="0" colorId="22" zoomScale="85" zoomScaleNormal="85" workbookViewId="0">
      <selection activeCell="B106" sqref="B106"/>
    </sheetView>
  </sheetViews>
  <sheetFormatPr defaultColWidth="9.6640625" defaultRowHeight="15"/>
  <cols>
    <col min="1" max="1" width="20.6640625" style="9" customWidth="1"/>
    <col min="2" max="2" width="10.6640625" style="9" customWidth="1"/>
    <col min="3" max="3" width="20.6640625" style="9" customWidth="1"/>
    <col min="4" max="4" width="10.6640625" style="9" customWidth="1"/>
    <col min="5" max="10" width="20.6640625" style="9" customWidth="1"/>
    <col min="11" max="11" width="11.6640625" style="9" customWidth="1"/>
    <col min="12" max="16384" width="9.6640625" style="9"/>
  </cols>
  <sheetData>
    <row r="1" spans="1:8" ht="18">
      <c r="B1" s="6"/>
      <c r="C1" s="6"/>
      <c r="D1" s="6"/>
      <c r="E1" s="6"/>
      <c r="F1" s="6"/>
      <c r="G1" s="6"/>
      <c r="H1" s="6"/>
    </row>
    <row r="2" spans="1:8" ht="18">
      <c r="A2" s="3589" t="s">
        <v>2910</v>
      </c>
      <c r="B2" s="3589"/>
      <c r="C2" s="3589"/>
      <c r="D2" s="3589"/>
      <c r="E2" s="3589"/>
      <c r="F2" s="3589"/>
      <c r="G2" s="7"/>
      <c r="H2" s="7"/>
    </row>
    <row r="3" spans="1:8" ht="15" customHeight="1">
      <c r="A3" s="3590" t="s">
        <v>2911</v>
      </c>
      <c r="B3" s="3590"/>
      <c r="C3" s="3590"/>
      <c r="D3" s="3590"/>
      <c r="E3" s="3590"/>
      <c r="F3" s="3590"/>
      <c r="G3" s="8"/>
      <c r="H3" s="8"/>
    </row>
    <row r="4" spans="1:8" ht="15" customHeight="1">
      <c r="A4" s="727"/>
      <c r="B4" s="7"/>
      <c r="C4" s="7"/>
      <c r="D4" s="7"/>
      <c r="E4" s="7"/>
      <c r="F4" s="7"/>
      <c r="G4" s="7"/>
      <c r="H4" s="7"/>
    </row>
    <row r="5" spans="1:8">
      <c r="A5" s="13"/>
      <c r="B5" s="7"/>
      <c r="C5" s="7"/>
      <c r="D5" s="7"/>
      <c r="E5" s="7"/>
      <c r="F5" s="7"/>
      <c r="G5" s="7"/>
      <c r="H5" s="7"/>
    </row>
    <row r="6" spans="1:8">
      <c r="A6" s="726"/>
      <c r="B6" s="7"/>
      <c r="C6" s="7"/>
      <c r="D6" s="7"/>
      <c r="E6" s="7"/>
      <c r="F6" s="7"/>
      <c r="G6" s="7"/>
      <c r="H6" s="7"/>
    </row>
    <row r="7" spans="1:8" ht="15.75">
      <c r="A7" s="3587" t="s">
        <v>2912</v>
      </c>
      <c r="B7" s="3587"/>
      <c r="C7" s="3587"/>
      <c r="D7" s="3587"/>
      <c r="E7" s="3587"/>
      <c r="F7" s="3587"/>
      <c r="G7" s="7"/>
      <c r="H7" s="7"/>
    </row>
    <row r="8" spans="1:8" ht="18.600000000000001" customHeight="1">
      <c r="B8" s="7"/>
      <c r="C8" s="7"/>
      <c r="D8" s="7"/>
      <c r="E8" s="7"/>
      <c r="F8" s="7"/>
      <c r="G8" s="7"/>
      <c r="H8" s="7"/>
    </row>
    <row r="9" spans="1:8" ht="57.6" customHeight="1">
      <c r="A9" s="3586" t="s">
        <v>1042</v>
      </c>
      <c r="B9" s="3586"/>
      <c r="C9" s="3586"/>
      <c r="D9" s="3586"/>
      <c r="E9" s="3586"/>
      <c r="F9" s="3586"/>
      <c r="G9" s="7"/>
      <c r="H9" s="7"/>
    </row>
    <row r="10" spans="1:8" ht="16.149999999999999" customHeight="1">
      <c r="A10"/>
      <c r="B10" s="7"/>
      <c r="C10" s="7"/>
      <c r="D10" s="7"/>
      <c r="E10" s="7"/>
      <c r="F10" s="7"/>
      <c r="G10" s="7"/>
      <c r="H10" s="7"/>
    </row>
    <row r="11" spans="1:8" ht="48.6" customHeight="1">
      <c r="A11" s="3586" t="s">
        <v>1043</v>
      </c>
      <c r="B11" s="3586"/>
      <c r="C11" s="3586"/>
      <c r="D11" s="3586"/>
      <c r="E11" s="3586"/>
      <c r="F11" s="3586"/>
      <c r="G11" s="7"/>
      <c r="H11" s="7"/>
    </row>
    <row r="12" spans="1:8">
      <c r="A12" s="7"/>
      <c r="B12" s="7"/>
      <c r="C12" s="7"/>
      <c r="D12" s="7"/>
      <c r="E12" s="7"/>
      <c r="F12" s="7"/>
      <c r="G12" s="7"/>
      <c r="H12" s="7"/>
    </row>
    <row r="13" spans="1:8" ht="46.15" customHeight="1">
      <c r="A13" s="3586" t="s">
        <v>735</v>
      </c>
      <c r="B13" s="3586"/>
      <c r="C13" s="3586"/>
      <c r="D13" s="3586"/>
      <c r="E13" s="3586"/>
      <c r="F13" s="3586"/>
      <c r="G13" s="7"/>
      <c r="H13" s="7"/>
    </row>
    <row r="14" spans="1:8" ht="15.6" customHeight="1">
      <c r="A14" s="7"/>
      <c r="B14" s="7"/>
      <c r="C14" s="7"/>
      <c r="D14" s="7"/>
      <c r="E14" s="7"/>
      <c r="F14" s="7"/>
      <c r="G14" s="7"/>
      <c r="H14" s="7"/>
    </row>
    <row r="15" spans="1:8" ht="75" customHeight="1">
      <c r="A15" s="3586" t="s">
        <v>1044</v>
      </c>
      <c r="B15" s="3586"/>
      <c r="C15" s="3586"/>
      <c r="D15" s="3586"/>
      <c r="E15" s="3586"/>
      <c r="F15" s="3586"/>
      <c r="G15" s="7"/>
      <c r="H15" s="7"/>
    </row>
    <row r="16" spans="1:8" ht="21" customHeight="1">
      <c r="A16" s="7"/>
      <c r="B16" s="7"/>
      <c r="C16" s="7"/>
      <c r="D16" s="7"/>
      <c r="E16" s="7"/>
      <c r="F16" s="7"/>
      <c r="G16" s="7"/>
      <c r="H16" s="7"/>
    </row>
    <row r="17" spans="1:8" ht="47.45" customHeight="1">
      <c r="A17" s="3586" t="s">
        <v>621</v>
      </c>
      <c r="B17" s="3586"/>
      <c r="C17" s="3586"/>
      <c r="D17" s="3586"/>
      <c r="E17" s="3586"/>
      <c r="F17" s="3586"/>
      <c r="G17" s="7"/>
      <c r="H17" s="7"/>
    </row>
    <row r="18" spans="1:8" ht="15.6" customHeight="1">
      <c r="A18" s="7"/>
      <c r="B18" s="7"/>
      <c r="C18" s="7"/>
      <c r="D18" s="7"/>
      <c r="E18" s="7"/>
      <c r="F18" s="7"/>
      <c r="G18" s="7"/>
      <c r="H18" s="7"/>
    </row>
    <row r="19" spans="1:8" ht="21" customHeight="1">
      <c r="A19" s="3587"/>
      <c r="B19" s="3587"/>
      <c r="C19" s="3587"/>
      <c r="D19" s="3587"/>
      <c r="E19" s="3587"/>
      <c r="F19" s="3587"/>
      <c r="G19" s="7"/>
      <c r="H19" s="7"/>
    </row>
    <row r="20" spans="1:8" ht="15" customHeight="1">
      <c r="A20" s="3586"/>
      <c r="B20" s="3586"/>
      <c r="C20" s="3586"/>
      <c r="D20" s="3586"/>
      <c r="E20" s="3586"/>
      <c r="F20" s="3586"/>
      <c r="G20" s="7"/>
      <c r="H20" s="7"/>
    </row>
    <row r="21" spans="1:8">
      <c r="A21" s="7"/>
      <c r="B21" s="7"/>
      <c r="C21" s="7"/>
      <c r="D21" s="7"/>
      <c r="E21" s="7"/>
      <c r="F21" s="7"/>
      <c r="G21" s="7"/>
      <c r="H21" s="7"/>
    </row>
    <row r="22" spans="1:8" ht="15.75">
      <c r="A22" s="3587" t="s">
        <v>2913</v>
      </c>
      <c r="B22" s="3587"/>
      <c r="C22" s="3587"/>
      <c r="D22" s="3587"/>
      <c r="E22" s="3587"/>
      <c r="F22" s="3587"/>
      <c r="G22" s="7"/>
      <c r="H22" s="7"/>
    </row>
    <row r="23" spans="1:8" ht="72.599999999999994" customHeight="1">
      <c r="A23" s="3586" t="s">
        <v>2693</v>
      </c>
      <c r="B23" s="3586"/>
      <c r="C23" s="3586"/>
      <c r="D23" s="3586"/>
      <c r="E23" s="3586"/>
      <c r="F23" s="3586"/>
      <c r="G23" s="7"/>
      <c r="H23" s="7"/>
    </row>
    <row r="24" spans="1:8">
      <c r="A24" s="7"/>
      <c r="B24" s="7"/>
      <c r="C24" s="7"/>
      <c r="D24" s="7"/>
      <c r="E24" s="7"/>
      <c r="F24" s="7"/>
      <c r="G24" s="7"/>
      <c r="H24" s="7"/>
    </row>
    <row r="25" spans="1:8" ht="22.15" customHeight="1">
      <c r="A25" s="3588" t="s">
        <v>2914</v>
      </c>
      <c r="B25" s="3588"/>
      <c r="C25" s="3588"/>
      <c r="D25" s="3588"/>
      <c r="E25" s="3588"/>
      <c r="F25" s="731"/>
      <c r="G25" s="7"/>
      <c r="H25" s="7"/>
    </row>
    <row r="26" spans="1:8" ht="17.25" customHeight="1">
      <c r="A26" s="3586" t="s">
        <v>623</v>
      </c>
      <c r="B26" s="3586"/>
      <c r="C26" s="3586"/>
      <c r="D26" s="3586"/>
      <c r="E26" s="3586"/>
      <c r="F26" s="3586"/>
      <c r="G26" s="7"/>
      <c r="H26" s="7"/>
    </row>
    <row r="27" spans="1:8">
      <c r="A27" s="7"/>
      <c r="B27" s="7"/>
      <c r="C27" s="7"/>
      <c r="D27" s="7"/>
      <c r="E27" s="7"/>
      <c r="F27" s="7"/>
      <c r="G27" s="7"/>
      <c r="H27" s="7"/>
    </row>
    <row r="28" spans="1:8" ht="15.75">
      <c r="A28" s="3587" t="s">
        <v>2915</v>
      </c>
      <c r="B28" s="3587"/>
      <c r="C28" s="3587"/>
      <c r="D28" s="3587"/>
      <c r="E28" s="3587"/>
      <c r="F28" s="3587"/>
      <c r="G28" s="7"/>
      <c r="H28" s="7"/>
    </row>
    <row r="29" spans="1:8" ht="32.450000000000003" customHeight="1">
      <c r="A29" s="3586" t="s">
        <v>1045</v>
      </c>
      <c r="B29" s="3586"/>
      <c r="C29" s="3586"/>
      <c r="D29" s="3586"/>
      <c r="E29" s="3586"/>
      <c r="F29" s="3586"/>
      <c r="G29" s="7"/>
      <c r="H29" s="7"/>
    </row>
    <row r="30" spans="1:8">
      <c r="A30" s="7"/>
      <c r="B30" s="7"/>
      <c r="C30" s="7"/>
      <c r="D30" s="7"/>
      <c r="E30" s="7"/>
      <c r="F30" s="7"/>
      <c r="G30" s="7"/>
      <c r="H30" s="7"/>
    </row>
    <row r="31" spans="1:8" ht="15.75">
      <c r="A31" s="3587" t="s">
        <v>2916</v>
      </c>
      <c r="B31" s="3587"/>
      <c r="C31" s="3587"/>
      <c r="D31" s="3587"/>
      <c r="E31" s="3587"/>
      <c r="F31" s="3587"/>
      <c r="G31" s="7"/>
      <c r="H31" s="7"/>
    </row>
    <row r="32" spans="1:8" ht="34.9" customHeight="1">
      <c r="A32" s="3586" t="s">
        <v>622</v>
      </c>
      <c r="B32" s="3586"/>
      <c r="C32" s="3586"/>
      <c r="D32" s="3586"/>
      <c r="E32" s="3586"/>
      <c r="F32" s="3586"/>
      <c r="G32" s="7"/>
      <c r="H32" s="7"/>
    </row>
    <row r="33" spans="1:8" ht="12.75" customHeight="1">
      <c r="A33" s="7"/>
      <c r="B33" s="7"/>
      <c r="C33" s="7"/>
      <c r="D33" s="7"/>
      <c r="E33" s="7"/>
      <c r="F33" s="7"/>
      <c r="G33" s="7"/>
      <c r="H33" s="7"/>
    </row>
    <row r="34" spans="1:8" ht="19.899999999999999" customHeight="1">
      <c r="A34" s="3587" t="s">
        <v>2917</v>
      </c>
      <c r="B34" s="3587"/>
      <c r="C34" s="3587"/>
      <c r="D34" s="3587"/>
      <c r="E34" s="3587"/>
      <c r="F34" s="3587"/>
      <c r="G34" s="7"/>
      <c r="H34" s="7"/>
    </row>
    <row r="35" spans="1:8" ht="59.45" customHeight="1">
      <c r="A35" s="3586" t="s">
        <v>624</v>
      </c>
      <c r="B35" s="3586"/>
      <c r="C35" s="3586"/>
      <c r="D35" s="3586"/>
      <c r="E35" s="3586"/>
      <c r="F35" s="3586"/>
      <c r="G35" s="7"/>
      <c r="H35" s="7"/>
    </row>
    <row r="36" spans="1:8" ht="12.75" customHeight="1">
      <c r="A36" s="7"/>
      <c r="B36" s="7"/>
      <c r="C36" s="7"/>
      <c r="D36" s="7"/>
      <c r="E36" s="7"/>
      <c r="F36" s="7"/>
      <c r="G36" s="7"/>
      <c r="H36" s="7"/>
    </row>
    <row r="37" spans="1:8" ht="18" customHeight="1">
      <c r="A37" s="3587" t="s">
        <v>2918</v>
      </c>
      <c r="B37" s="3587"/>
      <c r="C37" s="3587"/>
      <c r="D37" s="3587"/>
      <c r="E37" s="3587"/>
      <c r="F37" s="3587"/>
      <c r="G37" s="7"/>
      <c r="H37" s="7"/>
    </row>
    <row r="38" spans="1:8" ht="34.9" customHeight="1">
      <c r="A38" s="3586" t="s">
        <v>2919</v>
      </c>
      <c r="B38" s="3586"/>
      <c r="C38" s="3586"/>
      <c r="D38" s="3586"/>
      <c r="E38" s="3586"/>
      <c r="F38" s="3586"/>
      <c r="G38" s="7"/>
      <c r="H38" s="7"/>
    </row>
    <row r="39" spans="1:8">
      <c r="A39" s="7"/>
      <c r="B39" s="7"/>
      <c r="C39" s="7"/>
      <c r="D39" s="7"/>
      <c r="E39" s="7"/>
      <c r="F39" s="7"/>
      <c r="G39" s="7"/>
      <c r="H39" s="7"/>
    </row>
    <row r="40" spans="1:8" ht="15.75">
      <c r="B40" s="10"/>
      <c r="C40" s="729" t="s">
        <v>1046</v>
      </c>
      <c r="D40" s="11"/>
      <c r="E40" s="729" t="s">
        <v>1047</v>
      </c>
      <c r="F40" s="12"/>
      <c r="G40" s="10"/>
    </row>
    <row r="41" spans="1:8" ht="15.75">
      <c r="A41" s="728" t="s">
        <v>2920</v>
      </c>
      <c r="B41" s="12"/>
      <c r="C41" s="730" t="s">
        <v>2921</v>
      </c>
      <c r="D41" s="11"/>
      <c r="E41" s="730" t="s">
        <v>2921</v>
      </c>
      <c r="F41" s="11"/>
    </row>
    <row r="42" spans="1:8" ht="18">
      <c r="A42" s="494" t="s">
        <v>2922</v>
      </c>
      <c r="C42" s="9" t="s">
        <v>736</v>
      </c>
      <c r="E42" s="9" t="s">
        <v>748</v>
      </c>
    </row>
    <row r="43" spans="1:8" ht="18">
      <c r="A43" s="494" t="s">
        <v>2923</v>
      </c>
      <c r="C43" s="9" t="s">
        <v>737</v>
      </c>
      <c r="E43" s="9" t="s">
        <v>749</v>
      </c>
    </row>
    <row r="44" spans="1:8" ht="18">
      <c r="A44" s="494" t="s">
        <v>2924</v>
      </c>
      <c r="C44" s="9" t="s">
        <v>738</v>
      </c>
      <c r="E44" s="9" t="s">
        <v>750</v>
      </c>
    </row>
    <row r="45" spans="1:8" ht="18">
      <c r="A45" s="494" t="s">
        <v>2925</v>
      </c>
      <c r="C45" s="9" t="s">
        <v>747</v>
      </c>
      <c r="E45" s="9" t="s">
        <v>751</v>
      </c>
    </row>
    <row r="46" spans="1:8" ht="18">
      <c r="A46" s="494" t="s">
        <v>2926</v>
      </c>
      <c r="C46" s="9" t="s">
        <v>739</v>
      </c>
      <c r="E46" s="9" t="s">
        <v>752</v>
      </c>
    </row>
    <row r="47" spans="1:8" ht="18">
      <c r="A47" s="494" t="s">
        <v>2927</v>
      </c>
      <c r="C47" s="9" t="s">
        <v>740</v>
      </c>
      <c r="E47" s="9" t="s">
        <v>753</v>
      </c>
    </row>
    <row r="48" spans="1:8" ht="18">
      <c r="A48" s="494" t="s">
        <v>2928</v>
      </c>
      <c r="C48" s="9" t="s">
        <v>741</v>
      </c>
      <c r="E48" s="9" t="s">
        <v>754</v>
      </c>
    </row>
    <row r="49" spans="1:7" ht="18">
      <c r="A49" s="494" t="s">
        <v>2929</v>
      </c>
      <c r="C49" s="9" t="s">
        <v>742</v>
      </c>
      <c r="E49" s="9" t="s">
        <v>755</v>
      </c>
    </row>
    <row r="50" spans="1:7" ht="18">
      <c r="A50" s="494" t="s">
        <v>2930</v>
      </c>
      <c r="C50" s="9" t="s">
        <v>743</v>
      </c>
      <c r="E50" s="9" t="s">
        <v>756</v>
      </c>
    </row>
    <row r="51" spans="1:7" ht="18">
      <c r="A51" s="494" t="s">
        <v>2931</v>
      </c>
      <c r="C51" s="9" t="s">
        <v>744</v>
      </c>
      <c r="E51" s="9" t="s">
        <v>757</v>
      </c>
    </row>
    <row r="52" spans="1:7" ht="18">
      <c r="A52" s="494" t="s">
        <v>2932</v>
      </c>
      <c r="C52" s="9" t="s">
        <v>745</v>
      </c>
      <c r="E52" s="9" t="s">
        <v>758</v>
      </c>
    </row>
    <row r="53" spans="1:7" ht="18">
      <c r="A53" s="494" t="s">
        <v>2933</v>
      </c>
      <c r="C53" s="9" t="s">
        <v>746</v>
      </c>
      <c r="E53" s="9" t="s">
        <v>759</v>
      </c>
    </row>
    <row r="54" spans="1:7">
      <c r="A54" s="7"/>
      <c r="B54" s="7"/>
      <c r="C54" s="7"/>
      <c r="D54" s="7"/>
      <c r="E54" s="7"/>
      <c r="F54" s="7"/>
      <c r="G54" s="7"/>
    </row>
    <row r="55" spans="1:7">
      <c r="A55" s="7"/>
      <c r="B55" s="7"/>
      <c r="C55" s="7"/>
      <c r="D55" s="7"/>
      <c r="E55" s="7"/>
      <c r="F55" s="7"/>
      <c r="G55" s="7"/>
    </row>
    <row r="56" spans="1:7">
      <c r="A56" s="7"/>
      <c r="B56" s="7"/>
      <c r="C56" s="7"/>
      <c r="D56" s="7"/>
      <c r="E56" s="7"/>
      <c r="F56" s="7"/>
      <c r="G56" s="7"/>
    </row>
    <row r="57" spans="1:7">
      <c r="A57" s="7"/>
      <c r="B57" s="7"/>
      <c r="C57" s="7"/>
      <c r="D57" s="7"/>
      <c r="E57" s="7"/>
      <c r="F57" s="7"/>
      <c r="G57" s="7"/>
    </row>
    <row r="58" spans="1:7">
      <c r="A58" s="7"/>
      <c r="B58" s="7"/>
      <c r="C58" s="7"/>
      <c r="D58" s="7"/>
      <c r="E58" s="7"/>
      <c r="F58" s="7"/>
      <c r="G58" s="7"/>
    </row>
    <row r="59" spans="1:7">
      <c r="A59" s="7"/>
      <c r="B59" s="7"/>
      <c r="C59" s="7"/>
      <c r="D59" s="7"/>
      <c r="E59" s="7"/>
      <c r="F59" s="7"/>
      <c r="G59" s="7"/>
    </row>
    <row r="60" spans="1:7">
      <c r="A60" s="12"/>
      <c r="C60" s="7"/>
      <c r="D60" s="7"/>
      <c r="E60" s="7"/>
      <c r="F60" s="7"/>
      <c r="G60" s="7"/>
    </row>
    <row r="61" spans="1:7">
      <c r="A61" s="12"/>
      <c r="C61" s="7"/>
      <c r="D61" s="7"/>
      <c r="E61" s="7"/>
      <c r="F61" s="7"/>
      <c r="G61" s="7"/>
    </row>
    <row r="62" spans="1:7">
      <c r="A62" s="12"/>
      <c r="C62" s="7"/>
      <c r="D62" s="7"/>
      <c r="E62" s="7"/>
      <c r="F62" s="7"/>
      <c r="G62" s="7"/>
    </row>
    <row r="63" spans="1:7">
      <c r="A63" s="12"/>
      <c r="C63" s="7"/>
      <c r="D63" s="7"/>
      <c r="E63" s="7"/>
      <c r="F63" s="7"/>
      <c r="G63" s="7"/>
    </row>
    <row r="64" spans="1:7">
      <c r="A64" s="12"/>
      <c r="C64" s="7"/>
      <c r="D64" s="7"/>
      <c r="E64" s="7"/>
      <c r="F64" s="7"/>
      <c r="G64" s="7"/>
    </row>
    <row r="65" spans="1:8">
      <c r="A65" s="12"/>
      <c r="C65" s="7"/>
      <c r="D65" s="7"/>
      <c r="E65" s="7"/>
      <c r="F65" s="7"/>
      <c r="G65" s="7"/>
    </row>
    <row r="66" spans="1:8">
      <c r="A66" s="12"/>
      <c r="C66" s="7"/>
      <c r="D66" s="7"/>
      <c r="E66" s="7"/>
      <c r="F66" s="7"/>
      <c r="G66" s="7"/>
    </row>
    <row r="67" spans="1:8">
      <c r="A67" s="12"/>
      <c r="C67" s="7"/>
      <c r="D67" s="7"/>
      <c r="E67" s="7"/>
      <c r="F67" s="7"/>
      <c r="G67" s="7"/>
    </row>
    <row r="68" spans="1:8">
      <c r="A68" s="12"/>
      <c r="C68" s="7"/>
      <c r="D68" s="7"/>
      <c r="E68" s="7"/>
      <c r="F68" s="7"/>
      <c r="G68" s="7"/>
    </row>
    <row r="69" spans="1:8">
      <c r="A69" s="7"/>
      <c r="B69" s="7"/>
      <c r="C69" s="7"/>
      <c r="D69" s="7"/>
      <c r="E69" s="7"/>
      <c r="F69" s="7"/>
      <c r="G69" s="7"/>
    </row>
    <row r="70" spans="1:8">
      <c r="H70" s="13"/>
    </row>
  </sheetData>
  <mergeCells count="22">
    <mergeCell ref="A17:F17"/>
    <mergeCell ref="A19:F19"/>
    <mergeCell ref="A2:F2"/>
    <mergeCell ref="A3:F3"/>
    <mergeCell ref="A7:F7"/>
    <mergeCell ref="A9:F9"/>
    <mergeCell ref="A11:F11"/>
    <mergeCell ref="A13:F13"/>
    <mergeCell ref="A15:F15"/>
    <mergeCell ref="A28:F28"/>
    <mergeCell ref="A29:F29"/>
    <mergeCell ref="A31:F31"/>
    <mergeCell ref="A25:E25"/>
    <mergeCell ref="A20:F20"/>
    <mergeCell ref="A26:F26"/>
    <mergeCell ref="A23:F23"/>
    <mergeCell ref="A22:F22"/>
    <mergeCell ref="A38:F38"/>
    <mergeCell ref="A32:F32"/>
    <mergeCell ref="A34:F34"/>
    <mergeCell ref="A35:F35"/>
    <mergeCell ref="A37:F37"/>
  </mergeCells>
  <printOptions horizontalCentered="1" verticalCentered="1"/>
  <pageMargins left="0.5" right="0.5" top="0.5" bottom="0.5" header="0.5" footer="0.5"/>
  <pageSetup scale="56"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AJ61"/>
  <sheetViews>
    <sheetView defaultGridColor="0" view="pageBreakPreview" colorId="22" zoomScale="90" zoomScaleNormal="100" zoomScaleSheetLayoutView="90" workbookViewId="0">
      <selection activeCell="P1" sqref="P1:X1048576"/>
    </sheetView>
  </sheetViews>
  <sheetFormatPr defaultColWidth="9.6640625" defaultRowHeight="15"/>
  <cols>
    <col min="1" max="1" width="5" style="3117" customWidth="1"/>
    <col min="2" max="2" width="40.6640625" style="3117" customWidth="1"/>
    <col min="3" max="3" width="24.6640625" style="3117" customWidth="1"/>
    <col min="4" max="6" width="12.6640625" style="3117" customWidth="1"/>
    <col min="7" max="7" width="5.6640625" style="3117" customWidth="1"/>
    <col min="8" max="14" width="14.6640625" style="3117" customWidth="1"/>
    <col min="15" max="15" width="4.6640625" style="3117" customWidth="1"/>
    <col min="16" max="17" width="11" style="3117" bestFit="1" customWidth="1"/>
    <col min="18" max="18" width="1.5546875" style="3117" customWidth="1"/>
    <col min="19" max="19" width="2.109375" style="3117" customWidth="1"/>
    <col min="20" max="20" width="11" style="3117" bestFit="1" customWidth="1"/>
    <col min="21" max="21" width="9.6640625" style="3117"/>
    <col min="22" max="22" width="1.88671875" style="3117" customWidth="1"/>
    <col min="23" max="23" width="9.6640625" style="3117"/>
    <col min="24" max="24" width="10" style="3117" bestFit="1" customWidth="1"/>
    <col min="25" max="16384" width="9.6640625" style="3117"/>
  </cols>
  <sheetData>
    <row r="1" spans="1:15" ht="18" customHeight="1" thickBot="1">
      <c r="A1" s="3113" t="s">
        <v>4700</v>
      </c>
      <c r="B1" s="3114"/>
      <c r="C1" s="3114"/>
      <c r="D1" s="3115"/>
      <c r="E1" s="3114"/>
      <c r="F1" s="3116" t="s">
        <v>6357</v>
      </c>
      <c r="G1" s="3113" t="s">
        <v>4700</v>
      </c>
      <c r="H1" s="3114"/>
      <c r="I1" s="3114"/>
      <c r="J1" s="3114"/>
      <c r="K1" s="3114"/>
      <c r="L1" s="3114"/>
      <c r="M1" s="3114"/>
      <c r="N1" s="3114"/>
      <c r="O1" s="3116" t="s">
        <v>6357</v>
      </c>
    </row>
    <row r="2" spans="1:15" ht="13.5" customHeight="1">
      <c r="A2" s="3118"/>
      <c r="B2" s="3119"/>
      <c r="C2" s="3119"/>
      <c r="D2" s="3119"/>
      <c r="E2" s="3119"/>
      <c r="F2" s="3120"/>
      <c r="G2" s="3118"/>
      <c r="H2" s="3119"/>
      <c r="I2" s="3119"/>
      <c r="J2" s="3119"/>
      <c r="K2" s="3119"/>
      <c r="L2" s="3119"/>
      <c r="M2" s="3119"/>
      <c r="N2" s="3119"/>
      <c r="O2" s="3120"/>
    </row>
    <row r="3" spans="1:15" ht="15" customHeight="1">
      <c r="A3" s="3121" t="s">
        <v>2384</v>
      </c>
      <c r="B3" s="3122"/>
      <c r="C3" s="3122"/>
      <c r="D3" s="3122"/>
      <c r="E3" s="3122"/>
      <c r="F3" s="3123"/>
      <c r="G3" s="3121" t="s">
        <v>2385</v>
      </c>
      <c r="H3" s="3124"/>
      <c r="I3" s="3122"/>
      <c r="J3" s="3122"/>
      <c r="K3" s="3122"/>
      <c r="L3" s="3122"/>
      <c r="M3" s="3122"/>
      <c r="N3" s="3122"/>
      <c r="O3" s="3123"/>
    </row>
    <row r="4" spans="1:15" ht="15" customHeight="1">
      <c r="A4" s="3125"/>
      <c r="B4" s="3122"/>
      <c r="C4" s="3122"/>
      <c r="D4" s="3122"/>
      <c r="E4" s="3122"/>
      <c r="F4" s="3126"/>
      <c r="G4" s="3125"/>
      <c r="H4" s="3114"/>
      <c r="I4" s="3114"/>
      <c r="J4" s="3114"/>
      <c r="K4" s="3114"/>
      <c r="L4" s="3114"/>
      <c r="M4" s="3114"/>
      <c r="N4" s="3114"/>
      <c r="O4" s="3126"/>
    </row>
    <row r="5" spans="1:15" ht="16.5" customHeight="1">
      <c r="A5" s="3127" t="s">
        <v>2386</v>
      </c>
      <c r="B5" s="3639" t="s">
        <v>2860</v>
      </c>
      <c r="C5" s="3640"/>
      <c r="D5" s="3640"/>
      <c r="E5" s="3640"/>
      <c r="F5" s="3641"/>
      <c r="G5" s="3125"/>
      <c r="H5" s="3639" t="s">
        <v>627</v>
      </c>
      <c r="I5" s="3639"/>
      <c r="J5" s="3639"/>
      <c r="K5" s="3639"/>
      <c r="L5" s="3639"/>
      <c r="M5" s="3639"/>
      <c r="N5" s="3639"/>
      <c r="O5" s="3126"/>
    </row>
    <row r="6" spans="1:15" ht="13.5" customHeight="1">
      <c r="A6" s="3125"/>
      <c r="B6" s="3640"/>
      <c r="C6" s="3640"/>
      <c r="D6" s="3640"/>
      <c r="E6" s="3640"/>
      <c r="F6" s="3641"/>
      <c r="G6" s="3125"/>
      <c r="H6" s="3639"/>
      <c r="I6" s="3639"/>
      <c r="J6" s="3639"/>
      <c r="K6" s="3639"/>
      <c r="L6" s="3639"/>
      <c r="M6" s="3639"/>
      <c r="N6" s="3639"/>
      <c r="O6" s="3126"/>
    </row>
    <row r="7" spans="1:15" ht="13.5" customHeight="1">
      <c r="A7" s="3125"/>
      <c r="B7" s="3114"/>
      <c r="C7" s="3122"/>
      <c r="D7" s="3122"/>
      <c r="E7" s="3122"/>
      <c r="F7" s="3126"/>
      <c r="G7" s="3125"/>
      <c r="H7" s="3639"/>
      <c r="I7" s="3639"/>
      <c r="J7" s="3639"/>
      <c r="K7" s="3639"/>
      <c r="L7" s="3639"/>
      <c r="M7" s="3639"/>
      <c r="N7" s="3639"/>
      <c r="O7" s="3126"/>
    </row>
    <row r="8" spans="1:15" ht="17.25" customHeight="1">
      <c r="A8" s="3127" t="s">
        <v>2303</v>
      </c>
      <c r="B8" s="3642" t="s">
        <v>2861</v>
      </c>
      <c r="C8" s="3643"/>
      <c r="D8" s="3643"/>
      <c r="E8" s="3643"/>
      <c r="F8" s="3644"/>
      <c r="G8" s="3125"/>
      <c r="H8" s="3639"/>
      <c r="I8" s="3639"/>
      <c r="J8" s="3639"/>
      <c r="K8" s="3639"/>
      <c r="L8" s="3639"/>
      <c r="M8" s="3639"/>
      <c r="N8" s="3639"/>
      <c r="O8" s="3126"/>
    </row>
    <row r="9" spans="1:15" ht="13.5" customHeight="1">
      <c r="A9" s="3125"/>
      <c r="B9" s="3643"/>
      <c r="C9" s="3643"/>
      <c r="D9" s="3643"/>
      <c r="E9" s="3643"/>
      <c r="F9" s="3644"/>
      <c r="G9" s="3125"/>
      <c r="H9" s="3114"/>
      <c r="I9" s="3114"/>
      <c r="J9" s="3114"/>
      <c r="K9" s="3114"/>
      <c r="L9" s="3114"/>
      <c r="M9" s="3114"/>
      <c r="N9" s="3114"/>
      <c r="O9" s="3126"/>
    </row>
    <row r="10" spans="1:15" ht="13.5" customHeight="1">
      <c r="A10" s="3125"/>
      <c r="B10" s="3645"/>
      <c r="C10" s="3645"/>
      <c r="D10" s="3645"/>
      <c r="E10" s="3645"/>
      <c r="F10" s="3646"/>
      <c r="G10" s="3125"/>
      <c r="H10" s="3639" t="s">
        <v>2862</v>
      </c>
      <c r="I10" s="3639"/>
      <c r="J10" s="3639"/>
      <c r="K10" s="3639"/>
      <c r="L10" s="3639"/>
      <c r="M10" s="3639"/>
      <c r="N10" s="3639"/>
      <c r="O10" s="3126"/>
    </row>
    <row r="11" spans="1:15" ht="13.5" customHeight="1">
      <c r="A11" s="3127" t="s">
        <v>2304</v>
      </c>
      <c r="B11" s="3640" t="s">
        <v>2863</v>
      </c>
      <c r="C11" s="3640"/>
      <c r="D11" s="3640"/>
      <c r="E11" s="3640"/>
      <c r="F11" s="3641"/>
      <c r="G11" s="3125"/>
      <c r="H11" s="3639"/>
      <c r="I11" s="3639"/>
      <c r="J11" s="3639"/>
      <c r="K11" s="3639"/>
      <c r="L11" s="3639"/>
      <c r="M11" s="3639"/>
      <c r="N11" s="3639"/>
      <c r="O11" s="3126"/>
    </row>
    <row r="12" spans="1:15" ht="13.5" customHeight="1">
      <c r="A12" s="3125"/>
      <c r="B12" s="3640"/>
      <c r="C12" s="3640"/>
      <c r="D12" s="3640"/>
      <c r="E12" s="3640"/>
      <c r="F12" s="3641"/>
      <c r="G12" s="3125"/>
      <c r="H12" s="3114"/>
      <c r="I12" s="3114"/>
      <c r="J12" s="3114"/>
      <c r="K12" s="3114"/>
      <c r="L12" s="3114"/>
      <c r="M12" s="3114"/>
      <c r="N12" s="3114"/>
      <c r="O12" s="3126"/>
    </row>
    <row r="13" spans="1:15" ht="13.5" customHeight="1">
      <c r="A13" s="3128"/>
      <c r="B13" s="3129"/>
      <c r="C13" s="3129"/>
      <c r="D13" s="3129"/>
      <c r="E13" s="3129"/>
      <c r="F13" s="3130"/>
      <c r="G13" s="3128"/>
      <c r="H13" s="3131"/>
      <c r="I13" s="3131"/>
      <c r="J13" s="3131"/>
      <c r="K13" s="3131"/>
      <c r="L13" s="3131"/>
      <c r="M13" s="3131"/>
      <c r="N13" s="3131"/>
      <c r="O13" s="3132"/>
    </row>
    <row r="14" spans="1:15" ht="13.5" customHeight="1">
      <c r="A14" s="3125"/>
      <c r="B14" s="3133"/>
      <c r="C14" s="3122" t="s">
        <v>2305</v>
      </c>
      <c r="D14" s="3134" t="s">
        <v>2306</v>
      </c>
      <c r="E14" s="3134" t="s">
        <v>2307</v>
      </c>
      <c r="F14" s="3123"/>
      <c r="G14" s="3135"/>
      <c r="H14" s="3136"/>
      <c r="I14" s="3137"/>
      <c r="J14" s="3136"/>
      <c r="K14" s="3137"/>
      <c r="L14" s="3136"/>
      <c r="M14" s="3137"/>
      <c r="N14" s="3114"/>
      <c r="O14" s="3138"/>
    </row>
    <row r="15" spans="1:15" ht="13.5" customHeight="1">
      <c r="A15" s="3127" t="s">
        <v>1714</v>
      </c>
      <c r="B15" s="3133"/>
      <c r="C15" s="3122" t="s">
        <v>2308</v>
      </c>
      <c r="D15" s="3134" t="s">
        <v>2309</v>
      </c>
      <c r="E15" s="3139" t="s">
        <v>2310</v>
      </c>
      <c r="F15" s="3140" t="s">
        <v>2311</v>
      </c>
      <c r="G15" s="3141" t="s">
        <v>2312</v>
      </c>
      <c r="H15" s="3142" t="s">
        <v>2313</v>
      </c>
      <c r="I15" s="3142" t="s">
        <v>2314</v>
      </c>
      <c r="J15" s="3142" t="s">
        <v>2315</v>
      </c>
      <c r="K15" s="3142" t="s">
        <v>2316</v>
      </c>
      <c r="L15" s="3142" t="s">
        <v>2317</v>
      </c>
      <c r="M15" s="3142" t="s">
        <v>2318</v>
      </c>
      <c r="N15" s="3143" t="s">
        <v>2319</v>
      </c>
      <c r="O15" s="3144" t="s">
        <v>1714</v>
      </c>
    </row>
    <row r="16" spans="1:15" ht="13.5" customHeight="1">
      <c r="A16" s="3127" t="s">
        <v>1717</v>
      </c>
      <c r="B16" s="3145" t="s">
        <v>2320</v>
      </c>
      <c r="C16" s="3122" t="s">
        <v>2321</v>
      </c>
      <c r="D16" s="3134" t="s">
        <v>2322</v>
      </c>
      <c r="E16" s="3145" t="s">
        <v>2323</v>
      </c>
      <c r="F16" s="3146" t="s">
        <v>2324</v>
      </c>
      <c r="G16" s="3141" t="s">
        <v>2325</v>
      </c>
      <c r="H16" s="3142" t="s">
        <v>2326</v>
      </c>
      <c r="I16" s="3142" t="s">
        <v>2327</v>
      </c>
      <c r="J16" s="3142" t="s">
        <v>2328</v>
      </c>
      <c r="K16" s="3142" t="s">
        <v>2329</v>
      </c>
      <c r="L16" s="3142" t="s">
        <v>2330</v>
      </c>
      <c r="M16" s="3142" t="s">
        <v>2331</v>
      </c>
      <c r="N16" s="3143" t="s">
        <v>2332</v>
      </c>
      <c r="O16" s="3144" t="s">
        <v>1717</v>
      </c>
    </row>
    <row r="17" spans="1:36" ht="13.5" customHeight="1">
      <c r="A17" s="3125"/>
      <c r="B17" s="3145" t="s">
        <v>3005</v>
      </c>
      <c r="C17" s="3122" t="s">
        <v>3006</v>
      </c>
      <c r="D17" s="3134" t="s">
        <v>2333</v>
      </c>
      <c r="E17" s="3145" t="s">
        <v>3008</v>
      </c>
      <c r="F17" s="3146" t="s">
        <v>2334</v>
      </c>
      <c r="G17" s="3141" t="s">
        <v>1721</v>
      </c>
      <c r="H17" s="3142" t="s">
        <v>2335</v>
      </c>
      <c r="I17" s="3142" t="s">
        <v>2336</v>
      </c>
      <c r="J17" s="3142" t="s">
        <v>2337</v>
      </c>
      <c r="K17" s="3142" t="s">
        <v>2338</v>
      </c>
      <c r="L17" s="3142" t="s">
        <v>2339</v>
      </c>
      <c r="M17" s="3142" t="s">
        <v>2340</v>
      </c>
      <c r="N17" s="3143" t="s">
        <v>2341</v>
      </c>
      <c r="O17" s="3138"/>
    </row>
    <row r="18" spans="1:36" ht="13.5" customHeight="1">
      <c r="A18" s="3125"/>
      <c r="B18" s="3133"/>
      <c r="C18" s="3114"/>
      <c r="D18" s="3134" t="s">
        <v>3007</v>
      </c>
      <c r="E18" s="3147"/>
      <c r="F18" s="3126"/>
      <c r="G18" s="3135"/>
      <c r="H18" s="3136"/>
      <c r="I18" s="3136"/>
      <c r="J18" s="3136"/>
      <c r="K18" s="3136"/>
      <c r="L18" s="3136"/>
      <c r="M18" s="3136"/>
      <c r="N18" s="3114"/>
      <c r="O18" s="3138"/>
    </row>
    <row r="19" spans="1:36" ht="13.5" customHeight="1">
      <c r="A19" s="3148" t="s">
        <v>1722</v>
      </c>
      <c r="B19" s="3149" t="s">
        <v>5436</v>
      </c>
      <c r="C19" s="3150" t="s">
        <v>5437</v>
      </c>
      <c r="D19" s="3151"/>
      <c r="E19" s="3443">
        <v>203867</v>
      </c>
      <c r="F19" s="3444">
        <v>177040</v>
      </c>
      <c r="G19" s="3445"/>
      <c r="H19" s="3446"/>
      <c r="I19" s="3446">
        <v>110825</v>
      </c>
      <c r="J19" s="3446">
        <v>5171</v>
      </c>
      <c r="K19" s="3446"/>
      <c r="L19" s="3446">
        <v>695</v>
      </c>
      <c r="M19" s="3446">
        <v>40968</v>
      </c>
      <c r="N19" s="3447">
        <f>SUM(F19:M19)</f>
        <v>334699</v>
      </c>
      <c r="O19" s="3152" t="s">
        <v>1722</v>
      </c>
      <c r="P19" s="3442"/>
      <c r="Q19" s="3442"/>
      <c r="R19" s="3380"/>
      <c r="S19" s="3380"/>
      <c r="T19" s="3442"/>
      <c r="U19" s="3442"/>
      <c r="V19" s="3380"/>
      <c r="W19" s="3442"/>
      <c r="X19" s="3442"/>
      <c r="Y19" s="3380"/>
      <c r="Z19" s="3380"/>
      <c r="AA19" s="3380"/>
      <c r="AB19" s="3380"/>
      <c r="AC19" s="3380"/>
      <c r="AD19" s="3380"/>
      <c r="AE19" s="3380"/>
      <c r="AF19" s="3380"/>
      <c r="AG19" s="3380"/>
      <c r="AH19" s="3380"/>
      <c r="AI19" s="3380"/>
      <c r="AJ19" s="3380"/>
    </row>
    <row r="20" spans="1:36" ht="13.5" customHeight="1">
      <c r="A20" s="3127" t="s">
        <v>1723</v>
      </c>
      <c r="B20" s="3153" t="s">
        <v>5438</v>
      </c>
      <c r="C20" s="3114" t="s">
        <v>5439</v>
      </c>
      <c r="D20" s="3154"/>
      <c r="E20" s="3448">
        <v>128326</v>
      </c>
      <c r="F20" s="3449">
        <v>113696</v>
      </c>
      <c r="G20" s="3450"/>
      <c r="H20" s="3451" t="s">
        <v>1774</v>
      </c>
      <c r="I20" s="3451">
        <v>66152</v>
      </c>
      <c r="J20" s="3451">
        <v>5882</v>
      </c>
      <c r="K20" s="3451" t="s">
        <v>1774</v>
      </c>
      <c r="L20" s="3451">
        <v>437</v>
      </c>
      <c r="M20" s="3451">
        <v>1670</v>
      </c>
      <c r="N20" s="3552">
        <f>SUM(F20:M20)</f>
        <v>187837</v>
      </c>
      <c r="O20" s="3144" t="s">
        <v>1723</v>
      </c>
      <c r="P20" s="3442"/>
      <c r="Q20" s="3442"/>
      <c r="R20" s="3380"/>
      <c r="S20" s="3380"/>
      <c r="T20" s="3442"/>
      <c r="U20" s="3442"/>
      <c r="V20" s="3380"/>
      <c r="W20" s="3442"/>
      <c r="X20" s="3442"/>
      <c r="Y20" s="3380"/>
      <c r="Z20" s="3380"/>
      <c r="AA20" s="3380"/>
      <c r="AB20" s="3380"/>
      <c r="AC20" s="3380"/>
      <c r="AD20" s="3380"/>
      <c r="AE20" s="3380"/>
      <c r="AF20" s="3380"/>
      <c r="AG20" s="3380"/>
      <c r="AH20" s="3380"/>
      <c r="AI20" s="3380"/>
      <c r="AJ20" s="3380"/>
    </row>
    <row r="21" spans="1:36" ht="13.5" customHeight="1">
      <c r="A21" s="3127" t="s">
        <v>1724</v>
      </c>
      <c r="B21" s="3153" t="s">
        <v>5440</v>
      </c>
      <c r="C21" s="3114" t="s">
        <v>5441</v>
      </c>
      <c r="D21" s="3154"/>
      <c r="E21" s="3448">
        <v>55897</v>
      </c>
      <c r="F21" s="3449">
        <v>72336</v>
      </c>
      <c r="G21" s="3450"/>
      <c r="H21" s="3451"/>
      <c r="I21" s="3451">
        <v>34310</v>
      </c>
      <c r="J21" s="3451">
        <v>2477</v>
      </c>
      <c r="K21" s="3451"/>
      <c r="L21" s="3451">
        <v>190</v>
      </c>
      <c r="M21" s="3451">
        <v>15724</v>
      </c>
      <c r="N21" s="3552">
        <f>SUM(F21:M21)</f>
        <v>125037</v>
      </c>
      <c r="O21" s="3144" t="s">
        <v>1724</v>
      </c>
      <c r="P21" s="3442"/>
      <c r="Q21" s="3442"/>
      <c r="R21" s="3380"/>
      <c r="S21" s="3380"/>
      <c r="T21" s="3442"/>
      <c r="U21" s="3442"/>
      <c r="V21" s="3380"/>
      <c r="W21" s="3442"/>
      <c r="X21" s="3442"/>
      <c r="Y21" s="3380"/>
      <c r="Z21" s="3380"/>
      <c r="AA21" s="3380"/>
      <c r="AB21" s="3380"/>
      <c r="AC21" s="3380"/>
      <c r="AD21" s="3380"/>
      <c r="AE21" s="3380"/>
      <c r="AF21" s="3380"/>
      <c r="AG21" s="3380"/>
      <c r="AH21" s="3380"/>
      <c r="AI21" s="3380"/>
      <c r="AJ21" s="3380"/>
    </row>
    <row r="22" spans="1:36" ht="13.5" customHeight="1">
      <c r="A22" s="3127" t="s">
        <v>1725</v>
      </c>
      <c r="B22" s="3153" t="s">
        <v>6017</v>
      </c>
      <c r="C22" s="3114" t="s">
        <v>5441</v>
      </c>
      <c r="D22" s="3154"/>
      <c r="E22" s="3448">
        <v>87186</v>
      </c>
      <c r="F22" s="3449">
        <v>72311</v>
      </c>
      <c r="G22" s="3450"/>
      <c r="H22" s="3451"/>
      <c r="I22" s="3451">
        <v>32674</v>
      </c>
      <c r="J22" s="3451">
        <v>2814</v>
      </c>
      <c r="K22" s="3451"/>
      <c r="L22" s="3451">
        <v>297</v>
      </c>
      <c r="M22" s="3451">
        <v>2085</v>
      </c>
      <c r="N22" s="3552">
        <f>SUM(F22:M22)</f>
        <v>110181</v>
      </c>
      <c r="O22" s="3144" t="s">
        <v>1725</v>
      </c>
      <c r="P22" s="3442"/>
      <c r="Q22" s="3442"/>
      <c r="R22" s="3380"/>
      <c r="S22" s="3380"/>
      <c r="T22" s="3442"/>
      <c r="U22" s="3442"/>
      <c r="V22" s="3380"/>
      <c r="W22" s="3442"/>
      <c r="X22" s="3442"/>
      <c r="Y22" s="3380"/>
      <c r="Z22" s="3380"/>
      <c r="AA22" s="3380"/>
      <c r="AB22" s="3380"/>
      <c r="AC22" s="3380"/>
      <c r="AD22" s="3380"/>
      <c r="AE22" s="3380"/>
      <c r="AF22" s="3380"/>
      <c r="AG22" s="3380"/>
      <c r="AH22" s="3380"/>
      <c r="AI22" s="3380"/>
      <c r="AJ22" s="3380"/>
    </row>
    <row r="23" spans="1:36" ht="13.5" customHeight="1">
      <c r="A23" s="3127" t="s">
        <v>1726</v>
      </c>
      <c r="B23" s="3153" t="s">
        <v>6016</v>
      </c>
      <c r="C23" s="3114" t="s">
        <v>5441</v>
      </c>
      <c r="D23" s="3154"/>
      <c r="E23" s="3448">
        <v>31425</v>
      </c>
      <c r="F23" s="3449">
        <v>25694</v>
      </c>
      <c r="G23" s="3450"/>
      <c r="H23" s="3451"/>
      <c r="I23" s="3451">
        <v>10790</v>
      </c>
      <c r="J23" s="3451">
        <v>0</v>
      </c>
      <c r="K23" s="3451"/>
      <c r="L23" s="3451">
        <v>107</v>
      </c>
      <c r="M23" s="3451">
        <v>865</v>
      </c>
      <c r="N23" s="3552">
        <f>SUM(F23:M23)</f>
        <v>37456</v>
      </c>
      <c r="O23" s="3144" t="s">
        <v>1726</v>
      </c>
      <c r="P23" s="3442"/>
      <c r="Q23" s="3442"/>
      <c r="R23" s="3380"/>
      <c r="S23" s="3380"/>
      <c r="T23" s="3442"/>
      <c r="U23" s="3442"/>
      <c r="V23" s="3380"/>
      <c r="W23" s="3442"/>
      <c r="X23" s="3442"/>
      <c r="Y23" s="3380"/>
      <c r="Z23" s="3380"/>
      <c r="AA23" s="3380"/>
      <c r="AB23" s="3380"/>
      <c r="AC23" s="3380"/>
      <c r="AD23" s="3380"/>
      <c r="AE23" s="3380"/>
      <c r="AF23" s="3380"/>
      <c r="AG23" s="3380"/>
      <c r="AH23" s="3380"/>
      <c r="AI23" s="3380"/>
      <c r="AJ23" s="3380"/>
    </row>
    <row r="24" spans="1:36" ht="13.5" customHeight="1">
      <c r="A24" s="3127" t="s">
        <v>1727</v>
      </c>
      <c r="B24" s="3153"/>
      <c r="C24" s="3114"/>
      <c r="D24" s="3154"/>
      <c r="E24" s="3448"/>
      <c r="F24" s="3449"/>
      <c r="G24" s="3450"/>
      <c r="H24" s="3451"/>
      <c r="I24" s="3451"/>
      <c r="J24" s="3451"/>
      <c r="K24" s="3451"/>
      <c r="L24" s="3451"/>
      <c r="M24" s="3451"/>
      <c r="N24" s="3552"/>
      <c r="O24" s="3144" t="s">
        <v>1727</v>
      </c>
      <c r="R24" s="3380"/>
      <c r="S24" s="3380"/>
      <c r="V24" s="3380"/>
      <c r="Y24" s="3380"/>
      <c r="Z24" s="3380"/>
      <c r="AA24" s="3380"/>
      <c r="AB24" s="3380"/>
      <c r="AC24" s="3380"/>
      <c r="AD24" s="3380"/>
      <c r="AE24" s="3380"/>
      <c r="AF24" s="3380"/>
      <c r="AG24" s="3380"/>
      <c r="AH24" s="3380"/>
      <c r="AI24" s="3380"/>
      <c r="AJ24" s="3380"/>
    </row>
    <row r="25" spans="1:36" ht="13.5" customHeight="1">
      <c r="A25" s="3127" t="s">
        <v>1728</v>
      </c>
      <c r="B25" s="3153"/>
      <c r="C25" s="3114"/>
      <c r="D25" s="3154"/>
      <c r="E25" s="3448"/>
      <c r="F25" s="3449"/>
      <c r="G25" s="3450"/>
      <c r="H25" s="3451"/>
      <c r="I25" s="3451"/>
      <c r="J25" s="3451"/>
      <c r="K25" s="3451"/>
      <c r="L25" s="3451"/>
      <c r="M25" s="3451"/>
      <c r="N25" s="3552"/>
      <c r="O25" s="3144" t="s">
        <v>1728</v>
      </c>
      <c r="R25" s="3380"/>
      <c r="S25" s="3380"/>
      <c r="V25" s="3380"/>
      <c r="Y25" s="3380"/>
      <c r="Z25" s="3380"/>
      <c r="AA25" s="3380"/>
      <c r="AB25" s="3380"/>
      <c r="AC25" s="3380"/>
      <c r="AD25" s="3380"/>
      <c r="AE25" s="3380"/>
      <c r="AF25" s="3380"/>
      <c r="AG25" s="3380"/>
      <c r="AH25" s="3380"/>
      <c r="AI25" s="3380"/>
      <c r="AJ25" s="3380"/>
    </row>
    <row r="26" spans="1:36" ht="13.5" customHeight="1">
      <c r="A26" s="3127" t="s">
        <v>1729</v>
      </c>
      <c r="B26" s="3153"/>
      <c r="C26" s="3114"/>
      <c r="D26" s="3154"/>
      <c r="E26" s="3448"/>
      <c r="F26" s="3449"/>
      <c r="G26" s="3450"/>
      <c r="H26" s="3451"/>
      <c r="I26" s="3451"/>
      <c r="J26" s="3451"/>
      <c r="K26" s="3451"/>
      <c r="L26" s="3451"/>
      <c r="M26" s="3451"/>
      <c r="N26" s="3552"/>
      <c r="O26" s="3144" t="s">
        <v>1729</v>
      </c>
      <c r="R26" s="3380"/>
      <c r="S26" s="3380"/>
      <c r="V26" s="3380"/>
      <c r="Y26" s="3380"/>
      <c r="Z26" s="3380"/>
      <c r="AA26" s="3380"/>
      <c r="AB26" s="3380"/>
      <c r="AC26" s="3380"/>
      <c r="AD26" s="3380"/>
      <c r="AE26" s="3380"/>
      <c r="AF26" s="3380"/>
      <c r="AG26" s="3380"/>
      <c r="AH26" s="3380"/>
      <c r="AI26" s="3380"/>
      <c r="AJ26" s="3380"/>
    </row>
    <row r="27" spans="1:36" ht="13.5" customHeight="1">
      <c r="A27" s="3127" t="s">
        <v>1730</v>
      </c>
      <c r="B27" s="3153"/>
      <c r="C27" s="3114"/>
      <c r="D27" s="3154"/>
      <c r="E27" s="3448"/>
      <c r="F27" s="3449"/>
      <c r="G27" s="3450"/>
      <c r="H27" s="3451"/>
      <c r="I27" s="3451"/>
      <c r="J27" s="3451"/>
      <c r="K27" s="3451"/>
      <c r="L27" s="3451"/>
      <c r="M27" s="3451"/>
      <c r="N27" s="3552"/>
      <c r="O27" s="3144" t="s">
        <v>1730</v>
      </c>
      <c r="R27" s="3380"/>
      <c r="S27" s="3380"/>
      <c r="V27" s="3380"/>
      <c r="Y27" s="3380"/>
      <c r="Z27" s="3380"/>
      <c r="AA27" s="3380"/>
      <c r="AB27" s="3380"/>
      <c r="AC27" s="3380"/>
      <c r="AD27" s="3380"/>
      <c r="AE27" s="3380"/>
      <c r="AF27" s="3380"/>
      <c r="AG27" s="3380"/>
      <c r="AH27" s="3380"/>
      <c r="AI27" s="3380"/>
      <c r="AJ27" s="3380"/>
    </row>
    <row r="28" spans="1:36" ht="13.5" customHeight="1">
      <c r="A28" s="3127" t="s">
        <v>1731</v>
      </c>
      <c r="B28" s="3153"/>
      <c r="C28" s="3114"/>
      <c r="D28" s="3154"/>
      <c r="E28" s="3448"/>
      <c r="F28" s="3449"/>
      <c r="G28" s="3450"/>
      <c r="H28" s="3451"/>
      <c r="I28" s="3451"/>
      <c r="J28" s="3451"/>
      <c r="K28" s="3451"/>
      <c r="L28" s="3451"/>
      <c r="M28" s="3451"/>
      <c r="N28" s="3552"/>
      <c r="O28" s="3144" t="s">
        <v>1731</v>
      </c>
      <c r="R28" s="3380"/>
      <c r="S28" s="3380"/>
      <c r="V28" s="3380"/>
      <c r="Y28" s="3380"/>
      <c r="Z28" s="3380"/>
      <c r="AA28" s="3380"/>
      <c r="AB28" s="3380"/>
      <c r="AC28" s="3380"/>
      <c r="AD28" s="3380"/>
      <c r="AE28" s="3380"/>
      <c r="AF28" s="3380"/>
      <c r="AG28" s="3380"/>
      <c r="AH28" s="3380"/>
      <c r="AI28" s="3380"/>
      <c r="AJ28" s="3380"/>
    </row>
    <row r="29" spans="1:36" ht="13.5" customHeight="1">
      <c r="A29" s="3127" t="s">
        <v>1732</v>
      </c>
      <c r="B29" s="3153" t="s">
        <v>5442</v>
      </c>
      <c r="C29" s="3114"/>
      <c r="D29" s="3154"/>
      <c r="E29" s="3448"/>
      <c r="F29" s="3449"/>
      <c r="G29" s="3450"/>
      <c r="H29" s="3451"/>
      <c r="I29" s="3451"/>
      <c r="J29" s="3451"/>
      <c r="K29" s="3451"/>
      <c r="L29" s="3451"/>
      <c r="M29" s="3451"/>
      <c r="N29" s="3552"/>
      <c r="O29" s="3144" t="s">
        <v>1732</v>
      </c>
      <c r="R29" s="3380"/>
      <c r="S29" s="3380"/>
      <c r="V29" s="3380"/>
      <c r="Y29" s="3380"/>
      <c r="Z29" s="3380"/>
      <c r="AA29" s="3380"/>
      <c r="AB29" s="3380"/>
      <c r="AC29" s="3380"/>
      <c r="AD29" s="3380"/>
      <c r="AE29" s="3380"/>
      <c r="AF29" s="3380"/>
      <c r="AG29" s="3380"/>
      <c r="AH29" s="3380"/>
      <c r="AI29" s="3380"/>
      <c r="AJ29" s="3380"/>
    </row>
    <row r="30" spans="1:36" ht="13.5" customHeight="1">
      <c r="A30" s="3127" t="s">
        <v>1733</v>
      </c>
      <c r="B30" s="3153" t="s">
        <v>5443</v>
      </c>
      <c r="C30" s="3114"/>
      <c r="D30" s="3154"/>
      <c r="E30" s="3448"/>
      <c r="F30" s="3449"/>
      <c r="G30" s="3450"/>
      <c r="H30" s="3451"/>
      <c r="I30" s="3451"/>
      <c r="J30" s="3451"/>
      <c r="K30" s="3451"/>
      <c r="L30" s="3451"/>
      <c r="M30" s="3451"/>
      <c r="N30" s="3552"/>
      <c r="O30" s="3144" t="s">
        <v>1733</v>
      </c>
      <c r="R30" s="3380"/>
      <c r="S30" s="3380"/>
      <c r="V30" s="3380"/>
      <c r="Y30" s="3380"/>
      <c r="Z30" s="3380"/>
      <c r="AA30" s="3380"/>
      <c r="AB30" s="3380"/>
      <c r="AC30" s="3380"/>
      <c r="AD30" s="3380"/>
      <c r="AE30" s="3380"/>
      <c r="AF30" s="3380"/>
      <c r="AG30" s="3380"/>
      <c r="AH30" s="3380"/>
      <c r="AI30" s="3380"/>
      <c r="AJ30" s="3380"/>
    </row>
    <row r="31" spans="1:36" ht="13.5" customHeight="1">
      <c r="A31" s="3127" t="s">
        <v>1734</v>
      </c>
      <c r="B31" s="3153" t="s">
        <v>6360</v>
      </c>
      <c r="C31" s="3114" t="s">
        <v>5441</v>
      </c>
      <c r="D31" s="3154"/>
      <c r="E31" s="3448">
        <v>75769</v>
      </c>
      <c r="F31" s="3449">
        <v>59741</v>
      </c>
      <c r="G31" s="3450"/>
      <c r="H31" s="3451"/>
      <c r="I31" s="3451">
        <v>22436</v>
      </c>
      <c r="J31" s="3451">
        <v>2868</v>
      </c>
      <c r="K31" s="3451"/>
      <c r="L31" s="3451">
        <v>258</v>
      </c>
      <c r="M31" s="3451">
        <v>2165</v>
      </c>
      <c r="N31" s="3552">
        <f>SUM(F31:M31)</f>
        <v>87468</v>
      </c>
      <c r="O31" s="3144" t="s">
        <v>1734</v>
      </c>
      <c r="P31" s="3442"/>
      <c r="Q31" s="3442"/>
      <c r="R31" s="3380"/>
      <c r="S31" s="3380"/>
      <c r="T31" s="3442"/>
      <c r="U31" s="3442"/>
      <c r="V31" s="3380"/>
      <c r="W31" s="3442"/>
      <c r="X31" s="3442"/>
      <c r="Y31" s="3380"/>
      <c r="Z31" s="3380"/>
      <c r="AA31" s="3380"/>
      <c r="AB31" s="3380"/>
      <c r="AC31" s="3380"/>
      <c r="AD31" s="3380"/>
      <c r="AE31" s="3380"/>
      <c r="AF31" s="3380"/>
      <c r="AG31" s="3380"/>
      <c r="AH31" s="3380"/>
      <c r="AI31" s="3380"/>
      <c r="AJ31" s="3380"/>
    </row>
    <row r="32" spans="1:36" ht="13.5" customHeight="1">
      <c r="A32" s="3127" t="s">
        <v>1735</v>
      </c>
      <c r="B32" s="3153" t="s">
        <v>6535</v>
      </c>
      <c r="C32" s="3114" t="s">
        <v>6018</v>
      </c>
      <c r="D32" s="3154"/>
      <c r="E32" s="3448"/>
      <c r="F32" s="3449">
        <v>32948</v>
      </c>
      <c r="G32" s="3450"/>
      <c r="H32" s="3451"/>
      <c r="I32" s="3451"/>
      <c r="J32" s="3451"/>
      <c r="K32" s="3451"/>
      <c r="L32" s="3451"/>
      <c r="M32" s="3451"/>
      <c r="N32" s="3552">
        <f>SUM(F32:M32)</f>
        <v>32948</v>
      </c>
      <c r="O32" s="3144" t="s">
        <v>1735</v>
      </c>
      <c r="Q32" s="3442"/>
      <c r="R32" s="3380"/>
      <c r="S32" s="3380"/>
      <c r="V32" s="3380"/>
      <c r="Y32" s="3380"/>
      <c r="Z32" s="3380"/>
      <c r="AA32" s="3380"/>
      <c r="AB32" s="3380"/>
      <c r="AC32" s="3380"/>
      <c r="AD32" s="3380"/>
      <c r="AE32" s="3380"/>
      <c r="AF32" s="3380"/>
      <c r="AG32" s="3380"/>
      <c r="AH32" s="3380"/>
      <c r="AI32" s="3380"/>
      <c r="AJ32" s="3380"/>
    </row>
    <row r="33" spans="1:36" ht="13.5" customHeight="1">
      <c r="A33" s="3127" t="s">
        <v>1736</v>
      </c>
      <c r="B33" s="3153"/>
      <c r="C33" s="3114"/>
      <c r="D33" s="3154"/>
      <c r="E33" s="3448"/>
      <c r="F33" s="3449"/>
      <c r="G33" s="3450"/>
      <c r="H33" s="3451"/>
      <c r="I33" s="3451"/>
      <c r="J33" s="3451"/>
      <c r="K33" s="3451"/>
      <c r="L33" s="3451"/>
      <c r="M33" s="3451"/>
      <c r="N33" s="3552"/>
      <c r="O33" s="3144" t="s">
        <v>1736</v>
      </c>
      <c r="R33" s="3380"/>
      <c r="S33" s="3380"/>
      <c r="V33" s="3380"/>
      <c r="Y33" s="3380"/>
      <c r="Z33" s="3380"/>
      <c r="AA33" s="3380"/>
      <c r="AB33" s="3380"/>
      <c r="AC33" s="3380"/>
      <c r="AD33" s="3380"/>
      <c r="AE33" s="3380"/>
      <c r="AF33" s="3380"/>
      <c r="AG33" s="3380"/>
      <c r="AH33" s="3380"/>
      <c r="AI33" s="3380"/>
      <c r="AJ33" s="3380"/>
    </row>
    <row r="34" spans="1:36" ht="13.5" customHeight="1">
      <c r="A34" s="3127" t="s">
        <v>1737</v>
      </c>
      <c r="B34" s="3153"/>
      <c r="C34" s="3114"/>
      <c r="D34" s="3154"/>
      <c r="E34" s="3448"/>
      <c r="F34" s="3449"/>
      <c r="G34" s="3450"/>
      <c r="H34" s="3451"/>
      <c r="I34" s="3451"/>
      <c r="J34" s="3451"/>
      <c r="K34" s="3451"/>
      <c r="L34" s="3451"/>
      <c r="M34" s="3451"/>
      <c r="N34" s="3552"/>
      <c r="O34" s="3144" t="s">
        <v>1737</v>
      </c>
      <c r="R34" s="3380"/>
      <c r="S34" s="3380"/>
      <c r="V34" s="3380"/>
      <c r="Y34" s="3380"/>
      <c r="Z34" s="3380"/>
      <c r="AA34" s="3380"/>
      <c r="AB34" s="3380"/>
      <c r="AC34" s="3380"/>
      <c r="AD34" s="3380"/>
      <c r="AE34" s="3380"/>
      <c r="AF34" s="3380"/>
      <c r="AG34" s="3380"/>
      <c r="AH34" s="3380"/>
      <c r="AI34" s="3380"/>
      <c r="AJ34" s="3380"/>
    </row>
    <row r="35" spans="1:36" ht="13.5" customHeight="1">
      <c r="A35" s="3127" t="s">
        <v>1738</v>
      </c>
      <c r="B35" s="3153" t="s">
        <v>5444</v>
      </c>
      <c r="C35" s="3114"/>
      <c r="D35" s="3154"/>
      <c r="E35" s="3448"/>
      <c r="F35" s="3449"/>
      <c r="G35" s="3450"/>
      <c r="H35" s="3451"/>
      <c r="I35" s="3451"/>
      <c r="J35" s="3451"/>
      <c r="K35" s="3451"/>
      <c r="L35" s="3451"/>
      <c r="M35" s="3451"/>
      <c r="N35" s="3552"/>
      <c r="O35" s="3144" t="s">
        <v>1738</v>
      </c>
      <c r="R35" s="3380"/>
      <c r="S35" s="3380"/>
      <c r="V35" s="3380"/>
      <c r="Y35" s="3380"/>
      <c r="Z35" s="3380"/>
      <c r="AA35" s="3380"/>
      <c r="AB35" s="3380"/>
      <c r="AC35" s="3380"/>
      <c r="AD35" s="3380"/>
      <c r="AE35" s="3380"/>
      <c r="AF35" s="3380"/>
      <c r="AG35" s="3380"/>
      <c r="AH35" s="3380"/>
      <c r="AI35" s="3380"/>
      <c r="AJ35" s="3380"/>
    </row>
    <row r="36" spans="1:36" ht="13.5" customHeight="1">
      <c r="A36" s="3127" t="s">
        <v>1739</v>
      </c>
      <c r="B36" s="3153" t="s">
        <v>5443</v>
      </c>
      <c r="C36" s="3114"/>
      <c r="D36" s="3154"/>
      <c r="E36" s="3448"/>
      <c r="F36" s="3449"/>
      <c r="G36" s="3450"/>
      <c r="H36" s="3451"/>
      <c r="I36" s="3451"/>
      <c r="J36" s="3451"/>
      <c r="K36" s="3451"/>
      <c r="L36" s="3451"/>
      <c r="M36" s="3451"/>
      <c r="N36" s="3552"/>
      <c r="O36" s="3144" t="s">
        <v>1739</v>
      </c>
      <c r="R36" s="3380"/>
      <c r="S36" s="3380"/>
      <c r="V36" s="3380"/>
      <c r="Y36" s="3380"/>
      <c r="Z36" s="3380"/>
      <c r="AA36" s="3380"/>
      <c r="AB36" s="3380"/>
      <c r="AC36" s="3380"/>
      <c r="AD36" s="3380"/>
      <c r="AE36" s="3380"/>
      <c r="AF36" s="3380"/>
      <c r="AG36" s="3380"/>
      <c r="AH36" s="3380"/>
      <c r="AI36" s="3380"/>
      <c r="AJ36" s="3380"/>
    </row>
    <row r="37" spans="1:36" ht="13.5" customHeight="1">
      <c r="A37" s="3127" t="s">
        <v>1740</v>
      </c>
      <c r="B37" s="3153" t="s">
        <v>6666</v>
      </c>
      <c r="C37" s="3114" t="s">
        <v>5441</v>
      </c>
      <c r="D37" s="3154"/>
      <c r="E37" s="3448">
        <v>84793</v>
      </c>
      <c r="F37" s="3449">
        <v>54192</v>
      </c>
      <c r="G37" s="3450"/>
      <c r="H37" s="3451"/>
      <c r="I37" s="3451"/>
      <c r="J37" s="3451">
        <v>1625</v>
      </c>
      <c r="K37" s="3451"/>
      <c r="L37" s="3451">
        <v>289</v>
      </c>
      <c r="M37" s="3451">
        <v>26090</v>
      </c>
      <c r="N37" s="3552">
        <f>SUM(F37:M37)</f>
        <v>82196</v>
      </c>
      <c r="O37" s="3144" t="s">
        <v>1740</v>
      </c>
      <c r="P37" s="3442"/>
      <c r="Q37" s="3442"/>
      <c r="R37" s="3380"/>
      <c r="S37" s="3380"/>
      <c r="T37" s="3442"/>
      <c r="U37" s="3442"/>
      <c r="V37" s="3380"/>
      <c r="W37" s="3442"/>
      <c r="X37" s="3442"/>
      <c r="Y37" s="3380"/>
      <c r="Z37" s="3380"/>
      <c r="AA37" s="3380"/>
      <c r="AB37" s="3380"/>
      <c r="AC37" s="3380"/>
      <c r="AD37" s="3380"/>
      <c r="AE37" s="3380"/>
      <c r="AF37" s="3380"/>
      <c r="AG37" s="3380"/>
      <c r="AH37" s="3380"/>
      <c r="AI37" s="3380"/>
      <c r="AJ37" s="3380"/>
    </row>
    <row r="38" spans="1:36" ht="13.5" customHeight="1">
      <c r="A38" s="3127" t="s">
        <v>1741</v>
      </c>
      <c r="B38" s="3153" t="s">
        <v>6534</v>
      </c>
      <c r="C38" s="3114" t="s">
        <v>6018</v>
      </c>
      <c r="D38" s="3154"/>
      <c r="E38" s="3448">
        <v>57932</v>
      </c>
      <c r="F38" s="3449">
        <v>53346</v>
      </c>
      <c r="G38" s="3450"/>
      <c r="H38" s="3451"/>
      <c r="I38" s="3451">
        <v>20229</v>
      </c>
      <c r="J38" s="3451">
        <v>2345</v>
      </c>
      <c r="K38" s="3451"/>
      <c r="L38" s="3451">
        <v>217</v>
      </c>
      <c r="M38" s="3451">
        <v>808</v>
      </c>
      <c r="N38" s="3552">
        <f>SUM(F38:M38)</f>
        <v>76945</v>
      </c>
      <c r="O38" s="3144" t="s">
        <v>1741</v>
      </c>
      <c r="P38" s="3442"/>
      <c r="Q38" s="3442"/>
      <c r="T38" s="3442"/>
      <c r="U38" s="3442"/>
      <c r="W38" s="3442"/>
      <c r="X38" s="3442"/>
    </row>
    <row r="39" spans="1:36" ht="13.5" customHeight="1">
      <c r="A39" s="3127" t="s">
        <v>579</v>
      </c>
      <c r="B39" s="3153"/>
      <c r="C39" s="3114"/>
      <c r="D39" s="3154"/>
      <c r="E39" s="3155"/>
      <c r="F39" s="3156"/>
      <c r="G39" s="3157"/>
      <c r="H39" s="3158"/>
      <c r="I39" s="3158"/>
      <c r="J39" s="3158"/>
      <c r="K39" s="3158"/>
      <c r="L39" s="3158"/>
      <c r="M39" s="3158"/>
      <c r="N39" s="3452"/>
      <c r="O39" s="3144" t="s">
        <v>579</v>
      </c>
    </row>
    <row r="40" spans="1:36" ht="13.5" customHeight="1">
      <c r="A40" s="3127" t="s">
        <v>580</v>
      </c>
      <c r="B40" s="3159"/>
      <c r="C40" s="3114"/>
      <c r="D40" s="3154"/>
      <c r="E40" s="3160"/>
      <c r="F40" s="3161"/>
      <c r="G40" s="3157"/>
      <c r="H40" s="3162"/>
      <c r="I40" s="3162"/>
      <c r="J40" s="3162"/>
      <c r="K40" s="3162"/>
      <c r="L40" s="3162"/>
      <c r="M40" s="3162"/>
      <c r="N40" s="3452"/>
      <c r="O40" s="3144" t="s">
        <v>580</v>
      </c>
    </row>
    <row r="41" spans="1:36" ht="13.5" customHeight="1">
      <c r="A41" s="3127" t="s">
        <v>581</v>
      </c>
      <c r="B41" s="3159"/>
      <c r="C41" s="3114"/>
      <c r="D41" s="3154"/>
      <c r="E41" s="3160"/>
      <c r="F41" s="3161"/>
      <c r="G41" s="3157"/>
      <c r="H41" s="3162"/>
      <c r="I41" s="3162"/>
      <c r="J41" s="3162"/>
      <c r="K41" s="3162"/>
      <c r="L41" s="3162"/>
      <c r="M41" s="3162"/>
      <c r="N41" s="3452"/>
      <c r="O41" s="3144" t="s">
        <v>581</v>
      </c>
    </row>
    <row r="42" spans="1:36" ht="13.5" customHeight="1">
      <c r="A42" s="3127" t="s">
        <v>582</v>
      </c>
      <c r="B42" s="3159"/>
      <c r="C42" s="3114"/>
      <c r="D42" s="3154"/>
      <c r="E42" s="3160"/>
      <c r="F42" s="3161"/>
      <c r="G42" s="3157"/>
      <c r="H42" s="3162"/>
      <c r="I42" s="3162"/>
      <c r="J42" s="3162"/>
      <c r="K42" s="3162"/>
      <c r="L42" s="3162"/>
      <c r="M42" s="3162"/>
      <c r="N42" s="3452"/>
      <c r="O42" s="3144" t="s">
        <v>582</v>
      </c>
    </row>
    <row r="43" spans="1:36" ht="13.5" customHeight="1">
      <c r="A43" s="3163" t="s">
        <v>583</v>
      </c>
      <c r="B43" s="3164"/>
      <c r="C43" s="3131"/>
      <c r="D43" s="3165"/>
      <c r="E43" s="3166"/>
      <c r="F43" s="3167"/>
      <c r="G43" s="3168"/>
      <c r="H43" s="3169"/>
      <c r="I43" s="3169"/>
      <c r="J43" s="3169"/>
      <c r="K43" s="3169"/>
      <c r="L43" s="3169"/>
      <c r="M43" s="3169"/>
      <c r="N43" s="3453"/>
      <c r="O43" s="3170" t="s">
        <v>583</v>
      </c>
    </row>
    <row r="44" spans="1:36" ht="13.5" customHeight="1">
      <c r="A44" s="3125" t="s">
        <v>2342</v>
      </c>
      <c r="B44" s="3114"/>
      <c r="C44" s="3114"/>
      <c r="D44" s="3114"/>
      <c r="E44" s="3114"/>
      <c r="F44" s="3126"/>
      <c r="G44" s="3125"/>
      <c r="H44" s="3114" t="s">
        <v>2343</v>
      </c>
      <c r="I44" s="3114"/>
      <c r="J44" s="3114"/>
      <c r="K44" s="3114"/>
      <c r="L44" s="3114"/>
      <c r="M44" s="3114"/>
      <c r="N44" s="3114"/>
      <c r="O44" s="3126"/>
    </row>
    <row r="45" spans="1:36" ht="13.5" customHeight="1">
      <c r="A45" s="3125"/>
      <c r="B45" s="3114"/>
      <c r="C45" s="3114"/>
      <c r="D45" s="3114"/>
      <c r="E45" s="3114"/>
      <c r="F45" s="3126"/>
      <c r="G45" s="3125"/>
      <c r="H45" s="3114"/>
      <c r="I45" s="3114"/>
      <c r="J45" s="3114"/>
      <c r="K45" s="3114"/>
      <c r="L45" s="3114"/>
      <c r="M45" s="3114"/>
      <c r="N45" s="3114"/>
      <c r="O45" s="3126"/>
    </row>
    <row r="46" spans="1:36" ht="13.5" customHeight="1">
      <c r="A46" s="3125"/>
      <c r="B46" s="3171" t="s">
        <v>2864</v>
      </c>
      <c r="C46" s="3114"/>
      <c r="D46" s="3114"/>
      <c r="E46" s="3114"/>
      <c r="F46" s="3126"/>
      <c r="G46" s="3125"/>
      <c r="H46" s="3114"/>
      <c r="I46" s="3114"/>
      <c r="J46" s="3114"/>
      <c r="K46" s="3114"/>
      <c r="L46" s="3114"/>
      <c r="M46" s="3114"/>
      <c r="N46" s="3114"/>
      <c r="O46" s="3126"/>
    </row>
    <row r="47" spans="1:36" ht="13.5" customHeight="1">
      <c r="A47" s="3125"/>
      <c r="B47" s="3172"/>
      <c r="C47" s="3114"/>
      <c r="D47" s="3114"/>
      <c r="E47" s="3114"/>
      <c r="F47" s="3126"/>
      <c r="G47" s="3125"/>
      <c r="H47" s="3114"/>
      <c r="I47" s="3114"/>
      <c r="J47" s="3114"/>
      <c r="K47" s="3114"/>
      <c r="L47" s="3114"/>
      <c r="M47" s="3114"/>
      <c r="N47" s="3114"/>
      <c r="O47" s="3126"/>
    </row>
    <row r="48" spans="1:36" ht="13.5" customHeight="1">
      <c r="A48" s="3125" t="s">
        <v>5445</v>
      </c>
      <c r="B48" s="3632" t="s">
        <v>6367</v>
      </c>
      <c r="C48" s="3632"/>
      <c r="D48" s="3632"/>
      <c r="E48" s="3632"/>
      <c r="F48" s="3633"/>
      <c r="G48" s="3455" t="s">
        <v>6664</v>
      </c>
      <c r="H48" s="3638" t="s">
        <v>6665</v>
      </c>
      <c r="I48" s="3638"/>
      <c r="J48" s="3638"/>
      <c r="K48" s="3638"/>
      <c r="L48" s="3638"/>
      <c r="M48" s="3638"/>
      <c r="N48" s="3638"/>
      <c r="O48" s="3126"/>
    </row>
    <row r="49" spans="1:15" ht="33" customHeight="1">
      <c r="A49" s="3125"/>
      <c r="B49" s="3632"/>
      <c r="C49" s="3632"/>
      <c r="D49" s="3632"/>
      <c r="E49" s="3632"/>
      <c r="F49" s="3633"/>
      <c r="G49" s="3456"/>
      <c r="H49" s="3638"/>
      <c r="I49" s="3638"/>
      <c r="J49" s="3638"/>
      <c r="K49" s="3638"/>
      <c r="L49" s="3638"/>
      <c r="M49" s="3638"/>
      <c r="N49" s="3638"/>
      <c r="O49" s="3126"/>
    </row>
    <row r="50" spans="1:15" ht="13.5" customHeight="1">
      <c r="A50" s="3125" t="s">
        <v>5447</v>
      </c>
      <c r="B50" s="3632" t="s">
        <v>6368</v>
      </c>
      <c r="C50" s="3632"/>
      <c r="D50" s="3632"/>
      <c r="E50" s="3632"/>
      <c r="F50" s="3633"/>
      <c r="G50" s="3455" t="s">
        <v>5450</v>
      </c>
      <c r="H50" s="3638" t="s">
        <v>6372</v>
      </c>
      <c r="I50" s="3638"/>
      <c r="J50" s="3638"/>
      <c r="K50" s="3638"/>
      <c r="L50" s="3638"/>
      <c r="M50" s="3638"/>
      <c r="N50" s="3638"/>
      <c r="O50" s="3126"/>
    </row>
    <row r="51" spans="1:15" ht="33" customHeight="1">
      <c r="A51" s="3125"/>
      <c r="B51" s="3632"/>
      <c r="C51" s="3632"/>
      <c r="D51" s="3632"/>
      <c r="E51" s="3632"/>
      <c r="F51" s="3633"/>
      <c r="G51" s="3456"/>
      <c r="H51" s="3638"/>
      <c r="I51" s="3638"/>
      <c r="J51" s="3638"/>
      <c r="K51" s="3638"/>
      <c r="L51" s="3638"/>
      <c r="M51" s="3638"/>
      <c r="N51" s="3638"/>
      <c r="O51" s="3126"/>
    </row>
    <row r="52" spans="1:15" ht="13.5" customHeight="1">
      <c r="A52" s="3125" t="s">
        <v>5448</v>
      </c>
      <c r="B52" s="3632" t="s">
        <v>6369</v>
      </c>
      <c r="C52" s="3632"/>
      <c r="D52" s="3632"/>
      <c r="E52" s="3632"/>
      <c r="F52" s="3633"/>
      <c r="G52" s="3455" t="s">
        <v>6643</v>
      </c>
      <c r="H52" s="3638" t="s">
        <v>6366</v>
      </c>
      <c r="I52" s="3638"/>
      <c r="J52" s="3638"/>
      <c r="K52" s="3638"/>
      <c r="L52" s="3638"/>
      <c r="M52" s="3638"/>
      <c r="N52" s="3638"/>
      <c r="O52" s="3126"/>
    </row>
    <row r="53" spans="1:15" ht="37.5" customHeight="1">
      <c r="A53" s="3125"/>
      <c r="B53" s="3632"/>
      <c r="C53" s="3632"/>
      <c r="D53" s="3632"/>
      <c r="E53" s="3632"/>
      <c r="F53" s="3633"/>
      <c r="G53" s="3456"/>
      <c r="H53" s="3638"/>
      <c r="I53" s="3638"/>
      <c r="J53" s="3638"/>
      <c r="K53" s="3638"/>
      <c r="L53" s="3638"/>
      <c r="M53" s="3638"/>
      <c r="N53" s="3638"/>
      <c r="O53" s="3126"/>
    </row>
    <row r="54" spans="1:15" ht="13.5" customHeight="1">
      <c r="A54" s="3125" t="s">
        <v>5449</v>
      </c>
      <c r="B54" s="3632" t="s">
        <v>6644</v>
      </c>
      <c r="C54" s="3632"/>
      <c r="D54" s="3632"/>
      <c r="E54" s="3632"/>
      <c r="F54" s="3633"/>
      <c r="G54" s="3455" t="s">
        <v>5452</v>
      </c>
      <c r="H54" s="3632" t="s">
        <v>5453</v>
      </c>
      <c r="I54" s="3632"/>
      <c r="J54" s="3632"/>
      <c r="K54" s="3632"/>
      <c r="L54" s="3632"/>
      <c r="M54" s="3632"/>
      <c r="N54" s="3632"/>
      <c r="O54" s="3126"/>
    </row>
    <row r="55" spans="1:15" ht="34.5" customHeight="1">
      <c r="A55" s="3125"/>
      <c r="B55" s="3632"/>
      <c r="C55" s="3632"/>
      <c r="D55" s="3632"/>
      <c r="E55" s="3632"/>
      <c r="F55" s="3633"/>
      <c r="G55" s="3456"/>
      <c r="H55" s="3632"/>
      <c r="I55" s="3632"/>
      <c r="J55" s="3632"/>
      <c r="K55" s="3632"/>
      <c r="L55" s="3632"/>
      <c r="M55" s="3632"/>
      <c r="N55" s="3632"/>
      <c r="O55" s="3126"/>
    </row>
    <row r="56" spans="1:15" ht="13.5" customHeight="1">
      <c r="A56" s="3125" t="s">
        <v>5451</v>
      </c>
      <c r="B56" s="3632" t="s">
        <v>6370</v>
      </c>
      <c r="C56" s="3632"/>
      <c r="D56" s="3632"/>
      <c r="E56" s="3632"/>
      <c r="F56" s="3633"/>
      <c r="G56" s="3455"/>
      <c r="H56" s="3632"/>
      <c r="I56" s="3632"/>
      <c r="J56" s="3632"/>
      <c r="K56" s="3632"/>
      <c r="L56" s="3632"/>
      <c r="M56" s="3632"/>
      <c r="N56" s="3632"/>
      <c r="O56" s="3126"/>
    </row>
    <row r="57" spans="1:15" ht="37.5" customHeight="1">
      <c r="A57" s="3125"/>
      <c r="B57" s="3632"/>
      <c r="C57" s="3632"/>
      <c r="D57" s="3632"/>
      <c r="E57" s="3632"/>
      <c r="F57" s="3633"/>
      <c r="G57" s="3456"/>
      <c r="H57" s="3632"/>
      <c r="I57" s="3632"/>
      <c r="J57" s="3632"/>
      <c r="K57" s="3632"/>
      <c r="L57" s="3632"/>
      <c r="M57" s="3632"/>
      <c r="N57" s="3632"/>
      <c r="O57" s="3126"/>
    </row>
    <row r="58" spans="1:15" ht="13.5" customHeight="1">
      <c r="A58" s="3125" t="s">
        <v>5446</v>
      </c>
      <c r="B58" s="3632" t="s">
        <v>6371</v>
      </c>
      <c r="C58" s="3632"/>
      <c r="D58" s="3632"/>
      <c r="E58" s="3632"/>
      <c r="F58" s="3633"/>
      <c r="G58" s="3125"/>
      <c r="H58" s="3636"/>
      <c r="I58" s="3636"/>
      <c r="J58" s="3636"/>
      <c r="K58" s="3636"/>
      <c r="L58" s="3636"/>
      <c r="M58" s="3636"/>
      <c r="N58" s="3636"/>
      <c r="O58" s="3126"/>
    </row>
    <row r="59" spans="1:15" ht="36" customHeight="1" thickBot="1">
      <c r="A59" s="3173"/>
      <c r="B59" s="3634"/>
      <c r="C59" s="3634"/>
      <c r="D59" s="3634"/>
      <c r="E59" s="3634"/>
      <c r="F59" s="3635"/>
      <c r="G59" s="3351"/>
      <c r="H59" s="3637"/>
      <c r="I59" s="3637"/>
      <c r="J59" s="3637"/>
      <c r="K59" s="3637"/>
      <c r="L59" s="3637"/>
      <c r="M59" s="3637"/>
      <c r="N59" s="3637"/>
      <c r="O59" s="3174"/>
    </row>
    <row r="60" spans="1:15" ht="19.5" customHeight="1">
      <c r="A60" s="3175" t="s">
        <v>1784</v>
      </c>
      <c r="B60" s="3114"/>
      <c r="C60" s="3114"/>
      <c r="D60" s="3114"/>
      <c r="E60" s="3114"/>
      <c r="F60" s="3114"/>
      <c r="G60" s="3114"/>
      <c r="H60" s="3114"/>
      <c r="I60" s="3114"/>
      <c r="J60" s="3114"/>
      <c r="K60" s="3114"/>
      <c r="L60" s="3114"/>
      <c r="M60" s="3114"/>
      <c r="O60" s="3176" t="s">
        <v>1784</v>
      </c>
    </row>
    <row r="61" spans="1:15" ht="13.5" customHeight="1">
      <c r="A61" s="3122" t="s">
        <v>2344</v>
      </c>
      <c r="B61" s="3122"/>
      <c r="C61" s="3122"/>
      <c r="D61" s="3122"/>
      <c r="E61" s="3122"/>
      <c r="F61" s="3122"/>
      <c r="G61" s="3122" t="s">
        <v>2345</v>
      </c>
      <c r="H61" s="3122"/>
      <c r="I61" s="3122"/>
      <c r="J61" s="3122"/>
      <c r="K61" s="3122"/>
      <c r="L61" s="3122"/>
      <c r="M61" s="3122"/>
      <c r="N61" s="3122"/>
      <c r="O61" s="3122"/>
    </row>
  </sheetData>
  <mergeCells count="17">
    <mergeCell ref="B48:F49"/>
    <mergeCell ref="H48:N49"/>
    <mergeCell ref="B5:F6"/>
    <mergeCell ref="H5:N8"/>
    <mergeCell ref="B8:F10"/>
    <mergeCell ref="H10:N11"/>
    <mergeCell ref="B11:F12"/>
    <mergeCell ref="B56:F57"/>
    <mergeCell ref="H56:N57"/>
    <mergeCell ref="B58:F59"/>
    <mergeCell ref="H58:N59"/>
    <mergeCell ref="B50:F51"/>
    <mergeCell ref="H50:N51"/>
    <mergeCell ref="B52:F53"/>
    <mergeCell ref="H52:N53"/>
    <mergeCell ref="B54:F55"/>
    <mergeCell ref="H54:N55"/>
  </mergeCells>
  <printOptions horizontalCentered="1" verticalCentered="1"/>
  <pageMargins left="0.25" right="0.25" top="0" bottom="0" header="0.5" footer="0.5"/>
  <pageSetup scale="74" fitToWidth="2" orientation="portrait" horizontalDpi="300" verticalDpi="300" r:id="rId1"/>
  <headerFooter alignWithMargins="0"/>
  <colBreaks count="1" manualBreakCount="1">
    <brk id="6" max="1048575" man="1"/>
  </colBreaks>
  <ignoredErrors>
    <ignoredError sqref="N19:N38"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G175"/>
  <sheetViews>
    <sheetView defaultGridColor="0" view="pageBreakPreview" colorId="22" zoomScale="80" zoomScaleNormal="100" zoomScaleSheetLayoutView="80" workbookViewId="0">
      <selection activeCell="B106" sqref="B106"/>
    </sheetView>
  </sheetViews>
  <sheetFormatPr defaultColWidth="9.6640625" defaultRowHeight="15"/>
  <cols>
    <col min="1" max="1" width="4.6640625" style="9" customWidth="1"/>
    <col min="2" max="2" width="40.21875" style="9" bestFit="1" customWidth="1"/>
    <col min="3" max="3" width="16.6640625" style="9" customWidth="1"/>
    <col min="4" max="4" width="13.6640625" style="9" customWidth="1"/>
    <col min="5" max="5" width="16.6640625" style="9" customWidth="1"/>
    <col min="6" max="6" width="16.33203125" style="9" customWidth="1"/>
    <col min="7" max="16384" width="9.6640625" style="9"/>
  </cols>
  <sheetData>
    <row r="1" spans="1:7">
      <c r="A1" s="43"/>
      <c r="B1" s="44" t="s">
        <v>1785</v>
      </c>
      <c r="C1" s="59" t="s">
        <v>1330</v>
      </c>
      <c r="D1" s="44"/>
      <c r="E1" s="46" t="s">
        <v>1707</v>
      </c>
      <c r="F1" s="47" t="s">
        <v>1708</v>
      </c>
    </row>
    <row r="2" spans="1:7">
      <c r="A2" s="34"/>
      <c r="B2" s="81" t="str">
        <f>'Data Sheet'!$C$25</f>
        <v xml:space="preserve">Niagara Mohawk Power Corporation </v>
      </c>
      <c r="C2" s="57" t="s">
        <v>1709</v>
      </c>
      <c r="D2" s="81"/>
      <c r="E2" s="30" t="s">
        <v>1710</v>
      </c>
      <c r="F2" s="49"/>
    </row>
    <row r="3" spans="1:7" ht="15" customHeight="1">
      <c r="A3" s="37"/>
      <c r="B3" s="100"/>
      <c r="C3" s="101" t="s">
        <v>1711</v>
      </c>
      <c r="D3" s="102"/>
      <c r="E3" s="641" t="str">
        <f>'Data Sheet'!$C$40</f>
        <v>April 12, 2018</v>
      </c>
      <c r="F3" s="95" t="str">
        <f>'Data Sheet'!$C$38</f>
        <v>December 31, 2017</v>
      </c>
    </row>
    <row r="4" spans="1:7" ht="15" customHeight="1">
      <c r="A4" s="31" t="s">
        <v>2346</v>
      </c>
      <c r="B4" s="32"/>
      <c r="C4" s="32"/>
      <c r="D4" s="32"/>
      <c r="E4" s="32"/>
      <c r="F4" s="33"/>
    </row>
    <row r="5" spans="1:7">
      <c r="A5" s="103"/>
      <c r="B5" s="35"/>
      <c r="C5" s="35"/>
      <c r="D5" s="35"/>
      <c r="E5" s="35"/>
      <c r="F5" s="36"/>
    </row>
    <row r="6" spans="1:7">
      <c r="A6" s="34"/>
      <c r="B6" s="104" t="s">
        <v>2347</v>
      </c>
      <c r="C6" s="105"/>
      <c r="D6" s="769" t="s">
        <v>2348</v>
      </c>
      <c r="E6" s="105"/>
      <c r="F6" s="106"/>
    </row>
    <row r="7" spans="1:7">
      <c r="A7" s="34"/>
      <c r="B7" s="104" t="s">
        <v>2349</v>
      </c>
      <c r="C7" s="107"/>
      <c r="D7" s="769" t="s">
        <v>2350</v>
      </c>
      <c r="E7" s="105"/>
      <c r="F7" s="106"/>
    </row>
    <row r="8" spans="1:7">
      <c r="A8" s="34"/>
      <c r="B8" s="104" t="s">
        <v>2351</v>
      </c>
      <c r="C8" s="107"/>
      <c r="D8" s="769" t="s">
        <v>2352</v>
      </c>
      <c r="E8" s="105"/>
      <c r="F8" s="106"/>
    </row>
    <row r="9" spans="1:7">
      <c r="A9" s="34"/>
      <c r="B9" s="104" t="s">
        <v>2353</v>
      </c>
      <c r="C9" s="107"/>
      <c r="D9" s="769" t="s">
        <v>2354</v>
      </c>
      <c r="E9" s="105"/>
      <c r="F9" s="106"/>
    </row>
    <row r="10" spans="1:7">
      <c r="A10" s="34"/>
      <c r="B10" s="104" t="s">
        <v>3504</v>
      </c>
      <c r="C10" s="107"/>
      <c r="D10" s="769" t="s">
        <v>3505</v>
      </c>
      <c r="E10" s="105"/>
      <c r="F10" s="106"/>
    </row>
    <row r="11" spans="1:7">
      <c r="A11" s="34"/>
      <c r="B11" s="104" t="s">
        <v>3506</v>
      </c>
      <c r="C11" s="107"/>
      <c r="D11" s="769" t="s">
        <v>3507</v>
      </c>
      <c r="E11" s="105"/>
      <c r="F11" s="106"/>
    </row>
    <row r="12" spans="1:7">
      <c r="A12" s="34"/>
      <c r="B12" s="104" t="s">
        <v>3508</v>
      </c>
      <c r="C12" s="107"/>
      <c r="D12" s="769" t="s">
        <v>3509</v>
      </c>
      <c r="E12" s="105"/>
      <c r="F12" s="106"/>
    </row>
    <row r="13" spans="1:7">
      <c r="A13" s="34"/>
      <c r="B13" s="104" t="s">
        <v>3510</v>
      </c>
      <c r="C13" s="107"/>
      <c r="D13" s="769" t="s">
        <v>2434</v>
      </c>
      <c r="E13" s="105"/>
      <c r="F13" s="106"/>
    </row>
    <row r="14" spans="1:7">
      <c r="A14" s="34"/>
      <c r="B14" s="104" t="s">
        <v>2435</v>
      </c>
      <c r="C14" s="107"/>
      <c r="D14" s="769" t="s">
        <v>2436</v>
      </c>
      <c r="E14" s="105"/>
      <c r="F14" s="106"/>
    </row>
    <row r="15" spans="1:7">
      <c r="A15" s="34"/>
      <c r="B15" s="104" t="s">
        <v>2437</v>
      </c>
      <c r="C15" s="107"/>
      <c r="D15" s="769" t="s">
        <v>2438</v>
      </c>
      <c r="E15" s="105"/>
      <c r="F15" s="106"/>
    </row>
    <row r="16" spans="1:7">
      <c r="A16" s="34"/>
      <c r="B16" s="104" t="s">
        <v>2439</v>
      </c>
      <c r="C16" s="107"/>
      <c r="D16" s="769" t="s">
        <v>2440</v>
      </c>
      <c r="E16" s="105"/>
      <c r="F16" s="106"/>
      <c r="G16" s="107"/>
    </row>
    <row r="17" spans="1:7">
      <c r="A17" s="103"/>
      <c r="B17" s="104" t="s">
        <v>2441</v>
      </c>
      <c r="C17" s="107"/>
      <c r="D17" s="769" t="s">
        <v>2442</v>
      </c>
      <c r="E17" s="105"/>
      <c r="F17" s="106"/>
      <c r="G17" s="107"/>
    </row>
    <row r="18" spans="1:7">
      <c r="A18" s="103"/>
      <c r="B18" s="769" t="s">
        <v>2443</v>
      </c>
      <c r="C18" s="107"/>
      <c r="D18" s="769" t="s">
        <v>2444</v>
      </c>
      <c r="E18" s="105"/>
      <c r="F18" s="106"/>
      <c r="G18" s="107"/>
    </row>
    <row r="19" spans="1:7">
      <c r="A19" s="103"/>
      <c r="B19" s="769" t="s">
        <v>2445</v>
      </c>
      <c r="C19" s="107"/>
      <c r="D19" s="769" t="s">
        <v>2446</v>
      </c>
      <c r="E19" s="105"/>
      <c r="F19" s="106"/>
      <c r="G19" s="107"/>
    </row>
    <row r="20" spans="1:7">
      <c r="A20" s="34"/>
      <c r="B20" s="104" t="s">
        <v>2447</v>
      </c>
      <c r="C20" s="107"/>
      <c r="D20" s="769" t="s">
        <v>2448</v>
      </c>
      <c r="E20" s="105"/>
      <c r="F20" s="106"/>
      <c r="G20" s="107"/>
    </row>
    <row r="21" spans="1:7">
      <c r="A21" s="34"/>
      <c r="B21" s="104" t="s">
        <v>2449</v>
      </c>
      <c r="C21" s="107"/>
      <c r="D21" s="769" t="s">
        <v>2450</v>
      </c>
      <c r="E21" s="105"/>
      <c r="F21" s="106"/>
      <c r="G21" s="107"/>
    </row>
    <row r="22" spans="1:7">
      <c r="A22" s="34"/>
      <c r="B22" s="769" t="s">
        <v>2451</v>
      </c>
      <c r="C22" s="107"/>
      <c r="D22" s="769" t="s">
        <v>2452</v>
      </c>
      <c r="E22" s="105"/>
      <c r="F22" s="106"/>
      <c r="G22" s="107"/>
    </row>
    <row r="23" spans="1:7">
      <c r="A23" s="34"/>
      <c r="B23" s="769" t="s">
        <v>2453</v>
      </c>
      <c r="C23" s="107"/>
      <c r="D23" s="769" t="s">
        <v>2454</v>
      </c>
      <c r="E23" s="105"/>
      <c r="F23" s="106"/>
      <c r="G23" s="107"/>
    </row>
    <row r="24" spans="1:7">
      <c r="A24" s="34"/>
      <c r="B24" s="769" t="s">
        <v>2455</v>
      </c>
      <c r="C24" s="107"/>
      <c r="D24" s="769" t="s">
        <v>2456</v>
      </c>
      <c r="E24" s="105"/>
      <c r="F24" s="106"/>
      <c r="G24" s="107"/>
    </row>
    <row r="25" spans="1:7">
      <c r="A25" s="34"/>
      <c r="B25" s="769" t="s">
        <v>2457</v>
      </c>
      <c r="C25" s="107"/>
      <c r="D25" s="769" t="s">
        <v>2458</v>
      </c>
      <c r="E25" s="105"/>
      <c r="F25" s="106"/>
      <c r="G25" s="107"/>
    </row>
    <row r="26" spans="1:7">
      <c r="A26" s="34"/>
      <c r="B26" s="104" t="s">
        <v>2459</v>
      </c>
      <c r="C26" s="107"/>
      <c r="D26" s="769" t="s">
        <v>2460</v>
      </c>
      <c r="E26" s="105"/>
      <c r="F26" s="106"/>
      <c r="G26" s="107"/>
    </row>
    <row r="27" spans="1:7">
      <c r="A27" s="37"/>
      <c r="B27" s="108"/>
      <c r="C27" s="109"/>
      <c r="D27" s="110"/>
      <c r="E27" s="110"/>
      <c r="F27" s="111"/>
      <c r="G27" s="107"/>
    </row>
    <row r="28" spans="1:7">
      <c r="A28" s="34"/>
      <c r="B28" s="105" t="s">
        <v>2461</v>
      </c>
      <c r="C28" s="112"/>
      <c r="D28" s="769" t="s">
        <v>2462</v>
      </c>
      <c r="E28" s="113"/>
      <c r="F28" s="106" t="s">
        <v>2463</v>
      </c>
      <c r="G28" s="107"/>
    </row>
    <row r="29" spans="1:7">
      <c r="A29" s="34"/>
      <c r="B29" s="105" t="s">
        <v>2464</v>
      </c>
      <c r="C29" s="112"/>
      <c r="D29" s="769" t="s">
        <v>2465</v>
      </c>
      <c r="E29" s="113"/>
      <c r="F29" s="106" t="s">
        <v>2466</v>
      </c>
      <c r="G29" s="107"/>
    </row>
    <row r="30" spans="1:7">
      <c r="A30" s="34"/>
      <c r="B30" s="105"/>
      <c r="C30" s="112"/>
      <c r="D30" s="769" t="s">
        <v>2467</v>
      </c>
      <c r="E30" s="113"/>
      <c r="F30" s="106"/>
      <c r="G30" s="107"/>
    </row>
    <row r="31" spans="1:7">
      <c r="A31" s="34"/>
      <c r="B31" s="105"/>
      <c r="C31" s="112"/>
      <c r="D31" s="769" t="s">
        <v>2468</v>
      </c>
      <c r="E31" s="113"/>
      <c r="F31" s="106"/>
      <c r="G31" s="107"/>
    </row>
    <row r="32" spans="1:7">
      <c r="A32" s="34"/>
      <c r="B32" s="105"/>
      <c r="C32" s="112"/>
      <c r="D32" s="769" t="s">
        <v>3526</v>
      </c>
      <c r="E32" s="112"/>
      <c r="F32" s="114"/>
      <c r="G32" s="107"/>
    </row>
    <row r="33" spans="1:7">
      <c r="A33" s="34"/>
      <c r="B33" s="105"/>
      <c r="C33" s="112"/>
      <c r="D33" s="769" t="s">
        <v>3527</v>
      </c>
      <c r="E33" s="112"/>
      <c r="F33" s="114"/>
      <c r="G33" s="107"/>
    </row>
    <row r="34" spans="1:7">
      <c r="A34" s="37"/>
      <c r="B34" s="110"/>
      <c r="C34" s="115"/>
      <c r="D34" s="1208" t="s">
        <v>3528</v>
      </c>
      <c r="E34" s="115"/>
      <c r="F34" s="116"/>
      <c r="G34" s="107"/>
    </row>
    <row r="35" spans="1:7">
      <c r="A35" s="51"/>
      <c r="B35" s="35"/>
      <c r="C35" s="52" t="s">
        <v>3529</v>
      </c>
      <c r="D35" s="35"/>
      <c r="E35" s="35"/>
      <c r="F35" s="36"/>
      <c r="G35" s="107"/>
    </row>
    <row r="36" spans="1:7">
      <c r="A36" s="132" t="s">
        <v>1714</v>
      </c>
      <c r="B36" s="35"/>
      <c r="C36" s="101" t="s">
        <v>3530</v>
      </c>
      <c r="D36" s="38"/>
      <c r="E36" s="38"/>
      <c r="F36" s="117"/>
      <c r="G36" s="107"/>
    </row>
    <row r="37" spans="1:7">
      <c r="A37" s="132" t="s">
        <v>1717</v>
      </c>
      <c r="B37" s="144" t="s">
        <v>3531</v>
      </c>
      <c r="C37" s="599" t="s">
        <v>2319</v>
      </c>
      <c r="D37" s="600" t="s">
        <v>3532</v>
      </c>
      <c r="E37" s="144" t="s">
        <v>3533</v>
      </c>
      <c r="F37" s="49"/>
      <c r="G37" s="107"/>
    </row>
    <row r="38" spans="1:7">
      <c r="A38" s="51"/>
      <c r="B38" s="144" t="s">
        <v>3534</v>
      </c>
      <c r="C38" s="599" t="s">
        <v>3535</v>
      </c>
      <c r="D38" s="600" t="s">
        <v>2316</v>
      </c>
      <c r="E38" s="144" t="s">
        <v>2316</v>
      </c>
      <c r="F38" s="155" t="s">
        <v>2318</v>
      </c>
      <c r="G38" s="107"/>
    </row>
    <row r="39" spans="1:7">
      <c r="A39" s="54"/>
      <c r="B39" s="32" t="s">
        <v>3536</v>
      </c>
      <c r="C39" s="63" t="s">
        <v>3006</v>
      </c>
      <c r="D39" s="64" t="s">
        <v>3007</v>
      </c>
      <c r="E39" s="32" t="s">
        <v>3008</v>
      </c>
      <c r="F39" s="56" t="s">
        <v>2334</v>
      </c>
      <c r="G39" s="107"/>
    </row>
    <row r="40" spans="1:7">
      <c r="A40" s="133" t="s">
        <v>1725</v>
      </c>
      <c r="B40" s="38" t="s">
        <v>3537</v>
      </c>
      <c r="C40" s="2710">
        <v>187364863</v>
      </c>
      <c r="D40" s="2711">
        <v>187364863</v>
      </c>
      <c r="E40" s="38"/>
      <c r="F40" s="118"/>
      <c r="G40" s="107"/>
    </row>
    <row r="41" spans="1:7">
      <c r="A41" s="133" t="s">
        <v>1726</v>
      </c>
      <c r="B41" s="38" t="s">
        <v>3538</v>
      </c>
      <c r="C41" s="2710">
        <v>1</v>
      </c>
      <c r="D41" s="2710">
        <v>1</v>
      </c>
      <c r="E41" s="2710"/>
      <c r="F41" s="118"/>
      <c r="G41" s="107"/>
    </row>
    <row r="42" spans="1:7">
      <c r="A42" s="132" t="s">
        <v>1727</v>
      </c>
      <c r="B42" s="30" t="s">
        <v>3539</v>
      </c>
      <c r="C42" s="2710"/>
      <c r="D42" s="2710"/>
      <c r="E42" s="2710"/>
      <c r="F42" s="118"/>
      <c r="G42" s="107"/>
    </row>
    <row r="43" spans="1:7">
      <c r="A43" s="119"/>
      <c r="B43" s="38" t="s">
        <v>3540</v>
      </c>
      <c r="C43" s="2710">
        <v>187364863</v>
      </c>
      <c r="D43" s="2710">
        <v>187364863</v>
      </c>
      <c r="E43" s="2710"/>
      <c r="F43" s="118"/>
      <c r="G43" s="107"/>
    </row>
    <row r="44" spans="1:7">
      <c r="A44" s="132" t="s">
        <v>1728</v>
      </c>
      <c r="B44" s="30" t="s">
        <v>4714</v>
      </c>
      <c r="C44" s="57"/>
      <c r="D44" s="1103"/>
      <c r="E44" s="1103"/>
      <c r="F44" s="39"/>
      <c r="G44" s="107"/>
    </row>
    <row r="45" spans="1:7">
      <c r="A45" s="608" t="s">
        <v>1729</v>
      </c>
      <c r="B45" s="3087"/>
      <c r="C45" s="1103"/>
      <c r="D45" s="1103"/>
      <c r="E45" s="1103"/>
      <c r="F45" s="39"/>
      <c r="G45" s="107"/>
    </row>
    <row r="46" spans="1:7">
      <c r="A46" s="132" t="s">
        <v>1730</v>
      </c>
      <c r="B46" s="9" t="s">
        <v>4715</v>
      </c>
      <c r="C46" s="57"/>
      <c r="D46" s="1103"/>
      <c r="E46" s="1103"/>
      <c r="F46" s="39"/>
      <c r="G46" s="107"/>
    </row>
    <row r="47" spans="1:7">
      <c r="A47" s="132" t="s">
        <v>1731</v>
      </c>
      <c r="B47" s="9" t="s">
        <v>4716</v>
      </c>
      <c r="C47" s="57"/>
      <c r="D47" s="1103"/>
      <c r="E47" s="1103"/>
      <c r="F47" s="39"/>
    </row>
    <row r="48" spans="1:7">
      <c r="A48" s="132" t="s">
        <v>1732</v>
      </c>
      <c r="B48" s="9" t="s">
        <v>5461</v>
      </c>
      <c r="C48" s="52"/>
      <c r="D48" s="768"/>
      <c r="E48" s="768"/>
      <c r="F48" s="36"/>
    </row>
    <row r="49" spans="1:6">
      <c r="A49" s="132" t="s">
        <v>1733</v>
      </c>
      <c r="B49" s="9" t="s">
        <v>5462</v>
      </c>
      <c r="C49" s="1103"/>
      <c r="D49" s="1103"/>
      <c r="E49" s="1103"/>
      <c r="F49" s="39"/>
    </row>
    <row r="50" spans="1:6">
      <c r="A50" s="132" t="s">
        <v>1734</v>
      </c>
      <c r="C50" s="1103"/>
      <c r="D50" s="1103"/>
      <c r="E50" s="1103"/>
      <c r="F50" s="39"/>
    </row>
    <row r="51" spans="1:6">
      <c r="A51" s="132" t="s">
        <v>1735</v>
      </c>
      <c r="B51" s="3177" t="s">
        <v>5454</v>
      </c>
      <c r="C51" s="57"/>
      <c r="D51" s="1103"/>
      <c r="E51" s="1103"/>
      <c r="F51" s="39"/>
    </row>
    <row r="52" spans="1:6">
      <c r="A52" s="132" t="s">
        <v>1736</v>
      </c>
      <c r="B52" s="3177" t="s">
        <v>5455</v>
      </c>
      <c r="C52" s="57"/>
      <c r="D52" s="1103"/>
      <c r="E52" s="1103"/>
      <c r="F52" s="39"/>
    </row>
    <row r="53" spans="1:6">
      <c r="A53" s="132" t="s">
        <v>1737</v>
      </c>
      <c r="B53" s="3177" t="s">
        <v>5456</v>
      </c>
      <c r="C53" s="57"/>
      <c r="D53" s="1103"/>
      <c r="E53" s="1103"/>
      <c r="F53" s="39"/>
    </row>
    <row r="54" spans="1:6">
      <c r="A54" s="132" t="s">
        <v>1738</v>
      </c>
      <c r="B54" s="3177" t="s">
        <v>5457</v>
      </c>
      <c r="C54" s="57"/>
      <c r="D54" s="1103"/>
      <c r="E54" s="1103"/>
      <c r="F54" s="39"/>
    </row>
    <row r="55" spans="1:6" ht="15.75" thickBot="1">
      <c r="A55" s="596" t="s">
        <v>1739</v>
      </c>
      <c r="B55" s="139" t="s">
        <v>5458</v>
      </c>
      <c r="C55" s="139"/>
      <c r="D55" s="139"/>
      <c r="E55" s="97"/>
      <c r="F55" s="98"/>
    </row>
    <row r="56" spans="1:6">
      <c r="A56" s="17"/>
      <c r="B56" s="120"/>
      <c r="C56" s="30"/>
      <c r="D56" s="30"/>
      <c r="E56" s="30"/>
      <c r="F56" s="30"/>
    </row>
    <row r="57" spans="1:6">
      <c r="A57" s="17" t="s">
        <v>1705</v>
      </c>
      <c r="B57" s="120"/>
      <c r="C57" s="30"/>
      <c r="D57" s="30"/>
      <c r="E57" s="30"/>
      <c r="F57" s="30"/>
    </row>
    <row r="58" spans="1:6" ht="15.75" thickBot="1">
      <c r="A58" s="35" t="s">
        <v>3541</v>
      </c>
      <c r="B58" s="35"/>
      <c r="C58" s="35"/>
      <c r="D58" s="35"/>
      <c r="E58" s="35"/>
      <c r="F58" s="35"/>
    </row>
    <row r="59" spans="1:6">
      <c r="A59" s="43"/>
      <c r="B59" s="44" t="s">
        <v>1785</v>
      </c>
      <c r="C59" s="59" t="s">
        <v>1330</v>
      </c>
      <c r="D59" s="44"/>
      <c r="E59" s="46" t="s">
        <v>1707</v>
      </c>
      <c r="F59" s="47" t="s">
        <v>1708</v>
      </c>
    </row>
    <row r="60" spans="1:6">
      <c r="A60" s="34"/>
      <c r="B60" s="81" t="str">
        <f>'Data Sheet'!$C$25</f>
        <v xml:space="preserve">Niagara Mohawk Power Corporation </v>
      </c>
      <c r="C60" s="57" t="s">
        <v>1709</v>
      </c>
      <c r="D60" s="65"/>
      <c r="E60" s="30" t="s">
        <v>1710</v>
      </c>
      <c r="F60" s="49"/>
    </row>
    <row r="61" spans="1:6">
      <c r="A61" s="37"/>
      <c r="B61" s="100"/>
      <c r="C61" s="101" t="s">
        <v>1711</v>
      </c>
      <c r="D61" s="100"/>
      <c r="E61" s="641" t="str">
        <f>'Data Sheet'!$C$40</f>
        <v>April 12, 2018</v>
      </c>
      <c r="F61" s="95" t="str">
        <f>'Data Sheet'!$C$38</f>
        <v>December 31, 2017</v>
      </c>
    </row>
    <row r="62" spans="1:6">
      <c r="A62" s="31" t="s">
        <v>3542</v>
      </c>
      <c r="B62" s="32"/>
      <c r="C62" s="32"/>
      <c r="D62" s="32"/>
      <c r="E62" s="32"/>
      <c r="F62" s="56"/>
    </row>
    <row r="63" spans="1:6">
      <c r="A63" s="132" t="s">
        <v>1714</v>
      </c>
      <c r="B63" s="30" t="s">
        <v>3531</v>
      </c>
      <c r="C63" s="599" t="s">
        <v>2319</v>
      </c>
      <c r="D63" s="600" t="s">
        <v>3532</v>
      </c>
      <c r="E63" s="144" t="s">
        <v>3533</v>
      </c>
      <c r="F63" s="49"/>
    </row>
    <row r="64" spans="1:6">
      <c r="A64" s="132" t="s">
        <v>1717</v>
      </c>
      <c r="B64" s="144" t="s">
        <v>3534</v>
      </c>
      <c r="C64" s="599" t="s">
        <v>3535</v>
      </c>
      <c r="D64" s="600" t="s">
        <v>2316</v>
      </c>
      <c r="E64" s="144" t="s">
        <v>2316</v>
      </c>
      <c r="F64" s="155" t="s">
        <v>2318</v>
      </c>
    </row>
    <row r="65" spans="1:6">
      <c r="A65" s="54"/>
      <c r="B65" s="32" t="s">
        <v>3536</v>
      </c>
      <c r="C65" s="63" t="s">
        <v>3006</v>
      </c>
      <c r="D65" s="64" t="s">
        <v>3007</v>
      </c>
      <c r="E65" s="32" t="s">
        <v>3008</v>
      </c>
      <c r="F65" s="56" t="s">
        <v>2334</v>
      </c>
    </row>
    <row r="66" spans="1:6">
      <c r="A66" s="132" t="s">
        <v>1740</v>
      </c>
      <c r="B66" s="3177" t="s">
        <v>5459</v>
      </c>
      <c r="C66" s="57"/>
      <c r="D66" s="1103"/>
      <c r="E66" s="1103"/>
      <c r="F66" s="39"/>
    </row>
    <row r="67" spans="1:6">
      <c r="A67" s="132" t="s">
        <v>1741</v>
      </c>
      <c r="B67" s="3177" t="s">
        <v>5460</v>
      </c>
      <c r="C67" s="1103"/>
      <c r="D67" s="1103"/>
      <c r="E67" s="1103"/>
      <c r="F67" s="39"/>
    </row>
    <row r="68" spans="1:6">
      <c r="A68" s="132" t="s">
        <v>579</v>
      </c>
      <c r="C68" s="1103"/>
      <c r="D68" s="1103"/>
      <c r="E68" s="1103"/>
      <c r="F68" s="39"/>
    </row>
    <row r="69" spans="1:6">
      <c r="A69" s="132" t="s">
        <v>580</v>
      </c>
      <c r="B69" s="30" t="s">
        <v>4717</v>
      </c>
      <c r="C69" s="3178">
        <v>187364863</v>
      </c>
      <c r="D69" s="3178">
        <v>187364863</v>
      </c>
      <c r="E69" s="30"/>
      <c r="F69" s="49"/>
    </row>
    <row r="70" spans="1:6">
      <c r="A70" s="132" t="s">
        <v>581</v>
      </c>
      <c r="B70" s="30" t="s">
        <v>4718</v>
      </c>
      <c r="C70" s="48"/>
      <c r="D70" s="65"/>
      <c r="E70" s="30"/>
      <c r="F70" s="49"/>
    </row>
    <row r="71" spans="1:6">
      <c r="A71" s="132" t="s">
        <v>582</v>
      </c>
      <c r="B71" s="30" t="s">
        <v>5432</v>
      </c>
      <c r="C71" s="48"/>
      <c r="D71" s="65"/>
      <c r="E71" s="30"/>
      <c r="F71" s="49"/>
    </row>
    <row r="72" spans="1:6">
      <c r="A72" s="132" t="s">
        <v>583</v>
      </c>
      <c r="B72" s="30"/>
      <c r="C72" s="48"/>
      <c r="D72" s="65"/>
      <c r="E72" s="30"/>
      <c r="F72" s="49"/>
    </row>
    <row r="73" spans="1:6">
      <c r="A73" s="132" t="s">
        <v>584</v>
      </c>
      <c r="B73" s="30"/>
      <c r="C73" s="48"/>
      <c r="D73" s="65"/>
      <c r="E73" s="30"/>
      <c r="F73" s="49"/>
    </row>
    <row r="74" spans="1:6">
      <c r="A74" s="132" t="s">
        <v>585</v>
      </c>
      <c r="B74" s="30"/>
      <c r="C74" s="61"/>
      <c r="D74" s="62"/>
      <c r="E74" s="35"/>
      <c r="F74" s="53"/>
    </row>
    <row r="75" spans="1:6">
      <c r="A75" s="132" t="s">
        <v>2359</v>
      </c>
      <c r="B75" s="30"/>
      <c r="C75" s="48"/>
      <c r="D75" s="65"/>
      <c r="E75" s="30"/>
      <c r="F75" s="49"/>
    </row>
    <row r="76" spans="1:6">
      <c r="A76" s="132" t="s">
        <v>2360</v>
      </c>
      <c r="B76" s="30"/>
      <c r="C76" s="48"/>
      <c r="D76" s="65"/>
      <c r="E76" s="30"/>
      <c r="F76" s="49"/>
    </row>
    <row r="77" spans="1:6">
      <c r="A77" s="132" t="s">
        <v>2361</v>
      </c>
      <c r="B77" s="30"/>
      <c r="C77" s="48"/>
      <c r="D77" s="65"/>
      <c r="E77" s="30"/>
      <c r="F77" s="49"/>
    </row>
    <row r="78" spans="1:6">
      <c r="A78" s="132" t="s">
        <v>2362</v>
      </c>
      <c r="B78" s="30"/>
      <c r="C78" s="48"/>
      <c r="D78" s="65"/>
      <c r="E78" s="30"/>
      <c r="F78" s="49"/>
    </row>
    <row r="79" spans="1:6">
      <c r="A79" s="132" t="s">
        <v>2363</v>
      </c>
      <c r="B79" s="30"/>
      <c r="C79" s="48"/>
      <c r="D79" s="65"/>
      <c r="E79" s="30"/>
      <c r="F79" s="49"/>
    </row>
    <row r="80" spans="1:6">
      <c r="A80" s="132" t="s">
        <v>2364</v>
      </c>
      <c r="B80" s="30"/>
      <c r="C80" s="48"/>
      <c r="D80" s="65"/>
      <c r="E80" s="30"/>
      <c r="F80" s="49"/>
    </row>
    <row r="81" spans="1:6">
      <c r="A81" s="132" t="s">
        <v>2365</v>
      </c>
      <c r="B81" s="30"/>
      <c r="C81" s="48"/>
      <c r="D81" s="65"/>
      <c r="E81" s="30"/>
      <c r="F81" s="49"/>
    </row>
    <row r="82" spans="1:6">
      <c r="A82" s="132" t="s">
        <v>2366</v>
      </c>
      <c r="B82" s="30"/>
      <c r="C82" s="48"/>
      <c r="D82" s="65"/>
      <c r="E82" s="30"/>
      <c r="F82" s="49"/>
    </row>
    <row r="83" spans="1:6">
      <c r="A83" s="132" t="s">
        <v>2367</v>
      </c>
      <c r="B83" s="30"/>
      <c r="C83" s="48"/>
      <c r="D83" s="65"/>
      <c r="E83" s="30"/>
      <c r="F83" s="49"/>
    </row>
    <row r="84" spans="1:6">
      <c r="A84" s="132" t="s">
        <v>2368</v>
      </c>
      <c r="B84" s="30"/>
      <c r="C84" s="48"/>
      <c r="D84" s="65"/>
      <c r="E84" s="30"/>
      <c r="F84" s="49"/>
    </row>
    <row r="85" spans="1:6">
      <c r="A85" s="132" t="s">
        <v>2369</v>
      </c>
      <c r="B85" s="30"/>
      <c r="C85" s="48"/>
      <c r="D85" s="65"/>
      <c r="E85" s="30"/>
      <c r="F85" s="49"/>
    </row>
    <row r="86" spans="1:6">
      <c r="A86" s="132" t="s">
        <v>2370</v>
      </c>
      <c r="B86" s="30"/>
      <c r="C86" s="48"/>
      <c r="D86" s="65"/>
      <c r="E86" s="30"/>
      <c r="F86" s="49"/>
    </row>
    <row r="87" spans="1:6">
      <c r="A87" s="132" t="s">
        <v>2371</v>
      </c>
      <c r="B87" s="30"/>
      <c r="C87" s="48"/>
      <c r="D87" s="65"/>
      <c r="E87" s="30"/>
      <c r="F87" s="49"/>
    </row>
    <row r="88" spans="1:6">
      <c r="A88" s="132" t="s">
        <v>2372</v>
      </c>
      <c r="B88" s="30"/>
      <c r="C88" s="48"/>
      <c r="D88" s="65"/>
      <c r="E88" s="30"/>
      <c r="F88" s="49"/>
    </row>
    <row r="89" spans="1:6">
      <c r="A89" s="132" t="s">
        <v>2373</v>
      </c>
      <c r="B89" s="30"/>
      <c r="C89" s="48"/>
      <c r="D89" s="65"/>
      <c r="E89" s="30"/>
      <c r="F89" s="49"/>
    </row>
    <row r="90" spans="1:6">
      <c r="A90" s="132" t="s">
        <v>2374</v>
      </c>
      <c r="B90" s="30"/>
      <c r="C90" s="48"/>
      <c r="D90" s="65"/>
      <c r="E90" s="30"/>
      <c r="F90" s="49"/>
    </row>
    <row r="91" spans="1:6">
      <c r="A91" s="132" t="s">
        <v>2375</v>
      </c>
      <c r="B91" s="30"/>
      <c r="C91" s="48"/>
      <c r="D91" s="65"/>
      <c r="E91" s="30"/>
      <c r="F91" s="49"/>
    </row>
    <row r="92" spans="1:6">
      <c r="A92" s="132" t="s">
        <v>2376</v>
      </c>
      <c r="B92" s="30"/>
      <c r="C92" s="48"/>
      <c r="D92" s="65"/>
      <c r="E92" s="30"/>
      <c r="F92" s="49"/>
    </row>
    <row r="93" spans="1:6">
      <c r="A93" s="132" t="s">
        <v>2377</v>
      </c>
      <c r="B93" s="30"/>
      <c r="C93" s="48"/>
      <c r="D93" s="65"/>
      <c r="E93" s="30"/>
      <c r="F93" s="49"/>
    </row>
    <row r="94" spans="1:6">
      <c r="A94" s="132" t="s">
        <v>2378</v>
      </c>
      <c r="B94" s="30"/>
      <c r="C94" s="48"/>
      <c r="D94" s="65"/>
      <c r="E94" s="30"/>
      <c r="F94" s="49"/>
    </row>
    <row r="95" spans="1:6">
      <c r="A95" s="132" t="s">
        <v>2379</v>
      </c>
      <c r="B95" s="30"/>
      <c r="C95" s="48"/>
      <c r="D95" s="65"/>
      <c r="E95" s="30"/>
      <c r="F95" s="49"/>
    </row>
    <row r="96" spans="1:6">
      <c r="A96" s="132" t="s">
        <v>2380</v>
      </c>
      <c r="B96" s="30"/>
      <c r="C96" s="48"/>
      <c r="D96" s="65"/>
      <c r="E96" s="30"/>
      <c r="F96" s="49"/>
    </row>
    <row r="97" spans="1:6">
      <c r="A97" s="132" t="s">
        <v>2381</v>
      </c>
      <c r="B97" s="30"/>
      <c r="C97" s="48"/>
      <c r="D97" s="65"/>
      <c r="E97" s="30"/>
      <c r="F97" s="49"/>
    </row>
    <row r="98" spans="1:6">
      <c r="A98" s="132" t="s">
        <v>3543</v>
      </c>
      <c r="B98" s="30"/>
      <c r="C98" s="48"/>
      <c r="D98" s="65"/>
      <c r="E98" s="30"/>
      <c r="F98" s="49"/>
    </row>
    <row r="99" spans="1:6">
      <c r="A99" s="132" t="s">
        <v>3544</v>
      </c>
      <c r="B99" s="30"/>
      <c r="C99" s="48"/>
      <c r="D99" s="65"/>
      <c r="E99" s="30"/>
      <c r="F99" s="49"/>
    </row>
    <row r="100" spans="1:6">
      <c r="A100" s="133" t="s">
        <v>3545</v>
      </c>
      <c r="B100" s="38"/>
      <c r="C100" s="50"/>
      <c r="D100" s="100"/>
      <c r="E100" s="38"/>
      <c r="F100" s="118"/>
    </row>
    <row r="101" spans="1:6">
      <c r="A101" s="72"/>
      <c r="B101" s="17"/>
      <c r="C101" s="17"/>
      <c r="D101" s="17"/>
      <c r="E101" s="17"/>
      <c r="F101" s="73"/>
    </row>
    <row r="102" spans="1:6">
      <c r="A102" s="72"/>
      <c r="B102" s="17"/>
      <c r="C102" s="17"/>
      <c r="D102" s="17"/>
      <c r="E102" s="17"/>
      <c r="F102" s="73"/>
    </row>
    <row r="103" spans="1:6">
      <c r="A103" s="72"/>
      <c r="B103" s="17"/>
      <c r="C103" s="17"/>
      <c r="D103" s="17"/>
      <c r="E103" s="17"/>
      <c r="F103" s="73"/>
    </row>
    <row r="104" spans="1:6">
      <c r="A104" s="72"/>
      <c r="B104" s="17"/>
      <c r="C104" s="17"/>
      <c r="D104" s="17"/>
      <c r="E104" s="17"/>
      <c r="F104" s="73"/>
    </row>
    <row r="105" spans="1:6">
      <c r="A105" s="72"/>
      <c r="B105" s="17"/>
      <c r="C105" s="17"/>
      <c r="D105" s="17"/>
      <c r="E105" s="17"/>
      <c r="F105" s="73"/>
    </row>
    <row r="106" spans="1:6">
      <c r="A106" s="72"/>
      <c r="B106" s="17"/>
      <c r="C106" s="17"/>
      <c r="D106" s="17"/>
      <c r="E106" s="17"/>
      <c r="F106" s="73"/>
    </row>
    <row r="107" spans="1:6">
      <c r="A107" s="72"/>
      <c r="B107" s="17"/>
      <c r="C107" s="17"/>
      <c r="D107" s="17"/>
      <c r="E107" s="17"/>
      <c r="F107" s="73"/>
    </row>
    <row r="108" spans="1:6">
      <c r="A108" s="72"/>
      <c r="B108" s="17"/>
      <c r="C108" s="17"/>
      <c r="D108" s="17"/>
      <c r="E108" s="17"/>
      <c r="F108" s="73"/>
    </row>
    <row r="109" spans="1:6">
      <c r="A109" s="72"/>
      <c r="B109" s="17"/>
      <c r="C109" s="17"/>
      <c r="D109" s="17"/>
      <c r="E109" s="17"/>
      <c r="F109" s="73"/>
    </row>
    <row r="110" spans="1:6">
      <c r="A110" s="72"/>
      <c r="B110" s="17"/>
      <c r="C110" s="17"/>
      <c r="D110" s="17"/>
      <c r="E110" s="17"/>
      <c r="F110" s="73"/>
    </row>
    <row r="111" spans="1:6">
      <c r="A111" s="72"/>
      <c r="B111" s="17"/>
      <c r="C111" s="17"/>
      <c r="D111" s="17"/>
      <c r="E111" s="17"/>
      <c r="F111" s="73"/>
    </row>
    <row r="112" spans="1:6" ht="15.75" thickBot="1">
      <c r="A112" s="96"/>
      <c r="B112" s="97"/>
      <c r="C112" s="97"/>
      <c r="D112" s="97"/>
      <c r="E112" s="97"/>
      <c r="F112" s="98"/>
    </row>
    <row r="113" spans="1:6">
      <c r="A113" s="17"/>
      <c r="B113" s="17"/>
      <c r="C113" s="17"/>
      <c r="D113" s="17"/>
      <c r="E113" s="17"/>
      <c r="F113" s="17"/>
    </row>
    <row r="114" spans="1:6">
      <c r="A114" s="17" t="s">
        <v>3546</v>
      </c>
      <c r="B114" s="17"/>
      <c r="C114" s="17"/>
      <c r="D114" s="17"/>
      <c r="E114" s="17"/>
      <c r="F114" s="17"/>
    </row>
    <row r="115" spans="1:6">
      <c r="A115" s="69" t="s">
        <v>3547</v>
      </c>
      <c r="B115" s="69"/>
      <c r="C115" s="69"/>
      <c r="D115" s="69"/>
      <c r="E115" s="69"/>
      <c r="F115" s="69"/>
    </row>
    <row r="116" spans="1:6">
      <c r="A116" s="17"/>
      <c r="B116" s="17"/>
      <c r="C116" s="30"/>
      <c r="D116" s="30"/>
      <c r="E116" s="30"/>
      <c r="F116" s="30"/>
    </row>
    <row r="117" spans="1:6" ht="15.75">
      <c r="A117" s="1207" t="s">
        <v>2596</v>
      </c>
      <c r="B117" s="17"/>
      <c r="C117" s="30"/>
      <c r="D117" s="30"/>
      <c r="E117" s="30"/>
      <c r="F117" s="30"/>
    </row>
    <row r="118" spans="1:6">
      <c r="A118" s="17"/>
      <c r="B118" s="17"/>
      <c r="C118" s="30"/>
      <c r="D118" s="30"/>
      <c r="E118" s="30"/>
      <c r="F118" s="30"/>
    </row>
    <row r="119" spans="1:6">
      <c r="A119" s="30"/>
      <c r="B119" s="120"/>
      <c r="C119" s="30"/>
      <c r="D119" s="30"/>
      <c r="E119" s="30"/>
      <c r="F119" s="30"/>
    </row>
    <row r="120" spans="1:6" ht="15.75" thickBot="1">
      <c r="A120" s="30"/>
      <c r="B120" s="17" t="str">
        <f>'Data Sheet'!$C$25</f>
        <v xml:space="preserve">Niagara Mohawk Power Corporation </v>
      </c>
      <c r="C120" s="30"/>
      <c r="D120" s="30"/>
      <c r="E120" s="641" t="str">
        <f>'Data Sheet'!$C$40</f>
        <v>April 12, 2018</v>
      </c>
      <c r="F120" s="9" t="str">
        <f>'Data Sheet'!$C$38</f>
        <v>December 31, 2017</v>
      </c>
    </row>
    <row r="121" spans="1:6">
      <c r="A121" s="43"/>
      <c r="B121" s="46"/>
      <c r="C121" s="46"/>
      <c r="D121" s="46"/>
      <c r="E121" s="46"/>
      <c r="F121" s="60"/>
    </row>
    <row r="122" spans="1:6" ht="15.75">
      <c r="A122" s="123" t="s">
        <v>3045</v>
      </c>
      <c r="B122" s="122"/>
      <c r="C122" s="122"/>
      <c r="D122" s="122"/>
      <c r="E122" s="122"/>
      <c r="F122" s="124"/>
    </row>
    <row r="123" spans="1:6" ht="15.75">
      <c r="A123" s="123" t="s">
        <v>1071</v>
      </c>
      <c r="B123" s="122"/>
      <c r="C123" s="122"/>
      <c r="D123" s="122"/>
      <c r="E123" s="122"/>
      <c r="F123" s="124"/>
    </row>
    <row r="124" spans="1:6">
      <c r="A124" s="31"/>
      <c r="B124" s="32"/>
      <c r="C124" s="32"/>
      <c r="D124" s="32"/>
      <c r="E124" s="32"/>
      <c r="F124" s="33"/>
    </row>
    <row r="125" spans="1:6">
      <c r="A125" s="34"/>
      <c r="B125" s="30"/>
      <c r="C125" s="30"/>
      <c r="D125" s="30"/>
      <c r="E125" s="30"/>
      <c r="F125" s="39"/>
    </row>
    <row r="126" spans="1:6">
      <c r="A126" s="34"/>
      <c r="B126" s="30"/>
      <c r="C126" s="30"/>
      <c r="D126" s="30"/>
      <c r="E126" s="30"/>
      <c r="F126" s="39"/>
    </row>
    <row r="127" spans="1:6">
      <c r="A127" s="34"/>
      <c r="B127" s="35"/>
      <c r="C127" s="35"/>
      <c r="D127" s="35"/>
      <c r="E127" s="35"/>
      <c r="F127" s="36"/>
    </row>
    <row r="128" spans="1:6">
      <c r="A128" s="34"/>
      <c r="B128" s="30"/>
      <c r="C128" s="30"/>
      <c r="D128" s="30"/>
      <c r="E128" s="30"/>
      <c r="F128" s="39"/>
    </row>
    <row r="129" spans="1:6">
      <c r="A129" s="34"/>
      <c r="B129" s="30"/>
      <c r="C129" s="30"/>
      <c r="D129" s="30"/>
      <c r="E129" s="30"/>
      <c r="F129" s="39"/>
    </row>
    <row r="130" spans="1:6">
      <c r="A130" s="34"/>
      <c r="B130" s="30"/>
      <c r="C130" s="30"/>
      <c r="D130" s="30"/>
      <c r="E130" s="30"/>
      <c r="F130" s="39"/>
    </row>
    <row r="131" spans="1:6">
      <c r="A131" s="34"/>
      <c r="B131" s="30"/>
      <c r="C131" s="30"/>
      <c r="D131" s="30"/>
      <c r="E131" s="30"/>
      <c r="F131" s="39"/>
    </row>
    <row r="132" spans="1:6">
      <c r="A132" s="34"/>
      <c r="B132" s="30"/>
      <c r="C132" s="30"/>
      <c r="D132" s="30"/>
      <c r="E132" s="30"/>
      <c r="F132" s="39"/>
    </row>
    <row r="133" spans="1:6">
      <c r="A133" s="34"/>
      <c r="B133" s="30"/>
      <c r="C133" s="30"/>
      <c r="D133" s="30"/>
      <c r="E133" s="30"/>
      <c r="F133" s="39"/>
    </row>
    <row r="134" spans="1:6">
      <c r="A134" s="34"/>
      <c r="B134" s="30"/>
      <c r="C134" s="30"/>
      <c r="D134" s="30"/>
      <c r="E134" s="30"/>
      <c r="F134" s="39"/>
    </row>
    <row r="135" spans="1:6">
      <c r="A135" s="34"/>
      <c r="B135" s="30"/>
      <c r="C135" s="30"/>
      <c r="D135" s="30"/>
      <c r="E135" s="30"/>
      <c r="F135" s="39"/>
    </row>
    <row r="136" spans="1:6">
      <c r="A136" s="34"/>
      <c r="B136" s="30"/>
      <c r="C136" s="35"/>
      <c r="D136" s="35"/>
      <c r="E136" s="35"/>
      <c r="F136" s="36"/>
    </row>
    <row r="137" spans="1:6">
      <c r="A137" s="34"/>
      <c r="B137" s="30"/>
      <c r="C137" s="30"/>
      <c r="D137" s="30"/>
      <c r="E137" s="30"/>
      <c r="F137" s="39"/>
    </row>
    <row r="138" spans="1:6">
      <c r="A138" s="34"/>
      <c r="B138" s="30"/>
      <c r="C138" s="30"/>
      <c r="D138" s="30"/>
      <c r="E138" s="30"/>
      <c r="F138" s="39"/>
    </row>
    <row r="139" spans="1:6">
      <c r="A139" s="34"/>
      <c r="B139" s="30"/>
      <c r="C139" s="30"/>
      <c r="D139" s="30"/>
      <c r="E139" s="30"/>
      <c r="F139" s="39"/>
    </row>
    <row r="140" spans="1:6">
      <c r="A140" s="34"/>
      <c r="B140" s="30"/>
      <c r="C140" s="30"/>
      <c r="D140" s="30"/>
      <c r="E140" s="30"/>
      <c r="F140" s="39"/>
    </row>
    <row r="141" spans="1:6">
      <c r="A141" s="34"/>
      <c r="B141" s="30"/>
      <c r="C141" s="30"/>
      <c r="D141" s="30"/>
      <c r="E141" s="30"/>
      <c r="F141" s="39"/>
    </row>
    <row r="142" spans="1:6">
      <c r="A142" s="34"/>
      <c r="B142" s="30"/>
      <c r="C142" s="30"/>
      <c r="D142" s="30"/>
      <c r="E142" s="30"/>
      <c r="F142" s="39"/>
    </row>
    <row r="143" spans="1:6">
      <c r="A143" s="34"/>
      <c r="B143" s="30"/>
      <c r="C143" s="30"/>
      <c r="D143" s="30"/>
      <c r="E143" s="30"/>
      <c r="F143" s="39"/>
    </row>
    <row r="144" spans="1:6">
      <c r="A144" s="34"/>
      <c r="B144" s="30"/>
      <c r="C144" s="30"/>
      <c r="D144" s="30"/>
      <c r="E144" s="30"/>
      <c r="F144" s="39"/>
    </row>
    <row r="145" spans="1:6">
      <c r="A145" s="34"/>
      <c r="B145" s="30"/>
      <c r="C145" s="30"/>
      <c r="D145" s="30"/>
      <c r="E145" s="30"/>
      <c r="F145" s="39"/>
    </row>
    <row r="146" spans="1:6">
      <c r="A146" s="34"/>
      <c r="B146" s="30"/>
      <c r="C146" s="30"/>
      <c r="D146" s="30"/>
      <c r="E146" s="30"/>
      <c r="F146" s="39"/>
    </row>
    <row r="147" spans="1:6">
      <c r="A147" s="34"/>
      <c r="B147" s="30"/>
      <c r="C147" s="30"/>
      <c r="D147" s="30"/>
      <c r="E147" s="30"/>
      <c r="F147" s="39"/>
    </row>
    <row r="148" spans="1:6">
      <c r="A148" s="34"/>
      <c r="B148" s="30"/>
      <c r="C148" s="30"/>
      <c r="D148" s="30"/>
      <c r="E148" s="30"/>
      <c r="F148" s="39"/>
    </row>
    <row r="149" spans="1:6">
      <c r="A149" s="34"/>
      <c r="B149" s="30"/>
      <c r="C149" s="30"/>
      <c r="D149" s="30"/>
      <c r="E149" s="30"/>
      <c r="F149" s="39"/>
    </row>
    <row r="150" spans="1:6">
      <c r="A150" s="34"/>
      <c r="B150" s="30"/>
      <c r="C150" s="30"/>
      <c r="D150" s="30"/>
      <c r="E150" s="30"/>
      <c r="F150" s="39"/>
    </row>
    <row r="151" spans="1:6">
      <c r="A151" s="34"/>
      <c r="B151" s="30"/>
      <c r="C151" s="30"/>
      <c r="D151" s="30"/>
      <c r="E151" s="30"/>
      <c r="F151" s="39"/>
    </row>
    <row r="152" spans="1:6">
      <c r="A152" s="34"/>
      <c r="B152" s="30"/>
      <c r="C152" s="30"/>
      <c r="D152" s="30"/>
      <c r="E152" s="30"/>
      <c r="F152" s="39"/>
    </row>
    <row r="153" spans="1:6">
      <c r="A153" s="34"/>
      <c r="B153" s="30"/>
      <c r="C153" s="30"/>
      <c r="D153" s="30"/>
      <c r="E153" s="30"/>
      <c r="F153" s="39"/>
    </row>
    <row r="154" spans="1:6">
      <c r="A154" s="34"/>
      <c r="B154" s="30"/>
      <c r="C154" s="30"/>
      <c r="D154" s="30"/>
      <c r="E154" s="30"/>
      <c r="F154" s="39"/>
    </row>
    <row r="155" spans="1:6">
      <c r="A155" s="34"/>
      <c r="B155" s="30"/>
      <c r="C155" s="30"/>
      <c r="D155" s="30"/>
      <c r="E155" s="30"/>
      <c r="F155" s="39"/>
    </row>
    <row r="156" spans="1:6">
      <c r="A156" s="34"/>
      <c r="B156" s="30"/>
      <c r="C156" s="30"/>
      <c r="D156" s="30"/>
      <c r="E156" s="30"/>
      <c r="F156" s="39"/>
    </row>
    <row r="157" spans="1:6">
      <c r="A157" s="34"/>
      <c r="B157" s="30"/>
      <c r="C157" s="30"/>
      <c r="D157" s="30"/>
      <c r="E157" s="30"/>
      <c r="F157" s="39"/>
    </row>
    <row r="158" spans="1:6">
      <c r="A158" s="34"/>
      <c r="B158" s="30"/>
      <c r="C158" s="30"/>
      <c r="D158" s="30"/>
      <c r="E158" s="30"/>
      <c r="F158" s="39"/>
    </row>
    <row r="159" spans="1:6">
      <c r="A159" s="34"/>
      <c r="B159" s="30"/>
      <c r="C159" s="30"/>
      <c r="D159" s="30"/>
      <c r="E159" s="30"/>
      <c r="F159" s="39"/>
    </row>
    <row r="160" spans="1:6">
      <c r="A160" s="34"/>
      <c r="B160" s="30"/>
      <c r="C160" s="30"/>
      <c r="D160" s="30"/>
      <c r="E160" s="30"/>
      <c r="F160" s="39"/>
    </row>
    <row r="161" spans="1:6">
      <c r="A161" s="34"/>
      <c r="B161" s="30"/>
      <c r="C161" s="30"/>
      <c r="D161" s="30"/>
      <c r="E161" s="30"/>
      <c r="F161" s="39"/>
    </row>
    <row r="162" spans="1:6">
      <c r="A162" s="34"/>
      <c r="B162" s="30"/>
      <c r="C162" s="30"/>
      <c r="D162" s="30"/>
      <c r="E162" s="30"/>
      <c r="F162" s="39"/>
    </row>
    <row r="163" spans="1:6">
      <c r="A163" s="72"/>
      <c r="B163" s="17"/>
      <c r="C163" s="17"/>
      <c r="D163" s="17"/>
      <c r="E163" s="17"/>
      <c r="F163" s="73"/>
    </row>
    <row r="164" spans="1:6">
      <c r="A164" s="72"/>
      <c r="B164" s="17"/>
      <c r="C164" s="17"/>
      <c r="D164" s="17"/>
      <c r="E164" s="17"/>
      <c r="F164" s="73"/>
    </row>
    <row r="165" spans="1:6">
      <c r="A165" s="72"/>
      <c r="B165" s="17"/>
      <c r="C165" s="17"/>
      <c r="D165" s="17"/>
      <c r="E165" s="17"/>
      <c r="F165" s="73"/>
    </row>
    <row r="166" spans="1:6">
      <c r="A166" s="72"/>
      <c r="B166" s="17"/>
      <c r="C166" s="17"/>
      <c r="D166" s="17"/>
      <c r="E166" s="17"/>
      <c r="F166" s="73"/>
    </row>
    <row r="167" spans="1:6">
      <c r="A167" s="72"/>
      <c r="B167" s="17"/>
      <c r="C167" s="17"/>
      <c r="D167" s="17"/>
      <c r="E167" s="17"/>
      <c r="F167" s="73"/>
    </row>
    <row r="168" spans="1:6">
      <c r="A168" s="72"/>
      <c r="B168" s="17"/>
      <c r="C168" s="17"/>
      <c r="D168" s="17"/>
      <c r="E168" s="17"/>
      <c r="F168" s="73"/>
    </row>
    <row r="169" spans="1:6">
      <c r="A169" s="72"/>
      <c r="B169" s="17"/>
      <c r="C169" s="17"/>
      <c r="D169" s="17"/>
      <c r="E169" s="17"/>
      <c r="F169" s="73"/>
    </row>
    <row r="170" spans="1:6">
      <c r="A170" s="72"/>
      <c r="B170" s="17"/>
      <c r="C170" s="17"/>
      <c r="D170" s="17"/>
      <c r="E170" s="17"/>
      <c r="F170" s="73"/>
    </row>
    <row r="171" spans="1:6">
      <c r="A171" s="72"/>
      <c r="B171" s="17"/>
      <c r="C171" s="17"/>
      <c r="D171" s="17"/>
      <c r="E171" s="17"/>
      <c r="F171" s="73"/>
    </row>
    <row r="172" spans="1:6" ht="15.75" thickBot="1">
      <c r="A172" s="96"/>
      <c r="B172" s="97"/>
      <c r="C172" s="97"/>
      <c r="D172" s="97"/>
      <c r="E172" s="97"/>
      <c r="F172" s="98"/>
    </row>
    <row r="173" spans="1:6">
      <c r="A173" s="17"/>
      <c r="B173" s="17"/>
      <c r="C173" s="17"/>
      <c r="D173" s="17"/>
      <c r="E173" s="17"/>
      <c r="F173" s="17"/>
    </row>
    <row r="174" spans="1:6">
      <c r="A174" s="17" t="s">
        <v>1702</v>
      </c>
      <c r="B174" s="17"/>
      <c r="C174" s="17"/>
      <c r="D174" s="17"/>
      <c r="E174" s="17"/>
      <c r="F174" s="17"/>
    </row>
    <row r="175" spans="1:6">
      <c r="A175" s="69" t="s">
        <v>1072</v>
      </c>
      <c r="B175" s="69"/>
      <c r="C175" s="69"/>
      <c r="D175" s="69"/>
      <c r="E175" s="69"/>
      <c r="F175" s="69"/>
    </row>
  </sheetData>
  <printOptions horizontalCentered="1" verticalCentered="1"/>
  <pageMargins left="0.5" right="0.5" top="0" bottom="0" header="0.25" footer="0.25"/>
  <pageSetup scale="72" fitToHeight="3" orientation="portrait" horizontalDpi="300" verticalDpi="300" r:id="rId1"/>
  <headerFooter alignWithMargins="0"/>
  <rowBreaks count="1" manualBreakCount="1">
    <brk id="5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H214"/>
  <sheetViews>
    <sheetView defaultGridColor="0" view="pageBreakPreview" colorId="22" zoomScale="90" zoomScaleNormal="100" zoomScaleSheetLayoutView="90" workbookViewId="0">
      <selection activeCell="B100" sqref="B100"/>
    </sheetView>
  </sheetViews>
  <sheetFormatPr defaultColWidth="9.6640625" defaultRowHeight="15"/>
  <cols>
    <col min="1" max="1" width="2.6640625" customWidth="1"/>
    <col min="2" max="2" width="36.6640625" customWidth="1"/>
    <col min="3" max="3" width="5.6640625" customWidth="1"/>
    <col min="4" max="4" width="2.6640625" customWidth="1"/>
    <col min="5" max="5" width="1.6640625" customWidth="1"/>
    <col min="6" max="6" width="13.6640625" customWidth="1"/>
    <col min="7" max="7" width="12.6640625" customWidth="1"/>
    <col min="8" max="8" width="17" customWidth="1"/>
  </cols>
  <sheetData>
    <row r="1" spans="1:8">
      <c r="A1" s="43"/>
      <c r="B1" s="44" t="s">
        <v>1785</v>
      </c>
      <c r="C1" s="59" t="s">
        <v>1330</v>
      </c>
      <c r="D1" s="46"/>
      <c r="E1" s="46"/>
      <c r="F1" s="44"/>
      <c r="G1" s="838" t="s">
        <v>1707</v>
      </c>
      <c r="H1" s="60" t="s">
        <v>1788</v>
      </c>
    </row>
    <row r="2" spans="1:8">
      <c r="A2" s="34"/>
      <c r="B2" s="81" t="str">
        <f>'Data Sheet'!$C$25</f>
        <v xml:space="preserve">Niagara Mohawk Power Corporation </v>
      </c>
      <c r="C2" s="154" t="s">
        <v>1331</v>
      </c>
      <c r="D2" s="30" t="s">
        <v>1332</v>
      </c>
      <c r="E2" s="17"/>
      <c r="F2" s="65" t="s">
        <v>1333</v>
      </c>
      <c r="G2" s="840" t="s">
        <v>1710</v>
      </c>
      <c r="H2" s="39"/>
    </row>
    <row r="3" spans="1:8" ht="15" customHeight="1">
      <c r="A3" s="37"/>
      <c r="B3" s="38"/>
      <c r="C3" s="137" t="s">
        <v>1334</v>
      </c>
      <c r="D3" s="38" t="s">
        <v>1332</v>
      </c>
      <c r="E3" s="77"/>
      <c r="F3" s="100" t="s">
        <v>1335</v>
      </c>
      <c r="G3" s="651" t="str">
        <f>'Data Sheet'!$C$40</f>
        <v>April 12, 2018</v>
      </c>
      <c r="H3" s="1215" t="str">
        <f>'Data Sheet'!$C$38</f>
        <v>December 31, 2017</v>
      </c>
    </row>
    <row r="4" spans="1:8" ht="15" customHeight="1">
      <c r="A4" s="31" t="s">
        <v>1073</v>
      </c>
      <c r="B4" s="32"/>
      <c r="C4" s="32"/>
      <c r="D4" s="32"/>
      <c r="E4" s="32"/>
      <c r="F4" s="32"/>
      <c r="G4" s="32"/>
      <c r="H4" s="33"/>
    </row>
    <row r="5" spans="1:8">
      <c r="A5" s="34"/>
      <c r="B5" s="3657" t="s">
        <v>2937</v>
      </c>
      <c r="C5" s="3658"/>
      <c r="D5" s="105" t="s">
        <v>1074</v>
      </c>
      <c r="E5" s="3659" t="s">
        <v>2938</v>
      </c>
      <c r="F5" s="3659"/>
      <c r="G5" s="3659"/>
      <c r="H5" s="3660"/>
    </row>
    <row r="6" spans="1:8">
      <c r="A6" s="34"/>
      <c r="B6" s="3648"/>
      <c r="C6" s="3648"/>
      <c r="D6" s="105"/>
      <c r="E6" s="3661"/>
      <c r="F6" s="3661"/>
      <c r="G6" s="3661"/>
      <c r="H6" s="3650"/>
    </row>
    <row r="7" spans="1:8">
      <c r="A7" s="34"/>
      <c r="B7" s="3648"/>
      <c r="C7" s="3648"/>
      <c r="D7" s="105"/>
      <c r="E7" s="3661"/>
      <c r="F7" s="3661"/>
      <c r="G7" s="3661"/>
      <c r="H7" s="3650"/>
    </row>
    <row r="8" spans="1:8">
      <c r="A8" s="34"/>
      <c r="B8" s="3648"/>
      <c r="C8" s="3648"/>
      <c r="D8" s="105"/>
      <c r="E8" s="3662" t="s">
        <v>2939</v>
      </c>
      <c r="F8" s="3662"/>
      <c r="G8" s="3662"/>
      <c r="H8" s="3663"/>
    </row>
    <row r="9" spans="1:8">
      <c r="A9" s="34"/>
      <c r="B9" s="3648"/>
      <c r="C9" s="3648"/>
      <c r="D9" s="105"/>
      <c r="E9" s="3662"/>
      <c r="F9" s="3662"/>
      <c r="G9" s="3662"/>
      <c r="H9" s="3663"/>
    </row>
    <row r="10" spans="1:8">
      <c r="A10" s="34"/>
      <c r="B10" s="3648"/>
      <c r="C10" s="3648"/>
      <c r="D10" s="105"/>
      <c r="E10" s="3662"/>
      <c r="F10" s="3662"/>
      <c r="G10" s="3662"/>
      <c r="H10" s="3663"/>
    </row>
    <row r="11" spans="1:8">
      <c r="A11" s="34"/>
      <c r="B11" s="1066"/>
      <c r="C11" s="1066"/>
      <c r="D11" s="105"/>
      <c r="E11" s="3662"/>
      <c r="F11" s="3662"/>
      <c r="G11" s="3662"/>
      <c r="H11" s="3663"/>
    </row>
    <row r="12" spans="1:8">
      <c r="A12" s="34"/>
      <c r="B12" s="3649" t="s">
        <v>2940</v>
      </c>
      <c r="C12" s="3622"/>
      <c r="D12" s="105"/>
      <c r="E12" s="3662"/>
      <c r="F12" s="3662"/>
      <c r="G12" s="3662"/>
      <c r="H12" s="3663"/>
    </row>
    <row r="13" spans="1:8">
      <c r="A13" s="34"/>
      <c r="B13" s="3622"/>
      <c r="C13" s="3622"/>
      <c r="D13" s="105"/>
      <c r="E13" s="1093"/>
      <c r="F13" s="1094"/>
      <c r="G13" s="1094"/>
      <c r="H13" s="1095"/>
    </row>
    <row r="14" spans="1:8" ht="21" customHeight="1">
      <c r="A14" s="34"/>
      <c r="B14" s="3622"/>
      <c r="C14" s="3622"/>
      <c r="D14" s="105"/>
      <c r="E14" s="3664" t="s">
        <v>2941</v>
      </c>
      <c r="F14" s="3665"/>
      <c r="G14" s="3665"/>
      <c r="H14" s="3666"/>
    </row>
    <row r="15" spans="1:8">
      <c r="A15" s="34"/>
      <c r="B15" s="1097"/>
      <c r="C15" s="1097"/>
      <c r="D15" s="105"/>
      <c r="E15" s="3665"/>
      <c r="F15" s="3665"/>
      <c r="G15" s="3665"/>
      <c r="H15" s="3666"/>
    </row>
    <row r="16" spans="1:8">
      <c r="A16" s="34"/>
      <c r="B16" s="3647" t="s">
        <v>3208</v>
      </c>
      <c r="C16" s="3648"/>
      <c r="D16" s="105"/>
      <c r="E16" s="1096"/>
      <c r="F16" s="1096"/>
      <c r="G16" s="1096"/>
      <c r="H16" s="1095"/>
    </row>
    <row r="17" spans="1:8">
      <c r="A17" s="34"/>
      <c r="B17" s="3648"/>
      <c r="C17" s="3648"/>
      <c r="D17" s="105"/>
      <c r="E17" s="1094"/>
      <c r="F17" s="1094"/>
      <c r="G17" s="1094"/>
      <c r="H17" s="1095"/>
    </row>
    <row r="18" spans="1:8">
      <c r="A18" s="34"/>
      <c r="B18" s="3648"/>
      <c r="C18" s="3648"/>
      <c r="D18" s="105"/>
      <c r="E18" s="3649" t="s">
        <v>2942</v>
      </c>
      <c r="F18" s="3649"/>
      <c r="G18" s="3649"/>
      <c r="H18" s="3650"/>
    </row>
    <row r="19" spans="1:8">
      <c r="A19" s="34"/>
      <c r="B19" s="3648"/>
      <c r="C19" s="3648"/>
      <c r="D19" s="105"/>
      <c r="E19" s="3649"/>
      <c r="F19" s="3649"/>
      <c r="G19" s="3649"/>
      <c r="H19" s="3650"/>
    </row>
    <row r="20" spans="1:8">
      <c r="A20" s="34"/>
      <c r="B20" s="105"/>
      <c r="C20" s="105"/>
      <c r="D20" s="105"/>
      <c r="E20" s="1094"/>
      <c r="F20" s="1094"/>
      <c r="G20" s="1094"/>
      <c r="H20" s="1095"/>
    </row>
    <row r="21" spans="1:8">
      <c r="A21" s="34"/>
      <c r="B21" s="3647" t="s">
        <v>2943</v>
      </c>
      <c r="C21" s="3648"/>
      <c r="D21" s="105"/>
      <c r="E21" s="3649" t="s">
        <v>2944</v>
      </c>
      <c r="F21" s="3649"/>
      <c r="G21" s="3649"/>
      <c r="H21" s="3650"/>
    </row>
    <row r="22" spans="1:8">
      <c r="A22" s="34"/>
      <c r="B22" s="3648"/>
      <c r="C22" s="3648"/>
      <c r="D22" s="105"/>
      <c r="E22" s="3649"/>
      <c r="F22" s="3649"/>
      <c r="G22" s="3649"/>
      <c r="H22" s="3650"/>
    </row>
    <row r="23" spans="1:8">
      <c r="A23" s="34"/>
      <c r="B23" s="3648"/>
      <c r="C23" s="3648"/>
      <c r="D23" s="105"/>
      <c r="E23" s="3649"/>
      <c r="F23" s="3649"/>
      <c r="G23" s="3649"/>
      <c r="H23" s="3650"/>
    </row>
    <row r="24" spans="1:8">
      <c r="A24" s="34"/>
      <c r="B24" s="3648"/>
      <c r="C24" s="3648"/>
      <c r="D24" s="105"/>
      <c r="H24" s="1095"/>
    </row>
    <row r="25" spans="1:8">
      <c r="A25" s="34"/>
      <c r="B25" s="1064"/>
      <c r="C25" s="1064"/>
      <c r="D25" s="105"/>
      <c r="E25" s="3647" t="s">
        <v>1794</v>
      </c>
      <c r="F25" s="3647"/>
      <c r="G25" s="3647"/>
      <c r="H25" s="3651"/>
    </row>
    <row r="26" spans="1:8">
      <c r="A26" s="34"/>
      <c r="B26" s="3647" t="s">
        <v>1795</v>
      </c>
      <c r="C26" s="3647"/>
      <c r="D26" s="105"/>
      <c r="E26" s="3647"/>
      <c r="F26" s="3647"/>
      <c r="G26" s="3647"/>
      <c r="H26" s="3651"/>
    </row>
    <row r="27" spans="1:8">
      <c r="A27" s="34"/>
      <c r="B27" s="3647"/>
      <c r="C27" s="3647"/>
      <c r="D27" s="105"/>
      <c r="E27" s="3647"/>
      <c r="F27" s="3647"/>
      <c r="G27" s="3647"/>
      <c r="H27" s="3651"/>
    </row>
    <row r="28" spans="1:8">
      <c r="A28" s="34"/>
      <c r="B28" s="3647"/>
      <c r="C28" s="3647"/>
      <c r="D28" s="105"/>
      <c r="E28" s="3647"/>
      <c r="F28" s="3647"/>
      <c r="G28" s="3647"/>
      <c r="H28" s="3651"/>
    </row>
    <row r="29" spans="1:8">
      <c r="A29" s="34"/>
      <c r="B29" s="3647"/>
      <c r="C29" s="3647"/>
      <c r="D29" s="105"/>
      <c r="E29" s="3647"/>
      <c r="F29" s="3647"/>
      <c r="G29" s="3647"/>
      <c r="H29" s="3651"/>
    </row>
    <row r="30" spans="1:8">
      <c r="A30" s="34"/>
      <c r="B30" s="1066"/>
      <c r="C30" s="1066"/>
      <c r="D30" s="105"/>
      <c r="F30" s="794"/>
      <c r="G30" s="794"/>
      <c r="H30" s="824"/>
    </row>
    <row r="31" spans="1:8">
      <c r="A31" s="34"/>
      <c r="B31" s="3647" t="s">
        <v>1796</v>
      </c>
      <c r="C31" s="3607"/>
      <c r="D31" s="105"/>
      <c r="E31" s="104" t="s">
        <v>1797</v>
      </c>
      <c r="F31" s="794"/>
      <c r="G31" s="794"/>
      <c r="H31" s="824"/>
    </row>
    <row r="32" spans="1:8">
      <c r="A32" s="34"/>
      <c r="B32" s="3607"/>
      <c r="C32" s="3607"/>
      <c r="D32" s="105"/>
      <c r="E32" s="1098"/>
      <c r="F32" s="1094"/>
      <c r="G32" s="1094"/>
      <c r="H32" s="1095"/>
    </row>
    <row r="33" spans="1:8">
      <c r="A33" s="34"/>
      <c r="B33" s="3607"/>
      <c r="C33" s="3607"/>
      <c r="D33" s="105"/>
      <c r="E33" s="3652" t="s">
        <v>1798</v>
      </c>
      <c r="F33" s="3653"/>
      <c r="G33" s="3653"/>
      <c r="H33" s="3654"/>
    </row>
    <row r="34" spans="1:8">
      <c r="A34" s="34"/>
      <c r="B34" s="3607"/>
      <c r="C34" s="3607"/>
      <c r="D34" s="105"/>
      <c r="E34" s="3653"/>
      <c r="F34" s="3653"/>
      <c r="G34" s="3653"/>
      <c r="H34" s="3654"/>
    </row>
    <row r="35" spans="1:8">
      <c r="A35" s="34"/>
      <c r="B35" s="3607"/>
      <c r="C35" s="3607"/>
      <c r="D35" s="105"/>
      <c r="E35" s="3653"/>
      <c r="F35" s="3653"/>
      <c r="G35" s="3653"/>
      <c r="H35" s="3654"/>
    </row>
    <row r="36" spans="1:8">
      <c r="A36" s="34"/>
      <c r="B36" s="3607"/>
      <c r="C36" s="3607"/>
      <c r="D36" s="105"/>
      <c r="E36" s="3653"/>
      <c r="F36" s="3653"/>
      <c r="G36" s="3653"/>
      <c r="H36" s="3654"/>
    </row>
    <row r="37" spans="1:8">
      <c r="A37" s="37"/>
      <c r="B37" s="3628"/>
      <c r="C37" s="3628"/>
      <c r="D37" s="110"/>
      <c r="E37" s="3655"/>
      <c r="F37" s="3655"/>
      <c r="G37" s="3655"/>
      <c r="H37" s="3656"/>
    </row>
    <row r="38" spans="1:8">
      <c r="A38" s="34"/>
      <c r="B38" s="35"/>
      <c r="C38" s="35"/>
      <c r="D38" s="35"/>
      <c r="E38" s="35"/>
      <c r="F38" s="30"/>
      <c r="G38" s="125"/>
      <c r="H38" s="126"/>
    </row>
    <row r="39" spans="1:8">
      <c r="A39" s="34"/>
      <c r="B39" s="35"/>
      <c r="C39" s="35"/>
      <c r="D39" s="35"/>
      <c r="E39" s="35"/>
      <c r="F39" s="30"/>
      <c r="G39" s="125"/>
      <c r="H39" s="126"/>
    </row>
    <row r="40" spans="1:8">
      <c r="A40" s="34"/>
      <c r="B40" s="35"/>
      <c r="C40" s="35"/>
      <c r="D40" s="35"/>
      <c r="E40" s="35"/>
      <c r="F40" s="30"/>
      <c r="G40" s="125"/>
      <c r="H40" s="126"/>
    </row>
    <row r="41" spans="1:8">
      <c r="A41" s="34"/>
      <c r="B41" s="35"/>
      <c r="C41" s="35"/>
      <c r="D41" s="35"/>
      <c r="E41" s="35"/>
      <c r="F41" s="30"/>
      <c r="G41" s="125"/>
      <c r="H41" s="126"/>
    </row>
    <row r="42" spans="1:8">
      <c r="A42" s="34"/>
      <c r="B42" s="35"/>
      <c r="C42" s="35"/>
      <c r="D42" s="35"/>
      <c r="E42" s="35"/>
      <c r="F42" s="30"/>
      <c r="G42" s="125"/>
      <c r="H42" s="126"/>
    </row>
    <row r="43" spans="1:8">
      <c r="A43" s="34"/>
      <c r="B43" s="35"/>
      <c r="C43" s="35"/>
      <c r="D43" s="35"/>
      <c r="E43" s="35"/>
      <c r="F43" s="30"/>
      <c r="G43" s="125"/>
      <c r="H43" s="126"/>
    </row>
    <row r="44" spans="1:8">
      <c r="A44" s="34"/>
      <c r="B44" s="30"/>
      <c r="C44" s="35"/>
      <c r="D44" s="35"/>
      <c r="E44" s="35"/>
      <c r="F44" s="30"/>
      <c r="G44" s="125"/>
      <c r="H44" s="126"/>
    </row>
    <row r="45" spans="1:8">
      <c r="A45" s="34"/>
      <c r="B45" s="30"/>
      <c r="C45" s="35"/>
      <c r="D45" s="35"/>
      <c r="E45" s="35"/>
      <c r="F45" s="30"/>
      <c r="G45" s="125"/>
      <c r="H45" s="126"/>
    </row>
    <row r="46" spans="1:8">
      <c r="A46" s="34"/>
      <c r="B46" s="30"/>
      <c r="C46" s="35"/>
      <c r="D46" s="35"/>
      <c r="E46" s="35"/>
      <c r="F46" s="30"/>
      <c r="G46" s="125"/>
      <c r="H46" s="126"/>
    </row>
    <row r="47" spans="1:8">
      <c r="A47" s="34"/>
      <c r="B47" s="30"/>
      <c r="C47" s="35"/>
      <c r="D47" s="35"/>
      <c r="E47" s="35"/>
      <c r="F47" s="30"/>
      <c r="G47" s="125"/>
      <c r="H47" s="126"/>
    </row>
    <row r="48" spans="1:8">
      <c r="A48" s="34"/>
      <c r="B48" s="30"/>
      <c r="C48" s="35"/>
      <c r="D48" s="35"/>
      <c r="E48" s="35"/>
      <c r="F48" s="30"/>
      <c r="G48" s="125"/>
      <c r="H48" s="126"/>
    </row>
    <row r="49" spans="1:8">
      <c r="A49" s="34"/>
      <c r="B49" s="30"/>
      <c r="C49" s="35"/>
      <c r="D49" s="35"/>
      <c r="E49" s="35"/>
      <c r="F49" s="30"/>
      <c r="G49" s="125"/>
      <c r="H49" s="126"/>
    </row>
    <row r="50" spans="1:8" ht="15.75" thickBot="1">
      <c r="A50" s="40"/>
      <c r="B50" s="41"/>
      <c r="C50" s="42"/>
      <c r="D50" s="42"/>
      <c r="E50" s="42"/>
      <c r="F50" s="41"/>
      <c r="G50" s="127"/>
      <c r="H50" s="128"/>
    </row>
    <row r="51" spans="1:8">
      <c r="A51" s="30" t="s">
        <v>1075</v>
      </c>
      <c r="B51" s="30"/>
      <c r="C51" s="35"/>
      <c r="D51" s="35"/>
      <c r="E51" s="35"/>
      <c r="F51" s="30"/>
      <c r="G51" s="125"/>
      <c r="H51" s="125"/>
    </row>
    <row r="52" spans="1:8" ht="15.75" thickBot="1">
      <c r="A52" s="35" t="s">
        <v>1076</v>
      </c>
      <c r="B52" s="35"/>
      <c r="C52" s="35"/>
      <c r="D52" s="69"/>
      <c r="E52" s="35"/>
      <c r="F52" s="129"/>
      <c r="G52" s="69"/>
      <c r="H52" s="129"/>
    </row>
    <row r="53" spans="1:8">
      <c r="A53" s="29"/>
      <c r="B53" s="44" t="s">
        <v>1785</v>
      </c>
      <c r="C53" s="59" t="s">
        <v>1330</v>
      </c>
      <c r="D53" s="46"/>
      <c r="E53" s="46"/>
      <c r="F53" s="44"/>
      <c r="G53" s="44" t="s">
        <v>1707</v>
      </c>
      <c r="H53" s="60" t="s">
        <v>1708</v>
      </c>
    </row>
    <row r="54" spans="1:8">
      <c r="A54" s="72"/>
      <c r="B54" s="81" t="str">
        <f>'Data Sheet'!$C$25</f>
        <v xml:space="preserve">Niagara Mohawk Power Corporation </v>
      </c>
      <c r="C54" s="154" t="s">
        <v>1331</v>
      </c>
      <c r="D54" s="30" t="s">
        <v>1332</v>
      </c>
      <c r="E54" s="17"/>
      <c r="F54" s="65" t="s">
        <v>1333</v>
      </c>
      <c r="G54" s="65" t="s">
        <v>1710</v>
      </c>
      <c r="H54" s="39"/>
    </row>
    <row r="55" spans="1:8">
      <c r="A55" s="74"/>
      <c r="B55" s="38"/>
      <c r="C55" s="137" t="s">
        <v>1334</v>
      </c>
      <c r="D55" s="38" t="s">
        <v>1332</v>
      </c>
      <c r="E55" s="32"/>
      <c r="F55" s="100" t="s">
        <v>1335</v>
      </c>
      <c r="G55" s="651" t="str">
        <f>'Data Sheet'!$C$40</f>
        <v>April 12, 2018</v>
      </c>
      <c r="H55" s="1215" t="str">
        <f>'Data Sheet'!$C$38</f>
        <v>December 31, 2017</v>
      </c>
    </row>
    <row r="56" spans="1:8">
      <c r="A56" s="130" t="s">
        <v>1817</v>
      </c>
      <c r="B56" s="32"/>
      <c r="C56" s="32"/>
      <c r="D56" s="32"/>
      <c r="E56" s="32"/>
      <c r="F56" s="32"/>
      <c r="G56" s="32"/>
      <c r="H56" s="33"/>
    </row>
    <row r="57" spans="1:8">
      <c r="A57" s="72"/>
      <c r="B57" s="69"/>
      <c r="C57" s="69"/>
      <c r="D57" s="69"/>
      <c r="E57" s="69"/>
      <c r="F57" s="69"/>
      <c r="G57" s="69"/>
      <c r="H57" s="70"/>
    </row>
    <row r="58" spans="1:8">
      <c r="A58" s="72" t="s">
        <v>4719</v>
      </c>
      <c r="B58" s="2695"/>
      <c r="C58" s="69"/>
      <c r="D58" s="69"/>
      <c r="E58" s="69"/>
      <c r="F58" s="69"/>
      <c r="G58" s="69"/>
      <c r="H58" s="70"/>
    </row>
    <row r="59" spans="1:8">
      <c r="A59" s="72"/>
      <c r="B59" s="2695" t="s">
        <v>4730</v>
      </c>
      <c r="C59" s="69"/>
      <c r="D59" s="69"/>
      <c r="E59" s="69"/>
      <c r="F59" s="69"/>
      <c r="G59" s="69"/>
      <c r="H59" s="70"/>
    </row>
    <row r="60" spans="1:8" s="3031" customFormat="1">
      <c r="A60" s="72"/>
      <c r="B60" s="3033"/>
      <c r="C60" s="69"/>
      <c r="D60" s="69"/>
      <c r="E60" s="69"/>
      <c r="F60" s="69"/>
      <c r="G60" s="69"/>
      <c r="H60" s="70"/>
    </row>
    <row r="61" spans="1:8">
      <c r="A61" s="72" t="s">
        <v>4720</v>
      </c>
      <c r="B61" s="2695"/>
      <c r="C61" s="69"/>
      <c r="D61" s="69"/>
      <c r="E61" s="69"/>
      <c r="F61" s="69"/>
      <c r="G61" s="69"/>
      <c r="H61" s="70"/>
    </row>
    <row r="62" spans="1:8">
      <c r="A62" s="72"/>
      <c r="B62" s="2695" t="s">
        <v>4730</v>
      </c>
      <c r="C62" s="69"/>
      <c r="D62" s="69"/>
      <c r="E62" s="69"/>
      <c r="F62" s="69"/>
      <c r="G62" s="69"/>
      <c r="H62" s="70"/>
    </row>
    <row r="63" spans="1:8" s="3031" customFormat="1">
      <c r="A63" s="72"/>
      <c r="B63" s="3033"/>
      <c r="C63" s="69"/>
      <c r="D63" s="69"/>
      <c r="E63" s="69"/>
      <c r="F63" s="69"/>
      <c r="G63" s="69"/>
      <c r="H63" s="70"/>
    </row>
    <row r="64" spans="1:8">
      <c r="A64" s="72" t="s">
        <v>4721</v>
      </c>
      <c r="B64" s="2695"/>
      <c r="C64" s="69"/>
      <c r="D64" s="69"/>
      <c r="E64" s="69"/>
      <c r="F64" s="69"/>
      <c r="G64" s="69"/>
      <c r="H64" s="70"/>
    </row>
    <row r="65" spans="1:8">
      <c r="A65" s="72"/>
      <c r="B65" s="2695" t="s">
        <v>4730</v>
      </c>
      <c r="C65" s="69"/>
      <c r="D65" s="69"/>
      <c r="E65" s="69"/>
      <c r="F65" s="69"/>
      <c r="G65" s="69"/>
      <c r="H65" s="70"/>
    </row>
    <row r="66" spans="1:8" s="3031" customFormat="1">
      <c r="A66" s="72"/>
      <c r="B66" s="3033"/>
      <c r="C66" s="69"/>
      <c r="D66" s="69"/>
      <c r="E66" s="69"/>
      <c r="F66" s="69"/>
      <c r="G66" s="69"/>
      <c r="H66" s="70"/>
    </row>
    <row r="67" spans="1:8">
      <c r="A67" s="72" t="s">
        <v>4722</v>
      </c>
      <c r="B67" s="2695"/>
      <c r="C67" s="69"/>
      <c r="D67" s="69"/>
      <c r="E67" s="69"/>
      <c r="F67" s="69"/>
      <c r="G67" s="69"/>
      <c r="H67" s="70"/>
    </row>
    <row r="68" spans="1:8">
      <c r="A68" s="72"/>
      <c r="B68" s="2695" t="s">
        <v>4730</v>
      </c>
      <c r="C68" s="69"/>
      <c r="D68" s="69"/>
      <c r="E68" s="69"/>
      <c r="F68" s="69"/>
      <c r="G68" s="69"/>
      <c r="H68" s="70"/>
    </row>
    <row r="69" spans="1:8" s="3031" customFormat="1">
      <c r="A69" s="72"/>
      <c r="B69" s="3033"/>
      <c r="C69" s="69"/>
      <c r="D69" s="69"/>
      <c r="E69" s="69"/>
      <c r="F69" s="69"/>
      <c r="G69" s="69"/>
      <c r="H69" s="70"/>
    </row>
    <row r="70" spans="1:8">
      <c r="A70" s="72" t="s">
        <v>4723</v>
      </c>
      <c r="B70" s="2695"/>
      <c r="C70" s="69"/>
      <c r="D70" s="69"/>
      <c r="E70" s="69"/>
      <c r="F70" s="69"/>
      <c r="G70" s="69"/>
      <c r="H70" s="70"/>
    </row>
    <row r="71" spans="1:8">
      <c r="A71" s="72"/>
      <c r="B71" s="2695" t="s">
        <v>4730</v>
      </c>
      <c r="C71" s="69"/>
      <c r="D71" s="69"/>
      <c r="E71" s="69"/>
      <c r="F71" s="69"/>
      <c r="G71" s="69"/>
      <c r="H71" s="70"/>
    </row>
    <row r="72" spans="1:8" s="3031" customFormat="1">
      <c r="A72" s="72"/>
      <c r="B72" s="3033"/>
      <c r="C72" s="69"/>
      <c r="D72" s="69"/>
      <c r="E72" s="69"/>
      <c r="F72" s="69"/>
      <c r="G72" s="69"/>
      <c r="H72" s="70"/>
    </row>
    <row r="73" spans="1:8">
      <c r="A73" s="72" t="s">
        <v>4724</v>
      </c>
      <c r="B73" s="2695"/>
      <c r="C73" s="69"/>
      <c r="D73" s="69"/>
      <c r="E73" s="69"/>
      <c r="F73" s="69"/>
      <c r="G73" s="69"/>
      <c r="H73" s="70"/>
    </row>
    <row r="74" spans="1:8">
      <c r="A74" s="72"/>
      <c r="B74" s="2695" t="s">
        <v>4731</v>
      </c>
      <c r="C74" s="69"/>
      <c r="D74" s="69"/>
      <c r="E74" s="69"/>
      <c r="F74" s="69"/>
      <c r="G74" s="69"/>
      <c r="H74" s="70"/>
    </row>
    <row r="75" spans="1:8">
      <c r="A75" s="72"/>
      <c r="B75" s="2695" t="s">
        <v>4732</v>
      </c>
      <c r="C75" s="69"/>
      <c r="D75" s="69"/>
      <c r="E75" s="69"/>
      <c r="F75" s="69"/>
      <c r="G75" s="69"/>
      <c r="H75" s="70"/>
    </row>
    <row r="76" spans="1:8">
      <c r="A76" s="72"/>
      <c r="B76" s="2695" t="s">
        <v>4733</v>
      </c>
      <c r="C76" s="69"/>
      <c r="D76" s="69"/>
      <c r="E76" s="69"/>
      <c r="F76" s="69"/>
      <c r="G76" s="69"/>
      <c r="H76" s="70"/>
    </row>
    <row r="77" spans="1:8">
      <c r="A77" s="72"/>
      <c r="B77" s="2695" t="s">
        <v>4734</v>
      </c>
      <c r="C77" s="69"/>
      <c r="D77" s="69"/>
      <c r="E77" s="69"/>
      <c r="F77" s="69"/>
      <c r="G77" s="69"/>
      <c r="H77" s="70"/>
    </row>
    <row r="78" spans="1:8">
      <c r="A78" s="72"/>
      <c r="B78" s="2695" t="s">
        <v>4735</v>
      </c>
      <c r="C78" s="69"/>
      <c r="D78" s="69"/>
      <c r="E78" s="69"/>
      <c r="F78" s="69"/>
      <c r="G78" s="69"/>
      <c r="H78" s="70"/>
    </row>
    <row r="79" spans="1:8">
      <c r="A79" s="72"/>
      <c r="B79" s="2695" t="s">
        <v>4736</v>
      </c>
      <c r="C79" s="69"/>
      <c r="D79" s="69"/>
      <c r="E79" s="69"/>
      <c r="F79" s="69"/>
      <c r="G79" s="69"/>
      <c r="H79" s="70"/>
    </row>
    <row r="80" spans="1:8">
      <c r="A80" s="72"/>
      <c r="B80" s="2695" t="s">
        <v>4737</v>
      </c>
      <c r="C80" s="69"/>
      <c r="D80" s="69"/>
      <c r="E80" s="69"/>
      <c r="F80" s="69"/>
      <c r="G80" s="69"/>
      <c r="H80" s="70"/>
    </row>
    <row r="81" spans="1:8">
      <c r="A81" s="72"/>
      <c r="B81" s="2695" t="s">
        <v>4738</v>
      </c>
      <c r="C81" s="69"/>
      <c r="D81" s="69"/>
      <c r="E81" s="69"/>
      <c r="F81" s="69"/>
      <c r="G81" s="69"/>
      <c r="H81" s="70"/>
    </row>
    <row r="82" spans="1:8">
      <c r="A82" s="72"/>
      <c r="B82" s="2695" t="s">
        <v>4739</v>
      </c>
      <c r="C82" s="69"/>
      <c r="D82" s="69"/>
      <c r="E82" s="69"/>
      <c r="F82" s="69"/>
      <c r="G82" s="69"/>
      <c r="H82" s="70"/>
    </row>
    <row r="83" spans="1:8" s="3031" customFormat="1">
      <c r="A83" s="72"/>
      <c r="B83" s="3033"/>
      <c r="C83" s="69"/>
      <c r="D83" s="69"/>
      <c r="E83" s="69"/>
      <c r="F83" s="69"/>
      <c r="G83" s="69"/>
      <c r="H83" s="70"/>
    </row>
    <row r="84" spans="1:8">
      <c r="A84" s="72" t="s">
        <v>4725</v>
      </c>
      <c r="B84" s="2695"/>
      <c r="C84" s="69"/>
      <c r="D84" s="69"/>
      <c r="E84" s="69"/>
      <c r="F84" s="69"/>
      <c r="G84" s="69"/>
      <c r="H84" s="70"/>
    </row>
    <row r="85" spans="1:8">
      <c r="A85" s="72"/>
      <c r="B85" s="2695" t="s">
        <v>4730</v>
      </c>
      <c r="C85" s="69"/>
      <c r="D85" s="69"/>
      <c r="E85" s="69"/>
      <c r="F85" s="69"/>
      <c r="G85" s="69"/>
      <c r="H85" s="70"/>
    </row>
    <row r="86" spans="1:8" s="3031" customFormat="1">
      <c r="A86" s="72"/>
      <c r="B86" s="3033"/>
      <c r="C86" s="69"/>
      <c r="D86" s="69"/>
      <c r="E86" s="69"/>
      <c r="F86" s="69"/>
      <c r="G86" s="69"/>
      <c r="H86" s="70"/>
    </row>
    <row r="87" spans="1:8">
      <c r="A87" s="72" t="s">
        <v>4726</v>
      </c>
      <c r="B87" s="2695"/>
      <c r="C87" s="69"/>
      <c r="D87" s="69"/>
      <c r="E87" s="69"/>
      <c r="F87" s="69"/>
      <c r="G87" s="69"/>
      <c r="H87" s="70"/>
    </row>
    <row r="88" spans="1:8">
      <c r="A88" s="72"/>
      <c r="B88" s="2695" t="s">
        <v>6361</v>
      </c>
      <c r="C88" s="69"/>
      <c r="D88" s="69"/>
      <c r="E88" s="69"/>
      <c r="F88" s="69"/>
      <c r="G88" s="69"/>
      <c r="H88" s="70"/>
    </row>
    <row r="89" spans="1:8" s="3031" customFormat="1">
      <c r="A89" s="72"/>
      <c r="B89" s="3033"/>
      <c r="C89" s="69"/>
      <c r="D89" s="69"/>
      <c r="E89" s="69"/>
      <c r="F89" s="69"/>
      <c r="G89" s="69"/>
      <c r="H89" s="70"/>
    </row>
    <row r="90" spans="1:8">
      <c r="A90" s="72" t="s">
        <v>4727</v>
      </c>
      <c r="B90" s="2695"/>
      <c r="C90" s="69"/>
      <c r="D90" s="69"/>
      <c r="E90" s="69"/>
      <c r="F90" s="69"/>
      <c r="G90" s="69"/>
      <c r="H90" s="70"/>
    </row>
    <row r="91" spans="1:8">
      <c r="A91" s="72"/>
      <c r="B91" s="2695" t="s">
        <v>5463</v>
      </c>
      <c r="C91" s="69"/>
      <c r="D91" s="69"/>
      <c r="E91" s="69"/>
      <c r="F91" s="69"/>
      <c r="G91" s="69"/>
      <c r="H91" s="70"/>
    </row>
    <row r="92" spans="1:8" s="3031" customFormat="1">
      <c r="A92" s="72"/>
      <c r="B92" s="3033"/>
      <c r="C92" s="69"/>
      <c r="D92" s="69"/>
      <c r="E92" s="69"/>
      <c r="F92" s="69"/>
      <c r="G92" s="69"/>
      <c r="H92" s="70"/>
    </row>
    <row r="93" spans="1:8">
      <c r="A93" s="72" t="s">
        <v>4728</v>
      </c>
      <c r="B93" s="2695"/>
      <c r="C93" s="69"/>
      <c r="D93" s="69"/>
      <c r="E93" s="69"/>
      <c r="F93" s="69"/>
      <c r="G93" s="69"/>
      <c r="H93" s="70"/>
    </row>
    <row r="94" spans="1:8">
      <c r="A94" s="72"/>
      <c r="B94" s="2695" t="s">
        <v>4730</v>
      </c>
      <c r="C94" s="69"/>
      <c r="D94" s="69"/>
      <c r="E94" s="69"/>
      <c r="F94" s="69"/>
      <c r="G94" s="69"/>
      <c r="H94" s="70"/>
    </row>
    <row r="95" spans="1:8" s="3031" customFormat="1">
      <c r="A95" s="72"/>
      <c r="B95" s="3033"/>
      <c r="C95" s="69"/>
      <c r="D95" s="69"/>
      <c r="E95" s="69"/>
      <c r="F95" s="69"/>
      <c r="G95" s="69"/>
      <c r="H95" s="70"/>
    </row>
    <row r="96" spans="1:8">
      <c r="A96" s="72" t="s">
        <v>4729</v>
      </c>
      <c r="B96" s="2695"/>
      <c r="C96" s="69"/>
      <c r="D96" s="69"/>
      <c r="E96" s="69"/>
      <c r="F96" s="69"/>
      <c r="G96" s="69"/>
      <c r="H96" s="70"/>
    </row>
    <row r="97" spans="1:8">
      <c r="A97" s="2712"/>
      <c r="B97" s="2695" t="s">
        <v>4730</v>
      </c>
      <c r="C97" s="69"/>
      <c r="D97" s="69"/>
      <c r="E97" s="69"/>
      <c r="F97" s="69"/>
      <c r="G97" s="69"/>
      <c r="H97" s="70"/>
    </row>
    <row r="98" spans="1:8" s="3031" customFormat="1">
      <c r="A98" s="2712"/>
      <c r="B98" s="3033"/>
      <c r="C98" s="69"/>
      <c r="D98" s="69"/>
      <c r="E98" s="69"/>
      <c r="F98" s="69"/>
      <c r="G98" s="69"/>
      <c r="H98" s="70"/>
    </row>
    <row r="99" spans="1:8">
      <c r="A99" s="72" t="s">
        <v>6337</v>
      </c>
      <c r="B99" s="2695" t="s">
        <v>6640</v>
      </c>
      <c r="C99" s="69"/>
      <c r="D99" s="69"/>
      <c r="E99" s="69"/>
      <c r="F99" s="69"/>
      <c r="G99" s="69"/>
      <c r="H99" s="70"/>
    </row>
    <row r="100" spans="1:8">
      <c r="A100" s="2712"/>
      <c r="B100" s="2695"/>
      <c r="C100" s="69"/>
      <c r="D100" s="69"/>
      <c r="E100" s="69"/>
      <c r="F100" s="69"/>
      <c r="G100" s="69"/>
      <c r="H100" s="70"/>
    </row>
    <row r="101" spans="1:8">
      <c r="A101" s="72"/>
      <c r="B101" s="2695"/>
      <c r="C101" s="69"/>
      <c r="D101" s="69"/>
      <c r="E101" s="69"/>
      <c r="F101" s="69"/>
      <c r="G101" s="69"/>
      <c r="H101" s="70"/>
    </row>
    <row r="102" spans="1:8">
      <c r="A102" s="2712"/>
      <c r="B102" s="2695"/>
      <c r="C102" s="69"/>
      <c r="D102" s="69"/>
      <c r="E102" s="69"/>
      <c r="F102" s="69"/>
      <c r="G102" s="69"/>
      <c r="H102" s="70"/>
    </row>
    <row r="103" spans="1:8">
      <c r="A103" s="72"/>
      <c r="B103" s="69"/>
      <c r="C103" s="69"/>
      <c r="D103" s="69"/>
      <c r="E103" s="69"/>
      <c r="F103" s="69"/>
      <c r="G103" s="69"/>
      <c r="H103" s="70"/>
    </row>
    <row r="104" spans="1:8">
      <c r="A104" s="72"/>
      <c r="B104" s="69"/>
      <c r="C104" s="69"/>
      <c r="D104" s="69"/>
      <c r="E104" s="69"/>
      <c r="F104" s="69"/>
      <c r="G104" s="69"/>
      <c r="H104" s="70"/>
    </row>
    <row r="105" spans="1:8">
      <c r="A105" s="72"/>
      <c r="B105" s="69"/>
      <c r="C105" s="69"/>
      <c r="D105" s="69"/>
      <c r="E105" s="69"/>
      <c r="F105" s="69"/>
      <c r="G105" s="69"/>
      <c r="H105" s="70"/>
    </row>
    <row r="106" spans="1:8">
      <c r="A106" s="72"/>
      <c r="B106" s="69"/>
      <c r="C106" s="69"/>
      <c r="D106" s="69"/>
      <c r="E106" s="69"/>
      <c r="F106" s="69"/>
      <c r="G106" s="69"/>
      <c r="H106" s="70"/>
    </row>
    <row r="107" spans="1:8" ht="15.75" thickBot="1">
      <c r="A107" s="40"/>
      <c r="B107" s="41"/>
      <c r="C107" s="42"/>
      <c r="D107" s="42"/>
      <c r="E107" s="42"/>
      <c r="F107" s="41"/>
      <c r="G107" s="127"/>
      <c r="H107" s="128"/>
    </row>
    <row r="108" spans="1:8" ht="15.75">
      <c r="A108" s="131" t="str">
        <f>A51</f>
        <v>FERC FORM NO.1 (ED. 12-96) NYPSC Modified-96</v>
      </c>
      <c r="B108" s="17"/>
      <c r="C108" s="69"/>
      <c r="D108" s="69"/>
      <c r="E108" s="69"/>
      <c r="F108" s="69"/>
      <c r="G108" s="69"/>
      <c r="H108" s="69"/>
    </row>
    <row r="109" spans="1:8">
      <c r="A109" s="69" t="s">
        <v>1818</v>
      </c>
      <c r="B109" s="69"/>
      <c r="C109" s="69"/>
      <c r="D109" s="69"/>
      <c r="E109" s="69"/>
      <c r="F109" s="69"/>
      <c r="G109" s="69"/>
      <c r="H109" s="69"/>
    </row>
    <row r="110" spans="1:8" ht="15.75">
      <c r="A110" s="122" t="s">
        <v>2358</v>
      </c>
      <c r="B110" s="35"/>
      <c r="C110" s="35"/>
      <c r="D110" s="35"/>
      <c r="E110" s="35"/>
      <c r="F110" s="35"/>
      <c r="G110" s="35"/>
      <c r="H110" s="35"/>
    </row>
    <row r="111" spans="1:8" ht="15.75" thickBot="1">
      <c r="A111" s="30"/>
      <c r="B111" s="30"/>
      <c r="C111" s="30"/>
      <c r="D111" s="30"/>
      <c r="E111" s="30"/>
      <c r="F111" s="30"/>
      <c r="G111" s="30"/>
      <c r="H111" s="30"/>
    </row>
    <row r="112" spans="1:8">
      <c r="A112" s="29"/>
      <c r="B112" s="44" t="s">
        <v>1785</v>
      </c>
      <c r="C112" s="59" t="s">
        <v>1330</v>
      </c>
      <c r="D112" s="46"/>
      <c r="E112" s="46"/>
      <c r="F112" s="44"/>
      <c r="G112" s="44" t="s">
        <v>1707</v>
      </c>
      <c r="H112" s="60" t="s">
        <v>1708</v>
      </c>
    </row>
    <row r="113" spans="1:8">
      <c r="A113" s="72"/>
      <c r="B113" s="81" t="str">
        <f>'Data Sheet'!$C$25</f>
        <v xml:space="preserve">Niagara Mohawk Power Corporation </v>
      </c>
      <c r="C113" s="57">
        <v>-1</v>
      </c>
      <c r="D113" s="30" t="s">
        <v>1332</v>
      </c>
      <c r="E113" s="17"/>
      <c r="F113" s="65" t="s">
        <v>1333</v>
      </c>
      <c r="G113" s="65" t="s">
        <v>1710</v>
      </c>
      <c r="H113" s="39"/>
    </row>
    <row r="114" spans="1:8">
      <c r="A114" s="74"/>
      <c r="B114" s="38"/>
      <c r="C114" s="101">
        <v>-2</v>
      </c>
      <c r="D114" s="38" t="s">
        <v>1332</v>
      </c>
      <c r="E114" s="32"/>
      <c r="F114" s="100" t="s">
        <v>1335</v>
      </c>
      <c r="G114" s="651" t="str">
        <f>'Data Sheet'!$C$40</f>
        <v>April 12, 2018</v>
      </c>
      <c r="H114" s="1261" t="str">
        <f>'Data Sheet'!$C$38</f>
        <v>December 31, 2017</v>
      </c>
    </row>
    <row r="115" spans="1:8">
      <c r="A115" s="130" t="s">
        <v>1817</v>
      </c>
      <c r="B115" s="32"/>
      <c r="C115" s="32"/>
      <c r="D115" s="32"/>
      <c r="E115" s="32"/>
      <c r="F115" s="32"/>
      <c r="G115" s="32"/>
      <c r="H115" s="33"/>
    </row>
    <row r="116" spans="1:8">
      <c r="A116" s="72"/>
      <c r="B116" s="69"/>
      <c r="C116" s="69"/>
      <c r="D116" s="69"/>
      <c r="E116" s="69"/>
      <c r="F116" s="69"/>
      <c r="G116" s="69"/>
      <c r="H116" s="70"/>
    </row>
    <row r="117" spans="1:8">
      <c r="A117" s="72"/>
      <c r="B117" s="69"/>
      <c r="C117" s="69"/>
      <c r="D117" s="69"/>
      <c r="E117" s="69"/>
      <c r="F117" s="69"/>
      <c r="G117" s="69"/>
      <c r="H117" s="70"/>
    </row>
    <row r="118" spans="1:8">
      <c r="A118" s="72"/>
      <c r="B118" s="69"/>
      <c r="C118" s="69"/>
      <c r="D118" s="69"/>
      <c r="E118" s="69"/>
      <c r="F118" s="69"/>
      <c r="G118" s="69"/>
      <c r="H118" s="70"/>
    </row>
    <row r="119" spans="1:8">
      <c r="A119" s="72"/>
      <c r="B119" s="69"/>
      <c r="C119" s="69"/>
      <c r="D119" s="69"/>
      <c r="E119" s="69"/>
      <c r="F119" s="69"/>
      <c r="G119" s="69"/>
      <c r="H119" s="70"/>
    </row>
    <row r="120" spans="1:8">
      <c r="A120" s="72"/>
      <c r="B120" s="69"/>
      <c r="C120" s="69"/>
      <c r="D120" s="69"/>
      <c r="E120" s="69"/>
      <c r="F120" s="69"/>
      <c r="G120" s="69"/>
      <c r="H120" s="70"/>
    </row>
    <row r="121" spans="1:8">
      <c r="A121" s="72"/>
      <c r="B121" s="69"/>
      <c r="C121" s="69"/>
      <c r="D121" s="69"/>
      <c r="E121" s="69"/>
      <c r="F121" s="69"/>
      <c r="G121" s="69"/>
      <c r="H121" s="70"/>
    </row>
    <row r="122" spans="1:8">
      <c r="A122" s="72"/>
      <c r="B122" s="69"/>
      <c r="C122" s="69"/>
      <c r="D122" s="69"/>
      <c r="E122" s="69"/>
      <c r="F122" s="69"/>
      <c r="G122" s="69"/>
      <c r="H122" s="70"/>
    </row>
    <row r="123" spans="1:8">
      <c r="A123" s="72"/>
      <c r="B123" s="69"/>
      <c r="C123" s="69"/>
      <c r="D123" s="69"/>
      <c r="E123" s="69"/>
      <c r="F123" s="69"/>
      <c r="G123" s="69"/>
      <c r="H123" s="70"/>
    </row>
    <row r="124" spans="1:8">
      <c r="A124" s="72"/>
      <c r="B124" s="69"/>
      <c r="C124" s="69"/>
      <c r="D124" s="69"/>
      <c r="E124" s="69"/>
      <c r="F124" s="69"/>
      <c r="G124" s="69"/>
      <c r="H124" s="70"/>
    </row>
    <row r="125" spans="1:8">
      <c r="A125" s="72"/>
      <c r="B125" s="69"/>
      <c r="C125" s="69"/>
      <c r="D125" s="69"/>
      <c r="E125" s="69"/>
      <c r="F125" s="69"/>
      <c r="G125" s="69"/>
      <c r="H125" s="70"/>
    </row>
    <row r="126" spans="1:8">
      <c r="A126" s="72"/>
      <c r="B126" s="69"/>
      <c r="C126" s="69"/>
      <c r="D126" s="69"/>
      <c r="E126" s="69"/>
      <c r="F126" s="69"/>
      <c r="G126" s="69"/>
      <c r="H126" s="70"/>
    </row>
    <row r="127" spans="1:8">
      <c r="A127" s="72"/>
      <c r="B127" s="69"/>
      <c r="C127" s="69"/>
      <c r="D127" s="69"/>
      <c r="E127" s="69"/>
      <c r="F127" s="69"/>
      <c r="G127" s="69"/>
      <c r="H127" s="70"/>
    </row>
    <row r="128" spans="1:8">
      <c r="A128" s="72"/>
      <c r="B128" s="69"/>
      <c r="C128" s="69"/>
      <c r="D128" s="69"/>
      <c r="E128" s="69"/>
      <c r="F128" s="69"/>
      <c r="G128" s="69"/>
      <c r="H128" s="70"/>
    </row>
    <row r="129" spans="1:8">
      <c r="A129" s="72"/>
      <c r="B129" s="69"/>
      <c r="C129" s="69"/>
      <c r="D129" s="69"/>
      <c r="E129" s="69"/>
      <c r="F129" s="69"/>
      <c r="G129" s="69"/>
      <c r="H129" s="70"/>
    </row>
    <row r="130" spans="1:8">
      <c r="A130" s="72"/>
      <c r="B130" s="69"/>
      <c r="C130" s="69"/>
      <c r="D130" s="69"/>
      <c r="E130" s="69"/>
      <c r="F130" s="69"/>
      <c r="G130" s="69"/>
      <c r="H130" s="70"/>
    </row>
    <row r="131" spans="1:8">
      <c r="A131" s="72"/>
      <c r="B131" s="69"/>
      <c r="C131" s="69"/>
      <c r="D131" s="69"/>
      <c r="E131" s="69"/>
      <c r="F131" s="69"/>
      <c r="G131" s="69"/>
      <c r="H131" s="70"/>
    </row>
    <row r="132" spans="1:8">
      <c r="A132" s="72"/>
      <c r="B132" s="69"/>
      <c r="C132" s="69"/>
      <c r="D132" s="69"/>
      <c r="E132" s="69"/>
      <c r="F132" s="69"/>
      <c r="G132" s="69"/>
      <c r="H132" s="70"/>
    </row>
    <row r="133" spans="1:8">
      <c r="A133" s="72"/>
      <c r="B133" s="69"/>
      <c r="C133" s="69"/>
      <c r="D133" s="69"/>
      <c r="E133" s="69"/>
      <c r="F133" s="69"/>
      <c r="G133" s="69"/>
      <c r="H133" s="70"/>
    </row>
    <row r="134" spans="1:8">
      <c r="A134" s="72"/>
      <c r="B134" s="69"/>
      <c r="C134" s="69"/>
      <c r="D134" s="69"/>
      <c r="E134" s="69"/>
      <c r="F134" s="69"/>
      <c r="G134" s="69"/>
      <c r="H134" s="70"/>
    </row>
    <row r="135" spans="1:8">
      <c r="A135" s="72"/>
      <c r="B135" s="69"/>
      <c r="C135" s="69"/>
      <c r="D135" s="69"/>
      <c r="E135" s="69"/>
      <c r="F135" s="69"/>
      <c r="G135" s="69"/>
      <c r="H135" s="70"/>
    </row>
    <row r="136" spans="1:8">
      <c r="A136" s="72"/>
      <c r="B136" s="69"/>
      <c r="C136" s="69"/>
      <c r="D136" s="69"/>
      <c r="E136" s="69"/>
      <c r="F136" s="69"/>
      <c r="G136" s="69"/>
      <c r="H136" s="70"/>
    </row>
    <row r="137" spans="1:8">
      <c r="A137" s="72"/>
      <c r="B137" s="69"/>
      <c r="C137" s="69"/>
      <c r="D137" s="69"/>
      <c r="E137" s="69"/>
      <c r="F137" s="69"/>
      <c r="G137" s="69"/>
      <c r="H137" s="70"/>
    </row>
    <row r="138" spans="1:8">
      <c r="A138" s="72"/>
      <c r="B138" s="69"/>
      <c r="C138" s="69"/>
      <c r="D138" s="69"/>
      <c r="E138" s="69"/>
      <c r="F138" s="69"/>
      <c r="G138" s="69"/>
      <c r="H138" s="70"/>
    </row>
    <row r="139" spans="1:8">
      <c r="A139" s="72"/>
      <c r="B139" s="69"/>
      <c r="C139" s="69"/>
      <c r="D139" s="69"/>
      <c r="E139" s="69"/>
      <c r="F139" s="69"/>
      <c r="G139" s="69"/>
      <c r="H139" s="70"/>
    </row>
    <row r="140" spans="1:8">
      <c r="A140" s="72"/>
      <c r="B140" s="69"/>
      <c r="C140" s="69"/>
      <c r="D140" s="69"/>
      <c r="E140" s="69"/>
      <c r="F140" s="69"/>
      <c r="G140" s="69"/>
      <c r="H140" s="70"/>
    </row>
    <row r="141" spans="1:8">
      <c r="A141" s="72"/>
      <c r="B141" s="69"/>
      <c r="C141" s="69"/>
      <c r="D141" s="69"/>
      <c r="E141" s="69"/>
      <c r="F141" s="69"/>
      <c r="G141" s="69"/>
      <c r="H141" s="70"/>
    </row>
    <row r="142" spans="1:8">
      <c r="A142" s="72"/>
      <c r="B142" s="69"/>
      <c r="C142" s="69"/>
      <c r="D142" s="69"/>
      <c r="E142" s="69"/>
      <c r="F142" s="69"/>
      <c r="G142" s="69"/>
      <c r="H142" s="70"/>
    </row>
    <row r="143" spans="1:8">
      <c r="A143" s="72"/>
      <c r="B143" s="69"/>
      <c r="C143" s="69"/>
      <c r="D143" s="69"/>
      <c r="E143" s="69"/>
      <c r="F143" s="69"/>
      <c r="G143" s="69"/>
      <c r="H143" s="70"/>
    </row>
    <row r="144" spans="1:8">
      <c r="A144" s="72"/>
      <c r="B144" s="69"/>
      <c r="C144" s="69"/>
      <c r="D144" s="69"/>
      <c r="E144" s="69"/>
      <c r="F144" s="69"/>
      <c r="G144" s="69"/>
      <c r="H144" s="70"/>
    </row>
    <row r="145" spans="1:8">
      <c r="A145" s="72"/>
      <c r="B145" s="69"/>
      <c r="C145" s="69"/>
      <c r="D145" s="69"/>
      <c r="E145" s="69"/>
      <c r="F145" s="69"/>
      <c r="G145" s="69"/>
      <c r="H145" s="70"/>
    </row>
    <row r="146" spans="1:8">
      <c r="A146" s="72"/>
      <c r="B146" s="69"/>
      <c r="C146" s="69"/>
      <c r="D146" s="69"/>
      <c r="E146" s="69"/>
      <c r="F146" s="69"/>
      <c r="G146" s="69"/>
      <c r="H146" s="70"/>
    </row>
    <row r="147" spans="1:8">
      <c r="A147" s="72"/>
      <c r="B147" s="69"/>
      <c r="C147" s="69"/>
      <c r="D147" s="69"/>
      <c r="E147" s="69"/>
      <c r="F147" s="69"/>
      <c r="G147" s="69"/>
      <c r="H147" s="70"/>
    </row>
    <row r="148" spans="1:8">
      <c r="A148" s="72"/>
      <c r="B148" s="69"/>
      <c r="C148" s="69"/>
      <c r="D148" s="69"/>
      <c r="E148" s="69"/>
      <c r="F148" s="69"/>
      <c r="G148" s="69"/>
      <c r="H148" s="70"/>
    </row>
    <row r="149" spans="1:8">
      <c r="A149" s="72"/>
      <c r="B149" s="69"/>
      <c r="C149" s="69"/>
      <c r="D149" s="69"/>
      <c r="E149" s="69"/>
      <c r="F149" s="69"/>
      <c r="G149" s="69"/>
      <c r="H149" s="70"/>
    </row>
    <row r="150" spans="1:8">
      <c r="A150" s="72"/>
      <c r="B150" s="69"/>
      <c r="C150" s="69"/>
      <c r="D150" s="69"/>
      <c r="E150" s="69"/>
      <c r="F150" s="69"/>
      <c r="G150" s="69"/>
      <c r="H150" s="70"/>
    </row>
    <row r="151" spans="1:8">
      <c r="A151" s="72"/>
      <c r="B151" s="69"/>
      <c r="C151" s="69"/>
      <c r="D151" s="69"/>
      <c r="E151" s="69"/>
      <c r="F151" s="69"/>
      <c r="G151" s="69"/>
      <c r="H151" s="70"/>
    </row>
    <row r="152" spans="1:8">
      <c r="A152" s="72"/>
      <c r="B152" s="69"/>
      <c r="C152" s="69"/>
      <c r="D152" s="69"/>
      <c r="E152" s="69"/>
      <c r="F152" s="69"/>
      <c r="G152" s="69"/>
      <c r="H152" s="70"/>
    </row>
    <row r="153" spans="1:8">
      <c r="A153" s="72"/>
      <c r="B153" s="69"/>
      <c r="C153" s="69"/>
      <c r="D153" s="69"/>
      <c r="E153" s="69"/>
      <c r="F153" s="69"/>
      <c r="G153" s="69"/>
      <c r="H153" s="70"/>
    </row>
    <row r="154" spans="1:8">
      <c r="A154" s="72"/>
      <c r="B154" s="69"/>
      <c r="C154" s="69"/>
      <c r="D154" s="69"/>
      <c r="E154" s="69"/>
      <c r="F154" s="69"/>
      <c r="G154" s="69"/>
      <c r="H154" s="70"/>
    </row>
    <row r="155" spans="1:8">
      <c r="A155" s="72"/>
      <c r="B155" s="69"/>
      <c r="C155" s="69"/>
      <c r="D155" s="69"/>
      <c r="E155" s="69"/>
      <c r="F155" s="69"/>
      <c r="G155" s="69"/>
      <c r="H155" s="70"/>
    </row>
    <row r="156" spans="1:8">
      <c r="A156" s="72"/>
      <c r="B156" s="69"/>
      <c r="C156" s="69"/>
      <c r="D156" s="69"/>
      <c r="E156" s="69"/>
      <c r="F156" s="69"/>
      <c r="G156" s="69"/>
      <c r="H156" s="70"/>
    </row>
    <row r="157" spans="1:8">
      <c r="A157" s="72"/>
      <c r="B157" s="69"/>
      <c r="C157" s="69"/>
      <c r="D157" s="69"/>
      <c r="E157" s="69"/>
      <c r="F157" s="69"/>
      <c r="G157" s="69"/>
      <c r="H157" s="70"/>
    </row>
    <row r="158" spans="1:8">
      <c r="A158" s="72"/>
      <c r="B158" s="69"/>
      <c r="C158" s="69"/>
      <c r="D158" s="69"/>
      <c r="E158" s="69"/>
      <c r="F158" s="69"/>
      <c r="G158" s="69"/>
      <c r="H158" s="70"/>
    </row>
    <row r="159" spans="1:8">
      <c r="A159" s="72"/>
      <c r="B159" s="17"/>
      <c r="C159" s="69"/>
      <c r="D159" s="69"/>
      <c r="E159" s="69"/>
      <c r="F159" s="69"/>
      <c r="G159" s="69"/>
      <c r="H159" s="70"/>
    </row>
    <row r="160" spans="1:8" ht="15.75" thickBot="1">
      <c r="A160" s="96"/>
      <c r="B160" s="97"/>
      <c r="C160" s="510"/>
      <c r="D160" s="510"/>
      <c r="E160" s="510"/>
      <c r="F160" s="510"/>
      <c r="G160" s="510"/>
      <c r="H160" s="511"/>
    </row>
    <row r="161" spans="1:8" ht="15.75">
      <c r="A161" s="131" t="str">
        <f>A51</f>
        <v>FERC FORM NO.1 (ED. 12-96) NYPSC Modified-96</v>
      </c>
      <c r="B161" s="17"/>
      <c r="C161" s="69"/>
      <c r="D161" s="69"/>
      <c r="E161" s="69"/>
      <c r="F161" s="69"/>
      <c r="G161" s="69"/>
      <c r="H161" s="69"/>
    </row>
    <row r="162" spans="1:8" ht="15.75" thickBot="1">
      <c r="A162" s="69" t="s">
        <v>1819</v>
      </c>
      <c r="B162" s="69"/>
      <c r="C162" s="69"/>
      <c r="D162" s="69"/>
      <c r="E162" s="69"/>
      <c r="F162" s="69"/>
      <c r="G162" s="69"/>
      <c r="H162" s="69"/>
    </row>
    <row r="163" spans="1:8">
      <c r="A163" s="29"/>
      <c r="B163" s="44" t="s">
        <v>1785</v>
      </c>
      <c r="C163" s="59" t="s">
        <v>1330</v>
      </c>
      <c r="D163" s="46"/>
      <c r="E163" s="46"/>
      <c r="F163" s="44"/>
      <c r="G163" s="44" t="s">
        <v>1707</v>
      </c>
      <c r="H163" s="60" t="s">
        <v>1708</v>
      </c>
    </row>
    <row r="164" spans="1:8">
      <c r="A164" s="72"/>
      <c r="B164" s="81" t="str">
        <f>'Data Sheet'!$C$25</f>
        <v xml:space="preserve">Niagara Mohawk Power Corporation </v>
      </c>
      <c r="C164" s="57">
        <v>-1</v>
      </c>
      <c r="D164" s="30" t="s">
        <v>1332</v>
      </c>
      <c r="E164" s="17"/>
      <c r="F164" s="65" t="s">
        <v>1333</v>
      </c>
      <c r="G164" s="65" t="s">
        <v>1710</v>
      </c>
      <c r="H164" s="39"/>
    </row>
    <row r="165" spans="1:8">
      <c r="A165" s="74"/>
      <c r="B165" s="38"/>
      <c r="C165" s="101">
        <v>-2</v>
      </c>
      <c r="D165" s="38" t="s">
        <v>1332</v>
      </c>
      <c r="E165" s="32"/>
      <c r="F165" s="100" t="s">
        <v>1335</v>
      </c>
      <c r="G165" s="651" t="str">
        <f>'Data Sheet'!$C$40</f>
        <v>April 12, 2018</v>
      </c>
      <c r="H165" s="1260" t="str">
        <f>'Data Sheet'!$C$38</f>
        <v>December 31, 2017</v>
      </c>
    </row>
    <row r="166" spans="1:8">
      <c r="A166" s="130" t="s">
        <v>1817</v>
      </c>
      <c r="B166" s="32"/>
      <c r="C166" s="32"/>
      <c r="D166" s="32"/>
      <c r="E166" s="32"/>
      <c r="F166" s="32"/>
      <c r="G166" s="32"/>
      <c r="H166" s="33"/>
    </row>
    <row r="167" spans="1:8">
      <c r="A167" s="72"/>
      <c r="B167" s="69"/>
      <c r="C167" s="69"/>
      <c r="D167" s="69"/>
      <c r="E167" s="69"/>
      <c r="F167" s="69"/>
      <c r="G167" s="69"/>
      <c r="H167" s="70"/>
    </row>
    <row r="168" spans="1:8">
      <c r="A168" s="72"/>
      <c r="B168" s="69"/>
      <c r="C168" s="69"/>
      <c r="D168" s="69"/>
      <c r="E168" s="69"/>
      <c r="F168" s="69"/>
      <c r="G168" s="69"/>
      <c r="H168" s="70"/>
    </row>
    <row r="169" spans="1:8">
      <c r="A169" s="72"/>
      <c r="B169" s="69"/>
      <c r="C169" s="69"/>
      <c r="D169" s="69"/>
      <c r="E169" s="69"/>
      <c r="F169" s="69"/>
      <c r="G169" s="69"/>
      <c r="H169" s="70"/>
    </row>
    <row r="170" spans="1:8">
      <c r="A170" s="72"/>
      <c r="B170" s="69"/>
      <c r="C170" s="69"/>
      <c r="D170" s="69"/>
      <c r="E170" s="69"/>
      <c r="F170" s="69"/>
      <c r="G170" s="69"/>
      <c r="H170" s="70"/>
    </row>
    <row r="171" spans="1:8">
      <c r="A171" s="72"/>
      <c r="B171" s="69"/>
      <c r="C171" s="69"/>
      <c r="D171" s="69"/>
      <c r="E171" s="69"/>
      <c r="F171" s="69"/>
      <c r="G171" s="69"/>
      <c r="H171" s="70"/>
    </row>
    <row r="172" spans="1:8">
      <c r="A172" s="72"/>
      <c r="B172" s="69"/>
      <c r="C172" s="69"/>
      <c r="D172" s="69"/>
      <c r="E172" s="69"/>
      <c r="F172" s="69"/>
      <c r="G172" s="69"/>
      <c r="H172" s="70"/>
    </row>
    <row r="173" spans="1:8">
      <c r="A173" s="72"/>
      <c r="B173" s="69"/>
      <c r="C173" s="69"/>
      <c r="D173" s="69"/>
      <c r="E173" s="69"/>
      <c r="F173" s="69"/>
      <c r="G173" s="69"/>
      <c r="H173" s="70"/>
    </row>
    <row r="174" spans="1:8">
      <c r="A174" s="72"/>
      <c r="B174" s="69"/>
      <c r="C174" s="69"/>
      <c r="D174" s="69"/>
      <c r="E174" s="69"/>
      <c r="F174" s="69"/>
      <c r="G174" s="69"/>
      <c r="H174" s="70"/>
    </row>
    <row r="175" spans="1:8">
      <c r="A175" s="72"/>
      <c r="B175" s="69"/>
      <c r="C175" s="69"/>
      <c r="D175" s="69"/>
      <c r="E175" s="69"/>
      <c r="F175" s="69"/>
      <c r="G175" s="69"/>
      <c r="H175" s="70"/>
    </row>
    <row r="176" spans="1:8">
      <c r="A176" s="72"/>
      <c r="B176" s="69"/>
      <c r="C176" s="69"/>
      <c r="D176" s="69"/>
      <c r="E176" s="69"/>
      <c r="F176" s="69"/>
      <c r="G176" s="69"/>
      <c r="H176" s="70"/>
    </row>
    <row r="177" spans="1:8">
      <c r="A177" s="72"/>
      <c r="B177" s="69"/>
      <c r="C177" s="69"/>
      <c r="D177" s="69"/>
      <c r="E177" s="69"/>
      <c r="F177" s="69"/>
      <c r="G177" s="69"/>
      <c r="H177" s="70"/>
    </row>
    <row r="178" spans="1:8">
      <c r="A178" s="72"/>
      <c r="B178" s="69"/>
      <c r="C178" s="69"/>
      <c r="D178" s="69"/>
      <c r="E178" s="69"/>
      <c r="F178" s="69"/>
      <c r="G178" s="69"/>
      <c r="H178" s="70"/>
    </row>
    <row r="179" spans="1:8">
      <c r="A179" s="72"/>
      <c r="B179" s="69"/>
      <c r="C179" s="69"/>
      <c r="D179" s="69"/>
      <c r="E179" s="69"/>
      <c r="F179" s="69"/>
      <c r="G179" s="69"/>
      <c r="H179" s="70"/>
    </row>
    <row r="180" spans="1:8">
      <c r="A180" s="72"/>
      <c r="B180" s="69"/>
      <c r="C180" s="69"/>
      <c r="D180" s="69"/>
      <c r="E180" s="69"/>
      <c r="F180" s="69"/>
      <c r="G180" s="69"/>
      <c r="H180" s="70"/>
    </row>
    <row r="181" spans="1:8">
      <c r="A181" s="72"/>
      <c r="B181" s="69"/>
      <c r="C181" s="69"/>
      <c r="D181" s="69"/>
      <c r="E181" s="69"/>
      <c r="F181" s="69"/>
      <c r="G181" s="69"/>
      <c r="H181" s="70"/>
    </row>
    <row r="182" spans="1:8">
      <c r="A182" s="72"/>
      <c r="B182" s="69"/>
      <c r="C182" s="69"/>
      <c r="D182" s="69"/>
      <c r="E182" s="69"/>
      <c r="F182" s="69"/>
      <c r="G182" s="69"/>
      <c r="H182" s="70"/>
    </row>
    <row r="183" spans="1:8">
      <c r="A183" s="72"/>
      <c r="B183" s="69"/>
      <c r="C183" s="69"/>
      <c r="D183" s="69"/>
      <c r="E183" s="69"/>
      <c r="F183" s="69"/>
      <c r="G183" s="69"/>
      <c r="H183" s="70"/>
    </row>
    <row r="184" spans="1:8">
      <c r="A184" s="72"/>
      <c r="B184" s="69"/>
      <c r="C184" s="69"/>
      <c r="D184" s="69"/>
      <c r="E184" s="69"/>
      <c r="F184" s="69"/>
      <c r="G184" s="69"/>
      <c r="H184" s="70"/>
    </row>
    <row r="185" spans="1:8">
      <c r="A185" s="72"/>
      <c r="B185" s="69"/>
      <c r="C185" s="69"/>
      <c r="D185" s="69"/>
      <c r="E185" s="69"/>
      <c r="F185" s="69"/>
      <c r="G185" s="69"/>
      <c r="H185" s="70"/>
    </row>
    <row r="186" spans="1:8">
      <c r="A186" s="72"/>
      <c r="B186" s="69"/>
      <c r="C186" s="69"/>
      <c r="D186" s="69"/>
      <c r="E186" s="69"/>
      <c r="F186" s="69"/>
      <c r="G186" s="69"/>
      <c r="H186" s="70"/>
    </row>
    <row r="187" spans="1:8">
      <c r="A187" s="72"/>
      <c r="B187" s="69"/>
      <c r="C187" s="69"/>
      <c r="D187" s="69"/>
      <c r="E187" s="69"/>
      <c r="F187" s="69"/>
      <c r="G187" s="69"/>
      <c r="H187" s="70"/>
    </row>
    <row r="188" spans="1:8">
      <c r="A188" s="72"/>
      <c r="B188" s="69"/>
      <c r="C188" s="69"/>
      <c r="D188" s="69"/>
      <c r="E188" s="69"/>
      <c r="F188" s="69"/>
      <c r="G188" s="69"/>
      <c r="H188" s="70"/>
    </row>
    <row r="189" spans="1:8">
      <c r="A189" s="72"/>
      <c r="B189" s="69"/>
      <c r="C189" s="69"/>
      <c r="D189" s="69"/>
      <c r="E189" s="69"/>
      <c r="F189" s="69"/>
      <c r="G189" s="69"/>
      <c r="H189" s="70"/>
    </row>
    <row r="190" spans="1:8">
      <c r="A190" s="72"/>
      <c r="B190" s="69"/>
      <c r="C190" s="69"/>
      <c r="D190" s="69"/>
      <c r="E190" s="69"/>
      <c r="F190" s="69"/>
      <c r="G190" s="69"/>
      <c r="H190" s="70"/>
    </row>
    <row r="191" spans="1:8">
      <c r="A191" s="72"/>
      <c r="B191" s="69"/>
      <c r="C191" s="69"/>
      <c r="D191" s="69"/>
      <c r="E191" s="69"/>
      <c r="F191" s="69"/>
      <c r="G191" s="69"/>
      <c r="H191" s="70"/>
    </row>
    <row r="192" spans="1:8">
      <c r="A192" s="72"/>
      <c r="B192" s="69"/>
      <c r="C192" s="69"/>
      <c r="D192" s="69"/>
      <c r="E192" s="69"/>
      <c r="F192" s="69"/>
      <c r="G192" s="69"/>
      <c r="H192" s="70"/>
    </row>
    <row r="193" spans="1:8">
      <c r="A193" s="72"/>
      <c r="B193" s="69"/>
      <c r="C193" s="69"/>
      <c r="D193" s="69"/>
      <c r="E193" s="69"/>
      <c r="F193" s="69"/>
      <c r="G193" s="69"/>
      <c r="H193" s="70"/>
    </row>
    <row r="194" spans="1:8">
      <c r="A194" s="72"/>
      <c r="B194" s="69"/>
      <c r="C194" s="69"/>
      <c r="D194" s="69"/>
      <c r="E194" s="69"/>
      <c r="F194" s="69"/>
      <c r="G194" s="69"/>
      <c r="H194" s="70"/>
    </row>
    <row r="195" spans="1:8">
      <c r="A195" s="72"/>
      <c r="B195" s="69"/>
      <c r="C195" s="69"/>
      <c r="D195" s="69"/>
      <c r="E195" s="69"/>
      <c r="F195" s="69"/>
      <c r="G195" s="69"/>
      <c r="H195" s="70"/>
    </row>
    <row r="196" spans="1:8">
      <c r="A196" s="72"/>
      <c r="B196" s="69"/>
      <c r="C196" s="69"/>
      <c r="D196" s="69"/>
      <c r="E196" s="69"/>
      <c r="F196" s="69"/>
      <c r="G196" s="69"/>
      <c r="H196" s="70"/>
    </row>
    <row r="197" spans="1:8">
      <c r="A197" s="72"/>
      <c r="B197" s="69"/>
      <c r="C197" s="69"/>
      <c r="D197" s="69"/>
      <c r="E197" s="69"/>
      <c r="F197" s="69"/>
      <c r="G197" s="69"/>
      <c r="H197" s="70"/>
    </row>
    <row r="198" spans="1:8">
      <c r="A198" s="72"/>
      <c r="B198" s="69"/>
      <c r="C198" s="69"/>
      <c r="D198" s="69"/>
      <c r="E198" s="69"/>
      <c r="F198" s="69"/>
      <c r="G198" s="69"/>
      <c r="H198" s="70"/>
    </row>
    <row r="199" spans="1:8">
      <c r="A199" s="72"/>
      <c r="B199" s="69"/>
      <c r="C199" s="69"/>
      <c r="D199" s="69"/>
      <c r="E199" s="69"/>
      <c r="F199" s="69"/>
      <c r="G199" s="69"/>
      <c r="H199" s="70"/>
    </row>
    <row r="200" spans="1:8">
      <c r="A200" s="72"/>
      <c r="B200" s="69"/>
      <c r="C200" s="69"/>
      <c r="D200" s="69"/>
      <c r="E200" s="69"/>
      <c r="F200" s="69"/>
      <c r="G200" s="69"/>
      <c r="H200" s="70"/>
    </row>
    <row r="201" spans="1:8">
      <c r="A201" s="72"/>
      <c r="B201" s="69"/>
      <c r="C201" s="69"/>
      <c r="D201" s="69"/>
      <c r="E201" s="69"/>
      <c r="F201" s="69"/>
      <c r="G201" s="69"/>
      <c r="H201" s="70"/>
    </row>
    <row r="202" spans="1:8">
      <c r="A202" s="72"/>
      <c r="B202" s="69"/>
      <c r="C202" s="69"/>
      <c r="D202" s="69"/>
      <c r="E202" s="69"/>
      <c r="F202" s="69"/>
      <c r="G202" s="69"/>
      <c r="H202" s="70"/>
    </row>
    <row r="203" spans="1:8">
      <c r="A203" s="72"/>
      <c r="B203" s="69"/>
      <c r="C203" s="69"/>
      <c r="D203" s="69"/>
      <c r="E203" s="69"/>
      <c r="F203" s="69"/>
      <c r="G203" s="69"/>
      <c r="H203" s="70"/>
    </row>
    <row r="204" spans="1:8">
      <c r="A204" s="72"/>
      <c r="B204" s="69"/>
      <c r="C204" s="69"/>
      <c r="D204" s="69"/>
      <c r="E204" s="69"/>
      <c r="F204" s="69"/>
      <c r="G204" s="69"/>
      <c r="H204" s="70"/>
    </row>
    <row r="205" spans="1:8">
      <c r="A205" s="72"/>
      <c r="B205" s="69"/>
      <c r="C205" s="69"/>
      <c r="D205" s="69"/>
      <c r="E205" s="69"/>
      <c r="F205" s="69"/>
      <c r="G205" s="69"/>
      <c r="H205" s="70"/>
    </row>
    <row r="206" spans="1:8">
      <c r="A206" s="72"/>
      <c r="B206" s="69"/>
      <c r="C206" s="69"/>
      <c r="D206" s="69"/>
      <c r="E206" s="69"/>
      <c r="F206" s="69"/>
      <c r="G206" s="69"/>
      <c r="H206" s="70"/>
    </row>
    <row r="207" spans="1:8">
      <c r="A207" s="72"/>
      <c r="B207" s="69"/>
      <c r="C207" s="69"/>
      <c r="D207" s="69"/>
      <c r="E207" s="69"/>
      <c r="F207" s="69"/>
      <c r="G207" s="69"/>
      <c r="H207" s="70"/>
    </row>
    <row r="208" spans="1:8">
      <c r="A208" s="72"/>
      <c r="B208" s="69"/>
      <c r="C208" s="69"/>
      <c r="D208" s="69"/>
      <c r="E208" s="69"/>
      <c r="F208" s="69"/>
      <c r="G208" s="69"/>
      <c r="H208" s="70"/>
    </row>
    <row r="209" spans="1:8">
      <c r="A209" s="72"/>
      <c r="B209" s="69"/>
      <c r="C209" s="69"/>
      <c r="D209" s="69"/>
      <c r="E209" s="69"/>
      <c r="F209" s="69"/>
      <c r="G209" s="69"/>
      <c r="H209" s="70"/>
    </row>
    <row r="210" spans="1:8">
      <c r="A210" s="72"/>
      <c r="B210" s="69"/>
      <c r="C210" s="69"/>
      <c r="D210" s="69"/>
      <c r="E210" s="69"/>
      <c r="F210" s="69"/>
      <c r="G210" s="69"/>
      <c r="H210" s="70"/>
    </row>
    <row r="211" spans="1:8">
      <c r="A211" s="72"/>
      <c r="B211" s="17"/>
      <c r="C211" s="69"/>
      <c r="D211" s="69"/>
      <c r="E211" s="69"/>
      <c r="F211" s="69"/>
      <c r="G211" s="69"/>
      <c r="H211" s="70"/>
    </row>
    <row r="212" spans="1:8" ht="15.75" thickBot="1">
      <c r="A212" s="96"/>
      <c r="B212" s="97"/>
      <c r="C212" s="510"/>
      <c r="D212" s="510"/>
      <c r="E212" s="510"/>
      <c r="F212" s="510"/>
      <c r="G212" s="510"/>
      <c r="H212" s="511"/>
    </row>
    <row r="213" spans="1:8" ht="15.75">
      <c r="A213" s="131" t="str">
        <f>A51</f>
        <v>FERC FORM NO.1 (ED. 12-96) NYPSC Modified-96</v>
      </c>
      <c r="B213" s="17"/>
      <c r="C213" s="69"/>
      <c r="D213" s="69"/>
      <c r="E213" s="69"/>
      <c r="F213" s="69"/>
      <c r="G213" s="69"/>
      <c r="H213" s="69"/>
    </row>
    <row r="214" spans="1:8">
      <c r="A214" s="69" t="s">
        <v>1820</v>
      </c>
      <c r="B214" s="69"/>
      <c r="C214" s="69"/>
      <c r="D214" s="69"/>
      <c r="E214" s="69"/>
      <c r="F214" s="69"/>
      <c r="G214" s="69"/>
      <c r="H214" s="69"/>
    </row>
  </sheetData>
  <mergeCells count="13">
    <mergeCell ref="B16:C19"/>
    <mergeCell ref="E18:H19"/>
    <mergeCell ref="B5:C10"/>
    <mergeCell ref="E5:H7"/>
    <mergeCell ref="E8:H12"/>
    <mergeCell ref="B12:C14"/>
    <mergeCell ref="E14:H15"/>
    <mergeCell ref="B21:C24"/>
    <mergeCell ref="E21:H23"/>
    <mergeCell ref="E25:H29"/>
    <mergeCell ref="B26:C29"/>
    <mergeCell ref="B31:C37"/>
    <mergeCell ref="E33:H37"/>
  </mergeCells>
  <printOptions horizontalCentered="1" verticalCentered="1"/>
  <pageMargins left="0.5" right="0.5" top="0" bottom="0" header="0.5" footer="0.5"/>
  <pageSetup scale="86" fitToHeight="4" orientation="portrait" horizontalDpi="300" verticalDpi="300" r:id="rId1"/>
  <headerFooter alignWithMargins="0"/>
  <rowBreaks count="3" manualBreakCount="3">
    <brk id="52" max="16383" man="1"/>
    <brk id="110" max="16383" man="1"/>
    <brk id="162"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M253"/>
  <sheetViews>
    <sheetView defaultGridColor="0" colorId="22" zoomScaleNormal="100" zoomScaleSheetLayoutView="40" workbookViewId="0">
      <selection activeCell="J228" sqref="J228:K228"/>
    </sheetView>
  </sheetViews>
  <sheetFormatPr defaultColWidth="9.6640625" defaultRowHeight="15"/>
  <cols>
    <col min="1" max="1" width="4.6640625" style="1524" customWidth="1"/>
    <col min="2" max="2" width="54.88671875" style="1524" customWidth="1"/>
    <col min="3" max="3" width="4.5546875" style="1524" customWidth="1"/>
    <col min="4" max="4" width="2.6640625" style="1524" customWidth="1"/>
    <col min="5" max="5" width="1.6640625" style="1524" customWidth="1"/>
    <col min="6" max="6" width="13.6640625" style="1524" customWidth="1"/>
    <col min="7" max="7" width="16.6640625" style="1524" customWidth="1"/>
    <col min="8" max="8" width="18.109375" style="2932" customWidth="1"/>
    <col min="9" max="9" width="13.5546875" style="1524" bestFit="1" customWidth="1"/>
    <col min="10" max="10" width="17" style="1524" bestFit="1" customWidth="1"/>
    <col min="11" max="11" width="15.109375" style="1524" bestFit="1" customWidth="1"/>
    <col min="12" max="16384" width="9.6640625" style="1524"/>
  </cols>
  <sheetData>
    <row r="1" spans="1:13">
      <c r="A1" s="1525"/>
      <c r="B1" s="1526" t="s">
        <v>1785</v>
      </c>
      <c r="C1" s="1527" t="s">
        <v>1330</v>
      </c>
      <c r="D1" s="1528"/>
      <c r="E1" s="1528"/>
      <c r="F1" s="1526"/>
      <c r="G1" s="1529" t="s">
        <v>1707</v>
      </c>
      <c r="H1" s="3381" t="s">
        <v>1708</v>
      </c>
    </row>
    <row r="2" spans="1:13">
      <c r="A2" s="1531"/>
      <c r="B2" s="1532" t="str">
        <f>'Data Sheet'!$C$25</f>
        <v xml:space="preserve">Niagara Mohawk Power Corporation </v>
      </c>
      <c r="C2" s="1533" t="s">
        <v>1331</v>
      </c>
      <c r="D2" s="1534" t="s">
        <v>1332</v>
      </c>
      <c r="E2" s="1534"/>
      <c r="F2" s="1479" t="s">
        <v>1333</v>
      </c>
      <c r="G2" s="1535" t="s">
        <v>1710</v>
      </c>
      <c r="H2" s="3382"/>
    </row>
    <row r="3" spans="1:13" ht="15" customHeight="1">
      <c r="A3" s="1536"/>
      <c r="B3" s="1537"/>
      <c r="C3" s="1538" t="s">
        <v>1334</v>
      </c>
      <c r="D3" s="1537" t="s">
        <v>1332</v>
      </c>
      <c r="E3" s="1537"/>
      <c r="F3" s="1539" t="s">
        <v>1335</v>
      </c>
      <c r="G3" s="1540" t="str">
        <f>'Data Sheet'!$C$40</f>
        <v>April 12, 2018</v>
      </c>
      <c r="H3" s="3094" t="str">
        <f>'Data Sheet'!$C$38</f>
        <v>December 31, 2017</v>
      </c>
    </row>
    <row r="4" spans="1:13" ht="15" customHeight="1">
      <c r="A4" s="1542" t="s">
        <v>1821</v>
      </c>
      <c r="B4" s="1543"/>
      <c r="C4" s="1543"/>
      <c r="D4" s="1543"/>
      <c r="E4" s="1543"/>
      <c r="F4" s="1543"/>
      <c r="G4" s="1543"/>
      <c r="H4" s="3383"/>
    </row>
    <row r="5" spans="1:13">
      <c r="A5" s="1544"/>
      <c r="B5" s="1545"/>
      <c r="C5" s="1545"/>
      <c r="D5" s="1545"/>
      <c r="E5" s="1545"/>
      <c r="F5" s="1546" t="s">
        <v>1721</v>
      </c>
      <c r="G5" s="1546" t="s">
        <v>1822</v>
      </c>
      <c r="H5" s="3384" t="s">
        <v>1822</v>
      </c>
    </row>
    <row r="6" spans="1:13">
      <c r="A6" s="1544" t="s">
        <v>1714</v>
      </c>
      <c r="B6" s="1545" t="s">
        <v>268</v>
      </c>
      <c r="C6" s="1545"/>
      <c r="D6" s="1545"/>
      <c r="E6" s="1545"/>
      <c r="F6" s="1546" t="s">
        <v>3003</v>
      </c>
      <c r="G6" s="1546" t="s">
        <v>1823</v>
      </c>
      <c r="H6" s="3384" t="s">
        <v>2501</v>
      </c>
    </row>
    <row r="7" spans="1:13">
      <c r="A7" s="1547" t="s">
        <v>1717</v>
      </c>
      <c r="B7" s="1543" t="s">
        <v>3005</v>
      </c>
      <c r="C7" s="1543"/>
      <c r="D7" s="1543"/>
      <c r="E7" s="1543"/>
      <c r="F7" s="1548" t="s">
        <v>3006</v>
      </c>
      <c r="G7" s="1548" t="s">
        <v>3007</v>
      </c>
      <c r="H7" s="3385" t="s">
        <v>3008</v>
      </c>
    </row>
    <row r="8" spans="1:13" ht="15.75">
      <c r="A8" s="1549" t="s">
        <v>2502</v>
      </c>
      <c r="B8" s="1550" t="s">
        <v>2503</v>
      </c>
      <c r="C8" s="1543"/>
      <c r="D8" s="1543"/>
      <c r="E8" s="1543"/>
      <c r="F8" s="1548"/>
      <c r="G8" s="1551"/>
      <c r="H8" s="3386"/>
    </row>
    <row r="9" spans="1:13">
      <c r="A9" s="1549" t="s">
        <v>2504</v>
      </c>
      <c r="B9" s="1552" t="s">
        <v>2505</v>
      </c>
      <c r="C9" s="1543"/>
      <c r="D9" s="1543"/>
      <c r="E9" s="1543"/>
      <c r="F9" s="1553" t="s">
        <v>1274</v>
      </c>
      <c r="G9" s="3473">
        <v>11351867331</v>
      </c>
      <c r="H9" s="3514">
        <v>11943910117</v>
      </c>
      <c r="J9" s="2756"/>
      <c r="M9" s="2755"/>
    </row>
    <row r="10" spans="1:13">
      <c r="A10" s="1549" t="s">
        <v>2506</v>
      </c>
      <c r="B10" s="1552" t="s">
        <v>2507</v>
      </c>
      <c r="C10" s="1543"/>
      <c r="D10" s="1543"/>
      <c r="E10" s="1543"/>
      <c r="F10" s="1553" t="s">
        <v>1274</v>
      </c>
      <c r="G10" s="1556">
        <v>279258013</v>
      </c>
      <c r="H10" s="3387">
        <v>370698538</v>
      </c>
      <c r="J10" s="2755"/>
      <c r="M10" s="2755"/>
    </row>
    <row r="11" spans="1:13">
      <c r="A11" s="1549" t="s">
        <v>2508</v>
      </c>
      <c r="B11" s="1552" t="s">
        <v>1833</v>
      </c>
      <c r="C11" s="1543"/>
      <c r="D11" s="1543"/>
      <c r="E11" s="1543"/>
      <c r="F11" s="1553"/>
      <c r="G11" s="1556">
        <f>SUM(G9:G10)</f>
        <v>11631125344</v>
      </c>
      <c r="H11" s="3387">
        <f>SUM(H9:H10)</f>
        <v>12314608655</v>
      </c>
      <c r="J11" s="2755"/>
      <c r="M11" s="2755"/>
    </row>
    <row r="12" spans="1:13">
      <c r="A12" s="1549" t="s">
        <v>1834</v>
      </c>
      <c r="B12" s="1552" t="s">
        <v>1835</v>
      </c>
      <c r="C12" s="1543"/>
      <c r="D12" s="1543"/>
      <c r="E12" s="1543"/>
      <c r="F12" s="1553" t="s">
        <v>1274</v>
      </c>
      <c r="G12" s="1556">
        <v>3471280920</v>
      </c>
      <c r="H12" s="3387">
        <v>3771246116</v>
      </c>
      <c r="J12" s="2755"/>
      <c r="M12" s="2755"/>
    </row>
    <row r="13" spans="1:13">
      <c r="A13" s="1549" t="s">
        <v>1836</v>
      </c>
      <c r="B13" s="1552" t="s">
        <v>1837</v>
      </c>
      <c r="C13" s="1543"/>
      <c r="D13" s="1543"/>
      <c r="E13" s="1543"/>
      <c r="F13" s="1553" t="s">
        <v>1838</v>
      </c>
      <c r="G13" s="1556">
        <f>G11-G12</f>
        <v>8159844424</v>
      </c>
      <c r="H13" s="3387">
        <f>H11-H12</f>
        <v>8543362539</v>
      </c>
      <c r="J13" s="2755"/>
      <c r="M13" s="2755"/>
    </row>
    <row r="14" spans="1:13">
      <c r="A14" s="1549" t="s">
        <v>1839</v>
      </c>
      <c r="B14" s="1552" t="s">
        <v>1840</v>
      </c>
      <c r="C14" s="1543"/>
      <c r="D14" s="1543"/>
      <c r="E14" s="1543"/>
      <c r="F14" s="1553" t="s">
        <v>1277</v>
      </c>
      <c r="G14" s="1556"/>
      <c r="H14" s="3427"/>
      <c r="J14" s="2755"/>
      <c r="M14" s="2755"/>
    </row>
    <row r="15" spans="1:13">
      <c r="A15" s="1549" t="s">
        <v>1841</v>
      </c>
      <c r="B15" s="1552" t="s">
        <v>1842</v>
      </c>
      <c r="C15" s="1543"/>
      <c r="D15" s="1543"/>
      <c r="E15" s="1543"/>
      <c r="F15" s="1553" t="s">
        <v>1277</v>
      </c>
      <c r="G15" s="1556"/>
      <c r="H15" s="3427"/>
      <c r="J15" s="2755"/>
      <c r="M15" s="2755"/>
    </row>
    <row r="16" spans="1:13">
      <c r="A16" s="1549" t="s">
        <v>1843</v>
      </c>
      <c r="B16" s="1552" t="s">
        <v>1844</v>
      </c>
      <c r="C16" s="1543"/>
      <c r="D16" s="1543"/>
      <c r="E16" s="1543"/>
      <c r="F16" s="1553" t="s">
        <v>1838</v>
      </c>
      <c r="G16" s="1556"/>
      <c r="H16" s="3427"/>
      <c r="J16" s="2755"/>
      <c r="M16" s="2755"/>
    </row>
    <row r="17" spans="1:13">
      <c r="A17" s="1549" t="s">
        <v>1845</v>
      </c>
      <c r="B17" s="1552" t="s">
        <v>1846</v>
      </c>
      <c r="C17" s="1543"/>
      <c r="D17" s="1543"/>
      <c r="E17" s="1543"/>
      <c r="F17" s="1553" t="s">
        <v>1838</v>
      </c>
      <c r="G17" s="1556">
        <f>G13+G16</f>
        <v>8159844424</v>
      </c>
      <c r="H17" s="3387">
        <f>H13+H16</f>
        <v>8543362539</v>
      </c>
      <c r="I17" s="3363"/>
      <c r="J17" s="3363"/>
      <c r="M17" s="2755"/>
    </row>
    <row r="18" spans="1:13">
      <c r="A18" s="1549" t="s">
        <v>1847</v>
      </c>
      <c r="B18" s="1552" t="s">
        <v>1848</v>
      </c>
      <c r="C18" s="1543"/>
      <c r="D18" s="1543"/>
      <c r="E18" s="1543"/>
      <c r="F18" s="2428" t="s">
        <v>988</v>
      </c>
      <c r="G18" s="1556"/>
      <c r="H18" s="3427"/>
      <c r="J18" s="2755"/>
      <c r="M18" s="2755"/>
    </row>
    <row r="19" spans="1:13">
      <c r="A19" s="1549" t="s">
        <v>1849</v>
      </c>
      <c r="B19" s="1552" t="s">
        <v>1850</v>
      </c>
      <c r="C19" s="1543"/>
      <c r="D19" s="1543"/>
      <c r="E19" s="1543"/>
      <c r="F19" s="1553" t="s">
        <v>1838</v>
      </c>
      <c r="G19" s="1556"/>
      <c r="H19" s="3427"/>
      <c r="J19" s="2755"/>
      <c r="M19" s="2755"/>
    </row>
    <row r="20" spans="1:13" ht="15.75">
      <c r="A20" s="1549" t="s">
        <v>1851</v>
      </c>
      <c r="B20" s="1550" t="s">
        <v>1852</v>
      </c>
      <c r="C20" s="1543"/>
      <c r="D20" s="1543"/>
      <c r="E20" s="1543"/>
      <c r="F20" s="1553"/>
      <c r="G20" s="1551"/>
      <c r="H20" s="3386"/>
      <c r="J20" s="2755"/>
      <c r="M20" s="2755"/>
    </row>
    <row r="21" spans="1:13">
      <c r="A21" s="1549" t="s">
        <v>1853</v>
      </c>
      <c r="B21" s="1552" t="s">
        <v>1854</v>
      </c>
      <c r="C21" s="1543"/>
      <c r="D21" s="1543"/>
      <c r="E21" s="1543"/>
      <c r="F21" s="1553">
        <v>221</v>
      </c>
      <c r="G21" s="1556">
        <v>11562002</v>
      </c>
      <c r="H21" s="3387">
        <v>11562002</v>
      </c>
      <c r="I21" s="3084"/>
      <c r="J21" s="3084"/>
      <c r="M21" s="2755"/>
    </row>
    <row r="22" spans="1:13">
      <c r="A22" s="1549" t="s">
        <v>1855</v>
      </c>
      <c r="B22" s="1552" t="s">
        <v>1856</v>
      </c>
      <c r="C22" s="1543"/>
      <c r="D22" s="1543"/>
      <c r="E22" s="1543"/>
      <c r="F22" s="1553" t="s">
        <v>1838</v>
      </c>
      <c r="G22" s="1556">
        <v>53623</v>
      </c>
      <c r="H22" s="3387">
        <v>53623</v>
      </c>
      <c r="J22" s="2755"/>
      <c r="M22" s="2755"/>
    </row>
    <row r="23" spans="1:13">
      <c r="A23" s="1549" t="s">
        <v>1857</v>
      </c>
      <c r="B23" s="1552" t="s">
        <v>1858</v>
      </c>
      <c r="C23" s="1543"/>
      <c r="D23" s="1543"/>
      <c r="E23" s="1543"/>
      <c r="F23" s="1553" t="s">
        <v>1838</v>
      </c>
      <c r="G23" s="1556"/>
      <c r="H23" s="3427"/>
      <c r="J23" s="2755"/>
      <c r="M23" s="2755"/>
    </row>
    <row r="24" spans="1:13">
      <c r="A24" s="1549" t="s">
        <v>1859</v>
      </c>
      <c r="B24" s="1552" t="s">
        <v>1860</v>
      </c>
      <c r="C24" s="1543"/>
      <c r="D24" s="1543"/>
      <c r="E24" s="1543"/>
      <c r="F24" s="1553" t="s">
        <v>1289</v>
      </c>
      <c r="G24" s="1556">
        <v>867853</v>
      </c>
      <c r="H24" s="3387">
        <v>778606</v>
      </c>
      <c r="J24" s="2755"/>
      <c r="M24" s="2755"/>
    </row>
    <row r="25" spans="1:13">
      <c r="A25" s="1549" t="s">
        <v>1861</v>
      </c>
      <c r="B25" s="1552" t="s">
        <v>1862</v>
      </c>
      <c r="C25" s="1543"/>
      <c r="D25" s="1543"/>
      <c r="E25" s="1543"/>
      <c r="F25" s="1553" t="s">
        <v>1838</v>
      </c>
      <c r="G25" s="1551"/>
      <c r="H25" s="3386"/>
      <c r="J25" s="2755"/>
      <c r="M25" s="2755"/>
    </row>
    <row r="26" spans="1:13">
      <c r="A26" s="1549" t="s">
        <v>1863</v>
      </c>
      <c r="B26" s="1552" t="s">
        <v>1864</v>
      </c>
      <c r="C26" s="1543"/>
      <c r="D26" s="1543"/>
      <c r="E26" s="1543"/>
      <c r="F26" s="1553" t="s">
        <v>1838</v>
      </c>
      <c r="G26" s="1556"/>
      <c r="H26" s="3427"/>
      <c r="J26" s="2755"/>
      <c r="M26" s="2755"/>
    </row>
    <row r="27" spans="1:13">
      <c r="A27" s="1549" t="s">
        <v>1865</v>
      </c>
      <c r="B27" s="1552" t="s">
        <v>1866</v>
      </c>
      <c r="C27" s="1543"/>
      <c r="D27" s="1543"/>
      <c r="E27" s="1543"/>
      <c r="F27" s="1553"/>
      <c r="G27" s="1556">
        <v>4916978</v>
      </c>
      <c r="H27" s="3387">
        <v>5882286</v>
      </c>
      <c r="J27" s="2755"/>
      <c r="M27" s="2755"/>
    </row>
    <row r="28" spans="1:13">
      <c r="A28" s="1549" t="s">
        <v>1867</v>
      </c>
      <c r="B28" s="1552" t="s">
        <v>1868</v>
      </c>
      <c r="C28" s="1543"/>
      <c r="D28" s="1543"/>
      <c r="E28" s="1543"/>
      <c r="F28" s="1553" t="s">
        <v>1838</v>
      </c>
      <c r="G28" s="1556">
        <v>31419786</v>
      </c>
      <c r="H28" s="3387">
        <v>34447353</v>
      </c>
      <c r="J28" s="2755"/>
      <c r="M28" s="2755"/>
    </row>
    <row r="29" spans="1:13">
      <c r="A29" s="1559" t="s">
        <v>1869</v>
      </c>
      <c r="B29" s="1560" t="s">
        <v>3855</v>
      </c>
      <c r="C29" s="1561"/>
      <c r="D29" s="1561"/>
      <c r="E29" s="1561"/>
      <c r="F29" s="2463"/>
      <c r="G29" s="1556">
        <v>3491003</v>
      </c>
      <c r="H29" s="3387">
        <v>855619</v>
      </c>
      <c r="I29" s="1479"/>
      <c r="J29" s="2755"/>
      <c r="M29" s="2755"/>
    </row>
    <row r="30" spans="1:13">
      <c r="A30" s="1559" t="s">
        <v>1870</v>
      </c>
      <c r="B30" s="1560" t="s">
        <v>3856</v>
      </c>
      <c r="C30" s="1561"/>
      <c r="D30" s="1561"/>
      <c r="E30" s="1561"/>
      <c r="F30" s="2463"/>
      <c r="G30" s="1556"/>
      <c r="H30" s="3427"/>
      <c r="I30" s="1479"/>
      <c r="J30" s="2755"/>
      <c r="M30" s="2755"/>
    </row>
    <row r="31" spans="1:13">
      <c r="A31" s="1559" t="s">
        <v>1872</v>
      </c>
      <c r="B31" s="1560" t="s">
        <v>3854</v>
      </c>
      <c r="C31" s="1561"/>
      <c r="D31" s="1561"/>
      <c r="E31" s="1561"/>
      <c r="F31" s="1553"/>
      <c r="G31" s="1556">
        <f>G21-G22+G23+G24+SUM(G26:G30)</f>
        <v>52203999</v>
      </c>
      <c r="H31" s="3387">
        <f>H21-H22+H23+H24+SUM(H26:H30)</f>
        <v>53472243</v>
      </c>
      <c r="J31" s="2755"/>
      <c r="M31" s="2755"/>
    </row>
    <row r="32" spans="1:13" ht="15.75">
      <c r="A32" s="1559" t="s">
        <v>1874</v>
      </c>
      <c r="B32" s="1562" t="s">
        <v>1871</v>
      </c>
      <c r="C32" s="1561"/>
      <c r="D32" s="1561"/>
      <c r="E32" s="1561"/>
      <c r="F32" s="1553"/>
      <c r="G32" s="1551"/>
      <c r="H32" s="3386"/>
      <c r="J32" s="2755"/>
      <c r="M32" s="2755"/>
    </row>
    <row r="33" spans="1:13">
      <c r="A33" s="1559" t="s">
        <v>1876</v>
      </c>
      <c r="B33" s="1560" t="s">
        <v>1873</v>
      </c>
      <c r="C33" s="1561"/>
      <c r="D33" s="1561"/>
      <c r="E33" s="1561"/>
      <c r="F33" s="1553" t="s">
        <v>1838</v>
      </c>
      <c r="G33" s="1558">
        <v>5834920</v>
      </c>
      <c r="H33" s="3387">
        <v>1081689</v>
      </c>
      <c r="J33" s="2755"/>
      <c r="M33" s="2755"/>
    </row>
    <row r="34" spans="1:13">
      <c r="A34" s="1559" t="s">
        <v>1878</v>
      </c>
      <c r="B34" s="1560" t="s">
        <v>1875</v>
      </c>
      <c r="C34" s="1561"/>
      <c r="D34" s="1561"/>
      <c r="E34" s="1561"/>
      <c r="F34" s="1553" t="s">
        <v>1838</v>
      </c>
      <c r="G34" s="1558">
        <v>11665129</v>
      </c>
      <c r="H34" s="3387">
        <v>20515417</v>
      </c>
      <c r="J34" s="2755"/>
      <c r="M34" s="2755"/>
    </row>
    <row r="35" spans="1:13">
      <c r="A35" s="1559" t="s">
        <v>1880</v>
      </c>
      <c r="B35" s="1560" t="s">
        <v>1877</v>
      </c>
      <c r="C35" s="1561"/>
      <c r="D35" s="1561"/>
      <c r="E35" s="1561"/>
      <c r="F35" s="1553" t="s">
        <v>1838</v>
      </c>
      <c r="G35" s="1558"/>
      <c r="H35" s="3427"/>
      <c r="J35" s="2755"/>
      <c r="M35" s="2755"/>
    </row>
    <row r="36" spans="1:13">
      <c r="A36" s="1559" t="s">
        <v>1882</v>
      </c>
      <c r="B36" s="1560" t="s">
        <v>1879</v>
      </c>
      <c r="C36" s="1561"/>
      <c r="D36" s="1561"/>
      <c r="E36" s="1561"/>
      <c r="F36" s="1553" t="s">
        <v>1838</v>
      </c>
      <c r="G36" s="1558"/>
      <c r="H36" s="3427"/>
      <c r="J36" s="2755"/>
      <c r="M36" s="2755"/>
    </row>
    <row r="37" spans="1:13">
      <c r="A37" s="1559" t="s">
        <v>1884</v>
      </c>
      <c r="B37" s="1560" t="s">
        <v>1881</v>
      </c>
      <c r="C37" s="1561"/>
      <c r="D37" s="1561"/>
      <c r="E37" s="1561"/>
      <c r="F37" s="1553"/>
      <c r="G37" s="1558"/>
      <c r="H37" s="3427"/>
      <c r="J37" s="2755"/>
      <c r="M37" s="2755"/>
    </row>
    <row r="38" spans="1:13">
      <c r="A38" s="1559" t="s">
        <v>194</v>
      </c>
      <c r="B38" s="1560" t="s">
        <v>1883</v>
      </c>
      <c r="C38" s="1561"/>
      <c r="D38" s="1561"/>
      <c r="E38" s="1561"/>
      <c r="F38" s="1553" t="s">
        <v>1838</v>
      </c>
      <c r="G38" s="1558">
        <v>447044092</v>
      </c>
      <c r="H38" s="3387">
        <v>462947677</v>
      </c>
      <c r="J38" s="2755"/>
      <c r="M38" s="2755"/>
    </row>
    <row r="39" spans="1:13">
      <c r="A39" s="1559" t="s">
        <v>196</v>
      </c>
      <c r="B39" s="1560" t="s">
        <v>193</v>
      </c>
      <c r="C39" s="1561"/>
      <c r="D39" s="1561"/>
      <c r="E39" s="1561"/>
      <c r="F39" s="1553" t="s">
        <v>1838</v>
      </c>
      <c r="G39" s="1558">
        <v>66374931</v>
      </c>
      <c r="H39" s="3387">
        <v>65398251</v>
      </c>
      <c r="J39" s="2755"/>
      <c r="M39" s="2755"/>
    </row>
    <row r="40" spans="1:13">
      <c r="A40" s="1559" t="s">
        <v>198</v>
      </c>
      <c r="B40" s="1560" t="s">
        <v>195</v>
      </c>
      <c r="C40" s="1561"/>
      <c r="D40" s="1561"/>
      <c r="E40" s="1561"/>
      <c r="F40" s="1553" t="s">
        <v>1838</v>
      </c>
      <c r="G40" s="1558">
        <v>151628412</v>
      </c>
      <c r="H40" s="3387">
        <v>148613954</v>
      </c>
      <c r="J40" s="2755"/>
      <c r="M40" s="2755"/>
    </row>
    <row r="41" spans="1:13">
      <c r="A41" s="1559" t="s">
        <v>200</v>
      </c>
      <c r="B41" s="1560" t="s">
        <v>197</v>
      </c>
      <c r="C41" s="1561"/>
      <c r="D41" s="1561"/>
      <c r="E41" s="1561"/>
      <c r="F41" s="1553" t="s">
        <v>1838</v>
      </c>
      <c r="G41" s="1558">
        <v>579771149</v>
      </c>
      <c r="H41" s="3387">
        <v>182917175</v>
      </c>
      <c r="J41" s="2755"/>
      <c r="M41" s="2755"/>
    </row>
    <row r="42" spans="1:13">
      <c r="A42" s="1559" t="s">
        <v>202</v>
      </c>
      <c r="B42" s="1560" t="s">
        <v>199</v>
      </c>
      <c r="C42" s="1561"/>
      <c r="D42" s="1561"/>
      <c r="E42" s="1561"/>
      <c r="F42" s="1553" t="s">
        <v>1838</v>
      </c>
      <c r="G42" s="1558">
        <v>60246159</v>
      </c>
      <c r="H42" s="3387">
        <v>72469078</v>
      </c>
      <c r="J42" s="2755"/>
      <c r="M42" s="2755"/>
    </row>
    <row r="43" spans="1:13">
      <c r="A43" s="1559" t="s">
        <v>204</v>
      </c>
      <c r="B43" s="1560" t="s">
        <v>201</v>
      </c>
      <c r="C43" s="1561"/>
      <c r="D43" s="1561"/>
      <c r="E43" s="1561"/>
      <c r="F43" s="1553">
        <v>227</v>
      </c>
      <c r="G43" s="1558"/>
      <c r="H43" s="3427"/>
      <c r="J43" s="2755"/>
      <c r="M43" s="2755"/>
    </row>
    <row r="44" spans="1:13">
      <c r="A44" s="1559" t="s">
        <v>951</v>
      </c>
      <c r="B44" s="1560" t="s">
        <v>203</v>
      </c>
      <c r="C44" s="1561"/>
      <c r="D44" s="1561"/>
      <c r="E44" s="1561"/>
      <c r="F44" s="1553">
        <v>227</v>
      </c>
      <c r="G44" s="1558"/>
      <c r="H44" s="3427"/>
      <c r="J44" s="2755"/>
      <c r="M44" s="2755"/>
    </row>
    <row r="45" spans="1:13">
      <c r="A45" s="1559" t="s">
        <v>953</v>
      </c>
      <c r="B45" s="1560" t="s">
        <v>205</v>
      </c>
      <c r="C45" s="1561"/>
      <c r="D45" s="1561"/>
      <c r="E45" s="1561"/>
      <c r="F45" s="1553">
        <v>227</v>
      </c>
      <c r="G45" s="1558"/>
      <c r="H45" s="3427"/>
      <c r="J45" s="2755"/>
      <c r="M45" s="2755"/>
    </row>
    <row r="46" spans="1:13">
      <c r="A46" s="1559" t="s">
        <v>955</v>
      </c>
      <c r="B46" s="1560" t="s">
        <v>952</v>
      </c>
      <c r="C46" s="1561"/>
      <c r="D46" s="1561"/>
      <c r="E46" s="1561"/>
      <c r="F46" s="1553">
        <v>227</v>
      </c>
      <c r="G46" s="1558">
        <v>45835683</v>
      </c>
      <c r="H46" s="3387">
        <v>47053177</v>
      </c>
      <c r="J46" s="2755"/>
      <c r="M46" s="2755"/>
    </row>
    <row r="47" spans="1:13">
      <c r="A47" s="1559" t="s">
        <v>957</v>
      </c>
      <c r="B47" s="1560" t="s">
        <v>954</v>
      </c>
      <c r="C47" s="1561"/>
      <c r="D47" s="1561"/>
      <c r="E47" s="1561"/>
      <c r="F47" s="1553">
        <v>227</v>
      </c>
      <c r="G47" s="1558"/>
      <c r="H47" s="3427"/>
      <c r="J47" s="2755"/>
      <c r="M47" s="2755"/>
    </row>
    <row r="48" spans="1:13">
      <c r="A48" s="1559" t="s">
        <v>960</v>
      </c>
      <c r="B48" s="1560" t="s">
        <v>956</v>
      </c>
      <c r="C48" s="1561"/>
      <c r="D48" s="1561"/>
      <c r="E48" s="1561"/>
      <c r="F48" s="1553">
        <v>227</v>
      </c>
      <c r="G48" s="1558"/>
      <c r="H48" s="3427"/>
      <c r="J48" s="2755"/>
      <c r="M48" s="2755"/>
    </row>
    <row r="49" spans="1:13">
      <c r="A49" s="1559" t="s">
        <v>962</v>
      </c>
      <c r="B49" s="1560" t="s">
        <v>958</v>
      </c>
      <c r="C49" s="1561"/>
      <c r="D49" s="1561"/>
      <c r="E49" s="1561"/>
      <c r="F49" s="1553" t="s">
        <v>959</v>
      </c>
      <c r="G49" s="1558"/>
      <c r="H49" s="3427"/>
      <c r="J49" s="2755"/>
      <c r="M49" s="2755"/>
    </row>
    <row r="50" spans="1:13">
      <c r="A50" s="1559" t="s">
        <v>964</v>
      </c>
      <c r="B50" s="1560" t="s">
        <v>961</v>
      </c>
      <c r="C50" s="1561"/>
      <c r="D50" s="1561"/>
      <c r="E50" s="1561"/>
      <c r="F50" s="1553" t="s">
        <v>1292</v>
      </c>
      <c r="G50" s="1558"/>
      <c r="H50" s="3427"/>
      <c r="J50" s="2755"/>
      <c r="M50" s="2755"/>
    </row>
    <row r="51" spans="1:13">
      <c r="A51" s="1559" t="s">
        <v>966</v>
      </c>
      <c r="B51" s="1560" t="s">
        <v>963</v>
      </c>
      <c r="C51" s="1561"/>
      <c r="D51" s="1561"/>
      <c r="E51" s="1561"/>
      <c r="F51" s="1553" t="s">
        <v>1292</v>
      </c>
      <c r="G51" s="1558"/>
      <c r="H51" s="3427"/>
      <c r="J51" s="2755"/>
      <c r="M51" s="2755"/>
    </row>
    <row r="52" spans="1:13">
      <c r="A52" s="1559" t="s">
        <v>968</v>
      </c>
      <c r="B52" s="1560" t="s">
        <v>965</v>
      </c>
      <c r="C52" s="1561"/>
      <c r="D52" s="1561"/>
      <c r="E52" s="1561"/>
      <c r="F52" s="1553" t="s">
        <v>1838</v>
      </c>
      <c r="G52" s="1558"/>
      <c r="H52" s="3427"/>
      <c r="J52" s="2755"/>
      <c r="M52" s="2755"/>
    </row>
    <row r="53" spans="1:13">
      <c r="A53" s="1559" t="s">
        <v>969</v>
      </c>
      <c r="B53" s="1560" t="s">
        <v>967</v>
      </c>
      <c r="C53" s="1561"/>
      <c r="D53" s="1561"/>
      <c r="E53" s="1561"/>
      <c r="F53" s="1553" t="s">
        <v>1838</v>
      </c>
      <c r="G53" s="1558">
        <v>20450786</v>
      </c>
      <c r="H53" s="3387">
        <v>26965736</v>
      </c>
      <c r="J53" s="2755"/>
      <c r="M53" s="2755"/>
    </row>
    <row r="54" spans="1:13">
      <c r="A54" s="1559" t="s">
        <v>971</v>
      </c>
      <c r="B54" s="1560" t="s">
        <v>1799</v>
      </c>
      <c r="C54" s="1561"/>
      <c r="D54" s="1561"/>
      <c r="E54" s="1561"/>
      <c r="F54" s="1553" t="s">
        <v>1838</v>
      </c>
      <c r="G54" s="1558"/>
      <c r="H54" s="3427"/>
      <c r="J54" s="2755"/>
      <c r="M54" s="2755"/>
    </row>
    <row r="55" spans="1:13">
      <c r="A55" s="1559" t="s">
        <v>973</v>
      </c>
      <c r="B55" s="1560" t="s">
        <v>970</v>
      </c>
      <c r="C55" s="1561"/>
      <c r="D55" s="1561"/>
      <c r="E55" s="1561"/>
      <c r="F55" s="1553" t="s">
        <v>1838</v>
      </c>
      <c r="G55" s="1558">
        <v>17521150</v>
      </c>
      <c r="H55" s="3387">
        <v>45836349</v>
      </c>
      <c r="J55" s="2755"/>
      <c r="M55" s="2755"/>
    </row>
    <row r="56" spans="1:13">
      <c r="A56" s="1559" t="s">
        <v>975</v>
      </c>
      <c r="B56" s="1560" t="s">
        <v>972</v>
      </c>
      <c r="C56" s="1561"/>
      <c r="D56" s="1561"/>
      <c r="E56" s="1561"/>
      <c r="F56" s="1553" t="s">
        <v>1838</v>
      </c>
      <c r="G56" s="1558"/>
      <c r="H56" s="3427"/>
      <c r="J56" s="2755"/>
      <c r="M56" s="2755"/>
    </row>
    <row r="57" spans="1:13">
      <c r="A57" s="1559" t="s">
        <v>977</v>
      </c>
      <c r="B57" s="1560" t="s">
        <v>974</v>
      </c>
      <c r="C57" s="1561"/>
      <c r="D57" s="1561"/>
      <c r="E57" s="1561"/>
      <c r="F57" s="1553" t="s">
        <v>1838</v>
      </c>
      <c r="G57" s="1558"/>
      <c r="H57" s="3427"/>
      <c r="J57" s="2755"/>
      <c r="M57" s="2755"/>
    </row>
    <row r="58" spans="1:13">
      <c r="A58" s="1559" t="s">
        <v>979</v>
      </c>
      <c r="B58" s="1560" t="s">
        <v>976</v>
      </c>
      <c r="C58" s="1561"/>
      <c r="D58" s="1561"/>
      <c r="E58" s="1561"/>
      <c r="F58" s="1553" t="s">
        <v>1838</v>
      </c>
      <c r="G58" s="1558">
        <v>3736985</v>
      </c>
      <c r="H58" s="3387">
        <v>7033617</v>
      </c>
      <c r="J58" s="2755"/>
      <c r="M58" s="2755"/>
    </row>
    <row r="59" spans="1:13">
      <c r="A59" s="1559" t="s">
        <v>981</v>
      </c>
      <c r="B59" s="1560" t="s">
        <v>978</v>
      </c>
      <c r="C59" s="1561"/>
      <c r="D59" s="1561"/>
      <c r="E59" s="1561"/>
      <c r="F59" s="1553" t="s">
        <v>1838</v>
      </c>
      <c r="G59" s="1558">
        <v>113290673</v>
      </c>
      <c r="H59" s="3387">
        <v>144367294</v>
      </c>
      <c r="J59" s="2755"/>
      <c r="M59" s="2755"/>
    </row>
    <row r="60" spans="1:13">
      <c r="A60" s="1559" t="s">
        <v>984</v>
      </c>
      <c r="B60" s="1560" t="s">
        <v>980</v>
      </c>
      <c r="C60" s="1561"/>
      <c r="D60" s="1561"/>
      <c r="E60" s="1561"/>
      <c r="F60" s="1553"/>
      <c r="G60" s="1558">
        <v>1925442</v>
      </c>
      <c r="H60" s="3387">
        <v>6767364</v>
      </c>
      <c r="J60" s="2755"/>
      <c r="M60" s="2755"/>
    </row>
    <row r="61" spans="1:13">
      <c r="A61" s="1559" t="s">
        <v>986</v>
      </c>
      <c r="B61" s="1560" t="s">
        <v>3857</v>
      </c>
      <c r="C61" s="1561"/>
      <c r="D61" s="1561"/>
      <c r="E61" s="1561"/>
      <c r="F61" s="2463"/>
      <c r="G61" s="1558"/>
      <c r="H61" s="3427"/>
      <c r="I61" s="1479"/>
      <c r="J61" s="2755"/>
      <c r="M61" s="2755"/>
    </row>
    <row r="62" spans="1:13">
      <c r="A62" s="1559" t="s">
        <v>989</v>
      </c>
      <c r="B62" s="1560" t="s">
        <v>3858</v>
      </c>
      <c r="C62" s="1561"/>
      <c r="D62" s="1561"/>
      <c r="E62" s="1561"/>
      <c r="F62" s="2463"/>
      <c r="G62" s="1558"/>
      <c r="H62" s="3427"/>
      <c r="I62" s="1479"/>
      <c r="J62" s="2755"/>
      <c r="M62" s="2755"/>
    </row>
    <row r="63" spans="1:13">
      <c r="A63" s="1559" t="s">
        <v>991</v>
      </c>
      <c r="B63" s="1560" t="s">
        <v>3859</v>
      </c>
      <c r="C63" s="1561"/>
      <c r="D63" s="1561"/>
      <c r="E63" s="1561"/>
      <c r="F63" s="2463"/>
      <c r="G63" s="1558">
        <v>4801219</v>
      </c>
      <c r="H63" s="3387">
        <v>7118732</v>
      </c>
      <c r="I63" s="1479"/>
      <c r="J63" s="2755"/>
      <c r="M63" s="2755"/>
    </row>
    <row r="64" spans="1:13">
      <c r="A64" s="1559" t="s">
        <v>993</v>
      </c>
      <c r="B64" s="1560" t="s">
        <v>3860</v>
      </c>
      <c r="C64" s="1561"/>
      <c r="D64" s="1561"/>
      <c r="E64" s="1561"/>
      <c r="F64" s="2463"/>
      <c r="G64" s="1558"/>
      <c r="H64" s="3427"/>
      <c r="I64" s="1479"/>
      <c r="J64" s="2755"/>
      <c r="M64" s="2755"/>
    </row>
    <row r="65" spans="1:13" ht="15.75" thickBot="1">
      <c r="A65" s="3088" t="s">
        <v>995</v>
      </c>
      <c r="B65" s="1563" t="s">
        <v>3871</v>
      </c>
      <c r="C65" s="1564"/>
      <c r="D65" s="1564"/>
      <c r="E65" s="1564"/>
      <c r="F65" s="1565"/>
      <c r="G65" s="1566">
        <f>SUM(G33:G39)-G40+SUM(G41:G50)-G51+SUM(G52:G61)-G62+G63-G64</f>
        <v>1226869906</v>
      </c>
      <c r="H65" s="3401">
        <f>SUM(H33:H39)-H40+SUM(H41:H50)-H51+SUM(H52:H61)-H62+H63-H64</f>
        <v>941857602</v>
      </c>
      <c r="J65" s="2755"/>
      <c r="M65" s="2755"/>
    </row>
    <row r="66" spans="1:13">
      <c r="A66" s="1567"/>
      <c r="B66" s="1568"/>
      <c r="C66" s="1569"/>
      <c r="D66" s="1569"/>
      <c r="E66" s="1569"/>
      <c r="F66" s="1570"/>
      <c r="G66" s="1571"/>
      <c r="H66" s="3388"/>
      <c r="J66" s="2755"/>
      <c r="M66" s="2755"/>
    </row>
    <row r="67" spans="1:13">
      <c r="A67" s="1589" t="s">
        <v>4646</v>
      </c>
      <c r="B67" s="1604"/>
      <c r="C67" s="1545"/>
      <c r="D67" s="1545"/>
      <c r="E67" s="1545"/>
      <c r="F67" s="1545"/>
      <c r="G67" s="1573"/>
      <c r="H67" s="3389"/>
      <c r="J67" s="2755"/>
      <c r="M67" s="2755"/>
    </row>
    <row r="68" spans="1:13">
      <c r="A68" s="1545" t="s">
        <v>982</v>
      </c>
      <c r="B68" s="1545"/>
      <c r="C68" s="1545"/>
      <c r="D68" s="1574"/>
      <c r="E68" s="1545"/>
      <c r="F68" s="1545"/>
      <c r="G68" s="1573"/>
      <c r="H68" s="3389"/>
      <c r="J68" s="2755"/>
      <c r="M68" s="2755"/>
    </row>
    <row r="69" spans="1:13">
      <c r="A69" s="1545"/>
      <c r="B69" s="1545"/>
      <c r="C69" s="1545"/>
      <c r="D69" s="1574"/>
      <c r="E69" s="1545"/>
      <c r="F69" s="1545"/>
      <c r="G69" s="1573"/>
      <c r="H69" s="3389"/>
      <c r="J69" s="2755"/>
      <c r="M69" s="2755"/>
    </row>
    <row r="70" spans="1:13" ht="15.75" thickBot="1">
      <c r="A70" s="1534"/>
      <c r="B70" s="1534"/>
      <c r="C70" s="1534"/>
      <c r="D70" s="1534"/>
      <c r="E70" s="1534"/>
      <c r="F70" s="1534"/>
      <c r="G70" s="1575"/>
      <c r="H70" s="3181"/>
      <c r="J70" s="2755"/>
      <c r="M70" s="2755"/>
    </row>
    <row r="71" spans="1:13">
      <c r="A71" s="1576"/>
      <c r="B71" s="1526" t="s">
        <v>1785</v>
      </c>
      <c r="C71" s="1527" t="s">
        <v>1330</v>
      </c>
      <c r="D71" s="1528"/>
      <c r="E71" s="1528"/>
      <c r="F71" s="1526"/>
      <c r="G71" s="1526" t="s">
        <v>1707</v>
      </c>
      <c r="H71" s="3390" t="s">
        <v>1708</v>
      </c>
      <c r="J71" s="2755"/>
      <c r="M71" s="2755"/>
    </row>
    <row r="72" spans="1:13">
      <c r="A72" s="1531"/>
      <c r="B72" s="1532" t="str">
        <f>'Data Sheet'!$C$25</f>
        <v xml:space="preserve">Niagara Mohawk Power Corporation </v>
      </c>
      <c r="C72" s="1533" t="s">
        <v>1331</v>
      </c>
      <c r="D72" s="1534" t="s">
        <v>1332</v>
      </c>
      <c r="E72" s="1534"/>
      <c r="F72" s="1577" t="s">
        <v>1333</v>
      </c>
      <c r="G72" s="1577" t="s">
        <v>1710</v>
      </c>
      <c r="H72" s="3382"/>
      <c r="J72" s="2755"/>
      <c r="M72" s="2755"/>
    </row>
    <row r="73" spans="1:13">
      <c r="A73" s="1536"/>
      <c r="B73" s="1537"/>
      <c r="C73" s="1538" t="s">
        <v>1334</v>
      </c>
      <c r="D73" s="1537" t="s">
        <v>1332</v>
      </c>
      <c r="E73" s="1537"/>
      <c r="F73" s="1578" t="s">
        <v>1335</v>
      </c>
      <c r="G73" s="1579" t="str">
        <f>'Data Sheet'!$C$40</f>
        <v>April 12, 2018</v>
      </c>
      <c r="H73" s="3391" t="str">
        <f>'Data Sheet'!$C$38</f>
        <v>December 31, 2017</v>
      </c>
      <c r="J73" s="2755"/>
      <c r="M73" s="2755"/>
    </row>
    <row r="74" spans="1:13" ht="15.75">
      <c r="A74" s="1542" t="s">
        <v>983</v>
      </c>
      <c r="B74" s="1581"/>
      <c r="C74" s="1543"/>
      <c r="D74" s="1543"/>
      <c r="E74" s="1543"/>
      <c r="F74" s="1543"/>
      <c r="G74" s="1543"/>
      <c r="H74" s="3383"/>
      <c r="J74" s="2755"/>
      <c r="M74" s="2755"/>
    </row>
    <row r="75" spans="1:13">
      <c r="A75" s="1582"/>
      <c r="B75" s="1545"/>
      <c r="C75" s="1545"/>
      <c r="D75" s="1545"/>
      <c r="E75" s="1545"/>
      <c r="F75" s="1546" t="s">
        <v>1721</v>
      </c>
      <c r="G75" s="1546" t="s">
        <v>1822</v>
      </c>
      <c r="H75" s="3384" t="s">
        <v>1822</v>
      </c>
      <c r="J75" s="2755"/>
      <c r="M75" s="2755"/>
    </row>
    <row r="76" spans="1:13">
      <c r="A76" s="1582" t="s">
        <v>1714</v>
      </c>
      <c r="B76" s="1545" t="s">
        <v>268</v>
      </c>
      <c r="C76" s="1545"/>
      <c r="D76" s="1545"/>
      <c r="E76" s="1545"/>
      <c r="F76" s="1546" t="s">
        <v>3003</v>
      </c>
      <c r="G76" s="1546" t="s">
        <v>1823</v>
      </c>
      <c r="H76" s="3384" t="s">
        <v>2501</v>
      </c>
      <c r="J76" s="2755"/>
      <c r="M76" s="2755"/>
    </row>
    <row r="77" spans="1:13">
      <c r="A77" s="1549" t="s">
        <v>1717</v>
      </c>
      <c r="B77" s="1543" t="s">
        <v>3005</v>
      </c>
      <c r="C77" s="1543"/>
      <c r="D77" s="1543"/>
      <c r="E77" s="1543"/>
      <c r="F77" s="1548" t="s">
        <v>3006</v>
      </c>
      <c r="G77" s="1548" t="s">
        <v>3007</v>
      </c>
      <c r="H77" s="3385" t="s">
        <v>3008</v>
      </c>
      <c r="J77" s="2755"/>
      <c r="M77" s="2755"/>
    </row>
    <row r="78" spans="1:13" ht="15.75">
      <c r="A78" s="1559" t="s">
        <v>997</v>
      </c>
      <c r="B78" s="1562" t="s">
        <v>985</v>
      </c>
      <c r="C78" s="1561"/>
      <c r="D78" s="1561"/>
      <c r="E78" s="1561"/>
      <c r="F78" s="1583"/>
      <c r="G78" s="1584"/>
      <c r="H78" s="3392"/>
      <c r="J78" s="2755"/>
      <c r="M78" s="2755"/>
    </row>
    <row r="79" spans="1:13">
      <c r="A79" s="1559" t="s">
        <v>999</v>
      </c>
      <c r="B79" s="1560" t="s">
        <v>987</v>
      </c>
      <c r="C79" s="1561"/>
      <c r="D79" s="1561"/>
      <c r="E79" s="1561"/>
      <c r="F79" s="1585" t="s">
        <v>988</v>
      </c>
      <c r="G79" s="1558">
        <v>19544439</v>
      </c>
      <c r="H79" s="3387">
        <v>17453503</v>
      </c>
      <c r="J79" s="2755"/>
      <c r="M79" s="2755"/>
    </row>
    <row r="80" spans="1:13">
      <c r="A80" s="1559" t="s">
        <v>1001</v>
      </c>
      <c r="B80" s="1560" t="s">
        <v>990</v>
      </c>
      <c r="C80" s="1561"/>
      <c r="D80" s="1561"/>
      <c r="E80" s="1561"/>
      <c r="F80" s="1585">
        <v>230</v>
      </c>
      <c r="G80" s="1558"/>
      <c r="H80" s="3427"/>
      <c r="J80" s="2755"/>
      <c r="M80" s="2755"/>
    </row>
    <row r="81" spans="1:13">
      <c r="A81" s="1559" t="s">
        <v>1003</v>
      </c>
      <c r="B81" s="1560" t="s">
        <v>992</v>
      </c>
      <c r="C81" s="1561"/>
      <c r="D81" s="1561"/>
      <c r="E81" s="1561"/>
      <c r="F81" s="1585">
        <v>230</v>
      </c>
      <c r="G81" s="1558"/>
      <c r="H81" s="3427"/>
      <c r="J81" s="2755"/>
      <c r="M81" s="2755"/>
    </row>
    <row r="82" spans="1:13">
      <c r="A82" s="1559" t="s">
        <v>1005</v>
      </c>
      <c r="B82" s="1560" t="s">
        <v>994</v>
      </c>
      <c r="C82" s="1561"/>
      <c r="D82" s="1561"/>
      <c r="E82" s="1561"/>
      <c r="F82" s="1585">
        <v>232</v>
      </c>
      <c r="G82" s="1558">
        <v>1401110782</v>
      </c>
      <c r="H82" s="3387">
        <v>1150654773</v>
      </c>
      <c r="J82" s="2755"/>
      <c r="M82" s="2755"/>
    </row>
    <row r="83" spans="1:13">
      <c r="A83" s="1559" t="s">
        <v>1007</v>
      </c>
      <c r="B83" s="1560" t="s">
        <v>996</v>
      </c>
      <c r="C83" s="1561"/>
      <c r="D83" s="1561"/>
      <c r="E83" s="1561"/>
      <c r="F83" s="1585" t="s">
        <v>988</v>
      </c>
      <c r="G83" s="1558">
        <v>23957693</v>
      </c>
      <c r="H83" s="3387">
        <v>24659470</v>
      </c>
      <c r="J83" s="2755"/>
      <c r="M83" s="2755"/>
    </row>
    <row r="84" spans="1:13">
      <c r="A84" s="1559" t="s">
        <v>1009</v>
      </c>
      <c r="B84" s="1560" t="s">
        <v>998</v>
      </c>
      <c r="C84" s="1561"/>
      <c r="D84" s="1561"/>
      <c r="E84" s="1561"/>
      <c r="F84" s="1585" t="s">
        <v>988</v>
      </c>
      <c r="G84" s="1558"/>
      <c r="H84" s="3427"/>
      <c r="J84" s="2755"/>
      <c r="M84" s="2755"/>
    </row>
    <row r="85" spans="1:13">
      <c r="A85" s="1559" t="s">
        <v>1011</v>
      </c>
      <c r="B85" s="1560" t="s">
        <v>1000</v>
      </c>
      <c r="C85" s="1561"/>
      <c r="D85" s="1561"/>
      <c r="E85" s="1561"/>
      <c r="F85" s="1585" t="s">
        <v>988</v>
      </c>
      <c r="G85" s="1558">
        <v>-225701</v>
      </c>
      <c r="H85" s="3387">
        <v>-104919</v>
      </c>
      <c r="J85" s="2755"/>
      <c r="M85" s="2755"/>
    </row>
    <row r="86" spans="1:13">
      <c r="A86" s="1559" t="s">
        <v>1013</v>
      </c>
      <c r="B86" s="1560" t="s">
        <v>1002</v>
      </c>
      <c r="C86" s="1561"/>
      <c r="D86" s="1561"/>
      <c r="E86" s="1561"/>
      <c r="F86" s="1585" t="s">
        <v>988</v>
      </c>
      <c r="G86" s="1558"/>
      <c r="H86" s="3427"/>
      <c r="J86" s="2755"/>
      <c r="M86" s="2755"/>
    </row>
    <row r="87" spans="1:13">
      <c r="A87" s="1559" t="s">
        <v>1015</v>
      </c>
      <c r="B87" s="1560" t="s">
        <v>1004</v>
      </c>
      <c r="C87" s="1561"/>
      <c r="D87" s="1561"/>
      <c r="E87" s="1561"/>
      <c r="F87" s="1585">
        <v>233</v>
      </c>
      <c r="G87" s="1558">
        <v>252459977</v>
      </c>
      <c r="H87" s="3387">
        <v>339690537</v>
      </c>
      <c r="J87" s="2755"/>
      <c r="M87" s="2755"/>
    </row>
    <row r="88" spans="1:13">
      <c r="A88" s="1559" t="s">
        <v>1016</v>
      </c>
      <c r="B88" s="1560" t="s">
        <v>1006</v>
      </c>
      <c r="C88" s="1561"/>
      <c r="D88" s="1561"/>
      <c r="E88" s="1561"/>
      <c r="F88" s="1585" t="s">
        <v>988</v>
      </c>
      <c r="G88" s="1558"/>
      <c r="H88" s="3427"/>
      <c r="J88" s="2755"/>
      <c r="M88" s="2755"/>
    </row>
    <row r="89" spans="1:13">
      <c r="A89" s="1559" t="s">
        <v>2252</v>
      </c>
      <c r="B89" s="1560" t="s">
        <v>1008</v>
      </c>
      <c r="C89" s="1561"/>
      <c r="D89" s="1561"/>
      <c r="E89" s="1561"/>
      <c r="F89" s="1585" t="s">
        <v>2118</v>
      </c>
      <c r="G89" s="1558"/>
      <c r="H89" s="3427"/>
      <c r="J89" s="2755"/>
      <c r="M89" s="2755"/>
    </row>
    <row r="90" spans="1:13">
      <c r="A90" s="1559" t="s">
        <v>2254</v>
      </c>
      <c r="B90" s="1560" t="s">
        <v>1010</v>
      </c>
      <c r="C90" s="1561"/>
      <c r="D90" s="1561"/>
      <c r="E90" s="1561"/>
      <c r="F90" s="1585" t="s">
        <v>988</v>
      </c>
      <c r="G90" s="1558">
        <v>11179630</v>
      </c>
      <c r="H90" s="3387">
        <v>9653989</v>
      </c>
      <c r="J90" s="2755"/>
      <c r="M90" s="2755"/>
    </row>
    <row r="91" spans="1:13">
      <c r="A91" s="1559" t="s">
        <v>2255</v>
      </c>
      <c r="B91" s="1560" t="s">
        <v>1012</v>
      </c>
      <c r="C91" s="1561"/>
      <c r="D91" s="1561"/>
      <c r="E91" s="1561"/>
      <c r="F91" s="1585">
        <v>234</v>
      </c>
      <c r="G91" s="1558">
        <v>813813863</v>
      </c>
      <c r="H91" s="3387">
        <v>741319453</v>
      </c>
      <c r="J91" s="2755"/>
      <c r="M91" s="2755"/>
    </row>
    <row r="92" spans="1:13">
      <c r="A92" s="1559" t="s">
        <v>3862</v>
      </c>
      <c r="B92" s="1560" t="s">
        <v>1014</v>
      </c>
      <c r="C92" s="1561"/>
      <c r="D92" s="1561"/>
      <c r="E92" s="1561"/>
      <c r="F92" s="1585" t="s">
        <v>988</v>
      </c>
      <c r="G92" s="1558"/>
      <c r="H92" s="3427"/>
      <c r="J92" s="2755"/>
      <c r="M92" s="2755"/>
    </row>
    <row r="93" spans="1:13">
      <c r="A93" s="1559" t="s">
        <v>3863</v>
      </c>
      <c r="B93" s="1560" t="s">
        <v>4564</v>
      </c>
      <c r="C93" s="1561"/>
      <c r="D93" s="1561"/>
      <c r="E93" s="1561"/>
      <c r="F93" s="1583"/>
      <c r="G93" s="1587">
        <f>SUM(G79:G92)</f>
        <v>2521840683</v>
      </c>
      <c r="H93" s="3387">
        <f>SUM(H79:H92)</f>
        <v>2283326806</v>
      </c>
      <c r="J93" s="2755"/>
      <c r="M93" s="2755"/>
    </row>
    <row r="94" spans="1:13">
      <c r="A94" s="1559" t="s">
        <v>3864</v>
      </c>
      <c r="B94" s="1589" t="s">
        <v>3861</v>
      </c>
      <c r="C94" s="1590"/>
      <c r="D94" s="1590"/>
      <c r="E94" s="1590"/>
      <c r="F94" s="1591"/>
      <c r="G94" s="1592"/>
      <c r="H94" s="3393"/>
      <c r="J94" s="2755"/>
      <c r="M94" s="2755"/>
    </row>
    <row r="95" spans="1:13">
      <c r="A95" s="1559"/>
      <c r="B95" s="1560" t="s">
        <v>3865</v>
      </c>
      <c r="C95" s="1561"/>
      <c r="D95" s="1561"/>
      <c r="E95" s="1561"/>
      <c r="F95" s="1583"/>
      <c r="G95" s="1586">
        <f>G17+G18+G19+G31+G65+G93</f>
        <v>11960759012</v>
      </c>
      <c r="H95" s="3428">
        <f>H17+H18+H19+H31+H65+H93</f>
        <v>11822019190</v>
      </c>
      <c r="J95" s="2755"/>
      <c r="M95" s="2755"/>
    </row>
    <row r="96" spans="1:13">
      <c r="A96" s="1531"/>
      <c r="B96" s="1545"/>
      <c r="C96" s="1545"/>
      <c r="D96" s="1545"/>
      <c r="E96" s="1545"/>
      <c r="F96" s="1534"/>
      <c r="G96" s="1575"/>
      <c r="H96" s="3394"/>
      <c r="J96" s="2755"/>
      <c r="M96" s="2755"/>
    </row>
    <row r="97" spans="1:13">
      <c r="A97" s="1531"/>
      <c r="B97" s="1545"/>
      <c r="C97" s="1545"/>
      <c r="D97" s="1545"/>
      <c r="E97" s="1545"/>
      <c r="F97" s="1534"/>
      <c r="G97" s="1575"/>
      <c r="H97" s="3394"/>
      <c r="J97" s="2755"/>
      <c r="M97" s="2755"/>
    </row>
    <row r="98" spans="1:13">
      <c r="A98" s="1531"/>
      <c r="B98" s="1545"/>
      <c r="C98" s="1545"/>
      <c r="D98" s="1545"/>
      <c r="E98" s="1545"/>
      <c r="F98" s="1534"/>
      <c r="G98" s="1575"/>
      <c r="H98" s="3394"/>
      <c r="J98" s="2755"/>
      <c r="M98" s="2755"/>
    </row>
    <row r="99" spans="1:13">
      <c r="A99" s="1531"/>
      <c r="B99" s="1545"/>
      <c r="C99" s="1545"/>
      <c r="D99" s="1545"/>
      <c r="E99" s="1545"/>
      <c r="F99" s="1534"/>
      <c r="G99" s="1575"/>
      <c r="H99" s="3394"/>
      <c r="J99" s="2755"/>
      <c r="M99" s="2755"/>
    </row>
    <row r="100" spans="1:13">
      <c r="A100" s="1531"/>
      <c r="B100" s="1545"/>
      <c r="C100" s="1545"/>
      <c r="D100" s="1545"/>
      <c r="E100" s="1545"/>
      <c r="F100" s="1534"/>
      <c r="G100" s="1575"/>
      <c r="H100" s="3394"/>
      <c r="J100" s="2755"/>
      <c r="M100" s="2755"/>
    </row>
    <row r="101" spans="1:13">
      <c r="A101" s="1531"/>
      <c r="B101" s="1545"/>
      <c r="C101" s="1545"/>
      <c r="D101" s="1545"/>
      <c r="E101" s="1545"/>
      <c r="F101" s="1534"/>
      <c r="G101" s="1575"/>
      <c r="H101" s="3394"/>
      <c r="J101" s="2755"/>
      <c r="M101" s="2755"/>
    </row>
    <row r="102" spans="1:13">
      <c r="A102" s="1531"/>
      <c r="B102" s="1545"/>
      <c r="C102" s="1545"/>
      <c r="D102" s="1545"/>
      <c r="E102" s="1545"/>
      <c r="F102" s="1534"/>
      <c r="G102" s="1575"/>
      <c r="H102" s="3394"/>
      <c r="J102" s="2755"/>
      <c r="M102" s="2755"/>
    </row>
    <row r="103" spans="1:13">
      <c r="A103" s="1531"/>
      <c r="B103" s="1545"/>
      <c r="C103" s="1545"/>
      <c r="D103" s="1545"/>
      <c r="E103" s="1545"/>
      <c r="F103" s="1534"/>
      <c r="G103" s="1575"/>
      <c r="H103" s="3394"/>
      <c r="J103" s="2755"/>
      <c r="M103" s="2755"/>
    </row>
    <row r="104" spans="1:13">
      <c r="A104" s="1531"/>
      <c r="B104" s="1545"/>
      <c r="C104" s="1545"/>
      <c r="D104" s="1545"/>
      <c r="E104" s="1545"/>
      <c r="F104" s="1534"/>
      <c r="G104" s="1575"/>
      <c r="H104" s="3394"/>
      <c r="J104" s="2755"/>
      <c r="M104" s="2755"/>
    </row>
    <row r="105" spans="1:13">
      <c r="A105" s="1531"/>
      <c r="B105" s="1545"/>
      <c r="C105" s="1545"/>
      <c r="D105" s="1545"/>
      <c r="E105" s="1545"/>
      <c r="F105" s="1534"/>
      <c r="G105" s="1575"/>
      <c r="H105" s="3394"/>
      <c r="J105" s="2755"/>
      <c r="M105" s="2755"/>
    </row>
    <row r="106" spans="1:13">
      <c r="A106" s="1531"/>
      <c r="B106" s="1545"/>
      <c r="C106" s="1545"/>
      <c r="D106" s="1545"/>
      <c r="E106" s="1545"/>
      <c r="F106" s="1534"/>
      <c r="G106" s="1575"/>
      <c r="H106" s="3394"/>
      <c r="J106" s="2755"/>
      <c r="M106" s="2755"/>
    </row>
    <row r="107" spans="1:13">
      <c r="A107" s="1531"/>
      <c r="B107" s="1545"/>
      <c r="C107" s="1545"/>
      <c r="D107" s="1545"/>
      <c r="E107" s="1545"/>
      <c r="F107" s="1534"/>
      <c r="G107" s="1575"/>
      <c r="H107" s="3394"/>
      <c r="J107" s="2755"/>
      <c r="M107" s="2755"/>
    </row>
    <row r="108" spans="1:13">
      <c r="A108" s="1531"/>
      <c r="B108" s="1545"/>
      <c r="C108" s="1545"/>
      <c r="D108" s="1545"/>
      <c r="E108" s="1545"/>
      <c r="F108" s="1534"/>
      <c r="G108" s="1575"/>
      <c r="H108" s="3394"/>
      <c r="J108" s="2755"/>
      <c r="M108" s="2755"/>
    </row>
    <row r="109" spans="1:13">
      <c r="A109" s="1531"/>
      <c r="B109" s="1545"/>
      <c r="C109" s="1545"/>
      <c r="D109" s="1545"/>
      <c r="E109" s="1545"/>
      <c r="F109" s="1534"/>
      <c r="G109" s="1575"/>
      <c r="H109" s="3394"/>
      <c r="J109" s="2755"/>
      <c r="M109" s="2755"/>
    </row>
    <row r="110" spans="1:13">
      <c r="A110" s="1531"/>
      <c r="B110" s="1545"/>
      <c r="C110" s="1545"/>
      <c r="D110" s="1545"/>
      <c r="E110" s="1545"/>
      <c r="F110" s="1534"/>
      <c r="G110" s="1575"/>
      <c r="H110" s="3394"/>
      <c r="J110" s="2755"/>
      <c r="M110" s="2755"/>
    </row>
    <row r="111" spans="1:13">
      <c r="A111" s="1531"/>
      <c r="B111" s="1545"/>
      <c r="C111" s="1545"/>
      <c r="D111" s="1545"/>
      <c r="E111" s="1545"/>
      <c r="F111" s="1534"/>
      <c r="G111" s="1575"/>
      <c r="H111" s="3394"/>
      <c r="J111" s="2755"/>
      <c r="M111" s="2755"/>
    </row>
    <row r="112" spans="1:13">
      <c r="A112" s="1531"/>
      <c r="B112" s="1545"/>
      <c r="C112" s="1545"/>
      <c r="D112" s="1545"/>
      <c r="E112" s="1545"/>
      <c r="F112" s="1534"/>
      <c r="G112" s="1575"/>
      <c r="H112" s="3394"/>
      <c r="J112" s="2755"/>
      <c r="M112" s="2755"/>
    </row>
    <row r="113" spans="1:13">
      <c r="A113" s="1531"/>
      <c r="B113" s="1545"/>
      <c r="C113" s="1545"/>
      <c r="D113" s="1545"/>
      <c r="E113" s="1545"/>
      <c r="F113" s="1534"/>
      <c r="G113" s="1575"/>
      <c r="H113" s="3394"/>
      <c r="J113" s="2755"/>
      <c r="M113" s="2755"/>
    </row>
    <row r="114" spans="1:13">
      <c r="A114" s="1531"/>
      <c r="B114" s="1545"/>
      <c r="C114" s="1545"/>
      <c r="D114" s="1545"/>
      <c r="E114" s="1545"/>
      <c r="F114" s="1534"/>
      <c r="G114" s="1575"/>
      <c r="H114" s="3394"/>
      <c r="J114" s="2755"/>
      <c r="M114" s="2755"/>
    </row>
    <row r="115" spans="1:13">
      <c r="A115" s="1531"/>
      <c r="B115" s="1545"/>
      <c r="C115" s="1545"/>
      <c r="D115" s="1545"/>
      <c r="E115" s="1545"/>
      <c r="F115" s="1534"/>
      <c r="G115" s="1575"/>
      <c r="H115" s="3394"/>
      <c r="J115" s="2755"/>
      <c r="M115" s="2755"/>
    </row>
    <row r="116" spans="1:13">
      <c r="A116" s="1531"/>
      <c r="B116" s="1545"/>
      <c r="C116" s="1545"/>
      <c r="D116" s="1545"/>
      <c r="E116" s="1545"/>
      <c r="F116" s="1534"/>
      <c r="G116" s="1575"/>
      <c r="H116" s="3394"/>
      <c r="J116" s="2755"/>
      <c r="M116" s="2755"/>
    </row>
    <row r="117" spans="1:13">
      <c r="A117" s="1531"/>
      <c r="B117" s="1545"/>
      <c r="C117" s="1545"/>
      <c r="D117" s="1545"/>
      <c r="E117" s="1545"/>
      <c r="F117" s="1534"/>
      <c r="G117" s="1575"/>
      <c r="H117" s="3394"/>
      <c r="J117" s="2755"/>
      <c r="M117" s="2755"/>
    </row>
    <row r="118" spans="1:13">
      <c r="A118" s="1531"/>
      <c r="B118" s="1534"/>
      <c r="C118" s="1545"/>
      <c r="D118" s="1545"/>
      <c r="E118" s="1545"/>
      <c r="F118" s="1534"/>
      <c r="G118" s="1575"/>
      <c r="H118" s="3394"/>
      <c r="J118" s="2755"/>
      <c r="M118" s="2755"/>
    </row>
    <row r="119" spans="1:13">
      <c r="A119" s="1531"/>
      <c r="B119" s="1534"/>
      <c r="C119" s="1545"/>
      <c r="D119" s="1545"/>
      <c r="E119" s="1545"/>
      <c r="F119" s="1534"/>
      <c r="G119" s="1575"/>
      <c r="H119" s="3394"/>
      <c r="J119" s="2755"/>
      <c r="M119" s="2755"/>
    </row>
    <row r="120" spans="1:13">
      <c r="A120" s="1531"/>
      <c r="B120" s="1534"/>
      <c r="C120" s="1545"/>
      <c r="D120" s="1545"/>
      <c r="E120" s="1545"/>
      <c r="F120" s="1534"/>
      <c r="G120" s="1575"/>
      <c r="H120" s="3394"/>
      <c r="J120" s="2755"/>
      <c r="M120" s="2755"/>
    </row>
    <row r="121" spans="1:13">
      <c r="A121" s="1531"/>
      <c r="B121" s="1534"/>
      <c r="C121" s="1545"/>
      <c r="D121" s="1545"/>
      <c r="E121" s="1545"/>
      <c r="F121" s="1534"/>
      <c r="G121" s="1575"/>
      <c r="H121" s="3394"/>
      <c r="J121" s="2755"/>
      <c r="M121" s="2755"/>
    </row>
    <row r="122" spans="1:13">
      <c r="A122" s="1531"/>
      <c r="B122" s="1534"/>
      <c r="C122" s="1545"/>
      <c r="D122" s="1545"/>
      <c r="E122" s="1545"/>
      <c r="F122" s="1534"/>
      <c r="G122" s="1575"/>
      <c r="H122" s="3394"/>
      <c r="J122" s="2755"/>
      <c r="M122" s="2755"/>
    </row>
    <row r="123" spans="1:13">
      <c r="A123" s="1531"/>
      <c r="B123" s="1534"/>
      <c r="C123" s="1545"/>
      <c r="D123" s="1545"/>
      <c r="E123" s="1545"/>
      <c r="F123" s="1534"/>
      <c r="G123" s="1575"/>
      <c r="H123" s="3394"/>
      <c r="J123" s="2755"/>
      <c r="M123" s="2755"/>
    </row>
    <row r="124" spans="1:13">
      <c r="A124" s="1531"/>
      <c r="B124" s="1534"/>
      <c r="C124" s="1545"/>
      <c r="D124" s="1545"/>
      <c r="E124" s="1545"/>
      <c r="F124" s="1534"/>
      <c r="G124" s="1575"/>
      <c r="H124" s="3394"/>
      <c r="J124" s="2755"/>
      <c r="M124" s="2755"/>
    </row>
    <row r="125" spans="1:13">
      <c r="A125" s="1531"/>
      <c r="B125" s="1534"/>
      <c r="C125" s="1545"/>
      <c r="D125" s="1545"/>
      <c r="E125" s="1545"/>
      <c r="F125" s="1534"/>
      <c r="G125" s="1575"/>
      <c r="H125" s="3394"/>
      <c r="J125" s="2755"/>
      <c r="M125" s="2755"/>
    </row>
    <row r="126" spans="1:13" ht="15.75" thickBot="1">
      <c r="A126" s="1595"/>
      <c r="B126" s="1596"/>
      <c r="C126" s="1597"/>
      <c r="D126" s="1597"/>
      <c r="E126" s="1597"/>
      <c r="F126" s="1596"/>
      <c r="G126" s="1598"/>
      <c r="H126" s="3395"/>
      <c r="J126" s="2755"/>
      <c r="M126" s="2755"/>
    </row>
    <row r="127" spans="1:13">
      <c r="A127" s="1589" t="s">
        <v>4646</v>
      </c>
      <c r="B127" s="1604"/>
      <c r="C127" s="1545"/>
      <c r="D127" s="1545"/>
      <c r="E127" s="1545"/>
      <c r="F127" s="1534"/>
      <c r="G127" s="1575"/>
      <c r="H127" s="3181"/>
      <c r="J127" s="2755"/>
      <c r="M127" s="2755"/>
    </row>
    <row r="128" spans="1:13">
      <c r="A128" s="1545" t="s">
        <v>1017</v>
      </c>
      <c r="B128" s="1545"/>
      <c r="C128" s="1545"/>
      <c r="D128" s="1545"/>
      <c r="E128" s="1545"/>
      <c r="F128" s="1545"/>
      <c r="G128" s="1573"/>
      <c r="H128" s="3389"/>
      <c r="J128" s="2755"/>
      <c r="M128" s="2755"/>
    </row>
    <row r="129" spans="1:13">
      <c r="A129" s="1545"/>
      <c r="B129" s="1545"/>
      <c r="C129" s="1545"/>
      <c r="D129" s="1545"/>
      <c r="E129" s="1545"/>
      <c r="F129" s="1545"/>
      <c r="G129" s="1573"/>
      <c r="H129" s="3389"/>
      <c r="J129" s="2755"/>
      <c r="M129" s="2755"/>
    </row>
    <row r="130" spans="1:13" ht="15.75" thickBot="1">
      <c r="A130" s="1534"/>
      <c r="B130" s="1534"/>
      <c r="C130" s="1534"/>
      <c r="D130" s="1534"/>
      <c r="E130" s="1534"/>
      <c r="F130" s="1534"/>
      <c r="G130" s="1575"/>
      <c r="H130" s="3181"/>
      <c r="J130" s="2755"/>
      <c r="M130" s="2755"/>
    </row>
    <row r="131" spans="1:13">
      <c r="A131" s="1576"/>
      <c r="B131" s="1526" t="s">
        <v>1785</v>
      </c>
      <c r="C131" s="1527" t="s">
        <v>1330</v>
      </c>
      <c r="D131" s="1528"/>
      <c r="E131" s="1528"/>
      <c r="F131" s="1526"/>
      <c r="G131" s="1526" t="s">
        <v>1707</v>
      </c>
      <c r="H131" s="3390" t="s">
        <v>1708</v>
      </c>
      <c r="J131" s="2755"/>
      <c r="M131" s="2755"/>
    </row>
    <row r="132" spans="1:13">
      <c r="A132" s="1531"/>
      <c r="B132" s="1532" t="str">
        <f>'Data Sheet'!$C$25</f>
        <v xml:space="preserve">Niagara Mohawk Power Corporation </v>
      </c>
      <c r="C132" s="1533" t="s">
        <v>1331</v>
      </c>
      <c r="D132" s="1534" t="s">
        <v>1332</v>
      </c>
      <c r="E132" s="1534"/>
      <c r="F132" s="1577" t="s">
        <v>1333</v>
      </c>
      <c r="G132" s="1577" t="s">
        <v>1710</v>
      </c>
      <c r="H132" s="3382"/>
      <c r="J132" s="2755"/>
      <c r="M132" s="2755"/>
    </row>
    <row r="133" spans="1:13">
      <c r="A133" s="1536"/>
      <c r="B133" s="1537"/>
      <c r="C133" s="1538" t="s">
        <v>1334</v>
      </c>
      <c r="D133" s="1537" t="s">
        <v>1332</v>
      </c>
      <c r="E133" s="1537"/>
      <c r="F133" s="1578" t="s">
        <v>1335</v>
      </c>
      <c r="G133" s="1579" t="str">
        <f>'Data Sheet'!$C$40</f>
        <v>April 12, 2018</v>
      </c>
      <c r="H133" s="3391" t="str">
        <f>'Data Sheet'!$C$38</f>
        <v>December 31, 2017</v>
      </c>
      <c r="J133" s="2755"/>
      <c r="M133" s="2755"/>
    </row>
    <row r="134" spans="1:13" ht="15.75">
      <c r="A134" s="1542" t="s">
        <v>1018</v>
      </c>
      <c r="B134" s="1543"/>
      <c r="C134" s="1543"/>
      <c r="D134" s="1543"/>
      <c r="E134" s="1543"/>
      <c r="F134" s="1543"/>
      <c r="G134" s="1543"/>
      <c r="H134" s="3383"/>
      <c r="J134" s="2755"/>
      <c r="M134" s="2755"/>
    </row>
    <row r="135" spans="1:13">
      <c r="A135" s="1582"/>
      <c r="B135" s="1545"/>
      <c r="C135" s="1545"/>
      <c r="D135" s="1545"/>
      <c r="E135" s="1545"/>
      <c r="F135" s="1546" t="s">
        <v>1721</v>
      </c>
      <c r="G135" s="1546" t="s">
        <v>1822</v>
      </c>
      <c r="H135" s="3384" t="s">
        <v>1822</v>
      </c>
      <c r="J135" s="2755"/>
      <c r="M135" s="2755"/>
    </row>
    <row r="136" spans="1:13">
      <c r="A136" s="1582" t="s">
        <v>1714</v>
      </c>
      <c r="B136" s="1545" t="s">
        <v>268</v>
      </c>
      <c r="C136" s="1545"/>
      <c r="D136" s="1545"/>
      <c r="E136" s="1545"/>
      <c r="F136" s="1546" t="s">
        <v>3003</v>
      </c>
      <c r="G136" s="1546" t="s">
        <v>1823</v>
      </c>
      <c r="H136" s="3384" t="s">
        <v>2501</v>
      </c>
      <c r="J136" s="2755"/>
      <c r="M136" s="2755"/>
    </row>
    <row r="137" spans="1:13">
      <c r="A137" s="1549" t="s">
        <v>1717</v>
      </c>
      <c r="B137" s="1543" t="s">
        <v>3005</v>
      </c>
      <c r="C137" s="1543"/>
      <c r="D137" s="1543"/>
      <c r="E137" s="1543"/>
      <c r="F137" s="1548" t="s">
        <v>3006</v>
      </c>
      <c r="G137" s="1548" t="s">
        <v>3007</v>
      </c>
      <c r="H137" s="3385" t="s">
        <v>3008</v>
      </c>
      <c r="J137" s="2755"/>
      <c r="M137" s="2755"/>
    </row>
    <row r="138" spans="1:13" ht="15.75">
      <c r="A138" s="1549" t="s">
        <v>2502</v>
      </c>
      <c r="B138" s="1550" t="s">
        <v>1019</v>
      </c>
      <c r="C138" s="1543"/>
      <c r="D138" s="1543"/>
      <c r="E138" s="1543"/>
      <c r="F138" s="1600"/>
      <c r="G138" s="1551"/>
      <c r="H138" s="3386"/>
      <c r="J138" s="2755"/>
      <c r="M138" s="2755"/>
    </row>
    <row r="139" spans="1:13">
      <c r="A139" s="1549" t="s">
        <v>2504</v>
      </c>
      <c r="B139" s="1552" t="s">
        <v>1020</v>
      </c>
      <c r="C139" s="1543"/>
      <c r="D139" s="1543"/>
      <c r="E139" s="1543"/>
      <c r="F139" s="1538" t="s">
        <v>1645</v>
      </c>
      <c r="G139" s="1558">
        <v>187364863</v>
      </c>
      <c r="H139" s="3387">
        <v>187364863</v>
      </c>
      <c r="J139" s="2755"/>
      <c r="M139" s="2755"/>
    </row>
    <row r="140" spans="1:13">
      <c r="A140" s="1549" t="s">
        <v>2506</v>
      </c>
      <c r="B140" s="1552" t="s">
        <v>1021</v>
      </c>
      <c r="C140" s="1543"/>
      <c r="D140" s="1543"/>
      <c r="E140" s="1543"/>
      <c r="F140" s="1538" t="s">
        <v>1645</v>
      </c>
      <c r="G140" s="1558">
        <v>28984701</v>
      </c>
      <c r="H140" s="3387">
        <v>28984701</v>
      </c>
      <c r="J140" s="2755"/>
      <c r="M140" s="2755"/>
    </row>
    <row r="141" spans="1:13">
      <c r="A141" s="1549" t="s">
        <v>2508</v>
      </c>
      <c r="B141" s="1552" t="s">
        <v>1022</v>
      </c>
      <c r="C141" s="1543"/>
      <c r="D141" s="1543"/>
      <c r="E141" s="1543"/>
      <c r="F141" s="1585" t="s">
        <v>988</v>
      </c>
      <c r="G141" s="1558"/>
      <c r="H141" s="3427"/>
      <c r="J141" s="2755"/>
      <c r="M141" s="2755"/>
    </row>
    <row r="142" spans="1:13">
      <c r="A142" s="1549" t="s">
        <v>1834</v>
      </c>
      <c r="B142" s="1552" t="s">
        <v>1023</v>
      </c>
      <c r="C142" s="1543"/>
      <c r="D142" s="1543"/>
      <c r="E142" s="1543"/>
      <c r="F142" s="1585" t="s">
        <v>988</v>
      </c>
      <c r="G142" s="1558"/>
      <c r="H142" s="3427"/>
      <c r="J142" s="2755"/>
      <c r="M142" s="2755"/>
    </row>
    <row r="143" spans="1:13">
      <c r="A143" s="1549" t="s">
        <v>1836</v>
      </c>
      <c r="B143" s="1552" t="s">
        <v>1024</v>
      </c>
      <c r="C143" s="1543"/>
      <c r="D143" s="1543"/>
      <c r="E143" s="1543"/>
      <c r="F143" s="1585" t="s">
        <v>988</v>
      </c>
      <c r="G143" s="1558"/>
      <c r="H143" s="3427"/>
      <c r="J143" s="2755"/>
      <c r="M143" s="2755"/>
    </row>
    <row r="144" spans="1:13">
      <c r="A144" s="1549" t="s">
        <v>1839</v>
      </c>
      <c r="B144" s="1552" t="s">
        <v>1742</v>
      </c>
      <c r="C144" s="1543"/>
      <c r="D144" s="1543"/>
      <c r="E144" s="1543"/>
      <c r="F144" s="1538">
        <v>253</v>
      </c>
      <c r="G144" s="1587">
        <v>1740436335</v>
      </c>
      <c r="H144" s="3474">
        <v>1773485310</v>
      </c>
      <c r="J144" s="2755"/>
      <c r="M144" s="2755"/>
    </row>
    <row r="145" spans="1:13">
      <c r="A145" s="1549" t="s">
        <v>1841</v>
      </c>
      <c r="B145" s="1552" t="s">
        <v>2387</v>
      </c>
      <c r="C145" s="1543"/>
      <c r="D145" s="1543"/>
      <c r="E145" s="1543"/>
      <c r="F145" s="1585" t="s">
        <v>988</v>
      </c>
      <c r="G145" s="1558"/>
      <c r="H145" s="3427"/>
      <c r="J145" s="2755"/>
      <c r="M145" s="2755"/>
    </row>
    <row r="146" spans="1:13">
      <c r="A146" s="1549" t="s">
        <v>1843</v>
      </c>
      <c r="B146" s="1552" t="s">
        <v>2388</v>
      </c>
      <c r="C146" s="1543"/>
      <c r="D146" s="1543"/>
      <c r="E146" s="1543"/>
      <c r="F146" s="1538">
        <v>254</v>
      </c>
      <c r="G146" s="1558"/>
      <c r="H146" s="3427"/>
      <c r="J146" s="2755"/>
      <c r="M146" s="2755"/>
    </row>
    <row r="147" spans="1:13">
      <c r="A147" s="1549" t="s">
        <v>1845</v>
      </c>
      <c r="B147" s="1552" t="s">
        <v>2389</v>
      </c>
      <c r="C147" s="1543"/>
      <c r="D147" s="1543"/>
      <c r="E147" s="1543"/>
      <c r="F147" s="1538">
        <v>254</v>
      </c>
      <c r="G147" s="1558"/>
      <c r="H147" s="3427"/>
      <c r="J147" s="2755"/>
      <c r="M147" s="2755"/>
    </row>
    <row r="148" spans="1:13">
      <c r="A148" s="1549" t="s">
        <v>1847</v>
      </c>
      <c r="B148" s="1552" t="s">
        <v>2390</v>
      </c>
      <c r="C148" s="1543"/>
      <c r="D148" s="1543"/>
      <c r="E148" s="1543"/>
      <c r="F148" s="1538" t="s">
        <v>486</v>
      </c>
      <c r="G148" s="1558">
        <v>1483969640</v>
      </c>
      <c r="H148" s="3387">
        <v>1188971762</v>
      </c>
      <c r="J148" s="2755"/>
      <c r="M148" s="2755"/>
    </row>
    <row r="149" spans="1:13">
      <c r="A149" s="1549" t="s">
        <v>1849</v>
      </c>
      <c r="B149" s="1552" t="s">
        <v>2391</v>
      </c>
      <c r="C149" s="1543"/>
      <c r="D149" s="1543"/>
      <c r="E149" s="1543"/>
      <c r="F149" s="1538" t="s">
        <v>486</v>
      </c>
      <c r="G149" s="1558">
        <v>-2646962</v>
      </c>
      <c r="H149" s="3387">
        <v>-2736209</v>
      </c>
      <c r="J149" s="2755"/>
      <c r="M149" s="2755"/>
    </row>
    <row r="150" spans="1:13">
      <c r="A150" s="1549" t="s">
        <v>1851</v>
      </c>
      <c r="B150" s="1552" t="s">
        <v>2392</v>
      </c>
      <c r="C150" s="1543"/>
      <c r="D150" s="1543"/>
      <c r="E150" s="1543"/>
      <c r="F150" s="1538" t="s">
        <v>1645</v>
      </c>
      <c r="G150" s="1558"/>
      <c r="H150" s="3427"/>
      <c r="J150" s="2755"/>
      <c r="M150" s="2755"/>
    </row>
    <row r="151" spans="1:13">
      <c r="A151" s="1559" t="s">
        <v>1853</v>
      </c>
      <c r="B151" s="1560" t="s">
        <v>3866</v>
      </c>
      <c r="C151" s="1561"/>
      <c r="D151" s="1561"/>
      <c r="E151" s="1561"/>
      <c r="F151" s="1585" t="s">
        <v>3867</v>
      </c>
      <c r="G151" s="1558">
        <v>1326704</v>
      </c>
      <c r="H151" s="3387">
        <v>2441133</v>
      </c>
      <c r="J151" s="2755"/>
      <c r="M151" s="2755"/>
    </row>
    <row r="152" spans="1:13">
      <c r="A152" s="1559" t="s">
        <v>1855</v>
      </c>
      <c r="B152" s="1560" t="s">
        <v>4563</v>
      </c>
      <c r="C152" s="1561"/>
      <c r="D152" s="1561"/>
      <c r="E152" s="1561"/>
      <c r="F152" s="1585" t="s">
        <v>988</v>
      </c>
      <c r="G152" s="1587">
        <f>SUM(G139:G145)-G146-G147+SUM(G148:G149)-G150+G151</f>
        <v>3439435281</v>
      </c>
      <c r="H152" s="3387">
        <f>SUM(H139:H145)-H146-H147+SUM(H148:H149)-H150+H151</f>
        <v>3178511560</v>
      </c>
      <c r="J152" s="2755"/>
      <c r="M152" s="2755"/>
    </row>
    <row r="153" spans="1:13" ht="15.75">
      <c r="A153" s="1559" t="s">
        <v>1857</v>
      </c>
      <c r="B153" s="1550" t="s">
        <v>2393</v>
      </c>
      <c r="C153" s="1543"/>
      <c r="D153" s="1543"/>
      <c r="E153" s="1543"/>
      <c r="F153" s="1600"/>
      <c r="G153" s="1551"/>
      <c r="H153" s="3386"/>
      <c r="J153" s="2755"/>
      <c r="M153" s="2755"/>
    </row>
    <row r="154" spans="1:13">
      <c r="A154" s="1559" t="s">
        <v>1859</v>
      </c>
      <c r="B154" s="1552" t="s">
        <v>2394</v>
      </c>
      <c r="C154" s="1543"/>
      <c r="D154" s="1543"/>
      <c r="E154" s="1543"/>
      <c r="F154" s="1538" t="s">
        <v>1650</v>
      </c>
      <c r="G154" s="1558">
        <v>2465705000</v>
      </c>
      <c r="H154" s="3387">
        <v>2465705000</v>
      </c>
      <c r="J154" s="2755"/>
      <c r="M154" s="2755"/>
    </row>
    <row r="155" spans="1:13">
      <c r="A155" s="1559" t="s">
        <v>1861</v>
      </c>
      <c r="B155" s="1552" t="s">
        <v>2395</v>
      </c>
      <c r="C155" s="1543"/>
      <c r="D155" s="1543"/>
      <c r="E155" s="1543"/>
      <c r="F155" s="1538" t="s">
        <v>1650</v>
      </c>
      <c r="G155" s="1558"/>
      <c r="H155" s="3427"/>
      <c r="J155" s="2755"/>
      <c r="M155" s="2755"/>
    </row>
    <row r="156" spans="1:13">
      <c r="A156" s="1559" t="s">
        <v>1863</v>
      </c>
      <c r="B156" s="1552" t="s">
        <v>2396</v>
      </c>
      <c r="C156" s="1543"/>
      <c r="D156" s="1543"/>
      <c r="E156" s="1543"/>
      <c r="F156" s="1538" t="s">
        <v>1650</v>
      </c>
      <c r="G156" s="1558"/>
      <c r="H156" s="3427"/>
      <c r="J156" s="2755"/>
      <c r="M156" s="2755"/>
    </row>
    <row r="157" spans="1:13">
      <c r="A157" s="1559" t="s">
        <v>1865</v>
      </c>
      <c r="B157" s="1552" t="s">
        <v>2397</v>
      </c>
      <c r="C157" s="1543"/>
      <c r="D157" s="1543"/>
      <c r="E157" s="1543"/>
      <c r="F157" s="1538" t="s">
        <v>1650</v>
      </c>
      <c r="G157" s="1558">
        <v>313760000</v>
      </c>
      <c r="H157" s="3387">
        <v>313760000</v>
      </c>
      <c r="J157" s="2755"/>
      <c r="M157" s="2755"/>
    </row>
    <row r="158" spans="1:13">
      <c r="A158" s="1559" t="s">
        <v>1867</v>
      </c>
      <c r="B158" s="1552" t="s">
        <v>2398</v>
      </c>
      <c r="C158" s="1543"/>
      <c r="D158" s="1543"/>
      <c r="E158" s="1543"/>
      <c r="F158" s="1538" t="s">
        <v>988</v>
      </c>
      <c r="G158" s="1558"/>
      <c r="H158" s="3427"/>
      <c r="J158" s="2755"/>
      <c r="M158" s="2755"/>
    </row>
    <row r="159" spans="1:13">
      <c r="A159" s="1559" t="s">
        <v>1869</v>
      </c>
      <c r="B159" s="1552" t="s">
        <v>2399</v>
      </c>
      <c r="C159" s="1543"/>
      <c r="D159" s="1543"/>
      <c r="E159" s="1543"/>
      <c r="F159" s="1538" t="s">
        <v>988</v>
      </c>
      <c r="G159" s="1558">
        <v>7416</v>
      </c>
      <c r="H159" s="3387">
        <v>6716</v>
      </c>
      <c r="J159" s="2755"/>
      <c r="M159" s="2755"/>
    </row>
    <row r="160" spans="1:13">
      <c r="A160" s="1559" t="s">
        <v>1870</v>
      </c>
      <c r="B160" s="1560" t="s">
        <v>4562</v>
      </c>
      <c r="C160" s="1561"/>
      <c r="D160" s="1561"/>
      <c r="E160" s="1561"/>
      <c r="F160" s="1538" t="s">
        <v>988</v>
      </c>
      <c r="G160" s="1558">
        <f>G154-G155+SUM(G156:G158)-G159</f>
        <v>2779457584</v>
      </c>
      <c r="H160" s="3387">
        <f>H154-H155+SUM(H156:H158)-H159</f>
        <v>2779458284</v>
      </c>
      <c r="J160" s="2755"/>
      <c r="M160" s="2755"/>
    </row>
    <row r="161" spans="1:13" ht="15.75">
      <c r="A161" s="1559" t="s">
        <v>1872</v>
      </c>
      <c r="B161" s="1550" t="s">
        <v>2400</v>
      </c>
      <c r="C161" s="1543"/>
      <c r="D161" s="1543"/>
      <c r="E161" s="1543"/>
      <c r="F161" s="1600"/>
      <c r="G161" s="1551"/>
      <c r="H161" s="3386"/>
      <c r="J161" s="2755"/>
      <c r="M161" s="2755"/>
    </row>
    <row r="162" spans="1:13">
      <c r="A162" s="1559" t="s">
        <v>1874</v>
      </c>
      <c r="B162" s="1552" t="s">
        <v>2401</v>
      </c>
      <c r="C162" s="1543"/>
      <c r="D162" s="1543"/>
      <c r="E162" s="1543"/>
      <c r="F162" s="1538" t="s">
        <v>988</v>
      </c>
      <c r="G162" s="1558"/>
      <c r="H162" s="3427"/>
      <c r="J162" s="2755"/>
      <c r="M162" s="2755"/>
    </row>
    <row r="163" spans="1:13">
      <c r="A163" s="1559" t="s">
        <v>1876</v>
      </c>
      <c r="B163" s="1552" t="s">
        <v>2402</v>
      </c>
      <c r="C163" s="1543"/>
      <c r="D163" s="1543"/>
      <c r="E163" s="1543"/>
      <c r="F163" s="1538" t="s">
        <v>988</v>
      </c>
      <c r="G163" s="1558"/>
      <c r="H163" s="3427"/>
      <c r="J163" s="2755"/>
      <c r="M163" s="2755"/>
    </row>
    <row r="164" spans="1:13">
      <c r="A164" s="1559" t="s">
        <v>1878</v>
      </c>
      <c r="B164" s="1552" t="s">
        <v>2403</v>
      </c>
      <c r="C164" s="1543"/>
      <c r="D164" s="1543"/>
      <c r="E164" s="1543"/>
      <c r="F164" s="1538" t="s">
        <v>988</v>
      </c>
      <c r="G164" s="1558">
        <v>23598595</v>
      </c>
      <c r="H164" s="3387">
        <v>25554080</v>
      </c>
      <c r="J164" s="2755"/>
      <c r="M164" s="2755"/>
    </row>
    <row r="165" spans="1:13">
      <c r="A165" s="1559" t="s">
        <v>1880</v>
      </c>
      <c r="B165" s="1552" t="s">
        <v>2404</v>
      </c>
      <c r="C165" s="1543"/>
      <c r="D165" s="1543"/>
      <c r="E165" s="1543"/>
      <c r="F165" s="1538" t="s">
        <v>988</v>
      </c>
      <c r="G165" s="1558">
        <v>655159174</v>
      </c>
      <c r="H165" s="3387">
        <v>359077929</v>
      </c>
      <c r="J165" s="2755"/>
      <c r="M165" s="2755"/>
    </row>
    <row r="166" spans="1:13">
      <c r="A166" s="1559" t="s">
        <v>1882</v>
      </c>
      <c r="B166" s="1552" t="s">
        <v>2405</v>
      </c>
      <c r="C166" s="1543"/>
      <c r="D166" s="1543"/>
      <c r="E166" s="1543"/>
      <c r="F166" s="1538" t="s">
        <v>988</v>
      </c>
      <c r="G166" s="1558">
        <v>371053548</v>
      </c>
      <c r="H166" s="3387">
        <v>359631704</v>
      </c>
      <c r="J166" s="2755"/>
      <c r="M166" s="2755"/>
    </row>
    <row r="167" spans="1:13">
      <c r="A167" s="1559" t="s">
        <v>1884</v>
      </c>
      <c r="B167" s="1552" t="s">
        <v>2406</v>
      </c>
      <c r="C167" s="1543"/>
      <c r="D167" s="1543"/>
      <c r="E167" s="1543"/>
      <c r="F167" s="1538" t="s">
        <v>988</v>
      </c>
      <c r="G167" s="1558"/>
      <c r="H167" s="3427"/>
      <c r="J167" s="2755"/>
      <c r="M167" s="2755"/>
    </row>
    <row r="168" spans="1:13">
      <c r="A168" s="1559" t="s">
        <v>194</v>
      </c>
      <c r="B168" s="1560" t="s">
        <v>3868</v>
      </c>
      <c r="C168" s="1561"/>
      <c r="D168" s="1561"/>
      <c r="E168" s="1561"/>
      <c r="F168" s="1585"/>
      <c r="G168" s="1558">
        <v>13787685</v>
      </c>
      <c r="H168" s="3387">
        <v>11913778</v>
      </c>
      <c r="J168" s="2755"/>
      <c r="M168" s="2755"/>
    </row>
    <row r="169" spans="1:13">
      <c r="A169" s="1559" t="s">
        <v>196</v>
      </c>
      <c r="B169" s="1560" t="s">
        <v>3869</v>
      </c>
      <c r="C169" s="1561"/>
      <c r="D169" s="1561"/>
      <c r="E169" s="1561"/>
      <c r="F169" s="1585"/>
      <c r="G169" s="1558"/>
      <c r="H169" s="3427"/>
      <c r="J169" s="2755"/>
      <c r="M169" s="2755"/>
    </row>
    <row r="170" spans="1:13">
      <c r="A170" s="1559" t="s">
        <v>198</v>
      </c>
      <c r="B170" s="1560" t="s">
        <v>3870</v>
      </c>
      <c r="C170" s="1561"/>
      <c r="D170" s="1561"/>
      <c r="E170" s="1561"/>
      <c r="F170" s="1585"/>
      <c r="G170" s="1558">
        <v>15662061</v>
      </c>
      <c r="H170" s="3387">
        <v>15437087</v>
      </c>
      <c r="J170" s="2755"/>
      <c r="M170" s="2755"/>
    </row>
    <row r="171" spans="1:13">
      <c r="A171" s="1559" t="s">
        <v>200</v>
      </c>
      <c r="B171" s="1560" t="s">
        <v>4561</v>
      </c>
      <c r="C171" s="1561"/>
      <c r="D171" s="1561"/>
      <c r="E171" s="1561"/>
      <c r="F171" s="1583"/>
      <c r="G171" s="1587">
        <f>SUM(G162:G170)</f>
        <v>1079261063</v>
      </c>
      <c r="H171" s="3396">
        <f>SUM(H162:H170)</f>
        <v>771614578</v>
      </c>
      <c r="J171" s="2755"/>
      <c r="M171" s="2755"/>
    </row>
    <row r="172" spans="1:13" ht="15.75">
      <c r="A172" s="1559" t="s">
        <v>202</v>
      </c>
      <c r="B172" s="1550" t="s">
        <v>2407</v>
      </c>
      <c r="C172" s="1543"/>
      <c r="D172" s="1543"/>
      <c r="E172" s="1543"/>
      <c r="F172" s="1600"/>
      <c r="G172" s="1551"/>
      <c r="H172" s="3397"/>
      <c r="J172" s="2755"/>
      <c r="M172" s="2755"/>
    </row>
    <row r="173" spans="1:13">
      <c r="A173" s="1559" t="s">
        <v>204</v>
      </c>
      <c r="B173" s="1552" t="s">
        <v>2408</v>
      </c>
      <c r="C173" s="1543"/>
      <c r="D173" s="1543"/>
      <c r="E173" s="1543"/>
      <c r="F173" s="1538" t="s">
        <v>988</v>
      </c>
      <c r="G173" s="1558"/>
      <c r="H173" s="3427"/>
      <c r="J173" s="2755"/>
      <c r="M173" s="2755"/>
    </row>
    <row r="174" spans="1:13">
      <c r="A174" s="1559" t="s">
        <v>951</v>
      </c>
      <c r="B174" s="1552" t="s">
        <v>2409</v>
      </c>
      <c r="C174" s="1543"/>
      <c r="D174" s="1543"/>
      <c r="E174" s="1543"/>
      <c r="F174" s="1538" t="s">
        <v>988</v>
      </c>
      <c r="G174" s="1558">
        <v>157387202</v>
      </c>
      <c r="H174" s="3387">
        <v>175251699</v>
      </c>
      <c r="J174" s="2755"/>
      <c r="M174" s="2755"/>
    </row>
    <row r="175" spans="1:13">
      <c r="A175" s="1559" t="s">
        <v>953</v>
      </c>
      <c r="B175" s="1552" t="s">
        <v>2410</v>
      </c>
      <c r="C175" s="1543"/>
      <c r="D175" s="1543"/>
      <c r="E175" s="1543"/>
      <c r="F175" s="1538" t="s">
        <v>988</v>
      </c>
      <c r="G175" s="1558"/>
      <c r="H175" s="3427"/>
      <c r="J175" s="2755"/>
      <c r="M175" s="2755"/>
    </row>
    <row r="176" spans="1:13">
      <c r="A176" s="1559" t="s">
        <v>955</v>
      </c>
      <c r="B176" s="1552" t="s">
        <v>2411</v>
      </c>
      <c r="C176" s="1543"/>
      <c r="D176" s="1543"/>
      <c r="E176" s="1543"/>
      <c r="F176" s="1538" t="s">
        <v>988</v>
      </c>
      <c r="G176" s="1558">
        <v>115357768</v>
      </c>
      <c r="H176" s="3387">
        <v>168963574</v>
      </c>
      <c r="J176" s="2755"/>
      <c r="M176" s="2755"/>
    </row>
    <row r="177" spans="1:13">
      <c r="A177" s="1559" t="s">
        <v>957</v>
      </c>
      <c r="B177" s="1552" t="s">
        <v>2412</v>
      </c>
      <c r="C177" s="1543"/>
      <c r="D177" s="1543"/>
      <c r="E177" s="1543"/>
      <c r="F177" s="1538" t="s">
        <v>988</v>
      </c>
      <c r="G177" s="1558">
        <v>30483835</v>
      </c>
      <c r="H177" s="3387">
        <v>32184023</v>
      </c>
      <c r="J177" s="2755"/>
      <c r="M177" s="2755"/>
    </row>
    <row r="178" spans="1:13">
      <c r="A178" s="1559" t="s">
        <v>960</v>
      </c>
      <c r="B178" s="1552" t="s">
        <v>2413</v>
      </c>
      <c r="C178" s="1543"/>
      <c r="D178" s="1543"/>
      <c r="E178" s="1543"/>
      <c r="F178" s="1538" t="s">
        <v>1657</v>
      </c>
      <c r="G178" s="1558">
        <v>35142365</v>
      </c>
      <c r="H178" s="3387">
        <v>121385382</v>
      </c>
      <c r="J178" s="2755"/>
      <c r="M178" s="2755"/>
    </row>
    <row r="179" spans="1:13">
      <c r="A179" s="1559" t="s">
        <v>962</v>
      </c>
      <c r="B179" s="1552" t="s">
        <v>2414</v>
      </c>
      <c r="C179" s="1543"/>
      <c r="D179" s="1543"/>
      <c r="E179" s="1543"/>
      <c r="F179" s="1538" t="s">
        <v>988</v>
      </c>
      <c r="G179" s="1558">
        <v>26717400</v>
      </c>
      <c r="H179" s="3387">
        <v>26708077</v>
      </c>
      <c r="J179" s="2755"/>
      <c r="M179" s="2755"/>
    </row>
    <row r="180" spans="1:13">
      <c r="A180" s="1559" t="s">
        <v>964</v>
      </c>
      <c r="B180" s="1552" t="s">
        <v>2415</v>
      </c>
      <c r="C180" s="1543"/>
      <c r="D180" s="1543"/>
      <c r="E180" s="1543"/>
      <c r="F180" s="1538" t="s">
        <v>988</v>
      </c>
      <c r="G180" s="1558"/>
      <c r="H180" s="3427"/>
      <c r="J180" s="2755"/>
      <c r="M180" s="2755"/>
    </row>
    <row r="181" spans="1:13">
      <c r="A181" s="1559" t="s">
        <v>966</v>
      </c>
      <c r="B181" s="1552" t="s">
        <v>2416</v>
      </c>
      <c r="C181" s="1543"/>
      <c r="D181" s="1543"/>
      <c r="E181" s="1543"/>
      <c r="F181" s="1538" t="s">
        <v>988</v>
      </c>
      <c r="G181" s="1558"/>
      <c r="H181" s="3427"/>
      <c r="J181" s="2755"/>
      <c r="M181" s="2755"/>
    </row>
    <row r="182" spans="1:13">
      <c r="A182" s="1559" t="s">
        <v>968</v>
      </c>
      <c r="B182" s="1552" t="s">
        <v>2417</v>
      </c>
      <c r="C182" s="1543"/>
      <c r="D182" s="1543"/>
      <c r="E182" s="1543"/>
      <c r="F182" s="1538" t="s">
        <v>988</v>
      </c>
      <c r="G182" s="1558"/>
      <c r="H182" s="3427"/>
      <c r="J182" s="2755"/>
      <c r="M182" s="2755"/>
    </row>
    <row r="183" spans="1:13">
      <c r="A183" s="1559" t="s">
        <v>969</v>
      </c>
      <c r="B183" s="1552" t="s">
        <v>2418</v>
      </c>
      <c r="C183" s="1543"/>
      <c r="D183" s="1543"/>
      <c r="E183" s="1543"/>
      <c r="F183" s="1538" t="s">
        <v>988</v>
      </c>
      <c r="G183" s="1558">
        <v>2095909</v>
      </c>
      <c r="H183" s="1557">
        <v>0</v>
      </c>
      <c r="J183" s="2755"/>
      <c r="M183" s="2755"/>
    </row>
    <row r="184" spans="1:13">
      <c r="A184" s="1559" t="s">
        <v>971</v>
      </c>
      <c r="B184" s="1552" t="s">
        <v>2419</v>
      </c>
      <c r="C184" s="1543"/>
      <c r="D184" s="1543"/>
      <c r="E184" s="1543"/>
      <c r="F184" s="1538" t="s">
        <v>988</v>
      </c>
      <c r="G184" s="1558">
        <v>128503453</v>
      </c>
      <c r="H184" s="3387">
        <v>184163770</v>
      </c>
      <c r="J184" s="2755"/>
      <c r="M184" s="2755"/>
    </row>
    <row r="185" spans="1:13">
      <c r="A185" s="1559" t="s">
        <v>973</v>
      </c>
      <c r="B185" s="1552" t="s">
        <v>2420</v>
      </c>
      <c r="C185" s="1543"/>
      <c r="D185" s="1543"/>
      <c r="E185" s="1543"/>
      <c r="F185" s="1538" t="s">
        <v>988</v>
      </c>
      <c r="G185" s="1558"/>
      <c r="H185" s="3427"/>
      <c r="J185" s="2755"/>
      <c r="M185" s="2755"/>
    </row>
    <row r="186" spans="1:13">
      <c r="A186" s="1559" t="s">
        <v>975</v>
      </c>
      <c r="B186" s="1560" t="s">
        <v>3872</v>
      </c>
      <c r="C186" s="1561"/>
      <c r="D186" s="1561"/>
      <c r="E186" s="1561"/>
      <c r="F186" s="1585"/>
      <c r="G186" s="1558">
        <v>33436957</v>
      </c>
      <c r="H186" s="3387">
        <v>14526710</v>
      </c>
      <c r="J186" s="2755"/>
      <c r="M186" s="2755"/>
    </row>
    <row r="187" spans="1:13">
      <c r="A187" s="1559" t="s">
        <v>977</v>
      </c>
      <c r="B187" s="1560" t="s">
        <v>3873</v>
      </c>
      <c r="C187" s="1561"/>
      <c r="D187" s="1561"/>
      <c r="E187" s="1561"/>
      <c r="F187" s="1585"/>
      <c r="G187" s="1558"/>
      <c r="H187" s="3427"/>
      <c r="J187" s="2755"/>
      <c r="M187" s="2755"/>
    </row>
    <row r="188" spans="1:13">
      <c r="A188" s="1559" t="s">
        <v>979</v>
      </c>
      <c r="B188" s="1560" t="s">
        <v>3874</v>
      </c>
      <c r="C188" s="1561"/>
      <c r="D188" s="1561"/>
      <c r="E188" s="1561"/>
      <c r="F188" s="1585"/>
      <c r="G188" s="1558">
        <v>43669</v>
      </c>
      <c r="H188" s="3387">
        <v>1954832</v>
      </c>
      <c r="J188" s="2755"/>
      <c r="M188" s="2755"/>
    </row>
    <row r="189" spans="1:13">
      <c r="A189" s="1559" t="s">
        <v>981</v>
      </c>
      <c r="B189" s="1560" t="s">
        <v>3875</v>
      </c>
      <c r="C189" s="1561"/>
      <c r="D189" s="1561"/>
      <c r="E189" s="1561"/>
      <c r="F189" s="1585"/>
      <c r="G189" s="1558"/>
      <c r="H189" s="3427"/>
      <c r="J189" s="2755"/>
      <c r="M189" s="2755"/>
    </row>
    <row r="190" spans="1:13" ht="15.75" thickBot="1">
      <c r="A190" s="3088" t="s">
        <v>984</v>
      </c>
      <c r="B190" s="1563" t="s">
        <v>4560</v>
      </c>
      <c r="C190" s="1564"/>
      <c r="D190" s="1564"/>
      <c r="E190" s="1564"/>
      <c r="F190" s="2464"/>
      <c r="G190" s="2465">
        <f>SUM(G173:G189)</f>
        <v>529168558</v>
      </c>
      <c r="H190" s="3429">
        <f>SUM(H173:H189)</f>
        <v>725138067</v>
      </c>
      <c r="J190" s="2755"/>
      <c r="M190" s="2755"/>
    </row>
    <row r="191" spans="1:13">
      <c r="A191" s="1589" t="s">
        <v>4646</v>
      </c>
      <c r="B191" s="1604"/>
      <c r="C191" s="1545"/>
      <c r="D191" s="1545"/>
      <c r="E191" s="1545"/>
      <c r="F191" s="1534"/>
      <c r="G191" s="1575"/>
      <c r="H191" s="3181"/>
      <c r="J191" s="2755"/>
      <c r="M191" s="2755"/>
    </row>
    <row r="192" spans="1:13">
      <c r="A192" s="1590" t="s">
        <v>2422</v>
      </c>
      <c r="B192" s="1545"/>
      <c r="C192" s="1545"/>
      <c r="D192" s="1574"/>
      <c r="E192" s="1545"/>
      <c r="F192" s="1545"/>
      <c r="G192" s="1573"/>
      <c r="H192" s="3389"/>
      <c r="J192" s="2755"/>
      <c r="M192" s="2755"/>
    </row>
    <row r="193" spans="1:13" ht="15.75" thickBot="1">
      <c r="A193" s="1604"/>
      <c r="B193" s="1534"/>
      <c r="C193" s="1534"/>
      <c r="D193" s="1534"/>
      <c r="E193" s="1534"/>
      <c r="F193" s="1534"/>
      <c r="G193" s="1575"/>
      <c r="H193" s="3181"/>
      <c r="J193" s="2755"/>
      <c r="M193" s="2755"/>
    </row>
    <row r="194" spans="1:13">
      <c r="A194" s="1605"/>
      <c r="B194" s="1526" t="s">
        <v>1785</v>
      </c>
      <c r="C194" s="1527" t="s">
        <v>1330</v>
      </c>
      <c r="D194" s="1528"/>
      <c r="E194" s="1528"/>
      <c r="F194" s="1526"/>
      <c r="G194" s="1526" t="s">
        <v>1707</v>
      </c>
      <c r="H194" s="3390" t="s">
        <v>1708</v>
      </c>
      <c r="J194" s="2755"/>
      <c r="M194" s="2755"/>
    </row>
    <row r="195" spans="1:13">
      <c r="A195" s="1606"/>
      <c r="B195" s="1532" t="str">
        <f>'Data Sheet'!$C$25</f>
        <v xml:space="preserve">Niagara Mohawk Power Corporation </v>
      </c>
      <c r="C195" s="1533" t="s">
        <v>1331</v>
      </c>
      <c r="D195" s="1534" t="s">
        <v>1332</v>
      </c>
      <c r="E195" s="1534"/>
      <c r="F195" s="1577" t="s">
        <v>1333</v>
      </c>
      <c r="G195" s="1577" t="s">
        <v>1710</v>
      </c>
      <c r="H195" s="3382"/>
      <c r="J195" s="2755"/>
      <c r="M195" s="2755"/>
    </row>
    <row r="196" spans="1:13">
      <c r="A196" s="1607"/>
      <c r="B196" s="1537"/>
      <c r="C196" s="1538" t="s">
        <v>1334</v>
      </c>
      <c r="D196" s="1537" t="s">
        <v>1332</v>
      </c>
      <c r="E196" s="1537"/>
      <c r="F196" s="1578" t="s">
        <v>1335</v>
      </c>
      <c r="G196" s="1579" t="str">
        <f>'Data Sheet'!$C$40</f>
        <v>April 12, 2018</v>
      </c>
      <c r="H196" s="3391" t="str">
        <f>'Data Sheet'!$C$38</f>
        <v>December 31, 2017</v>
      </c>
      <c r="J196" s="2755"/>
      <c r="M196" s="2755"/>
    </row>
    <row r="197" spans="1:13" ht="15.75">
      <c r="A197" s="1608" t="s">
        <v>2423</v>
      </c>
      <c r="B197" s="1543"/>
      <c r="C197" s="1543"/>
      <c r="D197" s="1543"/>
      <c r="E197" s="1543"/>
      <c r="F197" s="1543"/>
      <c r="G197" s="1543"/>
      <c r="H197" s="3383"/>
      <c r="J197" s="2755"/>
      <c r="M197" s="2755"/>
    </row>
    <row r="198" spans="1:13">
      <c r="A198" s="1609"/>
      <c r="B198" s="1545"/>
      <c r="C198" s="1545"/>
      <c r="D198" s="1545"/>
      <c r="E198" s="1545"/>
      <c r="F198" s="1546" t="s">
        <v>1721</v>
      </c>
      <c r="G198" s="1546" t="s">
        <v>1822</v>
      </c>
      <c r="H198" s="3384" t="s">
        <v>1822</v>
      </c>
      <c r="J198" s="2755"/>
      <c r="M198" s="2755"/>
    </row>
    <row r="199" spans="1:13">
      <c r="A199" s="1609" t="s">
        <v>1714</v>
      </c>
      <c r="B199" s="1545" t="s">
        <v>268</v>
      </c>
      <c r="C199" s="1545"/>
      <c r="D199" s="1545"/>
      <c r="E199" s="1545"/>
      <c r="F199" s="1546" t="s">
        <v>3003</v>
      </c>
      <c r="G199" s="1546" t="s">
        <v>1823</v>
      </c>
      <c r="H199" s="3384" t="s">
        <v>2501</v>
      </c>
      <c r="J199" s="2755"/>
      <c r="M199" s="2755"/>
    </row>
    <row r="200" spans="1:13">
      <c r="A200" s="1559" t="s">
        <v>1717</v>
      </c>
      <c r="B200" s="1543" t="s">
        <v>3005</v>
      </c>
      <c r="C200" s="1543"/>
      <c r="D200" s="1543"/>
      <c r="E200" s="1543"/>
      <c r="F200" s="1548" t="s">
        <v>3006</v>
      </c>
      <c r="G200" s="1548" t="s">
        <v>3007</v>
      </c>
      <c r="H200" s="3385" t="s">
        <v>3008</v>
      </c>
      <c r="J200" s="2755"/>
      <c r="M200" s="2755"/>
    </row>
    <row r="201" spans="1:13" ht="15.75">
      <c r="A201" s="1559" t="s">
        <v>986</v>
      </c>
      <c r="B201" s="1550" t="s">
        <v>2424</v>
      </c>
      <c r="C201" s="1543"/>
      <c r="D201" s="1543"/>
      <c r="E201" s="1543"/>
      <c r="F201" s="1548"/>
      <c r="G201" s="1551"/>
      <c r="H201" s="3386"/>
      <c r="J201" s="2755"/>
      <c r="M201" s="2755"/>
    </row>
    <row r="202" spans="1:13">
      <c r="A202" s="1559" t="s">
        <v>989</v>
      </c>
      <c r="B202" s="1552" t="s">
        <v>2425</v>
      </c>
      <c r="C202" s="1543"/>
      <c r="D202" s="1543"/>
      <c r="E202" s="1543"/>
      <c r="F202" s="1600"/>
      <c r="G202" s="1558">
        <v>4418796</v>
      </c>
      <c r="H202" s="3387">
        <v>4961398</v>
      </c>
      <c r="J202" s="2755"/>
      <c r="M202" s="2755"/>
    </row>
    <row r="203" spans="1:13">
      <c r="A203" s="1559" t="s">
        <v>991</v>
      </c>
      <c r="B203" s="1552" t="s">
        <v>2426</v>
      </c>
      <c r="C203" s="1543"/>
      <c r="D203" s="1543"/>
      <c r="E203" s="1543"/>
      <c r="F203" s="1538" t="s">
        <v>1659</v>
      </c>
      <c r="G203" s="1558">
        <v>16135214</v>
      </c>
      <c r="H203" s="3387">
        <v>14346995</v>
      </c>
      <c r="J203" s="2755"/>
      <c r="M203" s="2755"/>
    </row>
    <row r="204" spans="1:13">
      <c r="A204" s="1559" t="s">
        <v>993</v>
      </c>
      <c r="B204" s="1552" t="s">
        <v>2427</v>
      </c>
      <c r="C204" s="1543"/>
      <c r="D204" s="1543"/>
      <c r="E204" s="1543"/>
      <c r="F204" s="1600"/>
      <c r="G204" s="1558"/>
      <c r="H204" s="3427"/>
      <c r="J204" s="2755"/>
      <c r="M204" s="2755"/>
    </row>
    <row r="205" spans="1:13">
      <c r="A205" s="1559" t="s">
        <v>995</v>
      </c>
      <c r="B205" s="1552" t="s">
        <v>2428</v>
      </c>
      <c r="C205" s="1543"/>
      <c r="D205" s="1543"/>
      <c r="E205" s="1543"/>
      <c r="F205" s="1538">
        <v>269</v>
      </c>
      <c r="G205" s="1558">
        <v>218815320</v>
      </c>
      <c r="H205" s="3387">
        <v>224733072</v>
      </c>
      <c r="J205" s="2755"/>
      <c r="M205" s="2755"/>
    </row>
    <row r="206" spans="1:13">
      <c r="A206" s="1559" t="s">
        <v>997</v>
      </c>
      <c r="B206" s="1552" t="s">
        <v>2429</v>
      </c>
      <c r="C206" s="1543"/>
      <c r="D206" s="1543"/>
      <c r="E206" s="1543"/>
      <c r="F206" s="1538">
        <v>278</v>
      </c>
      <c r="G206" s="1558">
        <v>1050749351</v>
      </c>
      <c r="H206" s="3387">
        <v>2299569151</v>
      </c>
      <c r="J206" s="2755"/>
      <c r="M206" s="2755"/>
    </row>
    <row r="207" spans="1:13">
      <c r="A207" s="1559" t="s">
        <v>999</v>
      </c>
      <c r="B207" s="1552" t="s">
        <v>2430</v>
      </c>
      <c r="C207" s="1543"/>
      <c r="D207" s="1543"/>
      <c r="E207" s="1543"/>
      <c r="F207" s="1538">
        <v>269</v>
      </c>
      <c r="G207" s="1558"/>
      <c r="H207" s="3427"/>
      <c r="J207" s="2755"/>
      <c r="M207" s="2755"/>
    </row>
    <row r="208" spans="1:13">
      <c r="A208" s="1559" t="s">
        <v>1001</v>
      </c>
      <c r="B208" s="1552" t="s">
        <v>2431</v>
      </c>
      <c r="C208" s="1543"/>
      <c r="D208" s="1543"/>
      <c r="E208" s="1543"/>
      <c r="F208" s="1538" t="s">
        <v>2432</v>
      </c>
      <c r="G208" s="1558">
        <v>2843317845</v>
      </c>
      <c r="H208" s="3387">
        <v>1823686085</v>
      </c>
      <c r="J208" s="2755"/>
      <c r="M208" s="2755"/>
    </row>
    <row r="209" spans="1:13">
      <c r="A209" s="1559" t="s">
        <v>1003</v>
      </c>
      <c r="B209" s="1560" t="s">
        <v>4559</v>
      </c>
      <c r="C209" s="1561"/>
      <c r="D209" s="1561"/>
      <c r="E209" s="1561"/>
      <c r="F209" s="1600"/>
      <c r="G209" s="1601">
        <f>SUM(G202:G208)</f>
        <v>4133436526</v>
      </c>
      <c r="H209" s="3387">
        <f>SUM(H202:H208)</f>
        <v>4367296701</v>
      </c>
      <c r="J209" s="2755"/>
      <c r="M209" s="2755"/>
    </row>
    <row r="210" spans="1:13">
      <c r="A210" s="1559" t="s">
        <v>1005</v>
      </c>
      <c r="B210" s="1552"/>
      <c r="C210" s="1543"/>
      <c r="D210" s="1543"/>
      <c r="E210" s="1543"/>
      <c r="F210" s="1600"/>
      <c r="G210" s="1558"/>
      <c r="H210" s="3387"/>
      <c r="J210" s="2755"/>
      <c r="M210" s="2755"/>
    </row>
    <row r="211" spans="1:13">
      <c r="A211" s="1559" t="s">
        <v>1007</v>
      </c>
      <c r="B211" s="1552"/>
      <c r="C211" s="1543"/>
      <c r="D211" s="1543"/>
      <c r="E211" s="1543"/>
      <c r="F211" s="1600"/>
      <c r="G211" s="1558"/>
      <c r="H211" s="3387"/>
      <c r="J211" s="2755"/>
      <c r="M211" s="2755"/>
    </row>
    <row r="212" spans="1:13">
      <c r="A212" s="1559" t="s">
        <v>1009</v>
      </c>
      <c r="B212" s="1552"/>
      <c r="C212" s="1543"/>
      <c r="D212" s="1543"/>
      <c r="E212" s="1543"/>
      <c r="F212" s="1600"/>
      <c r="G212" s="1558"/>
      <c r="H212" s="3387"/>
      <c r="J212" s="2755"/>
      <c r="M212" s="2755"/>
    </row>
    <row r="213" spans="1:13">
      <c r="A213" s="1559" t="s">
        <v>1011</v>
      </c>
      <c r="B213" s="1552"/>
      <c r="C213" s="1543"/>
      <c r="D213" s="1543"/>
      <c r="E213" s="1543"/>
      <c r="F213" s="1600"/>
      <c r="G213" s="1558"/>
      <c r="H213" s="3387"/>
      <c r="J213" s="2755"/>
      <c r="M213" s="2755"/>
    </row>
    <row r="214" spans="1:13">
      <c r="A214" s="1559" t="s">
        <v>1013</v>
      </c>
      <c r="B214" s="1552"/>
      <c r="C214" s="1543"/>
      <c r="D214" s="1543"/>
      <c r="E214" s="1543"/>
      <c r="F214" s="1600"/>
      <c r="G214" s="1558"/>
      <c r="H214" s="3387"/>
      <c r="J214" s="2755"/>
      <c r="M214" s="2755"/>
    </row>
    <row r="215" spans="1:13">
      <c r="A215" s="1559" t="s">
        <v>1015</v>
      </c>
      <c r="B215" s="1552"/>
      <c r="C215" s="1543"/>
      <c r="D215" s="1543"/>
      <c r="E215" s="1543"/>
      <c r="F215" s="1600"/>
      <c r="G215" s="1558"/>
      <c r="H215" s="3387"/>
      <c r="J215" s="2755"/>
      <c r="M215" s="2755"/>
    </row>
    <row r="216" spans="1:13">
      <c r="A216" s="1559" t="s">
        <v>1016</v>
      </c>
      <c r="B216" s="1552"/>
      <c r="C216" s="1543"/>
      <c r="D216" s="1543"/>
      <c r="E216" s="1543"/>
      <c r="F216" s="1600"/>
      <c r="G216" s="1558"/>
      <c r="H216" s="3387"/>
      <c r="J216" s="2755"/>
      <c r="M216" s="2755"/>
    </row>
    <row r="217" spans="1:13">
      <c r="A217" s="1559" t="s">
        <v>2252</v>
      </c>
      <c r="B217" s="1552"/>
      <c r="C217" s="1543"/>
      <c r="D217" s="1543"/>
      <c r="E217" s="1543"/>
      <c r="F217" s="1600"/>
      <c r="G217" s="1558"/>
      <c r="H217" s="3387"/>
      <c r="J217" s="2755"/>
      <c r="M217" s="2755"/>
    </row>
    <row r="218" spans="1:13">
      <c r="A218" s="1559" t="s">
        <v>2254</v>
      </c>
      <c r="B218" s="1552"/>
      <c r="C218" s="1543"/>
      <c r="D218" s="1543"/>
      <c r="E218" s="1543"/>
      <c r="F218" s="1600"/>
      <c r="G218" s="1558"/>
      <c r="H218" s="3387"/>
      <c r="J218" s="2755"/>
      <c r="M218" s="2755"/>
    </row>
    <row r="219" spans="1:13">
      <c r="A219" s="1559" t="s">
        <v>2255</v>
      </c>
      <c r="B219" s="1552"/>
      <c r="C219" s="1543"/>
      <c r="D219" s="1543"/>
      <c r="E219" s="1543"/>
      <c r="F219" s="1600"/>
      <c r="G219" s="1558"/>
      <c r="H219" s="3387"/>
      <c r="J219" s="2755"/>
      <c r="M219" s="2755"/>
    </row>
    <row r="220" spans="1:13">
      <c r="A220" s="1559" t="s">
        <v>3862</v>
      </c>
      <c r="B220" s="1552"/>
      <c r="C220" s="1543"/>
      <c r="D220" s="1543"/>
      <c r="E220" s="1543"/>
      <c r="F220" s="1600"/>
      <c r="G220" s="1558"/>
      <c r="H220" s="3387"/>
      <c r="J220" s="2755"/>
      <c r="M220" s="2755"/>
    </row>
    <row r="221" spans="1:13">
      <c r="A221" s="1559" t="s">
        <v>3863</v>
      </c>
      <c r="B221" s="1552"/>
      <c r="C221" s="1543"/>
      <c r="D221" s="1543"/>
      <c r="E221" s="1543"/>
      <c r="F221" s="1600"/>
      <c r="G221" s="1558"/>
      <c r="H221" s="3387"/>
      <c r="J221" s="2755"/>
      <c r="M221" s="2755"/>
    </row>
    <row r="222" spans="1:13">
      <c r="A222" s="1559" t="s">
        <v>3864</v>
      </c>
      <c r="B222" s="1552"/>
      <c r="C222" s="1543"/>
      <c r="D222" s="1543"/>
      <c r="E222" s="1543"/>
      <c r="F222" s="1600"/>
      <c r="G222" s="1558"/>
      <c r="H222" s="3387"/>
      <c r="J222" s="2755"/>
      <c r="M222" s="2755"/>
    </row>
    <row r="223" spans="1:13">
      <c r="A223" s="1559" t="s">
        <v>3876</v>
      </c>
      <c r="B223" s="1610" t="s">
        <v>3878</v>
      </c>
      <c r="C223" s="1590"/>
      <c r="D223" s="1590"/>
      <c r="E223" s="1590"/>
      <c r="F223" s="1546"/>
      <c r="G223" s="1611"/>
      <c r="H223" s="3398"/>
      <c r="J223" s="2755"/>
      <c r="M223" s="2755"/>
    </row>
    <row r="224" spans="1:13">
      <c r="A224" s="1559"/>
      <c r="B224" s="1612" t="s">
        <v>3877</v>
      </c>
      <c r="C224" s="1561"/>
      <c r="D224" s="1561"/>
      <c r="E224" s="1561"/>
      <c r="F224" s="1548"/>
      <c r="G224" s="1601">
        <f>G152+G160+G171+G190+G209</f>
        <v>11960759012</v>
      </c>
      <c r="H224" s="3428">
        <f>H152+H160+H171+H190+H209</f>
        <v>11822019190</v>
      </c>
      <c r="M224" s="2755"/>
    </row>
    <row r="225" spans="1:11">
      <c r="A225" s="1531"/>
      <c r="B225" s="1545"/>
      <c r="C225" s="1545"/>
      <c r="D225" s="1545"/>
      <c r="E225" s="1545"/>
      <c r="F225" s="1545"/>
      <c r="G225" s="1573"/>
      <c r="H225" s="3399"/>
    </row>
    <row r="226" spans="1:11" ht="15.75">
      <c r="A226" s="1531"/>
      <c r="B226" s="1614" t="s">
        <v>2433</v>
      </c>
      <c r="C226" s="1545"/>
      <c r="D226" s="1545"/>
      <c r="E226" s="1545"/>
      <c r="F226" s="1545"/>
      <c r="G226" s="1573"/>
      <c r="H226" s="3399"/>
    </row>
    <row r="227" spans="1:11">
      <c r="A227" s="1531"/>
      <c r="B227" s="1572" t="s">
        <v>164</v>
      </c>
      <c r="C227" s="1545"/>
      <c r="D227" s="1545"/>
      <c r="E227" s="1545"/>
      <c r="F227" s="1545"/>
      <c r="G227" s="1573"/>
      <c r="H227" s="3399"/>
    </row>
    <row r="228" spans="1:11">
      <c r="A228" s="1531"/>
      <c r="B228" s="1572" t="s">
        <v>165</v>
      </c>
      <c r="C228" s="1545"/>
      <c r="D228" s="1545"/>
      <c r="E228" s="1545"/>
      <c r="F228" s="1545"/>
      <c r="G228" s="1573"/>
      <c r="H228" s="3399"/>
      <c r="J228" s="3909"/>
      <c r="K228" s="3909"/>
    </row>
    <row r="229" spans="1:11">
      <c r="A229" s="1531"/>
      <c r="B229" s="1545"/>
      <c r="C229" s="1545"/>
      <c r="D229" s="1545"/>
      <c r="E229" s="1545"/>
      <c r="F229" s="1545"/>
      <c r="G229" s="1573"/>
      <c r="H229" s="3399"/>
    </row>
    <row r="230" spans="1:11">
      <c r="A230" s="1531"/>
      <c r="B230" s="1545"/>
      <c r="C230" s="1545"/>
      <c r="D230" s="1545"/>
      <c r="E230" s="1545"/>
      <c r="F230" s="1545"/>
      <c r="G230" s="1573"/>
      <c r="H230" s="3399"/>
    </row>
    <row r="231" spans="1:11">
      <c r="A231" s="1531"/>
      <c r="B231" s="1545"/>
      <c r="C231" s="1545"/>
      <c r="D231" s="1545"/>
      <c r="E231" s="1545"/>
      <c r="F231" s="1545"/>
      <c r="G231" s="1573"/>
      <c r="H231" s="3399"/>
    </row>
    <row r="232" spans="1:11">
      <c r="A232" s="1531"/>
      <c r="B232" s="1545"/>
      <c r="C232" s="1545"/>
      <c r="D232" s="1545"/>
      <c r="E232" s="1545"/>
      <c r="F232" s="1545"/>
      <c r="G232" s="1573"/>
      <c r="H232" s="3399"/>
    </row>
    <row r="233" spans="1:11">
      <c r="A233" s="1531"/>
      <c r="B233" s="1545"/>
      <c r="C233" s="1545"/>
      <c r="D233" s="1545"/>
      <c r="E233" s="1545"/>
      <c r="F233" s="1545"/>
      <c r="G233" s="1573"/>
      <c r="H233" s="3399"/>
    </row>
    <row r="234" spans="1:11">
      <c r="A234" s="1531"/>
      <c r="B234" s="1545"/>
      <c r="C234" s="1545"/>
      <c r="D234" s="1545"/>
      <c r="E234" s="1545"/>
      <c r="F234" s="1545"/>
      <c r="G234" s="1573"/>
      <c r="H234" s="3399"/>
    </row>
    <row r="235" spans="1:11">
      <c r="A235" s="1531"/>
      <c r="B235" s="1545"/>
      <c r="C235" s="1545"/>
      <c r="D235" s="1545"/>
      <c r="E235" s="1545"/>
      <c r="F235" s="1545"/>
      <c r="G235" s="1573"/>
      <c r="H235" s="3399"/>
    </row>
    <row r="236" spans="1:11">
      <c r="A236" s="1531"/>
      <c r="B236" s="1545"/>
      <c r="C236" s="1545"/>
      <c r="D236" s="1545"/>
      <c r="E236" s="1545"/>
      <c r="F236" s="1545"/>
      <c r="G236" s="1573"/>
      <c r="H236" s="3399"/>
    </row>
    <row r="237" spans="1:11">
      <c r="A237" s="1531"/>
      <c r="B237" s="1545"/>
      <c r="C237" s="1545"/>
      <c r="D237" s="1545"/>
      <c r="E237" s="1545"/>
      <c r="F237" s="1545"/>
      <c r="G237" s="1573"/>
      <c r="H237" s="3399"/>
    </row>
    <row r="238" spans="1:11">
      <c r="A238" s="1531"/>
      <c r="B238" s="1545"/>
      <c r="C238" s="1545"/>
      <c r="D238" s="1545"/>
      <c r="E238" s="1545"/>
      <c r="F238" s="1545"/>
      <c r="G238" s="1573"/>
      <c r="H238" s="3399"/>
    </row>
    <row r="239" spans="1:11">
      <c r="A239" s="1531"/>
      <c r="B239" s="1545"/>
      <c r="C239" s="1545"/>
      <c r="D239" s="1545"/>
      <c r="E239" s="1545"/>
      <c r="F239" s="1545"/>
      <c r="G239" s="1573"/>
      <c r="H239" s="3399"/>
    </row>
    <row r="240" spans="1:11">
      <c r="A240" s="1531"/>
      <c r="B240" s="1545"/>
      <c r="C240" s="1545"/>
      <c r="D240" s="1545"/>
      <c r="E240" s="1545"/>
      <c r="F240" s="1545"/>
      <c r="G240" s="1573"/>
      <c r="H240" s="3399"/>
    </row>
    <row r="241" spans="1:8">
      <c r="A241" s="1531"/>
      <c r="B241" s="1534"/>
      <c r="C241" s="1545"/>
      <c r="D241" s="1545"/>
      <c r="E241" s="1545"/>
      <c r="F241" s="1545"/>
      <c r="G241" s="1573"/>
      <c r="H241" s="3399"/>
    </row>
    <row r="242" spans="1:8">
      <c r="A242" s="1531"/>
      <c r="B242" s="1534"/>
      <c r="C242" s="1545"/>
      <c r="D242" s="1545"/>
      <c r="E242" s="1545"/>
      <c r="F242" s="1545"/>
      <c r="G242" s="1573"/>
      <c r="H242" s="3399"/>
    </row>
    <row r="243" spans="1:8">
      <c r="A243" s="1531"/>
      <c r="B243" s="1534"/>
      <c r="C243" s="1545"/>
      <c r="D243" s="1545"/>
      <c r="E243" s="1545"/>
      <c r="F243" s="1545"/>
      <c r="G243" s="1573"/>
      <c r="H243" s="3399"/>
    </row>
    <row r="244" spans="1:8">
      <c r="A244" s="1531"/>
      <c r="B244" s="1534"/>
      <c r="C244" s="1545"/>
      <c r="D244" s="1545"/>
      <c r="E244" s="1545"/>
      <c r="F244" s="1545"/>
      <c r="G244" s="1573"/>
      <c r="H244" s="3399"/>
    </row>
    <row r="245" spans="1:8">
      <c r="A245" s="1531"/>
      <c r="B245" s="1534"/>
      <c r="C245" s="1545"/>
      <c r="D245" s="1545"/>
      <c r="E245" s="1545"/>
      <c r="F245" s="1545"/>
      <c r="G245" s="1573"/>
      <c r="H245" s="3399"/>
    </row>
    <row r="246" spans="1:8">
      <c r="A246" s="1531"/>
      <c r="B246" s="1534"/>
      <c r="C246" s="1545"/>
      <c r="D246" s="1545"/>
      <c r="E246" s="1545"/>
      <c r="F246" s="1545"/>
      <c r="G246" s="1573"/>
      <c r="H246" s="3399"/>
    </row>
    <row r="247" spans="1:8">
      <c r="A247" s="1531"/>
      <c r="B247" s="1534"/>
      <c r="C247" s="1545"/>
      <c r="D247" s="1545"/>
      <c r="E247" s="1545"/>
      <c r="F247" s="1545"/>
      <c r="G247" s="1573"/>
      <c r="H247" s="3399"/>
    </row>
    <row r="248" spans="1:8">
      <c r="A248" s="1531"/>
      <c r="B248" s="1534"/>
      <c r="C248" s="1545"/>
      <c r="D248" s="1545"/>
      <c r="E248" s="1545"/>
      <c r="F248" s="1545"/>
      <c r="G248" s="1573"/>
      <c r="H248" s="3399"/>
    </row>
    <row r="249" spans="1:8">
      <c r="A249" s="1531"/>
      <c r="B249" s="1534"/>
      <c r="C249" s="1545"/>
      <c r="D249" s="1545"/>
      <c r="E249" s="1545"/>
      <c r="F249" s="1545"/>
      <c r="G249" s="1573"/>
      <c r="H249" s="3399"/>
    </row>
    <row r="250" spans="1:8">
      <c r="A250" s="1531"/>
      <c r="B250" s="1534"/>
      <c r="C250" s="1545"/>
      <c r="D250" s="1545"/>
      <c r="E250" s="1545"/>
      <c r="F250" s="1545"/>
      <c r="G250" s="1573"/>
      <c r="H250" s="3399"/>
    </row>
    <row r="251" spans="1:8" ht="15.75" thickBot="1">
      <c r="A251" s="1595"/>
      <c r="B251" s="1596"/>
      <c r="C251" s="1597"/>
      <c r="D251" s="1597"/>
      <c r="E251" s="1597"/>
      <c r="F251" s="1597"/>
      <c r="G251" s="1615"/>
      <c r="H251" s="3400"/>
    </row>
    <row r="252" spans="1:8">
      <c r="A252" s="1589" t="s">
        <v>4646</v>
      </c>
      <c r="B252" s="1604"/>
      <c r="C252" s="1545"/>
      <c r="D252" s="1545"/>
      <c r="E252" s="1545"/>
      <c r="F252" s="1545"/>
      <c r="G252" s="1573"/>
      <c r="H252" s="3389"/>
    </row>
    <row r="253" spans="1:8">
      <c r="A253" s="1545" t="s">
        <v>166</v>
      </c>
      <c r="B253" s="1545"/>
      <c r="C253" s="1545"/>
      <c r="D253" s="1574"/>
      <c r="E253" s="1545"/>
      <c r="F253" s="1545"/>
      <c r="G253" s="1573"/>
      <c r="H253" s="3389"/>
    </row>
  </sheetData>
  <printOptions horizontalCentered="1" verticalCentered="1"/>
  <pageMargins left="0.5" right="0.5" top="0" bottom="0" header="0.25" footer="0.25"/>
  <pageSetup scale="65" fitToHeight="4" orientation="portrait" horizontalDpi="300" verticalDpi="300" r:id="rId1"/>
  <headerFooter alignWithMargins="0"/>
  <rowBreaks count="3" manualBreakCount="3">
    <brk id="68" max="16383" man="1"/>
    <brk id="129" max="16383" man="1"/>
    <brk id="19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AF64"/>
  <sheetViews>
    <sheetView defaultGridColor="0" colorId="22" zoomScale="70" zoomScaleNormal="70" zoomScaleSheetLayoutView="50" workbookViewId="0">
      <selection activeCell="AE55" sqref="AE55:AF55"/>
    </sheetView>
  </sheetViews>
  <sheetFormatPr defaultColWidth="9.6640625" defaultRowHeight="15"/>
  <cols>
    <col min="1" max="1" width="4.6640625" style="1524" customWidth="1"/>
    <col min="2" max="2" width="53.33203125" style="1524" customWidth="1"/>
    <col min="3" max="3" width="3.6640625" style="1524" customWidth="1"/>
    <col min="4" max="5" width="2.6640625" style="1524" customWidth="1"/>
    <col min="6" max="6" width="15.44140625" style="1524" customWidth="1"/>
    <col min="7" max="7" width="18.5546875" style="1524" customWidth="1"/>
    <col min="8" max="8" width="16.6640625" style="1524" customWidth="1"/>
    <col min="9" max="9" width="18.6640625" style="1524" customWidth="1"/>
    <col min="10" max="10" width="21" style="1524" customWidth="1"/>
    <col min="11" max="11" width="23.44140625" style="1524" customWidth="1"/>
    <col min="12" max="14" width="16.6640625" style="1524" customWidth="1"/>
    <col min="15" max="16" width="4.6640625" style="1524" customWidth="1"/>
    <col min="17" max="21" width="14.6640625" style="1524" customWidth="1"/>
    <col min="22" max="22" width="16.109375" style="1524" customWidth="1"/>
    <col min="23" max="23" width="5.6640625" style="1524" customWidth="1"/>
    <col min="24" max="24" width="49" style="1524" customWidth="1"/>
    <col min="25" max="25" width="3.77734375" style="1524" customWidth="1"/>
    <col min="26" max="26" width="3.109375" style="1524" customWidth="1"/>
    <col min="27" max="27" width="2.77734375" style="1524" customWidth="1"/>
    <col min="28" max="28" width="13.6640625" style="1524" customWidth="1"/>
    <col min="29" max="29" width="15.77734375" style="1524" customWidth="1"/>
    <col min="30" max="30" width="16.77734375" style="1524" customWidth="1"/>
    <col min="31" max="16384" width="9.6640625" style="1524"/>
  </cols>
  <sheetData>
    <row r="1" spans="1:30">
      <c r="A1" s="1616"/>
      <c r="B1" s="1617" t="s">
        <v>1785</v>
      </c>
      <c r="C1" s="1618" t="s">
        <v>1330</v>
      </c>
      <c r="D1" s="1619"/>
      <c r="E1" s="1619"/>
      <c r="F1" s="1617"/>
      <c r="G1" s="1617" t="s">
        <v>1707</v>
      </c>
      <c r="H1" s="1620" t="s">
        <v>1708</v>
      </c>
      <c r="I1" s="1616" t="s">
        <v>1785</v>
      </c>
      <c r="J1" s="1621"/>
      <c r="K1" s="1618" t="s">
        <v>1330</v>
      </c>
      <c r="L1" s="1617"/>
      <c r="M1" s="1617" t="s">
        <v>1787</v>
      </c>
      <c r="N1" s="1619" t="s">
        <v>1708</v>
      </c>
      <c r="O1" s="1620"/>
      <c r="P1" s="1616" t="s">
        <v>1785</v>
      </c>
      <c r="Q1" s="1621"/>
      <c r="R1" s="1619"/>
      <c r="S1" s="1618" t="s">
        <v>1330</v>
      </c>
      <c r="T1" s="1617"/>
      <c r="U1" s="1617" t="s">
        <v>1787</v>
      </c>
      <c r="V1" s="1622" t="s">
        <v>1708</v>
      </c>
      <c r="W1" s="1616"/>
      <c r="X1" s="1617" t="s">
        <v>1785</v>
      </c>
      <c r="Y1" s="1618" t="s">
        <v>1330</v>
      </c>
      <c r="Z1" s="1619"/>
      <c r="AA1" s="1619"/>
      <c r="AB1" s="1617"/>
      <c r="AC1" s="1617" t="s">
        <v>1707</v>
      </c>
      <c r="AD1" s="1623" t="s">
        <v>1788</v>
      </c>
    </row>
    <row r="2" spans="1:30">
      <c r="A2" s="1624"/>
      <c r="B2" s="1481" t="str">
        <f>'Data Sheet'!$C$25</f>
        <v xml:space="preserve">Niagara Mohawk Power Corporation </v>
      </c>
      <c r="C2" s="1625" t="s">
        <v>1331</v>
      </c>
      <c r="D2" s="1626" t="s">
        <v>1332</v>
      </c>
      <c r="E2" s="1626"/>
      <c r="F2" s="1627" t="s">
        <v>1333</v>
      </c>
      <c r="G2" s="1627" t="s">
        <v>1710</v>
      </c>
      <c r="H2" s="1628"/>
      <c r="I2" s="1480" t="str">
        <f>'Data Sheet'!$C$25</f>
        <v xml:space="preserve">Niagara Mohawk Power Corporation </v>
      </c>
      <c r="J2" s="1502"/>
      <c r="K2" s="1629" t="s">
        <v>167</v>
      </c>
      <c r="L2" s="1481"/>
      <c r="M2" s="1627" t="s">
        <v>1710</v>
      </c>
      <c r="N2" s="1626"/>
      <c r="O2" s="1628"/>
      <c r="P2" s="1480" t="str">
        <f>'Data Sheet'!$C$25</f>
        <v xml:space="preserve">Niagara Mohawk Power Corporation </v>
      </c>
      <c r="Q2" s="1502"/>
      <c r="R2" s="1626"/>
      <c r="S2" s="1629" t="s">
        <v>167</v>
      </c>
      <c r="T2" s="1627"/>
      <c r="U2" s="1627" t="s">
        <v>1710</v>
      </c>
      <c r="V2" s="1630"/>
      <c r="W2" s="1624"/>
      <c r="X2" s="1481" t="str">
        <f>'Data Sheet'!$C$25</f>
        <v xml:space="preserve">Niagara Mohawk Power Corporation </v>
      </c>
      <c r="Y2" s="1625" t="s">
        <v>1331</v>
      </c>
      <c r="Z2" s="1626" t="s">
        <v>1332</v>
      </c>
      <c r="AA2" s="1626"/>
      <c r="AB2" s="1627" t="s">
        <v>1333</v>
      </c>
      <c r="AC2" s="1627" t="s">
        <v>1710</v>
      </c>
      <c r="AD2" s="1628"/>
    </row>
    <row r="3" spans="1:30" ht="15" customHeight="1">
      <c r="A3" s="1631"/>
      <c r="B3" s="1632"/>
      <c r="C3" s="1633" t="s">
        <v>1334</v>
      </c>
      <c r="D3" s="1632" t="s">
        <v>1332</v>
      </c>
      <c r="E3" s="1632"/>
      <c r="F3" s="1634" t="s">
        <v>1335</v>
      </c>
      <c r="G3" s="1579" t="str">
        <f>'Data Sheet'!$C$40</f>
        <v>April 12, 2018</v>
      </c>
      <c r="H3" s="1580" t="str">
        <f>'Data Sheet'!$C$38</f>
        <v>December 31, 2017</v>
      </c>
      <c r="I3" s="1631"/>
      <c r="J3" s="1635"/>
      <c r="K3" s="1636" t="s">
        <v>168</v>
      </c>
      <c r="L3" s="1484"/>
      <c r="M3" s="1579" t="str">
        <f>'Data Sheet'!$C$40</f>
        <v>April 12, 2018</v>
      </c>
      <c r="N3" s="1637" t="str">
        <f>'Data Sheet'!$C$38</f>
        <v>December 31, 2017</v>
      </c>
      <c r="O3" s="1638"/>
      <c r="P3" s="1631"/>
      <c r="Q3" s="1635"/>
      <c r="R3" s="1632"/>
      <c r="S3" s="1636" t="s">
        <v>168</v>
      </c>
      <c r="T3" s="1634"/>
      <c r="U3" s="1579" t="str">
        <f>'Data Sheet'!$C$40</f>
        <v>April 12, 2018</v>
      </c>
      <c r="V3" s="1580" t="str">
        <f>'Data Sheet'!$C$38</f>
        <v>December 31, 2017</v>
      </c>
      <c r="W3" s="1631"/>
      <c r="X3" s="1632"/>
      <c r="Y3" s="1633" t="s">
        <v>1334</v>
      </c>
      <c r="Z3" s="1632" t="s">
        <v>1332</v>
      </c>
      <c r="AA3" s="1632"/>
      <c r="AB3" s="1634" t="s">
        <v>1335</v>
      </c>
      <c r="AC3" s="1579" t="str">
        <f>'Data Sheet'!$C$40</f>
        <v>April 12, 2018</v>
      </c>
      <c r="AD3" s="1580" t="str">
        <f>'Data Sheet'!$C$38</f>
        <v>December 31, 2017</v>
      </c>
    </row>
    <row r="4" spans="1:30" ht="15" customHeight="1">
      <c r="A4" s="1639" t="s">
        <v>169</v>
      </c>
      <c r="B4" s="1640"/>
      <c r="C4" s="1640"/>
      <c r="D4" s="1640"/>
      <c r="E4" s="1640"/>
      <c r="F4" s="1640"/>
      <c r="G4" s="1640"/>
      <c r="H4" s="1641"/>
      <c r="I4" s="1639" t="s">
        <v>170</v>
      </c>
      <c r="J4" s="1640"/>
      <c r="K4" s="1640"/>
      <c r="L4" s="1640"/>
      <c r="M4" s="1640"/>
      <c r="N4" s="1640"/>
      <c r="O4" s="1641"/>
      <c r="P4" s="1639" t="s">
        <v>170</v>
      </c>
      <c r="Q4" s="1640"/>
      <c r="R4" s="1640"/>
      <c r="S4" s="1640"/>
      <c r="T4" s="1640"/>
      <c r="U4" s="1640"/>
      <c r="V4" s="1641"/>
      <c r="W4" s="1639" t="s">
        <v>170</v>
      </c>
      <c r="X4" s="1640"/>
      <c r="Y4" s="1640"/>
      <c r="Z4" s="1640"/>
      <c r="AA4" s="1640"/>
      <c r="AB4" s="1640"/>
      <c r="AC4" s="1640"/>
      <c r="AD4" s="1641"/>
    </row>
    <row r="5" spans="1:30" ht="15" customHeight="1">
      <c r="A5" s="1624"/>
      <c r="B5" s="3667" t="s">
        <v>619</v>
      </c>
      <c r="C5" s="1642"/>
      <c r="D5" s="3667" t="s">
        <v>620</v>
      </c>
      <c r="E5" s="3667"/>
      <c r="F5" s="3667"/>
      <c r="G5" s="3667"/>
      <c r="H5" s="3679"/>
      <c r="I5" s="3675" t="s">
        <v>4389</v>
      </c>
      <c r="J5" s="3667"/>
      <c r="K5" s="3667"/>
      <c r="L5" s="3667" t="s">
        <v>259</v>
      </c>
      <c r="M5" s="3668"/>
      <c r="N5" s="3668"/>
      <c r="O5" s="3669"/>
      <c r="P5" s="1643"/>
      <c r="Q5" s="1642"/>
      <c r="R5" s="1642"/>
      <c r="S5" s="1642"/>
      <c r="T5" s="1642"/>
      <c r="U5" s="1642"/>
      <c r="V5" s="1628"/>
      <c r="W5" s="1644"/>
      <c r="X5" s="1626"/>
      <c r="Y5" s="1626"/>
      <c r="Z5" s="1626"/>
      <c r="AA5" s="1626"/>
      <c r="AB5" s="1625" t="s">
        <v>1423</v>
      </c>
      <c r="AC5" s="1636" t="s">
        <v>1424</v>
      </c>
      <c r="AD5" s="1638"/>
    </row>
    <row r="6" spans="1:30">
      <c r="A6" s="1624"/>
      <c r="B6" s="3677"/>
      <c r="C6" s="1642"/>
      <c r="D6" s="3677"/>
      <c r="E6" s="3677"/>
      <c r="F6" s="3677"/>
      <c r="G6" s="3677"/>
      <c r="H6" s="3680"/>
      <c r="I6" s="3676"/>
      <c r="J6" s="3677"/>
      <c r="K6" s="3677"/>
      <c r="L6" s="3670"/>
      <c r="M6" s="3670"/>
      <c r="N6" s="3670"/>
      <c r="O6" s="3671"/>
      <c r="P6" s="1643"/>
      <c r="Q6" s="1642"/>
      <c r="R6" s="1642"/>
      <c r="S6" s="1642"/>
      <c r="T6" s="1642"/>
      <c r="U6" s="1642"/>
      <c r="V6" s="1628"/>
      <c r="W6" s="1644" t="s">
        <v>1714</v>
      </c>
      <c r="X6" s="1645" t="s">
        <v>1425</v>
      </c>
      <c r="Y6" s="1626"/>
      <c r="Z6" s="1626"/>
      <c r="AA6" s="1626"/>
      <c r="AB6" s="1625" t="s">
        <v>3003</v>
      </c>
      <c r="AC6" s="1625" t="s">
        <v>177</v>
      </c>
      <c r="AD6" s="1646" t="s">
        <v>180</v>
      </c>
    </row>
    <row r="7" spans="1:30">
      <c r="A7" s="1624"/>
      <c r="B7" s="3677"/>
      <c r="C7" s="1642"/>
      <c r="D7" s="3677"/>
      <c r="E7" s="3677"/>
      <c r="F7" s="3677"/>
      <c r="G7" s="3677"/>
      <c r="H7" s="3680"/>
      <c r="I7" s="3676"/>
      <c r="J7" s="3677"/>
      <c r="K7" s="3677"/>
      <c r="L7" s="3670" t="s">
        <v>260</v>
      </c>
      <c r="M7" s="3670"/>
      <c r="N7" s="3670"/>
      <c r="O7" s="3672"/>
      <c r="P7" s="1643"/>
      <c r="Q7" s="1642"/>
      <c r="R7" s="1642"/>
      <c r="S7" s="1642"/>
      <c r="T7" s="1642"/>
      <c r="U7" s="1642"/>
      <c r="V7" s="1628"/>
      <c r="W7" s="1647" t="s">
        <v>1717</v>
      </c>
      <c r="X7" s="1640" t="s">
        <v>3005</v>
      </c>
      <c r="Y7" s="1640"/>
      <c r="Z7" s="1640"/>
      <c r="AA7" s="1640"/>
      <c r="AB7" s="1648" t="s">
        <v>3006</v>
      </c>
      <c r="AC7" s="1648" t="s">
        <v>3007</v>
      </c>
      <c r="AD7" s="1649" t="s">
        <v>3008</v>
      </c>
    </row>
    <row r="8" spans="1:30">
      <c r="A8" s="1624"/>
      <c r="B8" s="3677"/>
      <c r="C8" s="1642"/>
      <c r="D8" s="3677"/>
      <c r="E8" s="3677"/>
      <c r="F8" s="3677"/>
      <c r="G8" s="3677"/>
      <c r="H8" s="3680"/>
      <c r="I8" s="3676" t="s">
        <v>261</v>
      </c>
      <c r="J8" s="3677"/>
      <c r="K8" s="3677"/>
      <c r="L8" s="3670"/>
      <c r="M8" s="3670"/>
      <c r="N8" s="3670"/>
      <c r="O8" s="3672"/>
      <c r="P8" s="1643"/>
      <c r="Q8" s="1642"/>
      <c r="R8" s="1642"/>
      <c r="S8" s="1642"/>
      <c r="T8" s="1642"/>
      <c r="U8" s="1650"/>
      <c r="V8" s="1628"/>
      <c r="W8" s="1651" t="s">
        <v>585</v>
      </c>
      <c r="X8" s="1652" t="s">
        <v>1426</v>
      </c>
      <c r="Y8" s="1640"/>
      <c r="Z8" s="1640"/>
      <c r="AA8" s="1640"/>
      <c r="AB8" s="1648" t="s">
        <v>1427</v>
      </c>
      <c r="AC8" s="1653">
        <f>G49</f>
        <v>397862524</v>
      </c>
      <c r="AD8" s="1654">
        <f>H49</f>
        <v>338124025</v>
      </c>
    </row>
    <row r="9" spans="1:30" ht="15.75" customHeight="1">
      <c r="A9" s="1624"/>
      <c r="B9" s="3677"/>
      <c r="C9" s="1642"/>
      <c r="D9" s="3677"/>
      <c r="E9" s="3677"/>
      <c r="F9" s="3677"/>
      <c r="G9" s="3677"/>
      <c r="H9" s="3680"/>
      <c r="I9" s="3676"/>
      <c r="J9" s="3677"/>
      <c r="K9" s="3677"/>
      <c r="L9" s="3670"/>
      <c r="M9" s="3670"/>
      <c r="N9" s="3670"/>
      <c r="O9" s="3672"/>
      <c r="P9" s="1643"/>
      <c r="Q9" s="1642"/>
      <c r="R9" s="1642"/>
      <c r="S9" s="1642"/>
      <c r="T9" s="1642"/>
      <c r="U9" s="1642"/>
      <c r="V9" s="1628"/>
      <c r="W9" s="1651" t="s">
        <v>2359</v>
      </c>
      <c r="X9" s="1655" t="s">
        <v>711</v>
      </c>
      <c r="Y9" s="1632"/>
      <c r="Z9" s="1632"/>
      <c r="AA9" s="1632"/>
      <c r="AB9" s="1636"/>
      <c r="AC9" s="1656"/>
      <c r="AD9" s="1657"/>
    </row>
    <row r="10" spans="1:30">
      <c r="A10" s="1624"/>
      <c r="B10" s="3673" t="s">
        <v>706</v>
      </c>
      <c r="C10" s="1642"/>
      <c r="D10" s="3677"/>
      <c r="E10" s="3677"/>
      <c r="F10" s="3677"/>
      <c r="G10" s="3677"/>
      <c r="H10" s="3680"/>
      <c r="I10" s="3676" t="s">
        <v>707</v>
      </c>
      <c r="J10" s="3677"/>
      <c r="K10" s="3677"/>
      <c r="L10" s="3670"/>
      <c r="M10" s="3670"/>
      <c r="N10" s="3670"/>
      <c r="O10" s="3672"/>
      <c r="P10" s="1643"/>
      <c r="Q10" s="1642"/>
      <c r="R10" s="1642"/>
      <c r="S10" s="1642"/>
      <c r="T10" s="1642"/>
      <c r="U10" s="1642"/>
      <c r="V10" s="1628"/>
      <c r="W10" s="1651" t="s">
        <v>2360</v>
      </c>
      <c r="X10" s="1652" t="s">
        <v>1428</v>
      </c>
      <c r="Y10" s="1640"/>
      <c r="Z10" s="1640"/>
      <c r="AA10" s="1640"/>
      <c r="AB10" s="1636"/>
      <c r="AC10" s="1658"/>
      <c r="AD10" s="1659"/>
    </row>
    <row r="11" spans="1:30">
      <c r="A11" s="1624"/>
      <c r="B11" s="3673"/>
      <c r="C11" s="1642"/>
      <c r="D11" s="3677"/>
      <c r="E11" s="3677"/>
      <c r="F11" s="3677"/>
      <c r="G11" s="3677"/>
      <c r="H11" s="3680"/>
      <c r="I11" s="3676"/>
      <c r="J11" s="3677"/>
      <c r="K11" s="3677"/>
      <c r="L11" s="1642"/>
      <c r="M11" s="1573"/>
      <c r="N11" s="1573"/>
      <c r="O11" s="1628"/>
      <c r="P11" s="1643"/>
      <c r="Q11" s="1642"/>
      <c r="R11" s="1642"/>
      <c r="S11" s="1642"/>
      <c r="T11" s="1573"/>
      <c r="U11" s="1573"/>
      <c r="V11" s="1628"/>
      <c r="W11" s="1651" t="s">
        <v>2361</v>
      </c>
      <c r="X11" s="1652" t="s">
        <v>1429</v>
      </c>
      <c r="Y11" s="1640"/>
      <c r="Z11" s="1640"/>
      <c r="AA11" s="1640"/>
      <c r="AB11" s="1636"/>
      <c r="AC11" s="1656"/>
      <c r="AD11" s="1657"/>
    </row>
    <row r="12" spans="1:30" ht="15" customHeight="1">
      <c r="A12" s="1624"/>
      <c r="B12" s="3673" t="s">
        <v>708</v>
      </c>
      <c r="C12" s="1642"/>
      <c r="D12" s="3677"/>
      <c r="E12" s="3677"/>
      <c r="F12" s="3677"/>
      <c r="G12" s="3677"/>
      <c r="H12" s="3680"/>
      <c r="I12" s="3676"/>
      <c r="J12" s="3677"/>
      <c r="K12" s="3677"/>
      <c r="L12" s="1660"/>
      <c r="M12" s="1573"/>
      <c r="N12" s="1573"/>
      <c r="O12" s="1628"/>
      <c r="P12" s="1624"/>
      <c r="Q12" s="1626"/>
      <c r="R12" s="1642"/>
      <c r="S12" s="1642"/>
      <c r="T12" s="1573"/>
      <c r="U12" s="1573"/>
      <c r="V12" s="1628"/>
      <c r="W12" s="1651" t="s">
        <v>2362</v>
      </c>
      <c r="X12" s="1652" t="s">
        <v>1430</v>
      </c>
      <c r="Y12" s="1640"/>
      <c r="Z12" s="1640"/>
      <c r="AA12" s="1640"/>
      <c r="AB12" s="1636"/>
      <c r="AC12" s="1558">
        <v>0</v>
      </c>
      <c r="AD12" s="1557">
        <v>0</v>
      </c>
    </row>
    <row r="13" spans="1:30" ht="15" customHeight="1">
      <c r="A13" s="1624"/>
      <c r="B13" s="3673"/>
      <c r="C13" s="1642"/>
      <c r="D13" s="3677"/>
      <c r="E13" s="3677"/>
      <c r="F13" s="3677"/>
      <c r="G13" s="3677"/>
      <c r="H13" s="3680"/>
      <c r="I13" s="3676"/>
      <c r="J13" s="3677"/>
      <c r="K13" s="3677"/>
      <c r="L13" s="1660"/>
      <c r="M13" s="1573"/>
      <c r="N13" s="1573"/>
      <c r="O13" s="1628"/>
      <c r="P13" s="1624"/>
      <c r="Q13" s="1626"/>
      <c r="R13" s="1642"/>
      <c r="S13" s="1642"/>
      <c r="T13" s="1573"/>
      <c r="U13" s="1573"/>
      <c r="V13" s="1628"/>
      <c r="W13" s="1651" t="s">
        <v>2363</v>
      </c>
      <c r="X13" s="1652" t="s">
        <v>1431</v>
      </c>
      <c r="Y13" s="1640"/>
      <c r="Z13" s="1640"/>
      <c r="AA13" s="1640"/>
      <c r="AB13" s="1636"/>
      <c r="AC13" s="1558">
        <v>0</v>
      </c>
      <c r="AD13" s="1557">
        <v>0</v>
      </c>
    </row>
    <row r="14" spans="1:30">
      <c r="A14" s="1624"/>
      <c r="B14" s="3677" t="s">
        <v>710</v>
      </c>
      <c r="C14" s="1642"/>
      <c r="D14" s="3673" t="s">
        <v>709</v>
      </c>
      <c r="E14" s="3673"/>
      <c r="F14" s="3673"/>
      <c r="G14" s="3673"/>
      <c r="H14" s="3680"/>
      <c r="I14" s="2429"/>
      <c r="J14" s="2432"/>
      <c r="K14" s="2432"/>
      <c r="L14" s="1660"/>
      <c r="M14" s="1573"/>
      <c r="N14" s="1573"/>
      <c r="O14" s="1628"/>
      <c r="P14" s="1643"/>
      <c r="Q14" s="1642"/>
      <c r="R14" s="1642"/>
      <c r="S14" s="1642"/>
      <c r="T14" s="1573"/>
      <c r="U14" s="1573"/>
      <c r="V14" s="1628"/>
      <c r="W14" s="1651" t="s">
        <v>2364</v>
      </c>
      <c r="X14" s="1652" t="s">
        <v>1432</v>
      </c>
      <c r="Y14" s="1640"/>
      <c r="Z14" s="1640"/>
      <c r="AA14" s="1640"/>
      <c r="AB14" s="1636"/>
      <c r="AC14" s="1558">
        <v>0</v>
      </c>
      <c r="AD14" s="1557">
        <v>0</v>
      </c>
    </row>
    <row r="15" spans="1:30" ht="15" customHeight="1">
      <c r="A15" s="1624"/>
      <c r="B15" s="3678"/>
      <c r="C15" s="1642"/>
      <c r="D15" s="3673"/>
      <c r="E15" s="3673"/>
      <c r="F15" s="3673"/>
      <c r="G15" s="3673"/>
      <c r="H15" s="3680"/>
      <c r="I15" s="2429"/>
      <c r="J15" s="2432"/>
      <c r="K15" s="2432"/>
      <c r="L15" s="1660"/>
      <c r="M15" s="1573"/>
      <c r="N15" s="1573"/>
      <c r="O15" s="1628"/>
      <c r="P15" s="1643"/>
      <c r="Q15" s="1642"/>
      <c r="R15" s="1642"/>
      <c r="S15" s="1642"/>
      <c r="T15" s="1573"/>
      <c r="U15" s="1573"/>
      <c r="V15" s="1628"/>
      <c r="W15" s="1651" t="s">
        <v>2365</v>
      </c>
      <c r="X15" s="1652" t="s">
        <v>1433</v>
      </c>
      <c r="Y15" s="1640"/>
      <c r="Z15" s="1640"/>
      <c r="AA15" s="1640"/>
      <c r="AB15" s="1636"/>
      <c r="AC15" s="1558">
        <v>7711592</v>
      </c>
      <c r="AD15" s="1557">
        <v>3604992</v>
      </c>
    </row>
    <row r="16" spans="1:30">
      <c r="A16" s="1624"/>
      <c r="B16" s="3673"/>
      <c r="C16" s="1642"/>
      <c r="D16" s="2375"/>
      <c r="E16" s="2375"/>
      <c r="F16" s="2375"/>
      <c r="G16" s="2375"/>
      <c r="H16" s="2409"/>
      <c r="I16" s="2430"/>
      <c r="J16" s="2375"/>
      <c r="K16" s="2375"/>
      <c r="L16" s="1660"/>
      <c r="M16" s="1642"/>
      <c r="N16" s="1642"/>
      <c r="O16" s="1628"/>
      <c r="P16" s="1643"/>
      <c r="Q16" s="1642"/>
      <c r="R16" s="1642"/>
      <c r="S16" s="1642"/>
      <c r="T16" s="1642"/>
      <c r="U16" s="1642"/>
      <c r="V16" s="1628"/>
      <c r="W16" s="1651" t="s">
        <v>2366</v>
      </c>
      <c r="X16" s="1652" t="s">
        <v>1434</v>
      </c>
      <c r="Y16" s="1640"/>
      <c r="Z16" s="1640"/>
      <c r="AA16" s="1640"/>
      <c r="AB16" s="1636"/>
      <c r="AC16" s="1558">
        <v>43437</v>
      </c>
      <c r="AD16" s="1557">
        <v>435194</v>
      </c>
    </row>
    <row r="17" spans="1:30">
      <c r="A17" s="1631"/>
      <c r="B17" s="3674"/>
      <c r="C17" s="1640"/>
      <c r="D17" s="1640"/>
      <c r="E17" s="1640"/>
      <c r="F17" s="1640"/>
      <c r="G17" s="1640"/>
      <c r="H17" s="1641"/>
      <c r="I17" s="2431"/>
      <c r="J17" s="1717"/>
      <c r="K17" s="1717"/>
      <c r="L17" s="1640"/>
      <c r="M17" s="1640"/>
      <c r="N17" s="1640"/>
      <c r="O17" s="1628"/>
      <c r="P17" s="1639"/>
      <c r="Q17" s="1640"/>
      <c r="R17" s="1640"/>
      <c r="S17" s="1640"/>
      <c r="T17" s="1640"/>
      <c r="U17" s="1640"/>
      <c r="V17" s="1628"/>
      <c r="W17" s="1651" t="s">
        <v>2367</v>
      </c>
      <c r="X17" s="1652" t="s">
        <v>1435</v>
      </c>
      <c r="Y17" s="1640"/>
      <c r="Z17" s="1640"/>
      <c r="AA17" s="1640"/>
      <c r="AB17" s="1633">
        <v>119</v>
      </c>
      <c r="AC17" s="1558">
        <v>-89247</v>
      </c>
      <c r="AD17" s="1557">
        <v>-46343</v>
      </c>
    </row>
    <row r="18" spans="1:30">
      <c r="A18" s="1644"/>
      <c r="B18" s="1642"/>
      <c r="C18" s="1642"/>
      <c r="D18" s="1642"/>
      <c r="E18" s="1642"/>
      <c r="F18" s="1625" t="s">
        <v>171</v>
      </c>
      <c r="G18" s="1661" t="s">
        <v>172</v>
      </c>
      <c r="H18" s="1662"/>
      <c r="I18" s="1639" t="s">
        <v>173</v>
      </c>
      <c r="J18" s="1640"/>
      <c r="K18" s="1640" t="s">
        <v>174</v>
      </c>
      <c r="L18" s="1640"/>
      <c r="M18" s="1661" t="s">
        <v>175</v>
      </c>
      <c r="N18" s="1663"/>
      <c r="O18" s="1664"/>
      <c r="P18" s="1665"/>
      <c r="Q18" s="1661" t="s">
        <v>175</v>
      </c>
      <c r="R18" s="1663"/>
      <c r="S18" s="1661" t="s">
        <v>175</v>
      </c>
      <c r="T18" s="1663"/>
      <c r="U18" s="1661" t="s">
        <v>175</v>
      </c>
      <c r="V18" s="1666"/>
      <c r="W18" s="1651" t="s">
        <v>2368</v>
      </c>
      <c r="X18" s="1652" t="s">
        <v>1436</v>
      </c>
      <c r="Y18" s="1640"/>
      <c r="Z18" s="1640"/>
      <c r="AA18" s="1640"/>
      <c r="AB18" s="1636"/>
      <c r="AC18" s="1558">
        <v>22165637</v>
      </c>
      <c r="AD18" s="1557">
        <v>10321715</v>
      </c>
    </row>
    <row r="19" spans="1:30">
      <c r="A19" s="1667" t="s">
        <v>1714</v>
      </c>
      <c r="B19" s="1645" t="s">
        <v>176</v>
      </c>
      <c r="C19" s="1642"/>
      <c r="D19" s="1642"/>
      <c r="E19" s="1642"/>
      <c r="F19" s="1625" t="s">
        <v>1771</v>
      </c>
      <c r="G19" s="1668" t="s">
        <v>177</v>
      </c>
      <c r="H19" s="1630" t="s">
        <v>178</v>
      </c>
      <c r="I19" s="1667" t="s">
        <v>177</v>
      </c>
      <c r="J19" s="1670" t="s">
        <v>180</v>
      </c>
      <c r="K19" s="1645" t="s">
        <v>179</v>
      </c>
      <c r="L19" s="1669" t="s">
        <v>180</v>
      </c>
      <c r="M19" s="1670" t="s">
        <v>177</v>
      </c>
      <c r="N19" s="1669" t="s">
        <v>180</v>
      </c>
      <c r="O19" s="1646" t="s">
        <v>1714</v>
      </c>
      <c r="P19" s="1667" t="s">
        <v>1714</v>
      </c>
      <c r="Q19" s="1670" t="s">
        <v>177</v>
      </c>
      <c r="R19" s="1669" t="s">
        <v>180</v>
      </c>
      <c r="S19" s="1670" t="s">
        <v>177</v>
      </c>
      <c r="T19" s="1669" t="s">
        <v>180</v>
      </c>
      <c r="U19" s="1670" t="s">
        <v>177</v>
      </c>
      <c r="V19" s="1646" t="s">
        <v>180</v>
      </c>
      <c r="W19" s="1651" t="s">
        <v>2369</v>
      </c>
      <c r="X19" s="1652" t="s">
        <v>1437</v>
      </c>
      <c r="Y19" s="1640"/>
      <c r="Z19" s="1640"/>
      <c r="AA19" s="1640"/>
      <c r="AB19" s="1636"/>
      <c r="AC19" s="1558">
        <v>11831665</v>
      </c>
      <c r="AD19" s="1557">
        <v>10018121</v>
      </c>
    </row>
    <row r="20" spans="1:30">
      <c r="A20" s="1667" t="s">
        <v>1717</v>
      </c>
      <c r="B20" s="1642"/>
      <c r="C20" s="1642"/>
      <c r="D20" s="1642"/>
      <c r="E20" s="1642"/>
      <c r="F20" s="1625" t="s">
        <v>1717</v>
      </c>
      <c r="G20" s="1671"/>
      <c r="H20" s="1672"/>
      <c r="I20" s="1644"/>
      <c r="J20" s="1627"/>
      <c r="K20" s="1642"/>
      <c r="L20" s="1629"/>
      <c r="M20" s="1671"/>
      <c r="N20" s="1673"/>
      <c r="O20" s="1646" t="s">
        <v>1717</v>
      </c>
      <c r="P20" s="1667" t="s">
        <v>1717</v>
      </c>
      <c r="Q20" s="1671"/>
      <c r="R20" s="1673"/>
      <c r="S20" s="1671"/>
      <c r="T20" s="1673"/>
      <c r="U20" s="1671"/>
      <c r="V20" s="1672"/>
      <c r="W20" s="1651" t="s">
        <v>2370</v>
      </c>
      <c r="X20" s="1652" t="s">
        <v>1438</v>
      </c>
      <c r="Y20" s="1640"/>
      <c r="Z20" s="1640"/>
      <c r="AA20" s="1640"/>
      <c r="AB20" s="1636"/>
      <c r="AC20" s="1558">
        <v>2093486</v>
      </c>
      <c r="AD20" s="1557">
        <v>585230</v>
      </c>
    </row>
    <row r="21" spans="1:30">
      <c r="A21" s="1647"/>
      <c r="B21" s="1674" t="s">
        <v>3005</v>
      </c>
      <c r="C21" s="1640"/>
      <c r="D21" s="1640"/>
      <c r="E21" s="1640"/>
      <c r="F21" s="1633" t="s">
        <v>3006</v>
      </c>
      <c r="G21" s="1675" t="s">
        <v>3007</v>
      </c>
      <c r="H21" s="1676" t="s">
        <v>3008</v>
      </c>
      <c r="I21" s="1677" t="s">
        <v>2334</v>
      </c>
      <c r="J21" s="1678" t="s">
        <v>2335</v>
      </c>
      <c r="K21" s="1678" t="s">
        <v>2336</v>
      </c>
      <c r="L21" s="1678" t="s">
        <v>2337</v>
      </c>
      <c r="M21" s="1675" t="s">
        <v>2338</v>
      </c>
      <c r="N21" s="1679" t="s">
        <v>2339</v>
      </c>
      <c r="O21" s="1638"/>
      <c r="P21" s="1647"/>
      <c r="Q21" s="1675" t="s">
        <v>2340</v>
      </c>
      <c r="R21" s="1679" t="s">
        <v>2341</v>
      </c>
      <c r="S21" s="1675" t="s">
        <v>181</v>
      </c>
      <c r="T21" s="1679" t="s">
        <v>182</v>
      </c>
      <c r="U21" s="1675" t="s">
        <v>183</v>
      </c>
      <c r="V21" s="1676" t="s">
        <v>184</v>
      </c>
      <c r="W21" s="1651" t="s">
        <v>2371</v>
      </c>
      <c r="X21" s="1652" t="s">
        <v>1439</v>
      </c>
      <c r="Y21" s="1640"/>
      <c r="Z21" s="1640"/>
      <c r="AA21" s="1640"/>
      <c r="AB21" s="1636"/>
      <c r="AC21" s="1558">
        <v>0</v>
      </c>
      <c r="AD21" s="1557">
        <v>0</v>
      </c>
    </row>
    <row r="22" spans="1:30" ht="15.75">
      <c r="A22" s="1647">
        <v>1</v>
      </c>
      <c r="B22" s="1655" t="s">
        <v>185</v>
      </c>
      <c r="C22" s="1640"/>
      <c r="D22" s="1640"/>
      <c r="E22" s="1640"/>
      <c r="F22" s="1636"/>
      <c r="G22" s="1658"/>
      <c r="H22" s="1659"/>
      <c r="I22" s="1680"/>
      <c r="J22" s="1681"/>
      <c r="K22" s="1682"/>
      <c r="L22" s="1656"/>
      <c r="M22" s="1658"/>
      <c r="N22" s="1683"/>
      <c r="O22" s="1684">
        <v>1</v>
      </c>
      <c r="P22" s="1647">
        <v>1</v>
      </c>
      <c r="Q22" s="1658"/>
      <c r="R22" s="1683"/>
      <c r="S22" s="1658"/>
      <c r="T22" s="1683"/>
      <c r="U22" s="1658"/>
      <c r="V22" s="1659"/>
      <c r="W22" s="1651" t="s">
        <v>2372</v>
      </c>
      <c r="X22" s="1707" t="s">
        <v>4567</v>
      </c>
      <c r="Y22" s="1708"/>
      <c r="Z22" s="1708"/>
      <c r="AA22" s="1708"/>
      <c r="AB22" s="1636"/>
      <c r="AC22" s="1558">
        <f>AC12-AC13+AC14-AC15+SUM(AC16:AC21)</f>
        <v>28333386</v>
      </c>
      <c r="AD22" s="1557">
        <f>AD12-AD13+AD14-AD15+SUM(AD16:AD21)</f>
        <v>17708925</v>
      </c>
    </row>
    <row r="23" spans="1:30">
      <c r="A23" s="1647">
        <v>2</v>
      </c>
      <c r="B23" s="1652" t="s">
        <v>186</v>
      </c>
      <c r="C23" s="1640"/>
      <c r="D23" s="1640"/>
      <c r="E23" s="1640"/>
      <c r="F23" s="1633" t="s">
        <v>777</v>
      </c>
      <c r="G23" s="1601">
        <v>3004236020</v>
      </c>
      <c r="H23" s="2714">
        <v>2776375661</v>
      </c>
      <c r="I23" s="1685">
        <v>2446693772</v>
      </c>
      <c r="J23" s="1686">
        <v>2292092933</v>
      </c>
      <c r="K23" s="1687">
        <v>557449458</v>
      </c>
      <c r="L23" s="1601">
        <v>484179615</v>
      </c>
      <c r="M23" s="1601">
        <v>92790</v>
      </c>
      <c r="N23" s="1554">
        <v>103113</v>
      </c>
      <c r="O23" s="1684">
        <v>2</v>
      </c>
      <c r="P23" s="1647">
        <v>2</v>
      </c>
      <c r="Q23" s="1601"/>
      <c r="R23" s="1554"/>
      <c r="S23" s="1601"/>
      <c r="T23" s="1554"/>
      <c r="U23" s="1601"/>
      <c r="V23" s="1555"/>
      <c r="W23" s="1651" t="s">
        <v>2373</v>
      </c>
      <c r="X23" s="1652" t="s">
        <v>2230</v>
      </c>
      <c r="Y23" s="1640"/>
      <c r="Z23" s="1640"/>
      <c r="AA23" s="1640"/>
      <c r="AB23" s="1636"/>
      <c r="AC23" s="1656"/>
      <c r="AD23" s="1657"/>
    </row>
    <row r="24" spans="1:30">
      <c r="A24" s="1647">
        <v>3</v>
      </c>
      <c r="B24" s="1652" t="s">
        <v>187</v>
      </c>
      <c r="C24" s="1640"/>
      <c r="D24" s="1640"/>
      <c r="E24" s="1640"/>
      <c r="F24" s="1636"/>
      <c r="G24" s="1658"/>
      <c r="H24" s="1659"/>
      <c r="I24" s="1680"/>
      <c r="J24" s="1681"/>
      <c r="K24" s="1682"/>
      <c r="L24" s="1656"/>
      <c r="M24" s="1658"/>
      <c r="N24" s="1683"/>
      <c r="O24" s="1684">
        <v>3</v>
      </c>
      <c r="P24" s="1647">
        <v>3</v>
      </c>
      <c r="Q24" s="1658"/>
      <c r="R24" s="1683"/>
      <c r="S24" s="1658"/>
      <c r="T24" s="1683"/>
      <c r="U24" s="1658"/>
      <c r="V24" s="1659"/>
      <c r="W24" s="1651" t="s">
        <v>2374</v>
      </c>
      <c r="X24" s="1652" t="s">
        <v>2231</v>
      </c>
      <c r="Y24" s="1640"/>
      <c r="Z24" s="1640"/>
      <c r="AA24" s="1640"/>
      <c r="AB24" s="1636"/>
      <c r="AC24" s="1558">
        <v>3501</v>
      </c>
      <c r="AD24" s="1557">
        <v>1656448</v>
      </c>
    </row>
    <row r="25" spans="1:30">
      <c r="A25" s="1647">
        <v>4</v>
      </c>
      <c r="B25" s="1652" t="s">
        <v>188</v>
      </c>
      <c r="C25" s="1640"/>
      <c r="D25" s="1640"/>
      <c r="E25" s="1640"/>
      <c r="F25" s="1633" t="s">
        <v>3314</v>
      </c>
      <c r="G25" s="1558">
        <v>1709742231</v>
      </c>
      <c r="H25" s="1588">
        <v>1600587569</v>
      </c>
      <c r="I25" s="1689">
        <v>1370294748</v>
      </c>
      <c r="J25" s="1558">
        <v>1318997083</v>
      </c>
      <c r="K25" s="1558">
        <v>339447483</v>
      </c>
      <c r="L25" s="1558">
        <v>281590486</v>
      </c>
      <c r="M25" s="1558">
        <v>0</v>
      </c>
      <c r="N25" s="1558">
        <v>0</v>
      </c>
      <c r="O25" s="1684">
        <v>4</v>
      </c>
      <c r="P25" s="1647">
        <v>4</v>
      </c>
      <c r="Q25" s="1558"/>
      <c r="R25" s="1556"/>
      <c r="S25" s="1558"/>
      <c r="T25" s="1556"/>
      <c r="U25" s="1558"/>
      <c r="V25" s="1557"/>
      <c r="W25" s="1651" t="s">
        <v>2375</v>
      </c>
      <c r="X25" s="1652" t="s">
        <v>2232</v>
      </c>
      <c r="Y25" s="1640"/>
      <c r="Z25" s="1640"/>
      <c r="AA25" s="1640"/>
      <c r="AB25" s="1633">
        <v>340</v>
      </c>
      <c r="AC25" s="1558">
        <v>0</v>
      </c>
      <c r="AD25" s="1557">
        <v>0</v>
      </c>
    </row>
    <row r="26" spans="1:30">
      <c r="A26" s="1647">
        <v>5</v>
      </c>
      <c r="B26" s="1652" t="s">
        <v>189</v>
      </c>
      <c r="C26" s="1640"/>
      <c r="D26" s="1640"/>
      <c r="E26" s="1640"/>
      <c r="F26" s="1633" t="s">
        <v>3314</v>
      </c>
      <c r="G26" s="1558">
        <v>246921687</v>
      </c>
      <c r="H26" s="1588">
        <v>202217116</v>
      </c>
      <c r="I26" s="1689">
        <v>220190899</v>
      </c>
      <c r="J26" s="1558">
        <v>176749705</v>
      </c>
      <c r="K26" s="1558">
        <v>26730788</v>
      </c>
      <c r="L26" s="1558">
        <v>25467411</v>
      </c>
      <c r="M26" s="1558">
        <v>0</v>
      </c>
      <c r="N26" s="1558">
        <v>0</v>
      </c>
      <c r="O26" s="1684">
        <v>5</v>
      </c>
      <c r="P26" s="1647">
        <v>5</v>
      </c>
      <c r="Q26" s="1558"/>
      <c r="R26" s="1556"/>
      <c r="S26" s="1558"/>
      <c r="T26" s="1556"/>
      <c r="U26" s="1558"/>
      <c r="V26" s="1557"/>
      <c r="W26" s="1651" t="s">
        <v>2376</v>
      </c>
      <c r="X26" s="1652" t="s">
        <v>2233</v>
      </c>
      <c r="Y26" s="1640"/>
      <c r="Z26" s="1640"/>
      <c r="AA26" s="1640"/>
      <c r="AB26" s="1633">
        <v>340</v>
      </c>
      <c r="AC26" s="1558">
        <v>2032730</v>
      </c>
      <c r="AD26" s="1557">
        <v>22678924</v>
      </c>
    </row>
    <row r="27" spans="1:30">
      <c r="A27" s="1647">
        <v>6</v>
      </c>
      <c r="B27" s="1652" t="s">
        <v>190</v>
      </c>
      <c r="C27" s="1640"/>
      <c r="D27" s="1640"/>
      <c r="E27" s="1640"/>
      <c r="F27" s="1633" t="s">
        <v>2111</v>
      </c>
      <c r="G27" s="1558">
        <v>259698083</v>
      </c>
      <c r="H27" s="1588">
        <v>246336443</v>
      </c>
      <c r="I27" s="1689">
        <v>209689197</v>
      </c>
      <c r="J27" s="1558">
        <v>197517665</v>
      </c>
      <c r="K27" s="1558">
        <v>50008886</v>
      </c>
      <c r="L27" s="1558">
        <v>48818778</v>
      </c>
      <c r="M27" s="1558">
        <v>0</v>
      </c>
      <c r="N27" s="1558">
        <v>0</v>
      </c>
      <c r="O27" s="1684">
        <v>6</v>
      </c>
      <c r="P27" s="1647">
        <v>6</v>
      </c>
      <c r="Q27" s="1558"/>
      <c r="R27" s="1556"/>
      <c r="S27" s="1558"/>
      <c r="T27" s="1556"/>
      <c r="U27" s="1558"/>
      <c r="V27" s="1557"/>
      <c r="W27" s="1651" t="s">
        <v>2377</v>
      </c>
      <c r="X27" s="1707" t="s">
        <v>4568</v>
      </c>
      <c r="Y27" s="1708"/>
      <c r="Z27" s="1708"/>
      <c r="AA27" s="1708"/>
      <c r="AB27" s="1636"/>
      <c r="AC27" s="1556">
        <f>SUM(AC24:AC26)</f>
        <v>2036231</v>
      </c>
      <c r="AD27" s="1557">
        <f>SUM(AD24:AD26)</f>
        <v>24335372</v>
      </c>
    </row>
    <row r="28" spans="1:30" s="1867" customFormat="1">
      <c r="A28" s="2466">
        <v>7</v>
      </c>
      <c r="B28" s="1707" t="s">
        <v>4565</v>
      </c>
      <c r="C28" s="1708"/>
      <c r="D28" s="1708"/>
      <c r="E28" s="1708"/>
      <c r="F28" s="2467" t="s">
        <v>2111</v>
      </c>
      <c r="G28" s="1558">
        <v>0</v>
      </c>
      <c r="H28" s="1588">
        <v>0</v>
      </c>
      <c r="I28" s="1689">
        <v>0</v>
      </c>
      <c r="J28" s="1558">
        <v>0</v>
      </c>
      <c r="K28" s="1558">
        <v>0</v>
      </c>
      <c r="L28" s="1558">
        <v>0</v>
      </c>
      <c r="M28" s="1558">
        <v>0</v>
      </c>
      <c r="N28" s="1558">
        <v>0</v>
      </c>
      <c r="O28" s="2469">
        <v>7</v>
      </c>
      <c r="P28" s="2466">
        <v>7</v>
      </c>
      <c r="Q28" s="1587"/>
      <c r="R28" s="2468"/>
      <c r="S28" s="1587"/>
      <c r="T28" s="2468"/>
      <c r="U28" s="1587"/>
      <c r="V28" s="1588"/>
      <c r="W28" s="2470" t="s">
        <v>2378</v>
      </c>
      <c r="X28" s="1707" t="s">
        <v>2234</v>
      </c>
      <c r="Y28" s="1708"/>
      <c r="Z28" s="1708"/>
      <c r="AA28" s="1708"/>
      <c r="AB28" s="2471"/>
      <c r="AC28" s="2471"/>
      <c r="AD28" s="2469"/>
    </row>
    <row r="29" spans="1:30">
      <c r="A29" s="1647">
        <v>8</v>
      </c>
      <c r="B29" s="1652" t="s">
        <v>137</v>
      </c>
      <c r="C29" s="1640"/>
      <c r="D29" s="1640"/>
      <c r="E29" s="1640"/>
      <c r="F29" s="1633" t="s">
        <v>2111</v>
      </c>
      <c r="G29" s="1558">
        <v>1177786</v>
      </c>
      <c r="H29" s="1588">
        <v>1079317</v>
      </c>
      <c r="I29" s="1689">
        <v>1130866</v>
      </c>
      <c r="J29" s="1558">
        <v>1028711</v>
      </c>
      <c r="K29" s="1558">
        <v>46920</v>
      </c>
      <c r="L29" s="1558">
        <v>50606</v>
      </c>
      <c r="M29" s="1558">
        <v>0</v>
      </c>
      <c r="N29" s="1558">
        <v>0</v>
      </c>
      <c r="O29" s="1684">
        <v>8</v>
      </c>
      <c r="P29" s="1647">
        <v>8</v>
      </c>
      <c r="Q29" s="1558"/>
      <c r="R29" s="1556"/>
      <c r="S29" s="1558"/>
      <c r="T29" s="1556"/>
      <c r="U29" s="1558"/>
      <c r="V29" s="1557"/>
      <c r="W29" s="1651" t="s">
        <v>2379</v>
      </c>
      <c r="X29" s="1652" t="s">
        <v>2235</v>
      </c>
      <c r="Y29" s="1640"/>
      <c r="Z29" s="1640"/>
      <c r="AA29" s="1640"/>
      <c r="AB29" s="1633" t="s">
        <v>1657</v>
      </c>
      <c r="AC29" s="1558">
        <v>556312</v>
      </c>
      <c r="AD29" s="1557">
        <v>559717</v>
      </c>
    </row>
    <row r="30" spans="1:30">
      <c r="A30" s="1647">
        <v>9</v>
      </c>
      <c r="B30" s="1652" t="s">
        <v>138</v>
      </c>
      <c r="C30" s="1640"/>
      <c r="D30" s="1640"/>
      <c r="E30" s="1640"/>
      <c r="F30" s="1633" t="s">
        <v>2111</v>
      </c>
      <c r="G30" s="1558">
        <v>0</v>
      </c>
      <c r="H30" s="1588">
        <v>0</v>
      </c>
      <c r="I30" s="1689">
        <v>0</v>
      </c>
      <c r="J30" s="1558">
        <v>0</v>
      </c>
      <c r="K30" s="1558">
        <v>0</v>
      </c>
      <c r="L30" s="1558">
        <v>0</v>
      </c>
      <c r="M30" s="1558">
        <v>0</v>
      </c>
      <c r="N30" s="1558">
        <v>0</v>
      </c>
      <c r="O30" s="1684">
        <v>9</v>
      </c>
      <c r="P30" s="1647">
        <v>9</v>
      </c>
      <c r="Q30" s="1558"/>
      <c r="R30" s="1556"/>
      <c r="S30" s="1558"/>
      <c r="T30" s="1556"/>
      <c r="U30" s="1558"/>
      <c r="V30" s="1557"/>
      <c r="W30" s="1651" t="s">
        <v>2380</v>
      </c>
      <c r="X30" s="1652" t="s">
        <v>2236</v>
      </c>
      <c r="Y30" s="1640"/>
      <c r="Z30" s="1640"/>
      <c r="AA30" s="1640"/>
      <c r="AB30" s="1633" t="s">
        <v>1657</v>
      </c>
      <c r="AC30" s="1558">
        <v>3794185</v>
      </c>
      <c r="AD30" s="1557">
        <v>-5499832</v>
      </c>
    </row>
    <row r="31" spans="1:30">
      <c r="A31" s="1644">
        <v>10</v>
      </c>
      <c r="B31" s="1688" t="s">
        <v>139</v>
      </c>
      <c r="C31" s="1642"/>
      <c r="D31" s="1642"/>
      <c r="E31" s="1642"/>
      <c r="F31" s="1629"/>
      <c r="G31" s="2713"/>
      <c r="H31" s="1593"/>
      <c r="I31" s="2715"/>
      <c r="J31" s="1671"/>
      <c r="K31" s="1671"/>
      <c r="L31" s="1671"/>
      <c r="M31" s="2713"/>
      <c r="N31" s="1673"/>
      <c r="O31" s="1630">
        <v>10</v>
      </c>
      <c r="P31" s="1644">
        <v>10</v>
      </c>
      <c r="Q31" s="1671"/>
      <c r="R31" s="1673"/>
      <c r="S31" s="1671"/>
      <c r="T31" s="1673"/>
      <c r="U31" s="1671"/>
      <c r="V31" s="1672"/>
      <c r="W31" s="1651" t="s">
        <v>2381</v>
      </c>
      <c r="X31" s="1652" t="s">
        <v>2237</v>
      </c>
      <c r="Y31" s="1640"/>
      <c r="Z31" s="1640"/>
      <c r="AA31" s="1640"/>
      <c r="AB31" s="1633" t="s">
        <v>1657</v>
      </c>
      <c r="AC31" s="1558">
        <v>874970</v>
      </c>
      <c r="AD31" s="1557">
        <v>-1104949</v>
      </c>
    </row>
    <row r="32" spans="1:30">
      <c r="A32" s="1647"/>
      <c r="B32" s="1652" t="s">
        <v>140</v>
      </c>
      <c r="C32" s="1640"/>
      <c r="D32" s="1640"/>
      <c r="E32" s="1640"/>
      <c r="F32" s="1636"/>
      <c r="G32" s="1558">
        <v>0</v>
      </c>
      <c r="H32" s="1588">
        <v>0</v>
      </c>
      <c r="I32" s="1689">
        <v>0</v>
      </c>
      <c r="J32" s="1556">
        <v>0</v>
      </c>
      <c r="K32" s="1556">
        <v>0</v>
      </c>
      <c r="L32" s="1556">
        <v>0</v>
      </c>
      <c r="M32" s="1558">
        <v>0</v>
      </c>
      <c r="N32" s="1558">
        <v>0</v>
      </c>
      <c r="O32" s="1684"/>
      <c r="P32" s="1647"/>
      <c r="Q32" s="1558"/>
      <c r="R32" s="1556"/>
      <c r="S32" s="1558"/>
      <c r="T32" s="1556"/>
      <c r="U32" s="1558"/>
      <c r="V32" s="1557"/>
      <c r="W32" s="1651" t="s">
        <v>3543</v>
      </c>
      <c r="X32" s="1652" t="s">
        <v>2238</v>
      </c>
      <c r="Y32" s="1640"/>
      <c r="Z32" s="1640"/>
      <c r="AA32" s="1640"/>
      <c r="AB32" s="1633" t="s">
        <v>1411</v>
      </c>
      <c r="AC32" s="1558">
        <v>0</v>
      </c>
      <c r="AD32" s="1557">
        <v>0</v>
      </c>
    </row>
    <row r="33" spans="1:30">
      <c r="A33" s="1647">
        <v>11</v>
      </c>
      <c r="B33" s="1652" t="s">
        <v>253</v>
      </c>
      <c r="C33" s="1640"/>
      <c r="D33" s="1640"/>
      <c r="E33" s="1640"/>
      <c r="F33" s="1636"/>
      <c r="G33" s="1558">
        <v>0</v>
      </c>
      <c r="H33" s="1588">
        <v>0</v>
      </c>
      <c r="I33" s="1689">
        <v>0</v>
      </c>
      <c r="J33" s="1558">
        <v>0</v>
      </c>
      <c r="K33" s="1558">
        <v>0</v>
      </c>
      <c r="L33" s="1558">
        <v>0</v>
      </c>
      <c r="M33" s="1558">
        <v>0</v>
      </c>
      <c r="N33" s="1558">
        <v>0</v>
      </c>
      <c r="O33" s="1684">
        <v>11</v>
      </c>
      <c r="P33" s="1647">
        <v>11</v>
      </c>
      <c r="Q33" s="1558"/>
      <c r="R33" s="1556"/>
      <c r="S33" s="1558"/>
      <c r="T33" s="1556"/>
      <c r="U33" s="1558"/>
      <c r="V33" s="1557"/>
      <c r="W33" s="1651" t="s">
        <v>3544</v>
      </c>
      <c r="X33" s="1652" t="s">
        <v>2239</v>
      </c>
      <c r="Y33" s="1640"/>
      <c r="Z33" s="1640"/>
      <c r="AA33" s="1640"/>
      <c r="AB33" s="1633" t="s">
        <v>1411</v>
      </c>
      <c r="AC33" s="1558">
        <v>0</v>
      </c>
      <c r="AD33" s="1557">
        <v>0</v>
      </c>
    </row>
    <row r="34" spans="1:30">
      <c r="A34" s="1647">
        <v>12</v>
      </c>
      <c r="B34" s="1652" t="s">
        <v>254</v>
      </c>
      <c r="C34" s="1640"/>
      <c r="D34" s="1640"/>
      <c r="E34" s="1640"/>
      <c r="F34" s="1636"/>
      <c r="G34" s="1558">
        <v>2255806</v>
      </c>
      <c r="H34" s="1588">
        <v>2334732</v>
      </c>
      <c r="I34" s="1689">
        <v>35887</v>
      </c>
      <c r="J34" s="1558">
        <v>548610</v>
      </c>
      <c r="K34" s="1558">
        <v>2219919</v>
      </c>
      <c r="L34" s="1558">
        <v>1786122</v>
      </c>
      <c r="M34" s="1558">
        <v>0</v>
      </c>
      <c r="N34" s="1558">
        <v>0</v>
      </c>
      <c r="O34" s="1684">
        <v>12</v>
      </c>
      <c r="P34" s="1647">
        <v>12</v>
      </c>
      <c r="Q34" s="1558"/>
      <c r="R34" s="1556"/>
      <c r="S34" s="1558"/>
      <c r="T34" s="1556"/>
      <c r="U34" s="1558"/>
      <c r="V34" s="1557"/>
      <c r="W34" s="1651" t="s">
        <v>3545</v>
      </c>
      <c r="X34" s="1652" t="s">
        <v>2240</v>
      </c>
      <c r="Y34" s="1640"/>
      <c r="Z34" s="1640"/>
      <c r="AA34" s="1640"/>
      <c r="AB34" s="1636"/>
      <c r="AC34" s="1558">
        <v>0</v>
      </c>
      <c r="AD34" s="1557">
        <v>0</v>
      </c>
    </row>
    <row r="35" spans="1:30">
      <c r="A35" s="1647">
        <v>13</v>
      </c>
      <c r="B35" s="1652" t="s">
        <v>255</v>
      </c>
      <c r="C35" s="1640"/>
      <c r="D35" s="1640"/>
      <c r="E35" s="1640"/>
      <c r="F35" s="1636"/>
      <c r="G35" s="1558">
        <v>11465839</v>
      </c>
      <c r="H35" s="1588">
        <v>1960736</v>
      </c>
      <c r="I35" s="1689">
        <v>11362606</v>
      </c>
      <c r="J35" s="1558">
        <v>1565621</v>
      </c>
      <c r="K35" s="1558">
        <v>103233</v>
      </c>
      <c r="L35" s="1558">
        <v>395115</v>
      </c>
      <c r="M35" s="1558">
        <v>0</v>
      </c>
      <c r="N35" s="1558">
        <v>0</v>
      </c>
      <c r="O35" s="1684">
        <v>13</v>
      </c>
      <c r="P35" s="1647">
        <v>13</v>
      </c>
      <c r="Q35" s="1558"/>
      <c r="R35" s="1556"/>
      <c r="S35" s="1558"/>
      <c r="T35" s="1556"/>
      <c r="U35" s="1558"/>
      <c r="V35" s="1557"/>
      <c r="W35" s="1651" t="s">
        <v>4298</v>
      </c>
      <c r="X35" s="1652" t="s">
        <v>2241</v>
      </c>
      <c r="Y35" s="1640"/>
      <c r="Z35" s="1640"/>
      <c r="AA35" s="1640"/>
      <c r="AB35" s="1636"/>
      <c r="AC35" s="1558">
        <v>1788219</v>
      </c>
      <c r="AD35" s="1557">
        <v>1979403</v>
      </c>
    </row>
    <row r="36" spans="1:30">
      <c r="A36" s="1647">
        <v>14</v>
      </c>
      <c r="B36" s="1652" t="s">
        <v>256</v>
      </c>
      <c r="C36" s="1640"/>
      <c r="D36" s="1640"/>
      <c r="E36" s="1640"/>
      <c r="F36" s="1633" t="s">
        <v>1657</v>
      </c>
      <c r="G36" s="1558">
        <v>270877270</v>
      </c>
      <c r="H36" s="1588">
        <v>256758699</v>
      </c>
      <c r="I36" s="1689">
        <v>218049708</v>
      </c>
      <c r="J36" s="1558">
        <v>205719197</v>
      </c>
      <c r="K36" s="1558">
        <v>52827562</v>
      </c>
      <c r="L36" s="1558">
        <v>51039502</v>
      </c>
      <c r="M36" s="1558">
        <v>0</v>
      </c>
      <c r="N36" s="1558">
        <v>0</v>
      </c>
      <c r="O36" s="1684">
        <v>14</v>
      </c>
      <c r="P36" s="1647">
        <v>14</v>
      </c>
      <c r="Q36" s="1558"/>
      <c r="R36" s="1556"/>
      <c r="S36" s="1558"/>
      <c r="T36" s="1556"/>
      <c r="U36" s="1558"/>
      <c r="V36" s="1557"/>
      <c r="W36" s="1651" t="s">
        <v>4299</v>
      </c>
      <c r="X36" s="1707" t="s">
        <v>4569</v>
      </c>
      <c r="Y36" s="1708"/>
      <c r="Z36" s="1708"/>
      <c r="AA36" s="1708"/>
      <c r="AB36" s="1636"/>
      <c r="AC36" s="1558">
        <f>SUM(AC29:AC32)-AC33+AC34-AC35</f>
        <v>3437248</v>
      </c>
      <c r="AD36" s="1557">
        <f>SUM(AD29:AD32)-AD33+AD34-AD35</f>
        <v>-8024467</v>
      </c>
    </row>
    <row r="37" spans="1:30">
      <c r="A37" s="1647">
        <v>15</v>
      </c>
      <c r="B37" s="1652" t="s">
        <v>257</v>
      </c>
      <c r="C37" s="1640"/>
      <c r="D37" s="1640"/>
      <c r="E37" s="1640"/>
      <c r="F37" s="1633" t="s">
        <v>1657</v>
      </c>
      <c r="G37" s="1558">
        <v>114486458</v>
      </c>
      <c r="H37" s="1588">
        <v>26744086</v>
      </c>
      <c r="I37" s="1689">
        <v>99829773</v>
      </c>
      <c r="J37" s="1558">
        <v>34968888</v>
      </c>
      <c r="K37" s="1558">
        <v>14656685</v>
      </c>
      <c r="L37" s="1558">
        <v>-8224802</v>
      </c>
      <c r="M37" s="1558">
        <v>0</v>
      </c>
      <c r="N37" s="1558">
        <v>0</v>
      </c>
      <c r="O37" s="1684">
        <v>15</v>
      </c>
      <c r="P37" s="1647">
        <v>15</v>
      </c>
      <c r="Q37" s="1558"/>
      <c r="R37" s="1556"/>
      <c r="S37" s="1558"/>
      <c r="T37" s="1556"/>
      <c r="U37" s="1558"/>
      <c r="V37" s="1557"/>
      <c r="W37" s="1651" t="s">
        <v>4300</v>
      </c>
      <c r="X37" s="1707" t="s">
        <v>4570</v>
      </c>
      <c r="Y37" s="1708"/>
      <c r="Z37" s="1708"/>
      <c r="AA37" s="1708"/>
      <c r="AB37" s="1636"/>
      <c r="AC37" s="1558">
        <f>AC22-AC27-AC36</f>
        <v>22859907</v>
      </c>
      <c r="AD37" s="1557">
        <f>AD22-AD27-AD36</f>
        <v>1398020</v>
      </c>
    </row>
    <row r="38" spans="1:30" ht="15.75">
      <c r="A38" s="1647">
        <v>16</v>
      </c>
      <c r="B38" s="1652" t="s">
        <v>258</v>
      </c>
      <c r="C38" s="1640"/>
      <c r="D38" s="1640"/>
      <c r="E38" s="1640"/>
      <c r="F38" s="1633" t="s">
        <v>1657</v>
      </c>
      <c r="G38" s="1558">
        <v>24534453</v>
      </c>
      <c r="H38" s="1588">
        <v>13798121</v>
      </c>
      <c r="I38" s="1689">
        <v>21416476</v>
      </c>
      <c r="J38" s="1558">
        <v>14003903</v>
      </c>
      <c r="K38" s="1558">
        <v>3117977</v>
      </c>
      <c r="L38" s="1558">
        <v>-205782</v>
      </c>
      <c r="M38" s="1558">
        <v>0</v>
      </c>
      <c r="N38" s="1558">
        <v>0</v>
      </c>
      <c r="O38" s="1684">
        <v>16</v>
      </c>
      <c r="P38" s="1647">
        <v>16</v>
      </c>
      <c r="Q38" s="1558"/>
      <c r="R38" s="1556"/>
      <c r="S38" s="1558"/>
      <c r="T38" s="1556"/>
      <c r="U38" s="1558"/>
      <c r="V38" s="1557"/>
      <c r="W38" s="1651" t="s">
        <v>4301</v>
      </c>
      <c r="X38" s="1655" t="s">
        <v>725</v>
      </c>
      <c r="Y38" s="1632"/>
      <c r="Z38" s="1632"/>
      <c r="AA38" s="1632"/>
      <c r="AB38" s="1636"/>
      <c r="AC38" s="1656"/>
      <c r="AD38" s="1657"/>
    </row>
    <row r="39" spans="1:30">
      <c r="A39" s="1647">
        <v>17</v>
      </c>
      <c r="B39" s="1652" t="s">
        <v>1410</v>
      </c>
      <c r="C39" s="1640"/>
      <c r="D39" s="1640"/>
      <c r="E39" s="1640"/>
      <c r="F39" s="1633" t="s">
        <v>1411</v>
      </c>
      <c r="G39" s="1558">
        <v>-11602931</v>
      </c>
      <c r="H39" s="1588">
        <v>89811925</v>
      </c>
      <c r="I39" s="1689">
        <v>-14981325</v>
      </c>
      <c r="J39" s="1558">
        <v>60800817</v>
      </c>
      <c r="K39" s="1558">
        <v>3378394</v>
      </c>
      <c r="L39" s="1558">
        <v>29011108</v>
      </c>
      <c r="M39" s="1558">
        <v>0</v>
      </c>
      <c r="N39" s="1558">
        <v>0</v>
      </c>
      <c r="O39" s="1684">
        <v>17</v>
      </c>
      <c r="P39" s="1647">
        <v>17</v>
      </c>
      <c r="Q39" s="1558"/>
      <c r="R39" s="1556"/>
      <c r="S39" s="1558"/>
      <c r="T39" s="1556"/>
      <c r="U39" s="1558"/>
      <c r="V39" s="1557"/>
      <c r="W39" s="1651" t="s">
        <v>4302</v>
      </c>
      <c r="X39" s="1652" t="s">
        <v>2242</v>
      </c>
      <c r="Y39" s="1640"/>
      <c r="Z39" s="1640"/>
      <c r="AA39" s="1640"/>
      <c r="AB39" s="1636"/>
      <c r="AC39" s="1558">
        <v>107692297</v>
      </c>
      <c r="AD39" s="1557">
        <v>101199884</v>
      </c>
    </row>
    <row r="40" spans="1:30">
      <c r="A40" s="1647">
        <v>18</v>
      </c>
      <c r="B40" s="1652" t="s">
        <v>1412</v>
      </c>
      <c r="C40" s="1640"/>
      <c r="D40" s="1640"/>
      <c r="E40" s="1640"/>
      <c r="F40" s="1633" t="s">
        <v>1411</v>
      </c>
      <c r="G40" s="1558">
        <v>0</v>
      </c>
      <c r="H40" s="1588">
        <v>0</v>
      </c>
      <c r="I40" s="1689">
        <v>0</v>
      </c>
      <c r="J40" s="1558">
        <v>0</v>
      </c>
      <c r="K40" s="1558">
        <v>0</v>
      </c>
      <c r="L40" s="1558">
        <v>0</v>
      </c>
      <c r="M40" s="1558">
        <v>0</v>
      </c>
      <c r="N40" s="1558">
        <v>0</v>
      </c>
      <c r="O40" s="1684">
        <v>18</v>
      </c>
      <c r="P40" s="1647">
        <v>18</v>
      </c>
      <c r="Q40" s="1558"/>
      <c r="R40" s="1556"/>
      <c r="S40" s="1558"/>
      <c r="T40" s="1556"/>
      <c r="U40" s="1558"/>
      <c r="V40" s="1557"/>
      <c r="W40" s="1651" t="s">
        <v>4303</v>
      </c>
      <c r="X40" s="1652" t="s">
        <v>2243</v>
      </c>
      <c r="Y40" s="1640"/>
      <c r="Z40" s="1640"/>
      <c r="AA40" s="1640"/>
      <c r="AB40" s="1636"/>
      <c r="AC40" s="1558">
        <v>3021923</v>
      </c>
      <c r="AD40" s="1557">
        <v>2926411</v>
      </c>
    </row>
    <row r="41" spans="1:30">
      <c r="A41" s="1647">
        <v>19</v>
      </c>
      <c r="B41" s="1652" t="s">
        <v>1413</v>
      </c>
      <c r="C41" s="1640"/>
      <c r="D41" s="1640"/>
      <c r="E41" s="1640"/>
      <c r="F41" s="1633">
        <v>266</v>
      </c>
      <c r="G41" s="1558">
        <v>0</v>
      </c>
      <c r="H41" s="1588">
        <v>0</v>
      </c>
      <c r="I41" s="1689">
        <v>0</v>
      </c>
      <c r="J41" s="1558">
        <v>0</v>
      </c>
      <c r="K41" s="1558">
        <v>0</v>
      </c>
      <c r="L41" s="1558">
        <v>0</v>
      </c>
      <c r="M41" s="1558">
        <v>0</v>
      </c>
      <c r="N41" s="1558">
        <v>0</v>
      </c>
      <c r="O41" s="1684">
        <v>19</v>
      </c>
      <c r="P41" s="1647">
        <v>19</v>
      </c>
      <c r="Q41" s="1558"/>
      <c r="R41" s="1556"/>
      <c r="S41" s="1558"/>
      <c r="T41" s="1556"/>
      <c r="U41" s="1558"/>
      <c r="V41" s="1557"/>
      <c r="W41" s="1651" t="s">
        <v>4304</v>
      </c>
      <c r="X41" s="1652" t="s">
        <v>2244</v>
      </c>
      <c r="Y41" s="1640"/>
      <c r="Z41" s="1640"/>
      <c r="AA41" s="1640"/>
      <c r="AB41" s="1636"/>
      <c r="AC41" s="1558">
        <v>1422427</v>
      </c>
      <c r="AD41" s="1557">
        <v>1935425</v>
      </c>
    </row>
    <row r="42" spans="1:30">
      <c r="A42" s="1647">
        <v>20</v>
      </c>
      <c r="B42" s="1652" t="s">
        <v>1414</v>
      </c>
      <c r="C42" s="1640"/>
      <c r="D42" s="1640"/>
      <c r="E42" s="1640"/>
      <c r="F42" s="1636"/>
      <c r="G42" s="1558">
        <v>290785</v>
      </c>
      <c r="H42" s="1588">
        <v>0</v>
      </c>
      <c r="I42" s="1689">
        <v>290785</v>
      </c>
      <c r="J42" s="1558">
        <v>0</v>
      </c>
      <c r="K42" s="1558">
        <v>0</v>
      </c>
      <c r="L42" s="1558">
        <v>0</v>
      </c>
      <c r="M42" s="1558">
        <v>0</v>
      </c>
      <c r="N42" s="1558">
        <v>0</v>
      </c>
      <c r="O42" s="1684">
        <v>20</v>
      </c>
      <c r="P42" s="1647">
        <v>20</v>
      </c>
      <c r="Q42" s="1558"/>
      <c r="R42" s="1556"/>
      <c r="S42" s="1558"/>
      <c r="T42" s="1556"/>
      <c r="U42" s="1558"/>
      <c r="V42" s="1557"/>
      <c r="W42" s="1651" t="s">
        <v>4305</v>
      </c>
      <c r="X42" s="1652" t="s">
        <v>2245</v>
      </c>
      <c r="Y42" s="1640"/>
      <c r="Z42" s="1640"/>
      <c r="AA42" s="1640"/>
      <c r="AB42" s="1636"/>
      <c r="AC42" s="1558">
        <v>0</v>
      </c>
      <c r="AD42" s="1557">
        <v>0</v>
      </c>
    </row>
    <row r="43" spans="1:30">
      <c r="A43" s="1647">
        <v>21</v>
      </c>
      <c r="B43" s="1652" t="s">
        <v>1415</v>
      </c>
      <c r="C43" s="1640"/>
      <c r="D43" s="1640"/>
      <c r="E43" s="1640"/>
      <c r="F43" s="1636"/>
      <c r="G43" s="1558">
        <v>39277</v>
      </c>
      <c r="H43" s="1588">
        <v>544364</v>
      </c>
      <c r="I43" s="1689">
        <v>0</v>
      </c>
      <c r="J43" s="1558">
        <v>544364</v>
      </c>
      <c r="K43" s="1558">
        <v>39277</v>
      </c>
      <c r="L43" s="1558">
        <v>0</v>
      </c>
      <c r="M43" s="1558">
        <v>0</v>
      </c>
      <c r="N43" s="1558">
        <v>0</v>
      </c>
      <c r="O43" s="1684">
        <v>21</v>
      </c>
      <c r="P43" s="1647">
        <v>21</v>
      </c>
      <c r="Q43" s="1558"/>
      <c r="R43" s="1556"/>
      <c r="S43" s="1558"/>
      <c r="T43" s="1556"/>
      <c r="U43" s="1558"/>
      <c r="V43" s="1557"/>
      <c r="W43" s="1651" t="s">
        <v>4306</v>
      </c>
      <c r="X43" s="1652" t="s">
        <v>2246</v>
      </c>
      <c r="Y43" s="1640"/>
      <c r="Z43" s="1640"/>
      <c r="AA43" s="1640"/>
      <c r="AB43" s="1636"/>
      <c r="AC43" s="1558">
        <v>0</v>
      </c>
      <c r="AD43" s="1557">
        <v>0</v>
      </c>
    </row>
    <row r="44" spans="1:30">
      <c r="A44" s="1647">
        <v>22</v>
      </c>
      <c r="B44" s="1652" t="s">
        <v>1416</v>
      </c>
      <c r="C44" s="1640"/>
      <c r="D44" s="1640"/>
      <c r="E44" s="1640"/>
      <c r="F44" s="1636"/>
      <c r="G44" s="1558">
        <v>0</v>
      </c>
      <c r="H44" s="1588">
        <v>0</v>
      </c>
      <c r="I44" s="1689">
        <v>0</v>
      </c>
      <c r="J44" s="1558">
        <v>0</v>
      </c>
      <c r="K44" s="1558">
        <v>0</v>
      </c>
      <c r="L44" s="1558">
        <v>0</v>
      </c>
      <c r="M44" s="1558">
        <v>0</v>
      </c>
      <c r="N44" s="1558">
        <v>0</v>
      </c>
      <c r="O44" s="1684">
        <v>22</v>
      </c>
      <c r="P44" s="1647">
        <v>22</v>
      </c>
      <c r="Q44" s="1558"/>
      <c r="R44" s="1556"/>
      <c r="S44" s="1558"/>
      <c r="T44" s="1556"/>
      <c r="U44" s="1558"/>
      <c r="V44" s="1557"/>
      <c r="W44" s="1651" t="s">
        <v>4307</v>
      </c>
      <c r="X44" s="1652" t="s">
        <v>2247</v>
      </c>
      <c r="Y44" s="1640"/>
      <c r="Z44" s="1640"/>
      <c r="AA44" s="1640"/>
      <c r="AB44" s="1633">
        <v>340</v>
      </c>
      <c r="AC44" s="1558">
        <v>0</v>
      </c>
      <c r="AD44" s="1557">
        <v>58584</v>
      </c>
    </row>
    <row r="45" spans="1:30">
      <c r="A45" s="1647">
        <v>23</v>
      </c>
      <c r="B45" s="1652" t="s">
        <v>1417</v>
      </c>
      <c r="C45" s="1640"/>
      <c r="D45" s="1640"/>
      <c r="E45" s="1640"/>
      <c r="F45" s="1636"/>
      <c r="G45" s="1558">
        <v>0</v>
      </c>
      <c r="H45" s="1588">
        <v>0</v>
      </c>
      <c r="I45" s="1689">
        <v>0</v>
      </c>
      <c r="J45" s="1558">
        <v>0</v>
      </c>
      <c r="K45" s="1558">
        <v>0</v>
      </c>
      <c r="L45" s="1558">
        <v>0</v>
      </c>
      <c r="M45" s="1558">
        <v>0</v>
      </c>
      <c r="N45" s="1558">
        <v>0</v>
      </c>
      <c r="O45" s="1684">
        <v>23</v>
      </c>
      <c r="P45" s="1647">
        <v>23</v>
      </c>
      <c r="Q45" s="1558"/>
      <c r="R45" s="1556"/>
      <c r="S45" s="1558"/>
      <c r="T45" s="1556"/>
      <c r="U45" s="1558"/>
      <c r="V45" s="1557"/>
      <c r="W45" s="1651" t="s">
        <v>4308</v>
      </c>
      <c r="X45" s="1652" t="s">
        <v>2248</v>
      </c>
      <c r="Y45" s="1640"/>
      <c r="Z45" s="1640"/>
      <c r="AA45" s="1640"/>
      <c r="AB45" s="1633">
        <v>340</v>
      </c>
      <c r="AC45" s="1558">
        <v>56478867</v>
      </c>
      <c r="AD45" s="1557">
        <v>37347048</v>
      </c>
    </row>
    <row r="46" spans="1:30" s="1867" customFormat="1">
      <c r="A46" s="2466">
        <v>24</v>
      </c>
      <c r="B46" s="1707" t="s">
        <v>3880</v>
      </c>
      <c r="C46" s="1708"/>
      <c r="D46" s="1708"/>
      <c r="E46" s="1708"/>
      <c r="F46" s="2471"/>
      <c r="G46" s="1587">
        <v>0</v>
      </c>
      <c r="H46" s="1588">
        <v>0</v>
      </c>
      <c r="I46" s="1689">
        <v>0</v>
      </c>
      <c r="J46" s="1558">
        <v>0</v>
      </c>
      <c r="K46" s="1558">
        <v>0</v>
      </c>
      <c r="L46" s="1558">
        <v>0</v>
      </c>
      <c r="M46" s="1587">
        <v>0</v>
      </c>
      <c r="N46" s="1587">
        <v>0</v>
      </c>
      <c r="O46" s="2469">
        <v>24</v>
      </c>
      <c r="P46" s="2466">
        <v>24</v>
      </c>
      <c r="Q46" s="1587"/>
      <c r="R46" s="1587"/>
      <c r="S46" s="1587"/>
      <c r="T46" s="1587"/>
      <c r="U46" s="1587"/>
      <c r="V46" s="1588"/>
      <c r="W46" s="2470" t="s">
        <v>4309</v>
      </c>
      <c r="X46" s="2472" t="s">
        <v>2249</v>
      </c>
      <c r="Y46" s="1708"/>
      <c r="Z46" s="1708"/>
      <c r="AA46" s="1708"/>
      <c r="AB46" s="2471"/>
      <c r="AC46" s="1558">
        <v>3866455</v>
      </c>
      <c r="AD46" s="1557">
        <v>3456276</v>
      </c>
    </row>
    <row r="47" spans="1:30">
      <c r="A47" s="1647">
        <v>25</v>
      </c>
      <c r="B47" s="1652" t="s">
        <v>1418</v>
      </c>
      <c r="C47" s="1640"/>
      <c r="D47" s="1640"/>
      <c r="E47" s="1640"/>
      <c r="F47" s="1636"/>
      <c r="G47" s="1558">
        <f t="shared" ref="G47:N47" si="0">SUM(G25:G34)-G35+SUM(G36:G39)-G40+G41-G42+G43-G44+G45+G46</f>
        <v>2606373496</v>
      </c>
      <c r="H47" s="1557">
        <f t="shared" si="0"/>
        <v>2438251636</v>
      </c>
      <c r="I47" s="1689">
        <f t="shared" si="0"/>
        <v>2114002838</v>
      </c>
      <c r="J47" s="1558">
        <f t="shared" si="0"/>
        <v>2009313322</v>
      </c>
      <c r="K47" s="1558">
        <f t="shared" si="0"/>
        <v>492370658</v>
      </c>
      <c r="L47" s="1558">
        <f t="shared" si="0"/>
        <v>428938314</v>
      </c>
      <c r="M47" s="1558">
        <f t="shared" si="0"/>
        <v>0</v>
      </c>
      <c r="N47" s="1558">
        <f t="shared" si="0"/>
        <v>0</v>
      </c>
      <c r="O47" s="1684">
        <v>25</v>
      </c>
      <c r="P47" s="1647">
        <v>25</v>
      </c>
      <c r="Q47" s="1558">
        <f t="shared" ref="Q47:V47" si="1">SUM(Q25:Q34)-Q35+SUM(Q36:Q39)-Q40+Q41-Q42+Q43-Q44+Q45+Q46</f>
        <v>0</v>
      </c>
      <c r="R47" s="1558">
        <f t="shared" si="1"/>
        <v>0</v>
      </c>
      <c r="S47" s="1558">
        <f t="shared" si="1"/>
        <v>0</v>
      </c>
      <c r="T47" s="1558">
        <f t="shared" si="1"/>
        <v>0</v>
      </c>
      <c r="U47" s="1558">
        <f t="shared" si="1"/>
        <v>0</v>
      </c>
      <c r="V47" s="1557">
        <f t="shared" si="1"/>
        <v>0</v>
      </c>
      <c r="W47" s="1651" t="s">
        <v>4310</v>
      </c>
      <c r="X47" s="1707" t="s">
        <v>4571</v>
      </c>
      <c r="Y47" s="1708"/>
      <c r="Z47" s="1708"/>
      <c r="AA47" s="1708"/>
      <c r="AB47" s="1636"/>
      <c r="AC47" s="1558">
        <f>SUM(AC39:AC41)-AC42-AC43+AC44+AC45-AC46</f>
        <v>164749059</v>
      </c>
      <c r="AD47" s="1557">
        <f>SUM(AD39:AD41)-AD42-AD43+AD44+AD45-AD46</f>
        <v>140011076</v>
      </c>
    </row>
    <row r="48" spans="1:30">
      <c r="A48" s="1644">
        <v>26</v>
      </c>
      <c r="B48" s="2473" t="s">
        <v>1419</v>
      </c>
      <c r="C48" s="2474"/>
      <c r="D48" s="2474"/>
      <c r="E48" s="1642"/>
      <c r="F48" s="1629"/>
      <c r="G48" s="1671"/>
      <c r="H48" s="1672"/>
      <c r="I48" s="1690"/>
      <c r="J48" s="1691"/>
      <c r="K48" s="1642"/>
      <c r="L48" s="1629"/>
      <c r="M48" s="1671"/>
      <c r="N48" s="1673"/>
      <c r="O48" s="1630">
        <v>26</v>
      </c>
      <c r="P48" s="1644">
        <v>26</v>
      </c>
      <c r="Q48" s="1671"/>
      <c r="R48" s="1673"/>
      <c r="S48" s="1671"/>
      <c r="T48" s="1673"/>
      <c r="U48" s="1671"/>
      <c r="V48" s="1672"/>
      <c r="W48" s="1651" t="s">
        <v>4311</v>
      </c>
      <c r="X48" s="1707" t="s">
        <v>4572</v>
      </c>
      <c r="Y48" s="1708"/>
      <c r="Z48" s="1708"/>
      <c r="AA48" s="1708"/>
      <c r="AB48" s="1636"/>
      <c r="AC48" s="1558">
        <f>AC8+AC37-AC47</f>
        <v>255973372</v>
      </c>
      <c r="AD48" s="1557">
        <f>AD8+AD37-AD47</f>
        <v>199510969</v>
      </c>
    </row>
    <row r="49" spans="1:32" ht="15.75">
      <c r="A49" s="1647"/>
      <c r="B49" s="2475" t="s">
        <v>4566</v>
      </c>
      <c r="C49" s="2476"/>
      <c r="D49" s="2476"/>
      <c r="E49" s="1640"/>
      <c r="F49" s="1636"/>
      <c r="G49" s="1601">
        <f>G23-G47</f>
        <v>397862524</v>
      </c>
      <c r="H49" s="1555">
        <f t="shared" ref="H49:N49" si="2">H23-H47</f>
        <v>338124025</v>
      </c>
      <c r="I49" s="1692">
        <f t="shared" si="2"/>
        <v>332690934</v>
      </c>
      <c r="J49" s="1601">
        <f t="shared" si="2"/>
        <v>282779611</v>
      </c>
      <c r="K49" s="1601">
        <f t="shared" si="2"/>
        <v>65078800</v>
      </c>
      <c r="L49" s="1601">
        <f t="shared" si="2"/>
        <v>55241301</v>
      </c>
      <c r="M49" s="1601">
        <f t="shared" si="2"/>
        <v>92790</v>
      </c>
      <c r="N49" s="1601">
        <f t="shared" si="2"/>
        <v>103113</v>
      </c>
      <c r="O49" s="1555"/>
      <c r="P49" s="1693"/>
      <c r="Q49" s="1601">
        <f t="shared" ref="Q49:V49" si="3">Q23-Q47</f>
        <v>0</v>
      </c>
      <c r="R49" s="1601">
        <f>R23-R47</f>
        <v>0</v>
      </c>
      <c r="S49" s="1601">
        <f t="shared" si="3"/>
        <v>0</v>
      </c>
      <c r="T49" s="1601">
        <f t="shared" si="3"/>
        <v>0</v>
      </c>
      <c r="U49" s="1601">
        <f t="shared" si="3"/>
        <v>0</v>
      </c>
      <c r="V49" s="1555">
        <f t="shared" si="3"/>
        <v>0</v>
      </c>
      <c r="W49" s="1651" t="s">
        <v>4312</v>
      </c>
      <c r="X49" s="1655" t="s">
        <v>733</v>
      </c>
      <c r="Y49" s="1632"/>
      <c r="Z49" s="1632"/>
      <c r="AA49" s="1632"/>
      <c r="AB49" s="1636"/>
      <c r="AC49" s="1656"/>
      <c r="AD49" s="1657"/>
    </row>
    <row r="50" spans="1:32">
      <c r="A50" s="1624"/>
      <c r="B50" s="1626"/>
      <c r="C50" s="1642"/>
      <c r="D50" s="1642"/>
      <c r="E50" s="1642"/>
      <c r="F50" s="1626"/>
      <c r="G50" s="1575"/>
      <c r="H50" s="1594"/>
      <c r="I50" s="1624"/>
      <c r="J50" s="1626"/>
      <c r="K50" s="1642"/>
      <c r="L50" s="1626"/>
      <c r="M50" s="1575"/>
      <c r="N50" s="1575"/>
      <c r="O50" s="1628"/>
      <c r="P50" s="1480"/>
      <c r="Q50" s="1626"/>
      <c r="R50" s="1626"/>
      <c r="S50" s="1626"/>
      <c r="T50" s="1626"/>
      <c r="U50" s="1626"/>
      <c r="V50" s="1628"/>
      <c r="W50" s="1651" t="s">
        <v>4313</v>
      </c>
      <c r="X50" s="1652" t="s">
        <v>2250</v>
      </c>
      <c r="Y50" s="1640"/>
      <c r="Z50" s="1640"/>
      <c r="AA50" s="1640"/>
      <c r="AB50" s="1636"/>
      <c r="AC50" s="1558"/>
      <c r="AD50" s="1557"/>
    </row>
    <row r="51" spans="1:32">
      <c r="A51" s="1624"/>
      <c r="B51" s="1626"/>
      <c r="C51" s="1642"/>
      <c r="D51" s="1642"/>
      <c r="E51" s="1642"/>
      <c r="F51" s="1626"/>
      <c r="G51" s="1575"/>
      <c r="H51" s="1594"/>
      <c r="I51" s="1624"/>
      <c r="J51" s="1626"/>
      <c r="K51" s="1642"/>
      <c r="L51" s="1626"/>
      <c r="M51" s="1575"/>
      <c r="N51" s="1575"/>
      <c r="O51" s="1628"/>
      <c r="P51" s="1480"/>
      <c r="Q51" s="1626"/>
      <c r="R51" s="1626"/>
      <c r="S51" s="1626"/>
      <c r="T51" s="1626"/>
      <c r="U51" s="1626"/>
      <c r="V51" s="1628"/>
      <c r="W51" s="1651" t="s">
        <v>4314</v>
      </c>
      <c r="X51" s="1652" t="s">
        <v>2251</v>
      </c>
      <c r="Y51" s="1640"/>
      <c r="Z51" s="1640"/>
      <c r="AA51" s="1640"/>
      <c r="AB51" s="1636"/>
      <c r="AC51" s="1558"/>
      <c r="AD51" s="1557"/>
    </row>
    <row r="52" spans="1:32">
      <c r="A52" s="1624"/>
      <c r="B52" s="1626"/>
      <c r="C52" s="1642"/>
      <c r="D52" s="1642"/>
      <c r="E52" s="1642"/>
      <c r="F52" s="1626"/>
      <c r="G52" s="1575"/>
      <c r="H52" s="1594"/>
      <c r="I52" s="1624"/>
      <c r="J52" s="1626"/>
      <c r="K52" s="1642"/>
      <c r="L52" s="1626"/>
      <c r="M52" s="1575"/>
      <c r="N52" s="1575"/>
      <c r="O52" s="1628"/>
      <c r="P52" s="1480"/>
      <c r="Q52" s="1626"/>
      <c r="R52" s="1626"/>
      <c r="S52" s="1626"/>
      <c r="T52" s="1626"/>
      <c r="U52" s="1626"/>
      <c r="V52" s="1628"/>
      <c r="W52" s="1651" t="s">
        <v>4315</v>
      </c>
      <c r="X52" s="1707" t="s">
        <v>4573</v>
      </c>
      <c r="Y52" s="1708"/>
      <c r="Z52" s="1708"/>
      <c r="AA52" s="1708"/>
      <c r="AB52" s="1636"/>
      <c r="AC52" s="1558">
        <f>AC50-AC51</f>
        <v>0</v>
      </c>
      <c r="AD52" s="1557">
        <f>AD50-AD51</f>
        <v>0</v>
      </c>
    </row>
    <row r="53" spans="1:32">
      <c r="A53" s="1624"/>
      <c r="B53" s="1626"/>
      <c r="C53" s="1642"/>
      <c r="D53" s="1642"/>
      <c r="E53" s="1642"/>
      <c r="F53" s="1626"/>
      <c r="G53" s="1575"/>
      <c r="H53" s="1594"/>
      <c r="I53" s="1624"/>
      <c r="J53" s="1626"/>
      <c r="K53" s="1642"/>
      <c r="L53" s="1626"/>
      <c r="M53" s="1575"/>
      <c r="N53" s="1575"/>
      <c r="O53" s="1628"/>
      <c r="P53" s="1480"/>
      <c r="Q53" s="1626"/>
      <c r="R53" s="1626"/>
      <c r="S53" s="1626"/>
      <c r="T53" s="1626"/>
      <c r="U53" s="1626"/>
      <c r="V53" s="1628"/>
      <c r="W53" s="1651" t="s">
        <v>4316</v>
      </c>
      <c r="X53" s="1652" t="s">
        <v>2253</v>
      </c>
      <c r="Y53" s="1640"/>
      <c r="Z53" s="1640"/>
      <c r="AA53" s="1640"/>
      <c r="AB53" s="1633" t="s">
        <v>1657</v>
      </c>
      <c r="AC53" s="1558"/>
      <c r="AD53" s="1557"/>
    </row>
    <row r="54" spans="1:32">
      <c r="A54" s="1624"/>
      <c r="B54" s="1626"/>
      <c r="C54" s="1642"/>
      <c r="D54" s="1642"/>
      <c r="E54" s="1642"/>
      <c r="F54" s="1626"/>
      <c r="G54" s="1575"/>
      <c r="H54" s="1594"/>
      <c r="I54" s="1624"/>
      <c r="J54" s="1626"/>
      <c r="K54" s="1642"/>
      <c r="L54" s="1626"/>
      <c r="M54" s="1575"/>
      <c r="N54" s="1575"/>
      <c r="O54" s="1628"/>
      <c r="P54" s="1480"/>
      <c r="Q54" s="1626"/>
      <c r="R54" s="1626"/>
      <c r="S54" s="1626"/>
      <c r="T54" s="1626"/>
      <c r="U54" s="1626"/>
      <c r="V54" s="1628"/>
      <c r="W54" s="1651" t="s">
        <v>4317</v>
      </c>
      <c r="X54" s="1707" t="s">
        <v>4574</v>
      </c>
      <c r="Y54" s="1708"/>
      <c r="Z54" s="1708"/>
      <c r="AA54" s="1708"/>
      <c r="AB54" s="1636"/>
      <c r="AC54" s="1558">
        <f>AC52-AC53</f>
        <v>0</v>
      </c>
      <c r="AD54" s="1557">
        <f>AD52-AD53</f>
        <v>0</v>
      </c>
    </row>
    <row r="55" spans="1:32">
      <c r="A55" s="1624"/>
      <c r="B55" s="1626"/>
      <c r="C55" s="1642"/>
      <c r="D55" s="1642"/>
      <c r="E55" s="1642"/>
      <c r="F55" s="1626"/>
      <c r="G55" s="1575"/>
      <c r="H55" s="1594"/>
      <c r="I55" s="1624"/>
      <c r="J55" s="1626"/>
      <c r="K55" s="1642"/>
      <c r="L55" s="1626"/>
      <c r="M55" s="1575"/>
      <c r="N55" s="1575"/>
      <c r="O55" s="1628"/>
      <c r="P55" s="1480"/>
      <c r="Q55" s="1626"/>
      <c r="R55" s="1626"/>
      <c r="S55" s="1626"/>
      <c r="T55" s="1626"/>
      <c r="U55" s="1626"/>
      <c r="V55" s="1628"/>
      <c r="W55" s="1651" t="s">
        <v>4318</v>
      </c>
      <c r="X55" s="1707" t="s">
        <v>4575</v>
      </c>
      <c r="Y55" s="1708"/>
      <c r="Z55" s="1708"/>
      <c r="AA55" s="1708"/>
      <c r="AB55" s="1636"/>
      <c r="AC55" s="1601">
        <f>AC48-AC54</f>
        <v>255973372</v>
      </c>
      <c r="AD55" s="1555">
        <f>AD48-AD54</f>
        <v>199510969</v>
      </c>
      <c r="AE55" s="3435"/>
      <c r="AF55" s="3435"/>
    </row>
    <row r="56" spans="1:32">
      <c r="A56" s="1624"/>
      <c r="B56" s="1626"/>
      <c r="C56" s="1642"/>
      <c r="D56" s="1642"/>
      <c r="E56" s="1642"/>
      <c r="F56" s="1626"/>
      <c r="G56" s="1575"/>
      <c r="H56" s="1594"/>
      <c r="I56" s="1624"/>
      <c r="J56" s="1626"/>
      <c r="K56" s="1642"/>
      <c r="L56" s="1626"/>
      <c r="M56" s="1575"/>
      <c r="N56" s="1575"/>
      <c r="O56" s="1628"/>
      <c r="P56" s="1480"/>
      <c r="Q56" s="1626"/>
      <c r="R56" s="1626"/>
      <c r="S56" s="1626"/>
      <c r="T56" s="1626"/>
      <c r="U56" s="1626"/>
      <c r="V56" s="1628"/>
      <c r="W56" s="1624"/>
      <c r="X56" s="1626"/>
      <c r="Y56" s="1642"/>
      <c r="Z56" s="1642"/>
      <c r="AA56" s="1642"/>
      <c r="AB56" s="1626"/>
      <c r="AC56" s="1575"/>
      <c r="AD56" s="1594"/>
    </row>
    <row r="57" spans="1:32">
      <c r="A57" s="1624"/>
      <c r="B57" s="1626"/>
      <c r="C57" s="1642"/>
      <c r="D57" s="1642"/>
      <c r="E57" s="1642"/>
      <c r="F57" s="1626"/>
      <c r="G57" s="1575"/>
      <c r="H57" s="1594"/>
      <c r="I57" s="1624"/>
      <c r="J57" s="1626"/>
      <c r="K57" s="1642"/>
      <c r="L57" s="1626"/>
      <c r="M57" s="1575"/>
      <c r="N57" s="1575"/>
      <c r="O57" s="1628"/>
      <c r="P57" s="1480"/>
      <c r="Q57" s="1626"/>
      <c r="R57" s="1626"/>
      <c r="S57" s="1626"/>
      <c r="T57" s="1626"/>
      <c r="U57" s="1626"/>
      <c r="V57" s="1628"/>
      <c r="W57" s="1624"/>
      <c r="X57" s="1626"/>
      <c r="Y57" s="1642"/>
      <c r="Z57" s="1642"/>
      <c r="AA57" s="1642"/>
      <c r="AB57" s="1626"/>
      <c r="AC57" s="1694"/>
      <c r="AD57" s="1594"/>
    </row>
    <row r="58" spans="1:32">
      <c r="A58" s="1624"/>
      <c r="B58" s="1626"/>
      <c r="C58" s="1642"/>
      <c r="D58" s="1642"/>
      <c r="E58" s="1642"/>
      <c r="F58" s="1626"/>
      <c r="G58" s="1575"/>
      <c r="H58" s="1594"/>
      <c r="I58" s="1624"/>
      <c r="J58" s="1626"/>
      <c r="K58" s="1642"/>
      <c r="L58" s="1626"/>
      <c r="M58" s="1575"/>
      <c r="N58" s="1575"/>
      <c r="O58" s="1628"/>
      <c r="P58" s="1480"/>
      <c r="Q58" s="1626"/>
      <c r="R58" s="1626"/>
      <c r="S58" s="1626"/>
      <c r="T58" s="1626"/>
      <c r="U58" s="1626"/>
      <c r="V58" s="1628"/>
      <c r="W58" s="1624"/>
      <c r="X58" s="1626"/>
      <c r="Y58" s="1642"/>
      <c r="Z58" s="1642"/>
      <c r="AA58" s="1642"/>
      <c r="AB58" s="1626"/>
      <c r="AC58" s="1694"/>
      <c r="AD58" s="1594"/>
    </row>
    <row r="59" spans="1:32">
      <c r="A59" s="1624"/>
      <c r="B59" s="1626"/>
      <c r="C59" s="1642"/>
      <c r="D59" s="1642"/>
      <c r="E59" s="1642"/>
      <c r="F59" s="1626"/>
      <c r="G59" s="1575"/>
      <c r="H59" s="1594"/>
      <c r="I59" s="1624"/>
      <c r="J59" s="1626"/>
      <c r="K59" s="1642"/>
      <c r="L59" s="1626"/>
      <c r="M59" s="1575"/>
      <c r="N59" s="1575"/>
      <c r="O59" s="1628"/>
      <c r="P59" s="1480"/>
      <c r="Q59" s="1626"/>
      <c r="R59" s="1626"/>
      <c r="S59" s="1626"/>
      <c r="T59" s="1626"/>
      <c r="U59" s="1626"/>
      <c r="V59" s="1628"/>
      <c r="W59" s="1624"/>
      <c r="X59" s="1626"/>
      <c r="Y59" s="1642"/>
      <c r="Z59" s="1642"/>
      <c r="AA59" s="1642"/>
      <c r="AB59" s="1626"/>
      <c r="AC59" s="1694"/>
      <c r="AD59" s="1594"/>
    </row>
    <row r="60" spans="1:32" ht="15.75" thickBot="1">
      <c r="A60" s="1695"/>
      <c r="B60" s="1696"/>
      <c r="C60" s="1697"/>
      <c r="D60" s="1697"/>
      <c r="E60" s="1697"/>
      <c r="F60" s="1696"/>
      <c r="G60" s="1598"/>
      <c r="H60" s="1599"/>
      <c r="I60" s="1695"/>
      <c r="J60" s="1696"/>
      <c r="K60" s="1697"/>
      <c r="L60" s="1696"/>
      <c r="M60" s="1598"/>
      <c r="N60" s="1598"/>
      <c r="O60" s="1698"/>
      <c r="P60" s="1699"/>
      <c r="Q60" s="1696"/>
      <c r="R60" s="1696"/>
      <c r="S60" s="1696"/>
      <c r="T60" s="1696"/>
      <c r="U60" s="1696"/>
      <c r="V60" s="1698"/>
      <c r="W60" s="1695"/>
      <c r="X60" s="1696"/>
      <c r="Y60" s="1697"/>
      <c r="Z60" s="1697"/>
      <c r="AA60" s="1697"/>
      <c r="AB60" s="1696"/>
      <c r="AC60" s="1598"/>
      <c r="AD60" s="1599"/>
    </row>
    <row r="61" spans="1:32">
      <c r="A61" s="1626"/>
      <c r="B61" s="1626"/>
      <c r="C61" s="1642"/>
      <c r="D61" s="1642"/>
      <c r="E61" s="1642"/>
      <c r="F61" s="1626"/>
      <c r="G61" s="1575"/>
      <c r="H61" s="1575"/>
      <c r="I61" s="1626"/>
      <c r="J61" s="1626"/>
      <c r="K61" s="1642"/>
      <c r="L61" s="1626"/>
      <c r="M61" s="1575"/>
      <c r="N61" s="1575"/>
      <c r="O61" s="1626"/>
      <c r="P61" s="1502"/>
      <c r="Q61" s="1626"/>
      <c r="R61" s="1626"/>
      <c r="S61" s="1626"/>
      <c r="T61" s="1626"/>
      <c r="U61" s="1626"/>
      <c r="V61" s="1626"/>
      <c r="W61" s="1626"/>
      <c r="X61" s="1626"/>
      <c r="Y61" s="1642"/>
      <c r="Z61" s="1642"/>
      <c r="AA61" s="1642"/>
      <c r="AB61" s="1626"/>
      <c r="AC61" s="1575"/>
      <c r="AD61" s="1575"/>
    </row>
    <row r="62" spans="1:32">
      <c r="A62" s="2389" t="s">
        <v>4647</v>
      </c>
      <c r="B62" s="2477"/>
      <c r="C62" s="1642"/>
      <c r="D62" s="1642"/>
      <c r="E62" s="1642"/>
      <c r="F62" s="1626"/>
      <c r="G62" s="1575"/>
      <c r="H62" s="1502"/>
      <c r="I62" s="2389" t="s">
        <v>4647</v>
      </c>
      <c r="J62" s="2477"/>
      <c r="K62" s="1642"/>
      <c r="L62" s="1626"/>
      <c r="M62" s="1575"/>
      <c r="N62" s="1575"/>
      <c r="O62" s="1626"/>
      <c r="P62" s="2389" t="s">
        <v>4647</v>
      </c>
      <c r="Q62" s="2477"/>
      <c r="R62" s="2477"/>
      <c r="S62" s="1626"/>
      <c r="T62" s="1626"/>
      <c r="U62" s="1626"/>
      <c r="V62" s="1626"/>
      <c r="W62" s="2389" t="s">
        <v>4647</v>
      </c>
      <c r="X62" s="2477"/>
      <c r="Y62" s="2477"/>
      <c r="Z62" s="1642"/>
      <c r="AA62" s="1642"/>
      <c r="AB62" s="1626"/>
      <c r="AC62" s="1575"/>
      <c r="AD62" s="1575"/>
    </row>
    <row r="63" spans="1:32">
      <c r="A63" s="1642" t="s">
        <v>1420</v>
      </c>
      <c r="B63" s="1642"/>
      <c r="C63" s="1517"/>
      <c r="D63" s="1517"/>
      <c r="E63" s="1642"/>
      <c r="F63" s="1642"/>
      <c r="G63" s="1573"/>
      <c r="H63" s="1517"/>
      <c r="I63" s="1573" t="s">
        <v>1421</v>
      </c>
      <c r="J63" s="1642"/>
      <c r="K63" s="1642"/>
      <c r="L63" s="1642"/>
      <c r="M63" s="1573"/>
      <c r="N63" s="1573"/>
      <c r="O63" s="1642"/>
      <c r="P63" s="1642" t="s">
        <v>1422</v>
      </c>
      <c r="Q63" s="1642"/>
      <c r="R63" s="1642"/>
      <c r="S63" s="1642"/>
      <c r="T63" s="1642"/>
      <c r="U63" s="1642"/>
      <c r="V63" s="1642"/>
      <c r="W63" s="1642" t="s">
        <v>2256</v>
      </c>
      <c r="X63" s="1642"/>
      <c r="Y63" s="1642"/>
      <c r="Z63" s="1517"/>
      <c r="AA63" s="1642"/>
      <c r="AB63" s="1642"/>
      <c r="AC63" s="1573"/>
      <c r="AD63" s="1573"/>
    </row>
    <row r="64" spans="1:32">
      <c r="I64" s="1626"/>
      <c r="J64" s="1626"/>
      <c r="K64" s="1642"/>
      <c r="L64" s="1626"/>
      <c r="M64" s="1575"/>
      <c r="N64" s="1575"/>
      <c r="O64" s="1626"/>
      <c r="P64" s="1502"/>
      <c r="Q64" s="1626"/>
      <c r="R64" s="1626"/>
      <c r="S64" s="1626"/>
      <c r="T64" s="1626"/>
      <c r="U64" s="1626"/>
      <c r="V64" s="1626"/>
    </row>
  </sheetData>
  <mergeCells count="12">
    <mergeCell ref="L5:O6"/>
    <mergeCell ref="L7:O10"/>
    <mergeCell ref="B16:B17"/>
    <mergeCell ref="I5:K7"/>
    <mergeCell ref="I8:K9"/>
    <mergeCell ref="I10:K13"/>
    <mergeCell ref="B5:B9"/>
    <mergeCell ref="B10:B11"/>
    <mergeCell ref="B12:B13"/>
    <mergeCell ref="B14:B15"/>
    <mergeCell ref="D5:H13"/>
    <mergeCell ref="D14:H15"/>
  </mergeCells>
  <printOptions horizontalCentered="1" verticalCentered="1"/>
  <pageMargins left="0.25" right="0.25" top="0.25" bottom="0.25" header="0" footer="0"/>
  <pageSetup scale="70" fitToWidth="4" orientation="portrait" horizontalDpi="300" verticalDpi="300" r:id="rId1"/>
  <headerFooter alignWithMargins="0"/>
  <colBreaks count="2" manualBreakCount="2">
    <brk id="15" max="1048575" man="1"/>
    <brk id="22"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I141"/>
  <sheetViews>
    <sheetView defaultGridColor="0" view="pageBreakPreview" colorId="22" zoomScaleNormal="100" zoomScaleSheetLayoutView="100" workbookViewId="0">
      <selection activeCell="E4" sqref="E4"/>
    </sheetView>
  </sheetViews>
  <sheetFormatPr defaultColWidth="9.6640625" defaultRowHeight="15"/>
  <cols>
    <col min="1" max="1" width="4.6640625" style="9" customWidth="1"/>
    <col min="2" max="2" width="47.5546875" style="9" customWidth="1"/>
    <col min="3" max="3" width="3.6640625" style="9" customWidth="1"/>
    <col min="4" max="4" width="2.6640625" style="9" customWidth="1"/>
    <col min="5" max="5" width="22.6640625" style="9" customWidth="1"/>
    <col min="6" max="6" width="12.6640625" style="9" customWidth="1"/>
    <col min="7" max="7" width="18" style="9" customWidth="1"/>
    <col min="8" max="8" width="9.6640625" style="9"/>
    <col min="9" max="9" width="15.109375" style="9" bestFit="1" customWidth="1"/>
    <col min="10" max="16384" width="9.6640625" style="9"/>
  </cols>
  <sheetData>
    <row r="1" spans="1:7">
      <c r="A1" s="43"/>
      <c r="B1" s="44" t="s">
        <v>1785</v>
      </c>
      <c r="C1" s="59" t="s">
        <v>1330</v>
      </c>
      <c r="D1" s="46"/>
      <c r="E1" s="46"/>
      <c r="F1" s="605" t="s">
        <v>1787</v>
      </c>
      <c r="G1" s="146" t="s">
        <v>1788</v>
      </c>
    </row>
    <row r="2" spans="1:7">
      <c r="A2" s="34"/>
      <c r="B2" s="81" t="str">
        <f>'Data Sheet'!$C$25</f>
        <v xml:space="preserve">Niagara Mohawk Power Corporation </v>
      </c>
      <c r="C2" s="57" t="s">
        <v>1331</v>
      </c>
      <c r="D2" s="30" t="s">
        <v>1332</v>
      </c>
      <c r="E2" s="65" t="s">
        <v>1333</v>
      </c>
      <c r="F2" s="273" t="s">
        <v>1790</v>
      </c>
      <c r="G2" s="39"/>
    </row>
    <row r="3" spans="1:7" ht="15" customHeight="1">
      <c r="A3" s="37"/>
      <c r="B3" s="38"/>
      <c r="C3" s="101" t="s">
        <v>1334</v>
      </c>
      <c r="D3" s="38" t="s">
        <v>1332</v>
      </c>
      <c r="E3" s="100" t="s">
        <v>1335</v>
      </c>
      <c r="F3" s="651" t="str">
        <f>'Data Sheet'!$C$40</f>
        <v>April 12, 2018</v>
      </c>
      <c r="G3" s="1215" t="str">
        <f>'Data Sheet'!$C$38</f>
        <v>December 31, 2017</v>
      </c>
    </row>
    <row r="4" spans="1:7" ht="15" customHeight="1">
      <c r="A4" s="31"/>
      <c r="B4" s="32" t="s">
        <v>2257</v>
      </c>
      <c r="C4" s="32"/>
      <c r="D4" s="32"/>
      <c r="E4" s="32"/>
      <c r="F4" s="32"/>
      <c r="G4" s="33"/>
    </row>
    <row r="5" spans="1:7">
      <c r="A5" s="34"/>
      <c r="B5" s="3625" t="s">
        <v>2292</v>
      </c>
      <c r="C5" s="3609"/>
      <c r="D5" s="35"/>
      <c r="E5" s="120" t="s">
        <v>2293</v>
      </c>
      <c r="F5" s="17"/>
      <c r="G5" s="36"/>
    </row>
    <row r="6" spans="1:7">
      <c r="A6" s="34"/>
      <c r="B6" s="3607"/>
      <c r="C6" s="3610"/>
      <c r="D6" s="35"/>
      <c r="E6" s="3629" t="s">
        <v>2294</v>
      </c>
      <c r="F6" s="3607"/>
      <c r="G6" s="3608"/>
    </row>
    <row r="7" spans="1:7">
      <c r="A7" s="34"/>
      <c r="B7" s="3607"/>
      <c r="C7" s="3610"/>
      <c r="D7" s="35"/>
      <c r="E7" s="3607"/>
      <c r="F7" s="3607"/>
      <c r="G7" s="3608"/>
    </row>
    <row r="8" spans="1:7">
      <c r="A8" s="34"/>
      <c r="B8" s="3629" t="s">
        <v>2295</v>
      </c>
      <c r="C8" s="3607"/>
      <c r="D8" s="35"/>
      <c r="E8" s="3607"/>
      <c r="F8" s="3607"/>
      <c r="G8" s="3608"/>
    </row>
    <row r="9" spans="1:7">
      <c r="A9" s="34"/>
      <c r="B9" s="3607"/>
      <c r="C9" s="3607"/>
      <c r="D9" s="35"/>
      <c r="E9" s="3629" t="s">
        <v>2296</v>
      </c>
      <c r="F9" s="3607"/>
      <c r="G9" s="3608"/>
    </row>
    <row r="10" spans="1:7">
      <c r="A10" s="34"/>
      <c r="B10" s="3607"/>
      <c r="C10" s="3607"/>
      <c r="D10" s="35"/>
      <c r="E10" s="3607"/>
      <c r="F10" s="3607"/>
      <c r="G10" s="3608"/>
    </row>
    <row r="11" spans="1:7">
      <c r="A11" s="34"/>
      <c r="B11" s="3607"/>
      <c r="C11" s="3607"/>
      <c r="D11" s="35"/>
      <c r="E11" s="3607"/>
      <c r="F11" s="3607"/>
      <c r="G11" s="3608"/>
    </row>
    <row r="12" spans="1:7">
      <c r="A12" s="34"/>
      <c r="B12" s="3629" t="s">
        <v>2297</v>
      </c>
      <c r="C12" s="3607"/>
      <c r="D12" s="35"/>
      <c r="E12" s="3607"/>
      <c r="F12" s="3607"/>
      <c r="G12" s="3608"/>
    </row>
    <row r="13" spans="1:7">
      <c r="A13" s="34"/>
      <c r="B13" s="3607"/>
      <c r="C13" s="3607"/>
      <c r="D13" s="35"/>
      <c r="E13" s="3607"/>
      <c r="F13" s="3607"/>
      <c r="G13" s="3608"/>
    </row>
    <row r="14" spans="1:7">
      <c r="A14" s="34"/>
      <c r="B14" s="3629" t="s">
        <v>2298</v>
      </c>
      <c r="C14" s="3607"/>
      <c r="D14" s="35"/>
      <c r="E14" s="3629" t="s">
        <v>2299</v>
      </c>
      <c r="F14" s="3607"/>
      <c r="G14" s="3608"/>
    </row>
    <row r="15" spans="1:7">
      <c r="A15" s="34"/>
      <c r="B15" s="3607"/>
      <c r="C15" s="3607"/>
      <c r="D15" s="35"/>
      <c r="E15" s="3607"/>
      <c r="F15" s="3607"/>
      <c r="G15" s="3608"/>
    </row>
    <row r="16" spans="1:7">
      <c r="A16" s="37"/>
      <c r="B16" s="3628"/>
      <c r="C16" s="3628"/>
      <c r="D16" s="32"/>
      <c r="E16" s="1065"/>
      <c r="F16" s="1065"/>
      <c r="G16" s="1101"/>
    </row>
    <row r="17" spans="1:7">
      <c r="A17" s="34"/>
      <c r="B17" s="52"/>
      <c r="C17" s="35"/>
      <c r="D17" s="35"/>
      <c r="E17" s="35"/>
      <c r="F17" s="154" t="s">
        <v>1824</v>
      </c>
      <c r="G17" s="49"/>
    </row>
    <row r="18" spans="1:7">
      <c r="A18" s="51"/>
      <c r="B18" s="52"/>
      <c r="C18" s="35"/>
      <c r="D18" s="35"/>
      <c r="E18" s="35"/>
      <c r="F18" s="601" t="s">
        <v>1825</v>
      </c>
      <c r="G18" s="138"/>
    </row>
    <row r="19" spans="1:7">
      <c r="A19" s="132" t="s">
        <v>1714</v>
      </c>
      <c r="B19" s="154" t="s">
        <v>1768</v>
      </c>
      <c r="C19" s="35"/>
      <c r="D19" s="35"/>
      <c r="E19" s="35"/>
      <c r="F19" s="601" t="s">
        <v>176</v>
      </c>
      <c r="G19" s="606" t="s">
        <v>1826</v>
      </c>
    </row>
    <row r="20" spans="1:7">
      <c r="A20" s="132" t="s">
        <v>1717</v>
      </c>
      <c r="B20" s="52"/>
      <c r="C20" s="35"/>
      <c r="D20" s="35"/>
      <c r="E20" s="35"/>
      <c r="F20" s="601" t="s">
        <v>1827</v>
      </c>
      <c r="G20" s="138"/>
    </row>
    <row r="21" spans="1:7">
      <c r="A21" s="54"/>
      <c r="B21" s="137" t="s">
        <v>3005</v>
      </c>
      <c r="C21" s="32"/>
      <c r="D21" s="32"/>
      <c r="E21" s="32"/>
      <c r="F21" s="602" t="s">
        <v>3006</v>
      </c>
      <c r="G21" s="603" t="s">
        <v>3007</v>
      </c>
    </row>
    <row r="22" spans="1:7" ht="15.75">
      <c r="A22" s="54"/>
      <c r="B22" s="1102" t="s">
        <v>1828</v>
      </c>
      <c r="C22" s="32"/>
      <c r="D22" s="32"/>
      <c r="E22" s="32"/>
      <c r="F22" s="147"/>
      <c r="G22" s="148"/>
    </row>
    <row r="23" spans="1:7">
      <c r="A23" s="54">
        <v>1</v>
      </c>
      <c r="B23" s="750" t="s">
        <v>1829</v>
      </c>
      <c r="C23" s="32"/>
      <c r="D23" s="32"/>
      <c r="E23" s="32"/>
      <c r="F23" s="147"/>
      <c r="G23" s="149">
        <v>1483969640</v>
      </c>
    </row>
    <row r="24" spans="1:7">
      <c r="A24" s="54">
        <v>2</v>
      </c>
      <c r="B24" s="750" t="s">
        <v>1830</v>
      </c>
      <c r="C24" s="32"/>
      <c r="D24" s="32"/>
      <c r="E24" s="32"/>
      <c r="F24" s="147"/>
      <c r="G24" s="148"/>
    </row>
    <row r="25" spans="1:7">
      <c r="A25" s="54">
        <v>3</v>
      </c>
      <c r="B25" s="750" t="s">
        <v>1885</v>
      </c>
      <c r="C25" s="32"/>
      <c r="D25" s="32"/>
      <c r="E25" s="32"/>
      <c r="F25" s="93"/>
      <c r="G25" s="265"/>
    </row>
    <row r="26" spans="1:7">
      <c r="A26" s="54">
        <v>4</v>
      </c>
      <c r="B26" s="750" t="s">
        <v>1886</v>
      </c>
      <c r="C26" s="32"/>
      <c r="D26" s="32"/>
      <c r="E26" s="32"/>
      <c r="F26" s="101"/>
      <c r="G26" s="135"/>
    </row>
    <row r="27" spans="1:7">
      <c r="A27" s="54">
        <v>5</v>
      </c>
      <c r="B27" s="750" t="s">
        <v>1886</v>
      </c>
      <c r="C27" s="32"/>
      <c r="D27" s="32"/>
      <c r="E27" s="32"/>
      <c r="F27" s="101"/>
      <c r="G27" s="135"/>
    </row>
    <row r="28" spans="1:7">
      <c r="A28" s="54">
        <v>6</v>
      </c>
      <c r="B28" s="750" t="s">
        <v>1886</v>
      </c>
      <c r="C28" s="32"/>
      <c r="D28" s="32"/>
      <c r="E28" s="32"/>
      <c r="F28" s="101"/>
      <c r="G28" s="135"/>
    </row>
    <row r="29" spans="1:7">
      <c r="A29" s="54">
        <v>7</v>
      </c>
      <c r="B29" s="750" t="s">
        <v>1886</v>
      </c>
      <c r="C29" s="32"/>
      <c r="D29" s="32"/>
      <c r="E29" s="32"/>
      <c r="F29" s="101"/>
      <c r="G29" s="135"/>
    </row>
    <row r="30" spans="1:7">
      <c r="A30" s="54">
        <v>8</v>
      </c>
      <c r="B30" s="750" t="s">
        <v>1886</v>
      </c>
      <c r="C30" s="32"/>
      <c r="D30" s="32"/>
      <c r="E30" s="32"/>
      <c r="F30" s="101"/>
      <c r="G30" s="135"/>
    </row>
    <row r="31" spans="1:7">
      <c r="A31" s="54">
        <v>9</v>
      </c>
      <c r="B31" s="750" t="s">
        <v>1887</v>
      </c>
      <c r="C31" s="32"/>
      <c r="D31" s="32"/>
      <c r="E31" s="32"/>
      <c r="F31" s="101"/>
      <c r="G31" s="135">
        <f>SUM(G26:G30)</f>
        <v>0</v>
      </c>
    </row>
    <row r="32" spans="1:7">
      <c r="A32" s="54">
        <v>10</v>
      </c>
      <c r="B32" s="750" t="s">
        <v>1888</v>
      </c>
      <c r="C32" s="32"/>
      <c r="D32" s="32"/>
      <c r="E32" s="32"/>
      <c r="F32" s="101"/>
      <c r="G32" s="135"/>
    </row>
    <row r="33" spans="1:7">
      <c r="A33" s="54">
        <v>11</v>
      </c>
      <c r="B33" s="750" t="s">
        <v>1888</v>
      </c>
      <c r="C33" s="32"/>
      <c r="D33" s="32"/>
      <c r="E33" s="32"/>
      <c r="F33" s="101"/>
      <c r="G33" s="135"/>
    </row>
    <row r="34" spans="1:7">
      <c r="A34" s="54">
        <v>12</v>
      </c>
      <c r="B34" s="750" t="s">
        <v>1888</v>
      </c>
      <c r="C34" s="32"/>
      <c r="D34" s="32"/>
      <c r="E34" s="32"/>
      <c r="F34" s="101"/>
      <c r="G34" s="135"/>
    </row>
    <row r="35" spans="1:7">
      <c r="A35" s="54">
        <v>13</v>
      </c>
      <c r="B35" s="750" t="s">
        <v>1888</v>
      </c>
      <c r="C35" s="32"/>
      <c r="D35" s="32"/>
      <c r="E35" s="32"/>
      <c r="F35" s="101"/>
      <c r="G35" s="135"/>
    </row>
    <row r="36" spans="1:7">
      <c r="A36" s="54">
        <v>14</v>
      </c>
      <c r="B36" s="750" t="s">
        <v>1888</v>
      </c>
      <c r="C36" s="32"/>
      <c r="D36" s="32"/>
      <c r="E36" s="32"/>
      <c r="F36" s="101"/>
      <c r="G36" s="135"/>
    </row>
    <row r="37" spans="1:7">
      <c r="A37" s="54">
        <v>15</v>
      </c>
      <c r="B37" s="750" t="s">
        <v>1889</v>
      </c>
      <c r="C37" s="32"/>
      <c r="D37" s="32"/>
      <c r="E37" s="32"/>
      <c r="F37" s="101"/>
      <c r="G37" s="135">
        <f>SUM(G32:G36)</f>
        <v>0</v>
      </c>
    </row>
    <row r="38" spans="1:7">
      <c r="A38" s="54">
        <v>16</v>
      </c>
      <c r="B38" s="750" t="s">
        <v>1890</v>
      </c>
      <c r="C38" s="32"/>
      <c r="D38" s="32"/>
      <c r="E38" s="32"/>
      <c r="F38" s="101"/>
      <c r="G38" s="135">
        <f>+'114117'!AC55-'114117'!AC17</f>
        <v>256062619</v>
      </c>
    </row>
    <row r="39" spans="1:7">
      <c r="A39" s="54">
        <v>17</v>
      </c>
      <c r="B39" s="750" t="s">
        <v>1891</v>
      </c>
      <c r="C39" s="32"/>
      <c r="D39" s="32"/>
      <c r="E39" s="32"/>
      <c r="F39" s="147"/>
      <c r="G39" s="148"/>
    </row>
    <row r="40" spans="1:7">
      <c r="A40" s="54">
        <v>18</v>
      </c>
      <c r="B40" s="750"/>
      <c r="C40" s="32"/>
      <c r="D40" s="32"/>
      <c r="E40" s="32"/>
      <c r="F40" s="101"/>
      <c r="G40" s="135"/>
    </row>
    <row r="41" spans="1:7">
      <c r="A41" s="54">
        <v>19</v>
      </c>
      <c r="B41" s="750"/>
      <c r="C41" s="32"/>
      <c r="D41" s="32"/>
      <c r="E41" s="32"/>
      <c r="F41" s="101"/>
      <c r="G41" s="135"/>
    </row>
    <row r="42" spans="1:7">
      <c r="A42" s="54">
        <v>20</v>
      </c>
      <c r="B42" s="750"/>
      <c r="C42" s="32"/>
      <c r="D42" s="32"/>
      <c r="E42" s="32"/>
      <c r="F42" s="101"/>
      <c r="G42" s="135"/>
    </row>
    <row r="43" spans="1:7">
      <c r="A43" s="54">
        <v>21</v>
      </c>
      <c r="B43" s="750"/>
      <c r="C43" s="32"/>
      <c r="D43" s="32"/>
      <c r="E43" s="32"/>
      <c r="F43" s="101"/>
      <c r="G43" s="135"/>
    </row>
    <row r="44" spans="1:7">
      <c r="A44" s="54">
        <v>22</v>
      </c>
      <c r="B44" s="750" t="s">
        <v>1892</v>
      </c>
      <c r="C44" s="32"/>
      <c r="D44" s="32"/>
      <c r="E44" s="32"/>
      <c r="F44" s="101"/>
      <c r="G44" s="135">
        <f>SUM(G40:G43)</f>
        <v>0</v>
      </c>
    </row>
    <row r="45" spans="1:7">
      <c r="A45" s="54">
        <v>23</v>
      </c>
      <c r="B45" s="750" t="s">
        <v>1893</v>
      </c>
      <c r="C45" s="32"/>
      <c r="D45" s="32"/>
      <c r="E45" s="32"/>
      <c r="F45" s="150"/>
      <c r="G45" s="151"/>
    </row>
    <row r="46" spans="1:7">
      <c r="A46" s="54">
        <v>24</v>
      </c>
      <c r="B46" s="750" t="s">
        <v>4740</v>
      </c>
      <c r="C46" s="32"/>
      <c r="D46" s="32"/>
      <c r="E46" s="32"/>
      <c r="F46" s="101"/>
      <c r="G46" s="135">
        <v>-1060497</v>
      </c>
    </row>
    <row r="47" spans="1:7">
      <c r="A47" s="54">
        <v>25</v>
      </c>
      <c r="B47" s="750"/>
      <c r="C47" s="32"/>
      <c r="D47" s="32"/>
      <c r="E47" s="32"/>
      <c r="F47" s="101"/>
      <c r="G47" s="135"/>
    </row>
    <row r="48" spans="1:7">
      <c r="A48" s="54">
        <v>26</v>
      </c>
      <c r="B48" s="750"/>
      <c r="C48" s="32"/>
      <c r="D48" s="32"/>
      <c r="E48" s="32"/>
      <c r="F48" s="101"/>
      <c r="G48" s="135"/>
    </row>
    <row r="49" spans="1:7">
      <c r="A49" s="54">
        <v>27</v>
      </c>
      <c r="B49" s="750"/>
      <c r="C49" s="32"/>
      <c r="D49" s="32"/>
      <c r="E49" s="32"/>
      <c r="F49" s="101"/>
      <c r="G49" s="135"/>
    </row>
    <row r="50" spans="1:7">
      <c r="A50" s="54">
        <v>28</v>
      </c>
      <c r="B50" s="750"/>
      <c r="C50" s="32"/>
      <c r="D50" s="32"/>
      <c r="E50" s="32"/>
      <c r="F50" s="101"/>
      <c r="G50" s="135"/>
    </row>
    <row r="51" spans="1:7">
      <c r="A51" s="54">
        <v>29</v>
      </c>
      <c r="B51" s="750" t="s">
        <v>1894</v>
      </c>
      <c r="C51" s="32"/>
      <c r="D51" s="32"/>
      <c r="E51" s="32"/>
      <c r="F51" s="101"/>
      <c r="G51" s="135">
        <f>SUM(G46:G50)</f>
        <v>-1060497</v>
      </c>
    </row>
    <row r="52" spans="1:7">
      <c r="A52" s="54">
        <v>30</v>
      </c>
      <c r="B52" s="750" t="s">
        <v>1895</v>
      </c>
      <c r="C52" s="32"/>
      <c r="D52" s="32"/>
      <c r="E52" s="32"/>
      <c r="F52" s="147"/>
      <c r="G52" s="148"/>
    </row>
    <row r="53" spans="1:7">
      <c r="A53" s="54">
        <v>31</v>
      </c>
      <c r="B53" s="750" t="s">
        <v>6667</v>
      </c>
      <c r="C53" s="32"/>
      <c r="D53" s="32"/>
      <c r="E53" s="32"/>
      <c r="F53" s="101"/>
      <c r="G53" s="135">
        <v>-550000000</v>
      </c>
    </row>
    <row r="54" spans="1:7">
      <c r="A54" s="54">
        <v>32</v>
      </c>
      <c r="B54" s="750"/>
      <c r="C54" s="32"/>
      <c r="D54" s="32"/>
      <c r="E54" s="32"/>
      <c r="F54" s="101"/>
      <c r="G54" s="135"/>
    </row>
    <row r="55" spans="1:7">
      <c r="A55" s="54">
        <v>33</v>
      </c>
      <c r="B55" s="750"/>
      <c r="C55" s="32"/>
      <c r="D55" s="32"/>
      <c r="E55" s="32"/>
      <c r="F55" s="101"/>
      <c r="G55" s="135"/>
    </row>
    <row r="56" spans="1:7">
      <c r="A56" s="54">
        <v>34</v>
      </c>
      <c r="B56" s="750"/>
      <c r="C56" s="32"/>
      <c r="D56" s="32"/>
      <c r="E56" s="32"/>
      <c r="F56" s="101"/>
      <c r="G56" s="135"/>
    </row>
    <row r="57" spans="1:7">
      <c r="A57" s="54">
        <v>35</v>
      </c>
      <c r="B57" s="750"/>
      <c r="C57" s="32"/>
      <c r="D57" s="32"/>
      <c r="E57" s="32"/>
      <c r="F57" s="101"/>
      <c r="G57" s="135"/>
    </row>
    <row r="58" spans="1:7">
      <c r="A58" s="54">
        <v>36</v>
      </c>
      <c r="B58" s="750" t="s">
        <v>1896</v>
      </c>
      <c r="C58" s="32"/>
      <c r="D58" s="32"/>
      <c r="E58" s="32"/>
      <c r="F58" s="101"/>
      <c r="G58" s="135">
        <f>SUM(G53:G57)</f>
        <v>-550000000</v>
      </c>
    </row>
    <row r="59" spans="1:7">
      <c r="A59" s="54">
        <v>37</v>
      </c>
      <c r="B59" s="750" t="s">
        <v>588</v>
      </c>
      <c r="C59" s="32"/>
      <c r="D59" s="32"/>
      <c r="E59" s="32"/>
      <c r="F59" s="101"/>
      <c r="G59" s="135"/>
    </row>
    <row r="60" spans="1:7" ht="15.75" thickBot="1">
      <c r="A60" s="58">
        <v>38</v>
      </c>
      <c r="B60" s="121" t="s">
        <v>589</v>
      </c>
      <c r="C60" s="42"/>
      <c r="D60" s="42"/>
      <c r="E60" s="42"/>
      <c r="F60" s="139"/>
      <c r="G60" s="3009">
        <f>G23+G31+G37+G38+G44+G51+G58</f>
        <v>1188971762</v>
      </c>
    </row>
    <row r="61" spans="1:7">
      <c r="A61" s="1103"/>
      <c r="B61" s="1104"/>
      <c r="C61" s="768"/>
      <c r="D61" s="768"/>
      <c r="E61" s="768"/>
      <c r="F61" s="1103"/>
      <c r="G61" s="1105"/>
    </row>
    <row r="62" spans="1:7">
      <c r="A62" s="17" t="s">
        <v>1705</v>
      </c>
      <c r="B62" s="35"/>
      <c r="C62" s="17"/>
      <c r="D62" s="17"/>
      <c r="E62" s="35"/>
      <c r="F62" s="30"/>
      <c r="G62" s="125"/>
    </row>
    <row r="63" spans="1:7">
      <c r="A63" s="3686" t="s">
        <v>590</v>
      </c>
      <c r="B63" s="3687"/>
      <c r="C63" s="3687"/>
      <c r="D63" s="3687"/>
      <c r="E63" s="3687"/>
      <c r="F63" s="3687"/>
      <c r="G63" s="3687"/>
    </row>
    <row r="64" spans="1:7" ht="15.75" thickBot="1">
      <c r="A64" s="35"/>
      <c r="B64" s="69"/>
      <c r="C64" s="69"/>
      <c r="D64" s="69"/>
      <c r="E64" s="35"/>
      <c r="F64" s="35"/>
      <c r="G64" s="129"/>
    </row>
    <row r="65" spans="1:7">
      <c r="A65" s="43"/>
      <c r="B65" s="44" t="s">
        <v>1785</v>
      </c>
      <c r="C65" s="59" t="s">
        <v>1330</v>
      </c>
      <c r="D65" s="46"/>
      <c r="E65" s="46"/>
      <c r="F65" s="605" t="s">
        <v>1787</v>
      </c>
      <c r="G65" s="146" t="s">
        <v>1788</v>
      </c>
    </row>
    <row r="66" spans="1:7">
      <c r="A66" s="34"/>
      <c r="B66" s="784" t="str">
        <f>'Data Sheet'!$C$25</f>
        <v xml:space="preserve">Niagara Mohawk Power Corporation </v>
      </c>
      <c r="C66" s="57" t="s">
        <v>1331</v>
      </c>
      <c r="D66" s="30" t="s">
        <v>1332</v>
      </c>
      <c r="E66" s="65" t="s">
        <v>1333</v>
      </c>
      <c r="F66" s="273" t="s">
        <v>1790</v>
      </c>
      <c r="G66" s="39"/>
    </row>
    <row r="67" spans="1:7">
      <c r="A67" s="37"/>
      <c r="B67" s="38"/>
      <c r="C67" s="101" t="s">
        <v>1334</v>
      </c>
      <c r="D67" s="38" t="s">
        <v>1332</v>
      </c>
      <c r="E67" s="100" t="s">
        <v>1335</v>
      </c>
      <c r="F67" s="651" t="str">
        <f>'Data Sheet'!$C$40</f>
        <v>April 12, 2018</v>
      </c>
      <c r="G67" s="1215" t="str">
        <f>'Data Sheet'!$C$38</f>
        <v>December 31, 2017</v>
      </c>
    </row>
    <row r="68" spans="1:7">
      <c r="A68" s="31" t="s">
        <v>591</v>
      </c>
      <c r="B68" s="32"/>
      <c r="C68" s="32"/>
      <c r="D68" s="32"/>
      <c r="E68" s="32"/>
      <c r="F68" s="32"/>
      <c r="G68" s="33"/>
    </row>
    <row r="69" spans="1:7">
      <c r="A69" s="51" t="s">
        <v>1714</v>
      </c>
      <c r="B69" s="152" t="s">
        <v>1768</v>
      </c>
      <c r="C69" s="30"/>
      <c r="D69" s="30"/>
      <c r="E69" s="30"/>
      <c r="F69" s="30"/>
      <c r="G69" s="53" t="s">
        <v>1826</v>
      </c>
    </row>
    <row r="70" spans="1:7">
      <c r="A70" s="54" t="s">
        <v>1717</v>
      </c>
      <c r="B70" s="153" t="s">
        <v>592</v>
      </c>
      <c r="C70" s="38"/>
      <c r="D70" s="32"/>
      <c r="E70" s="32"/>
      <c r="F70" s="32"/>
      <c r="G70" s="56" t="s">
        <v>3006</v>
      </c>
    </row>
    <row r="71" spans="1:7">
      <c r="A71" s="51"/>
      <c r="B71" s="30"/>
      <c r="C71" s="30"/>
      <c r="D71" s="35"/>
      <c r="E71" s="35"/>
      <c r="F71" s="35"/>
      <c r="G71" s="148"/>
    </row>
    <row r="72" spans="1:7" ht="15.75">
      <c r="A72" s="51"/>
      <c r="B72" s="122" t="s">
        <v>279</v>
      </c>
      <c r="C72" s="1070"/>
      <c r="D72" s="71"/>
      <c r="E72" s="122"/>
      <c r="F72" s="35"/>
      <c r="G72" s="148"/>
    </row>
    <row r="73" spans="1:7">
      <c r="A73" s="51"/>
      <c r="B73" s="3683" t="s">
        <v>2300</v>
      </c>
      <c r="C73" s="3607"/>
      <c r="D73" s="3607"/>
      <c r="E73" s="3607"/>
      <c r="F73" s="3688"/>
      <c r="G73" s="148"/>
    </row>
    <row r="74" spans="1:7">
      <c r="A74" s="51"/>
      <c r="B74" s="3684"/>
      <c r="C74" s="3607"/>
      <c r="D74" s="3607"/>
      <c r="E74" s="3607"/>
      <c r="F74" s="3688"/>
      <c r="G74" s="148"/>
    </row>
    <row r="75" spans="1:7">
      <c r="A75" s="54"/>
      <c r="B75" s="32"/>
      <c r="C75" s="32"/>
      <c r="D75" s="32"/>
      <c r="E75" s="32"/>
      <c r="F75" s="38"/>
      <c r="G75" s="148"/>
    </row>
    <row r="76" spans="1:7">
      <c r="A76" s="51" t="s">
        <v>955</v>
      </c>
      <c r="B76" s="35"/>
      <c r="C76" s="35"/>
      <c r="D76" s="35"/>
      <c r="E76" s="35"/>
      <c r="F76" s="30"/>
      <c r="G76" s="138"/>
    </row>
    <row r="77" spans="1:7">
      <c r="A77" s="51" t="s">
        <v>957</v>
      </c>
      <c r="B77" s="35"/>
      <c r="C77" s="35"/>
      <c r="D77" s="35"/>
      <c r="E77" s="35"/>
      <c r="F77" s="30"/>
      <c r="G77" s="138"/>
    </row>
    <row r="78" spans="1:7">
      <c r="A78" s="51" t="s">
        <v>960</v>
      </c>
      <c r="B78" s="35"/>
      <c r="C78" s="35"/>
      <c r="D78" s="35"/>
      <c r="E78" s="35"/>
      <c r="F78" s="30"/>
      <c r="G78" s="138"/>
    </row>
    <row r="79" spans="1:7">
      <c r="A79" s="51" t="s">
        <v>962</v>
      </c>
      <c r="B79" s="35"/>
      <c r="C79" s="35"/>
      <c r="D79" s="35"/>
      <c r="E79" s="35"/>
      <c r="F79" s="30"/>
      <c r="G79" s="138"/>
    </row>
    <row r="80" spans="1:7">
      <c r="A80" s="51" t="s">
        <v>964</v>
      </c>
      <c r="B80" s="35"/>
      <c r="C80" s="35"/>
      <c r="D80" s="35"/>
      <c r="E80" s="35"/>
      <c r="F80" s="30"/>
      <c r="G80" s="138"/>
    </row>
    <row r="81" spans="1:9">
      <c r="A81" s="54" t="s">
        <v>966</v>
      </c>
      <c r="B81" s="32"/>
      <c r="C81" s="32"/>
      <c r="D81" s="32"/>
      <c r="E81" s="32"/>
      <c r="F81" s="38"/>
      <c r="G81" s="135"/>
    </row>
    <row r="82" spans="1:9">
      <c r="A82" s="54" t="s">
        <v>968</v>
      </c>
      <c r="B82" s="32" t="s">
        <v>280</v>
      </c>
      <c r="C82" s="32"/>
      <c r="D82" s="32"/>
      <c r="E82" s="32"/>
      <c r="F82" s="38"/>
      <c r="G82" s="135">
        <f>SUM(G76:G81)</f>
        <v>0</v>
      </c>
    </row>
    <row r="83" spans="1:9">
      <c r="A83" s="51"/>
      <c r="B83" s="35"/>
      <c r="C83" s="35"/>
      <c r="D83" s="35"/>
      <c r="E83" s="35"/>
      <c r="F83" s="30"/>
      <c r="G83" s="148"/>
    </row>
    <row r="84" spans="1:9" ht="15.75">
      <c r="A84" s="51"/>
      <c r="B84" s="3689" t="s">
        <v>281</v>
      </c>
      <c r="C84" s="3690"/>
      <c r="D84" s="3690"/>
      <c r="E84" s="3690"/>
      <c r="F84" s="3691"/>
      <c r="G84" s="148"/>
    </row>
    <row r="85" spans="1:9">
      <c r="A85" s="51"/>
      <c r="B85" s="3681" t="s">
        <v>282</v>
      </c>
      <c r="C85" s="3612"/>
      <c r="D85" s="3612"/>
      <c r="E85" s="3612"/>
      <c r="F85" s="3682"/>
      <c r="G85" s="148"/>
    </row>
    <row r="86" spans="1:9">
      <c r="A86" s="51"/>
      <c r="B86" s="35"/>
      <c r="C86" s="35"/>
      <c r="D86" s="35"/>
      <c r="E86" s="35"/>
      <c r="F86" s="30"/>
      <c r="G86" s="148"/>
    </row>
    <row r="87" spans="1:9">
      <c r="A87" s="51"/>
      <c r="B87" s="3683" t="s">
        <v>2301</v>
      </c>
      <c r="C87" s="3607"/>
      <c r="D87" s="3607"/>
      <c r="E87" s="3607"/>
      <c r="F87" s="30"/>
      <c r="G87" s="148"/>
    </row>
    <row r="88" spans="1:9">
      <c r="A88" s="51"/>
      <c r="B88" s="3684"/>
      <c r="C88" s="3607"/>
      <c r="D88" s="3607"/>
      <c r="E88" s="3607"/>
      <c r="F88" s="30"/>
      <c r="G88" s="148"/>
    </row>
    <row r="89" spans="1:9">
      <c r="A89" s="51"/>
      <c r="B89" s="3684"/>
      <c r="C89" s="3607"/>
      <c r="D89" s="3607"/>
      <c r="E89" s="3607"/>
      <c r="F89" s="30"/>
      <c r="G89" s="148"/>
    </row>
    <row r="90" spans="1:9">
      <c r="A90" s="54"/>
      <c r="B90" s="3685"/>
      <c r="C90" s="3628"/>
      <c r="D90" s="3628"/>
      <c r="E90" s="3628"/>
      <c r="F90" s="38"/>
      <c r="G90" s="148"/>
    </row>
    <row r="91" spans="1:9">
      <c r="A91" s="54" t="s">
        <v>969</v>
      </c>
      <c r="B91" s="1106" t="s">
        <v>283</v>
      </c>
      <c r="C91" s="32"/>
      <c r="D91" s="32"/>
      <c r="E91" s="32"/>
      <c r="F91" s="38"/>
      <c r="G91" s="135"/>
    </row>
    <row r="92" spans="1:9">
      <c r="A92" s="54" t="s">
        <v>971</v>
      </c>
      <c r="B92" s="1106" t="s">
        <v>284</v>
      </c>
      <c r="C92" s="32"/>
      <c r="D92" s="32"/>
      <c r="E92" s="32"/>
      <c r="F92" s="38"/>
      <c r="G92" s="135">
        <f>G82+G91</f>
        <v>0</v>
      </c>
    </row>
    <row r="93" spans="1:9">
      <c r="A93" s="54" t="s">
        <v>973</v>
      </c>
      <c r="B93" s="1106" t="s">
        <v>285</v>
      </c>
      <c r="C93" s="32"/>
      <c r="D93" s="32"/>
      <c r="E93" s="32"/>
      <c r="F93" s="38"/>
      <c r="G93" s="135">
        <f>G60+G92</f>
        <v>1188971762</v>
      </c>
      <c r="I93" s="2716"/>
    </row>
    <row r="94" spans="1:9">
      <c r="A94" s="51"/>
      <c r="B94" s="35"/>
      <c r="C94" s="35"/>
      <c r="D94" s="35"/>
      <c r="E94" s="35"/>
      <c r="F94" s="30"/>
      <c r="G94" s="148"/>
    </row>
    <row r="95" spans="1:9" ht="15.75">
      <c r="A95" s="51"/>
      <c r="B95" s="122" t="s">
        <v>286</v>
      </c>
      <c r="C95" s="35"/>
      <c r="D95" s="35"/>
      <c r="E95" s="35"/>
      <c r="F95" s="30"/>
      <c r="G95" s="148"/>
    </row>
    <row r="96" spans="1:9">
      <c r="A96" s="54"/>
      <c r="B96" s="32"/>
      <c r="C96" s="32"/>
      <c r="D96" s="32"/>
      <c r="E96" s="32"/>
      <c r="F96" s="38"/>
      <c r="G96" s="148"/>
    </row>
    <row r="97" spans="1:9">
      <c r="A97" s="54" t="s">
        <v>975</v>
      </c>
      <c r="B97" s="750" t="s">
        <v>287</v>
      </c>
      <c r="C97" s="32"/>
      <c r="D97" s="32"/>
      <c r="E97" s="32"/>
      <c r="F97" s="38"/>
      <c r="G97" s="135">
        <v>-2646962</v>
      </c>
    </row>
    <row r="98" spans="1:9">
      <c r="A98" s="54" t="s">
        <v>977</v>
      </c>
      <c r="B98" s="750" t="s">
        <v>288</v>
      </c>
      <c r="C98" s="32"/>
      <c r="D98" s="32"/>
      <c r="E98" s="32"/>
      <c r="F98" s="38"/>
      <c r="G98" s="135">
        <f>+'114117'!AC17</f>
        <v>-89247</v>
      </c>
    </row>
    <row r="99" spans="1:9">
      <c r="A99" s="54" t="s">
        <v>979</v>
      </c>
      <c r="B99" s="750" t="s">
        <v>289</v>
      </c>
      <c r="C99" s="32"/>
      <c r="D99" s="32"/>
      <c r="E99" s="32"/>
      <c r="F99" s="38"/>
      <c r="G99" s="135"/>
    </row>
    <row r="100" spans="1:9">
      <c r="A100" s="54" t="s">
        <v>981</v>
      </c>
      <c r="B100" s="750" t="s">
        <v>290</v>
      </c>
      <c r="C100" s="38"/>
      <c r="D100" s="38"/>
      <c r="E100" s="38"/>
      <c r="F100" s="38"/>
      <c r="G100" s="135"/>
    </row>
    <row r="101" spans="1:9">
      <c r="A101" s="54" t="s">
        <v>984</v>
      </c>
      <c r="B101" s="750" t="s">
        <v>291</v>
      </c>
      <c r="C101" s="32"/>
      <c r="D101" s="32"/>
      <c r="E101" s="32"/>
      <c r="F101" s="38"/>
      <c r="G101" s="135">
        <f>G97+G98-G99+G100</f>
        <v>-2736209</v>
      </c>
      <c r="I101" s="2716"/>
    </row>
    <row r="102" spans="1:9">
      <c r="A102" s="34"/>
      <c r="B102" s="35"/>
      <c r="C102" s="35"/>
      <c r="D102" s="35"/>
      <c r="E102" s="35"/>
      <c r="F102" s="30"/>
      <c r="G102" s="126"/>
    </row>
    <row r="103" spans="1:9">
      <c r="A103" s="34"/>
      <c r="B103" s="35"/>
      <c r="C103" s="35"/>
      <c r="D103" s="35"/>
      <c r="E103" s="35"/>
      <c r="F103" s="30"/>
      <c r="G103" s="126"/>
    </row>
    <row r="104" spans="1:9">
      <c r="A104" s="34"/>
      <c r="B104" s="35"/>
      <c r="C104" s="35"/>
      <c r="D104" s="35"/>
      <c r="E104" s="35"/>
      <c r="F104" s="30"/>
      <c r="G104" s="126"/>
    </row>
    <row r="105" spans="1:9">
      <c r="A105" s="34"/>
      <c r="B105" s="35"/>
      <c r="C105" s="35"/>
      <c r="D105" s="35"/>
      <c r="E105" s="35"/>
      <c r="F105" s="30"/>
      <c r="G105" s="126"/>
    </row>
    <row r="106" spans="1:9">
      <c r="A106" s="34"/>
      <c r="B106" s="35"/>
      <c r="C106" s="35"/>
      <c r="D106" s="35"/>
      <c r="E106" s="35"/>
      <c r="F106" s="30"/>
      <c r="G106" s="126"/>
    </row>
    <row r="107" spans="1:9">
      <c r="A107" s="34"/>
      <c r="B107" s="35"/>
      <c r="C107" s="35"/>
      <c r="D107" s="35"/>
      <c r="E107" s="35"/>
      <c r="F107" s="30"/>
      <c r="G107" s="126"/>
    </row>
    <row r="108" spans="1:9">
      <c r="A108" s="34"/>
      <c r="B108" s="35"/>
      <c r="C108" s="35"/>
      <c r="D108" s="35"/>
      <c r="E108" s="35"/>
      <c r="F108" s="30"/>
      <c r="G108" s="126"/>
    </row>
    <row r="109" spans="1:9">
      <c r="A109" s="34"/>
      <c r="B109" s="35"/>
      <c r="C109" s="35"/>
      <c r="D109" s="35"/>
      <c r="E109" s="35"/>
      <c r="F109" s="30"/>
      <c r="G109" s="126"/>
    </row>
    <row r="110" spans="1:9">
      <c r="A110" s="34"/>
      <c r="B110" s="35"/>
      <c r="C110" s="35"/>
      <c r="D110" s="35"/>
      <c r="E110" s="35"/>
      <c r="F110" s="30"/>
      <c r="G110" s="126"/>
    </row>
    <row r="111" spans="1:9">
      <c r="A111" s="34"/>
      <c r="B111" s="35"/>
      <c r="C111" s="35"/>
      <c r="D111" s="35"/>
      <c r="E111" s="35"/>
      <c r="F111" s="30"/>
      <c r="G111" s="126"/>
    </row>
    <row r="112" spans="1:9">
      <c r="A112" s="34"/>
      <c r="B112" s="30"/>
      <c r="C112" s="35"/>
      <c r="D112" s="35"/>
      <c r="E112" s="35"/>
      <c r="F112" s="30"/>
      <c r="G112" s="126"/>
    </row>
    <row r="113" spans="1:7">
      <c r="A113" s="34"/>
      <c r="B113" s="30"/>
      <c r="C113" s="35"/>
      <c r="D113" s="35"/>
      <c r="E113" s="35"/>
      <c r="F113" s="30"/>
      <c r="G113" s="126"/>
    </row>
    <row r="114" spans="1:7">
      <c r="A114" s="34"/>
      <c r="B114" s="35"/>
      <c r="C114" s="35"/>
      <c r="D114" s="35"/>
      <c r="E114" s="35"/>
      <c r="F114" s="30"/>
      <c r="G114" s="126"/>
    </row>
    <row r="115" spans="1:7">
      <c r="A115" s="34"/>
      <c r="B115" s="30"/>
      <c r="C115" s="35"/>
      <c r="D115" s="35"/>
      <c r="E115" s="35"/>
      <c r="F115" s="30"/>
      <c r="G115" s="126"/>
    </row>
    <row r="116" spans="1:7">
      <c r="A116" s="34"/>
      <c r="B116" s="30"/>
      <c r="C116" s="30"/>
      <c r="D116" s="30"/>
      <c r="E116" s="30"/>
      <c r="F116" s="30"/>
      <c r="G116" s="126"/>
    </row>
    <row r="117" spans="1:7">
      <c r="A117" s="34"/>
      <c r="B117" s="30"/>
      <c r="C117" s="35"/>
      <c r="D117" s="35"/>
      <c r="E117" s="35"/>
      <c r="F117" s="30"/>
      <c r="G117" s="126"/>
    </row>
    <row r="118" spans="1:7">
      <c r="A118" s="34"/>
      <c r="B118" s="30"/>
      <c r="C118" s="35"/>
      <c r="D118" s="35"/>
      <c r="E118" s="35"/>
      <c r="F118" s="30"/>
      <c r="G118" s="126"/>
    </row>
    <row r="119" spans="1:7">
      <c r="A119" s="34"/>
      <c r="B119" s="30"/>
      <c r="C119" s="35"/>
      <c r="D119" s="35"/>
      <c r="E119" s="35"/>
      <c r="F119" s="30"/>
      <c r="G119" s="126"/>
    </row>
    <row r="120" spans="1:7">
      <c r="A120" s="34"/>
      <c r="B120" s="35"/>
      <c r="C120" s="35"/>
      <c r="D120" s="35"/>
      <c r="E120" s="35"/>
      <c r="F120" s="30"/>
      <c r="G120" s="126"/>
    </row>
    <row r="121" spans="1:7">
      <c r="A121" s="34"/>
      <c r="B121" s="30"/>
      <c r="C121" s="35"/>
      <c r="D121" s="35"/>
      <c r="E121" s="35"/>
      <c r="F121" s="30"/>
      <c r="G121" s="126"/>
    </row>
    <row r="122" spans="1:7">
      <c r="A122" s="34"/>
      <c r="B122" s="30"/>
      <c r="C122" s="35"/>
      <c r="D122" s="35"/>
      <c r="E122" s="35"/>
      <c r="F122" s="30"/>
      <c r="G122" s="126"/>
    </row>
    <row r="123" spans="1:7" ht="15.75" thickBot="1">
      <c r="A123" s="40"/>
      <c r="B123" s="41"/>
      <c r="C123" s="42"/>
      <c r="D123" s="42"/>
      <c r="E123" s="42"/>
      <c r="F123" s="41"/>
      <c r="G123" s="128"/>
    </row>
    <row r="124" spans="1:7">
      <c r="A124" s="1242" t="s">
        <v>1705</v>
      </c>
      <c r="B124" s="1242"/>
      <c r="C124" s="35"/>
      <c r="D124" s="17"/>
      <c r="E124" s="35"/>
      <c r="F124" s="30"/>
      <c r="G124" s="125"/>
    </row>
    <row r="125" spans="1:7">
      <c r="A125" s="35" t="s">
        <v>292</v>
      </c>
      <c r="B125" s="35"/>
      <c r="C125" s="35"/>
      <c r="D125" s="35"/>
      <c r="E125" s="35"/>
      <c r="F125" s="35"/>
      <c r="G125" s="129"/>
    </row>
    <row r="126" spans="1:7">
      <c r="A126" s="17"/>
      <c r="B126" s="17"/>
      <c r="C126" s="17"/>
      <c r="D126" s="17"/>
      <c r="E126" s="17"/>
      <c r="F126" s="17"/>
      <c r="G126" s="17"/>
    </row>
    <row r="127" spans="1:7">
      <c r="A127" s="17"/>
      <c r="B127" s="17"/>
      <c r="C127" s="17"/>
      <c r="D127" s="17"/>
      <c r="E127" s="17"/>
      <c r="F127" s="17"/>
      <c r="G127" s="17"/>
    </row>
    <row r="128" spans="1:7">
      <c r="A128" s="17"/>
      <c r="B128" s="17"/>
      <c r="C128" s="17"/>
      <c r="D128" s="17"/>
      <c r="E128" s="17"/>
      <c r="F128" s="17"/>
      <c r="G128" s="17"/>
    </row>
    <row r="129" spans="1:7">
      <c r="A129" s="30"/>
      <c r="B129" s="30"/>
      <c r="C129" s="30"/>
      <c r="D129" s="30"/>
      <c r="E129" s="30"/>
      <c r="F129" s="30"/>
      <c r="G129" s="125"/>
    </row>
    <row r="130" spans="1:7">
      <c r="A130" s="30"/>
      <c r="B130" s="30"/>
      <c r="C130" s="30"/>
      <c r="D130" s="30"/>
      <c r="E130" s="30"/>
      <c r="F130" s="30"/>
      <c r="G130" s="125"/>
    </row>
    <row r="131" spans="1:7">
      <c r="A131" s="30"/>
      <c r="B131" s="30"/>
      <c r="C131" s="30"/>
      <c r="D131" s="30"/>
      <c r="E131" s="30"/>
      <c r="F131" s="30"/>
      <c r="G131" s="125"/>
    </row>
    <row r="132" spans="1:7">
      <c r="A132" s="30"/>
      <c r="B132" s="30"/>
      <c r="C132" s="30"/>
      <c r="D132" s="30"/>
      <c r="E132" s="30"/>
      <c r="F132" s="30"/>
      <c r="G132" s="125"/>
    </row>
    <row r="133" spans="1:7">
      <c r="A133" s="30"/>
      <c r="B133" s="30"/>
      <c r="C133" s="30"/>
      <c r="D133" s="30"/>
      <c r="E133" s="30"/>
      <c r="F133" s="30"/>
      <c r="G133" s="125"/>
    </row>
    <row r="134" spans="1:7">
      <c r="A134" s="30"/>
      <c r="B134" s="30"/>
      <c r="C134" s="30"/>
      <c r="D134" s="30"/>
      <c r="E134" s="30"/>
      <c r="F134" s="30"/>
      <c r="G134" s="125"/>
    </row>
    <row r="135" spans="1:7">
      <c r="A135" s="30"/>
      <c r="B135" s="30"/>
      <c r="C135" s="30"/>
      <c r="D135" s="30"/>
      <c r="E135" s="30"/>
      <c r="F135" s="30"/>
      <c r="G135" s="125"/>
    </row>
    <row r="136" spans="1:7">
      <c r="A136" s="30"/>
      <c r="B136" s="30"/>
      <c r="C136" s="30"/>
      <c r="D136" s="30"/>
      <c r="E136" s="30"/>
      <c r="F136" s="30"/>
      <c r="G136" s="125"/>
    </row>
    <row r="137" spans="1:7">
      <c r="A137" s="30"/>
      <c r="B137" s="30"/>
      <c r="C137" s="30"/>
      <c r="D137" s="30"/>
      <c r="E137" s="30"/>
      <c r="F137" s="30"/>
      <c r="G137" s="125"/>
    </row>
    <row r="138" spans="1:7">
      <c r="A138" s="30"/>
      <c r="B138" s="30"/>
      <c r="C138" s="30"/>
      <c r="D138" s="30"/>
      <c r="E138" s="30"/>
      <c r="F138" s="30"/>
      <c r="G138" s="125"/>
    </row>
    <row r="139" spans="1:7">
      <c r="A139" s="30"/>
      <c r="B139" s="30"/>
      <c r="C139" s="30"/>
      <c r="D139" s="30"/>
      <c r="E139" s="30"/>
      <c r="F139" s="30"/>
      <c r="G139" s="125"/>
    </row>
    <row r="140" spans="1:7">
      <c r="A140" s="30"/>
      <c r="B140" s="30"/>
      <c r="C140" s="30"/>
      <c r="D140" s="30"/>
      <c r="E140" s="30"/>
      <c r="F140" s="30"/>
      <c r="G140" s="30"/>
    </row>
    <row r="141" spans="1:7">
      <c r="A141" s="30"/>
      <c r="B141" s="30"/>
      <c r="C141" s="30"/>
      <c r="D141" s="30"/>
      <c r="E141" s="30"/>
      <c r="F141" s="30"/>
      <c r="G141" s="30"/>
    </row>
  </sheetData>
  <mergeCells count="12">
    <mergeCell ref="B5:C7"/>
    <mergeCell ref="E6:G8"/>
    <mergeCell ref="B8:C11"/>
    <mergeCell ref="E9:G13"/>
    <mergeCell ref="B12:C13"/>
    <mergeCell ref="B85:F85"/>
    <mergeCell ref="B87:E90"/>
    <mergeCell ref="B14:C16"/>
    <mergeCell ref="E14:G15"/>
    <mergeCell ref="A63:G63"/>
    <mergeCell ref="B73:F74"/>
    <mergeCell ref="B84:F84"/>
  </mergeCells>
  <printOptions horizontalCentered="1" verticalCentered="1"/>
  <pageMargins left="0.5" right="0.5" top="0.5" bottom="0.5" header="0.5" footer="0.5"/>
  <pageSetup scale="71" fitToHeight="2" orientation="portrait" horizontalDpi="300" verticalDpi="300" r:id="rId1"/>
  <headerFooter alignWithMargins="0"/>
  <rowBreaks count="1" manualBreakCount="1">
    <brk id="63"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G142"/>
  <sheetViews>
    <sheetView defaultGridColor="0" view="pageBreakPreview" colorId="22" zoomScale="90" zoomScaleNormal="110" zoomScaleSheetLayoutView="90" workbookViewId="0">
      <selection activeCell="G88" sqref="G1:G1048576"/>
    </sheetView>
  </sheetViews>
  <sheetFormatPr defaultColWidth="9.6640625" defaultRowHeight="15"/>
  <cols>
    <col min="1" max="1" width="4.6640625" style="1479" customWidth="1"/>
    <col min="2" max="2" width="47" style="1479" customWidth="1"/>
    <col min="3" max="3" width="21.6640625" style="1479" customWidth="1"/>
    <col min="4" max="4" width="15.109375" style="1479" customWidth="1"/>
    <col min="5" max="5" width="21.6640625" style="1479" customWidth="1"/>
    <col min="6" max="6" width="9.6640625" style="1479"/>
    <col min="7" max="7" width="13" style="1479" customWidth="1"/>
    <col min="8" max="16384" width="9.6640625" style="1479"/>
  </cols>
  <sheetData>
    <row r="1" spans="1:5">
      <c r="A1" s="1616"/>
      <c r="B1" s="1617" t="s">
        <v>1785</v>
      </c>
      <c r="C1" s="1618" t="s">
        <v>1330</v>
      </c>
      <c r="D1" s="1700" t="s">
        <v>1787</v>
      </c>
      <c r="E1" s="1623" t="s">
        <v>1788</v>
      </c>
    </row>
    <row r="2" spans="1:5">
      <c r="A2" s="1624"/>
      <c r="B2" s="1481" t="str">
        <f>'Data Sheet'!$C$25</f>
        <v xml:space="preserve">Niagara Mohawk Power Corporation </v>
      </c>
      <c r="C2" s="65" t="s">
        <v>2302</v>
      </c>
      <c r="D2" s="273" t="s">
        <v>1790</v>
      </c>
      <c r="E2" s="1628"/>
    </row>
    <row r="3" spans="1:5" ht="15" customHeight="1">
      <c r="A3" s="1631"/>
      <c r="B3" s="3011"/>
      <c r="C3" s="3010" t="s">
        <v>1711</v>
      </c>
      <c r="D3" s="651" t="str">
        <f>'Data Sheet'!$C$40</f>
        <v>April 12, 2018</v>
      </c>
      <c r="E3" s="1580" t="str">
        <f>'Data Sheet'!$C$38</f>
        <v>December 31, 2017</v>
      </c>
    </row>
    <row r="4" spans="1:5" ht="15" customHeight="1">
      <c r="A4" s="1639"/>
      <c r="B4" s="1640" t="s">
        <v>293</v>
      </c>
      <c r="C4" s="1640"/>
      <c r="D4" s="1640"/>
      <c r="E4" s="1641"/>
    </row>
    <row r="5" spans="1:5" ht="15" customHeight="1">
      <c r="A5" s="1624"/>
      <c r="B5" s="3692" t="s">
        <v>3429</v>
      </c>
      <c r="C5" s="3695" t="s">
        <v>3430</v>
      </c>
      <c r="D5" s="3695"/>
      <c r="E5" s="3696"/>
    </row>
    <row r="6" spans="1:5">
      <c r="A6" s="1624"/>
      <c r="B6" s="3693"/>
      <c r="C6" s="3697"/>
      <c r="D6" s="3697"/>
      <c r="E6" s="3698"/>
    </row>
    <row r="7" spans="1:5">
      <c r="A7" s="1624"/>
      <c r="B7" s="3693"/>
      <c r="C7" s="3697"/>
      <c r="D7" s="3697"/>
      <c r="E7" s="3698"/>
    </row>
    <row r="8" spans="1:5">
      <c r="A8" s="1624"/>
      <c r="B8" s="3693"/>
      <c r="C8" s="3697"/>
      <c r="D8" s="3697"/>
      <c r="E8" s="3698"/>
    </row>
    <row r="9" spans="1:5">
      <c r="A9" s="1624"/>
      <c r="B9" s="3693"/>
      <c r="C9" s="2422"/>
      <c r="D9" s="2422"/>
      <c r="E9" s="2423"/>
    </row>
    <row r="10" spans="1:5">
      <c r="A10" s="1624"/>
      <c r="B10" s="3693"/>
      <c r="C10" s="2378"/>
      <c r="D10" s="2378"/>
      <c r="E10" s="2379"/>
    </row>
    <row r="11" spans="1:5">
      <c r="A11" s="1624"/>
      <c r="B11" s="3693"/>
      <c r="C11" s="1660"/>
      <c r="D11" s="1660"/>
      <c r="E11" s="1701"/>
    </row>
    <row r="12" spans="1:5">
      <c r="A12" s="1624"/>
      <c r="B12" s="3693"/>
      <c r="C12" s="1702"/>
      <c r="D12" s="1702"/>
      <c r="E12" s="1613"/>
    </row>
    <row r="13" spans="1:5">
      <c r="A13" s="1624"/>
      <c r="B13" s="3694" t="s">
        <v>3431</v>
      </c>
      <c r="C13" s="1642"/>
      <c r="D13" s="1502"/>
      <c r="E13" s="1613"/>
    </row>
    <row r="14" spans="1:5">
      <c r="A14" s="1624"/>
      <c r="B14" s="3693"/>
      <c r="C14" s="1642"/>
      <c r="D14" s="1502"/>
      <c r="E14" s="1613"/>
    </row>
    <row r="15" spans="1:5">
      <c r="A15" s="1631"/>
      <c r="B15" s="1640"/>
      <c r="C15" s="1640"/>
      <c r="D15" s="1635"/>
      <c r="E15" s="1662"/>
    </row>
    <row r="16" spans="1:5">
      <c r="A16" s="1667" t="s">
        <v>1714</v>
      </c>
      <c r="B16" s="1642" t="s">
        <v>294</v>
      </c>
      <c r="C16" s="1642"/>
      <c r="D16" s="1517"/>
      <c r="E16" s="1703" t="s">
        <v>295</v>
      </c>
    </row>
    <row r="17" spans="1:5">
      <c r="A17" s="1677" t="s">
        <v>1717</v>
      </c>
      <c r="B17" s="1640" t="s">
        <v>3005</v>
      </c>
      <c r="C17" s="1640"/>
      <c r="D17" s="1640"/>
      <c r="E17" s="1704" t="s">
        <v>3006</v>
      </c>
    </row>
    <row r="18" spans="1:5">
      <c r="A18" s="1647">
        <v>1</v>
      </c>
      <c r="B18" s="1652" t="s">
        <v>296</v>
      </c>
      <c r="C18" s="1640"/>
      <c r="D18" s="1705"/>
      <c r="E18" s="1706"/>
    </row>
    <row r="19" spans="1:5">
      <c r="A19" s="1647">
        <v>2</v>
      </c>
      <c r="B19" s="1707" t="s">
        <v>4576</v>
      </c>
      <c r="C19" s="1708"/>
      <c r="D19" s="2478"/>
      <c r="E19" s="1555">
        <f>+'114117'!AC55</f>
        <v>255973372</v>
      </c>
    </row>
    <row r="20" spans="1:5">
      <c r="A20" s="1647">
        <v>3</v>
      </c>
      <c r="B20" s="1652" t="s">
        <v>381</v>
      </c>
      <c r="C20" s="1640"/>
      <c r="D20" s="1705"/>
      <c r="E20" s="1706"/>
    </row>
    <row r="21" spans="1:5">
      <c r="A21" s="1647">
        <v>4</v>
      </c>
      <c r="B21" s="1652" t="s">
        <v>382</v>
      </c>
      <c r="C21" s="1640"/>
      <c r="D21" s="1705"/>
      <c r="E21" s="1557">
        <v>260875869</v>
      </c>
    </row>
    <row r="22" spans="1:5">
      <c r="A22" s="1647">
        <v>5</v>
      </c>
      <c r="B22" s="1652" t="s">
        <v>6645</v>
      </c>
      <c r="C22" s="1640"/>
      <c r="D22" s="1632"/>
      <c r="E22" s="1557">
        <v>3021923</v>
      </c>
    </row>
    <row r="23" spans="1:5">
      <c r="A23" s="1647">
        <v>6</v>
      </c>
      <c r="B23" s="1652" t="s">
        <v>4741</v>
      </c>
      <c r="C23" s="1640"/>
      <c r="D23" s="1632"/>
      <c r="E23" s="1557">
        <v>1422427</v>
      </c>
    </row>
    <row r="24" spans="1:5">
      <c r="A24" s="1647">
        <v>7</v>
      </c>
      <c r="B24" s="1652" t="s">
        <v>4742</v>
      </c>
      <c r="C24" s="1640"/>
      <c r="D24" s="1632"/>
      <c r="E24" s="1557">
        <v>-9210033</v>
      </c>
    </row>
    <row r="25" spans="1:5">
      <c r="A25" s="1647">
        <v>8</v>
      </c>
      <c r="B25" s="1652" t="s">
        <v>383</v>
      </c>
      <c r="C25" s="1640"/>
      <c r="D25" s="1632"/>
      <c r="E25" s="1557">
        <v>-11602931</v>
      </c>
    </row>
    <row r="26" spans="1:5">
      <c r="A26" s="1647">
        <v>9</v>
      </c>
      <c r="B26" s="1652" t="s">
        <v>384</v>
      </c>
      <c r="C26" s="1640"/>
      <c r="D26" s="1632"/>
      <c r="E26" s="1557">
        <v>-1788219</v>
      </c>
    </row>
    <row r="27" spans="1:5">
      <c r="A27" s="1647">
        <v>10</v>
      </c>
      <c r="B27" s="1652" t="s">
        <v>385</v>
      </c>
      <c r="C27" s="1640"/>
      <c r="D27" s="1632"/>
      <c r="E27" s="1557">
        <v>-52314616</v>
      </c>
    </row>
    <row r="28" spans="1:5">
      <c r="A28" s="1647">
        <v>11</v>
      </c>
      <c r="B28" s="1652" t="s">
        <v>386</v>
      </c>
      <c r="C28" s="1640"/>
      <c r="D28" s="1632"/>
      <c r="E28" s="1557">
        <v>-7732444</v>
      </c>
    </row>
    <row r="29" spans="1:5">
      <c r="A29" s="1647">
        <v>12</v>
      </c>
      <c r="B29" s="1652" t="s">
        <v>387</v>
      </c>
      <c r="C29" s="1640"/>
      <c r="D29" s="1632"/>
      <c r="E29" s="1557">
        <v>0</v>
      </c>
    </row>
    <row r="30" spans="1:5">
      <c r="A30" s="1647">
        <v>13</v>
      </c>
      <c r="B30" s="1652" t="s">
        <v>388</v>
      </c>
      <c r="C30" s="1640"/>
      <c r="D30" s="1632"/>
      <c r="E30" s="1557">
        <v>156014865</v>
      </c>
    </row>
    <row r="31" spans="1:5">
      <c r="A31" s="1647">
        <v>14</v>
      </c>
      <c r="B31" s="1652" t="s">
        <v>389</v>
      </c>
      <c r="C31" s="1640"/>
      <c r="D31" s="1632"/>
      <c r="E31" s="1557">
        <v>-121793421</v>
      </c>
    </row>
    <row r="32" spans="1:5">
      <c r="A32" s="1647">
        <v>15</v>
      </c>
      <c r="B32" s="1652" t="s">
        <v>390</v>
      </c>
      <c r="C32" s="1640"/>
      <c r="D32" s="1632"/>
      <c r="E32" s="1557">
        <v>319259339</v>
      </c>
    </row>
    <row r="33" spans="1:5">
      <c r="A33" s="1647">
        <v>16</v>
      </c>
      <c r="B33" s="1652" t="s">
        <v>391</v>
      </c>
      <c r="C33" s="1640"/>
      <c r="D33" s="1632"/>
      <c r="E33" s="1557">
        <v>11831665</v>
      </c>
    </row>
    <row r="34" spans="1:5">
      <c r="A34" s="1647">
        <v>17</v>
      </c>
      <c r="B34" s="1652" t="s">
        <v>392</v>
      </c>
      <c r="C34" s="1640"/>
      <c r="D34" s="1632"/>
      <c r="E34" s="1557">
        <v>-89247</v>
      </c>
    </row>
    <row r="35" spans="1:5">
      <c r="A35" s="1647">
        <v>18</v>
      </c>
      <c r="B35" s="1652" t="s">
        <v>393</v>
      </c>
      <c r="C35" s="1640"/>
      <c r="D35" s="1632"/>
      <c r="E35" s="1557">
        <v>-64309002</v>
      </c>
    </row>
    <row r="36" spans="1:5">
      <c r="A36" s="1647">
        <v>19</v>
      </c>
      <c r="B36" s="1652" t="s">
        <v>4743</v>
      </c>
      <c r="C36" s="1640"/>
      <c r="D36" s="1632"/>
      <c r="E36" s="1557">
        <v>0</v>
      </c>
    </row>
    <row r="37" spans="1:5">
      <c r="A37" s="1647">
        <v>20</v>
      </c>
      <c r="B37" s="1652" t="s">
        <v>4744</v>
      </c>
      <c r="C37" s="1640"/>
      <c r="D37" s="1632"/>
      <c r="E37" s="1557">
        <v>0</v>
      </c>
    </row>
    <row r="38" spans="1:5">
      <c r="A38" s="1647">
        <v>21</v>
      </c>
      <c r="B38" s="1652"/>
      <c r="C38" s="1640"/>
      <c r="D38" s="1632"/>
      <c r="E38" s="1557"/>
    </row>
    <row r="39" spans="1:5">
      <c r="A39" s="1647">
        <v>22</v>
      </c>
      <c r="B39" s="1707" t="s">
        <v>394</v>
      </c>
      <c r="C39" s="1708"/>
      <c r="D39" s="1709"/>
      <c r="E39" s="1557">
        <f>E19+SUM(E21:E32)-E33-E34+SUM(E35:E38)</f>
        <v>716074711</v>
      </c>
    </row>
    <row r="40" spans="1:5">
      <c r="A40" s="1647">
        <v>23</v>
      </c>
      <c r="B40" s="1652"/>
      <c r="C40" s="1640"/>
      <c r="D40" s="1632"/>
      <c r="E40" s="1557"/>
    </row>
    <row r="41" spans="1:5">
      <c r="A41" s="1647">
        <v>24</v>
      </c>
      <c r="B41" s="1652" t="s">
        <v>395</v>
      </c>
      <c r="C41" s="1640"/>
      <c r="D41" s="1632"/>
      <c r="E41" s="1557"/>
    </row>
    <row r="42" spans="1:5">
      <c r="A42" s="1647">
        <v>25</v>
      </c>
      <c r="B42" s="1652" t="s">
        <v>396</v>
      </c>
      <c r="C42" s="1640"/>
      <c r="D42" s="1632"/>
      <c r="E42" s="1557"/>
    </row>
    <row r="43" spans="1:5">
      <c r="A43" s="1647">
        <v>26</v>
      </c>
      <c r="B43" s="1652" t="s">
        <v>397</v>
      </c>
      <c r="C43" s="1640"/>
      <c r="D43" s="1632"/>
      <c r="E43" s="1557">
        <v>-577694274</v>
      </c>
    </row>
    <row r="44" spans="1:5">
      <c r="A44" s="1647">
        <v>27</v>
      </c>
      <c r="B44" s="1652" t="s">
        <v>398</v>
      </c>
      <c r="C44" s="1640"/>
      <c r="D44" s="1632"/>
      <c r="E44" s="1557">
        <v>0</v>
      </c>
    </row>
    <row r="45" spans="1:5">
      <c r="A45" s="1647">
        <v>28</v>
      </c>
      <c r="B45" s="1652" t="s">
        <v>399</v>
      </c>
      <c r="C45" s="1640"/>
      <c r="D45" s="1632"/>
      <c r="E45" s="1557">
        <v>-8754982</v>
      </c>
    </row>
    <row r="46" spans="1:5">
      <c r="A46" s="1647">
        <v>29</v>
      </c>
      <c r="B46" s="1652" t="s">
        <v>400</v>
      </c>
      <c r="C46" s="1640"/>
      <c r="D46" s="1632"/>
      <c r="E46" s="1557">
        <v>0</v>
      </c>
    </row>
    <row r="47" spans="1:5">
      <c r="A47" s="1647">
        <v>30</v>
      </c>
      <c r="B47" s="1652" t="s">
        <v>391</v>
      </c>
      <c r="C47" s="1640"/>
      <c r="D47" s="1632"/>
      <c r="E47" s="1557">
        <v>-11831665</v>
      </c>
    </row>
    <row r="48" spans="1:5">
      <c r="A48" s="1647">
        <v>31</v>
      </c>
      <c r="B48" s="1652" t="s">
        <v>393</v>
      </c>
      <c r="C48" s="1640"/>
      <c r="D48" s="1632"/>
      <c r="E48" s="1557">
        <v>-846926</v>
      </c>
    </row>
    <row r="49" spans="1:5">
      <c r="A49" s="1647">
        <v>32</v>
      </c>
      <c r="B49" s="1652" t="s">
        <v>4745</v>
      </c>
      <c r="C49" s="1640"/>
      <c r="D49" s="1632"/>
      <c r="E49" s="1557">
        <v>-53942988</v>
      </c>
    </row>
    <row r="50" spans="1:5">
      <c r="A50" s="1647">
        <v>33</v>
      </c>
      <c r="B50" s="1652"/>
      <c r="C50" s="1640"/>
      <c r="D50" s="1632"/>
      <c r="E50" s="1557"/>
    </row>
    <row r="51" spans="1:5">
      <c r="A51" s="1647">
        <v>34</v>
      </c>
      <c r="B51" s="1707" t="s">
        <v>1621</v>
      </c>
      <c r="C51" s="1708"/>
      <c r="D51" s="1709"/>
      <c r="E51" s="1557">
        <f>SUM(E42:E46)-E47+E48+E49</f>
        <v>-629407505</v>
      </c>
    </row>
    <row r="52" spans="1:5">
      <c r="A52" s="1647">
        <v>35</v>
      </c>
      <c r="B52" s="1652"/>
      <c r="C52" s="1640"/>
      <c r="D52" s="1632"/>
      <c r="E52" s="1706"/>
    </row>
    <row r="53" spans="1:5">
      <c r="A53" s="1647">
        <v>36</v>
      </c>
      <c r="B53" s="1652" t="s">
        <v>1622</v>
      </c>
      <c r="C53" s="1640"/>
      <c r="D53" s="1632"/>
      <c r="E53" s="1557">
        <v>0</v>
      </c>
    </row>
    <row r="54" spans="1:5">
      <c r="A54" s="1647">
        <v>37</v>
      </c>
      <c r="B54" s="1652" t="s">
        <v>1486</v>
      </c>
      <c r="C54" s="1640"/>
      <c r="D54" s="1632"/>
      <c r="E54" s="1557">
        <v>0</v>
      </c>
    </row>
    <row r="55" spans="1:5">
      <c r="A55" s="1647">
        <v>38</v>
      </c>
      <c r="B55" s="1652"/>
      <c r="C55" s="1640"/>
      <c r="D55" s="1632"/>
      <c r="E55" s="1557"/>
    </row>
    <row r="56" spans="1:5">
      <c r="A56" s="1647">
        <v>39</v>
      </c>
      <c r="B56" s="1652" t="s">
        <v>1487</v>
      </c>
      <c r="C56" s="1640"/>
      <c r="D56" s="1632"/>
      <c r="E56" s="1557">
        <v>0</v>
      </c>
    </row>
    <row r="57" spans="1:5">
      <c r="A57" s="1647">
        <v>40</v>
      </c>
      <c r="B57" s="1652" t="s">
        <v>1488</v>
      </c>
      <c r="C57" s="1640"/>
      <c r="D57" s="1632"/>
      <c r="E57" s="1557">
        <v>0</v>
      </c>
    </row>
    <row r="58" spans="1:5">
      <c r="A58" s="1647">
        <v>41</v>
      </c>
      <c r="B58" s="1652" t="s">
        <v>1489</v>
      </c>
      <c r="C58" s="1640"/>
      <c r="D58" s="1632"/>
      <c r="E58" s="1706"/>
    </row>
    <row r="59" spans="1:5">
      <c r="A59" s="1647">
        <v>42</v>
      </c>
      <c r="B59" s="1652" t="s">
        <v>1490</v>
      </c>
      <c r="C59" s="1640"/>
      <c r="D59" s="1632"/>
      <c r="E59" s="1557">
        <v>0</v>
      </c>
    </row>
    <row r="60" spans="1:5">
      <c r="A60" s="1647">
        <v>43</v>
      </c>
      <c r="B60" s="1652"/>
      <c r="C60" s="1640"/>
      <c r="D60" s="1632"/>
      <c r="E60" s="1557"/>
    </row>
    <row r="61" spans="1:5">
      <c r="A61" s="1647">
        <v>44</v>
      </c>
      <c r="B61" s="1652" t="s">
        <v>1491</v>
      </c>
      <c r="C61" s="1640"/>
      <c r="D61" s="1632"/>
      <c r="E61" s="1557">
        <v>0</v>
      </c>
    </row>
    <row r="62" spans="1:5" ht="15.75" thickBot="1">
      <c r="A62" s="1710">
        <v>45</v>
      </c>
      <c r="B62" s="1711" t="s">
        <v>1492</v>
      </c>
      <c r="C62" s="1697"/>
      <c r="D62" s="1696"/>
      <c r="E62" s="1602">
        <v>0</v>
      </c>
    </row>
    <row r="63" spans="1:5">
      <c r="A63" s="2389" t="s">
        <v>4646</v>
      </c>
      <c r="B63" s="2421"/>
      <c r="C63" s="1642"/>
      <c r="D63" s="1626"/>
      <c r="E63" s="1575"/>
    </row>
    <row r="64" spans="1:5">
      <c r="A64" s="1642" t="s">
        <v>1493</v>
      </c>
      <c r="B64" s="1517"/>
      <c r="C64" s="1642"/>
      <c r="D64" s="1642"/>
      <c r="E64" s="1573"/>
    </row>
    <row r="65" spans="1:5" ht="15.75" thickBot="1">
      <c r="A65" s="1642"/>
      <c r="B65" s="1517"/>
      <c r="C65" s="1642"/>
      <c r="D65" s="1642"/>
      <c r="E65" s="1573"/>
    </row>
    <row r="66" spans="1:5">
      <c r="A66" s="1616"/>
      <c r="B66" s="1617" t="s">
        <v>1785</v>
      </c>
      <c r="C66" s="1618" t="s">
        <v>1330</v>
      </c>
      <c r="D66" s="1700" t="s">
        <v>1787</v>
      </c>
      <c r="E66" s="1620" t="s">
        <v>1788</v>
      </c>
    </row>
    <row r="67" spans="1:5">
      <c r="A67" s="1624"/>
      <c r="B67" s="1481" t="str">
        <f>'Data Sheet'!$C$25</f>
        <v xml:space="preserve">Niagara Mohawk Power Corporation </v>
      </c>
      <c r="C67" s="1629" t="s">
        <v>2302</v>
      </c>
      <c r="D67" s="1481" t="s">
        <v>1790</v>
      </c>
      <c r="E67" s="1628"/>
    </row>
    <row r="68" spans="1:5">
      <c r="A68" s="1631"/>
      <c r="B68" s="1632"/>
      <c r="C68" s="1636" t="s">
        <v>1711</v>
      </c>
      <c r="D68" s="1579" t="str">
        <f>'Data Sheet'!$C$40</f>
        <v>April 12, 2018</v>
      </c>
      <c r="E68" s="1580" t="str">
        <f>'Data Sheet'!$C$38</f>
        <v>December 31, 2017</v>
      </c>
    </row>
    <row r="69" spans="1:5">
      <c r="A69" s="1639"/>
      <c r="B69" s="1640" t="s">
        <v>1494</v>
      </c>
      <c r="C69" s="1640"/>
      <c r="D69" s="1640"/>
      <c r="E69" s="1641"/>
    </row>
    <row r="70" spans="1:5">
      <c r="A70" s="1712" t="s">
        <v>3432</v>
      </c>
      <c r="B70" s="1688" t="s">
        <v>3433</v>
      </c>
      <c r="C70" s="1489" t="s">
        <v>1495</v>
      </c>
      <c r="D70" s="1502"/>
      <c r="E70" s="1918"/>
    </row>
    <row r="71" spans="1:5">
      <c r="A71" s="1713"/>
      <c r="B71" s="3673" t="s">
        <v>3434</v>
      </c>
      <c r="C71" s="1489" t="s">
        <v>1496</v>
      </c>
      <c r="D71" s="1502"/>
      <c r="E71" s="1918"/>
    </row>
    <row r="72" spans="1:5">
      <c r="A72" s="1624"/>
      <c r="B72" s="3670"/>
      <c r="C72" s="1489" t="s">
        <v>1497</v>
      </c>
      <c r="D72" s="1502"/>
      <c r="E72" s="1918"/>
    </row>
    <row r="73" spans="1:5">
      <c r="A73" s="1624"/>
      <c r="B73" s="3670"/>
      <c r="C73" s="1489" t="s">
        <v>1498</v>
      </c>
      <c r="D73" s="1502"/>
      <c r="E73" s="2420"/>
    </row>
    <row r="74" spans="1:5">
      <c r="A74" s="1624"/>
      <c r="B74" s="3673" t="s">
        <v>3435</v>
      </c>
      <c r="C74" s="1489" t="s">
        <v>1499</v>
      </c>
      <c r="D74" s="1502"/>
      <c r="E74" s="1918"/>
    </row>
    <row r="75" spans="1:5">
      <c r="A75" s="1624"/>
      <c r="B75" s="3673"/>
      <c r="C75" s="1489" t="s">
        <v>355</v>
      </c>
      <c r="D75" s="1502"/>
      <c r="E75" s="1918"/>
    </row>
    <row r="76" spans="1:5" ht="15" customHeight="1">
      <c r="A76" s="1624"/>
      <c r="B76" s="3673"/>
      <c r="C76" s="2424" t="s">
        <v>356</v>
      </c>
      <c r="D76" s="2424"/>
      <c r="E76" s="2425"/>
    </row>
    <row r="77" spans="1:5">
      <c r="A77" s="1624"/>
      <c r="B77" s="3673"/>
      <c r="C77" s="2424"/>
      <c r="D77" s="2424"/>
      <c r="E77" s="2425"/>
    </row>
    <row r="78" spans="1:5">
      <c r="A78" s="1631"/>
      <c r="B78" s="1640"/>
      <c r="C78" s="1640"/>
      <c r="D78" s="1635"/>
      <c r="E78" s="1662"/>
    </row>
    <row r="79" spans="1:5">
      <c r="A79" s="1667" t="s">
        <v>1714</v>
      </c>
      <c r="B79" s="1642" t="s">
        <v>357</v>
      </c>
      <c r="C79" s="1642"/>
      <c r="D79" s="1517"/>
      <c r="E79" s="1703" t="s">
        <v>295</v>
      </c>
    </row>
    <row r="80" spans="1:5">
      <c r="A80" s="1677" t="s">
        <v>1717</v>
      </c>
      <c r="B80" s="1640" t="s">
        <v>3005</v>
      </c>
      <c r="C80" s="1640"/>
      <c r="D80" s="1640"/>
      <c r="E80" s="1704" t="s">
        <v>3006</v>
      </c>
    </row>
    <row r="81" spans="1:5">
      <c r="A81" s="1647">
        <v>46</v>
      </c>
      <c r="B81" s="1652" t="s">
        <v>358</v>
      </c>
      <c r="C81" s="1640"/>
      <c r="D81" s="1705"/>
      <c r="E81" s="1555">
        <v>0</v>
      </c>
    </row>
    <row r="82" spans="1:5">
      <c r="A82" s="1647">
        <v>47</v>
      </c>
      <c r="B82" s="1652" t="s">
        <v>359</v>
      </c>
      <c r="C82" s="1640"/>
      <c r="D82" s="1705"/>
      <c r="E82" s="1557">
        <v>0</v>
      </c>
    </row>
    <row r="83" spans="1:5">
      <c r="A83" s="1647">
        <v>48</v>
      </c>
      <c r="B83" s="1652"/>
      <c r="C83" s="1640"/>
      <c r="D83" s="1705"/>
      <c r="E83" s="1557"/>
    </row>
    <row r="84" spans="1:5">
      <c r="A84" s="1647">
        <v>49</v>
      </c>
      <c r="B84" s="1652" t="s">
        <v>360</v>
      </c>
      <c r="C84" s="1640"/>
      <c r="D84" s="1705"/>
      <c r="E84" s="1557">
        <v>0</v>
      </c>
    </row>
    <row r="85" spans="1:5">
      <c r="A85" s="1647">
        <v>50</v>
      </c>
      <c r="B85" s="1652" t="s">
        <v>361</v>
      </c>
      <c r="C85" s="1640"/>
      <c r="D85" s="1632"/>
      <c r="E85" s="1557">
        <v>0</v>
      </c>
    </row>
    <row r="86" spans="1:5">
      <c r="A86" s="1647">
        <v>51</v>
      </c>
      <c r="B86" s="1652" t="s">
        <v>362</v>
      </c>
      <c r="C86" s="1640"/>
      <c r="D86" s="1632"/>
      <c r="E86" s="1557">
        <v>0</v>
      </c>
    </row>
    <row r="87" spans="1:5">
      <c r="A87" s="1647">
        <v>52</v>
      </c>
      <c r="B87" s="1652" t="s">
        <v>363</v>
      </c>
      <c r="C87" s="1640"/>
      <c r="D87" s="1632"/>
      <c r="E87" s="1557">
        <v>0</v>
      </c>
    </row>
    <row r="88" spans="1:5">
      <c r="A88" s="1647">
        <v>53</v>
      </c>
      <c r="B88" s="1707" t="s">
        <v>4577</v>
      </c>
      <c r="C88" s="1708"/>
      <c r="D88" s="1709"/>
      <c r="E88" s="1588">
        <v>-2466448</v>
      </c>
    </row>
    <row r="89" spans="1:5">
      <c r="A89" s="1647">
        <v>54</v>
      </c>
      <c r="B89" s="1652" t="s">
        <v>4746</v>
      </c>
      <c r="C89" s="1640"/>
      <c r="D89" s="1632"/>
      <c r="E89" s="1557">
        <v>438236861</v>
      </c>
    </row>
    <row r="90" spans="1:5">
      <c r="A90" s="1647">
        <v>55</v>
      </c>
      <c r="B90" s="1652" t="s">
        <v>4747</v>
      </c>
      <c r="C90" s="1640"/>
      <c r="D90" s="1632"/>
      <c r="E90" s="1557">
        <v>-8850288</v>
      </c>
    </row>
    <row r="91" spans="1:5">
      <c r="A91" s="1647">
        <v>56</v>
      </c>
      <c r="B91" s="1652" t="s">
        <v>364</v>
      </c>
      <c r="C91" s="1640"/>
      <c r="D91" s="1632"/>
      <c r="E91" s="1706"/>
    </row>
    <row r="92" spans="1:5">
      <c r="A92" s="1647">
        <v>57</v>
      </c>
      <c r="B92" s="1707" t="s">
        <v>4578</v>
      </c>
      <c r="C92" s="1708"/>
      <c r="D92" s="1709"/>
      <c r="E92" s="1557">
        <f>E51+SUM(E53:E62)+SUM(E81:E90)</f>
        <v>-202487380</v>
      </c>
    </row>
    <row r="93" spans="1:5">
      <c r="A93" s="1647">
        <v>58</v>
      </c>
      <c r="B93" s="1652"/>
      <c r="C93" s="1640"/>
      <c r="D93" s="1632"/>
      <c r="E93" s="1706"/>
    </row>
    <row r="94" spans="1:5">
      <c r="A94" s="1647">
        <v>59</v>
      </c>
      <c r="B94" s="1652" t="s">
        <v>365</v>
      </c>
      <c r="C94" s="1640"/>
      <c r="D94" s="1632"/>
      <c r="E94" s="1706"/>
    </row>
    <row r="95" spans="1:5">
      <c r="A95" s="1647">
        <v>60</v>
      </c>
      <c r="B95" s="1652" t="s">
        <v>366</v>
      </c>
      <c r="C95" s="1640"/>
      <c r="D95" s="1632"/>
      <c r="E95" s="1706"/>
    </row>
    <row r="96" spans="1:5">
      <c r="A96" s="1647">
        <v>61</v>
      </c>
      <c r="B96" s="1652" t="s">
        <v>5433</v>
      </c>
      <c r="C96" s="1640"/>
      <c r="D96" s="1632"/>
      <c r="E96" s="1557">
        <v>0</v>
      </c>
    </row>
    <row r="97" spans="1:5">
      <c r="A97" s="1647">
        <v>62</v>
      </c>
      <c r="B97" s="1652" t="s">
        <v>367</v>
      </c>
      <c r="C97" s="1640"/>
      <c r="D97" s="1632"/>
      <c r="E97" s="1557">
        <v>0</v>
      </c>
    </row>
    <row r="98" spans="1:5">
      <c r="A98" s="1647">
        <v>63</v>
      </c>
      <c r="B98" s="1652" t="s">
        <v>368</v>
      </c>
      <c r="C98" s="1640"/>
      <c r="D98" s="1632"/>
      <c r="E98" s="1557">
        <v>0</v>
      </c>
    </row>
    <row r="99" spans="1:5">
      <c r="A99" s="2466">
        <v>64</v>
      </c>
      <c r="B99" s="1707" t="s">
        <v>4579</v>
      </c>
      <c r="C99" s="1708"/>
      <c r="D99" s="1709"/>
      <c r="E99" s="1588">
        <v>0</v>
      </c>
    </row>
    <row r="100" spans="1:5">
      <c r="A100" s="1647">
        <v>65</v>
      </c>
      <c r="B100" s="1652"/>
      <c r="C100" s="1640"/>
      <c r="D100" s="1632"/>
      <c r="E100" s="1557"/>
    </row>
    <row r="101" spans="1:5">
      <c r="A101" s="1647">
        <v>66</v>
      </c>
      <c r="B101" s="1652" t="s">
        <v>369</v>
      </c>
      <c r="C101" s="1640"/>
      <c r="D101" s="1632"/>
      <c r="E101" s="1557"/>
    </row>
    <row r="102" spans="1:5">
      <c r="A102" s="1647">
        <v>67</v>
      </c>
      <c r="B102" s="1707" t="s">
        <v>4579</v>
      </c>
      <c r="C102" s="1708"/>
      <c r="D102" s="1709"/>
      <c r="E102" s="1588">
        <v>0</v>
      </c>
    </row>
    <row r="103" spans="1:5">
      <c r="A103" s="1647">
        <v>68</v>
      </c>
      <c r="B103" s="1652"/>
      <c r="C103" s="1640"/>
      <c r="D103" s="1632"/>
      <c r="E103" s="1557"/>
    </row>
    <row r="104" spans="1:5">
      <c r="A104" s="1647">
        <v>69</v>
      </c>
      <c r="B104" s="1652"/>
      <c r="C104" s="1640"/>
      <c r="D104" s="1632"/>
      <c r="E104" s="1557"/>
    </row>
    <row r="105" spans="1:5">
      <c r="A105" s="1647">
        <v>70</v>
      </c>
      <c r="B105" s="1707" t="s">
        <v>4580</v>
      </c>
      <c r="C105" s="1708"/>
      <c r="D105" s="1709"/>
      <c r="E105" s="1557">
        <f>SUM(E96:E104)</f>
        <v>0</v>
      </c>
    </row>
    <row r="106" spans="1:5">
      <c r="A106" s="1647">
        <v>71</v>
      </c>
      <c r="B106" s="1652"/>
      <c r="C106" s="1640"/>
      <c r="D106" s="1632"/>
      <c r="E106" s="1557"/>
    </row>
    <row r="107" spans="1:5">
      <c r="A107" s="1647">
        <v>72</v>
      </c>
      <c r="B107" s="1652" t="s">
        <v>370</v>
      </c>
      <c r="C107" s="1640"/>
      <c r="D107" s="1632"/>
      <c r="E107" s="1706"/>
    </row>
    <row r="108" spans="1:5">
      <c r="A108" s="1647">
        <v>73</v>
      </c>
      <c r="B108" s="1652" t="s">
        <v>371</v>
      </c>
      <c r="C108" s="1640"/>
      <c r="D108" s="1632"/>
      <c r="E108" s="1557">
        <v>0</v>
      </c>
    </row>
    <row r="109" spans="1:5">
      <c r="A109" s="1647">
        <v>74</v>
      </c>
      <c r="B109" s="1652" t="s">
        <v>367</v>
      </c>
      <c r="C109" s="1640"/>
      <c r="D109" s="1632"/>
      <c r="E109" s="1557">
        <v>0</v>
      </c>
    </row>
    <row r="110" spans="1:5">
      <c r="A110" s="1647">
        <v>75</v>
      </c>
      <c r="B110" s="1652" t="s">
        <v>368</v>
      </c>
      <c r="C110" s="1640"/>
      <c r="D110" s="1632"/>
      <c r="E110" s="1557">
        <v>0</v>
      </c>
    </row>
    <row r="111" spans="1:5">
      <c r="A111" s="1647">
        <v>76</v>
      </c>
      <c r="B111" s="1707" t="s">
        <v>4579</v>
      </c>
      <c r="C111" s="1708"/>
      <c r="D111" s="1709"/>
      <c r="E111" s="1588">
        <v>32719935</v>
      </c>
    </row>
    <row r="112" spans="1:5">
      <c r="A112" s="1647">
        <v>77</v>
      </c>
      <c r="B112" s="1652"/>
      <c r="C112" s="1640"/>
      <c r="D112" s="1632"/>
      <c r="E112" s="1557"/>
    </row>
    <row r="113" spans="1:7">
      <c r="A113" s="1647">
        <v>78</v>
      </c>
      <c r="B113" s="1652" t="s">
        <v>372</v>
      </c>
      <c r="C113" s="1640"/>
      <c r="D113" s="1632"/>
      <c r="E113" s="1557">
        <v>0</v>
      </c>
    </row>
    <row r="114" spans="1:7">
      <c r="A114" s="1647">
        <v>79</v>
      </c>
      <c r="B114" s="1652"/>
      <c r="C114" s="1640"/>
      <c r="D114" s="1632"/>
      <c r="E114" s="1557"/>
    </row>
    <row r="115" spans="1:7">
      <c r="A115" s="1647">
        <v>80</v>
      </c>
      <c r="B115" s="1652" t="s">
        <v>373</v>
      </c>
      <c r="C115" s="1640"/>
      <c r="D115" s="1632"/>
      <c r="E115" s="1557">
        <v>-1060497</v>
      </c>
    </row>
    <row r="116" spans="1:7">
      <c r="A116" s="1647">
        <v>81</v>
      </c>
      <c r="B116" s="1652" t="s">
        <v>374</v>
      </c>
      <c r="C116" s="1640"/>
      <c r="D116" s="1632"/>
      <c r="E116" s="1557">
        <v>-550000000</v>
      </c>
    </row>
    <row r="117" spans="1:7">
      <c r="A117" s="1647">
        <v>82</v>
      </c>
      <c r="B117" s="1652" t="s">
        <v>375</v>
      </c>
      <c r="C117" s="1640"/>
      <c r="D117" s="1632"/>
      <c r="E117" s="1706"/>
    </row>
    <row r="118" spans="1:7">
      <c r="A118" s="1647">
        <v>83</v>
      </c>
      <c r="B118" s="1707" t="s">
        <v>4581</v>
      </c>
      <c r="C118" s="1708"/>
      <c r="D118" s="1709"/>
      <c r="E118" s="1557">
        <f>SUM(E105:E116)</f>
        <v>-518340562</v>
      </c>
    </row>
    <row r="119" spans="1:7">
      <c r="A119" s="1647">
        <v>84</v>
      </c>
      <c r="B119" s="1652"/>
      <c r="C119" s="1640"/>
      <c r="D119" s="1632"/>
      <c r="E119" s="1557"/>
    </row>
    <row r="120" spans="1:7">
      <c r="A120" s="1647">
        <v>85</v>
      </c>
      <c r="B120" s="1652" t="s">
        <v>376</v>
      </c>
      <c r="C120" s="1640"/>
      <c r="D120" s="1632"/>
      <c r="E120" s="1706"/>
    </row>
    <row r="121" spans="1:7">
      <c r="A121" s="1647">
        <v>86</v>
      </c>
      <c r="B121" s="1707" t="s">
        <v>4582</v>
      </c>
      <c r="C121" s="1708"/>
      <c r="D121" s="1709"/>
      <c r="E121" s="1557">
        <f>E39+E92+E118</f>
        <v>-4753231</v>
      </c>
    </row>
    <row r="122" spans="1:7">
      <c r="A122" s="1647">
        <v>87</v>
      </c>
      <c r="B122" s="1652"/>
      <c r="C122" s="1640"/>
      <c r="D122" s="1632"/>
      <c r="E122" s="1706"/>
    </row>
    <row r="123" spans="1:7">
      <c r="A123" s="1647">
        <v>88</v>
      </c>
      <c r="B123" s="1652" t="s">
        <v>377</v>
      </c>
      <c r="C123" s="1640"/>
      <c r="D123" s="1632"/>
      <c r="E123" s="1557">
        <v>5834920</v>
      </c>
    </row>
    <row r="124" spans="1:7">
      <c r="A124" s="1647">
        <v>89</v>
      </c>
      <c r="B124" s="1652"/>
      <c r="C124" s="1640"/>
      <c r="D124" s="1632"/>
      <c r="E124" s="1706"/>
    </row>
    <row r="125" spans="1:7" ht="15.75" thickBot="1">
      <c r="A125" s="1710">
        <v>90</v>
      </c>
      <c r="B125" s="1711" t="s">
        <v>378</v>
      </c>
      <c r="C125" s="1697"/>
      <c r="D125" s="1696"/>
      <c r="E125" s="1602">
        <f>E121+E123</f>
        <v>1081689</v>
      </c>
      <c r="G125" s="2716"/>
    </row>
    <row r="126" spans="1:7">
      <c r="A126" s="2389" t="s">
        <v>4646</v>
      </c>
      <c r="B126" s="2421"/>
      <c r="C126" s="1626"/>
      <c r="D126" s="1626"/>
      <c r="E126" s="1575"/>
    </row>
    <row r="127" spans="1:7">
      <c r="A127" s="1642" t="s">
        <v>379</v>
      </c>
      <c r="B127" s="1642"/>
      <c r="C127" s="1642"/>
      <c r="D127" s="1642"/>
      <c r="E127" s="1573"/>
    </row>
    <row r="128" spans="1:7">
      <c r="A128" s="1502"/>
      <c r="B128" s="1502"/>
      <c r="C128" s="1502"/>
      <c r="D128" s="1502"/>
      <c r="E128" s="1502"/>
    </row>
    <row r="129" spans="1:5">
      <c r="A129" s="1524"/>
      <c r="B129" s="1524"/>
      <c r="C129" s="1524"/>
      <c r="D129" s="1524"/>
      <c r="E129" s="1524"/>
    </row>
    <row r="130" spans="1:5">
      <c r="A130" s="1502"/>
      <c r="B130" s="1642"/>
      <c r="C130" s="1626"/>
      <c r="D130" s="1626"/>
      <c r="E130" s="1575"/>
    </row>
    <row r="131" spans="1:5">
      <c r="A131" s="1502"/>
      <c r="B131" s="1642"/>
      <c r="C131" s="1626"/>
      <c r="D131" s="1626"/>
      <c r="E131" s="1575"/>
    </row>
    <row r="132" spans="1:5">
      <c r="A132" s="1502"/>
      <c r="B132" s="1642"/>
      <c r="C132" s="1626"/>
      <c r="D132" s="1626"/>
      <c r="E132" s="1575"/>
    </row>
    <row r="133" spans="1:5">
      <c r="A133" s="1502"/>
      <c r="B133" s="1642"/>
      <c r="C133" s="1626"/>
      <c r="D133" s="1626"/>
      <c r="E133" s="1575"/>
    </row>
    <row r="134" spans="1:5">
      <c r="A134" s="1502"/>
      <c r="B134" s="1642"/>
      <c r="C134" s="1626"/>
      <c r="D134" s="1626"/>
      <c r="E134" s="1575"/>
    </row>
    <row r="135" spans="1:5">
      <c r="A135" s="1626"/>
      <c r="B135" s="1626"/>
      <c r="C135" s="1626"/>
      <c r="D135" s="1626"/>
      <c r="E135" s="1575"/>
    </row>
    <row r="136" spans="1:5">
      <c r="A136" s="1626"/>
      <c r="B136" s="1626"/>
      <c r="C136" s="1626"/>
      <c r="D136" s="1626"/>
      <c r="E136" s="1575"/>
    </row>
    <row r="137" spans="1:5">
      <c r="A137" s="1626"/>
      <c r="B137" s="1626"/>
      <c r="C137" s="1626"/>
      <c r="D137" s="1626"/>
      <c r="E137" s="1575"/>
    </row>
    <row r="138" spans="1:5">
      <c r="A138" s="1626"/>
      <c r="B138" s="1626"/>
      <c r="C138" s="1626"/>
      <c r="D138" s="1626"/>
      <c r="E138" s="1575"/>
    </row>
    <row r="139" spans="1:5">
      <c r="A139" s="1626"/>
      <c r="B139" s="1626"/>
      <c r="C139" s="1626"/>
      <c r="D139" s="1626"/>
      <c r="E139" s="1575"/>
    </row>
    <row r="140" spans="1:5">
      <c r="A140" s="1626"/>
      <c r="B140" s="1626"/>
      <c r="C140" s="1626"/>
      <c r="D140" s="1626"/>
      <c r="E140" s="1575"/>
    </row>
    <row r="141" spans="1:5">
      <c r="A141" s="1626"/>
      <c r="B141" s="1626"/>
      <c r="C141" s="1626"/>
      <c r="D141" s="1626"/>
      <c r="E141" s="1575"/>
    </row>
    <row r="142" spans="1:5">
      <c r="A142" s="1626"/>
      <c r="B142" s="1626"/>
      <c r="C142" s="1626"/>
      <c r="D142" s="1626"/>
      <c r="E142" s="1575"/>
    </row>
  </sheetData>
  <mergeCells count="5">
    <mergeCell ref="B5:B12"/>
    <mergeCell ref="B13:B14"/>
    <mergeCell ref="B71:B73"/>
    <mergeCell ref="C5:E8"/>
    <mergeCell ref="B74:B77"/>
  </mergeCells>
  <printOptions horizontalCentered="1" verticalCentered="1"/>
  <pageMargins left="0.5" right="0.5" top="0.5" bottom="0.5" header="0.5" footer="0.5"/>
  <pageSetup scale="67" fitToHeight="2" orientation="portrait" horizontalDpi="300" verticalDpi="300" r:id="rId1"/>
  <headerFooter alignWithMargins="0"/>
  <rowBreaks count="1" manualBreakCount="1">
    <brk id="65"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J230"/>
  <sheetViews>
    <sheetView defaultGridColor="0" colorId="22" zoomScale="90" zoomScaleNormal="90" zoomScaleSheetLayoutView="80" workbookViewId="0">
      <selection activeCell="J23" sqref="J1:J1048576"/>
    </sheetView>
  </sheetViews>
  <sheetFormatPr defaultColWidth="9.6640625" defaultRowHeight="15"/>
  <cols>
    <col min="1" max="1" width="4.6640625" style="1479" customWidth="1"/>
    <col min="2" max="2" width="43.6640625" style="1479" customWidth="1"/>
    <col min="3" max="3" width="4.6640625" style="1479" customWidth="1"/>
    <col min="4" max="4" width="3.6640625" style="1479" customWidth="1"/>
    <col min="5" max="5" width="1.6640625" style="1479" customWidth="1"/>
    <col min="6" max="6" width="18.88671875" style="1479" bestFit="1" customWidth="1"/>
    <col min="7" max="7" width="15.6640625" style="1479" customWidth="1"/>
    <col min="8" max="8" width="18.5546875" style="1479" bestFit="1" customWidth="1"/>
    <col min="9" max="9" width="9.6640625" style="1479"/>
    <col min="10" max="10" width="10.5546875" style="1867" bestFit="1" customWidth="1"/>
    <col min="11" max="16384" width="9.6640625" style="1479"/>
  </cols>
  <sheetData>
    <row r="1" spans="1:8">
      <c r="A1" s="1616"/>
      <c r="B1" s="1617" t="s">
        <v>1785</v>
      </c>
      <c r="C1" s="1618" t="s">
        <v>1330</v>
      </c>
      <c r="D1" s="1619"/>
      <c r="E1" s="1619"/>
      <c r="F1" s="1617"/>
      <c r="G1" s="1617" t="s">
        <v>1787</v>
      </c>
      <c r="H1" s="3019" t="s">
        <v>1708</v>
      </c>
    </row>
    <row r="2" spans="1:8">
      <c r="A2" s="1624"/>
      <c r="B2" s="1481" t="str">
        <f>'Data Sheet'!$C$25</f>
        <v xml:space="preserve">Niagara Mohawk Power Corporation </v>
      </c>
      <c r="C2" s="1625" t="s">
        <v>1331</v>
      </c>
      <c r="D2" s="1626" t="s">
        <v>1332</v>
      </c>
      <c r="E2" s="1626" t="s">
        <v>1333</v>
      </c>
      <c r="F2" s="1481"/>
      <c r="G2" s="1627" t="s">
        <v>1790</v>
      </c>
      <c r="H2" s="1628"/>
    </row>
    <row r="3" spans="1:8" ht="15" customHeight="1">
      <c r="A3" s="1631"/>
      <c r="B3" s="1632"/>
      <c r="C3" s="1633" t="s">
        <v>1334</v>
      </c>
      <c r="D3" s="1632" t="s">
        <v>1332</v>
      </c>
      <c r="E3" s="1632" t="s">
        <v>1335</v>
      </c>
      <c r="F3" s="1634"/>
      <c r="G3" s="1579" t="str">
        <f>'Data Sheet'!$C$40</f>
        <v>April 12, 2018</v>
      </c>
      <c r="H3" s="3018" t="str">
        <f>'Data Sheet'!$C$38</f>
        <v>December 31, 2017</v>
      </c>
    </row>
    <row r="4" spans="1:8" ht="15" customHeight="1">
      <c r="A4" s="1639" t="s">
        <v>380</v>
      </c>
      <c r="B4" s="1640"/>
      <c r="C4" s="1640"/>
      <c r="D4" s="1640"/>
      <c r="E4" s="1640"/>
      <c r="F4" s="1640"/>
      <c r="G4" s="1640"/>
      <c r="H4" s="1641"/>
    </row>
    <row r="5" spans="1:8" ht="15" customHeight="1">
      <c r="A5" s="1624"/>
      <c r="B5" s="3667" t="s">
        <v>3436</v>
      </c>
      <c r="C5" s="3668"/>
      <c r="D5" s="1642"/>
      <c r="E5" s="3667" t="s">
        <v>3511</v>
      </c>
      <c r="F5" s="3667"/>
      <c r="G5" s="3667"/>
      <c r="H5" s="3679"/>
    </row>
    <row r="6" spans="1:8">
      <c r="A6" s="1624"/>
      <c r="B6" s="3670"/>
      <c r="C6" s="3670"/>
      <c r="D6" s="1642"/>
      <c r="E6" s="3677"/>
      <c r="F6" s="3677"/>
      <c r="G6" s="3677"/>
      <c r="H6" s="3680"/>
    </row>
    <row r="7" spans="1:8">
      <c r="A7" s="1624"/>
      <c r="B7" s="3670"/>
      <c r="C7" s="3670"/>
      <c r="D7" s="1642"/>
      <c r="E7" s="3677"/>
      <c r="F7" s="3677"/>
      <c r="G7" s="3677"/>
      <c r="H7" s="3680"/>
    </row>
    <row r="8" spans="1:8">
      <c r="A8" s="1624"/>
      <c r="B8" s="3670"/>
      <c r="C8" s="3670"/>
      <c r="D8" s="1642"/>
      <c r="E8" s="3677"/>
      <c r="F8" s="3677"/>
      <c r="G8" s="3677"/>
      <c r="H8" s="3680"/>
    </row>
    <row r="9" spans="1:8">
      <c r="A9" s="1624"/>
      <c r="B9" s="3670"/>
      <c r="C9" s="3670"/>
      <c r="D9" s="1642"/>
      <c r="E9" s="3673" t="s">
        <v>3513</v>
      </c>
      <c r="F9" s="3673"/>
      <c r="G9" s="3673"/>
      <c r="H9" s="3680"/>
    </row>
    <row r="10" spans="1:8" ht="15" customHeight="1">
      <c r="A10" s="1624"/>
      <c r="B10" s="3670"/>
      <c r="C10" s="3670"/>
      <c r="D10" s="1642"/>
      <c r="E10" s="3673"/>
      <c r="F10" s="3673"/>
      <c r="G10" s="3673"/>
      <c r="H10" s="3680"/>
    </row>
    <row r="11" spans="1:8">
      <c r="A11" s="1624"/>
      <c r="B11" s="3670"/>
      <c r="C11" s="3670"/>
      <c r="D11" s="1642"/>
      <c r="E11" s="3702" t="s">
        <v>3514</v>
      </c>
      <c r="F11" s="3702"/>
      <c r="G11" s="3702"/>
      <c r="H11" s="3703"/>
    </row>
    <row r="12" spans="1:8" ht="15" customHeight="1">
      <c r="A12" s="1624"/>
      <c r="B12" s="3673" t="s">
        <v>3512</v>
      </c>
      <c r="C12" s="3670"/>
      <c r="D12" s="1642"/>
      <c r="E12" s="3702"/>
      <c r="F12" s="3702"/>
      <c r="G12" s="3702"/>
      <c r="H12" s="3703"/>
    </row>
    <row r="13" spans="1:8" ht="15" customHeight="1">
      <c r="A13" s="1624"/>
      <c r="B13" s="3670"/>
      <c r="C13" s="3670"/>
      <c r="D13" s="1642"/>
      <c r="E13" s="3702"/>
      <c r="F13" s="3702"/>
      <c r="G13" s="3702"/>
      <c r="H13" s="3703"/>
    </row>
    <row r="14" spans="1:8">
      <c r="A14" s="1624"/>
      <c r="B14" s="3670"/>
      <c r="C14" s="3670"/>
      <c r="D14" s="1642"/>
      <c r="E14" s="3702"/>
      <c r="F14" s="3702"/>
      <c r="G14" s="3702"/>
      <c r="H14" s="3703"/>
    </row>
    <row r="15" spans="1:8">
      <c r="A15" s="1624"/>
      <c r="B15" s="3670"/>
      <c r="C15" s="3670"/>
      <c r="D15" s="1642"/>
      <c r="E15" s="2375"/>
      <c r="F15" s="2375"/>
      <c r="G15" s="2375"/>
      <c r="H15" s="2374"/>
    </row>
    <row r="16" spans="1:8">
      <c r="A16" s="1624"/>
      <c r="B16" s="3670"/>
      <c r="C16" s="3670"/>
      <c r="D16" s="1642"/>
      <c r="E16" s="3700"/>
      <c r="F16" s="3700"/>
      <c r="G16" s="3700"/>
      <c r="H16" s="3701"/>
    </row>
    <row r="17" spans="1:9">
      <c r="A17" s="1624"/>
      <c r="B17" s="3670"/>
      <c r="C17" s="3670"/>
      <c r="D17" s="1642"/>
      <c r="E17" s="3700"/>
      <c r="F17" s="3700"/>
      <c r="G17" s="3700"/>
      <c r="H17" s="3701"/>
    </row>
    <row r="18" spans="1:9">
      <c r="A18" s="1624"/>
      <c r="B18" s="3670"/>
      <c r="C18" s="3670"/>
      <c r="D18" s="1642"/>
      <c r="E18" s="3700"/>
      <c r="F18" s="3700"/>
      <c r="G18" s="3700"/>
      <c r="H18" s="3701"/>
    </row>
    <row r="19" spans="1:9">
      <c r="A19" s="1624"/>
      <c r="B19" s="3670"/>
      <c r="C19" s="3670"/>
      <c r="D19" s="1642"/>
      <c r="E19" s="3700"/>
      <c r="F19" s="3700"/>
      <c r="G19" s="3700"/>
      <c r="H19" s="3701"/>
    </row>
    <row r="20" spans="1:9">
      <c r="A20" s="1624"/>
      <c r="B20" s="3673" t="s">
        <v>3881</v>
      </c>
      <c r="C20" s="3673"/>
      <c r="D20" s="1642"/>
      <c r="E20" s="2418"/>
      <c r="F20" s="2418"/>
      <c r="G20" s="2418"/>
      <c r="H20" s="2419"/>
    </row>
    <row r="21" spans="1:9">
      <c r="A21" s="1624"/>
      <c r="B21" s="3673"/>
      <c r="C21" s="3673"/>
      <c r="D21" s="1642"/>
      <c r="E21" s="1714"/>
      <c r="F21" s="1714"/>
      <c r="G21" s="1714"/>
      <c r="H21" s="1715"/>
    </row>
    <row r="22" spans="1:9">
      <c r="A22" s="1624"/>
      <c r="B22" s="3673"/>
      <c r="C22" s="3673"/>
      <c r="D22" s="1642"/>
      <c r="E22" s="1702"/>
      <c r="F22" s="1702"/>
      <c r="G22" s="1702"/>
      <c r="H22" s="1716"/>
    </row>
    <row r="23" spans="1:9">
      <c r="A23" s="1624"/>
      <c r="B23" s="3673"/>
      <c r="C23" s="3673"/>
      <c r="D23" s="1642"/>
      <c r="E23" s="1702"/>
      <c r="F23" s="1702"/>
      <c r="G23" s="1702"/>
      <c r="H23" s="1716"/>
    </row>
    <row r="24" spans="1:9">
      <c r="A24" s="1624"/>
      <c r="B24" s="3673"/>
      <c r="C24" s="3673"/>
      <c r="D24" s="1642"/>
      <c r="E24" s="1702"/>
      <c r="F24" s="1702"/>
      <c r="G24" s="1702"/>
      <c r="H24" s="1716"/>
    </row>
    <row r="25" spans="1:9">
      <c r="A25" s="1631"/>
      <c r="B25" s="3699"/>
      <c r="C25" s="3699"/>
      <c r="D25" s="1640"/>
      <c r="E25" s="1717"/>
      <c r="F25" s="1717"/>
      <c r="G25" s="1717"/>
      <c r="H25" s="1718"/>
    </row>
    <row r="26" spans="1:9">
      <c r="A26" s="1624" t="s">
        <v>4748</v>
      </c>
      <c r="B26" s="1642"/>
      <c r="C26" s="1642"/>
      <c r="D26" s="1642"/>
      <c r="E26" s="1642"/>
      <c r="F26" s="1626"/>
      <c r="G26" s="1575"/>
      <c r="H26" s="1594"/>
    </row>
    <row r="27" spans="1:9">
      <c r="A27" s="1624"/>
      <c r="B27" s="1626"/>
      <c r="C27" s="1642"/>
      <c r="D27" s="1642"/>
      <c r="E27" s="1642"/>
      <c r="F27" s="1626"/>
      <c r="G27" s="1575"/>
      <c r="H27" s="1594"/>
      <c r="I27" s="3179"/>
    </row>
    <row r="28" spans="1:9">
      <c r="A28" s="1624"/>
      <c r="B28" s="3180" t="s">
        <v>5464</v>
      </c>
      <c r="C28" s="1642"/>
      <c r="D28" s="1642"/>
      <c r="E28" s="1642"/>
      <c r="F28" s="3181">
        <v>317871</v>
      </c>
      <c r="G28" s="1575"/>
      <c r="H28" s="1594"/>
      <c r="I28" s="3179"/>
    </row>
    <row r="29" spans="1:9">
      <c r="A29" s="1624"/>
      <c r="B29" s="3180" t="s">
        <v>5465</v>
      </c>
      <c r="C29" s="1642"/>
      <c r="D29" s="1642"/>
      <c r="E29" s="1642"/>
      <c r="F29" s="3181">
        <v>-28315199</v>
      </c>
      <c r="G29" s="1575"/>
      <c r="H29" s="1594"/>
      <c r="I29" s="3179"/>
    </row>
    <row r="30" spans="1:9">
      <c r="A30" s="1624"/>
      <c r="B30" s="3180" t="s">
        <v>5466</v>
      </c>
      <c r="C30" s="1642"/>
      <c r="D30" s="1642"/>
      <c r="E30" s="1642"/>
      <c r="F30" s="3181">
        <v>-4841922</v>
      </c>
      <c r="G30" s="1575"/>
      <c r="H30" s="1594"/>
      <c r="I30" s="3179"/>
    </row>
    <row r="31" spans="1:9">
      <c r="A31" s="1624"/>
      <c r="B31" s="3180" t="s">
        <v>5467</v>
      </c>
      <c r="C31" s="1642"/>
      <c r="D31" s="1642"/>
      <c r="E31" s="1642"/>
      <c r="F31" s="3181">
        <v>-930987</v>
      </c>
      <c r="G31" s="1575"/>
      <c r="H31" s="1594"/>
      <c r="I31" s="3179"/>
    </row>
    <row r="32" spans="1:9">
      <c r="A32" s="1624"/>
      <c r="B32" s="3180" t="s">
        <v>6362</v>
      </c>
      <c r="C32" s="1642"/>
      <c r="D32" s="1642"/>
      <c r="E32" s="1642"/>
      <c r="F32" s="3181">
        <v>-701777</v>
      </c>
      <c r="G32" s="1575"/>
      <c r="H32" s="1594"/>
      <c r="I32" s="3179"/>
    </row>
    <row r="33" spans="1:10">
      <c r="A33" s="1624"/>
      <c r="B33" s="3180" t="s">
        <v>6634</v>
      </c>
      <c r="C33" s="1642"/>
      <c r="D33" s="1642"/>
      <c r="E33" s="1642"/>
      <c r="F33" s="3181">
        <v>-120782</v>
      </c>
      <c r="G33" s="1575"/>
      <c r="H33" s="1594"/>
      <c r="I33" s="3179"/>
    </row>
    <row r="34" spans="1:10">
      <c r="A34" s="1624"/>
      <c r="B34" s="3180" t="s">
        <v>5468</v>
      </c>
      <c r="C34" s="1642"/>
      <c r="D34" s="1642"/>
      <c r="E34" s="1642"/>
      <c r="F34" s="3181">
        <v>-87230560</v>
      </c>
      <c r="G34" s="1575"/>
      <c r="H34" s="1594"/>
      <c r="I34" s="3179"/>
    </row>
    <row r="35" spans="1:10">
      <c r="A35" s="1624"/>
      <c r="B35" s="3180" t="s">
        <v>6363</v>
      </c>
      <c r="C35" s="1642"/>
      <c r="D35" s="1642"/>
      <c r="E35" s="1642"/>
      <c r="F35" s="3181">
        <v>103214</v>
      </c>
      <c r="G35" s="1575"/>
      <c r="H35" s="1594"/>
      <c r="I35" s="3179"/>
    </row>
    <row r="36" spans="1:10">
      <c r="A36" s="1624"/>
      <c r="B36" s="3180" t="s">
        <v>5476</v>
      </c>
      <c r="C36" s="1642"/>
      <c r="D36" s="1642"/>
      <c r="E36" s="1642"/>
      <c r="F36" s="3181">
        <v>329040</v>
      </c>
      <c r="G36" s="1575"/>
      <c r="H36" s="1594"/>
      <c r="I36" s="3179"/>
    </row>
    <row r="37" spans="1:10">
      <c r="A37" s="1624"/>
      <c r="B37" s="3180" t="s">
        <v>5469</v>
      </c>
      <c r="C37" s="1642"/>
      <c r="D37" s="1642"/>
      <c r="E37" s="1642"/>
      <c r="F37" s="3181">
        <v>700</v>
      </c>
      <c r="G37" s="1575"/>
      <c r="H37" s="1594"/>
      <c r="I37" s="3179"/>
    </row>
    <row r="38" spans="1:10">
      <c r="A38" s="1624"/>
      <c r="B38" s="3180" t="s">
        <v>5471</v>
      </c>
      <c r="C38" s="1642"/>
      <c r="D38" s="1642"/>
      <c r="E38" s="1642"/>
      <c r="F38" s="3181">
        <v>1955485</v>
      </c>
      <c r="G38" s="1575"/>
      <c r="H38" s="1594"/>
      <c r="I38" s="3179"/>
    </row>
    <row r="39" spans="1:10">
      <c r="A39" s="1624"/>
      <c r="B39" s="3180" t="s">
        <v>5470</v>
      </c>
      <c r="C39" s="1642"/>
      <c r="D39" s="1642"/>
      <c r="E39" s="1642"/>
      <c r="F39" s="3181">
        <v>79570162</v>
      </c>
      <c r="G39" s="1575"/>
      <c r="H39" s="1594"/>
      <c r="I39" s="3179"/>
    </row>
    <row r="40" spans="1:10">
      <c r="A40" s="1624"/>
      <c r="B40" s="3180" t="s">
        <v>5472</v>
      </c>
      <c r="C40" s="1642"/>
      <c r="D40" s="1642"/>
      <c r="E40" s="1642"/>
      <c r="F40" s="3181">
        <v>-11806636</v>
      </c>
      <c r="G40" s="1575"/>
      <c r="H40" s="1594"/>
      <c r="I40" s="3179"/>
    </row>
    <row r="41" spans="1:10">
      <c r="A41" s="1624"/>
      <c r="B41" s="3180" t="s">
        <v>5473</v>
      </c>
      <c r="C41" s="1642"/>
      <c r="D41" s="1642"/>
      <c r="E41" s="1642"/>
      <c r="F41" s="3181">
        <v>-224974</v>
      </c>
      <c r="G41" s="1575"/>
      <c r="H41" s="1594"/>
      <c r="I41" s="3179"/>
    </row>
    <row r="42" spans="1:10">
      <c r="A42" s="1624"/>
      <c r="B42" s="3180" t="s">
        <v>5474</v>
      </c>
      <c r="C42" s="1642"/>
      <c r="D42" s="1642"/>
      <c r="E42" s="1642"/>
      <c r="F42" s="3181">
        <v>-18872991</v>
      </c>
      <c r="G42" s="1575"/>
      <c r="H42" s="1594"/>
      <c r="I42" s="3179"/>
    </row>
    <row r="43" spans="1:10">
      <c r="A43" s="1624"/>
      <c r="B43" s="3180" t="s">
        <v>5483</v>
      </c>
      <c r="C43" s="1642"/>
      <c r="D43" s="1642"/>
      <c r="E43" s="1642"/>
      <c r="F43" s="3181">
        <v>542602</v>
      </c>
      <c r="G43" s="1575"/>
      <c r="H43" s="1594"/>
      <c r="I43" s="3179"/>
    </row>
    <row r="44" spans="1:10">
      <c r="A44" s="1624"/>
      <c r="B44" s="3180" t="s">
        <v>5475</v>
      </c>
      <c r="C44" s="1642"/>
      <c r="D44" s="1642"/>
      <c r="E44" s="1642"/>
      <c r="F44" s="3181">
        <v>5917752</v>
      </c>
      <c r="G44" s="1575"/>
      <c r="H44" s="1594"/>
      <c r="I44" s="3179"/>
    </row>
    <row r="45" spans="1:10" ht="15.75">
      <c r="A45" s="1624"/>
      <c r="B45" s="3184" t="s">
        <v>5477</v>
      </c>
      <c r="C45" s="1642"/>
      <c r="D45" s="1642"/>
      <c r="E45" s="1642"/>
      <c r="F45" s="3182">
        <f>SUM(F28:F44)</f>
        <v>-64309002</v>
      </c>
      <c r="G45" s="1575"/>
      <c r="H45" s="1594"/>
      <c r="I45" s="3179"/>
      <c r="J45" s="2970"/>
    </row>
    <row r="46" spans="1:10">
      <c r="A46" s="1624"/>
      <c r="B46" s="3179"/>
      <c r="C46" s="1642"/>
      <c r="D46" s="1642"/>
      <c r="E46" s="1642"/>
      <c r="F46" s="3183"/>
      <c r="G46" s="1575"/>
      <c r="H46" s="1594"/>
      <c r="I46" s="3179"/>
      <c r="J46" s="2970"/>
    </row>
    <row r="47" spans="1:10">
      <c r="A47" s="1624"/>
      <c r="B47" s="3180" t="s">
        <v>5478</v>
      </c>
      <c r="C47" s="1642"/>
      <c r="D47" s="1642"/>
      <c r="E47" s="1642"/>
      <c r="F47" s="3181">
        <v>-846926</v>
      </c>
      <c r="G47" s="1575"/>
      <c r="H47" s="1594"/>
      <c r="I47" s="3179"/>
      <c r="J47" s="2970"/>
    </row>
    <row r="48" spans="1:10" ht="15.75">
      <c r="A48" s="1624"/>
      <c r="B48" s="3184" t="s">
        <v>5479</v>
      </c>
      <c r="C48" s="1642"/>
      <c r="D48" s="1642"/>
      <c r="E48" s="1642"/>
      <c r="F48" s="3182">
        <f>SUM(F47:F47)</f>
        <v>-846926</v>
      </c>
      <c r="G48" s="1575"/>
      <c r="H48" s="1594"/>
      <c r="I48" s="3179"/>
      <c r="J48" s="2970"/>
    </row>
    <row r="49" spans="1:10">
      <c r="A49" s="1624"/>
      <c r="B49" s="1642"/>
      <c r="C49" s="1642"/>
      <c r="D49" s="1642"/>
      <c r="E49" s="1642"/>
      <c r="F49" s="1626"/>
      <c r="G49" s="1575"/>
      <c r="H49" s="1594"/>
      <c r="I49" s="3179"/>
      <c r="J49" s="2970"/>
    </row>
    <row r="50" spans="1:10">
      <c r="A50" s="1624"/>
      <c r="B50" s="3111" t="s">
        <v>6364</v>
      </c>
      <c r="C50" s="3111"/>
      <c r="D50" s="3111"/>
      <c r="E50" s="3111"/>
      <c r="F50" s="3181">
        <v>-965308</v>
      </c>
      <c r="G50" s="3111"/>
      <c r="H50" s="3112"/>
      <c r="I50" s="3179"/>
      <c r="J50" s="2970"/>
    </row>
    <row r="51" spans="1:10" ht="14.25" customHeight="1">
      <c r="A51" s="1624"/>
      <c r="B51" s="3111" t="s">
        <v>5480</v>
      </c>
      <c r="C51" s="3111"/>
      <c r="D51" s="3111"/>
      <c r="E51" s="3111"/>
      <c r="F51" s="3181">
        <v>-3027567</v>
      </c>
      <c r="G51" s="3111"/>
      <c r="H51" s="3112"/>
      <c r="I51" s="3179"/>
      <c r="J51" s="2970"/>
    </row>
    <row r="52" spans="1:10">
      <c r="A52" s="1624"/>
      <c r="B52" s="1688" t="s">
        <v>5481</v>
      </c>
      <c r="C52" s="3111"/>
      <c r="D52" s="3111"/>
      <c r="E52" s="3111"/>
      <c r="F52" s="3181">
        <v>1526427</v>
      </c>
      <c r="G52" s="3111"/>
      <c r="H52" s="3112"/>
      <c r="J52" s="2970"/>
    </row>
    <row r="53" spans="1:10" ht="15.75">
      <c r="A53" s="1624"/>
      <c r="B53" s="3184" t="s">
        <v>5482</v>
      </c>
      <c r="C53" s="3111"/>
      <c r="D53" s="3111"/>
      <c r="E53" s="3111"/>
      <c r="F53" s="3182">
        <f>SUM(F50:F52)</f>
        <v>-2466448</v>
      </c>
      <c r="G53" s="3111"/>
      <c r="H53" s="3112"/>
      <c r="J53" s="2970"/>
    </row>
    <row r="54" spans="1:10">
      <c r="A54" s="1624"/>
      <c r="B54" s="3111"/>
      <c r="C54" s="3111"/>
      <c r="D54" s="3111"/>
      <c r="E54" s="3111"/>
      <c r="F54" s="3111"/>
      <c r="G54" s="3111"/>
      <c r="H54" s="3112"/>
      <c r="J54" s="2970"/>
    </row>
    <row r="55" spans="1:10">
      <c r="A55" s="1624"/>
      <c r="B55" s="1626" t="s">
        <v>6014</v>
      </c>
      <c r="C55" s="1642"/>
      <c r="D55" s="1642"/>
      <c r="E55" s="1642"/>
      <c r="F55" s="3181">
        <v>32719935</v>
      </c>
      <c r="G55" s="1575"/>
      <c r="H55" s="1594"/>
      <c r="J55" s="2970"/>
    </row>
    <row r="56" spans="1:10" ht="15.75">
      <c r="A56" s="1624"/>
      <c r="B56" s="3184" t="s">
        <v>5484</v>
      </c>
      <c r="C56" s="1642"/>
      <c r="D56" s="1642"/>
      <c r="E56" s="1642"/>
      <c r="F56" s="3182">
        <f>SUM(F55:F55)</f>
        <v>32719935</v>
      </c>
      <c r="G56" s="1575"/>
      <c r="H56" s="1594"/>
      <c r="J56" s="2970"/>
    </row>
    <row r="57" spans="1:10">
      <c r="A57" s="1624"/>
      <c r="B57" s="1626"/>
      <c r="C57" s="1642"/>
      <c r="D57" s="1642"/>
      <c r="E57" s="1642"/>
      <c r="F57" s="1626"/>
      <c r="G57" s="1575"/>
      <c r="H57" s="1594"/>
      <c r="J57" s="2970"/>
    </row>
    <row r="58" spans="1:10" ht="15.75" thickBot="1">
      <c r="A58" s="1695"/>
      <c r="B58" s="1696"/>
      <c r="C58" s="1697"/>
      <c r="D58" s="1697"/>
      <c r="E58" s="1697"/>
      <c r="F58" s="1696"/>
      <c r="G58" s="1598"/>
      <c r="H58" s="1599"/>
    </row>
    <row r="59" spans="1:10">
      <c r="A59" s="2389" t="s">
        <v>4387</v>
      </c>
      <c r="B59" s="2421"/>
      <c r="C59" s="1502"/>
      <c r="D59" s="1502"/>
      <c r="E59" s="1626"/>
      <c r="F59" s="1626"/>
      <c r="G59" s="1575"/>
      <c r="H59" s="1575"/>
    </row>
    <row r="60" spans="1:10" ht="15.75" thickBot="1">
      <c r="A60" s="1642" t="s">
        <v>1800</v>
      </c>
      <c r="B60" s="1642"/>
      <c r="C60" s="1517"/>
      <c r="D60" s="1517"/>
      <c r="E60" s="1642"/>
      <c r="F60" s="1642"/>
      <c r="G60" s="1573"/>
      <c r="H60" s="1573"/>
    </row>
    <row r="61" spans="1:10">
      <c r="A61" s="1616"/>
      <c r="B61" s="1617" t="s">
        <v>1785</v>
      </c>
      <c r="C61" s="1618" t="s">
        <v>1330</v>
      </c>
      <c r="D61" s="1619"/>
      <c r="E61" s="1619"/>
      <c r="F61" s="1617"/>
      <c r="G61" s="1617" t="s">
        <v>1707</v>
      </c>
      <c r="H61" s="1620" t="s">
        <v>1708</v>
      </c>
    </row>
    <row r="62" spans="1:10">
      <c r="A62" s="1624"/>
      <c r="B62" s="1481" t="str">
        <f>'Data Sheet'!$C$22</f>
        <v>Please fill in the following:</v>
      </c>
      <c r="C62" s="1625" t="s">
        <v>1331</v>
      </c>
      <c r="D62" s="1626" t="s">
        <v>1332</v>
      </c>
      <c r="E62" s="1626"/>
      <c r="F62" s="1627" t="s">
        <v>1333</v>
      </c>
      <c r="G62" s="1627" t="s">
        <v>1710</v>
      </c>
      <c r="H62" s="1628"/>
    </row>
    <row r="63" spans="1:10">
      <c r="A63" s="1631"/>
      <c r="B63" s="1632"/>
      <c r="C63" s="1633" t="s">
        <v>1334</v>
      </c>
      <c r="D63" s="1632" t="s">
        <v>1332</v>
      </c>
      <c r="E63" s="1632"/>
      <c r="F63" s="1634" t="s">
        <v>1335</v>
      </c>
      <c r="G63" s="1579" t="str">
        <f>'Data Sheet'!$C$40</f>
        <v>April 12, 2018</v>
      </c>
      <c r="H63" s="1580" t="str">
        <f>'Data Sheet'!$C$38</f>
        <v>December 31, 2017</v>
      </c>
    </row>
    <row r="64" spans="1:10">
      <c r="A64" s="1639" t="s">
        <v>1801</v>
      </c>
      <c r="B64" s="1640"/>
      <c r="C64" s="1640"/>
      <c r="D64" s="1640"/>
      <c r="E64" s="1640"/>
      <c r="F64" s="1640"/>
      <c r="G64" s="1640"/>
      <c r="H64" s="1641"/>
    </row>
    <row r="65" spans="1:8">
      <c r="A65" s="1624"/>
      <c r="B65" s="1642"/>
      <c r="C65" s="1642"/>
      <c r="D65" s="1642"/>
      <c r="E65" s="1642"/>
      <c r="F65" s="1502"/>
      <c r="G65" s="1642"/>
      <c r="H65" s="1719"/>
    </row>
    <row r="66" spans="1:8">
      <c r="A66" s="1624" t="s">
        <v>6022</v>
      </c>
      <c r="B66" s="1642"/>
      <c r="C66" s="1642"/>
      <c r="D66" s="1642"/>
      <c r="E66" s="1642"/>
      <c r="F66" s="1626"/>
      <c r="G66" s="1575"/>
      <c r="H66" s="1594"/>
    </row>
    <row r="67" spans="1:8">
      <c r="A67" s="1624"/>
      <c r="B67" s="1642"/>
      <c r="C67" s="1642"/>
      <c r="D67" s="1642"/>
      <c r="E67" s="1642"/>
      <c r="F67" s="1626"/>
      <c r="G67" s="1575"/>
      <c r="H67" s="1594"/>
    </row>
    <row r="68" spans="1:8">
      <c r="A68" s="1624"/>
      <c r="B68" s="3673" t="s">
        <v>6365</v>
      </c>
      <c r="C68" s="3673"/>
      <c r="D68" s="3673"/>
      <c r="E68" s="3673"/>
      <c r="F68" s="3673"/>
      <c r="G68" s="3673"/>
      <c r="H68" s="3680"/>
    </row>
    <row r="69" spans="1:8">
      <c r="A69" s="1624"/>
      <c r="B69" s="3673"/>
      <c r="C69" s="3673"/>
      <c r="D69" s="3673"/>
      <c r="E69" s="3673"/>
      <c r="F69" s="3673"/>
      <c r="G69" s="3673"/>
      <c r="H69" s="3680"/>
    </row>
    <row r="70" spans="1:8">
      <c r="A70" s="1624"/>
      <c r="B70" s="3673"/>
      <c r="C70" s="3673"/>
      <c r="D70" s="3673"/>
      <c r="E70" s="3673"/>
      <c r="F70" s="3673"/>
      <c r="G70" s="3673"/>
      <c r="H70" s="3680"/>
    </row>
    <row r="71" spans="1:8">
      <c r="A71" s="1624"/>
      <c r="B71" s="3673"/>
      <c r="C71" s="3673"/>
      <c r="D71" s="3673"/>
      <c r="E71" s="3673"/>
      <c r="F71" s="3673"/>
      <c r="G71" s="3673"/>
      <c r="H71" s="3680"/>
    </row>
    <row r="72" spans="1:8">
      <c r="A72" s="1624"/>
      <c r="B72" s="3673"/>
      <c r="C72" s="3673"/>
      <c r="D72" s="3673"/>
      <c r="E72" s="3673"/>
      <c r="F72" s="3673"/>
      <c r="G72" s="3673"/>
      <c r="H72" s="3680"/>
    </row>
    <row r="73" spans="1:8">
      <c r="A73" s="1624"/>
      <c r="B73" s="1626"/>
      <c r="C73" s="1642"/>
      <c r="D73" s="1642"/>
      <c r="E73" s="1642"/>
      <c r="F73" s="1502"/>
      <c r="G73" s="1573"/>
      <c r="H73" s="1613"/>
    </row>
    <row r="74" spans="1:8">
      <c r="A74" s="1624"/>
      <c r="B74" s="1642"/>
      <c r="C74" s="1642"/>
      <c r="D74" s="1642"/>
      <c r="E74" s="1642"/>
      <c r="F74" s="1502"/>
      <c r="G74" s="1573"/>
      <c r="H74" s="1613"/>
    </row>
    <row r="75" spans="1:8">
      <c r="A75" s="1624"/>
      <c r="B75" s="1642"/>
      <c r="C75" s="1642"/>
      <c r="D75" s="1642"/>
      <c r="E75" s="1642"/>
      <c r="F75" s="1502"/>
      <c r="G75" s="1573"/>
      <c r="H75" s="1613"/>
    </row>
    <row r="76" spans="1:8">
      <c r="A76" s="1624"/>
      <c r="B76" s="1642"/>
      <c r="C76" s="1642"/>
      <c r="D76" s="1642"/>
      <c r="E76" s="1642"/>
      <c r="F76" s="1502"/>
      <c r="G76" s="1642"/>
      <c r="H76" s="1719"/>
    </row>
    <row r="77" spans="1:8">
      <c r="A77" s="1624"/>
      <c r="B77" s="1642"/>
      <c r="C77" s="1642"/>
      <c r="D77" s="1642"/>
      <c r="E77" s="1642"/>
      <c r="F77" s="1626"/>
      <c r="G77" s="1575"/>
      <c r="H77" s="1594"/>
    </row>
    <row r="78" spans="1:8">
      <c r="A78" s="1624"/>
      <c r="B78" s="1642"/>
      <c r="C78" s="1642"/>
      <c r="D78" s="1642"/>
      <c r="E78" s="1642"/>
      <c r="F78" s="1626"/>
      <c r="G78" s="1575"/>
      <c r="H78" s="1594"/>
    </row>
    <row r="79" spans="1:8">
      <c r="A79" s="1624"/>
      <c r="B79" s="3673"/>
      <c r="C79" s="3673"/>
      <c r="D79" s="3673"/>
      <c r="E79" s="3673"/>
      <c r="F79" s="3673"/>
      <c r="G79" s="3673"/>
      <c r="H79" s="3680"/>
    </row>
    <row r="80" spans="1:8">
      <c r="A80" s="1624"/>
      <c r="B80" s="3673"/>
      <c r="C80" s="3673"/>
      <c r="D80" s="3673"/>
      <c r="E80" s="3673"/>
      <c r="F80" s="3673"/>
      <c r="G80" s="3673"/>
      <c r="H80" s="3680"/>
    </row>
    <row r="81" spans="1:8">
      <c r="A81" s="1624"/>
      <c r="B81" s="3673"/>
      <c r="C81" s="3673"/>
      <c r="D81" s="3673"/>
      <c r="E81" s="3673"/>
      <c r="F81" s="3673"/>
      <c r="G81" s="3673"/>
      <c r="H81" s="3680"/>
    </row>
    <row r="82" spans="1:8">
      <c r="A82" s="1624"/>
      <c r="B82" s="3673"/>
      <c r="C82" s="3673"/>
      <c r="D82" s="3673"/>
      <c r="E82" s="3673"/>
      <c r="F82" s="3673"/>
      <c r="G82" s="3673"/>
      <c r="H82" s="3680"/>
    </row>
    <row r="83" spans="1:8">
      <c r="A83" s="1624"/>
      <c r="B83" s="3673"/>
      <c r="C83" s="3673"/>
      <c r="D83" s="3673"/>
      <c r="E83" s="3673"/>
      <c r="F83" s="3673"/>
      <c r="G83" s="3673"/>
      <c r="H83" s="3680"/>
    </row>
    <row r="84" spans="1:8">
      <c r="A84" s="1624"/>
      <c r="B84" s="1642"/>
      <c r="C84" s="1642"/>
      <c r="D84" s="1642"/>
      <c r="E84" s="1642"/>
      <c r="F84" s="1626"/>
      <c r="G84" s="1575"/>
      <c r="H84" s="1594"/>
    </row>
    <row r="85" spans="1:8">
      <c r="A85" s="1624"/>
      <c r="B85" s="1626"/>
      <c r="C85" s="1642"/>
      <c r="D85" s="1642"/>
      <c r="E85" s="1642"/>
      <c r="F85" s="1626"/>
      <c r="G85" s="1575"/>
      <c r="H85" s="1594"/>
    </row>
    <row r="86" spans="1:8">
      <c r="A86" s="1624"/>
      <c r="B86" s="1642"/>
      <c r="C86" s="1642"/>
      <c r="D86" s="1642"/>
      <c r="E86" s="1642"/>
      <c r="F86" s="1626"/>
      <c r="G86" s="1575"/>
      <c r="H86" s="1594"/>
    </row>
    <row r="87" spans="1:8">
      <c r="A87" s="1624"/>
      <c r="B87" s="1642"/>
      <c r="C87" s="1642"/>
      <c r="D87" s="1642"/>
      <c r="E87" s="1642"/>
      <c r="F87" s="1626"/>
      <c r="G87" s="1575"/>
      <c r="H87" s="1594"/>
    </row>
    <row r="88" spans="1:8">
      <c r="A88" s="1624"/>
      <c r="B88" s="1642"/>
      <c r="C88" s="1642"/>
      <c r="D88" s="1642"/>
      <c r="E88" s="1642"/>
      <c r="F88" s="1626"/>
      <c r="G88" s="1575"/>
      <c r="H88" s="1594"/>
    </row>
    <row r="89" spans="1:8">
      <c r="A89" s="1624"/>
      <c r="B89" s="1642"/>
      <c r="C89" s="1642"/>
      <c r="D89" s="1642"/>
      <c r="E89" s="1642"/>
      <c r="F89" s="1626"/>
      <c r="G89" s="1575"/>
      <c r="H89" s="1594"/>
    </row>
    <row r="90" spans="1:8">
      <c r="A90" s="1624"/>
      <c r="B90" s="1642"/>
      <c r="C90" s="1642"/>
      <c r="D90" s="1642"/>
      <c r="E90" s="1642"/>
      <c r="F90" s="1626"/>
      <c r="G90" s="1575"/>
      <c r="H90" s="1594"/>
    </row>
    <row r="91" spans="1:8">
      <c r="A91" s="1624"/>
      <c r="B91" s="1642"/>
      <c r="C91" s="1642"/>
      <c r="D91" s="1642"/>
      <c r="E91" s="1642"/>
      <c r="F91" s="1626"/>
      <c r="G91" s="1575"/>
      <c r="H91" s="1594"/>
    </row>
    <row r="92" spans="1:8">
      <c r="A92" s="1624"/>
      <c r="B92" s="1642"/>
      <c r="C92" s="1642"/>
      <c r="D92" s="1642"/>
      <c r="E92" s="1642"/>
      <c r="F92" s="1626"/>
      <c r="G92" s="1575"/>
      <c r="H92" s="1594"/>
    </row>
    <row r="93" spans="1:8">
      <c r="A93" s="1624"/>
      <c r="B93" s="1642"/>
      <c r="C93" s="1642"/>
      <c r="D93" s="1642"/>
      <c r="E93" s="1642"/>
      <c r="F93" s="1626"/>
      <c r="G93" s="1575"/>
      <c r="H93" s="1594"/>
    </row>
    <row r="94" spans="1:8">
      <c r="A94" s="1624"/>
      <c r="B94" s="1642"/>
      <c r="C94" s="1642"/>
      <c r="D94" s="1642"/>
      <c r="E94" s="1642"/>
      <c r="F94" s="1626"/>
      <c r="G94" s="1575"/>
      <c r="H94" s="1594"/>
    </row>
    <row r="95" spans="1:8">
      <c r="A95" s="1624"/>
      <c r="B95" s="1642"/>
      <c r="C95" s="1642"/>
      <c r="D95" s="1642"/>
      <c r="E95" s="1642"/>
      <c r="F95" s="1626"/>
      <c r="G95" s="1575"/>
      <c r="H95" s="1594"/>
    </row>
    <row r="96" spans="1:8">
      <c r="A96" s="1624"/>
      <c r="B96" s="1642"/>
      <c r="C96" s="1642"/>
      <c r="D96" s="1642"/>
      <c r="E96" s="1642"/>
      <c r="F96" s="1626"/>
      <c r="G96" s="1575"/>
      <c r="H96" s="1594"/>
    </row>
    <row r="97" spans="1:8">
      <c r="A97" s="1624"/>
      <c r="B97" s="1642"/>
      <c r="C97" s="1642"/>
      <c r="D97" s="1642"/>
      <c r="E97" s="1642"/>
      <c r="F97" s="1626"/>
      <c r="G97" s="1575"/>
      <c r="H97" s="1594"/>
    </row>
    <row r="98" spans="1:8">
      <c r="A98" s="1624"/>
      <c r="B98" s="1642"/>
      <c r="C98" s="1642"/>
      <c r="D98" s="1642"/>
      <c r="E98" s="1642"/>
      <c r="F98" s="1626"/>
      <c r="G98" s="1575"/>
      <c r="H98" s="1594"/>
    </row>
    <row r="99" spans="1:8">
      <c r="A99" s="1624"/>
      <c r="B99" s="1642"/>
      <c r="C99" s="1642"/>
      <c r="D99" s="1642"/>
      <c r="E99" s="1642"/>
      <c r="F99" s="1626"/>
      <c r="G99" s="1575"/>
      <c r="H99" s="1594"/>
    </row>
    <row r="100" spans="1:8">
      <c r="A100" s="1624"/>
      <c r="B100" s="1642"/>
      <c r="C100" s="1642"/>
      <c r="D100" s="1642"/>
      <c r="E100" s="1642"/>
      <c r="F100" s="1626"/>
      <c r="G100" s="1575"/>
      <c r="H100" s="1594"/>
    </row>
    <row r="101" spans="1:8">
      <c r="A101" s="1624"/>
      <c r="B101" s="1642"/>
      <c r="C101" s="1642"/>
      <c r="D101" s="1642"/>
      <c r="E101" s="1642"/>
      <c r="F101" s="1626"/>
      <c r="G101" s="1575"/>
      <c r="H101" s="1594"/>
    </row>
    <row r="102" spans="1:8">
      <c r="A102" s="1624"/>
      <c r="B102" s="1642"/>
      <c r="C102" s="1642"/>
      <c r="D102" s="1642"/>
      <c r="E102" s="1642"/>
      <c r="F102" s="1626"/>
      <c r="G102" s="1575"/>
      <c r="H102" s="1594"/>
    </row>
    <row r="103" spans="1:8">
      <c r="A103" s="1624"/>
      <c r="B103" s="1642"/>
      <c r="C103" s="1642"/>
      <c r="D103" s="1642"/>
      <c r="E103" s="1642"/>
      <c r="F103" s="1626"/>
      <c r="G103" s="1575"/>
      <c r="H103" s="1594"/>
    </row>
    <row r="104" spans="1:8">
      <c r="A104" s="1624"/>
      <c r="B104" s="1642"/>
      <c r="C104" s="1642"/>
      <c r="D104" s="1642"/>
      <c r="E104" s="1642"/>
      <c r="F104" s="1626"/>
      <c r="G104" s="1575"/>
      <c r="H104" s="1594"/>
    </row>
    <row r="105" spans="1:8">
      <c r="A105" s="1624"/>
      <c r="B105" s="1642"/>
      <c r="C105" s="1642"/>
      <c r="D105" s="1642"/>
      <c r="E105" s="1642"/>
      <c r="F105" s="1626"/>
      <c r="G105" s="1575"/>
      <c r="H105" s="1594"/>
    </row>
    <row r="106" spans="1:8">
      <c r="A106" s="1624"/>
      <c r="B106" s="1642"/>
      <c r="C106" s="1642"/>
      <c r="D106" s="1642"/>
      <c r="E106" s="1642"/>
      <c r="F106" s="1626"/>
      <c r="G106" s="1575"/>
      <c r="H106" s="1594"/>
    </row>
    <row r="107" spans="1:8">
      <c r="A107" s="1624"/>
      <c r="B107" s="1642"/>
      <c r="C107" s="1642"/>
      <c r="D107" s="1642"/>
      <c r="E107" s="1642"/>
      <c r="F107" s="1626"/>
      <c r="G107" s="1575"/>
      <c r="H107" s="1594"/>
    </row>
    <row r="108" spans="1:8">
      <c r="A108" s="1624"/>
      <c r="B108" s="1642"/>
      <c r="C108" s="1642"/>
      <c r="D108" s="1642"/>
      <c r="E108" s="1642"/>
      <c r="F108" s="1626"/>
      <c r="G108" s="1575"/>
      <c r="H108" s="1594"/>
    </row>
    <row r="109" spans="1:8">
      <c r="A109" s="1624"/>
      <c r="B109" s="1642"/>
      <c r="C109" s="1642"/>
      <c r="D109" s="1642"/>
      <c r="E109" s="1642"/>
      <c r="F109" s="1626"/>
      <c r="G109" s="1575"/>
      <c r="H109" s="1594"/>
    </row>
    <row r="110" spans="1:8">
      <c r="A110" s="1624"/>
      <c r="B110" s="1642"/>
      <c r="C110" s="1642"/>
      <c r="D110" s="1642"/>
      <c r="E110" s="1642"/>
      <c r="F110" s="1626"/>
      <c r="G110" s="1575"/>
      <c r="H110" s="1594"/>
    </row>
    <row r="111" spans="1:8">
      <c r="A111" s="1624"/>
      <c r="B111" s="1626"/>
      <c r="C111" s="1642"/>
      <c r="D111" s="1642"/>
      <c r="E111" s="1642"/>
      <c r="F111" s="1626"/>
      <c r="G111" s="1575"/>
      <c r="H111" s="1594"/>
    </row>
    <row r="112" spans="1:8">
      <c r="A112" s="1624"/>
      <c r="B112" s="1642"/>
      <c r="C112" s="1642"/>
      <c r="D112" s="1642"/>
      <c r="E112" s="1642"/>
      <c r="F112" s="1626"/>
      <c r="G112" s="1575"/>
      <c r="H112" s="1594"/>
    </row>
    <row r="113" spans="1:8">
      <c r="A113" s="1624"/>
      <c r="B113" s="1626"/>
      <c r="C113" s="1642"/>
      <c r="D113" s="1642"/>
      <c r="E113" s="1642"/>
      <c r="F113" s="1626"/>
      <c r="G113" s="1575"/>
      <c r="H113" s="1594"/>
    </row>
    <row r="114" spans="1:8">
      <c r="A114" s="1624"/>
      <c r="B114" s="1626"/>
      <c r="C114" s="1642"/>
      <c r="D114" s="1642"/>
      <c r="E114" s="1642"/>
      <c r="F114" s="1626"/>
      <c r="G114" s="1575"/>
      <c r="H114" s="1594"/>
    </row>
    <row r="115" spans="1:8">
      <c r="A115" s="1624"/>
      <c r="B115" s="1626"/>
      <c r="C115" s="1642"/>
      <c r="D115" s="1642"/>
      <c r="E115" s="1642"/>
      <c r="F115" s="1626"/>
      <c r="G115" s="1575"/>
      <c r="H115" s="1594"/>
    </row>
    <row r="116" spans="1:8">
      <c r="A116" s="1624"/>
      <c r="B116" s="1626"/>
      <c r="C116" s="1642"/>
      <c r="D116" s="1642"/>
      <c r="E116" s="1642"/>
      <c r="F116" s="1626"/>
      <c r="G116" s="1575"/>
      <c r="H116" s="1594"/>
    </row>
    <row r="117" spans="1:8">
      <c r="A117" s="1624"/>
      <c r="B117" s="1626"/>
      <c r="C117" s="1642"/>
      <c r="D117" s="1642"/>
      <c r="E117" s="1642"/>
      <c r="F117" s="1626"/>
      <c r="G117" s="1575"/>
      <c r="H117" s="1594"/>
    </row>
    <row r="118" spans="1:8">
      <c r="A118" s="1624"/>
      <c r="B118" s="1626"/>
      <c r="C118" s="1642"/>
      <c r="D118" s="1642"/>
      <c r="E118" s="1642"/>
      <c r="F118" s="1626"/>
      <c r="G118" s="1575"/>
      <c r="H118" s="1594"/>
    </row>
    <row r="119" spans="1:8">
      <c r="A119" s="1624"/>
      <c r="B119" s="1626"/>
      <c r="C119" s="1642"/>
      <c r="D119" s="1642"/>
      <c r="E119" s="1642"/>
      <c r="F119" s="1626"/>
      <c r="G119" s="1575"/>
      <c r="H119" s="1594"/>
    </row>
    <row r="120" spans="1:8">
      <c r="A120" s="1624"/>
      <c r="B120" s="1626"/>
      <c r="C120" s="1642"/>
      <c r="D120" s="1642"/>
      <c r="E120" s="1642"/>
      <c r="F120" s="1626"/>
      <c r="G120" s="1575"/>
      <c r="H120" s="1594"/>
    </row>
    <row r="121" spans="1:8">
      <c r="A121" s="1624"/>
      <c r="B121" s="1626"/>
      <c r="C121" s="1642"/>
      <c r="D121" s="1642"/>
      <c r="E121" s="1642"/>
      <c r="F121" s="1626"/>
      <c r="G121" s="1575"/>
      <c r="H121" s="1594"/>
    </row>
    <row r="122" spans="1:8">
      <c r="A122" s="1624"/>
      <c r="B122" s="1626"/>
      <c r="C122" s="1642"/>
      <c r="D122" s="1642"/>
      <c r="E122" s="1642"/>
      <c r="F122" s="1626"/>
      <c r="G122" s="1575"/>
      <c r="H122" s="1594"/>
    </row>
    <row r="123" spans="1:8" ht="15.75" thickBot="1">
      <c r="A123" s="1695"/>
      <c r="B123" s="1696"/>
      <c r="C123" s="1697"/>
      <c r="D123" s="1697"/>
      <c r="E123" s="1697"/>
      <c r="F123" s="1696"/>
      <c r="G123" s="1598"/>
      <c r="H123" s="1599"/>
    </row>
    <row r="124" spans="1:8">
      <c r="A124" s="2389" t="s">
        <v>4387</v>
      </c>
      <c r="B124" s="2421"/>
      <c r="C124" s="1502"/>
      <c r="D124" s="1502"/>
      <c r="E124" s="1626"/>
      <c r="F124" s="1626"/>
      <c r="G124" s="1575"/>
      <c r="H124" s="1720" t="s">
        <v>1802</v>
      </c>
    </row>
    <row r="125" spans="1:8">
      <c r="A125" s="1642" t="s">
        <v>1803</v>
      </c>
      <c r="B125" s="1642"/>
      <c r="C125" s="1642"/>
      <c r="D125" s="1642"/>
      <c r="E125" s="1642"/>
      <c r="F125" s="1642"/>
      <c r="G125" s="1573"/>
      <c r="H125" s="1573"/>
    </row>
    <row r="126" spans="1:8">
      <c r="A126" s="1502"/>
      <c r="B126" s="1502"/>
      <c r="C126" s="1502"/>
      <c r="D126" s="1502"/>
      <c r="E126" s="1502"/>
      <c r="F126" s="1502"/>
      <c r="G126" s="1502"/>
      <c r="H126" s="1502"/>
    </row>
    <row r="127" spans="1:8">
      <c r="A127" s="1524"/>
      <c r="B127" s="1524"/>
      <c r="C127" s="1524"/>
      <c r="D127" s="1524"/>
      <c r="E127" s="1524"/>
      <c r="F127" s="1524"/>
      <c r="G127" s="1524"/>
      <c r="H127" s="1524"/>
    </row>
    <row r="128" spans="1:8">
      <c r="A128" s="1524"/>
      <c r="B128" s="1524"/>
      <c r="C128" s="1524"/>
      <c r="D128" s="1524"/>
      <c r="E128" s="1524"/>
      <c r="F128" s="1524"/>
      <c r="G128" s="1524"/>
      <c r="H128" s="1524"/>
    </row>
    <row r="129" spans="1:8">
      <c r="A129" s="1524"/>
      <c r="B129" s="1524"/>
      <c r="C129" s="1524"/>
      <c r="D129" s="1524"/>
      <c r="E129" s="1524"/>
      <c r="F129" s="1524"/>
      <c r="G129" s="1524"/>
      <c r="H129" s="1524"/>
    </row>
    <row r="130" spans="1:8">
      <c r="A130" s="1524"/>
      <c r="B130" s="1524"/>
      <c r="C130" s="1524"/>
      <c r="D130" s="1524"/>
      <c r="E130" s="1524"/>
      <c r="F130" s="1524"/>
      <c r="G130" s="1524"/>
      <c r="H130" s="1524"/>
    </row>
    <row r="131" spans="1:8">
      <c r="A131" s="1524"/>
      <c r="B131" s="1524"/>
      <c r="C131" s="1524"/>
      <c r="D131" s="1524"/>
      <c r="E131" s="1524"/>
      <c r="F131" s="1524"/>
      <c r="G131" s="1524"/>
      <c r="H131" s="1524"/>
    </row>
    <row r="132" spans="1:8">
      <c r="A132" s="1524"/>
      <c r="B132" s="1524"/>
      <c r="C132" s="1524"/>
      <c r="D132" s="1524"/>
      <c r="E132" s="1524"/>
      <c r="F132" s="1524"/>
      <c r="G132" s="1524"/>
      <c r="H132" s="1524"/>
    </row>
    <row r="133" spans="1:8">
      <c r="A133" s="1524"/>
      <c r="B133" s="1524"/>
      <c r="C133" s="1524"/>
      <c r="D133" s="1524"/>
      <c r="E133" s="1524"/>
      <c r="F133" s="1524"/>
      <c r="G133" s="1524"/>
      <c r="H133" s="1524"/>
    </row>
    <row r="134" spans="1:8">
      <c r="A134" s="1626"/>
      <c r="B134" s="1626"/>
      <c r="C134" s="1626"/>
      <c r="D134" s="1626"/>
      <c r="E134" s="1626"/>
      <c r="F134" s="1626"/>
      <c r="G134" s="1575"/>
      <c r="H134" s="1575"/>
    </row>
    <row r="135" spans="1:8">
      <c r="A135" s="1626"/>
      <c r="B135" s="1626"/>
      <c r="C135" s="1626"/>
      <c r="D135" s="1626"/>
      <c r="E135" s="1626"/>
      <c r="F135" s="1626"/>
      <c r="G135" s="1575"/>
      <c r="H135" s="1575"/>
    </row>
    <row r="136" spans="1:8">
      <c r="A136" s="1626"/>
      <c r="B136" s="1626"/>
      <c r="C136" s="1626"/>
      <c r="D136" s="1626"/>
      <c r="E136" s="1626"/>
      <c r="F136" s="1626"/>
      <c r="G136" s="1575"/>
      <c r="H136" s="1575"/>
    </row>
    <row r="137" spans="1:8">
      <c r="A137" s="1626"/>
      <c r="B137" s="1626"/>
      <c r="C137" s="1626"/>
      <c r="D137" s="1626"/>
      <c r="E137" s="1626"/>
      <c r="F137" s="1626"/>
      <c r="G137" s="1575"/>
      <c r="H137" s="1575"/>
    </row>
    <row r="138" spans="1:8">
      <c r="A138" s="1626"/>
      <c r="B138" s="1626"/>
      <c r="C138" s="1626"/>
      <c r="D138" s="1626"/>
      <c r="E138" s="1626"/>
      <c r="F138" s="1626"/>
      <c r="G138" s="1575"/>
      <c r="H138" s="1575"/>
    </row>
    <row r="139" spans="1:8">
      <c r="A139" s="1626"/>
      <c r="B139" s="1524"/>
      <c r="C139" s="1626"/>
      <c r="D139" s="1626"/>
      <c r="E139" s="1626"/>
      <c r="F139" s="1626"/>
      <c r="G139" s="1575"/>
      <c r="H139" s="1575"/>
    </row>
    <row r="140" spans="1:8">
      <c r="A140" s="1626"/>
      <c r="B140" s="1524"/>
      <c r="C140" s="1626"/>
      <c r="D140" s="1626"/>
      <c r="E140" s="1626"/>
      <c r="F140" s="1626"/>
      <c r="G140" s="1575"/>
      <c r="H140" s="1575"/>
    </row>
    <row r="141" spans="1:8">
      <c r="A141" s="1626"/>
      <c r="B141" s="1524"/>
      <c r="C141" s="1626"/>
      <c r="D141" s="1626"/>
      <c r="E141" s="1626"/>
      <c r="F141" s="1626"/>
      <c r="G141" s="1575"/>
      <c r="H141" s="1575"/>
    </row>
    <row r="142" spans="1:8">
      <c r="A142" s="1626"/>
      <c r="B142" s="1524"/>
      <c r="C142" s="1626"/>
      <c r="D142" s="1626"/>
      <c r="E142" s="1626"/>
      <c r="F142" s="1626"/>
      <c r="G142" s="1575"/>
      <c r="H142" s="1575"/>
    </row>
    <row r="143" spans="1:8">
      <c r="A143" s="1626"/>
      <c r="B143" s="1524"/>
      <c r="C143" s="1626"/>
      <c r="D143" s="1626"/>
      <c r="E143" s="1626"/>
      <c r="F143" s="1626"/>
      <c r="G143" s="1575"/>
      <c r="H143" s="1575"/>
    </row>
    <row r="144" spans="1:8">
      <c r="A144" s="1626"/>
      <c r="B144" s="1524"/>
      <c r="C144" s="1626"/>
      <c r="D144" s="1626"/>
      <c r="E144" s="1626"/>
      <c r="F144" s="1626"/>
      <c r="G144" s="1575"/>
      <c r="H144" s="1575"/>
    </row>
    <row r="145" spans="1:8">
      <c r="A145" s="1626"/>
      <c r="B145" s="1524"/>
      <c r="C145" s="1626"/>
      <c r="D145" s="1626"/>
      <c r="E145" s="1626"/>
      <c r="F145" s="1626"/>
      <c r="G145" s="1575"/>
      <c r="H145" s="1575"/>
    </row>
    <row r="146" spans="1:8">
      <c r="A146" s="1626"/>
      <c r="B146" s="1524"/>
      <c r="C146" s="1626"/>
      <c r="D146" s="1626"/>
      <c r="E146" s="1626"/>
      <c r="F146" s="1626"/>
      <c r="G146" s="1575"/>
      <c r="H146" s="1575"/>
    </row>
    <row r="147" spans="1:8">
      <c r="A147" s="1626"/>
      <c r="B147" s="1524"/>
      <c r="C147" s="1626"/>
      <c r="D147" s="1626"/>
      <c r="E147" s="1626"/>
      <c r="F147" s="1626"/>
      <c r="G147" s="1575"/>
      <c r="H147" s="1575"/>
    </row>
    <row r="148" spans="1:8">
      <c r="A148" s="1626"/>
      <c r="B148" s="1524"/>
      <c r="C148" s="1626"/>
      <c r="D148" s="1626"/>
      <c r="E148" s="1626"/>
      <c r="F148" s="1626"/>
      <c r="G148" s="1626"/>
      <c r="H148" s="1626"/>
    </row>
    <row r="149" spans="1:8">
      <c r="A149" s="1626"/>
      <c r="B149" s="1626"/>
      <c r="C149" s="1626"/>
      <c r="D149" s="1626"/>
      <c r="E149" s="1626"/>
      <c r="F149" s="1626"/>
      <c r="G149" s="1626"/>
      <c r="H149" s="1626"/>
    </row>
    <row r="150" spans="1:8">
      <c r="A150" s="1626"/>
      <c r="B150" s="1626"/>
      <c r="C150" s="1626"/>
      <c r="D150" s="1626"/>
      <c r="E150" s="1626"/>
      <c r="F150" s="1626"/>
      <c r="G150" s="1626"/>
      <c r="H150" s="1626"/>
    </row>
    <row r="151" spans="1:8">
      <c r="A151" s="1626"/>
      <c r="B151" s="1626"/>
      <c r="C151" s="1626"/>
      <c r="D151" s="1626"/>
      <c r="E151" s="1626"/>
      <c r="F151" s="1626"/>
      <c r="G151" s="1626"/>
      <c r="H151" s="1626"/>
    </row>
    <row r="152" spans="1:8">
      <c r="A152" s="1626"/>
      <c r="B152" s="1626"/>
      <c r="C152" s="1626"/>
      <c r="D152" s="1626"/>
      <c r="E152" s="1626"/>
      <c r="F152" s="1626"/>
      <c r="G152" s="1626"/>
      <c r="H152" s="1626"/>
    </row>
    <row r="230" spans="1:4">
      <c r="A230" s="1502"/>
      <c r="B230" s="1721"/>
      <c r="C230" s="1502"/>
      <c r="D230" s="1721"/>
    </row>
  </sheetData>
  <mergeCells count="9">
    <mergeCell ref="B79:H83"/>
    <mergeCell ref="B68:H72"/>
    <mergeCell ref="B5:C11"/>
    <mergeCell ref="B12:C19"/>
    <mergeCell ref="B20:C25"/>
    <mergeCell ref="E16:H19"/>
    <mergeCell ref="E5:H8"/>
    <mergeCell ref="E9:H10"/>
    <mergeCell ref="E11:H14"/>
  </mergeCells>
  <printOptions horizontalCentered="1" verticalCentered="1"/>
  <pageMargins left="0.5" right="0.5" top="0.5" bottom="0.5" header="0.5" footer="0.5"/>
  <pageSetup scale="70" orientation="portrait" horizontalDpi="300" verticalDpi="300" r:id="rId1"/>
  <headerFooter alignWithMargins="0"/>
  <rowBreaks count="1" manualBreakCount="1">
    <brk id="60"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144"/>
  <sheetViews>
    <sheetView zoomScaleNormal="100" workbookViewId="0">
      <selection activeCell="O5" sqref="O1:O1048576"/>
    </sheetView>
  </sheetViews>
  <sheetFormatPr defaultRowHeight="15"/>
  <cols>
    <col min="1" max="1" width="4.6640625" style="1524" customWidth="1"/>
    <col min="2" max="2" width="48.33203125" style="1524" customWidth="1"/>
    <col min="3" max="3" width="21" style="2932" customWidth="1"/>
    <col min="4" max="4" width="17.5546875" style="2932" customWidth="1"/>
    <col min="5" max="5" width="17.21875" style="1524" customWidth="1"/>
    <col min="6" max="6" width="15.44140625" style="1524" customWidth="1"/>
    <col min="7" max="7" width="30.21875" style="1524" customWidth="1"/>
    <col min="8" max="8" width="19.21875" style="1524" bestFit="1" customWidth="1"/>
    <col min="9" max="9" width="14.21875" style="2932" customWidth="1"/>
    <col min="10" max="10" width="23.109375" style="1524" customWidth="1"/>
    <col min="11" max="11" width="27.77734375" style="1524" customWidth="1"/>
    <col min="12" max="12" width="4.6640625" style="1479" customWidth="1"/>
    <col min="13" max="14" width="8.88671875" style="1524"/>
    <col min="15" max="15" width="14" style="1603" bestFit="1" customWidth="1"/>
    <col min="16" max="16384" width="8.88671875" style="1524"/>
  </cols>
  <sheetData>
    <row r="1" spans="1:12" ht="15.75" thickBot="1">
      <c r="A1" s="1722"/>
      <c r="B1" s="1722"/>
      <c r="C1" s="2919"/>
      <c r="D1" s="2919"/>
      <c r="E1" s="1722"/>
      <c r="F1" s="1722"/>
      <c r="G1" s="1722"/>
      <c r="H1" s="1722"/>
      <c r="I1" s="2919"/>
      <c r="J1" s="1722"/>
      <c r="K1" s="1722"/>
      <c r="L1" s="1723"/>
    </row>
    <row r="2" spans="1:12" ht="15.75" thickTop="1">
      <c r="A2" s="1724" t="s">
        <v>3272</v>
      </c>
      <c r="B2" s="1725"/>
      <c r="C2" s="2920" t="s">
        <v>3273</v>
      </c>
      <c r="D2" s="2933" t="s">
        <v>1787</v>
      </c>
      <c r="E2" s="1728" t="s">
        <v>1788</v>
      </c>
      <c r="F2" s="1729"/>
      <c r="G2" s="1724" t="s">
        <v>3272</v>
      </c>
      <c r="H2" s="1730" t="s">
        <v>3273</v>
      </c>
      <c r="I2" s="2935" t="s">
        <v>1787</v>
      </c>
      <c r="J2" s="1730" t="s">
        <v>1788</v>
      </c>
      <c r="K2" s="1726"/>
      <c r="L2" s="1729"/>
    </row>
    <row r="3" spans="1:12">
      <c r="A3" s="1731" t="str">
        <f>+'122123'!B2</f>
        <v xml:space="preserve">Niagara Mohawk Power Corporation </v>
      </c>
      <c r="B3" s="1481"/>
      <c r="C3" s="2921" t="s">
        <v>3274</v>
      </c>
      <c r="D3" s="2892" t="s">
        <v>3292</v>
      </c>
      <c r="E3" s="1733"/>
      <c r="F3" s="1734"/>
      <c r="G3" s="1731" t="str">
        <f>+A3</f>
        <v xml:space="preserve">Niagara Mohawk Power Corporation </v>
      </c>
      <c r="H3" s="1735" t="s">
        <v>3274</v>
      </c>
      <c r="I3" s="2891" t="s">
        <v>3292</v>
      </c>
      <c r="J3" s="1735"/>
      <c r="K3" s="1732"/>
      <c r="L3" s="1734"/>
    </row>
    <row r="4" spans="1:12">
      <c r="A4" s="1736" t="s">
        <v>3275</v>
      </c>
      <c r="B4" s="1481"/>
      <c r="C4" s="2921" t="s">
        <v>3276</v>
      </c>
      <c r="D4" s="2934" t="str">
        <f>+'122123'!G3</f>
        <v>April 12, 2018</v>
      </c>
      <c r="E4" s="2729" t="str">
        <f>+'122123'!H3</f>
        <v>December 31, 2017</v>
      </c>
      <c r="F4" s="1738"/>
      <c r="G4" s="1736"/>
      <c r="H4" s="1737" t="s">
        <v>3276</v>
      </c>
      <c r="I4" s="2936" t="str">
        <f>+D4</f>
        <v>April 12, 2018</v>
      </c>
      <c r="J4" s="3017" t="str">
        <f>+E4</f>
        <v>December 31, 2017</v>
      </c>
      <c r="K4" s="1635"/>
      <c r="L4" s="1738"/>
    </row>
    <row r="5" spans="1:12">
      <c r="A5" s="1739" t="s">
        <v>3882</v>
      </c>
      <c r="B5" s="1740"/>
      <c r="C5" s="2922"/>
      <c r="D5" s="2922"/>
      <c r="E5" s="1741"/>
      <c r="F5" s="2366"/>
      <c r="G5" s="1739" t="s">
        <v>3882</v>
      </c>
      <c r="H5" s="1740"/>
      <c r="I5" s="2922"/>
      <c r="J5" s="1740"/>
      <c r="K5" s="1740"/>
      <c r="L5" s="1742"/>
    </row>
    <row r="6" spans="1:12">
      <c r="A6" s="1731" t="s">
        <v>3883</v>
      </c>
      <c r="B6" s="1732"/>
      <c r="C6" s="2921"/>
      <c r="D6" s="2921"/>
      <c r="E6" s="1518"/>
      <c r="F6" s="1734"/>
      <c r="G6" s="1731" t="s">
        <v>3883</v>
      </c>
      <c r="H6" s="1732"/>
      <c r="I6" s="2921"/>
      <c r="J6" s="1732"/>
      <c r="K6" s="1732"/>
      <c r="L6" s="1734"/>
    </row>
    <row r="7" spans="1:12">
      <c r="A7" s="1743" t="s">
        <v>3884</v>
      </c>
      <c r="B7" s="1744"/>
      <c r="C7" s="2923"/>
      <c r="D7" s="2923"/>
      <c r="E7" s="1744"/>
      <c r="F7" s="1745"/>
      <c r="G7" s="1743" t="s">
        <v>3884</v>
      </c>
      <c r="H7" s="1744"/>
      <c r="I7" s="2923"/>
      <c r="J7" s="1744"/>
      <c r="K7" s="1744"/>
      <c r="L7" s="1734"/>
    </row>
    <row r="8" spans="1:12">
      <c r="A8" s="1743" t="s">
        <v>3885</v>
      </c>
      <c r="B8" s="1744"/>
      <c r="C8" s="2923"/>
      <c r="D8" s="2923"/>
      <c r="E8" s="1744"/>
      <c r="F8" s="1745"/>
      <c r="G8" s="1743" t="s">
        <v>3885</v>
      </c>
      <c r="H8" s="1744"/>
      <c r="I8" s="2923"/>
      <c r="J8" s="1744"/>
      <c r="K8" s="1744"/>
      <c r="L8" s="1734"/>
    </row>
    <row r="9" spans="1:12">
      <c r="A9" s="1743" t="s">
        <v>3886</v>
      </c>
      <c r="B9" s="1744"/>
      <c r="C9" s="2923"/>
      <c r="D9" s="2923"/>
      <c r="E9" s="1744"/>
      <c r="F9" s="1745"/>
      <c r="G9" s="1743" t="s">
        <v>3886</v>
      </c>
      <c r="H9" s="1744"/>
      <c r="I9" s="2923"/>
      <c r="J9" s="1744"/>
      <c r="K9" s="1744"/>
      <c r="L9" s="1734"/>
    </row>
    <row r="10" spans="1:12">
      <c r="A10" s="1743"/>
      <c r="B10" s="1744"/>
      <c r="C10" s="2923"/>
      <c r="D10" s="2923"/>
      <c r="E10" s="1744"/>
      <c r="F10" s="1745"/>
      <c r="G10" s="1743"/>
      <c r="H10" s="1744"/>
      <c r="I10" s="2923"/>
      <c r="J10" s="1744"/>
      <c r="K10" s="1744"/>
      <c r="L10" s="1734"/>
    </row>
    <row r="11" spans="1:12">
      <c r="A11" s="1743"/>
      <c r="B11" s="1744"/>
      <c r="C11" s="2923"/>
      <c r="D11" s="2923"/>
      <c r="E11" s="1744"/>
      <c r="F11" s="1745"/>
      <c r="G11" s="1743"/>
      <c r="H11" s="1744"/>
      <c r="I11" s="2923"/>
      <c r="J11" s="1744"/>
      <c r="K11" s="1744"/>
      <c r="L11" s="1734"/>
    </row>
    <row r="12" spans="1:12">
      <c r="A12" s="1731"/>
      <c r="B12" s="1732"/>
      <c r="C12" s="2924"/>
      <c r="D12" s="2924"/>
      <c r="E12" s="1746"/>
      <c r="F12" s="1747"/>
      <c r="G12" s="1731"/>
      <c r="H12" s="1635"/>
      <c r="I12" s="2937"/>
      <c r="J12" s="1732"/>
      <c r="K12" s="1635"/>
      <c r="L12" s="1747"/>
    </row>
    <row r="13" spans="1:12">
      <c r="A13" s="1748"/>
      <c r="B13" s="1749"/>
      <c r="C13" s="2925"/>
      <c r="D13" s="2925"/>
      <c r="E13" s="1750"/>
      <c r="F13" s="1751"/>
      <c r="G13" s="2433" t="s">
        <v>3887</v>
      </c>
      <c r="H13" s="1753" t="s">
        <v>3887</v>
      </c>
      <c r="I13" s="2900" t="s">
        <v>3888</v>
      </c>
      <c r="J13" s="1755" t="s">
        <v>4558</v>
      </c>
      <c r="K13" s="1753" t="s">
        <v>2319</v>
      </c>
      <c r="L13" s="1756"/>
    </row>
    <row r="14" spans="1:12">
      <c r="A14" s="1757" t="s">
        <v>1714</v>
      </c>
      <c r="B14" s="1758" t="s">
        <v>1768</v>
      </c>
      <c r="C14" s="2926" t="s">
        <v>3889</v>
      </c>
      <c r="D14" s="2926" t="s">
        <v>3890</v>
      </c>
      <c r="E14" s="1759" t="s">
        <v>3891</v>
      </c>
      <c r="F14" s="1760" t="s">
        <v>2318</v>
      </c>
      <c r="G14" s="1752" t="s">
        <v>3892</v>
      </c>
      <c r="H14" s="1753" t="s">
        <v>3892</v>
      </c>
      <c r="I14" s="2900" t="s">
        <v>3893</v>
      </c>
      <c r="J14" s="1761" t="s">
        <v>3894</v>
      </c>
      <c r="K14" s="1753" t="s">
        <v>3895</v>
      </c>
      <c r="L14" s="1760" t="s">
        <v>1714</v>
      </c>
    </row>
    <row r="15" spans="1:12">
      <c r="A15" s="1752" t="s">
        <v>1717</v>
      </c>
      <c r="B15" s="1758"/>
      <c r="C15" s="2926" t="s">
        <v>3896</v>
      </c>
      <c r="D15" s="2926" t="s">
        <v>3897</v>
      </c>
      <c r="E15" s="1759" t="s">
        <v>3892</v>
      </c>
      <c r="F15" s="1760" t="s">
        <v>304</v>
      </c>
      <c r="G15" s="1752" t="s">
        <v>3898</v>
      </c>
      <c r="H15" s="1753" t="s">
        <v>3899</v>
      </c>
      <c r="I15" s="2900" t="s">
        <v>3900</v>
      </c>
      <c r="J15" s="1761" t="s">
        <v>4557</v>
      </c>
      <c r="K15" s="1753" t="s">
        <v>3901</v>
      </c>
      <c r="L15" s="1760" t="s">
        <v>1717</v>
      </c>
    </row>
    <row r="16" spans="1:12">
      <c r="A16" s="1757"/>
      <c r="B16" s="1758"/>
      <c r="C16" s="2926" t="s">
        <v>3902</v>
      </c>
      <c r="D16" s="2926" t="s">
        <v>3903</v>
      </c>
      <c r="E16" s="1759"/>
      <c r="F16" s="1760"/>
      <c r="G16" s="1762"/>
      <c r="H16" s="1753"/>
      <c r="I16" s="2900" t="s">
        <v>3904</v>
      </c>
      <c r="J16" s="1761"/>
      <c r="K16" s="1753"/>
      <c r="L16" s="1763"/>
    </row>
    <row r="17" spans="1:15">
      <c r="A17" s="1764"/>
      <c r="B17" s="1765" t="s">
        <v>3005</v>
      </c>
      <c r="C17" s="2927" t="s">
        <v>3006</v>
      </c>
      <c r="D17" s="2927" t="s">
        <v>3007</v>
      </c>
      <c r="E17" s="1766" t="s">
        <v>3008</v>
      </c>
      <c r="F17" s="1767" t="s">
        <v>2334</v>
      </c>
      <c r="G17" s="1757" t="s">
        <v>2335</v>
      </c>
      <c r="H17" s="1754" t="s">
        <v>2336</v>
      </c>
      <c r="I17" s="2938" t="s">
        <v>2337</v>
      </c>
      <c r="J17" s="1768" t="s">
        <v>2338</v>
      </c>
      <c r="K17" s="1499" t="s">
        <v>2339</v>
      </c>
      <c r="L17" s="1769"/>
    </row>
    <row r="18" spans="1:15">
      <c r="A18" s="1770">
        <v>1</v>
      </c>
      <c r="B18" s="2717" t="s">
        <v>4749</v>
      </c>
      <c r="C18" s="2928">
        <v>1745588</v>
      </c>
      <c r="D18" s="2928">
        <v>-753906</v>
      </c>
      <c r="E18" s="1773"/>
      <c r="F18" s="1774"/>
      <c r="G18" s="1775"/>
      <c r="H18" s="1776"/>
      <c r="I18" s="2928">
        <v>991682</v>
      </c>
      <c r="J18" s="2719"/>
      <c r="K18" s="2720"/>
      <c r="L18" s="1777">
        <v>1</v>
      </c>
    </row>
    <row r="19" spans="1:15" ht="30">
      <c r="A19" s="1770">
        <v>2</v>
      </c>
      <c r="B19" s="2717" t="s">
        <v>4750</v>
      </c>
      <c r="C19" s="2928">
        <v>-474245</v>
      </c>
      <c r="D19" s="2928">
        <v>-5017</v>
      </c>
      <c r="E19" s="1778"/>
      <c r="F19" s="1779"/>
      <c r="G19" s="1780"/>
      <c r="H19" s="1781"/>
      <c r="I19" s="2928">
        <v>-479262</v>
      </c>
      <c r="J19" s="2721"/>
      <c r="K19" s="2722"/>
      <c r="L19" s="1783">
        <v>2</v>
      </c>
    </row>
    <row r="20" spans="1:15">
      <c r="A20" s="1770">
        <v>3</v>
      </c>
      <c r="B20" s="2717" t="s">
        <v>4751</v>
      </c>
      <c r="C20" s="2928">
        <v>747060</v>
      </c>
      <c r="D20" s="2928">
        <v>67224</v>
      </c>
      <c r="E20" s="1784"/>
      <c r="F20" s="1785"/>
      <c r="G20" s="1786"/>
      <c r="H20" s="1787"/>
      <c r="I20" s="2928">
        <v>814284</v>
      </c>
      <c r="J20" s="2723"/>
      <c r="K20" s="2722"/>
      <c r="L20" s="1783">
        <v>3</v>
      </c>
    </row>
    <row r="21" spans="1:15">
      <c r="A21" s="1770">
        <v>4</v>
      </c>
      <c r="B21" s="2717" t="s">
        <v>4752</v>
      </c>
      <c r="C21" s="2928">
        <v>272815</v>
      </c>
      <c r="D21" s="2928">
        <v>62207</v>
      </c>
      <c r="E21" s="1784"/>
      <c r="F21" s="1785"/>
      <c r="G21" s="1786"/>
      <c r="H21" s="1787"/>
      <c r="I21" s="2928">
        <v>335022</v>
      </c>
      <c r="J21" s="1788">
        <f>+'114117'!AD55</f>
        <v>199510969</v>
      </c>
      <c r="K21" s="2718">
        <f>+I21+J21</f>
        <v>199845991</v>
      </c>
      <c r="L21" s="1783">
        <v>4</v>
      </c>
    </row>
    <row r="22" spans="1:15">
      <c r="A22" s="1770">
        <v>5</v>
      </c>
      <c r="B22" s="2717" t="s">
        <v>4753</v>
      </c>
      <c r="C22" s="2928">
        <v>2018403</v>
      </c>
      <c r="D22" s="2928">
        <v>-691699</v>
      </c>
      <c r="E22" s="1784"/>
      <c r="F22" s="1785"/>
      <c r="G22" s="1786"/>
      <c r="H22" s="1789"/>
      <c r="I22" s="2928">
        <v>1326704</v>
      </c>
      <c r="J22" s="2724"/>
      <c r="K22" s="2725"/>
      <c r="L22" s="1783">
        <v>5</v>
      </c>
    </row>
    <row r="23" spans="1:15" ht="30">
      <c r="A23" s="1770">
        <v>6</v>
      </c>
      <c r="B23" s="2717" t="s">
        <v>6668</v>
      </c>
      <c r="C23" s="2928">
        <v>2018403</v>
      </c>
      <c r="D23" s="2928">
        <v>-691699</v>
      </c>
      <c r="E23" s="1790"/>
      <c r="F23" s="1791"/>
      <c r="G23" s="1792"/>
      <c r="H23" s="1793"/>
      <c r="I23" s="2928">
        <v>1326704</v>
      </c>
      <c r="J23" s="2726"/>
      <c r="K23" s="2725"/>
      <c r="L23" s="1783">
        <v>6</v>
      </c>
    </row>
    <row r="24" spans="1:15" ht="30">
      <c r="A24" s="1770">
        <v>7</v>
      </c>
      <c r="B24" s="2717" t="s">
        <v>4754</v>
      </c>
      <c r="C24" s="2928">
        <v>-654357</v>
      </c>
      <c r="D24" s="2928">
        <v>62708</v>
      </c>
      <c r="E24" s="1794"/>
      <c r="F24" s="1795"/>
      <c r="G24" s="1796"/>
      <c r="H24" s="1797"/>
      <c r="I24" s="2928">
        <v>-591649</v>
      </c>
      <c r="J24" s="2727"/>
      <c r="K24" s="2725"/>
      <c r="L24" s="1783">
        <v>7</v>
      </c>
      <c r="O24" s="3909"/>
    </row>
    <row r="25" spans="1:15">
      <c r="A25" s="1770">
        <v>8</v>
      </c>
      <c r="B25" s="2717" t="s">
        <v>4755</v>
      </c>
      <c r="C25" s="2928">
        <v>1620547</v>
      </c>
      <c r="D25" s="2928">
        <v>85531</v>
      </c>
      <c r="E25" s="1778"/>
      <c r="F25" s="1779"/>
      <c r="G25" s="1786"/>
      <c r="H25" s="1798"/>
      <c r="I25" s="2928">
        <v>1706078</v>
      </c>
      <c r="J25" s="2728"/>
      <c r="K25" s="2725"/>
      <c r="L25" s="1783">
        <v>8</v>
      </c>
    </row>
    <row r="26" spans="1:15">
      <c r="A26" s="1770">
        <v>9</v>
      </c>
      <c r="B26" s="2717" t="s">
        <v>4756</v>
      </c>
      <c r="C26" s="2928">
        <v>966190</v>
      </c>
      <c r="D26" s="2928">
        <v>148239</v>
      </c>
      <c r="E26" s="1784"/>
      <c r="F26" s="1785"/>
      <c r="G26" s="1799"/>
      <c r="H26" s="1787"/>
      <c r="I26" s="2928">
        <v>1114429</v>
      </c>
      <c r="J26" s="1788">
        <f>+'114117'!AC55</f>
        <v>255973372</v>
      </c>
      <c r="K26" s="2718">
        <f>+I26+J26</f>
        <v>257087801</v>
      </c>
      <c r="L26" s="1783">
        <v>9</v>
      </c>
    </row>
    <row r="27" spans="1:15">
      <c r="A27" s="1770">
        <v>10</v>
      </c>
      <c r="B27" s="2717" t="s">
        <v>4757</v>
      </c>
      <c r="C27" s="2928">
        <v>2984593</v>
      </c>
      <c r="D27" s="2928">
        <v>-543460</v>
      </c>
      <c r="E27" s="1784"/>
      <c r="F27" s="1785"/>
      <c r="G27" s="1786"/>
      <c r="H27" s="1787"/>
      <c r="I27" s="2928">
        <v>2441133</v>
      </c>
      <c r="J27" s="2723"/>
      <c r="K27" s="2722"/>
      <c r="L27" s="1783">
        <v>10</v>
      </c>
    </row>
    <row r="28" spans="1:15">
      <c r="A28" s="1770">
        <v>11</v>
      </c>
      <c r="B28" s="1771"/>
      <c r="C28" s="2928"/>
      <c r="D28" s="2928"/>
      <c r="E28" s="1784"/>
      <c r="F28" s="1785"/>
      <c r="G28" s="1786"/>
      <c r="H28" s="1787"/>
      <c r="I28" s="2939"/>
      <c r="J28" s="1788"/>
      <c r="K28" s="1782">
        <f t="shared" ref="K28:K56" si="0">SUM(C28:J28)</f>
        <v>0</v>
      </c>
      <c r="L28" s="1783">
        <v>11</v>
      </c>
    </row>
    <row r="29" spans="1:15">
      <c r="A29" s="1770">
        <v>12</v>
      </c>
      <c r="B29" s="1771"/>
      <c r="C29" s="2928"/>
      <c r="D29" s="2928"/>
      <c r="E29" s="1784"/>
      <c r="F29" s="1785"/>
      <c r="G29" s="1786"/>
      <c r="H29" s="1787"/>
      <c r="I29" s="2939"/>
      <c r="J29" s="1788"/>
      <c r="K29" s="1782">
        <f t="shared" si="0"/>
        <v>0</v>
      </c>
      <c r="L29" s="1783">
        <v>12</v>
      </c>
      <c r="O29" s="3909"/>
    </row>
    <row r="30" spans="1:15">
      <c r="A30" s="1770">
        <v>13</v>
      </c>
      <c r="B30" s="1771"/>
      <c r="C30" s="2928"/>
      <c r="D30" s="2928"/>
      <c r="E30" s="1784"/>
      <c r="F30" s="1785"/>
      <c r="G30" s="1786"/>
      <c r="H30" s="1787"/>
      <c r="I30" s="2939"/>
      <c r="J30" s="1788"/>
      <c r="K30" s="1782">
        <f t="shared" si="0"/>
        <v>0</v>
      </c>
      <c r="L30" s="1783">
        <v>13</v>
      </c>
    </row>
    <row r="31" spans="1:15">
      <c r="A31" s="1770">
        <v>14</v>
      </c>
      <c r="B31" s="1771"/>
      <c r="C31" s="2928"/>
      <c r="D31" s="2928"/>
      <c r="E31" s="1784"/>
      <c r="F31" s="1785"/>
      <c r="G31" s="1786"/>
      <c r="H31" s="1787"/>
      <c r="I31" s="2939"/>
      <c r="J31" s="1788"/>
      <c r="K31" s="1782">
        <f t="shared" si="0"/>
        <v>0</v>
      </c>
      <c r="L31" s="1783">
        <v>14</v>
      </c>
    </row>
    <row r="32" spans="1:15">
      <c r="A32" s="1770">
        <v>15</v>
      </c>
      <c r="B32" s="1771"/>
      <c r="C32" s="2928"/>
      <c r="D32" s="2928"/>
      <c r="E32" s="1784"/>
      <c r="F32" s="1785"/>
      <c r="G32" s="1786"/>
      <c r="H32" s="1789"/>
      <c r="I32" s="2940"/>
      <c r="J32" s="1788"/>
      <c r="K32" s="1782">
        <f t="shared" si="0"/>
        <v>0</v>
      </c>
      <c r="L32" s="1783">
        <v>15</v>
      </c>
    </row>
    <row r="33" spans="1:12">
      <c r="A33" s="1770">
        <v>16</v>
      </c>
      <c r="B33" s="1771"/>
      <c r="C33" s="2928"/>
      <c r="D33" s="2904"/>
      <c r="E33" s="1800"/>
      <c r="F33" s="1801"/>
      <c r="G33" s="1802"/>
      <c r="H33" s="1793"/>
      <c r="I33" s="2941"/>
      <c r="J33" s="1803"/>
      <c r="K33" s="1782">
        <f t="shared" si="0"/>
        <v>0</v>
      </c>
      <c r="L33" s="1783">
        <v>16</v>
      </c>
    </row>
    <row r="34" spans="1:12">
      <c r="A34" s="1770">
        <v>17</v>
      </c>
      <c r="B34" s="1771"/>
      <c r="C34" s="2928"/>
      <c r="D34" s="2904"/>
      <c r="E34" s="1800"/>
      <c r="F34" s="1801"/>
      <c r="G34" s="1804"/>
      <c r="H34" s="1805"/>
      <c r="I34" s="2942"/>
      <c r="J34" s="1803"/>
      <c r="K34" s="1782">
        <f t="shared" si="0"/>
        <v>0</v>
      </c>
      <c r="L34" s="1783">
        <v>17</v>
      </c>
    </row>
    <row r="35" spans="1:12">
      <c r="A35" s="1770">
        <v>18</v>
      </c>
      <c r="B35" s="1771"/>
      <c r="C35" s="2928"/>
      <c r="D35" s="2928"/>
      <c r="E35" s="1784"/>
      <c r="F35" s="1785"/>
      <c r="G35" s="1786"/>
      <c r="H35" s="1787"/>
      <c r="I35" s="2939"/>
      <c r="J35" s="1788"/>
      <c r="K35" s="1782">
        <f t="shared" si="0"/>
        <v>0</v>
      </c>
      <c r="L35" s="1783">
        <v>18</v>
      </c>
    </row>
    <row r="36" spans="1:12">
      <c r="A36" s="1770">
        <v>19</v>
      </c>
      <c r="B36" s="1771"/>
      <c r="C36" s="2928"/>
      <c r="D36" s="2928"/>
      <c r="E36" s="1784"/>
      <c r="F36" s="1785"/>
      <c r="G36" s="1786"/>
      <c r="H36" s="1787"/>
      <c r="I36" s="2939"/>
      <c r="J36" s="1788"/>
      <c r="K36" s="1782">
        <f t="shared" si="0"/>
        <v>0</v>
      </c>
      <c r="L36" s="1783">
        <v>19</v>
      </c>
    </row>
    <row r="37" spans="1:12">
      <c r="A37" s="1770">
        <v>20</v>
      </c>
      <c r="B37" s="1771"/>
      <c r="C37" s="2928"/>
      <c r="D37" s="2928"/>
      <c r="E37" s="1784"/>
      <c r="F37" s="1785"/>
      <c r="G37" s="1786"/>
      <c r="H37" s="1787"/>
      <c r="I37" s="2939"/>
      <c r="J37" s="1788"/>
      <c r="K37" s="1782">
        <f t="shared" si="0"/>
        <v>0</v>
      </c>
      <c r="L37" s="1783">
        <v>20</v>
      </c>
    </row>
    <row r="38" spans="1:12">
      <c r="A38" s="1770">
        <v>21</v>
      </c>
      <c r="B38" s="1771"/>
      <c r="C38" s="2928"/>
      <c r="D38" s="2928"/>
      <c r="E38" s="1784"/>
      <c r="F38" s="1785"/>
      <c r="G38" s="1786"/>
      <c r="H38" s="1787"/>
      <c r="I38" s="2939"/>
      <c r="J38" s="1788"/>
      <c r="K38" s="1782">
        <f t="shared" si="0"/>
        <v>0</v>
      </c>
      <c r="L38" s="1783">
        <v>21</v>
      </c>
    </row>
    <row r="39" spans="1:12">
      <c r="A39" s="1770">
        <v>22</v>
      </c>
      <c r="B39" s="1771"/>
      <c r="C39" s="2928"/>
      <c r="D39" s="2928"/>
      <c r="E39" s="1784"/>
      <c r="F39" s="1785"/>
      <c r="G39" s="1786"/>
      <c r="H39" s="1787"/>
      <c r="I39" s="2939"/>
      <c r="J39" s="1788"/>
      <c r="K39" s="1782">
        <f t="shared" si="0"/>
        <v>0</v>
      </c>
      <c r="L39" s="1783">
        <v>22</v>
      </c>
    </row>
    <row r="40" spans="1:12">
      <c r="A40" s="1770">
        <v>23</v>
      </c>
      <c r="B40" s="1771"/>
      <c r="C40" s="2928"/>
      <c r="D40" s="2928"/>
      <c r="E40" s="1784"/>
      <c r="F40" s="1785"/>
      <c r="G40" s="1786"/>
      <c r="H40" s="1787"/>
      <c r="I40" s="2939"/>
      <c r="J40" s="1788"/>
      <c r="K40" s="1782">
        <f t="shared" si="0"/>
        <v>0</v>
      </c>
      <c r="L40" s="1783">
        <v>23</v>
      </c>
    </row>
    <row r="41" spans="1:12">
      <c r="A41" s="1770">
        <v>24</v>
      </c>
      <c r="B41" s="1771"/>
      <c r="C41" s="2928"/>
      <c r="D41" s="2904"/>
      <c r="E41" s="1800"/>
      <c r="F41" s="1801"/>
      <c r="G41" s="1806"/>
      <c r="H41" s="1790"/>
      <c r="I41" s="2943"/>
      <c r="J41" s="1803"/>
      <c r="K41" s="1782">
        <f t="shared" si="0"/>
        <v>0</v>
      </c>
      <c r="L41" s="1783">
        <v>24</v>
      </c>
    </row>
    <row r="42" spans="1:12">
      <c r="A42" s="1770">
        <v>25</v>
      </c>
      <c r="B42" s="1771"/>
      <c r="C42" s="2928"/>
      <c r="D42" s="2928"/>
      <c r="E42" s="1784"/>
      <c r="F42" s="1785"/>
      <c r="G42" s="1786"/>
      <c r="H42" s="1798"/>
      <c r="I42" s="2939"/>
      <c r="J42" s="1788"/>
      <c r="K42" s="1782">
        <f t="shared" si="0"/>
        <v>0</v>
      </c>
      <c r="L42" s="1783">
        <v>25</v>
      </c>
    </row>
    <row r="43" spans="1:12">
      <c r="A43" s="1770">
        <v>26</v>
      </c>
      <c r="B43" s="1771"/>
      <c r="C43" s="2928"/>
      <c r="D43" s="2928"/>
      <c r="E43" s="1784"/>
      <c r="F43" s="1785"/>
      <c r="G43" s="1786"/>
      <c r="H43" s="1787"/>
      <c r="I43" s="2939"/>
      <c r="J43" s="1788"/>
      <c r="K43" s="1782">
        <f t="shared" si="0"/>
        <v>0</v>
      </c>
      <c r="L43" s="1783">
        <v>26</v>
      </c>
    </row>
    <row r="44" spans="1:12">
      <c r="A44" s="1770">
        <v>27</v>
      </c>
      <c r="B44" s="1771"/>
      <c r="C44" s="2928"/>
      <c r="D44" s="2928"/>
      <c r="E44" s="1784"/>
      <c r="F44" s="1785"/>
      <c r="G44" s="1786"/>
      <c r="H44" s="1787"/>
      <c r="I44" s="2939"/>
      <c r="J44" s="1788"/>
      <c r="K44" s="1782">
        <f t="shared" si="0"/>
        <v>0</v>
      </c>
      <c r="L44" s="1783">
        <v>27</v>
      </c>
    </row>
    <row r="45" spans="1:12">
      <c r="A45" s="1770">
        <v>28</v>
      </c>
      <c r="B45" s="1771"/>
      <c r="C45" s="2928"/>
      <c r="D45" s="2928"/>
      <c r="E45" s="1784"/>
      <c r="F45" s="1785"/>
      <c r="G45" s="1786"/>
      <c r="H45" s="1787"/>
      <c r="I45" s="2939"/>
      <c r="J45" s="1788"/>
      <c r="K45" s="1782">
        <f t="shared" si="0"/>
        <v>0</v>
      </c>
      <c r="L45" s="1783">
        <v>28</v>
      </c>
    </row>
    <row r="46" spans="1:12">
      <c r="A46" s="1770">
        <v>29</v>
      </c>
      <c r="B46" s="1771"/>
      <c r="C46" s="2928"/>
      <c r="D46" s="2928"/>
      <c r="E46" s="1784"/>
      <c r="F46" s="1785"/>
      <c r="G46" s="1786"/>
      <c r="H46" s="1787"/>
      <c r="I46" s="2939"/>
      <c r="J46" s="1788"/>
      <c r="K46" s="1782">
        <f t="shared" si="0"/>
        <v>0</v>
      </c>
      <c r="L46" s="1783">
        <v>29</v>
      </c>
    </row>
    <row r="47" spans="1:12">
      <c r="A47" s="1770">
        <v>30</v>
      </c>
      <c r="B47" s="1771"/>
      <c r="C47" s="2928"/>
      <c r="D47" s="2928"/>
      <c r="E47" s="1784"/>
      <c r="F47" s="1785"/>
      <c r="G47" s="1786"/>
      <c r="H47" s="1787"/>
      <c r="I47" s="2939"/>
      <c r="J47" s="1788"/>
      <c r="K47" s="1782">
        <f t="shared" si="0"/>
        <v>0</v>
      </c>
      <c r="L47" s="1783">
        <v>30</v>
      </c>
    </row>
    <row r="48" spans="1:12">
      <c r="A48" s="1770">
        <v>31</v>
      </c>
      <c r="B48" s="1771"/>
      <c r="C48" s="2928"/>
      <c r="D48" s="2928"/>
      <c r="E48" s="1784"/>
      <c r="F48" s="1785"/>
      <c r="G48" s="1786"/>
      <c r="H48" s="1787"/>
      <c r="I48" s="2939"/>
      <c r="J48" s="1788"/>
      <c r="K48" s="1782">
        <f t="shared" si="0"/>
        <v>0</v>
      </c>
      <c r="L48" s="1783">
        <v>31</v>
      </c>
    </row>
    <row r="49" spans="1:12">
      <c r="A49" s="1770">
        <v>32</v>
      </c>
      <c r="B49" s="1771"/>
      <c r="C49" s="2928"/>
      <c r="D49" s="2928"/>
      <c r="E49" s="1784"/>
      <c r="F49" s="1785"/>
      <c r="G49" s="1786"/>
      <c r="H49" s="1787"/>
      <c r="I49" s="2939"/>
      <c r="J49" s="1788"/>
      <c r="K49" s="1782">
        <f t="shared" si="0"/>
        <v>0</v>
      </c>
      <c r="L49" s="1783">
        <v>32</v>
      </c>
    </row>
    <row r="50" spans="1:12">
      <c r="A50" s="1770">
        <v>33</v>
      </c>
      <c r="B50" s="1771"/>
      <c r="C50" s="2928"/>
      <c r="D50" s="2904"/>
      <c r="E50" s="1800"/>
      <c r="F50" s="1801"/>
      <c r="G50" s="1806"/>
      <c r="H50" s="1800"/>
      <c r="I50" s="2943"/>
      <c r="J50" s="1803"/>
      <c r="K50" s="1782">
        <f t="shared" si="0"/>
        <v>0</v>
      </c>
      <c r="L50" s="1783">
        <v>33</v>
      </c>
    </row>
    <row r="51" spans="1:12">
      <c r="A51" s="1770">
        <v>34</v>
      </c>
      <c r="B51" s="1771"/>
      <c r="C51" s="2928"/>
      <c r="D51" s="2928"/>
      <c r="E51" s="1784"/>
      <c r="F51" s="1785"/>
      <c r="G51" s="1786"/>
      <c r="H51" s="1787"/>
      <c r="I51" s="2939"/>
      <c r="J51" s="1788"/>
      <c r="K51" s="1782">
        <f t="shared" si="0"/>
        <v>0</v>
      </c>
      <c r="L51" s="1783">
        <v>34</v>
      </c>
    </row>
    <row r="52" spans="1:12">
      <c r="A52" s="1770">
        <v>35</v>
      </c>
      <c r="B52" s="1771"/>
      <c r="C52" s="2928"/>
      <c r="D52" s="2928"/>
      <c r="E52" s="1784"/>
      <c r="F52" s="1785"/>
      <c r="G52" s="1786"/>
      <c r="H52" s="1787"/>
      <c r="I52" s="2939"/>
      <c r="J52" s="1788"/>
      <c r="K52" s="1782">
        <f t="shared" si="0"/>
        <v>0</v>
      </c>
      <c r="L52" s="1783">
        <v>35</v>
      </c>
    </row>
    <row r="53" spans="1:12">
      <c r="A53" s="1770">
        <v>36</v>
      </c>
      <c r="B53" s="1771"/>
      <c r="C53" s="2928"/>
      <c r="D53" s="2928"/>
      <c r="E53" s="1784"/>
      <c r="F53" s="1785"/>
      <c r="G53" s="1786"/>
      <c r="H53" s="1787"/>
      <c r="I53" s="2939"/>
      <c r="J53" s="1788"/>
      <c r="K53" s="1782">
        <f t="shared" si="0"/>
        <v>0</v>
      </c>
      <c r="L53" s="1783">
        <v>36</v>
      </c>
    </row>
    <row r="54" spans="1:12">
      <c r="A54" s="1770">
        <v>37</v>
      </c>
      <c r="B54" s="1771"/>
      <c r="C54" s="2928"/>
      <c r="D54" s="2928"/>
      <c r="E54" s="1784"/>
      <c r="F54" s="1785"/>
      <c r="G54" s="1786"/>
      <c r="H54" s="1787"/>
      <c r="I54" s="2939"/>
      <c r="J54" s="1788"/>
      <c r="K54" s="1782">
        <f t="shared" si="0"/>
        <v>0</v>
      </c>
      <c r="L54" s="1783">
        <v>37</v>
      </c>
    </row>
    <row r="55" spans="1:12">
      <c r="A55" s="1770">
        <v>38</v>
      </c>
      <c r="B55" s="1771"/>
      <c r="C55" s="2928"/>
      <c r="D55" s="2928"/>
      <c r="E55" s="1784"/>
      <c r="F55" s="1785"/>
      <c r="G55" s="1786"/>
      <c r="H55" s="1787"/>
      <c r="I55" s="2939"/>
      <c r="J55" s="1788"/>
      <c r="K55" s="1782">
        <f t="shared" si="0"/>
        <v>0</v>
      </c>
      <c r="L55" s="1783">
        <v>38</v>
      </c>
    </row>
    <row r="56" spans="1:12" ht="15.75" thickBot="1">
      <c r="A56" s="1807">
        <v>39</v>
      </c>
      <c r="B56" s="1808"/>
      <c r="C56" s="2929"/>
      <c r="D56" s="2929"/>
      <c r="E56" s="1810"/>
      <c r="F56" s="1811"/>
      <c r="G56" s="1812"/>
      <c r="H56" s="1813"/>
      <c r="I56" s="2944"/>
      <c r="J56" s="1814"/>
      <c r="K56" s="1809">
        <f t="shared" si="0"/>
        <v>0</v>
      </c>
      <c r="L56" s="1815">
        <v>39</v>
      </c>
    </row>
    <row r="57" spans="1:12" ht="15.75" thickTop="1">
      <c r="A57" s="1732"/>
      <c r="B57" s="1732"/>
      <c r="C57" s="2921"/>
      <c r="D57" s="2921"/>
      <c r="E57" s="1816"/>
      <c r="F57" s="1816"/>
      <c r="G57" s="1816"/>
      <c r="H57" s="1816"/>
      <c r="I57" s="2921"/>
      <c r="J57" s="1816"/>
      <c r="K57" s="1502"/>
      <c r="L57" s="1502"/>
    </row>
    <row r="58" spans="1:12">
      <c r="A58" s="1502" t="s">
        <v>4648</v>
      </c>
      <c r="B58" s="1502"/>
      <c r="C58" s="2930"/>
      <c r="D58" s="2930"/>
      <c r="E58" s="1502"/>
      <c r="F58" s="1502"/>
      <c r="G58" s="1502" t="s">
        <v>4648</v>
      </c>
      <c r="H58" s="1502"/>
      <c r="I58" s="2930"/>
      <c r="J58" s="1502"/>
      <c r="K58" s="1502"/>
      <c r="L58" s="1502"/>
    </row>
    <row r="59" spans="1:12">
      <c r="A59" s="1517" t="s">
        <v>3905</v>
      </c>
      <c r="B59" s="1517"/>
      <c r="C59" s="2931"/>
      <c r="D59" s="2931"/>
      <c r="E59" s="1517"/>
      <c r="F59" s="1517"/>
      <c r="G59" s="1517" t="s">
        <v>3906</v>
      </c>
      <c r="H59" s="1517"/>
      <c r="I59" s="2931"/>
      <c r="J59" s="1517"/>
      <c r="K59" s="1517"/>
      <c r="L59" s="1517"/>
    </row>
    <row r="60" spans="1:12">
      <c r="L60" s="1502"/>
    </row>
    <row r="61" spans="1:12">
      <c r="L61" s="1732"/>
    </row>
    <row r="62" spans="1:12">
      <c r="L62" s="1732"/>
    </row>
    <row r="63" spans="1:12">
      <c r="L63" s="1732"/>
    </row>
    <row r="64" spans="1:12">
      <c r="L64" s="1732"/>
    </row>
    <row r="65" spans="11:12">
      <c r="L65" s="1753"/>
    </row>
    <row r="66" spans="11:12">
      <c r="L66" s="1753"/>
    </row>
    <row r="67" spans="11:12">
      <c r="L67" s="1753"/>
    </row>
    <row r="68" spans="11:12">
      <c r="L68" s="1753"/>
    </row>
    <row r="69" spans="11:12">
      <c r="L69" s="1753"/>
    </row>
    <row r="70" spans="11:12">
      <c r="L70" s="1753"/>
    </row>
    <row r="71" spans="11:12">
      <c r="K71" s="1817"/>
      <c r="L71" s="1753"/>
    </row>
    <row r="72" spans="11:12">
      <c r="L72" s="1753"/>
    </row>
    <row r="73" spans="11:12">
      <c r="L73" s="1753"/>
    </row>
    <row r="74" spans="11:12">
      <c r="L74" s="1753"/>
    </row>
    <row r="75" spans="11:12">
      <c r="L75" s="1753"/>
    </row>
    <row r="76" spans="11:12">
      <c r="L76" s="1753"/>
    </row>
    <row r="77" spans="11:12">
      <c r="L77" s="1753"/>
    </row>
    <row r="78" spans="11:12">
      <c r="L78" s="1753"/>
    </row>
    <row r="79" spans="11:12">
      <c r="L79" s="1753"/>
    </row>
    <row r="80" spans="11:12">
      <c r="L80" s="1753"/>
    </row>
    <row r="81" spans="12:12">
      <c r="L81" s="1753"/>
    </row>
    <row r="82" spans="12:12">
      <c r="L82" s="1753"/>
    </row>
    <row r="83" spans="12:12">
      <c r="L83" s="1753"/>
    </row>
    <row r="84" spans="12:12">
      <c r="L84" s="1753"/>
    </row>
    <row r="85" spans="12:12">
      <c r="L85" s="1753"/>
    </row>
    <row r="86" spans="12:12">
      <c r="L86" s="1753"/>
    </row>
    <row r="87" spans="12:12">
      <c r="L87" s="1753"/>
    </row>
    <row r="88" spans="12:12">
      <c r="L88" s="1753"/>
    </row>
    <row r="89" spans="12:12">
      <c r="L89" s="1753"/>
    </row>
    <row r="90" spans="12:12">
      <c r="L90" s="1753"/>
    </row>
    <row r="91" spans="12:12">
      <c r="L91" s="1753"/>
    </row>
    <row r="92" spans="12:12">
      <c r="L92" s="1753"/>
    </row>
    <row r="93" spans="12:12">
      <c r="L93" s="1753"/>
    </row>
    <row r="94" spans="12:12">
      <c r="L94" s="1753"/>
    </row>
    <row r="95" spans="12:12">
      <c r="L95" s="1753"/>
    </row>
    <row r="96" spans="12:12">
      <c r="L96" s="1753"/>
    </row>
    <row r="97" spans="12:12">
      <c r="L97" s="1753"/>
    </row>
    <row r="98" spans="12:12">
      <c r="L98" s="1753"/>
    </row>
    <row r="99" spans="12:12">
      <c r="L99" s="1753"/>
    </row>
    <row r="100" spans="12:12">
      <c r="L100" s="1753"/>
    </row>
    <row r="101" spans="12:12">
      <c r="L101" s="1753"/>
    </row>
    <row r="102" spans="12:12">
      <c r="L102" s="1753"/>
    </row>
    <row r="103" spans="12:12">
      <c r="L103" s="1753"/>
    </row>
    <row r="104" spans="12:12">
      <c r="L104" s="1753"/>
    </row>
    <row r="105" spans="12:12">
      <c r="L105" s="1753"/>
    </row>
    <row r="106" spans="12:12">
      <c r="L106" s="1753"/>
    </row>
    <row r="107" spans="12:12">
      <c r="L107" s="1753"/>
    </row>
    <row r="108" spans="12:12">
      <c r="L108" s="1753"/>
    </row>
    <row r="109" spans="12:12">
      <c r="L109" s="1753"/>
    </row>
    <row r="110" spans="12:12">
      <c r="L110" s="1753"/>
    </row>
    <row r="111" spans="12:12">
      <c r="L111" s="1753"/>
    </row>
    <row r="112" spans="12:12">
      <c r="L112" s="1753"/>
    </row>
    <row r="113" spans="12:12">
      <c r="L113" s="1753"/>
    </row>
    <row r="114" spans="12:12">
      <c r="L114" s="1753"/>
    </row>
    <row r="115" spans="12:12">
      <c r="L115" s="1753"/>
    </row>
    <row r="116" spans="12:12">
      <c r="L116" s="1753"/>
    </row>
    <row r="117" spans="12:12">
      <c r="L117" s="1732"/>
    </row>
    <row r="118" spans="12:12">
      <c r="L118" s="1818"/>
    </row>
    <row r="119" spans="12:12">
      <c r="L119" s="1819"/>
    </row>
    <row r="120" spans="12:12">
      <c r="L120" s="1732"/>
    </row>
    <row r="121" spans="12:12">
      <c r="L121" s="1732"/>
    </row>
    <row r="122" spans="12:12">
      <c r="L122" s="1732"/>
    </row>
    <row r="123" spans="12:12">
      <c r="L123" s="1732"/>
    </row>
    <row r="124" spans="12:12">
      <c r="L124" s="1732"/>
    </row>
    <row r="125" spans="12:12">
      <c r="L125" s="1732"/>
    </row>
    <row r="126" spans="12:12">
      <c r="L126" s="1732"/>
    </row>
    <row r="127" spans="12:12">
      <c r="L127" s="1732"/>
    </row>
    <row r="128" spans="12:12">
      <c r="L128" s="1732"/>
    </row>
    <row r="129" spans="12:12">
      <c r="L129" s="1732"/>
    </row>
    <row r="130" spans="12:12">
      <c r="L130" s="1732"/>
    </row>
    <row r="131" spans="12:12">
      <c r="L131" s="1732"/>
    </row>
    <row r="132" spans="12:12">
      <c r="L132" s="1732"/>
    </row>
    <row r="133" spans="12:12">
      <c r="L133" s="1732"/>
    </row>
    <row r="134" spans="12:12">
      <c r="L134" s="1820"/>
    </row>
    <row r="135" spans="12:12">
      <c r="L135" s="1820"/>
    </row>
    <row r="136" spans="12:12">
      <c r="L136" s="1820"/>
    </row>
    <row r="137" spans="12:12">
      <c r="L137" s="1820"/>
    </row>
    <row r="138" spans="12:12">
      <c r="L138" s="1820"/>
    </row>
    <row r="139" spans="12:12">
      <c r="L139" s="1820"/>
    </row>
    <row r="140" spans="12:12">
      <c r="L140" s="1820"/>
    </row>
    <row r="141" spans="12:12">
      <c r="L141" s="1820"/>
    </row>
    <row r="142" spans="12:12">
      <c r="L142" s="1820"/>
    </row>
    <row r="143" spans="12:12">
      <c r="L143" s="1820"/>
    </row>
    <row r="144" spans="12:12">
      <c r="L144" s="1820"/>
    </row>
  </sheetData>
  <pageMargins left="0.7" right="0.7" top="0.75" bottom="0.75" header="0.3" footer="0.3"/>
  <pageSetup scale="61" orientation="portrait" r:id="rId1"/>
  <rowBreaks count="1" manualBreakCount="1">
    <brk id="61" max="16383" man="1"/>
  </rowBreaks>
  <colBreaks count="1" manualBreakCount="1">
    <brk id="6"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pageSetUpPr fitToPage="1"/>
  </sheetPr>
  <dimension ref="A1:L151"/>
  <sheetViews>
    <sheetView defaultGridColor="0" view="pageBreakPreview" colorId="22" zoomScale="90" zoomScaleNormal="90" zoomScaleSheetLayoutView="90" workbookViewId="0">
      <selection activeCell="L10" sqref="L1:L1048576"/>
    </sheetView>
  </sheetViews>
  <sheetFormatPr defaultColWidth="9.6640625" defaultRowHeight="15"/>
  <cols>
    <col min="1" max="1" width="4.6640625" style="9" customWidth="1"/>
    <col min="2" max="2" width="45.77734375" style="9" customWidth="1"/>
    <col min="3" max="3" width="20.21875" style="9" bestFit="1" customWidth="1"/>
    <col min="4" max="4" width="16.33203125" style="9" customWidth="1"/>
    <col min="5" max="5" width="18.6640625" style="9" customWidth="1"/>
    <col min="6" max="10" width="19.6640625" style="9" customWidth="1"/>
    <col min="11" max="11" width="4.6640625" style="9" customWidth="1"/>
    <col min="12" max="16384" width="9.6640625" style="9"/>
  </cols>
  <sheetData>
    <row r="1" spans="1:11" ht="17.649999999999999" customHeight="1">
      <c r="A1" s="43"/>
      <c r="B1" s="46" t="s">
        <v>1785</v>
      </c>
      <c r="C1" s="45" t="s">
        <v>1330</v>
      </c>
      <c r="D1" s="44" t="s">
        <v>1707</v>
      </c>
      <c r="E1" s="60" t="s">
        <v>1708</v>
      </c>
      <c r="F1" s="43" t="s">
        <v>1785</v>
      </c>
      <c r="G1" s="46"/>
      <c r="H1" s="45" t="s">
        <v>1330</v>
      </c>
      <c r="I1" s="44" t="s">
        <v>1787</v>
      </c>
      <c r="J1" s="2916" t="s">
        <v>1788</v>
      </c>
      <c r="K1" s="60"/>
    </row>
    <row r="2" spans="1:11" ht="17.649999999999999" customHeight="1">
      <c r="A2" s="34"/>
      <c r="B2" s="81" t="str">
        <f>'Data Sheet'!$C$25</f>
        <v xml:space="preserve">Niagara Mohawk Power Corporation </v>
      </c>
      <c r="C2" s="48" t="s">
        <v>1804</v>
      </c>
      <c r="D2" s="65" t="s">
        <v>1805</v>
      </c>
      <c r="E2" s="39"/>
      <c r="F2" s="72" t="str">
        <f>'Data Sheet'!$C$25</f>
        <v xml:space="preserve">Niagara Mohawk Power Corporation </v>
      </c>
      <c r="G2" s="30"/>
      <c r="H2" s="48" t="s">
        <v>1804</v>
      </c>
      <c r="I2" s="600" t="s">
        <v>1806</v>
      </c>
      <c r="J2" s="30"/>
      <c r="K2" s="39"/>
    </row>
    <row r="3" spans="1:11" ht="17.649999999999999" customHeight="1">
      <c r="A3" s="37"/>
      <c r="B3" s="38"/>
      <c r="C3" s="50" t="s">
        <v>2977</v>
      </c>
      <c r="D3" s="651" t="str">
        <f>'Data Sheet'!$C$40</f>
        <v>April 12, 2018</v>
      </c>
      <c r="E3" s="95" t="str">
        <f>'Data Sheet'!$C$38</f>
        <v>December 31, 2017</v>
      </c>
      <c r="F3" s="37"/>
      <c r="G3" s="38"/>
      <c r="H3" s="50" t="s">
        <v>2977</v>
      </c>
      <c r="I3" s="651" t="str">
        <f>'Data Sheet'!$C$40</f>
        <v>April 12, 2018</v>
      </c>
      <c r="J3" s="3015" t="str">
        <f>'Data Sheet'!$C$38</f>
        <v>December 31, 2017</v>
      </c>
      <c r="K3" s="117"/>
    </row>
    <row r="4" spans="1:11" ht="17.649999999999999" customHeight="1">
      <c r="A4" s="103"/>
      <c r="B4" s="35" t="s">
        <v>2978</v>
      </c>
      <c r="C4" s="35"/>
      <c r="D4" s="35"/>
      <c r="E4" s="36"/>
      <c r="F4" s="103" t="s">
        <v>2979</v>
      </c>
      <c r="G4" s="35"/>
      <c r="H4" s="35"/>
      <c r="I4" s="35"/>
      <c r="J4" s="35"/>
      <c r="K4" s="36"/>
    </row>
    <row r="5" spans="1:11" ht="17.649999999999999" customHeight="1">
      <c r="A5" s="31"/>
      <c r="B5" s="32" t="s">
        <v>2980</v>
      </c>
      <c r="C5" s="32"/>
      <c r="D5" s="32"/>
      <c r="E5" s="33"/>
      <c r="F5" s="31" t="s">
        <v>2980</v>
      </c>
      <c r="G5" s="32"/>
      <c r="H5" s="32"/>
      <c r="I5" s="32"/>
      <c r="J5" s="32"/>
      <c r="K5" s="33"/>
    </row>
    <row r="6" spans="1:11" ht="17.649999999999999" customHeight="1">
      <c r="A6" s="132"/>
      <c r="B6" s="30"/>
      <c r="C6" s="30"/>
      <c r="D6" s="57"/>
      <c r="E6" s="49"/>
      <c r="F6" s="51"/>
      <c r="G6" s="600" t="s">
        <v>2981</v>
      </c>
      <c r="H6" s="600" t="s">
        <v>2981</v>
      </c>
      <c r="I6" s="600" t="s">
        <v>2981</v>
      </c>
      <c r="J6" s="65"/>
      <c r="K6" s="155"/>
    </row>
    <row r="7" spans="1:11" ht="17.649999999999999" customHeight="1">
      <c r="A7" s="132" t="s">
        <v>1714</v>
      </c>
      <c r="B7" s="35" t="s">
        <v>1768</v>
      </c>
      <c r="C7" s="35"/>
      <c r="D7" s="154" t="s">
        <v>2319</v>
      </c>
      <c r="E7" s="155" t="s">
        <v>2982</v>
      </c>
      <c r="F7" s="132" t="s">
        <v>2983</v>
      </c>
      <c r="G7" s="600" t="s">
        <v>2984</v>
      </c>
      <c r="H7" s="600" t="s">
        <v>2984</v>
      </c>
      <c r="I7" s="600" t="s">
        <v>2984</v>
      </c>
      <c r="J7" s="600" t="s">
        <v>3532</v>
      </c>
      <c r="K7" s="155" t="s">
        <v>1714</v>
      </c>
    </row>
    <row r="8" spans="1:11" ht="17.649999999999999" customHeight="1">
      <c r="A8" s="133" t="s">
        <v>1717</v>
      </c>
      <c r="B8" s="32" t="s">
        <v>3005</v>
      </c>
      <c r="C8" s="32"/>
      <c r="D8" s="137" t="s">
        <v>3006</v>
      </c>
      <c r="E8" s="156" t="s">
        <v>3007</v>
      </c>
      <c r="F8" s="133" t="s">
        <v>3008</v>
      </c>
      <c r="G8" s="604" t="s">
        <v>2334</v>
      </c>
      <c r="H8" s="604" t="s">
        <v>2335</v>
      </c>
      <c r="I8" s="604" t="s">
        <v>2336</v>
      </c>
      <c r="J8" s="604" t="s">
        <v>2337</v>
      </c>
      <c r="K8" s="156" t="s">
        <v>1717</v>
      </c>
    </row>
    <row r="9" spans="1:11" ht="17.649999999999999" customHeight="1">
      <c r="A9" s="133" t="s">
        <v>2502</v>
      </c>
      <c r="B9" s="32" t="s">
        <v>2503</v>
      </c>
      <c r="C9" s="32"/>
      <c r="D9" s="157"/>
      <c r="E9" s="158"/>
      <c r="F9" s="159"/>
      <c r="G9" s="160"/>
      <c r="H9" s="160"/>
      <c r="I9" s="160"/>
      <c r="J9" s="161"/>
      <c r="K9" s="156" t="s">
        <v>2502</v>
      </c>
    </row>
    <row r="10" spans="1:11" ht="17.649999999999999" customHeight="1">
      <c r="A10" s="133" t="s">
        <v>2504</v>
      </c>
      <c r="B10" s="750" t="s">
        <v>2985</v>
      </c>
      <c r="C10" s="32"/>
      <c r="D10" s="162"/>
      <c r="E10" s="163"/>
      <c r="F10" s="164"/>
      <c r="G10" s="165"/>
      <c r="H10" s="165"/>
      <c r="I10" s="165"/>
      <c r="J10" s="166"/>
      <c r="K10" s="156" t="s">
        <v>2504</v>
      </c>
    </row>
    <row r="11" spans="1:11" ht="17.649999999999999" customHeight="1">
      <c r="A11" s="133" t="s">
        <v>2506</v>
      </c>
      <c r="B11" s="750" t="s">
        <v>2986</v>
      </c>
      <c r="C11" s="32"/>
      <c r="D11" s="752">
        <f>SUM(E11:J11)</f>
        <v>11563044804</v>
      </c>
      <c r="E11" s="756">
        <v>8984676250</v>
      </c>
      <c r="F11" s="757">
        <v>2316847915</v>
      </c>
      <c r="G11" s="758"/>
      <c r="H11" s="758"/>
      <c r="I11" s="758"/>
      <c r="J11" s="758">
        <v>261520639</v>
      </c>
      <c r="K11" s="156" t="s">
        <v>2506</v>
      </c>
    </row>
    <row r="12" spans="1:11" ht="17.649999999999999" customHeight="1">
      <c r="A12" s="133" t="s">
        <v>2508</v>
      </c>
      <c r="B12" s="750" t="s">
        <v>2987</v>
      </c>
      <c r="C12" s="32"/>
      <c r="D12" s="753">
        <f>SUM(E12:J12)</f>
        <v>0</v>
      </c>
      <c r="E12" s="759"/>
      <c r="F12" s="760"/>
      <c r="G12" s="761" t="s">
        <v>1774</v>
      </c>
      <c r="H12" s="761"/>
      <c r="I12" s="761"/>
      <c r="J12" s="761"/>
      <c r="K12" s="156" t="s">
        <v>2508</v>
      </c>
    </row>
    <row r="13" spans="1:11" ht="17.649999999999999" customHeight="1">
      <c r="A13" s="133" t="s">
        <v>1834</v>
      </c>
      <c r="B13" s="750" t="s">
        <v>2988</v>
      </c>
      <c r="C13" s="32"/>
      <c r="D13" s="753">
        <f>SUM(E13:J13)</f>
        <v>0</v>
      </c>
      <c r="E13" s="759"/>
      <c r="F13" s="760"/>
      <c r="G13" s="761"/>
      <c r="H13" s="761"/>
      <c r="I13" s="761"/>
      <c r="J13" s="761"/>
      <c r="K13" s="156" t="s">
        <v>1834</v>
      </c>
    </row>
    <row r="14" spans="1:11" ht="17.649999999999999" customHeight="1">
      <c r="A14" s="133" t="s">
        <v>1836</v>
      </c>
      <c r="B14" s="750" t="s">
        <v>2989</v>
      </c>
      <c r="C14" s="32"/>
      <c r="D14" s="753">
        <f>SUM(E14:J14)</f>
        <v>377440186</v>
      </c>
      <c r="E14" s="759">
        <v>315578543</v>
      </c>
      <c r="F14" s="760">
        <v>51666985</v>
      </c>
      <c r="G14" s="761"/>
      <c r="H14" s="761"/>
      <c r="I14" s="761"/>
      <c r="J14" s="761">
        <v>10194658</v>
      </c>
      <c r="K14" s="156" t="s">
        <v>1836</v>
      </c>
    </row>
    <row r="15" spans="1:11" ht="17.649999999999999" customHeight="1">
      <c r="A15" s="133" t="s">
        <v>1839</v>
      </c>
      <c r="B15" s="750" t="s">
        <v>2990</v>
      </c>
      <c r="C15" s="32"/>
      <c r="D15" s="753">
        <f>SUM(E15:J15)</f>
        <v>0</v>
      </c>
      <c r="E15" s="759"/>
      <c r="F15" s="760"/>
      <c r="G15" s="761"/>
      <c r="H15" s="761"/>
      <c r="I15" s="761"/>
      <c r="J15" s="761"/>
      <c r="K15" s="156" t="s">
        <v>1839</v>
      </c>
    </row>
    <row r="16" spans="1:11" ht="17.649999999999999" customHeight="1">
      <c r="A16" s="133" t="s">
        <v>1841</v>
      </c>
      <c r="B16" s="750" t="s">
        <v>2991</v>
      </c>
      <c r="C16" s="32"/>
      <c r="D16" s="753">
        <f t="shared" ref="D16:J16" si="0">SUM(D11:D15)</f>
        <v>11940484990</v>
      </c>
      <c r="E16" s="762">
        <f t="shared" si="0"/>
        <v>9300254793</v>
      </c>
      <c r="F16" s="763">
        <f t="shared" si="0"/>
        <v>2368514900</v>
      </c>
      <c r="G16" s="764">
        <f t="shared" si="0"/>
        <v>0</v>
      </c>
      <c r="H16" s="764">
        <f t="shared" si="0"/>
        <v>0</v>
      </c>
      <c r="I16" s="764">
        <f t="shared" si="0"/>
        <v>0</v>
      </c>
      <c r="J16" s="764">
        <f t="shared" si="0"/>
        <v>271715297</v>
      </c>
      <c r="K16" s="156" t="s">
        <v>1841</v>
      </c>
    </row>
    <row r="17" spans="1:12" ht="17.649999999999999" customHeight="1">
      <c r="A17" s="133" t="s">
        <v>1843</v>
      </c>
      <c r="B17" s="750" t="s">
        <v>2992</v>
      </c>
      <c r="C17" s="32"/>
      <c r="D17" s="753">
        <f>SUM(E17:J17)</f>
        <v>3425127</v>
      </c>
      <c r="E17" s="759">
        <v>3425127</v>
      </c>
      <c r="F17" s="760"/>
      <c r="G17" s="761"/>
      <c r="H17" s="761"/>
      <c r="I17" s="761"/>
      <c r="J17" s="761"/>
      <c r="K17" s="156" t="s">
        <v>1843</v>
      </c>
    </row>
    <row r="18" spans="1:12" ht="17.649999999999999" customHeight="1">
      <c r="A18" s="133" t="s">
        <v>1845</v>
      </c>
      <c r="B18" s="750" t="s">
        <v>2993</v>
      </c>
      <c r="C18" s="32"/>
      <c r="D18" s="753">
        <f>SUM(E18:J18)</f>
        <v>0</v>
      </c>
      <c r="E18" s="759"/>
      <c r="F18" s="760"/>
      <c r="G18" s="761"/>
      <c r="H18" s="761"/>
      <c r="I18" s="761"/>
      <c r="J18" s="761"/>
      <c r="K18" s="156" t="s">
        <v>1845</v>
      </c>
    </row>
    <row r="19" spans="1:12" ht="17.649999999999999" customHeight="1">
      <c r="A19" s="133" t="s">
        <v>1847</v>
      </c>
      <c r="B19" s="750" t="s">
        <v>1282</v>
      </c>
      <c r="C19" s="32"/>
      <c r="D19" s="753">
        <f>SUM(E19:J19)</f>
        <v>370698538</v>
      </c>
      <c r="E19" s="759">
        <v>330441182</v>
      </c>
      <c r="F19" s="760">
        <v>35518415</v>
      </c>
      <c r="G19" s="761"/>
      <c r="H19" s="761"/>
      <c r="I19" s="761"/>
      <c r="J19" s="761">
        <v>4738941</v>
      </c>
      <c r="K19" s="156" t="s">
        <v>1847</v>
      </c>
    </row>
    <row r="20" spans="1:12" ht="17.649999999999999" customHeight="1">
      <c r="A20" s="133" t="s">
        <v>1849</v>
      </c>
      <c r="B20" s="750" t="s">
        <v>2994</v>
      </c>
      <c r="C20" s="32"/>
      <c r="D20" s="753">
        <f>SUM(E20:J20)</f>
        <v>0</v>
      </c>
      <c r="E20" s="759"/>
      <c r="F20" s="760"/>
      <c r="G20" s="761"/>
      <c r="H20" s="761"/>
      <c r="I20" s="761"/>
      <c r="J20" s="761"/>
      <c r="K20" s="156" t="s">
        <v>1849</v>
      </c>
    </row>
    <row r="21" spans="1:12" ht="17.649999999999999" customHeight="1">
      <c r="A21" s="133" t="s">
        <v>1851</v>
      </c>
      <c r="B21" s="750" t="s">
        <v>3140</v>
      </c>
      <c r="C21" s="32"/>
      <c r="D21" s="754">
        <f t="shared" ref="D21:J21" si="1">SUM(D16:D20)</f>
        <v>12314608655</v>
      </c>
      <c r="E21" s="762">
        <f>SUM(E16:E20)</f>
        <v>9634121102</v>
      </c>
      <c r="F21" s="763">
        <f t="shared" si="1"/>
        <v>2404033315</v>
      </c>
      <c r="G21" s="764">
        <f t="shared" si="1"/>
        <v>0</v>
      </c>
      <c r="H21" s="764">
        <f t="shared" si="1"/>
        <v>0</v>
      </c>
      <c r="I21" s="764">
        <f t="shared" si="1"/>
        <v>0</v>
      </c>
      <c r="J21" s="764">
        <f t="shared" si="1"/>
        <v>276454238</v>
      </c>
      <c r="K21" s="156" t="s">
        <v>1851</v>
      </c>
    </row>
    <row r="22" spans="1:12" ht="17.649999999999999" customHeight="1">
      <c r="A22" s="133" t="s">
        <v>1853</v>
      </c>
      <c r="B22" s="750" t="s">
        <v>3141</v>
      </c>
      <c r="C22" s="32"/>
      <c r="D22" s="753">
        <f>SUM(E22:J22)</f>
        <v>3771246116</v>
      </c>
      <c r="E22" s="762">
        <v>2820739696</v>
      </c>
      <c r="F22" s="763">
        <v>859396173</v>
      </c>
      <c r="G22" s="764">
        <f>G42</f>
        <v>0</v>
      </c>
      <c r="H22" s="764">
        <f>H42</f>
        <v>0</v>
      </c>
      <c r="I22" s="764">
        <f>I42</f>
        <v>0</v>
      </c>
      <c r="J22" s="764">
        <v>91110247</v>
      </c>
      <c r="K22" s="156" t="s">
        <v>1853</v>
      </c>
      <c r="L22" s="3442"/>
    </row>
    <row r="23" spans="1:12" ht="17.649999999999999" customHeight="1">
      <c r="A23" s="133" t="s">
        <v>1855</v>
      </c>
      <c r="B23" s="750" t="s">
        <v>3142</v>
      </c>
      <c r="C23" s="32"/>
      <c r="D23" s="755">
        <f>D21-D22</f>
        <v>8543362539</v>
      </c>
      <c r="E23" s="765">
        <f t="shared" ref="E23:J23" si="2">E21-E22</f>
        <v>6813381406</v>
      </c>
      <c r="F23" s="766">
        <f t="shared" si="2"/>
        <v>1544637142</v>
      </c>
      <c r="G23" s="767">
        <f t="shared" si="2"/>
        <v>0</v>
      </c>
      <c r="H23" s="767">
        <f t="shared" si="2"/>
        <v>0</v>
      </c>
      <c r="I23" s="767">
        <f t="shared" si="2"/>
        <v>0</v>
      </c>
      <c r="J23" s="767">
        <f t="shared" si="2"/>
        <v>185343991</v>
      </c>
      <c r="K23" s="156" t="s">
        <v>1855</v>
      </c>
      <c r="L23" s="3442"/>
    </row>
    <row r="24" spans="1:12" ht="17.649999999999999" customHeight="1">
      <c r="A24" s="132" t="s">
        <v>1857</v>
      </c>
      <c r="B24" s="120" t="s">
        <v>3143</v>
      </c>
      <c r="C24" s="30"/>
      <c r="D24" s="168"/>
      <c r="E24" s="169"/>
      <c r="F24" s="170"/>
      <c r="G24" s="171"/>
      <c r="H24" s="171"/>
      <c r="I24" s="171"/>
      <c r="J24" s="172"/>
      <c r="K24" s="155" t="s">
        <v>1857</v>
      </c>
    </row>
    <row r="25" spans="1:12" ht="17.649999999999999" customHeight="1">
      <c r="A25" s="220"/>
      <c r="B25" s="751" t="s">
        <v>3144</v>
      </c>
      <c r="C25" s="38"/>
      <c r="D25" s="168"/>
      <c r="E25" s="169"/>
      <c r="F25" s="170"/>
      <c r="G25" s="171"/>
      <c r="H25" s="171"/>
      <c r="I25" s="171"/>
      <c r="J25" s="172"/>
      <c r="K25" s="156"/>
    </row>
    <row r="26" spans="1:12" ht="17.649999999999999" customHeight="1">
      <c r="A26" s="133" t="s">
        <v>1859</v>
      </c>
      <c r="B26" s="750" t="s">
        <v>3145</v>
      </c>
      <c r="C26" s="32"/>
      <c r="D26" s="173"/>
      <c r="E26" s="174"/>
      <c r="F26" s="175"/>
      <c r="G26" s="176"/>
      <c r="H26" s="176"/>
      <c r="I26" s="176"/>
      <c r="J26" s="177"/>
      <c r="K26" s="156" t="s">
        <v>1859</v>
      </c>
    </row>
    <row r="27" spans="1:12" ht="17.649999999999999" customHeight="1">
      <c r="A27" s="133" t="s">
        <v>1861</v>
      </c>
      <c r="B27" s="750" t="s">
        <v>3146</v>
      </c>
      <c r="C27" s="32"/>
      <c r="D27" s="752">
        <f>SUM(E27:J27)</f>
        <v>3766084983</v>
      </c>
      <c r="E27" s="756">
        <v>2815898669</v>
      </c>
      <c r="F27" s="1226">
        <v>859076067</v>
      </c>
      <c r="G27" s="1227"/>
      <c r="H27" s="1227"/>
      <c r="I27" s="1227"/>
      <c r="J27" s="1227">
        <v>91110247</v>
      </c>
      <c r="K27" s="156" t="s">
        <v>1861</v>
      </c>
    </row>
    <row r="28" spans="1:12" ht="17.649999999999999" customHeight="1">
      <c r="A28" s="133" t="s">
        <v>1863</v>
      </c>
      <c r="B28" s="750" t="s">
        <v>3147</v>
      </c>
      <c r="C28" s="474"/>
      <c r="D28" s="1230"/>
      <c r="E28" s="1228"/>
      <c r="F28" s="170"/>
      <c r="G28" s="1230"/>
      <c r="H28" s="1230"/>
      <c r="I28" s="1230"/>
      <c r="J28" s="1231"/>
      <c r="K28" s="156" t="s">
        <v>1863</v>
      </c>
    </row>
    <row r="29" spans="1:12" ht="17.649999999999999" customHeight="1">
      <c r="A29" s="133" t="s">
        <v>1865</v>
      </c>
      <c r="B29" s="750" t="s">
        <v>3148</v>
      </c>
      <c r="C29" s="1239"/>
      <c r="D29" s="1233"/>
      <c r="E29" s="1232"/>
      <c r="F29" s="170"/>
      <c r="G29" s="1233"/>
      <c r="H29" s="1233"/>
      <c r="I29" s="1233"/>
      <c r="J29" s="1234"/>
      <c r="K29" s="156" t="s">
        <v>1865</v>
      </c>
    </row>
    <row r="30" spans="1:12" ht="17.649999999999999" customHeight="1">
      <c r="A30" s="133" t="s">
        <v>1867</v>
      </c>
      <c r="B30" s="750" t="s">
        <v>3149</v>
      </c>
      <c r="C30" s="1239"/>
      <c r="D30" s="754">
        <f>SUM(E30:J30)</f>
        <v>4078154</v>
      </c>
      <c r="E30" s="1235">
        <v>3758048</v>
      </c>
      <c r="F30" s="1229">
        <v>320106</v>
      </c>
      <c r="G30" s="1236"/>
      <c r="H30" s="1237"/>
      <c r="I30" s="1237"/>
      <c r="J30" s="1237"/>
      <c r="K30" s="156" t="s">
        <v>1867</v>
      </c>
    </row>
    <row r="31" spans="1:12" ht="17.649999999999999" customHeight="1">
      <c r="A31" s="133" t="s">
        <v>1869</v>
      </c>
      <c r="B31" s="750" t="s">
        <v>3150</v>
      </c>
      <c r="C31" s="1239"/>
      <c r="D31" s="753">
        <f>SUM(D27:D30)</f>
        <v>3770163137</v>
      </c>
      <c r="E31" s="762">
        <f t="shared" ref="E31:J31" si="3">SUM(E27:E30)</f>
        <v>2819656717</v>
      </c>
      <c r="F31" s="763">
        <f t="shared" si="3"/>
        <v>859396173</v>
      </c>
      <c r="G31" s="754">
        <f t="shared" si="3"/>
        <v>0</v>
      </c>
      <c r="H31" s="764">
        <f t="shared" si="3"/>
        <v>0</v>
      </c>
      <c r="I31" s="764">
        <f t="shared" si="3"/>
        <v>0</v>
      </c>
      <c r="J31" s="764">
        <f t="shared" si="3"/>
        <v>91110247</v>
      </c>
      <c r="K31" s="156" t="s">
        <v>1869</v>
      </c>
    </row>
    <row r="32" spans="1:12" ht="17.649999999999999" customHeight="1">
      <c r="A32" s="133" t="s">
        <v>1870</v>
      </c>
      <c r="B32" s="750" t="s">
        <v>2992</v>
      </c>
      <c r="C32" s="1239"/>
      <c r="D32" s="176"/>
      <c r="E32" s="174"/>
      <c r="F32" s="175"/>
      <c r="G32" s="176"/>
      <c r="H32" s="176"/>
      <c r="I32" s="176"/>
      <c r="J32" s="177"/>
      <c r="K32" s="156" t="s">
        <v>1870</v>
      </c>
    </row>
    <row r="33" spans="1:11" ht="17.649999999999999" customHeight="1">
      <c r="A33" s="133" t="s">
        <v>1872</v>
      </c>
      <c r="B33" s="750" t="s">
        <v>3146</v>
      </c>
      <c r="C33" s="474"/>
      <c r="D33" s="753">
        <f>SUM(E33:J33)</f>
        <v>0</v>
      </c>
      <c r="E33" s="1235"/>
      <c r="F33" s="1229"/>
      <c r="G33" s="1237"/>
      <c r="H33" s="1237"/>
      <c r="I33" s="1237"/>
      <c r="J33" s="1237"/>
      <c r="K33" s="156" t="s">
        <v>1872</v>
      </c>
    </row>
    <row r="34" spans="1:11" ht="17.649999999999999" customHeight="1">
      <c r="A34" s="133" t="s">
        <v>1874</v>
      </c>
      <c r="B34" s="750" t="s">
        <v>3151</v>
      </c>
      <c r="C34" s="32"/>
      <c r="D34" s="753">
        <f>SUM(E34:J34)</f>
        <v>0</v>
      </c>
      <c r="E34" s="1235"/>
      <c r="F34" s="1229"/>
      <c r="G34" s="1237"/>
      <c r="H34" s="1237"/>
      <c r="I34" s="1237"/>
      <c r="J34" s="1237"/>
      <c r="K34" s="156" t="s">
        <v>1874</v>
      </c>
    </row>
    <row r="35" spans="1:11" ht="17.649999999999999" customHeight="1">
      <c r="A35" s="133" t="s">
        <v>1876</v>
      </c>
      <c r="B35" s="750" t="s">
        <v>3152</v>
      </c>
      <c r="C35" s="32"/>
      <c r="D35" s="754">
        <f>SUM(D33:D34)</f>
        <v>0</v>
      </c>
      <c r="E35" s="762">
        <f t="shared" ref="E35:J35" si="4">SUM(E33:E34)</f>
        <v>0</v>
      </c>
      <c r="F35" s="763">
        <f t="shared" si="4"/>
        <v>0</v>
      </c>
      <c r="G35" s="764">
        <f t="shared" si="4"/>
        <v>0</v>
      </c>
      <c r="H35" s="764">
        <f t="shared" si="4"/>
        <v>0</v>
      </c>
      <c r="I35" s="764">
        <f t="shared" si="4"/>
        <v>0</v>
      </c>
      <c r="J35" s="764">
        <f t="shared" si="4"/>
        <v>0</v>
      </c>
      <c r="K35" s="156" t="s">
        <v>1876</v>
      </c>
    </row>
    <row r="36" spans="1:11" ht="17.649999999999999" customHeight="1">
      <c r="A36" s="133" t="s">
        <v>1878</v>
      </c>
      <c r="B36" s="750" t="s">
        <v>2993</v>
      </c>
      <c r="C36" s="32"/>
      <c r="D36" s="173"/>
      <c r="E36" s="174"/>
      <c r="F36" s="175"/>
      <c r="G36" s="176"/>
      <c r="H36" s="176"/>
      <c r="I36" s="176"/>
      <c r="J36" s="177"/>
      <c r="K36" s="156" t="s">
        <v>1878</v>
      </c>
    </row>
    <row r="37" spans="1:11" ht="17.649999999999999" customHeight="1">
      <c r="A37" s="133" t="s">
        <v>1880</v>
      </c>
      <c r="B37" s="750" t="s">
        <v>3146</v>
      </c>
      <c r="C37" s="32"/>
      <c r="D37" s="753">
        <f>SUM(E37:J37)</f>
        <v>1082979</v>
      </c>
      <c r="E37" s="1235">
        <v>1082979</v>
      </c>
      <c r="F37" s="1229"/>
      <c r="G37" s="1237"/>
      <c r="H37" s="1237"/>
      <c r="I37" s="1237"/>
      <c r="J37" s="1237"/>
      <c r="K37" s="156" t="s">
        <v>1880</v>
      </c>
    </row>
    <row r="38" spans="1:11" ht="17.649999999999999" customHeight="1">
      <c r="A38" s="133" t="s">
        <v>1882</v>
      </c>
      <c r="B38" s="750" t="s">
        <v>3153</v>
      </c>
      <c r="C38" s="32"/>
      <c r="D38" s="753">
        <f>SUM(E38:J38)</f>
        <v>0</v>
      </c>
      <c r="E38" s="1235"/>
      <c r="F38" s="1229"/>
      <c r="G38" s="1237"/>
      <c r="H38" s="1237"/>
      <c r="I38" s="1237"/>
      <c r="J38" s="1237"/>
      <c r="K38" s="156" t="s">
        <v>1882</v>
      </c>
    </row>
    <row r="39" spans="1:11" ht="17.649999999999999" customHeight="1">
      <c r="A39" s="133" t="s">
        <v>1884</v>
      </c>
      <c r="B39" s="750" t="s">
        <v>3154</v>
      </c>
      <c r="C39" s="1238"/>
      <c r="D39" s="754">
        <f t="shared" ref="D39:J39" si="5">SUM(D37:D38)</f>
        <v>1082979</v>
      </c>
      <c r="E39" s="762">
        <f t="shared" si="5"/>
        <v>1082979</v>
      </c>
      <c r="F39" s="763">
        <f t="shared" si="5"/>
        <v>0</v>
      </c>
      <c r="G39" s="764">
        <f t="shared" si="5"/>
        <v>0</v>
      </c>
      <c r="H39" s="764">
        <f t="shared" si="5"/>
        <v>0</v>
      </c>
      <c r="I39" s="764">
        <f t="shared" si="5"/>
        <v>0</v>
      </c>
      <c r="J39" s="764">
        <f t="shared" si="5"/>
        <v>0</v>
      </c>
      <c r="K39" s="156" t="s">
        <v>1884</v>
      </c>
    </row>
    <row r="40" spans="1:11" ht="17.649999999999999" customHeight="1">
      <c r="A40" s="133" t="s">
        <v>194</v>
      </c>
      <c r="B40" s="750" t="s">
        <v>3155</v>
      </c>
      <c r="C40" s="32"/>
      <c r="D40" s="173"/>
      <c r="E40" s="1232"/>
      <c r="F40" s="175" t="s">
        <v>1774</v>
      </c>
      <c r="G40" s="1233"/>
      <c r="H40" s="1233"/>
      <c r="I40" s="1233"/>
      <c r="J40" s="1234"/>
      <c r="K40" s="156" t="s">
        <v>194</v>
      </c>
    </row>
    <row r="41" spans="1:11" ht="17.649999999999999" customHeight="1">
      <c r="A41" s="133" t="s">
        <v>196</v>
      </c>
      <c r="B41" s="750" t="s">
        <v>3156</v>
      </c>
      <c r="C41" s="32"/>
      <c r="D41" s="753">
        <f>SUM(E41:J41)</f>
        <v>0</v>
      </c>
      <c r="E41" s="1235"/>
      <c r="F41" s="1229"/>
      <c r="G41" s="1237"/>
      <c r="H41" s="1237"/>
      <c r="I41" s="1237"/>
      <c r="J41" s="1237"/>
      <c r="K41" s="156" t="s">
        <v>196</v>
      </c>
    </row>
    <row r="42" spans="1:11" ht="17.649999999999999" customHeight="1">
      <c r="A42" s="132" t="s">
        <v>198</v>
      </c>
      <c r="B42" s="120" t="s">
        <v>3157</v>
      </c>
      <c r="C42" s="35"/>
      <c r="D42" s="752">
        <f t="shared" ref="D42:J42" si="6">D31+D35+D39+D40+D41</f>
        <v>3771246116</v>
      </c>
      <c r="E42" s="765">
        <f t="shared" si="6"/>
        <v>2820739696</v>
      </c>
      <c r="F42" s="766">
        <f t="shared" si="6"/>
        <v>859396173</v>
      </c>
      <c r="G42" s="767">
        <f t="shared" si="6"/>
        <v>0</v>
      </c>
      <c r="H42" s="767">
        <f t="shared" si="6"/>
        <v>0</v>
      </c>
      <c r="I42" s="767">
        <f t="shared" si="6"/>
        <v>0</v>
      </c>
      <c r="J42" s="767">
        <f t="shared" si="6"/>
        <v>91110247</v>
      </c>
      <c r="K42" s="155" t="s">
        <v>198</v>
      </c>
    </row>
    <row r="43" spans="1:11" ht="17.649999999999999" customHeight="1">
      <c r="A43" s="133"/>
      <c r="B43" s="750" t="s">
        <v>684</v>
      </c>
      <c r="C43" s="178"/>
      <c r="D43" s="173"/>
      <c r="E43" s="174"/>
      <c r="F43" s="175"/>
      <c r="G43" s="176"/>
      <c r="H43" s="176"/>
      <c r="I43" s="176"/>
      <c r="J43" s="177"/>
      <c r="K43" s="118"/>
    </row>
    <row r="44" spans="1:11">
      <c r="A44" s="34"/>
      <c r="B44" s="35"/>
      <c r="C44" s="35"/>
      <c r="D44" s="129"/>
      <c r="E44" s="140"/>
      <c r="F44" s="34"/>
      <c r="G44" s="35"/>
      <c r="H44" s="35"/>
      <c r="I44" s="35"/>
      <c r="J44" s="129"/>
      <c r="K44" s="140"/>
    </row>
    <row r="45" spans="1:11">
      <c r="A45" s="34"/>
      <c r="B45" s="35"/>
      <c r="C45" s="35"/>
      <c r="D45" s="129"/>
      <c r="E45" s="140"/>
      <c r="F45" s="34"/>
      <c r="G45" s="35"/>
      <c r="H45" s="35"/>
      <c r="I45" s="35"/>
      <c r="J45" s="129"/>
      <c r="K45" s="140"/>
    </row>
    <row r="46" spans="1:11">
      <c r="A46" s="34"/>
      <c r="B46" s="35"/>
      <c r="C46" s="35"/>
      <c r="D46" s="129"/>
      <c r="E46" s="140"/>
      <c r="F46" s="34"/>
      <c r="G46" s="30"/>
      <c r="H46" s="35"/>
      <c r="I46" s="35"/>
      <c r="J46" s="129"/>
      <c r="K46" s="140"/>
    </row>
    <row r="47" spans="1:11">
      <c r="A47" s="34"/>
      <c r="B47" s="30"/>
      <c r="C47" s="35"/>
      <c r="D47" s="129"/>
      <c r="E47" s="140"/>
      <c r="F47" s="34"/>
      <c r="G47" s="30"/>
      <c r="H47" s="35"/>
      <c r="I47" s="35"/>
      <c r="J47" s="129"/>
      <c r="K47" s="140"/>
    </row>
    <row r="48" spans="1:11">
      <c r="A48" s="34"/>
      <c r="B48" s="30"/>
      <c r="C48" s="35"/>
      <c r="D48" s="129"/>
      <c r="E48" s="140"/>
      <c r="F48" s="34"/>
      <c r="G48" s="30"/>
      <c r="H48" s="35"/>
      <c r="I48" s="35"/>
      <c r="J48" s="129"/>
      <c r="K48" s="140"/>
    </row>
    <row r="49" spans="1:11">
      <c r="A49" s="34"/>
      <c r="B49" s="30"/>
      <c r="C49" s="35"/>
      <c r="D49" s="129"/>
      <c r="E49" s="140"/>
      <c r="F49" s="34"/>
      <c r="G49" s="30"/>
      <c r="H49" s="35"/>
      <c r="I49" s="35"/>
      <c r="J49" s="129"/>
      <c r="K49" s="140"/>
    </row>
    <row r="50" spans="1:11">
      <c r="A50" s="34"/>
      <c r="B50" s="30"/>
      <c r="C50" s="35"/>
      <c r="D50" s="129"/>
      <c r="E50" s="140"/>
      <c r="F50" s="34"/>
      <c r="G50" s="30"/>
      <c r="H50" s="35"/>
      <c r="I50" s="35"/>
      <c r="J50" s="129"/>
      <c r="K50" s="140"/>
    </row>
    <row r="51" spans="1:11">
      <c r="A51" s="34"/>
      <c r="B51" s="30"/>
      <c r="C51" s="35"/>
      <c r="D51" s="129"/>
      <c r="E51" s="140"/>
      <c r="F51" s="34"/>
      <c r="G51" s="30"/>
      <c r="H51" s="35"/>
      <c r="I51" s="35"/>
      <c r="J51" s="129"/>
      <c r="K51" s="140"/>
    </row>
    <row r="52" spans="1:11">
      <c r="A52" s="34"/>
      <c r="B52" s="30"/>
      <c r="C52" s="35"/>
      <c r="D52" s="129"/>
      <c r="E52" s="140"/>
      <c r="F52" s="34"/>
      <c r="G52" s="30"/>
      <c r="H52" s="35"/>
      <c r="I52" s="35"/>
      <c r="J52" s="129"/>
      <c r="K52" s="140"/>
    </row>
    <row r="53" spans="1:11">
      <c r="A53" s="34"/>
      <c r="B53" s="30"/>
      <c r="C53" s="35"/>
      <c r="D53" s="129"/>
      <c r="E53" s="140"/>
      <c r="F53" s="34"/>
      <c r="G53" s="30"/>
      <c r="H53" s="35"/>
      <c r="I53" s="35"/>
      <c r="J53" s="129"/>
      <c r="K53" s="140"/>
    </row>
    <row r="54" spans="1:11">
      <c r="A54" s="34"/>
      <c r="B54" s="30"/>
      <c r="C54" s="35"/>
      <c r="D54" s="129"/>
      <c r="E54" s="140"/>
      <c r="F54" s="34"/>
      <c r="G54" s="30"/>
      <c r="H54" s="35"/>
      <c r="I54" s="35"/>
      <c r="J54" s="129"/>
      <c r="K54" s="140"/>
    </row>
    <row r="55" spans="1:11">
      <c r="A55" s="34"/>
      <c r="B55" s="30"/>
      <c r="C55" s="35"/>
      <c r="D55" s="129"/>
      <c r="E55" s="140"/>
      <c r="F55" s="34"/>
      <c r="G55" s="30"/>
      <c r="H55" s="35"/>
      <c r="I55" s="35"/>
      <c r="J55" s="129"/>
      <c r="K55" s="140"/>
    </row>
    <row r="56" spans="1:11" ht="15.75" thickBot="1">
      <c r="A56" s="40"/>
      <c r="B56" s="41"/>
      <c r="C56" s="42"/>
      <c r="D56" s="141"/>
      <c r="E56" s="142"/>
      <c r="F56" s="40"/>
      <c r="G56" s="41"/>
      <c r="H56" s="42"/>
      <c r="I56" s="42"/>
      <c r="J56" s="141"/>
      <c r="K56" s="142"/>
    </row>
    <row r="57" spans="1:11">
      <c r="A57" s="3704" t="s">
        <v>2421</v>
      </c>
      <c r="B57" s="3704"/>
      <c r="C57" s="35"/>
      <c r="D57" s="129"/>
      <c r="E57" s="129"/>
      <c r="F57" s="3704" t="s">
        <v>2421</v>
      </c>
      <c r="G57" s="3704"/>
      <c r="H57" s="35"/>
      <c r="I57" s="35"/>
      <c r="J57" s="129"/>
      <c r="K57" s="129"/>
    </row>
    <row r="58" spans="1:11">
      <c r="A58" s="35" t="s">
        <v>3158</v>
      </c>
      <c r="B58" s="35"/>
      <c r="C58" s="69"/>
      <c r="D58" s="129"/>
      <c r="E58" s="129"/>
      <c r="F58" s="35" t="s">
        <v>3159</v>
      </c>
      <c r="G58" s="35"/>
      <c r="H58" s="69"/>
      <c r="I58" s="35"/>
      <c r="J58" s="129"/>
      <c r="K58" s="129"/>
    </row>
    <row r="59" spans="1:11">
      <c r="A59" s="30"/>
      <c r="B59" s="30"/>
      <c r="C59" s="30"/>
      <c r="D59" s="125"/>
      <c r="E59" s="125"/>
      <c r="F59" s="30"/>
      <c r="G59" s="30"/>
      <c r="H59" s="30"/>
      <c r="I59" s="30"/>
      <c r="J59" s="125"/>
      <c r="K59" s="125"/>
    </row>
    <row r="60" spans="1:11">
      <c r="A60" s="30"/>
      <c r="B60" s="30"/>
      <c r="C60" s="30"/>
      <c r="D60" s="125"/>
      <c r="E60" s="125"/>
      <c r="F60" s="30"/>
      <c r="G60" s="30"/>
      <c r="H60" s="30"/>
      <c r="I60" s="30"/>
      <c r="J60" s="125"/>
      <c r="K60" s="125"/>
    </row>
    <row r="61" spans="1:11">
      <c r="A61" s="30"/>
      <c r="B61" s="30"/>
      <c r="C61" s="30"/>
      <c r="D61" s="125"/>
      <c r="E61" s="125"/>
      <c r="F61" s="30"/>
      <c r="G61" s="30"/>
      <c r="H61" s="30"/>
      <c r="I61" s="30"/>
      <c r="J61" s="125"/>
      <c r="K61" s="125"/>
    </row>
    <row r="62" spans="1:11">
      <c r="A62" s="30"/>
      <c r="B62" s="30"/>
      <c r="C62" s="30"/>
      <c r="D62" s="125"/>
      <c r="E62" s="125"/>
      <c r="F62" s="30"/>
      <c r="G62" s="30"/>
      <c r="H62" s="30"/>
      <c r="I62" s="30"/>
      <c r="J62" s="125"/>
      <c r="K62" s="125"/>
    </row>
    <row r="63" spans="1:11">
      <c r="A63" s="30"/>
      <c r="B63" s="30"/>
      <c r="C63" s="30"/>
      <c r="D63" s="125"/>
      <c r="E63" s="125"/>
      <c r="F63" s="30"/>
      <c r="G63" s="30"/>
      <c r="H63" s="30"/>
      <c r="I63" s="30"/>
      <c r="J63" s="125"/>
      <c r="K63" s="125"/>
    </row>
    <row r="64" spans="1:11">
      <c r="A64" s="30"/>
      <c r="B64" s="30"/>
      <c r="C64" s="30"/>
      <c r="D64" s="125"/>
      <c r="E64" s="125"/>
      <c r="F64" s="30"/>
      <c r="G64" s="30"/>
      <c r="H64" s="30"/>
      <c r="I64" s="30"/>
      <c r="J64" s="125"/>
      <c r="K64" s="125"/>
    </row>
    <row r="65" spans="1:11">
      <c r="A65" s="30"/>
      <c r="B65" s="30"/>
      <c r="C65" s="30"/>
      <c r="D65" s="125"/>
      <c r="E65" s="125"/>
      <c r="F65" s="30"/>
      <c r="G65" s="30"/>
      <c r="H65" s="30"/>
      <c r="I65" s="30"/>
      <c r="J65" s="125"/>
      <c r="K65" s="125"/>
    </row>
    <row r="66" spans="1:11">
      <c r="A66" s="30"/>
      <c r="B66"/>
      <c r="C66" s="30"/>
      <c r="D66" s="125"/>
      <c r="E66" s="125"/>
      <c r="F66" s="30"/>
      <c r="G66" s="30"/>
      <c r="H66" s="30"/>
      <c r="I66" s="30"/>
      <c r="J66" s="125"/>
      <c r="K66" s="125"/>
    </row>
    <row r="67" spans="1:11">
      <c r="A67" s="30"/>
      <c r="B67"/>
      <c r="C67" s="30"/>
      <c r="D67" s="125"/>
      <c r="E67" s="125"/>
      <c r="F67" s="30"/>
      <c r="G67" s="30"/>
      <c r="H67" s="30"/>
      <c r="I67" s="30"/>
      <c r="J67" s="125"/>
      <c r="K67" s="125"/>
    </row>
    <row r="68" spans="1:11">
      <c r="A68" s="30"/>
      <c r="B68"/>
      <c r="C68" s="30"/>
      <c r="D68" s="125"/>
      <c r="E68" s="125"/>
      <c r="F68" s="30"/>
      <c r="G68" s="30"/>
      <c r="H68" s="30"/>
      <c r="I68" s="30"/>
      <c r="J68" s="125"/>
      <c r="K68" s="125"/>
    </row>
    <row r="69" spans="1:11">
      <c r="A69" s="30"/>
      <c r="B69"/>
      <c r="C69" s="30"/>
      <c r="D69" s="30"/>
      <c r="E69" s="30"/>
      <c r="F69" s="30"/>
      <c r="G69" s="30"/>
      <c r="H69" s="30"/>
      <c r="I69" s="30"/>
      <c r="J69" s="30"/>
      <c r="K69" s="30"/>
    </row>
    <row r="70" spans="1:11">
      <c r="A70" s="30"/>
      <c r="B70"/>
      <c r="C70" s="30"/>
      <c r="D70" s="30"/>
      <c r="E70" s="30"/>
      <c r="F70" s="30"/>
      <c r="G70" s="30"/>
      <c r="H70" s="30"/>
      <c r="I70" s="30"/>
      <c r="J70" s="30"/>
      <c r="K70" s="30"/>
    </row>
    <row r="71" spans="1:11">
      <c r="A71" s="30"/>
      <c r="B71"/>
      <c r="C71" s="30"/>
      <c r="D71" s="30"/>
      <c r="E71" s="30"/>
      <c r="F71" s="30"/>
      <c r="G71" s="30"/>
      <c r="H71" s="30"/>
      <c r="I71" s="30"/>
      <c r="J71" s="30"/>
      <c r="K71" s="30"/>
    </row>
    <row r="72" spans="1:11">
      <c r="A72" s="30"/>
      <c r="B72"/>
      <c r="C72" s="30"/>
      <c r="D72" s="30"/>
      <c r="E72" s="30"/>
      <c r="F72" s="30"/>
      <c r="G72" s="30"/>
      <c r="H72" s="30"/>
      <c r="I72" s="30"/>
      <c r="J72" s="30"/>
      <c r="K72" s="30"/>
    </row>
    <row r="73" spans="1:11">
      <c r="B73"/>
    </row>
    <row r="74" spans="1:11">
      <c r="B74"/>
    </row>
    <row r="151" spans="1:7">
      <c r="A151" s="17"/>
      <c r="B151" s="17"/>
      <c r="C151" s="17"/>
      <c r="D151" s="17"/>
      <c r="E151" s="17"/>
      <c r="F151" s="17"/>
      <c r="G151" s="387"/>
    </row>
  </sheetData>
  <mergeCells count="2">
    <mergeCell ref="A57:B57"/>
    <mergeCell ref="F57:G57"/>
  </mergeCells>
  <printOptions horizontalCentered="1" verticalCentered="1"/>
  <pageMargins left="0.5" right="0.5" top="0.5" bottom="0.5" header="0.5" footer="0.5"/>
  <pageSetup scale="72" fitToWidth="2" orientation="portrait" horizontalDpi="300" verticalDpi="300" r:id="rId1"/>
  <headerFooter alignWithMargins="0"/>
  <colBreaks count="1" manualBreakCount="1">
    <brk id="5" max="1048575" man="1"/>
  </colBreaks>
  <ignoredErrors>
    <ignoredError sqref="D21 D16"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O70"/>
  <sheetViews>
    <sheetView defaultGridColor="0" view="pageBreakPreview" colorId="8" zoomScaleNormal="50" zoomScaleSheetLayoutView="100" workbookViewId="0">
      <selection activeCell="C41" sqref="C41"/>
    </sheetView>
  </sheetViews>
  <sheetFormatPr defaultColWidth="9.6640625" defaultRowHeight="15"/>
  <cols>
    <col min="1" max="1" width="35.6640625" style="9" customWidth="1"/>
    <col min="2" max="2" width="3.6640625" style="9" customWidth="1"/>
    <col min="3" max="3" width="39.6640625" style="9" customWidth="1"/>
    <col min="4" max="4" width="2.6640625" style="9" customWidth="1"/>
    <col min="5" max="5" width="24.6640625" style="9" customWidth="1"/>
    <col min="6" max="8" width="9.6640625" style="9"/>
    <col min="9" max="9" width="19.5546875" style="9" bestFit="1" customWidth="1"/>
    <col min="10" max="16384" width="9.6640625" style="9"/>
  </cols>
  <sheetData>
    <row r="1" spans="1:9" ht="40.9" customHeight="1">
      <c r="A1" s="706" t="s">
        <v>1635</v>
      </c>
      <c r="B1" s="706"/>
      <c r="C1" s="706"/>
      <c r="D1" s="620"/>
      <c r="F1" s="5"/>
      <c r="G1" s="620"/>
      <c r="H1" s="5"/>
      <c r="I1" s="5"/>
    </row>
    <row r="2" spans="1:9" ht="43.15" customHeight="1">
      <c r="A2" s="706" t="s">
        <v>1636</v>
      </c>
      <c r="B2" s="706"/>
      <c r="C2" s="706"/>
      <c r="D2" s="620"/>
      <c r="F2" s="5"/>
      <c r="G2" s="620"/>
      <c r="H2" s="5"/>
      <c r="I2" s="5"/>
    </row>
    <row r="3" spans="1:9" ht="19.899999999999999" customHeight="1">
      <c r="A3" s="1"/>
      <c r="B3" s="1"/>
      <c r="C3" s="620"/>
      <c r="D3" s="620"/>
      <c r="F3" s="5"/>
      <c r="G3" s="5"/>
      <c r="H3" s="5"/>
      <c r="I3" s="5"/>
    </row>
    <row r="4" spans="1:9" ht="19.899999999999999" customHeight="1">
      <c r="A4" s="621" t="s">
        <v>1637</v>
      </c>
      <c r="B4" s="621"/>
      <c r="C4" s="620"/>
      <c r="D4" s="620"/>
      <c r="F4" s="5"/>
      <c r="G4" s="5"/>
      <c r="H4" s="5"/>
      <c r="I4" s="5"/>
    </row>
    <row r="5" spans="1:9" ht="28.9" customHeight="1">
      <c r="A5" s="621" t="s">
        <v>1638</v>
      </c>
      <c r="B5" s="621"/>
      <c r="C5" s="620"/>
      <c r="D5" s="620"/>
      <c r="F5" s="5"/>
      <c r="G5" s="5"/>
      <c r="H5" s="5"/>
      <c r="I5" s="5"/>
    </row>
    <row r="6" spans="1:9" ht="29.45" customHeight="1">
      <c r="A6" s="622" t="str">
        <f>A46</f>
        <v>Year ended December 31, 2017</v>
      </c>
      <c r="B6" s="622"/>
      <c r="C6" s="620"/>
      <c r="D6" s="620"/>
      <c r="F6" s="5"/>
      <c r="G6" s="5"/>
      <c r="H6" s="5"/>
      <c r="I6" s="5"/>
    </row>
    <row r="7" spans="1:9" ht="14.45" customHeight="1">
      <c r="A7" s="5"/>
      <c r="B7" s="5"/>
      <c r="C7" s="5"/>
      <c r="D7" s="5"/>
      <c r="F7" s="5"/>
      <c r="G7" s="5"/>
      <c r="H7" s="5"/>
      <c r="I7" s="5"/>
    </row>
    <row r="8" spans="1:9" ht="22.9" customHeight="1">
      <c r="A8" s="704" t="s">
        <v>1639</v>
      </c>
      <c r="B8" s="707"/>
      <c r="C8" s="5"/>
      <c r="F8" s="5"/>
      <c r="G8" s="2"/>
      <c r="H8" s="5"/>
      <c r="I8" s="5"/>
    </row>
    <row r="9" spans="1:9" ht="18" customHeight="1">
      <c r="B9" s="723">
        <v>1</v>
      </c>
      <c r="C9" s="724" t="s">
        <v>1640</v>
      </c>
      <c r="D9" s="702"/>
      <c r="F9" s="5"/>
      <c r="G9" s="5"/>
      <c r="H9" s="5"/>
      <c r="I9" s="5"/>
    </row>
    <row r="10" spans="1:9" ht="18" customHeight="1">
      <c r="B10" s="723"/>
      <c r="C10" s="725" t="s">
        <v>1641</v>
      </c>
      <c r="D10" s="702"/>
      <c r="F10" s="620"/>
      <c r="G10" s="5"/>
      <c r="H10" s="5"/>
      <c r="I10" s="5"/>
    </row>
    <row r="11" spans="1:9" ht="18" customHeight="1">
      <c r="B11" s="723"/>
      <c r="C11" s="4"/>
      <c r="D11" s="5"/>
      <c r="F11" s="5"/>
      <c r="G11" s="5"/>
      <c r="H11" s="5"/>
      <c r="I11" s="5"/>
    </row>
    <row r="12" spans="1:9" ht="21.6" customHeight="1">
      <c r="B12" s="723">
        <v>2</v>
      </c>
      <c r="C12" s="1209" t="s">
        <v>1048</v>
      </c>
      <c r="D12" s="620"/>
      <c r="F12" s="620"/>
      <c r="G12" s="620"/>
      <c r="H12" s="621"/>
      <c r="I12" s="5"/>
    </row>
    <row r="13" spans="1:9" ht="18" customHeight="1">
      <c r="B13" s="625"/>
      <c r="C13" s="724" t="s">
        <v>2899</v>
      </c>
      <c r="D13" s="5"/>
      <c r="F13" s="5"/>
      <c r="G13" s="5"/>
      <c r="H13" s="621"/>
      <c r="I13" s="5"/>
    </row>
    <row r="14" spans="1:9" ht="18" customHeight="1">
      <c r="B14" s="625"/>
      <c r="C14" s="724" t="s">
        <v>2900</v>
      </c>
      <c r="D14" s="5"/>
      <c r="F14" s="5"/>
      <c r="G14" s="620"/>
      <c r="H14" s="622"/>
      <c r="I14" s="5"/>
    </row>
    <row r="15" spans="1:9" ht="13.15" customHeight="1">
      <c r="A15" s="5"/>
      <c r="B15" s="5"/>
      <c r="C15" s="701"/>
      <c r="D15" s="5"/>
      <c r="F15" s="5"/>
      <c r="G15" s="5"/>
      <c r="H15" s="5"/>
      <c r="I15" s="5"/>
    </row>
    <row r="16" spans="1:9" ht="23.45" customHeight="1">
      <c r="A16" s="5"/>
      <c r="B16" s="5"/>
      <c r="C16" s="705" t="s">
        <v>2901</v>
      </c>
      <c r="D16" s="623"/>
      <c r="F16" s="5"/>
      <c r="G16" s="5"/>
      <c r="H16" s="5"/>
      <c r="I16" s="5"/>
    </row>
    <row r="17" spans="1:249" ht="13.15" customHeight="1">
      <c r="A17" s="3"/>
      <c r="B17" s="3"/>
      <c r="C17" s="703"/>
      <c r="F17" s="5"/>
      <c r="G17" s="5"/>
      <c r="H17" s="5"/>
    </row>
    <row r="18" spans="1:249" ht="13.5" customHeight="1">
      <c r="A18" s="5"/>
      <c r="B18" s="5"/>
      <c r="C18" s="701"/>
      <c r="D18" s="5"/>
      <c r="F18" s="5"/>
      <c r="G18" s="5"/>
      <c r="H18" s="5"/>
      <c r="I18" s="5"/>
    </row>
    <row r="19" spans="1:249" ht="13.5" customHeight="1">
      <c r="A19" s="5"/>
      <c r="B19" s="5"/>
      <c r="C19" s="701"/>
      <c r="D19" s="5"/>
      <c r="F19" s="5"/>
      <c r="G19" s="5"/>
      <c r="H19" s="5"/>
      <c r="I19" s="5"/>
    </row>
    <row r="20" spans="1:249" ht="13.5" customHeight="1">
      <c r="A20" s="5"/>
      <c r="B20" s="5"/>
      <c r="C20" s="701"/>
      <c r="D20" s="5"/>
      <c r="F20" s="5"/>
      <c r="G20" s="5"/>
      <c r="H20" s="5"/>
      <c r="I20" s="5"/>
    </row>
    <row r="21" spans="1:249" ht="13.15" customHeight="1">
      <c r="A21" s="5"/>
      <c r="B21" s="5"/>
      <c r="C21" s="701"/>
      <c r="D21" s="5"/>
      <c r="F21" s="5"/>
      <c r="G21" s="5"/>
      <c r="H21" s="5"/>
      <c r="I21" s="5"/>
    </row>
    <row r="22" spans="1:249" ht="15" customHeight="1">
      <c r="A22" s="722"/>
      <c r="B22" s="722"/>
      <c r="C22" s="624" t="s">
        <v>2902</v>
      </c>
      <c r="D22" s="712"/>
      <c r="F22" s="4"/>
      <c r="G22" s="5"/>
      <c r="H22" s="5"/>
      <c r="I22" s="5"/>
    </row>
    <row r="23" spans="1:249" ht="15" customHeight="1">
      <c r="A23" s="709"/>
      <c r="B23" s="709"/>
      <c r="C23" s="709"/>
      <c r="D23" s="709"/>
      <c r="E23" s="4"/>
      <c r="F23" s="4"/>
      <c r="G23" s="5"/>
      <c r="H23" s="5"/>
      <c r="I23" s="5"/>
    </row>
    <row r="24" spans="1:249" ht="15" customHeight="1">
      <c r="A24" s="709"/>
      <c r="B24" s="709"/>
      <c r="C24" s="709"/>
      <c r="D24" s="709"/>
      <c r="E24" s="4"/>
      <c r="F24" s="4"/>
      <c r="G24" s="4"/>
      <c r="H24" s="4"/>
      <c r="I24" s="4"/>
      <c r="J24" s="625"/>
      <c r="K24" s="625"/>
      <c r="L24" s="625"/>
      <c r="M24" s="625"/>
      <c r="N24" s="625"/>
      <c r="O24" s="625"/>
      <c r="P24" s="625"/>
      <c r="Q24" s="625"/>
      <c r="R24" s="625"/>
      <c r="S24" s="625"/>
      <c r="T24" s="625"/>
      <c r="U24" s="625"/>
      <c r="V24" s="625"/>
      <c r="W24" s="625"/>
      <c r="X24" s="625"/>
      <c r="Y24" s="625"/>
      <c r="Z24" s="625"/>
      <c r="AA24" s="625"/>
      <c r="AB24" s="625"/>
      <c r="AC24" s="625"/>
      <c r="AD24" s="625"/>
      <c r="AE24" s="625"/>
      <c r="AF24" s="625"/>
      <c r="AG24" s="625"/>
      <c r="AH24" s="625"/>
      <c r="AI24" s="625"/>
      <c r="AJ24" s="625"/>
      <c r="AK24" s="625"/>
      <c r="AL24" s="625"/>
      <c r="AM24" s="625"/>
      <c r="AN24" s="625"/>
      <c r="AO24" s="625"/>
      <c r="AP24" s="625"/>
      <c r="AQ24" s="625"/>
      <c r="AR24" s="625"/>
      <c r="AS24" s="625"/>
      <c r="AT24" s="625"/>
      <c r="AU24" s="625"/>
      <c r="AV24" s="625"/>
      <c r="AW24" s="625"/>
      <c r="AX24" s="625"/>
      <c r="AY24" s="625"/>
      <c r="AZ24" s="625"/>
      <c r="BA24" s="625"/>
      <c r="BB24" s="625"/>
      <c r="BC24" s="625"/>
      <c r="BD24" s="625"/>
      <c r="BE24" s="625"/>
      <c r="BF24" s="625"/>
      <c r="BG24" s="625"/>
      <c r="BH24" s="625"/>
      <c r="BI24" s="625"/>
      <c r="BJ24" s="625"/>
      <c r="BK24" s="625"/>
      <c r="BL24" s="625"/>
      <c r="BM24" s="625"/>
      <c r="BN24" s="625"/>
      <c r="BO24" s="625"/>
      <c r="BP24" s="625"/>
      <c r="BQ24" s="625"/>
      <c r="BR24" s="625"/>
      <c r="BS24" s="625"/>
      <c r="BT24" s="625"/>
      <c r="BU24" s="625"/>
      <c r="BV24" s="625"/>
      <c r="BW24" s="625"/>
      <c r="BX24" s="625"/>
      <c r="BY24" s="625"/>
      <c r="BZ24" s="625"/>
      <c r="CA24" s="625"/>
      <c r="CB24" s="625"/>
      <c r="CC24" s="625"/>
      <c r="CD24" s="625"/>
      <c r="CE24" s="625"/>
      <c r="CF24" s="625"/>
      <c r="CG24" s="625"/>
      <c r="CH24" s="625"/>
      <c r="CI24" s="625"/>
      <c r="CJ24" s="625"/>
      <c r="CK24" s="625"/>
      <c r="CL24" s="625"/>
      <c r="CM24" s="625"/>
      <c r="CN24" s="625"/>
      <c r="CO24" s="625"/>
      <c r="CP24" s="625"/>
      <c r="CQ24" s="625"/>
      <c r="CR24" s="625"/>
      <c r="CS24" s="625"/>
      <c r="CT24" s="625"/>
      <c r="CU24" s="625"/>
      <c r="CV24" s="625"/>
      <c r="CW24" s="625"/>
      <c r="CX24" s="625"/>
      <c r="CY24" s="625"/>
      <c r="CZ24" s="625"/>
      <c r="DA24" s="625"/>
      <c r="DB24" s="625"/>
      <c r="DC24" s="625"/>
      <c r="DD24" s="625"/>
      <c r="DE24" s="625"/>
      <c r="DF24" s="625"/>
      <c r="DG24" s="625"/>
      <c r="DH24" s="625"/>
      <c r="DI24" s="625"/>
      <c r="DJ24" s="625"/>
      <c r="DK24" s="625"/>
      <c r="DL24" s="625"/>
      <c r="DM24" s="625"/>
      <c r="DN24" s="625"/>
      <c r="DO24" s="625"/>
      <c r="DP24" s="625"/>
      <c r="DQ24" s="625"/>
      <c r="DR24" s="625"/>
      <c r="DS24" s="625"/>
      <c r="DT24" s="625"/>
      <c r="DU24" s="625"/>
      <c r="DV24" s="625"/>
      <c r="DW24" s="625"/>
      <c r="DX24" s="625"/>
      <c r="DY24" s="625"/>
      <c r="DZ24" s="625"/>
      <c r="EA24" s="625"/>
      <c r="EB24" s="625"/>
      <c r="EC24" s="625"/>
      <c r="ED24" s="625"/>
      <c r="EE24" s="625"/>
      <c r="EF24" s="625"/>
      <c r="EG24" s="625"/>
      <c r="EH24" s="625"/>
      <c r="EI24" s="625"/>
      <c r="EJ24" s="625"/>
      <c r="EK24" s="625"/>
      <c r="EL24" s="625"/>
      <c r="EM24" s="625"/>
      <c r="EN24" s="625"/>
      <c r="EO24" s="625"/>
      <c r="EP24" s="625"/>
      <c r="EQ24" s="625"/>
      <c r="ER24" s="625"/>
      <c r="ES24" s="625"/>
      <c r="ET24" s="625"/>
      <c r="EU24" s="625"/>
      <c r="EV24" s="625"/>
      <c r="EW24" s="625"/>
      <c r="EX24" s="625"/>
      <c r="EY24" s="625"/>
      <c r="EZ24" s="625"/>
      <c r="FA24" s="625"/>
      <c r="FB24" s="625"/>
      <c r="FC24" s="625"/>
      <c r="FD24" s="625"/>
      <c r="FE24" s="625"/>
      <c r="FF24" s="625"/>
      <c r="FG24" s="625"/>
      <c r="FH24" s="625"/>
      <c r="FI24" s="625"/>
      <c r="FJ24" s="625"/>
      <c r="FK24" s="625"/>
      <c r="FL24" s="625"/>
      <c r="FM24" s="625"/>
      <c r="FN24" s="625"/>
      <c r="FO24" s="625"/>
      <c r="FP24" s="625"/>
      <c r="FQ24" s="625"/>
      <c r="FR24" s="625"/>
      <c r="FS24" s="625"/>
      <c r="FT24" s="625"/>
      <c r="FU24" s="625"/>
      <c r="FV24" s="625"/>
      <c r="FW24" s="625"/>
      <c r="FX24" s="625"/>
      <c r="FY24" s="625"/>
      <c r="FZ24" s="625"/>
      <c r="GA24" s="625"/>
      <c r="GB24" s="625"/>
      <c r="GC24" s="625"/>
      <c r="GD24" s="625"/>
      <c r="GE24" s="625"/>
      <c r="GF24" s="625"/>
      <c r="GG24" s="625"/>
      <c r="GH24" s="625"/>
      <c r="GI24" s="625"/>
      <c r="GJ24" s="625"/>
      <c r="GK24" s="625"/>
      <c r="GL24" s="625"/>
      <c r="GM24" s="625"/>
      <c r="GN24" s="625"/>
      <c r="GO24" s="625"/>
      <c r="GP24" s="625"/>
      <c r="GQ24" s="625"/>
      <c r="GR24" s="625"/>
      <c r="GS24" s="625"/>
      <c r="GT24" s="625"/>
      <c r="GU24" s="625"/>
      <c r="GV24" s="625"/>
      <c r="GW24" s="625"/>
      <c r="GX24" s="625"/>
      <c r="GY24" s="625"/>
      <c r="GZ24" s="625"/>
      <c r="HA24" s="625"/>
      <c r="HB24" s="625"/>
      <c r="HC24" s="625"/>
      <c r="HD24" s="625"/>
      <c r="HE24" s="625"/>
      <c r="HF24" s="625"/>
      <c r="HG24" s="625"/>
      <c r="HH24" s="625"/>
      <c r="HI24" s="625"/>
      <c r="HJ24" s="625"/>
      <c r="HK24" s="625"/>
      <c r="HL24" s="625"/>
      <c r="HM24" s="625"/>
      <c r="HN24" s="625"/>
      <c r="HO24" s="625"/>
      <c r="HP24" s="625"/>
      <c r="HQ24" s="625"/>
      <c r="HR24" s="625"/>
      <c r="HS24" s="625"/>
      <c r="HT24" s="625"/>
      <c r="HU24" s="625"/>
      <c r="HV24" s="625"/>
      <c r="HW24" s="625"/>
      <c r="HX24" s="625"/>
      <c r="HY24" s="625"/>
      <c r="HZ24" s="625"/>
      <c r="IA24" s="625"/>
      <c r="IB24" s="625"/>
      <c r="IC24" s="625"/>
      <c r="ID24" s="625"/>
      <c r="IE24" s="625"/>
      <c r="IF24" s="625"/>
      <c r="IG24" s="625"/>
      <c r="IH24" s="625"/>
      <c r="II24" s="625"/>
      <c r="IJ24" s="625"/>
      <c r="IK24" s="625"/>
      <c r="IL24" s="625"/>
      <c r="IM24" s="625"/>
      <c r="IN24" s="625"/>
      <c r="IO24" s="625"/>
    </row>
    <row r="25" spans="1:249" ht="18" customHeight="1">
      <c r="A25" s="710" t="s">
        <v>2903</v>
      </c>
      <c r="B25" s="711"/>
      <c r="C25" s="712" t="s">
        <v>4700</v>
      </c>
      <c r="D25" s="713"/>
      <c r="E25" s="4"/>
      <c r="F25" s="4"/>
      <c r="G25" s="4"/>
      <c r="H25" s="4"/>
      <c r="I25" s="4"/>
      <c r="J25" s="625"/>
      <c r="K25" s="625"/>
      <c r="L25" s="625"/>
      <c r="M25" s="625"/>
      <c r="N25" s="625"/>
      <c r="O25" s="625"/>
      <c r="P25" s="625"/>
      <c r="Q25" s="625"/>
      <c r="R25" s="625"/>
      <c r="S25" s="625"/>
      <c r="T25" s="625"/>
      <c r="U25" s="625"/>
      <c r="V25" s="625"/>
      <c r="W25" s="625"/>
      <c r="X25" s="625"/>
      <c r="Y25" s="625"/>
      <c r="Z25" s="625"/>
      <c r="AA25" s="625"/>
      <c r="AB25" s="625"/>
      <c r="AC25" s="625"/>
      <c r="AD25" s="625"/>
      <c r="AE25" s="625"/>
      <c r="AF25" s="625"/>
      <c r="AG25" s="625"/>
      <c r="AH25" s="625"/>
      <c r="AI25" s="625"/>
      <c r="AJ25" s="625"/>
      <c r="AK25" s="625"/>
      <c r="AL25" s="625"/>
      <c r="AM25" s="625"/>
      <c r="AN25" s="625"/>
      <c r="AO25" s="625"/>
      <c r="AP25" s="625"/>
      <c r="AQ25" s="625"/>
      <c r="AR25" s="625"/>
      <c r="AS25" s="625"/>
      <c r="AT25" s="625"/>
      <c r="AU25" s="625"/>
      <c r="AV25" s="625"/>
      <c r="AW25" s="625"/>
      <c r="AX25" s="625"/>
      <c r="AY25" s="625"/>
      <c r="AZ25" s="625"/>
      <c r="BA25" s="625"/>
      <c r="BB25" s="625"/>
      <c r="BC25" s="625"/>
      <c r="BD25" s="625"/>
      <c r="BE25" s="625"/>
      <c r="BF25" s="625"/>
      <c r="BG25" s="625"/>
      <c r="BH25" s="625"/>
      <c r="BI25" s="625"/>
      <c r="BJ25" s="625"/>
      <c r="BK25" s="625"/>
      <c r="BL25" s="625"/>
      <c r="BM25" s="625"/>
      <c r="BN25" s="625"/>
      <c r="BO25" s="625"/>
      <c r="BP25" s="625"/>
      <c r="BQ25" s="625"/>
      <c r="BR25" s="625"/>
      <c r="BS25" s="625"/>
      <c r="BT25" s="625"/>
      <c r="BU25" s="625"/>
      <c r="BV25" s="625"/>
      <c r="BW25" s="625"/>
      <c r="BX25" s="625"/>
      <c r="BY25" s="625"/>
      <c r="BZ25" s="625"/>
      <c r="CA25" s="625"/>
      <c r="CB25" s="625"/>
      <c r="CC25" s="625"/>
      <c r="CD25" s="625"/>
      <c r="CE25" s="625"/>
      <c r="CF25" s="625"/>
      <c r="CG25" s="625"/>
      <c r="CH25" s="625"/>
      <c r="CI25" s="625"/>
      <c r="CJ25" s="625"/>
      <c r="CK25" s="625"/>
      <c r="CL25" s="625"/>
      <c r="CM25" s="625"/>
      <c r="CN25" s="625"/>
      <c r="CO25" s="625"/>
      <c r="CP25" s="625"/>
      <c r="CQ25" s="625"/>
      <c r="CR25" s="625"/>
      <c r="CS25" s="625"/>
      <c r="CT25" s="625"/>
      <c r="CU25" s="625"/>
      <c r="CV25" s="625"/>
      <c r="CW25" s="625"/>
      <c r="CX25" s="625"/>
      <c r="CY25" s="625"/>
      <c r="CZ25" s="625"/>
      <c r="DA25" s="625"/>
      <c r="DB25" s="625"/>
      <c r="DC25" s="625"/>
      <c r="DD25" s="625"/>
      <c r="DE25" s="625"/>
      <c r="DF25" s="625"/>
      <c r="DG25" s="625"/>
      <c r="DH25" s="625"/>
      <c r="DI25" s="625"/>
      <c r="DJ25" s="625"/>
      <c r="DK25" s="625"/>
      <c r="DL25" s="625"/>
      <c r="DM25" s="625"/>
      <c r="DN25" s="625"/>
      <c r="DO25" s="625"/>
      <c r="DP25" s="625"/>
      <c r="DQ25" s="625"/>
      <c r="DR25" s="625"/>
      <c r="DS25" s="625"/>
      <c r="DT25" s="625"/>
      <c r="DU25" s="625"/>
      <c r="DV25" s="625"/>
      <c r="DW25" s="625"/>
      <c r="DX25" s="625"/>
      <c r="DY25" s="625"/>
      <c r="DZ25" s="625"/>
      <c r="EA25" s="625"/>
      <c r="EB25" s="625"/>
      <c r="EC25" s="625"/>
      <c r="ED25" s="625"/>
      <c r="EE25" s="625"/>
      <c r="EF25" s="625"/>
      <c r="EG25" s="625"/>
      <c r="EH25" s="625"/>
      <c r="EI25" s="625"/>
      <c r="EJ25" s="625"/>
      <c r="EK25" s="625"/>
      <c r="EL25" s="625"/>
      <c r="EM25" s="625"/>
      <c r="EN25" s="625"/>
      <c r="EO25" s="625"/>
      <c r="EP25" s="625"/>
      <c r="EQ25" s="625"/>
      <c r="ER25" s="625"/>
      <c r="ES25" s="625"/>
      <c r="ET25" s="625"/>
      <c r="EU25" s="625"/>
      <c r="EV25" s="625"/>
      <c r="EW25" s="625"/>
      <c r="EX25" s="625"/>
      <c r="EY25" s="625"/>
      <c r="EZ25" s="625"/>
      <c r="FA25" s="625"/>
      <c r="FB25" s="625"/>
      <c r="FC25" s="625"/>
      <c r="FD25" s="625"/>
      <c r="FE25" s="625"/>
      <c r="FF25" s="625"/>
      <c r="FG25" s="625"/>
      <c r="FH25" s="625"/>
      <c r="FI25" s="625"/>
      <c r="FJ25" s="625"/>
      <c r="FK25" s="625"/>
      <c r="FL25" s="625"/>
      <c r="FM25" s="625"/>
      <c r="FN25" s="625"/>
      <c r="FO25" s="625"/>
      <c r="FP25" s="625"/>
      <c r="FQ25" s="625"/>
      <c r="FR25" s="625"/>
      <c r="FS25" s="625"/>
      <c r="FT25" s="625"/>
      <c r="FU25" s="625"/>
      <c r="FV25" s="625"/>
      <c r="FW25" s="625"/>
      <c r="FX25" s="625"/>
      <c r="FY25" s="625"/>
      <c r="FZ25" s="625"/>
      <c r="GA25" s="625"/>
      <c r="GB25" s="625"/>
      <c r="GC25" s="625"/>
      <c r="GD25" s="625"/>
      <c r="GE25" s="625"/>
      <c r="GF25" s="625"/>
      <c r="GG25" s="625"/>
      <c r="GH25" s="625"/>
      <c r="GI25" s="625"/>
      <c r="GJ25" s="625"/>
      <c r="GK25" s="625"/>
      <c r="GL25" s="625"/>
      <c r="GM25" s="625"/>
      <c r="GN25" s="625"/>
      <c r="GO25" s="625"/>
      <c r="GP25" s="625"/>
      <c r="GQ25" s="625"/>
      <c r="GR25" s="625"/>
      <c r="GS25" s="625"/>
      <c r="GT25" s="625"/>
      <c r="GU25" s="625"/>
      <c r="GV25" s="625"/>
      <c r="GW25" s="625"/>
      <c r="GX25" s="625"/>
      <c r="GY25" s="625"/>
      <c r="GZ25" s="625"/>
      <c r="HA25" s="625"/>
      <c r="HB25" s="625"/>
      <c r="HC25" s="625"/>
      <c r="HD25" s="625"/>
      <c r="HE25" s="625"/>
      <c r="HF25" s="625"/>
      <c r="HG25" s="625"/>
      <c r="HH25" s="625"/>
      <c r="HI25" s="625"/>
      <c r="HJ25" s="625"/>
      <c r="HK25" s="625"/>
      <c r="HL25" s="625"/>
      <c r="HM25" s="625"/>
      <c r="HN25" s="625"/>
      <c r="HO25" s="625"/>
      <c r="HP25" s="625"/>
      <c r="HQ25" s="625"/>
      <c r="HR25" s="625"/>
      <c r="HS25" s="625"/>
      <c r="HT25" s="625"/>
      <c r="HU25" s="625"/>
      <c r="HV25" s="625"/>
      <c r="HW25" s="625"/>
      <c r="HX25" s="625"/>
      <c r="HY25" s="625"/>
      <c r="HZ25" s="625"/>
      <c r="IA25" s="625"/>
      <c r="IB25" s="625"/>
      <c r="IC25" s="625"/>
      <c r="ID25" s="625"/>
      <c r="IE25" s="625"/>
      <c r="IF25" s="625"/>
      <c r="IG25" s="625"/>
      <c r="IH25" s="625"/>
      <c r="II25" s="625"/>
      <c r="IJ25" s="625"/>
      <c r="IK25" s="625"/>
      <c r="IL25" s="625"/>
      <c r="IM25" s="625"/>
      <c r="IN25" s="625"/>
      <c r="IO25" s="625"/>
    </row>
    <row r="26" spans="1:249" ht="18" customHeight="1">
      <c r="A26" s="710"/>
      <c r="B26" s="711"/>
      <c r="C26" s="711"/>
      <c r="D26" s="713"/>
      <c r="E26" s="4"/>
      <c r="F26" s="4"/>
      <c r="G26" s="4"/>
      <c r="H26" s="4"/>
      <c r="I26" s="4"/>
      <c r="J26" s="625"/>
      <c r="K26" s="625"/>
      <c r="L26" s="625"/>
      <c r="M26" s="625"/>
      <c r="N26" s="625"/>
      <c r="O26" s="625"/>
      <c r="P26" s="625"/>
      <c r="Q26" s="625"/>
      <c r="R26" s="625"/>
      <c r="S26" s="625"/>
      <c r="T26" s="625"/>
      <c r="U26" s="625"/>
      <c r="V26" s="625"/>
      <c r="W26" s="625"/>
      <c r="X26" s="625"/>
      <c r="Y26" s="625"/>
      <c r="Z26" s="625"/>
      <c r="AA26" s="625"/>
      <c r="AB26" s="625"/>
      <c r="AC26" s="625"/>
      <c r="AD26" s="625"/>
      <c r="AE26" s="625"/>
      <c r="AF26" s="625"/>
      <c r="AG26" s="625"/>
      <c r="AH26" s="625"/>
      <c r="AI26" s="625"/>
      <c r="AJ26" s="625"/>
      <c r="AK26" s="625"/>
      <c r="AL26" s="625"/>
      <c r="AM26" s="625"/>
      <c r="AN26" s="625"/>
      <c r="AO26" s="625"/>
      <c r="AP26" s="625"/>
      <c r="AQ26" s="625"/>
      <c r="AR26" s="625"/>
      <c r="AS26" s="625"/>
      <c r="AT26" s="625"/>
      <c r="AU26" s="625"/>
      <c r="AV26" s="625"/>
      <c r="AW26" s="625"/>
      <c r="AX26" s="625"/>
      <c r="AY26" s="625"/>
      <c r="AZ26" s="625"/>
      <c r="BA26" s="625"/>
      <c r="BB26" s="625"/>
      <c r="BC26" s="625"/>
      <c r="BD26" s="625"/>
      <c r="BE26" s="625"/>
      <c r="BF26" s="625"/>
      <c r="BG26" s="625"/>
      <c r="BH26" s="625"/>
      <c r="BI26" s="625"/>
      <c r="BJ26" s="625"/>
      <c r="BK26" s="625"/>
      <c r="BL26" s="625"/>
      <c r="BM26" s="625"/>
      <c r="BN26" s="625"/>
      <c r="BO26" s="625"/>
      <c r="BP26" s="625"/>
      <c r="BQ26" s="625"/>
      <c r="BR26" s="625"/>
      <c r="BS26" s="625"/>
      <c r="BT26" s="625"/>
      <c r="BU26" s="625"/>
      <c r="BV26" s="625"/>
      <c r="BW26" s="625"/>
      <c r="BX26" s="625"/>
      <c r="BY26" s="625"/>
      <c r="BZ26" s="625"/>
      <c r="CA26" s="625"/>
      <c r="CB26" s="625"/>
      <c r="CC26" s="625"/>
      <c r="CD26" s="625"/>
      <c r="CE26" s="625"/>
      <c r="CF26" s="625"/>
      <c r="CG26" s="625"/>
      <c r="CH26" s="625"/>
      <c r="CI26" s="625"/>
      <c r="CJ26" s="625"/>
      <c r="CK26" s="625"/>
      <c r="CL26" s="625"/>
      <c r="CM26" s="625"/>
      <c r="CN26" s="625"/>
      <c r="CO26" s="625"/>
      <c r="CP26" s="625"/>
      <c r="CQ26" s="625"/>
      <c r="CR26" s="625"/>
      <c r="CS26" s="625"/>
      <c r="CT26" s="625"/>
      <c r="CU26" s="625"/>
      <c r="CV26" s="625"/>
      <c r="CW26" s="625"/>
      <c r="CX26" s="625"/>
      <c r="CY26" s="625"/>
      <c r="CZ26" s="625"/>
      <c r="DA26" s="625"/>
      <c r="DB26" s="625"/>
      <c r="DC26" s="625"/>
      <c r="DD26" s="625"/>
      <c r="DE26" s="625"/>
      <c r="DF26" s="625"/>
      <c r="DG26" s="625"/>
      <c r="DH26" s="625"/>
      <c r="DI26" s="625"/>
      <c r="DJ26" s="625"/>
      <c r="DK26" s="625"/>
      <c r="DL26" s="625"/>
      <c r="DM26" s="625"/>
      <c r="DN26" s="625"/>
      <c r="DO26" s="625"/>
      <c r="DP26" s="625"/>
      <c r="DQ26" s="625"/>
      <c r="DR26" s="625"/>
      <c r="DS26" s="625"/>
      <c r="DT26" s="625"/>
      <c r="DU26" s="625"/>
      <c r="DV26" s="625"/>
      <c r="DW26" s="625"/>
      <c r="DX26" s="625"/>
      <c r="DY26" s="625"/>
      <c r="DZ26" s="625"/>
      <c r="EA26" s="625"/>
      <c r="EB26" s="625"/>
      <c r="EC26" s="625"/>
      <c r="ED26" s="625"/>
      <c r="EE26" s="625"/>
      <c r="EF26" s="625"/>
      <c r="EG26" s="625"/>
      <c r="EH26" s="625"/>
      <c r="EI26" s="625"/>
      <c r="EJ26" s="625"/>
      <c r="EK26" s="625"/>
      <c r="EL26" s="625"/>
      <c r="EM26" s="625"/>
      <c r="EN26" s="625"/>
      <c r="EO26" s="625"/>
      <c r="EP26" s="625"/>
      <c r="EQ26" s="625"/>
      <c r="ER26" s="625"/>
      <c r="ES26" s="625"/>
      <c r="ET26" s="625"/>
      <c r="EU26" s="625"/>
      <c r="EV26" s="625"/>
      <c r="EW26" s="625"/>
      <c r="EX26" s="625"/>
      <c r="EY26" s="625"/>
      <c r="EZ26" s="625"/>
      <c r="FA26" s="625"/>
      <c r="FB26" s="625"/>
      <c r="FC26" s="625"/>
      <c r="FD26" s="625"/>
      <c r="FE26" s="625"/>
      <c r="FF26" s="625"/>
      <c r="FG26" s="625"/>
      <c r="FH26" s="625"/>
      <c r="FI26" s="625"/>
      <c r="FJ26" s="625"/>
      <c r="FK26" s="625"/>
      <c r="FL26" s="625"/>
      <c r="FM26" s="625"/>
      <c r="FN26" s="625"/>
      <c r="FO26" s="625"/>
      <c r="FP26" s="625"/>
      <c r="FQ26" s="625"/>
      <c r="FR26" s="625"/>
      <c r="FS26" s="625"/>
      <c r="FT26" s="625"/>
      <c r="FU26" s="625"/>
      <c r="FV26" s="625"/>
      <c r="FW26" s="625"/>
      <c r="FX26" s="625"/>
      <c r="FY26" s="625"/>
      <c r="FZ26" s="625"/>
      <c r="GA26" s="625"/>
      <c r="GB26" s="625"/>
      <c r="GC26" s="625"/>
      <c r="GD26" s="625"/>
      <c r="GE26" s="625"/>
      <c r="GF26" s="625"/>
      <c r="GG26" s="625"/>
      <c r="GH26" s="625"/>
      <c r="GI26" s="625"/>
      <c r="GJ26" s="625"/>
      <c r="GK26" s="625"/>
      <c r="GL26" s="625"/>
      <c r="GM26" s="625"/>
      <c r="GN26" s="625"/>
      <c r="GO26" s="625"/>
      <c r="GP26" s="625"/>
      <c r="GQ26" s="625"/>
      <c r="GR26" s="625"/>
      <c r="GS26" s="625"/>
      <c r="GT26" s="625"/>
      <c r="GU26" s="625"/>
      <c r="GV26" s="625"/>
      <c r="GW26" s="625"/>
      <c r="GX26" s="625"/>
      <c r="GY26" s="625"/>
      <c r="GZ26" s="625"/>
      <c r="HA26" s="625"/>
      <c r="HB26" s="625"/>
      <c r="HC26" s="625"/>
      <c r="HD26" s="625"/>
      <c r="HE26" s="625"/>
      <c r="HF26" s="625"/>
      <c r="HG26" s="625"/>
      <c r="HH26" s="625"/>
      <c r="HI26" s="625"/>
      <c r="HJ26" s="625"/>
      <c r="HK26" s="625"/>
      <c r="HL26" s="625"/>
      <c r="HM26" s="625"/>
      <c r="HN26" s="625"/>
      <c r="HO26" s="625"/>
      <c r="HP26" s="625"/>
      <c r="HQ26" s="625"/>
      <c r="HR26" s="625"/>
      <c r="HS26" s="625"/>
      <c r="HT26" s="625"/>
      <c r="HU26" s="625"/>
      <c r="HV26" s="625"/>
      <c r="HW26" s="625"/>
      <c r="HX26" s="625"/>
      <c r="HY26" s="625"/>
      <c r="HZ26" s="625"/>
      <c r="IA26" s="625"/>
      <c r="IB26" s="625"/>
      <c r="IC26" s="625"/>
      <c r="ID26" s="625"/>
      <c r="IE26" s="625"/>
      <c r="IF26" s="625"/>
      <c r="IG26" s="625"/>
      <c r="IH26" s="625"/>
      <c r="II26" s="625"/>
      <c r="IJ26" s="625"/>
      <c r="IK26" s="625"/>
      <c r="IL26" s="625"/>
      <c r="IM26" s="625"/>
      <c r="IN26" s="625"/>
      <c r="IO26" s="625"/>
    </row>
    <row r="27" spans="1:249" ht="18" customHeight="1">
      <c r="A27" s="710" t="s">
        <v>2905</v>
      </c>
      <c r="B27" s="711"/>
      <c r="C27" s="712" t="s">
        <v>4701</v>
      </c>
      <c r="D27" s="713"/>
      <c r="E27" s="4"/>
      <c r="F27" s="4"/>
      <c r="G27" s="4"/>
      <c r="H27" s="4"/>
      <c r="I27" s="4"/>
      <c r="J27" s="625"/>
      <c r="K27" s="625"/>
      <c r="L27" s="625"/>
      <c r="M27" s="625"/>
      <c r="N27" s="625"/>
      <c r="O27" s="625"/>
      <c r="P27" s="625"/>
      <c r="Q27" s="625"/>
      <c r="R27" s="625"/>
      <c r="S27" s="625"/>
      <c r="T27" s="625"/>
      <c r="U27" s="625"/>
      <c r="V27" s="625"/>
      <c r="W27" s="625"/>
      <c r="X27" s="625"/>
      <c r="Y27" s="625"/>
      <c r="Z27" s="625"/>
      <c r="AA27" s="625"/>
      <c r="AB27" s="625"/>
      <c r="AC27" s="625"/>
      <c r="AD27" s="625"/>
      <c r="AE27" s="625"/>
      <c r="AF27" s="625"/>
      <c r="AG27" s="625"/>
      <c r="AH27" s="625"/>
      <c r="AI27" s="625"/>
      <c r="AJ27" s="625"/>
      <c r="AK27" s="625"/>
      <c r="AL27" s="625"/>
      <c r="AM27" s="625"/>
      <c r="AN27" s="625"/>
      <c r="AO27" s="625"/>
      <c r="AP27" s="625"/>
      <c r="AQ27" s="625"/>
      <c r="AR27" s="625"/>
      <c r="AS27" s="625"/>
      <c r="AT27" s="625"/>
      <c r="AU27" s="625"/>
      <c r="AV27" s="625"/>
      <c r="AW27" s="625"/>
      <c r="AX27" s="625"/>
      <c r="AY27" s="625"/>
      <c r="AZ27" s="625"/>
      <c r="BA27" s="625"/>
      <c r="BB27" s="625"/>
      <c r="BC27" s="625"/>
      <c r="BD27" s="625"/>
      <c r="BE27" s="625"/>
      <c r="BF27" s="625"/>
      <c r="BG27" s="625"/>
      <c r="BH27" s="625"/>
      <c r="BI27" s="625"/>
      <c r="BJ27" s="625"/>
      <c r="BK27" s="625"/>
      <c r="BL27" s="625"/>
      <c r="BM27" s="625"/>
      <c r="BN27" s="625"/>
      <c r="BO27" s="625"/>
      <c r="BP27" s="625"/>
      <c r="BQ27" s="625"/>
      <c r="BR27" s="625"/>
      <c r="BS27" s="625"/>
      <c r="BT27" s="625"/>
      <c r="BU27" s="625"/>
      <c r="BV27" s="625"/>
      <c r="BW27" s="625"/>
      <c r="BX27" s="625"/>
      <c r="BY27" s="625"/>
      <c r="BZ27" s="625"/>
      <c r="CA27" s="625"/>
      <c r="CB27" s="625"/>
      <c r="CC27" s="625"/>
      <c r="CD27" s="625"/>
      <c r="CE27" s="625"/>
      <c r="CF27" s="625"/>
      <c r="CG27" s="625"/>
      <c r="CH27" s="625"/>
      <c r="CI27" s="625"/>
      <c r="CJ27" s="625"/>
      <c r="CK27" s="625"/>
      <c r="CL27" s="625"/>
      <c r="CM27" s="625"/>
      <c r="CN27" s="625"/>
      <c r="CO27" s="625"/>
      <c r="CP27" s="625"/>
      <c r="CQ27" s="625"/>
      <c r="CR27" s="625"/>
      <c r="CS27" s="625"/>
      <c r="CT27" s="625"/>
      <c r="CU27" s="625"/>
      <c r="CV27" s="625"/>
      <c r="CW27" s="625"/>
      <c r="CX27" s="625"/>
      <c r="CY27" s="625"/>
      <c r="CZ27" s="625"/>
      <c r="DA27" s="625"/>
      <c r="DB27" s="625"/>
      <c r="DC27" s="625"/>
      <c r="DD27" s="625"/>
      <c r="DE27" s="625"/>
      <c r="DF27" s="625"/>
      <c r="DG27" s="625"/>
      <c r="DH27" s="625"/>
      <c r="DI27" s="625"/>
      <c r="DJ27" s="625"/>
      <c r="DK27" s="625"/>
      <c r="DL27" s="625"/>
      <c r="DM27" s="625"/>
      <c r="DN27" s="625"/>
      <c r="DO27" s="625"/>
      <c r="DP27" s="625"/>
      <c r="DQ27" s="625"/>
      <c r="DR27" s="625"/>
      <c r="DS27" s="625"/>
      <c r="DT27" s="625"/>
      <c r="DU27" s="625"/>
      <c r="DV27" s="625"/>
      <c r="DW27" s="625"/>
      <c r="DX27" s="625"/>
      <c r="DY27" s="625"/>
      <c r="DZ27" s="625"/>
      <c r="EA27" s="625"/>
      <c r="EB27" s="625"/>
      <c r="EC27" s="625"/>
      <c r="ED27" s="625"/>
      <c r="EE27" s="625"/>
      <c r="EF27" s="625"/>
      <c r="EG27" s="625"/>
      <c r="EH27" s="625"/>
      <c r="EI27" s="625"/>
      <c r="EJ27" s="625"/>
      <c r="EK27" s="625"/>
      <c r="EL27" s="625"/>
      <c r="EM27" s="625"/>
      <c r="EN27" s="625"/>
      <c r="EO27" s="625"/>
      <c r="EP27" s="625"/>
      <c r="EQ27" s="625"/>
      <c r="ER27" s="625"/>
      <c r="ES27" s="625"/>
      <c r="ET27" s="625"/>
      <c r="EU27" s="625"/>
      <c r="EV27" s="625"/>
      <c r="EW27" s="625"/>
      <c r="EX27" s="625"/>
      <c r="EY27" s="625"/>
      <c r="EZ27" s="625"/>
      <c r="FA27" s="625"/>
      <c r="FB27" s="625"/>
      <c r="FC27" s="625"/>
      <c r="FD27" s="625"/>
      <c r="FE27" s="625"/>
      <c r="FF27" s="625"/>
      <c r="FG27" s="625"/>
      <c r="FH27" s="625"/>
      <c r="FI27" s="625"/>
      <c r="FJ27" s="625"/>
      <c r="FK27" s="625"/>
      <c r="FL27" s="625"/>
      <c r="FM27" s="625"/>
      <c r="FN27" s="625"/>
      <c r="FO27" s="625"/>
      <c r="FP27" s="625"/>
      <c r="FQ27" s="625"/>
      <c r="FR27" s="625"/>
      <c r="FS27" s="625"/>
      <c r="FT27" s="625"/>
      <c r="FU27" s="625"/>
      <c r="FV27" s="625"/>
      <c r="FW27" s="625"/>
      <c r="FX27" s="625"/>
      <c r="FY27" s="625"/>
      <c r="FZ27" s="625"/>
      <c r="GA27" s="625"/>
      <c r="GB27" s="625"/>
      <c r="GC27" s="625"/>
      <c r="GD27" s="625"/>
      <c r="GE27" s="625"/>
      <c r="GF27" s="625"/>
      <c r="GG27" s="625"/>
      <c r="GH27" s="625"/>
      <c r="GI27" s="625"/>
      <c r="GJ27" s="625"/>
      <c r="GK27" s="625"/>
      <c r="GL27" s="625"/>
      <c r="GM27" s="625"/>
      <c r="GN27" s="625"/>
      <c r="GO27" s="625"/>
      <c r="GP27" s="625"/>
      <c r="GQ27" s="625"/>
      <c r="GR27" s="625"/>
      <c r="GS27" s="625"/>
      <c r="GT27" s="625"/>
      <c r="GU27" s="625"/>
      <c r="GV27" s="625"/>
      <c r="GW27" s="625"/>
      <c r="GX27" s="625"/>
      <c r="GY27" s="625"/>
      <c r="GZ27" s="625"/>
      <c r="HA27" s="625"/>
      <c r="HB27" s="625"/>
      <c r="HC27" s="625"/>
      <c r="HD27" s="625"/>
      <c r="HE27" s="625"/>
      <c r="HF27" s="625"/>
      <c r="HG27" s="625"/>
      <c r="HH27" s="625"/>
      <c r="HI27" s="625"/>
      <c r="HJ27" s="625"/>
      <c r="HK27" s="625"/>
      <c r="HL27" s="625"/>
      <c r="HM27" s="625"/>
      <c r="HN27" s="625"/>
      <c r="HO27" s="625"/>
      <c r="HP27" s="625"/>
      <c r="HQ27" s="625"/>
      <c r="HR27" s="625"/>
      <c r="HS27" s="625"/>
      <c r="HT27" s="625"/>
      <c r="HU27" s="625"/>
      <c r="HV27" s="625"/>
      <c r="HW27" s="625"/>
      <c r="HX27" s="625"/>
      <c r="HY27" s="625"/>
      <c r="HZ27" s="625"/>
      <c r="IA27" s="625"/>
      <c r="IB27" s="625"/>
      <c r="IC27" s="625"/>
      <c r="ID27" s="625"/>
      <c r="IE27" s="625"/>
      <c r="IF27" s="625"/>
      <c r="IG27" s="625"/>
      <c r="IH27" s="625"/>
      <c r="II27" s="625"/>
      <c r="IJ27" s="625"/>
      <c r="IK27" s="625"/>
      <c r="IL27" s="625"/>
      <c r="IM27" s="625"/>
      <c r="IN27" s="625"/>
      <c r="IO27" s="625"/>
    </row>
    <row r="28" spans="1:249" ht="18" customHeight="1">
      <c r="A28" s="710"/>
      <c r="B28" s="711"/>
      <c r="C28" s="711"/>
      <c r="D28" s="713"/>
      <c r="E28" s="4"/>
      <c r="F28" s="4"/>
      <c r="G28" s="4"/>
      <c r="H28" s="4"/>
      <c r="I28" s="4"/>
      <c r="J28" s="625"/>
      <c r="K28" s="625"/>
      <c r="L28" s="625"/>
      <c r="M28" s="625"/>
      <c r="N28" s="625"/>
      <c r="O28" s="625"/>
      <c r="P28" s="625"/>
      <c r="Q28" s="625"/>
      <c r="R28" s="625"/>
      <c r="S28" s="625"/>
      <c r="T28" s="625"/>
      <c r="U28" s="625"/>
      <c r="V28" s="625"/>
      <c r="W28" s="625"/>
      <c r="X28" s="625"/>
      <c r="Y28" s="625"/>
      <c r="Z28" s="625"/>
      <c r="AA28" s="625"/>
      <c r="AB28" s="625"/>
      <c r="AC28" s="625"/>
      <c r="AD28" s="625"/>
      <c r="AE28" s="625"/>
      <c r="AF28" s="625"/>
      <c r="AG28" s="625"/>
      <c r="AH28" s="625"/>
      <c r="AI28" s="625"/>
      <c r="AJ28" s="625"/>
      <c r="AK28" s="625"/>
      <c r="AL28" s="625"/>
      <c r="AM28" s="625"/>
      <c r="AN28" s="625"/>
      <c r="AO28" s="625"/>
      <c r="AP28" s="625"/>
      <c r="AQ28" s="625"/>
      <c r="AR28" s="625"/>
      <c r="AS28" s="625"/>
      <c r="AT28" s="625"/>
      <c r="AU28" s="625"/>
      <c r="AV28" s="625"/>
      <c r="AW28" s="625"/>
      <c r="AX28" s="625"/>
      <c r="AY28" s="625"/>
      <c r="AZ28" s="625"/>
      <c r="BA28" s="625"/>
      <c r="BB28" s="625"/>
      <c r="BC28" s="625"/>
      <c r="BD28" s="625"/>
      <c r="BE28" s="625"/>
      <c r="BF28" s="625"/>
      <c r="BG28" s="625"/>
      <c r="BH28" s="625"/>
      <c r="BI28" s="625"/>
      <c r="BJ28" s="625"/>
      <c r="BK28" s="625"/>
      <c r="BL28" s="625"/>
      <c r="BM28" s="625"/>
      <c r="BN28" s="625"/>
      <c r="BO28" s="625"/>
      <c r="BP28" s="625"/>
      <c r="BQ28" s="625"/>
      <c r="BR28" s="625"/>
      <c r="BS28" s="625"/>
      <c r="BT28" s="625"/>
      <c r="BU28" s="625"/>
      <c r="BV28" s="625"/>
      <c r="BW28" s="625"/>
      <c r="BX28" s="625"/>
      <c r="BY28" s="625"/>
      <c r="BZ28" s="625"/>
      <c r="CA28" s="625"/>
      <c r="CB28" s="625"/>
      <c r="CC28" s="625"/>
      <c r="CD28" s="625"/>
      <c r="CE28" s="625"/>
      <c r="CF28" s="625"/>
      <c r="CG28" s="625"/>
      <c r="CH28" s="625"/>
      <c r="CI28" s="625"/>
      <c r="CJ28" s="625"/>
      <c r="CK28" s="625"/>
      <c r="CL28" s="625"/>
      <c r="CM28" s="625"/>
      <c r="CN28" s="625"/>
      <c r="CO28" s="625"/>
      <c r="CP28" s="625"/>
      <c r="CQ28" s="625"/>
      <c r="CR28" s="625"/>
      <c r="CS28" s="625"/>
      <c r="CT28" s="625"/>
      <c r="CU28" s="625"/>
      <c r="CV28" s="625"/>
      <c r="CW28" s="625"/>
      <c r="CX28" s="625"/>
      <c r="CY28" s="625"/>
      <c r="CZ28" s="625"/>
      <c r="DA28" s="625"/>
      <c r="DB28" s="625"/>
      <c r="DC28" s="625"/>
      <c r="DD28" s="625"/>
      <c r="DE28" s="625"/>
      <c r="DF28" s="625"/>
      <c r="DG28" s="625"/>
      <c r="DH28" s="625"/>
      <c r="DI28" s="625"/>
      <c r="DJ28" s="625"/>
      <c r="DK28" s="625"/>
      <c r="DL28" s="625"/>
      <c r="DM28" s="625"/>
      <c r="DN28" s="625"/>
      <c r="DO28" s="625"/>
      <c r="DP28" s="625"/>
      <c r="DQ28" s="625"/>
      <c r="DR28" s="625"/>
      <c r="DS28" s="625"/>
      <c r="DT28" s="625"/>
      <c r="DU28" s="625"/>
      <c r="DV28" s="625"/>
      <c r="DW28" s="625"/>
      <c r="DX28" s="625"/>
      <c r="DY28" s="625"/>
      <c r="DZ28" s="625"/>
      <c r="EA28" s="625"/>
      <c r="EB28" s="625"/>
      <c r="EC28" s="625"/>
      <c r="ED28" s="625"/>
      <c r="EE28" s="625"/>
      <c r="EF28" s="625"/>
      <c r="EG28" s="625"/>
      <c r="EH28" s="625"/>
      <c r="EI28" s="625"/>
      <c r="EJ28" s="625"/>
      <c r="EK28" s="625"/>
      <c r="EL28" s="625"/>
      <c r="EM28" s="625"/>
      <c r="EN28" s="625"/>
      <c r="EO28" s="625"/>
      <c r="EP28" s="625"/>
      <c r="EQ28" s="625"/>
      <c r="ER28" s="625"/>
      <c r="ES28" s="625"/>
      <c r="ET28" s="625"/>
      <c r="EU28" s="625"/>
      <c r="EV28" s="625"/>
      <c r="EW28" s="625"/>
      <c r="EX28" s="625"/>
      <c r="EY28" s="625"/>
      <c r="EZ28" s="625"/>
      <c r="FA28" s="625"/>
      <c r="FB28" s="625"/>
      <c r="FC28" s="625"/>
      <c r="FD28" s="625"/>
      <c r="FE28" s="625"/>
      <c r="FF28" s="625"/>
      <c r="FG28" s="625"/>
      <c r="FH28" s="625"/>
      <c r="FI28" s="625"/>
      <c r="FJ28" s="625"/>
      <c r="FK28" s="625"/>
      <c r="FL28" s="625"/>
      <c r="FM28" s="625"/>
      <c r="FN28" s="625"/>
      <c r="FO28" s="625"/>
      <c r="FP28" s="625"/>
      <c r="FQ28" s="625"/>
      <c r="FR28" s="625"/>
      <c r="FS28" s="625"/>
      <c r="FT28" s="625"/>
      <c r="FU28" s="625"/>
      <c r="FV28" s="625"/>
      <c r="FW28" s="625"/>
      <c r="FX28" s="625"/>
      <c r="FY28" s="625"/>
      <c r="FZ28" s="625"/>
      <c r="GA28" s="625"/>
      <c r="GB28" s="625"/>
      <c r="GC28" s="625"/>
      <c r="GD28" s="625"/>
      <c r="GE28" s="625"/>
      <c r="GF28" s="625"/>
      <c r="GG28" s="625"/>
      <c r="GH28" s="625"/>
      <c r="GI28" s="625"/>
      <c r="GJ28" s="625"/>
      <c r="GK28" s="625"/>
      <c r="GL28" s="625"/>
      <c r="GM28" s="625"/>
      <c r="GN28" s="625"/>
      <c r="GO28" s="625"/>
      <c r="GP28" s="625"/>
      <c r="GQ28" s="625"/>
      <c r="GR28" s="625"/>
      <c r="GS28" s="625"/>
      <c r="GT28" s="625"/>
      <c r="GU28" s="625"/>
      <c r="GV28" s="625"/>
      <c r="GW28" s="625"/>
      <c r="GX28" s="625"/>
      <c r="GY28" s="625"/>
      <c r="GZ28" s="625"/>
      <c r="HA28" s="625"/>
      <c r="HB28" s="625"/>
      <c r="HC28" s="625"/>
      <c r="HD28" s="625"/>
      <c r="HE28" s="625"/>
      <c r="HF28" s="625"/>
      <c r="HG28" s="625"/>
      <c r="HH28" s="625"/>
      <c r="HI28" s="625"/>
      <c r="HJ28" s="625"/>
      <c r="HK28" s="625"/>
      <c r="HL28" s="625"/>
      <c r="HM28" s="625"/>
      <c r="HN28" s="625"/>
      <c r="HO28" s="625"/>
      <c r="HP28" s="625"/>
      <c r="HQ28" s="625"/>
      <c r="HR28" s="625"/>
      <c r="HS28" s="625"/>
      <c r="HT28" s="625"/>
      <c r="HU28" s="625"/>
      <c r="HV28" s="625"/>
      <c r="HW28" s="625"/>
      <c r="HX28" s="625"/>
      <c r="HY28" s="625"/>
      <c r="HZ28" s="625"/>
      <c r="IA28" s="625"/>
      <c r="IB28" s="625"/>
      <c r="IC28" s="625"/>
      <c r="ID28" s="625"/>
      <c r="IE28" s="625"/>
      <c r="IF28" s="625"/>
      <c r="IG28" s="625"/>
      <c r="IH28" s="625"/>
      <c r="II28" s="625"/>
      <c r="IJ28" s="625"/>
      <c r="IK28" s="625"/>
      <c r="IL28" s="625"/>
      <c r="IM28" s="625"/>
      <c r="IN28" s="625"/>
      <c r="IO28" s="625"/>
    </row>
    <row r="29" spans="1:249" ht="18" customHeight="1">
      <c r="A29" s="710" t="s">
        <v>2906</v>
      </c>
      <c r="B29" s="711"/>
      <c r="C29" s="712" t="s">
        <v>6021</v>
      </c>
      <c r="D29" s="713"/>
      <c r="E29" s="4"/>
      <c r="F29" s="4"/>
      <c r="G29" s="4"/>
      <c r="H29" s="4"/>
      <c r="I29" s="4"/>
      <c r="J29" s="625"/>
      <c r="K29" s="625"/>
      <c r="L29" s="625"/>
      <c r="M29" s="625"/>
      <c r="N29" s="625"/>
      <c r="O29" s="625"/>
      <c r="P29" s="625"/>
      <c r="Q29" s="625"/>
      <c r="R29" s="625"/>
      <c r="S29" s="625"/>
      <c r="T29" s="625"/>
      <c r="U29" s="625"/>
      <c r="V29" s="625"/>
      <c r="W29" s="625"/>
      <c r="X29" s="625"/>
      <c r="Y29" s="625"/>
      <c r="Z29" s="625"/>
      <c r="AA29" s="625"/>
      <c r="AB29" s="625"/>
      <c r="AC29" s="625"/>
      <c r="AD29" s="625"/>
      <c r="AE29" s="625"/>
      <c r="AF29" s="625"/>
      <c r="AG29" s="625"/>
      <c r="AH29" s="625"/>
      <c r="AI29" s="625"/>
      <c r="AJ29" s="625"/>
      <c r="AK29" s="625"/>
      <c r="AL29" s="625"/>
      <c r="AM29" s="625"/>
      <c r="AN29" s="625"/>
      <c r="AO29" s="625"/>
      <c r="AP29" s="625"/>
      <c r="AQ29" s="625"/>
      <c r="AR29" s="625"/>
      <c r="AS29" s="625"/>
      <c r="AT29" s="625"/>
      <c r="AU29" s="625"/>
      <c r="AV29" s="625"/>
      <c r="AW29" s="625"/>
      <c r="AX29" s="625"/>
      <c r="AY29" s="625"/>
      <c r="AZ29" s="625"/>
      <c r="BA29" s="625"/>
      <c r="BB29" s="625"/>
      <c r="BC29" s="625"/>
      <c r="BD29" s="625"/>
      <c r="BE29" s="625"/>
      <c r="BF29" s="625"/>
      <c r="BG29" s="625"/>
      <c r="BH29" s="625"/>
      <c r="BI29" s="625"/>
      <c r="BJ29" s="625"/>
      <c r="BK29" s="625"/>
      <c r="BL29" s="625"/>
      <c r="BM29" s="625"/>
      <c r="BN29" s="625"/>
      <c r="BO29" s="625"/>
      <c r="BP29" s="625"/>
      <c r="BQ29" s="625"/>
      <c r="BR29" s="625"/>
      <c r="BS29" s="625"/>
      <c r="BT29" s="625"/>
      <c r="BU29" s="625"/>
      <c r="BV29" s="625"/>
      <c r="BW29" s="625"/>
      <c r="BX29" s="625"/>
      <c r="BY29" s="625"/>
      <c r="BZ29" s="625"/>
      <c r="CA29" s="625"/>
      <c r="CB29" s="625"/>
      <c r="CC29" s="625"/>
      <c r="CD29" s="625"/>
      <c r="CE29" s="625"/>
      <c r="CF29" s="625"/>
      <c r="CG29" s="625"/>
      <c r="CH29" s="625"/>
      <c r="CI29" s="625"/>
      <c r="CJ29" s="625"/>
      <c r="CK29" s="625"/>
      <c r="CL29" s="625"/>
      <c r="CM29" s="625"/>
      <c r="CN29" s="625"/>
      <c r="CO29" s="625"/>
      <c r="CP29" s="625"/>
      <c r="CQ29" s="625"/>
      <c r="CR29" s="625"/>
      <c r="CS29" s="625"/>
      <c r="CT29" s="625"/>
      <c r="CU29" s="625"/>
      <c r="CV29" s="625"/>
      <c r="CW29" s="625"/>
      <c r="CX29" s="625"/>
      <c r="CY29" s="625"/>
      <c r="CZ29" s="625"/>
      <c r="DA29" s="625"/>
      <c r="DB29" s="625"/>
      <c r="DC29" s="625"/>
      <c r="DD29" s="625"/>
      <c r="DE29" s="625"/>
      <c r="DF29" s="625"/>
      <c r="DG29" s="625"/>
      <c r="DH29" s="625"/>
      <c r="DI29" s="625"/>
      <c r="DJ29" s="625"/>
      <c r="DK29" s="625"/>
      <c r="DL29" s="625"/>
      <c r="DM29" s="625"/>
      <c r="DN29" s="625"/>
      <c r="DO29" s="625"/>
      <c r="DP29" s="625"/>
      <c r="DQ29" s="625"/>
      <c r="DR29" s="625"/>
      <c r="DS29" s="625"/>
      <c r="DT29" s="625"/>
      <c r="DU29" s="625"/>
      <c r="DV29" s="625"/>
      <c r="DW29" s="625"/>
      <c r="DX29" s="625"/>
      <c r="DY29" s="625"/>
      <c r="DZ29" s="625"/>
      <c r="EA29" s="625"/>
      <c r="EB29" s="625"/>
      <c r="EC29" s="625"/>
      <c r="ED29" s="625"/>
      <c r="EE29" s="625"/>
      <c r="EF29" s="625"/>
      <c r="EG29" s="625"/>
      <c r="EH29" s="625"/>
      <c r="EI29" s="625"/>
      <c r="EJ29" s="625"/>
      <c r="EK29" s="625"/>
      <c r="EL29" s="625"/>
      <c r="EM29" s="625"/>
      <c r="EN29" s="625"/>
      <c r="EO29" s="625"/>
      <c r="EP29" s="625"/>
      <c r="EQ29" s="625"/>
      <c r="ER29" s="625"/>
      <c r="ES29" s="625"/>
      <c r="ET29" s="625"/>
      <c r="EU29" s="625"/>
      <c r="EV29" s="625"/>
      <c r="EW29" s="625"/>
      <c r="EX29" s="625"/>
      <c r="EY29" s="625"/>
      <c r="EZ29" s="625"/>
      <c r="FA29" s="625"/>
      <c r="FB29" s="625"/>
      <c r="FC29" s="625"/>
      <c r="FD29" s="625"/>
      <c r="FE29" s="625"/>
      <c r="FF29" s="625"/>
      <c r="FG29" s="625"/>
      <c r="FH29" s="625"/>
      <c r="FI29" s="625"/>
      <c r="FJ29" s="625"/>
      <c r="FK29" s="625"/>
      <c r="FL29" s="625"/>
      <c r="FM29" s="625"/>
      <c r="FN29" s="625"/>
      <c r="FO29" s="625"/>
      <c r="FP29" s="625"/>
      <c r="FQ29" s="625"/>
      <c r="FR29" s="625"/>
      <c r="FS29" s="625"/>
      <c r="FT29" s="625"/>
      <c r="FU29" s="625"/>
      <c r="FV29" s="625"/>
      <c r="FW29" s="625"/>
      <c r="FX29" s="625"/>
      <c r="FY29" s="625"/>
      <c r="FZ29" s="625"/>
      <c r="GA29" s="625"/>
      <c r="GB29" s="625"/>
      <c r="GC29" s="625"/>
      <c r="GD29" s="625"/>
      <c r="GE29" s="625"/>
      <c r="GF29" s="625"/>
      <c r="GG29" s="625"/>
      <c r="GH29" s="625"/>
      <c r="GI29" s="625"/>
      <c r="GJ29" s="625"/>
      <c r="GK29" s="625"/>
      <c r="GL29" s="625"/>
      <c r="GM29" s="625"/>
      <c r="GN29" s="625"/>
      <c r="GO29" s="625"/>
      <c r="GP29" s="625"/>
      <c r="GQ29" s="625"/>
      <c r="GR29" s="625"/>
      <c r="GS29" s="625"/>
      <c r="GT29" s="625"/>
      <c r="GU29" s="625"/>
      <c r="GV29" s="625"/>
      <c r="GW29" s="625"/>
      <c r="GX29" s="625"/>
      <c r="GY29" s="625"/>
      <c r="GZ29" s="625"/>
      <c r="HA29" s="625"/>
      <c r="HB29" s="625"/>
      <c r="HC29" s="625"/>
      <c r="HD29" s="625"/>
      <c r="HE29" s="625"/>
      <c r="HF29" s="625"/>
      <c r="HG29" s="625"/>
      <c r="HH29" s="625"/>
      <c r="HI29" s="625"/>
      <c r="HJ29" s="625"/>
      <c r="HK29" s="625"/>
      <c r="HL29" s="625"/>
      <c r="HM29" s="625"/>
      <c r="HN29" s="625"/>
      <c r="HO29" s="625"/>
      <c r="HP29" s="625"/>
      <c r="HQ29" s="625"/>
      <c r="HR29" s="625"/>
      <c r="HS29" s="625"/>
      <c r="HT29" s="625"/>
      <c r="HU29" s="625"/>
      <c r="HV29" s="625"/>
      <c r="HW29" s="625"/>
      <c r="HX29" s="625"/>
      <c r="HY29" s="625"/>
      <c r="HZ29" s="625"/>
      <c r="IA29" s="625"/>
      <c r="IB29" s="625"/>
      <c r="IC29" s="625"/>
      <c r="ID29" s="625"/>
      <c r="IE29" s="625"/>
      <c r="IF29" s="625"/>
      <c r="IG29" s="625"/>
      <c r="IH29" s="625"/>
      <c r="II29" s="625"/>
      <c r="IJ29" s="625"/>
      <c r="IK29" s="625"/>
      <c r="IL29" s="625"/>
      <c r="IM29" s="625"/>
      <c r="IN29" s="625"/>
      <c r="IO29" s="625"/>
    </row>
    <row r="30" spans="1:249" ht="18" customHeight="1">
      <c r="A30" s="714"/>
      <c r="B30" s="709"/>
      <c r="C30" s="709"/>
      <c r="D30" s="709"/>
      <c r="E30" s="4"/>
      <c r="F30" s="4"/>
      <c r="G30" s="4"/>
      <c r="H30" s="4"/>
      <c r="I30" s="4"/>
      <c r="J30" s="625"/>
      <c r="K30" s="625"/>
      <c r="L30" s="625"/>
      <c r="M30" s="625"/>
      <c r="N30" s="625"/>
      <c r="O30" s="625"/>
      <c r="P30" s="625"/>
      <c r="Q30" s="625"/>
      <c r="R30" s="625"/>
      <c r="S30" s="625"/>
      <c r="T30" s="625"/>
      <c r="U30" s="625"/>
      <c r="V30" s="625"/>
      <c r="W30" s="625"/>
      <c r="X30" s="625"/>
      <c r="Y30" s="625"/>
      <c r="Z30" s="625"/>
      <c r="AA30" s="625"/>
      <c r="AB30" s="625"/>
      <c r="AC30" s="625"/>
      <c r="AD30" s="625"/>
      <c r="AE30" s="625"/>
      <c r="AF30" s="625"/>
      <c r="AG30" s="625"/>
      <c r="AH30" s="625"/>
      <c r="AI30" s="625"/>
      <c r="AJ30" s="625"/>
      <c r="AK30" s="625"/>
      <c r="AL30" s="625"/>
      <c r="AM30" s="625"/>
      <c r="AN30" s="625"/>
      <c r="AO30" s="625"/>
      <c r="AP30" s="625"/>
      <c r="AQ30" s="625"/>
      <c r="AR30" s="625"/>
      <c r="AS30" s="625"/>
      <c r="AT30" s="625"/>
      <c r="AU30" s="625"/>
      <c r="AV30" s="625"/>
      <c r="AW30" s="625"/>
      <c r="AX30" s="625"/>
      <c r="AY30" s="625"/>
      <c r="AZ30" s="625"/>
      <c r="BA30" s="625"/>
      <c r="BB30" s="625"/>
      <c r="BC30" s="625"/>
      <c r="BD30" s="625"/>
      <c r="BE30" s="625"/>
      <c r="BF30" s="625"/>
      <c r="BG30" s="625"/>
      <c r="BH30" s="625"/>
      <c r="BI30" s="625"/>
      <c r="BJ30" s="625"/>
      <c r="BK30" s="625"/>
      <c r="BL30" s="625"/>
      <c r="BM30" s="625"/>
      <c r="BN30" s="625"/>
      <c r="BO30" s="625"/>
      <c r="BP30" s="625"/>
      <c r="BQ30" s="625"/>
      <c r="BR30" s="625"/>
      <c r="BS30" s="625"/>
      <c r="BT30" s="625"/>
      <c r="BU30" s="625"/>
      <c r="BV30" s="625"/>
      <c r="BW30" s="625"/>
      <c r="BX30" s="625"/>
      <c r="BY30" s="625"/>
      <c r="BZ30" s="625"/>
      <c r="CA30" s="625"/>
      <c r="CB30" s="625"/>
      <c r="CC30" s="625"/>
      <c r="CD30" s="625"/>
      <c r="CE30" s="625"/>
      <c r="CF30" s="625"/>
      <c r="CG30" s="625"/>
      <c r="CH30" s="625"/>
      <c r="CI30" s="625"/>
      <c r="CJ30" s="625"/>
      <c r="CK30" s="625"/>
      <c r="CL30" s="625"/>
      <c r="CM30" s="625"/>
      <c r="CN30" s="625"/>
      <c r="CO30" s="625"/>
      <c r="CP30" s="625"/>
      <c r="CQ30" s="625"/>
      <c r="CR30" s="625"/>
      <c r="CS30" s="625"/>
      <c r="CT30" s="625"/>
      <c r="CU30" s="625"/>
      <c r="CV30" s="625"/>
      <c r="CW30" s="625"/>
      <c r="CX30" s="625"/>
      <c r="CY30" s="625"/>
      <c r="CZ30" s="625"/>
      <c r="DA30" s="625"/>
      <c r="DB30" s="625"/>
      <c r="DC30" s="625"/>
      <c r="DD30" s="625"/>
      <c r="DE30" s="625"/>
      <c r="DF30" s="625"/>
      <c r="DG30" s="625"/>
      <c r="DH30" s="625"/>
      <c r="DI30" s="625"/>
      <c r="DJ30" s="625"/>
      <c r="DK30" s="625"/>
      <c r="DL30" s="625"/>
      <c r="DM30" s="625"/>
      <c r="DN30" s="625"/>
      <c r="DO30" s="625"/>
      <c r="DP30" s="625"/>
      <c r="DQ30" s="625"/>
      <c r="DR30" s="625"/>
      <c r="DS30" s="625"/>
      <c r="DT30" s="625"/>
      <c r="DU30" s="625"/>
      <c r="DV30" s="625"/>
      <c r="DW30" s="625"/>
      <c r="DX30" s="625"/>
      <c r="DY30" s="625"/>
      <c r="DZ30" s="625"/>
      <c r="EA30" s="625"/>
      <c r="EB30" s="625"/>
      <c r="EC30" s="625"/>
      <c r="ED30" s="625"/>
      <c r="EE30" s="625"/>
      <c r="EF30" s="625"/>
      <c r="EG30" s="625"/>
      <c r="EH30" s="625"/>
      <c r="EI30" s="625"/>
      <c r="EJ30" s="625"/>
      <c r="EK30" s="625"/>
      <c r="EL30" s="625"/>
      <c r="EM30" s="625"/>
      <c r="EN30" s="625"/>
      <c r="EO30" s="625"/>
      <c r="EP30" s="625"/>
      <c r="EQ30" s="625"/>
      <c r="ER30" s="625"/>
      <c r="ES30" s="625"/>
      <c r="ET30" s="625"/>
      <c r="EU30" s="625"/>
      <c r="EV30" s="625"/>
      <c r="EW30" s="625"/>
      <c r="EX30" s="625"/>
      <c r="EY30" s="625"/>
      <c r="EZ30" s="625"/>
      <c r="FA30" s="625"/>
      <c r="FB30" s="625"/>
      <c r="FC30" s="625"/>
      <c r="FD30" s="625"/>
      <c r="FE30" s="625"/>
      <c r="FF30" s="625"/>
      <c r="FG30" s="625"/>
      <c r="FH30" s="625"/>
      <c r="FI30" s="625"/>
      <c r="FJ30" s="625"/>
      <c r="FK30" s="625"/>
      <c r="FL30" s="625"/>
      <c r="FM30" s="625"/>
      <c r="FN30" s="625"/>
      <c r="FO30" s="625"/>
      <c r="FP30" s="625"/>
      <c r="FQ30" s="625"/>
      <c r="FR30" s="625"/>
      <c r="FS30" s="625"/>
      <c r="FT30" s="625"/>
      <c r="FU30" s="625"/>
      <c r="FV30" s="625"/>
      <c r="FW30" s="625"/>
      <c r="FX30" s="625"/>
      <c r="FY30" s="625"/>
      <c r="FZ30" s="625"/>
      <c r="GA30" s="625"/>
      <c r="GB30" s="625"/>
      <c r="GC30" s="625"/>
      <c r="GD30" s="625"/>
      <c r="GE30" s="625"/>
      <c r="GF30" s="625"/>
      <c r="GG30" s="625"/>
      <c r="GH30" s="625"/>
      <c r="GI30" s="625"/>
      <c r="GJ30" s="625"/>
      <c r="GK30" s="625"/>
      <c r="GL30" s="625"/>
      <c r="GM30" s="625"/>
      <c r="GN30" s="625"/>
      <c r="GO30" s="625"/>
      <c r="GP30" s="625"/>
      <c r="GQ30" s="625"/>
      <c r="GR30" s="625"/>
      <c r="GS30" s="625"/>
      <c r="GT30" s="625"/>
      <c r="GU30" s="625"/>
      <c r="GV30" s="625"/>
      <c r="GW30" s="625"/>
      <c r="GX30" s="625"/>
      <c r="GY30" s="625"/>
      <c r="GZ30" s="625"/>
      <c r="HA30" s="625"/>
      <c r="HB30" s="625"/>
      <c r="HC30" s="625"/>
      <c r="HD30" s="625"/>
      <c r="HE30" s="625"/>
      <c r="HF30" s="625"/>
      <c r="HG30" s="625"/>
      <c r="HH30" s="625"/>
      <c r="HI30" s="625"/>
      <c r="HJ30" s="625"/>
      <c r="HK30" s="625"/>
      <c r="HL30" s="625"/>
      <c r="HM30" s="625"/>
      <c r="HN30" s="625"/>
      <c r="HO30" s="625"/>
      <c r="HP30" s="625"/>
      <c r="HQ30" s="625"/>
      <c r="HR30" s="625"/>
      <c r="HS30" s="625"/>
      <c r="HT30" s="625"/>
      <c r="HU30" s="625"/>
      <c r="HV30" s="625"/>
      <c r="HW30" s="625"/>
      <c r="HX30" s="625"/>
      <c r="HY30" s="625"/>
      <c r="HZ30" s="625"/>
      <c r="IA30" s="625"/>
      <c r="IB30" s="625"/>
      <c r="IC30" s="625"/>
      <c r="ID30" s="625"/>
      <c r="IE30" s="625"/>
      <c r="IF30" s="625"/>
      <c r="IG30" s="625"/>
      <c r="IH30" s="625"/>
      <c r="II30" s="625"/>
      <c r="IJ30" s="625"/>
      <c r="IK30" s="625"/>
      <c r="IL30" s="625"/>
      <c r="IM30" s="625"/>
      <c r="IN30" s="625"/>
      <c r="IO30" s="625"/>
    </row>
    <row r="31" spans="1:249" ht="18" customHeight="1">
      <c r="A31" s="715"/>
      <c r="B31" s="716"/>
      <c r="C31" s="716"/>
      <c r="D31" s="717"/>
      <c r="E31" s="626"/>
      <c r="F31" s="626"/>
      <c r="G31" s="4"/>
      <c r="H31" s="4"/>
      <c r="I31" s="4"/>
      <c r="J31" s="625"/>
      <c r="K31" s="625"/>
      <c r="L31" s="625"/>
      <c r="M31" s="625"/>
      <c r="N31" s="625"/>
      <c r="O31" s="625"/>
      <c r="P31" s="625"/>
      <c r="Q31" s="625"/>
      <c r="R31" s="625"/>
      <c r="S31" s="625"/>
      <c r="T31" s="625"/>
      <c r="U31" s="625"/>
      <c r="V31" s="625"/>
      <c r="W31" s="625"/>
      <c r="X31" s="625"/>
      <c r="Y31" s="625"/>
      <c r="Z31" s="625"/>
      <c r="AA31" s="625"/>
      <c r="AB31" s="625"/>
      <c r="AC31" s="625"/>
      <c r="AD31" s="625"/>
      <c r="AE31" s="625"/>
      <c r="AF31" s="625"/>
      <c r="AG31" s="625"/>
      <c r="AH31" s="625"/>
      <c r="AI31" s="625"/>
      <c r="AJ31" s="625"/>
      <c r="AK31" s="625"/>
      <c r="AL31" s="625"/>
      <c r="AM31" s="625"/>
      <c r="AN31" s="625"/>
      <c r="AO31" s="625"/>
      <c r="AP31" s="625"/>
      <c r="AQ31" s="625"/>
      <c r="AR31" s="625"/>
      <c r="AS31" s="625"/>
      <c r="AT31" s="625"/>
      <c r="AU31" s="625"/>
      <c r="AV31" s="625"/>
      <c r="AW31" s="625"/>
      <c r="AX31" s="625"/>
      <c r="AY31" s="625"/>
      <c r="AZ31" s="625"/>
      <c r="BA31" s="625"/>
      <c r="BB31" s="625"/>
      <c r="BC31" s="625"/>
      <c r="BD31" s="625"/>
      <c r="BE31" s="625"/>
      <c r="BF31" s="625"/>
      <c r="BG31" s="625"/>
      <c r="BH31" s="625"/>
      <c r="BI31" s="625"/>
      <c r="BJ31" s="625"/>
      <c r="BK31" s="625"/>
      <c r="BL31" s="625"/>
      <c r="BM31" s="625"/>
      <c r="BN31" s="625"/>
      <c r="BO31" s="625"/>
      <c r="BP31" s="625"/>
      <c r="BQ31" s="625"/>
      <c r="BR31" s="625"/>
      <c r="BS31" s="625"/>
      <c r="BT31" s="625"/>
      <c r="BU31" s="625"/>
      <c r="BV31" s="625"/>
      <c r="BW31" s="625"/>
      <c r="BX31" s="625"/>
      <c r="BY31" s="625"/>
      <c r="BZ31" s="625"/>
      <c r="CA31" s="625"/>
      <c r="CB31" s="625"/>
      <c r="CC31" s="625"/>
      <c r="CD31" s="625"/>
      <c r="CE31" s="625"/>
      <c r="CF31" s="625"/>
      <c r="CG31" s="625"/>
      <c r="CH31" s="625"/>
      <c r="CI31" s="625"/>
      <c r="CJ31" s="625"/>
      <c r="CK31" s="625"/>
      <c r="CL31" s="625"/>
      <c r="CM31" s="625"/>
      <c r="CN31" s="625"/>
      <c r="CO31" s="625"/>
      <c r="CP31" s="625"/>
      <c r="CQ31" s="625"/>
      <c r="CR31" s="625"/>
      <c r="CS31" s="625"/>
      <c r="CT31" s="625"/>
      <c r="CU31" s="625"/>
      <c r="CV31" s="625"/>
      <c r="CW31" s="625"/>
      <c r="CX31" s="625"/>
      <c r="CY31" s="625"/>
      <c r="CZ31" s="625"/>
      <c r="DA31" s="625"/>
      <c r="DB31" s="625"/>
      <c r="DC31" s="625"/>
      <c r="DD31" s="625"/>
      <c r="DE31" s="625"/>
      <c r="DF31" s="625"/>
      <c r="DG31" s="625"/>
      <c r="DH31" s="625"/>
      <c r="DI31" s="625"/>
      <c r="DJ31" s="625"/>
      <c r="DK31" s="625"/>
      <c r="DL31" s="625"/>
      <c r="DM31" s="625"/>
      <c r="DN31" s="625"/>
      <c r="DO31" s="625"/>
      <c r="DP31" s="625"/>
      <c r="DQ31" s="625"/>
      <c r="DR31" s="625"/>
      <c r="DS31" s="625"/>
      <c r="DT31" s="625"/>
      <c r="DU31" s="625"/>
      <c r="DV31" s="625"/>
      <c r="DW31" s="625"/>
      <c r="DX31" s="625"/>
      <c r="DY31" s="625"/>
      <c r="DZ31" s="625"/>
      <c r="EA31" s="625"/>
      <c r="EB31" s="625"/>
      <c r="EC31" s="625"/>
      <c r="ED31" s="625"/>
      <c r="EE31" s="625"/>
      <c r="EF31" s="625"/>
      <c r="EG31" s="625"/>
      <c r="EH31" s="625"/>
      <c r="EI31" s="625"/>
      <c r="EJ31" s="625"/>
      <c r="EK31" s="625"/>
      <c r="EL31" s="625"/>
      <c r="EM31" s="625"/>
      <c r="EN31" s="625"/>
      <c r="EO31" s="625"/>
      <c r="EP31" s="625"/>
      <c r="EQ31" s="625"/>
      <c r="ER31" s="625"/>
      <c r="ES31" s="625"/>
      <c r="ET31" s="625"/>
      <c r="EU31" s="625"/>
      <c r="EV31" s="625"/>
      <c r="EW31" s="625"/>
      <c r="EX31" s="625"/>
      <c r="EY31" s="625"/>
      <c r="EZ31" s="625"/>
      <c r="FA31" s="625"/>
      <c r="FB31" s="625"/>
      <c r="FC31" s="625"/>
      <c r="FD31" s="625"/>
      <c r="FE31" s="625"/>
      <c r="FF31" s="625"/>
      <c r="FG31" s="625"/>
      <c r="FH31" s="625"/>
      <c r="FI31" s="625"/>
      <c r="FJ31" s="625"/>
      <c r="FK31" s="625"/>
      <c r="FL31" s="625"/>
      <c r="FM31" s="625"/>
      <c r="FN31" s="625"/>
      <c r="FO31" s="625"/>
      <c r="FP31" s="625"/>
      <c r="FQ31" s="625"/>
      <c r="FR31" s="625"/>
      <c r="FS31" s="625"/>
      <c r="FT31" s="625"/>
      <c r="FU31" s="625"/>
      <c r="FV31" s="625"/>
      <c r="FW31" s="625"/>
      <c r="FX31" s="625"/>
      <c r="FY31" s="625"/>
      <c r="FZ31" s="625"/>
      <c r="GA31" s="625"/>
      <c r="GB31" s="625"/>
      <c r="GC31" s="625"/>
      <c r="GD31" s="625"/>
      <c r="GE31" s="625"/>
      <c r="GF31" s="625"/>
      <c r="GG31" s="625"/>
      <c r="GH31" s="625"/>
      <c r="GI31" s="625"/>
      <c r="GJ31" s="625"/>
      <c r="GK31" s="625"/>
      <c r="GL31" s="625"/>
      <c r="GM31" s="625"/>
      <c r="GN31" s="625"/>
      <c r="GO31" s="625"/>
      <c r="GP31" s="625"/>
      <c r="GQ31" s="625"/>
      <c r="GR31" s="625"/>
      <c r="GS31" s="625"/>
      <c r="GT31" s="625"/>
      <c r="GU31" s="625"/>
      <c r="GV31" s="625"/>
      <c r="GW31" s="625"/>
      <c r="GX31" s="625"/>
      <c r="GY31" s="625"/>
      <c r="GZ31" s="625"/>
      <c r="HA31" s="625"/>
      <c r="HB31" s="625"/>
      <c r="HC31" s="625"/>
      <c r="HD31" s="625"/>
      <c r="HE31" s="625"/>
      <c r="HF31" s="625"/>
      <c r="HG31" s="625"/>
      <c r="HH31" s="625"/>
      <c r="HI31" s="625"/>
      <c r="HJ31" s="625"/>
      <c r="HK31" s="625"/>
      <c r="HL31" s="625"/>
      <c r="HM31" s="625"/>
      <c r="HN31" s="625"/>
      <c r="HO31" s="625"/>
      <c r="HP31" s="625"/>
      <c r="HQ31" s="625"/>
      <c r="HR31" s="625"/>
      <c r="HS31" s="625"/>
      <c r="HT31" s="625"/>
      <c r="HU31" s="625"/>
      <c r="HV31" s="625"/>
      <c r="HW31" s="625"/>
      <c r="HX31" s="625"/>
      <c r="HY31" s="625"/>
      <c r="HZ31" s="625"/>
      <c r="IA31" s="625"/>
      <c r="IB31" s="625"/>
      <c r="IC31" s="625"/>
      <c r="ID31" s="625"/>
      <c r="IE31" s="625"/>
      <c r="IF31" s="625"/>
      <c r="IG31" s="625"/>
      <c r="IH31" s="625"/>
      <c r="II31" s="625"/>
      <c r="IJ31" s="625"/>
      <c r="IK31" s="625"/>
      <c r="IL31" s="625"/>
      <c r="IM31" s="625"/>
      <c r="IN31" s="625"/>
      <c r="IO31" s="625"/>
    </row>
    <row r="32" spans="1:249" ht="18" customHeight="1">
      <c r="A32" s="715"/>
      <c r="B32" s="716"/>
      <c r="C32" s="716"/>
      <c r="D32" s="717"/>
      <c r="E32" s="626"/>
      <c r="F32" s="626"/>
      <c r="G32" s="4"/>
      <c r="H32" s="4"/>
      <c r="I32" s="4"/>
      <c r="J32" s="625"/>
      <c r="K32" s="625"/>
      <c r="L32" s="625"/>
      <c r="M32" s="625"/>
      <c r="N32" s="625"/>
      <c r="O32" s="625"/>
      <c r="P32" s="625"/>
      <c r="Q32" s="625"/>
      <c r="R32" s="625"/>
      <c r="S32" s="625"/>
      <c r="T32" s="625"/>
      <c r="U32" s="625"/>
      <c r="V32" s="625"/>
      <c r="W32" s="625"/>
      <c r="X32" s="625"/>
      <c r="Y32" s="625"/>
      <c r="Z32" s="625"/>
      <c r="AA32" s="625"/>
      <c r="AB32" s="625"/>
      <c r="AC32" s="625"/>
      <c r="AD32" s="625"/>
      <c r="AE32" s="625"/>
      <c r="AF32" s="625"/>
      <c r="AG32" s="625"/>
      <c r="AH32" s="625"/>
      <c r="AI32" s="625"/>
      <c r="AJ32" s="625"/>
      <c r="AK32" s="625"/>
      <c r="AL32" s="625"/>
      <c r="AM32" s="625"/>
      <c r="AN32" s="625"/>
      <c r="AO32" s="625"/>
      <c r="AP32" s="625"/>
      <c r="AQ32" s="625"/>
      <c r="AR32" s="625"/>
      <c r="AS32" s="625"/>
      <c r="AT32" s="625"/>
      <c r="AU32" s="625"/>
      <c r="AV32" s="625"/>
      <c r="AW32" s="625"/>
      <c r="AX32" s="625"/>
      <c r="AY32" s="625"/>
      <c r="AZ32" s="625"/>
      <c r="BA32" s="625"/>
      <c r="BB32" s="625"/>
      <c r="BC32" s="625"/>
      <c r="BD32" s="625"/>
      <c r="BE32" s="625"/>
      <c r="BF32" s="625"/>
      <c r="BG32" s="625"/>
      <c r="BH32" s="625"/>
      <c r="BI32" s="625"/>
      <c r="BJ32" s="625"/>
      <c r="BK32" s="625"/>
      <c r="BL32" s="625"/>
      <c r="BM32" s="625"/>
      <c r="BN32" s="625"/>
      <c r="BO32" s="625"/>
      <c r="BP32" s="625"/>
      <c r="BQ32" s="625"/>
      <c r="BR32" s="625"/>
      <c r="BS32" s="625"/>
      <c r="BT32" s="625"/>
      <c r="BU32" s="625"/>
      <c r="BV32" s="625"/>
      <c r="BW32" s="625"/>
      <c r="BX32" s="625"/>
      <c r="BY32" s="625"/>
      <c r="BZ32" s="625"/>
      <c r="CA32" s="625"/>
      <c r="CB32" s="625"/>
      <c r="CC32" s="625"/>
      <c r="CD32" s="625"/>
      <c r="CE32" s="625"/>
      <c r="CF32" s="625"/>
      <c r="CG32" s="625"/>
      <c r="CH32" s="625"/>
      <c r="CI32" s="625"/>
      <c r="CJ32" s="625"/>
      <c r="CK32" s="625"/>
      <c r="CL32" s="625"/>
      <c r="CM32" s="625"/>
      <c r="CN32" s="625"/>
      <c r="CO32" s="625"/>
      <c r="CP32" s="625"/>
      <c r="CQ32" s="625"/>
      <c r="CR32" s="625"/>
      <c r="CS32" s="625"/>
      <c r="CT32" s="625"/>
      <c r="CU32" s="625"/>
      <c r="CV32" s="625"/>
      <c r="CW32" s="625"/>
      <c r="CX32" s="625"/>
      <c r="CY32" s="625"/>
      <c r="CZ32" s="625"/>
      <c r="DA32" s="625"/>
      <c r="DB32" s="625"/>
      <c r="DC32" s="625"/>
      <c r="DD32" s="625"/>
      <c r="DE32" s="625"/>
      <c r="DF32" s="625"/>
      <c r="DG32" s="625"/>
      <c r="DH32" s="625"/>
      <c r="DI32" s="625"/>
      <c r="DJ32" s="625"/>
      <c r="DK32" s="625"/>
      <c r="DL32" s="625"/>
      <c r="DM32" s="625"/>
      <c r="DN32" s="625"/>
      <c r="DO32" s="625"/>
      <c r="DP32" s="625"/>
      <c r="DQ32" s="625"/>
      <c r="DR32" s="625"/>
      <c r="DS32" s="625"/>
      <c r="DT32" s="625"/>
      <c r="DU32" s="625"/>
      <c r="DV32" s="625"/>
      <c r="DW32" s="625"/>
      <c r="DX32" s="625"/>
      <c r="DY32" s="625"/>
      <c r="DZ32" s="625"/>
      <c r="EA32" s="625"/>
      <c r="EB32" s="625"/>
      <c r="EC32" s="625"/>
      <c r="ED32" s="625"/>
      <c r="EE32" s="625"/>
      <c r="EF32" s="625"/>
      <c r="EG32" s="625"/>
      <c r="EH32" s="625"/>
      <c r="EI32" s="625"/>
      <c r="EJ32" s="625"/>
      <c r="EK32" s="625"/>
      <c r="EL32" s="625"/>
      <c r="EM32" s="625"/>
      <c r="EN32" s="625"/>
      <c r="EO32" s="625"/>
      <c r="EP32" s="625"/>
      <c r="EQ32" s="625"/>
      <c r="ER32" s="625"/>
      <c r="ES32" s="625"/>
      <c r="ET32" s="625"/>
      <c r="EU32" s="625"/>
      <c r="EV32" s="625"/>
      <c r="EW32" s="625"/>
      <c r="EX32" s="625"/>
      <c r="EY32" s="625"/>
      <c r="EZ32" s="625"/>
      <c r="FA32" s="625"/>
      <c r="FB32" s="625"/>
      <c r="FC32" s="625"/>
      <c r="FD32" s="625"/>
      <c r="FE32" s="625"/>
      <c r="FF32" s="625"/>
      <c r="FG32" s="625"/>
      <c r="FH32" s="625"/>
      <c r="FI32" s="625"/>
      <c r="FJ32" s="625"/>
      <c r="FK32" s="625"/>
      <c r="FL32" s="625"/>
      <c r="FM32" s="625"/>
      <c r="FN32" s="625"/>
      <c r="FO32" s="625"/>
      <c r="FP32" s="625"/>
      <c r="FQ32" s="625"/>
      <c r="FR32" s="625"/>
      <c r="FS32" s="625"/>
      <c r="FT32" s="625"/>
      <c r="FU32" s="625"/>
      <c r="FV32" s="625"/>
      <c r="FW32" s="625"/>
      <c r="FX32" s="625"/>
      <c r="FY32" s="625"/>
      <c r="FZ32" s="625"/>
      <c r="GA32" s="625"/>
      <c r="GB32" s="625"/>
      <c r="GC32" s="625"/>
      <c r="GD32" s="625"/>
      <c r="GE32" s="625"/>
      <c r="GF32" s="625"/>
      <c r="GG32" s="625"/>
      <c r="GH32" s="625"/>
      <c r="GI32" s="625"/>
      <c r="GJ32" s="625"/>
      <c r="GK32" s="625"/>
      <c r="GL32" s="625"/>
      <c r="GM32" s="625"/>
      <c r="GN32" s="625"/>
      <c r="GO32" s="625"/>
      <c r="GP32" s="625"/>
      <c r="GQ32" s="625"/>
      <c r="GR32" s="625"/>
      <c r="GS32" s="625"/>
      <c r="GT32" s="625"/>
      <c r="GU32" s="625"/>
      <c r="GV32" s="625"/>
      <c r="GW32" s="625"/>
      <c r="GX32" s="625"/>
      <c r="GY32" s="625"/>
      <c r="GZ32" s="625"/>
      <c r="HA32" s="625"/>
      <c r="HB32" s="625"/>
      <c r="HC32" s="625"/>
      <c r="HD32" s="625"/>
      <c r="HE32" s="625"/>
      <c r="HF32" s="625"/>
      <c r="HG32" s="625"/>
      <c r="HH32" s="625"/>
      <c r="HI32" s="625"/>
      <c r="HJ32" s="625"/>
      <c r="HK32" s="625"/>
      <c r="HL32" s="625"/>
      <c r="HM32" s="625"/>
      <c r="HN32" s="625"/>
      <c r="HO32" s="625"/>
      <c r="HP32" s="625"/>
      <c r="HQ32" s="625"/>
      <c r="HR32" s="625"/>
      <c r="HS32" s="625"/>
      <c r="HT32" s="625"/>
      <c r="HU32" s="625"/>
      <c r="HV32" s="625"/>
      <c r="HW32" s="625"/>
      <c r="HX32" s="625"/>
      <c r="HY32" s="625"/>
      <c r="HZ32" s="625"/>
      <c r="IA32" s="625"/>
      <c r="IB32" s="625"/>
      <c r="IC32" s="625"/>
      <c r="ID32" s="625"/>
      <c r="IE32" s="625"/>
      <c r="IF32" s="625"/>
      <c r="IG32" s="625"/>
      <c r="IH32" s="625"/>
      <c r="II32" s="625"/>
      <c r="IJ32" s="625"/>
      <c r="IK32" s="625"/>
      <c r="IL32" s="625"/>
      <c r="IM32" s="625"/>
      <c r="IN32" s="625"/>
      <c r="IO32" s="625"/>
    </row>
    <row r="33" spans="1:249" ht="18" customHeight="1">
      <c r="A33" s="715"/>
      <c r="B33" s="716"/>
      <c r="C33" s="716"/>
      <c r="D33" s="718"/>
      <c r="E33" s="5"/>
      <c r="F33" s="5"/>
      <c r="G33" s="626"/>
      <c r="H33" s="626"/>
      <c r="I33" s="626"/>
      <c r="J33" s="627"/>
      <c r="K33" s="627"/>
      <c r="L33" s="627"/>
      <c r="M33" s="627"/>
      <c r="N33" s="627"/>
      <c r="O33" s="627"/>
      <c r="P33" s="627"/>
      <c r="Q33" s="627"/>
      <c r="R33" s="627"/>
      <c r="S33" s="627"/>
      <c r="T33" s="627"/>
      <c r="U33" s="627"/>
      <c r="V33" s="627"/>
      <c r="W33" s="627"/>
      <c r="X33" s="627"/>
      <c r="Y33" s="627"/>
      <c r="Z33" s="627"/>
      <c r="AA33" s="627"/>
      <c r="AB33" s="627"/>
      <c r="AC33" s="627"/>
      <c r="AD33" s="627"/>
      <c r="AE33" s="627"/>
      <c r="AF33" s="627"/>
      <c r="AG33" s="627"/>
      <c r="AH33" s="627"/>
      <c r="AI33" s="627"/>
      <c r="AJ33" s="627"/>
      <c r="AK33" s="627"/>
      <c r="AL33" s="627"/>
      <c r="AM33" s="627"/>
      <c r="AN33" s="627"/>
      <c r="AO33" s="627"/>
      <c r="AP33" s="627"/>
      <c r="AQ33" s="627"/>
      <c r="AR33" s="627"/>
      <c r="AS33" s="627"/>
      <c r="AT33" s="627"/>
      <c r="AU33" s="627"/>
      <c r="AV33" s="627"/>
      <c r="AW33" s="627"/>
      <c r="AX33" s="627"/>
      <c r="AY33" s="627"/>
      <c r="AZ33" s="627"/>
      <c r="BA33" s="627"/>
      <c r="BB33" s="627"/>
      <c r="BC33" s="627"/>
      <c r="BD33" s="627"/>
      <c r="BE33" s="627"/>
      <c r="BF33" s="627"/>
      <c r="BG33" s="627"/>
      <c r="BH33" s="627"/>
      <c r="BI33" s="627"/>
      <c r="BJ33" s="627"/>
      <c r="BK33" s="627"/>
      <c r="BL33" s="627"/>
      <c r="BM33" s="627"/>
      <c r="BN33" s="627"/>
      <c r="BO33" s="627"/>
      <c r="BP33" s="627"/>
      <c r="BQ33" s="627"/>
      <c r="BR33" s="627"/>
      <c r="BS33" s="627"/>
      <c r="BT33" s="627"/>
      <c r="BU33" s="627"/>
      <c r="BV33" s="627"/>
      <c r="BW33" s="627"/>
      <c r="BX33" s="627"/>
      <c r="BY33" s="627"/>
      <c r="BZ33" s="627"/>
      <c r="CA33" s="627"/>
      <c r="CB33" s="627"/>
      <c r="CC33" s="627"/>
      <c r="CD33" s="627"/>
      <c r="CE33" s="627"/>
      <c r="CF33" s="627"/>
      <c r="CG33" s="627"/>
      <c r="CH33" s="627"/>
      <c r="CI33" s="627"/>
      <c r="CJ33" s="627"/>
      <c r="CK33" s="627"/>
      <c r="CL33" s="627"/>
      <c r="CM33" s="627"/>
      <c r="CN33" s="627"/>
      <c r="CO33" s="627"/>
      <c r="CP33" s="627"/>
      <c r="CQ33" s="627"/>
      <c r="CR33" s="627"/>
      <c r="CS33" s="627"/>
      <c r="CT33" s="627"/>
      <c r="CU33" s="627"/>
      <c r="CV33" s="627"/>
      <c r="CW33" s="627"/>
      <c r="CX33" s="627"/>
      <c r="CY33" s="627"/>
      <c r="CZ33" s="627"/>
      <c r="DA33" s="627"/>
      <c r="DB33" s="627"/>
      <c r="DC33" s="627"/>
      <c r="DD33" s="627"/>
      <c r="DE33" s="627"/>
      <c r="DF33" s="627"/>
      <c r="DG33" s="627"/>
      <c r="DH33" s="627"/>
      <c r="DI33" s="627"/>
      <c r="DJ33" s="627"/>
      <c r="DK33" s="627"/>
      <c r="DL33" s="627"/>
      <c r="DM33" s="627"/>
      <c r="DN33" s="627"/>
      <c r="DO33" s="627"/>
      <c r="DP33" s="627"/>
      <c r="DQ33" s="627"/>
      <c r="DR33" s="627"/>
      <c r="DS33" s="627"/>
      <c r="DT33" s="627"/>
      <c r="DU33" s="627"/>
      <c r="DV33" s="627"/>
      <c r="DW33" s="627"/>
      <c r="DX33" s="627"/>
      <c r="DY33" s="627"/>
      <c r="DZ33" s="627"/>
      <c r="EA33" s="627"/>
      <c r="EB33" s="627"/>
      <c r="EC33" s="627"/>
      <c r="ED33" s="627"/>
      <c r="EE33" s="627"/>
      <c r="EF33" s="627"/>
      <c r="EG33" s="627"/>
      <c r="EH33" s="627"/>
      <c r="EI33" s="627"/>
      <c r="EJ33" s="627"/>
      <c r="EK33" s="627"/>
      <c r="EL33" s="627"/>
      <c r="EM33" s="627"/>
      <c r="EN33" s="627"/>
      <c r="EO33" s="627"/>
      <c r="EP33" s="627"/>
      <c r="EQ33" s="627"/>
      <c r="ER33" s="627"/>
      <c r="ES33" s="627"/>
      <c r="ET33" s="627"/>
      <c r="EU33" s="627"/>
      <c r="EV33" s="627"/>
      <c r="EW33" s="627"/>
      <c r="EX33" s="627"/>
      <c r="EY33" s="627"/>
      <c r="EZ33" s="627"/>
      <c r="FA33" s="627"/>
      <c r="FB33" s="627"/>
      <c r="FC33" s="627"/>
      <c r="FD33" s="627"/>
      <c r="FE33" s="627"/>
      <c r="FF33" s="627"/>
      <c r="FG33" s="627"/>
      <c r="FH33" s="627"/>
      <c r="FI33" s="627"/>
      <c r="FJ33" s="627"/>
      <c r="FK33" s="627"/>
      <c r="FL33" s="627"/>
      <c r="FM33" s="627"/>
      <c r="FN33" s="627"/>
      <c r="FO33" s="627"/>
      <c r="FP33" s="627"/>
      <c r="FQ33" s="627"/>
      <c r="FR33" s="627"/>
      <c r="FS33" s="627"/>
      <c r="FT33" s="627"/>
      <c r="FU33" s="627"/>
      <c r="FV33" s="627"/>
      <c r="FW33" s="627"/>
      <c r="FX33" s="627"/>
      <c r="FY33" s="627"/>
      <c r="FZ33" s="627"/>
      <c r="GA33" s="627"/>
      <c r="GB33" s="627"/>
      <c r="GC33" s="627"/>
      <c r="GD33" s="627"/>
      <c r="GE33" s="627"/>
      <c r="GF33" s="627"/>
      <c r="GG33" s="627"/>
      <c r="GH33" s="627"/>
      <c r="GI33" s="627"/>
      <c r="GJ33" s="627"/>
      <c r="GK33" s="627"/>
      <c r="GL33" s="627"/>
      <c r="GM33" s="627"/>
      <c r="GN33" s="627"/>
      <c r="GO33" s="627"/>
      <c r="GP33" s="627"/>
      <c r="GQ33" s="627"/>
      <c r="GR33" s="627"/>
      <c r="GS33" s="627"/>
      <c r="GT33" s="627"/>
      <c r="GU33" s="627"/>
      <c r="GV33" s="627"/>
      <c r="GW33" s="627"/>
      <c r="GX33" s="627"/>
      <c r="GY33" s="627"/>
      <c r="GZ33" s="627"/>
      <c r="HA33" s="627"/>
      <c r="HB33" s="627"/>
      <c r="HC33" s="627"/>
      <c r="HD33" s="627"/>
      <c r="HE33" s="627"/>
      <c r="HF33" s="627"/>
      <c r="HG33" s="627"/>
      <c r="HH33" s="627"/>
      <c r="HI33" s="627"/>
      <c r="HJ33" s="627"/>
      <c r="HK33" s="627"/>
      <c r="HL33" s="627"/>
      <c r="HM33" s="627"/>
      <c r="HN33" s="627"/>
      <c r="HO33" s="627"/>
      <c r="HP33" s="627"/>
      <c r="HQ33" s="627"/>
      <c r="HR33" s="627"/>
      <c r="HS33" s="627"/>
      <c r="HT33" s="627"/>
      <c r="HU33" s="627"/>
      <c r="HV33" s="627"/>
      <c r="HW33" s="627"/>
      <c r="HX33" s="627"/>
      <c r="HY33" s="627"/>
      <c r="HZ33" s="627"/>
      <c r="IA33" s="627"/>
      <c r="IB33" s="627"/>
      <c r="IC33" s="627"/>
      <c r="ID33" s="627"/>
      <c r="IE33" s="627"/>
      <c r="IF33" s="627"/>
      <c r="IG33" s="627"/>
      <c r="IH33" s="627"/>
      <c r="II33" s="627"/>
      <c r="IJ33" s="627"/>
      <c r="IK33" s="627"/>
      <c r="IL33" s="627"/>
      <c r="IM33" s="627"/>
      <c r="IN33" s="627"/>
      <c r="IO33" s="627"/>
    </row>
    <row r="34" spans="1:249" ht="18" customHeight="1">
      <c r="A34" s="715"/>
      <c r="B34" s="716"/>
      <c r="C34" s="716"/>
      <c r="D34" s="718"/>
      <c r="E34" s="5"/>
      <c r="F34" s="5"/>
      <c r="G34" s="626"/>
      <c r="H34" s="626"/>
      <c r="I34" s="626"/>
      <c r="J34" s="627"/>
      <c r="K34" s="627"/>
      <c r="L34" s="627"/>
      <c r="M34" s="627"/>
      <c r="N34" s="627"/>
      <c r="O34" s="627"/>
      <c r="P34" s="627"/>
      <c r="Q34" s="627"/>
      <c r="R34" s="627"/>
      <c r="S34" s="627"/>
      <c r="T34" s="627"/>
      <c r="U34" s="627"/>
      <c r="V34" s="627"/>
      <c r="W34" s="627"/>
      <c r="X34" s="627"/>
      <c r="Y34" s="627"/>
      <c r="Z34" s="627"/>
      <c r="AA34" s="627"/>
      <c r="AB34" s="627"/>
      <c r="AC34" s="627"/>
      <c r="AD34" s="627"/>
      <c r="AE34" s="627"/>
      <c r="AF34" s="627"/>
      <c r="AG34" s="627"/>
      <c r="AH34" s="627"/>
      <c r="AI34" s="627"/>
      <c r="AJ34" s="627"/>
      <c r="AK34" s="627"/>
      <c r="AL34" s="627"/>
      <c r="AM34" s="627"/>
      <c r="AN34" s="627"/>
      <c r="AO34" s="627"/>
      <c r="AP34" s="627"/>
      <c r="AQ34" s="627"/>
      <c r="AR34" s="627"/>
      <c r="AS34" s="627"/>
      <c r="AT34" s="627"/>
      <c r="AU34" s="627"/>
      <c r="AV34" s="627"/>
      <c r="AW34" s="627"/>
      <c r="AX34" s="627"/>
      <c r="AY34" s="627"/>
      <c r="AZ34" s="627"/>
      <c r="BA34" s="627"/>
      <c r="BB34" s="627"/>
      <c r="BC34" s="627"/>
      <c r="BD34" s="627"/>
      <c r="BE34" s="627"/>
      <c r="BF34" s="627"/>
      <c r="BG34" s="627"/>
      <c r="BH34" s="627"/>
      <c r="BI34" s="627"/>
      <c r="BJ34" s="627"/>
      <c r="BK34" s="627"/>
      <c r="BL34" s="627"/>
      <c r="BM34" s="627"/>
      <c r="BN34" s="627"/>
      <c r="BO34" s="627"/>
      <c r="BP34" s="627"/>
      <c r="BQ34" s="627"/>
      <c r="BR34" s="627"/>
      <c r="BS34" s="627"/>
      <c r="BT34" s="627"/>
      <c r="BU34" s="627"/>
      <c r="BV34" s="627"/>
      <c r="BW34" s="627"/>
      <c r="BX34" s="627"/>
      <c r="BY34" s="627"/>
      <c r="BZ34" s="627"/>
      <c r="CA34" s="627"/>
      <c r="CB34" s="627"/>
      <c r="CC34" s="627"/>
      <c r="CD34" s="627"/>
      <c r="CE34" s="627"/>
      <c r="CF34" s="627"/>
      <c r="CG34" s="627"/>
      <c r="CH34" s="627"/>
      <c r="CI34" s="627"/>
      <c r="CJ34" s="627"/>
      <c r="CK34" s="627"/>
      <c r="CL34" s="627"/>
      <c r="CM34" s="627"/>
      <c r="CN34" s="627"/>
      <c r="CO34" s="627"/>
      <c r="CP34" s="627"/>
      <c r="CQ34" s="627"/>
      <c r="CR34" s="627"/>
      <c r="CS34" s="627"/>
      <c r="CT34" s="627"/>
      <c r="CU34" s="627"/>
      <c r="CV34" s="627"/>
      <c r="CW34" s="627"/>
      <c r="CX34" s="627"/>
      <c r="CY34" s="627"/>
      <c r="CZ34" s="627"/>
      <c r="DA34" s="627"/>
      <c r="DB34" s="627"/>
      <c r="DC34" s="627"/>
      <c r="DD34" s="627"/>
      <c r="DE34" s="627"/>
      <c r="DF34" s="627"/>
      <c r="DG34" s="627"/>
      <c r="DH34" s="627"/>
      <c r="DI34" s="627"/>
      <c r="DJ34" s="627"/>
      <c r="DK34" s="627"/>
      <c r="DL34" s="627"/>
      <c r="DM34" s="627"/>
      <c r="DN34" s="627"/>
      <c r="DO34" s="627"/>
      <c r="DP34" s="627"/>
      <c r="DQ34" s="627"/>
      <c r="DR34" s="627"/>
      <c r="DS34" s="627"/>
      <c r="DT34" s="627"/>
      <c r="DU34" s="627"/>
      <c r="DV34" s="627"/>
      <c r="DW34" s="627"/>
      <c r="DX34" s="627"/>
      <c r="DY34" s="627"/>
      <c r="DZ34" s="627"/>
      <c r="EA34" s="627"/>
      <c r="EB34" s="627"/>
      <c r="EC34" s="627"/>
      <c r="ED34" s="627"/>
      <c r="EE34" s="627"/>
      <c r="EF34" s="627"/>
      <c r="EG34" s="627"/>
      <c r="EH34" s="627"/>
      <c r="EI34" s="627"/>
      <c r="EJ34" s="627"/>
      <c r="EK34" s="627"/>
      <c r="EL34" s="627"/>
      <c r="EM34" s="627"/>
      <c r="EN34" s="627"/>
      <c r="EO34" s="627"/>
      <c r="EP34" s="627"/>
      <c r="EQ34" s="627"/>
      <c r="ER34" s="627"/>
      <c r="ES34" s="627"/>
      <c r="ET34" s="627"/>
      <c r="EU34" s="627"/>
      <c r="EV34" s="627"/>
      <c r="EW34" s="627"/>
      <c r="EX34" s="627"/>
      <c r="EY34" s="627"/>
      <c r="EZ34" s="627"/>
      <c r="FA34" s="627"/>
      <c r="FB34" s="627"/>
      <c r="FC34" s="627"/>
      <c r="FD34" s="627"/>
      <c r="FE34" s="627"/>
      <c r="FF34" s="627"/>
      <c r="FG34" s="627"/>
      <c r="FH34" s="627"/>
      <c r="FI34" s="627"/>
      <c r="FJ34" s="627"/>
      <c r="FK34" s="627"/>
      <c r="FL34" s="627"/>
      <c r="FM34" s="627"/>
      <c r="FN34" s="627"/>
      <c r="FO34" s="627"/>
      <c r="FP34" s="627"/>
      <c r="FQ34" s="627"/>
      <c r="FR34" s="627"/>
      <c r="FS34" s="627"/>
      <c r="FT34" s="627"/>
      <c r="FU34" s="627"/>
      <c r="FV34" s="627"/>
      <c r="FW34" s="627"/>
      <c r="FX34" s="627"/>
      <c r="FY34" s="627"/>
      <c r="FZ34" s="627"/>
      <c r="GA34" s="627"/>
      <c r="GB34" s="627"/>
      <c r="GC34" s="627"/>
      <c r="GD34" s="627"/>
      <c r="GE34" s="627"/>
      <c r="GF34" s="627"/>
      <c r="GG34" s="627"/>
      <c r="GH34" s="627"/>
      <c r="GI34" s="627"/>
      <c r="GJ34" s="627"/>
      <c r="GK34" s="627"/>
      <c r="GL34" s="627"/>
      <c r="GM34" s="627"/>
      <c r="GN34" s="627"/>
      <c r="GO34" s="627"/>
      <c r="GP34" s="627"/>
      <c r="GQ34" s="627"/>
      <c r="GR34" s="627"/>
      <c r="GS34" s="627"/>
      <c r="GT34" s="627"/>
      <c r="GU34" s="627"/>
      <c r="GV34" s="627"/>
      <c r="GW34" s="627"/>
      <c r="GX34" s="627"/>
      <c r="GY34" s="627"/>
      <c r="GZ34" s="627"/>
      <c r="HA34" s="627"/>
      <c r="HB34" s="627"/>
      <c r="HC34" s="627"/>
      <c r="HD34" s="627"/>
      <c r="HE34" s="627"/>
      <c r="HF34" s="627"/>
      <c r="HG34" s="627"/>
      <c r="HH34" s="627"/>
      <c r="HI34" s="627"/>
      <c r="HJ34" s="627"/>
      <c r="HK34" s="627"/>
      <c r="HL34" s="627"/>
      <c r="HM34" s="627"/>
      <c r="HN34" s="627"/>
      <c r="HO34" s="627"/>
      <c r="HP34" s="627"/>
      <c r="HQ34" s="627"/>
      <c r="HR34" s="627"/>
      <c r="HS34" s="627"/>
      <c r="HT34" s="627"/>
      <c r="HU34" s="627"/>
      <c r="HV34" s="627"/>
      <c r="HW34" s="627"/>
      <c r="HX34" s="627"/>
      <c r="HY34" s="627"/>
      <c r="HZ34" s="627"/>
      <c r="IA34" s="627"/>
      <c r="IB34" s="627"/>
      <c r="IC34" s="627"/>
      <c r="ID34" s="627"/>
      <c r="IE34" s="627"/>
      <c r="IF34" s="627"/>
      <c r="IG34" s="627"/>
      <c r="IH34" s="627"/>
      <c r="II34" s="627"/>
      <c r="IJ34" s="627"/>
      <c r="IK34" s="627"/>
      <c r="IL34" s="627"/>
      <c r="IM34" s="627"/>
      <c r="IN34" s="627"/>
      <c r="IO34" s="627"/>
    </row>
    <row r="35" spans="1:249" ht="18" customHeight="1">
      <c r="A35" s="719"/>
      <c r="B35" s="718"/>
      <c r="C35" s="718"/>
      <c r="D35" s="718"/>
      <c r="E35" s="4" t="s">
        <v>2722</v>
      </c>
      <c r="F35" s="5"/>
      <c r="G35" s="5"/>
      <c r="H35" s="5"/>
      <c r="I35" s="5"/>
    </row>
    <row r="36" spans="1:249" ht="18" customHeight="1">
      <c r="A36" s="710" t="s">
        <v>2907</v>
      </c>
      <c r="B36" s="711"/>
      <c r="C36" s="1211" t="s">
        <v>6356</v>
      </c>
      <c r="D36" s="713"/>
      <c r="E36" s="2688" t="s">
        <v>4681</v>
      </c>
      <c r="F36" s="5"/>
      <c r="G36" s="5"/>
      <c r="H36" s="5"/>
      <c r="I36" s="5"/>
    </row>
    <row r="37" spans="1:249" ht="18" customHeight="1">
      <c r="A37" s="720"/>
      <c r="B37" s="721"/>
      <c r="C37" s="721"/>
      <c r="D37" s="713"/>
      <c r="E37" s="2688"/>
      <c r="F37" s="5"/>
      <c r="G37" s="5"/>
      <c r="H37" s="5"/>
      <c r="I37" s="5"/>
    </row>
    <row r="38" spans="1:249" ht="18" customHeight="1">
      <c r="A38" s="710" t="s">
        <v>2908</v>
      </c>
      <c r="B38" s="711"/>
      <c r="C38" s="1211" t="s">
        <v>6357</v>
      </c>
      <c r="D38" s="713"/>
      <c r="E38" s="2688" t="s">
        <v>4682</v>
      </c>
      <c r="F38" s="5"/>
      <c r="G38" s="5"/>
      <c r="H38" s="5"/>
      <c r="I38" s="5"/>
    </row>
    <row r="39" spans="1:249" ht="18" customHeight="1">
      <c r="A39" s="720"/>
      <c r="B39" s="721"/>
      <c r="C39" s="721" t="s">
        <v>1774</v>
      </c>
      <c r="D39" s="713"/>
      <c r="E39" s="2688"/>
      <c r="F39" s="5"/>
      <c r="G39" s="5"/>
      <c r="H39" s="5"/>
      <c r="I39" s="5"/>
    </row>
    <row r="40" spans="1:249" ht="18" customHeight="1">
      <c r="A40" s="710" t="s">
        <v>2909</v>
      </c>
      <c r="B40" s="711"/>
      <c r="C40" s="1211" t="s">
        <v>6725</v>
      </c>
      <c r="D40" s="713"/>
      <c r="E40" s="2688" t="s">
        <v>4683</v>
      </c>
      <c r="F40" s="5"/>
      <c r="G40" s="5"/>
      <c r="H40" s="5"/>
      <c r="I40" s="5"/>
    </row>
    <row r="41" spans="1:249" ht="18" customHeight="1">
      <c r="A41" s="714"/>
      <c r="B41" s="709"/>
      <c r="C41" s="718"/>
      <c r="D41" s="718"/>
      <c r="E41" s="5"/>
      <c r="F41" s="5"/>
      <c r="G41" s="5"/>
      <c r="H41" s="5"/>
      <c r="I41" s="5"/>
    </row>
    <row r="42" spans="1:249" ht="18" customHeight="1">
      <c r="A42" s="714"/>
      <c r="B42" s="709"/>
      <c r="C42" s="718"/>
      <c r="D42" s="718"/>
      <c r="E42" s="5"/>
      <c r="F42" s="5"/>
      <c r="G42" s="5"/>
      <c r="H42" s="5"/>
      <c r="I42" s="5"/>
    </row>
    <row r="43" spans="1:249" ht="18" customHeight="1">
      <c r="A43" s="714"/>
      <c r="B43" s="709"/>
      <c r="C43" s="718"/>
      <c r="D43" s="718"/>
      <c r="E43" s="5"/>
      <c r="F43" s="5"/>
      <c r="G43" s="5"/>
      <c r="H43" s="5"/>
      <c r="I43" s="5"/>
    </row>
    <row r="44" spans="1:249" ht="18" customHeight="1">
      <c r="A44" s="714"/>
      <c r="B44" s="709"/>
      <c r="C44" s="718"/>
      <c r="D44" s="718"/>
      <c r="E44" s="5"/>
      <c r="F44" s="5"/>
      <c r="G44" s="5"/>
      <c r="H44" s="5"/>
      <c r="I44" s="5"/>
    </row>
    <row r="45" spans="1:249" ht="18" customHeight="1">
      <c r="A45" s="714"/>
      <c r="B45" s="709"/>
      <c r="C45" s="718"/>
      <c r="D45" s="718"/>
      <c r="E45" s="5"/>
      <c r="F45" s="5"/>
      <c r="G45" s="5"/>
      <c r="H45" s="5"/>
      <c r="I45" s="5"/>
    </row>
    <row r="46" spans="1:249" ht="18" customHeight="1">
      <c r="A46" s="714" t="str">
        <f>"Year ended "&amp;C38</f>
        <v>Year ended December 31, 2017</v>
      </c>
      <c r="B46" s="709"/>
      <c r="C46" s="718"/>
      <c r="D46" s="718"/>
      <c r="E46" s="5"/>
      <c r="F46" s="5"/>
      <c r="G46" s="5"/>
      <c r="H46" s="5"/>
      <c r="I46" s="5"/>
    </row>
    <row r="47" spans="1:249" ht="18" customHeight="1">
      <c r="A47" s="714"/>
      <c r="B47" s="709"/>
      <c r="C47" s="718"/>
      <c r="D47" s="718"/>
      <c r="E47" s="5"/>
      <c r="F47" s="5"/>
      <c r="G47" s="5"/>
      <c r="H47" s="5"/>
      <c r="I47" s="5"/>
    </row>
    <row r="48" spans="1:249" ht="18" customHeight="1">
      <c r="A48" s="714"/>
      <c r="B48" s="709"/>
      <c r="C48" s="718"/>
      <c r="D48" s="718"/>
      <c r="E48" s="5"/>
      <c r="F48" s="5"/>
      <c r="G48" s="5"/>
      <c r="H48" s="5"/>
      <c r="I48" s="5"/>
    </row>
    <row r="49" spans="1:9" ht="13.5" customHeight="1">
      <c r="A49" s="708"/>
      <c r="B49" s="4"/>
      <c r="C49" s="5"/>
      <c r="D49" s="5"/>
      <c r="E49" s="5"/>
      <c r="F49" s="5"/>
      <c r="G49" s="5"/>
      <c r="H49" s="5"/>
      <c r="I49" s="5"/>
    </row>
    <row r="50" spans="1:9" ht="15" customHeight="1">
      <c r="A50" s="708" t="str">
        <f>"Annual Report of "&amp;C25</f>
        <v xml:space="preserve">Annual Report of Niagara Mohawk Power Corporation </v>
      </c>
      <c r="B50" s="4"/>
      <c r="C50" s="5"/>
      <c r="D50" s="5"/>
      <c r="E50" s="5"/>
      <c r="F50" s="5"/>
      <c r="G50" s="5"/>
      <c r="H50" s="5"/>
      <c r="I50" s="5"/>
    </row>
    <row r="51" spans="1:9" ht="13.5" customHeight="1">
      <c r="A51" s="708"/>
      <c r="B51" s="4"/>
      <c r="C51" s="5"/>
      <c r="D51" s="5"/>
      <c r="E51" s="5"/>
      <c r="F51" s="5"/>
      <c r="G51" s="5"/>
      <c r="H51" s="5"/>
      <c r="I51" s="5"/>
    </row>
    <row r="52" spans="1:9" ht="15.6" customHeight="1">
      <c r="A52" s="708" t="str">
        <f>"Annual Report of "&amp;C25&amp;"                                                       "&amp;A6</f>
        <v>Annual Report of Niagara Mohawk Power Corporation                                                        Year ended December 31, 2017</v>
      </c>
      <c r="B52" s="4"/>
      <c r="C52" s="5"/>
      <c r="D52" s="5"/>
      <c r="E52" s="5"/>
      <c r="F52" s="5"/>
      <c r="G52" s="5"/>
      <c r="H52" s="5"/>
      <c r="I52" s="5"/>
    </row>
    <row r="53" spans="1:9" ht="13.5" customHeight="1">
      <c r="A53" s="708"/>
      <c r="B53" s="4"/>
      <c r="C53" s="5"/>
      <c r="D53" s="5"/>
      <c r="E53" s="5"/>
      <c r="F53" s="5"/>
      <c r="G53" s="5"/>
      <c r="H53" s="5"/>
      <c r="I53" s="5"/>
    </row>
    <row r="54" spans="1:9" ht="15" customHeight="1">
      <c r="A54" s="708" t="str">
        <f>"Annual Report of "&amp;C25&amp;"                                                                           "&amp;A6</f>
        <v>Annual Report of Niagara Mohawk Power Corporation                                                                            Year ended December 31, 2017</v>
      </c>
      <c r="B54" s="4"/>
      <c r="C54" s="5"/>
      <c r="D54" s="5"/>
      <c r="E54" s="5"/>
      <c r="F54" s="5"/>
      <c r="G54" s="5"/>
      <c r="H54" s="5"/>
      <c r="I54" s="5"/>
    </row>
    <row r="55" spans="1:9" ht="13.5" customHeight="1">
      <c r="A55" s="708"/>
      <c r="B55" s="4"/>
      <c r="C55" s="5"/>
      <c r="D55" s="5"/>
      <c r="E55" s="5"/>
      <c r="F55" s="5"/>
      <c r="G55" s="5"/>
      <c r="H55" s="5"/>
      <c r="I55" s="5"/>
    </row>
    <row r="56" spans="1:9" ht="15" customHeight="1">
      <c r="A56" s="708" t="str">
        <f>"Annual Report of "&amp;C25&amp;"                                                                                     "&amp;A6</f>
        <v>Annual Report of Niagara Mohawk Power Corporation                                                                                      Year ended December 31, 2017</v>
      </c>
      <c r="B56" s="4"/>
      <c r="C56" s="5"/>
      <c r="D56" s="5"/>
      <c r="E56" s="5"/>
      <c r="F56" s="5"/>
      <c r="G56" s="5"/>
      <c r="H56" s="5"/>
      <c r="I56" s="5"/>
    </row>
    <row r="57" spans="1:9" ht="13.5" customHeight="1">
      <c r="A57" s="708"/>
      <c r="B57" s="4"/>
      <c r="C57" s="5"/>
      <c r="D57" s="5"/>
      <c r="E57" s="5"/>
      <c r="F57" s="5"/>
      <c r="G57" s="5"/>
      <c r="H57" s="5"/>
      <c r="I57" s="5"/>
    </row>
    <row r="58" spans="1:9" ht="15" customHeight="1">
      <c r="A58" s="708" t="str">
        <f>"Annual Report of "&amp;C25&amp;"                                                                                                 "&amp;A6</f>
        <v>Annual Report of Niagara Mohawk Power Corporation                                                                                                  Year ended December 31, 2017</v>
      </c>
      <c r="B58" s="4"/>
      <c r="C58" s="5"/>
      <c r="D58" s="5"/>
      <c r="E58" s="5"/>
      <c r="F58" s="5"/>
      <c r="G58" s="5"/>
      <c r="H58" s="5"/>
      <c r="I58" s="5"/>
    </row>
    <row r="59" spans="1:9" ht="13.5" customHeight="1">
      <c r="A59" s="708"/>
      <c r="B59" s="4"/>
      <c r="C59" s="5"/>
      <c r="D59" s="5"/>
      <c r="E59" s="5"/>
      <c r="F59" s="5"/>
      <c r="G59" s="5"/>
      <c r="H59" s="5"/>
      <c r="I59" s="5"/>
    </row>
    <row r="60" spans="1:9" ht="15" customHeight="1">
      <c r="A60" s="708" t="str">
        <f>"Annual Report of "&amp;C25&amp;"                                                                                                              "&amp;A6</f>
        <v>Annual Report of Niagara Mohawk Power Corporation                                                                                                               Year ended December 31, 2017</v>
      </c>
      <c r="B60" s="4"/>
      <c r="C60" s="5"/>
      <c r="D60" s="5"/>
      <c r="E60" s="5"/>
      <c r="F60" s="5"/>
      <c r="G60" s="5"/>
      <c r="H60" s="5"/>
      <c r="I60" s="5"/>
    </row>
    <row r="61" spans="1:9" ht="13.5" customHeight="1">
      <c r="A61" s="708"/>
      <c r="B61" s="4"/>
      <c r="C61" s="5"/>
      <c r="D61" s="5"/>
      <c r="E61" s="5"/>
      <c r="F61" s="5"/>
      <c r="G61" s="5"/>
      <c r="H61" s="5"/>
      <c r="I61" s="5"/>
    </row>
    <row r="62" spans="1:9" ht="15" customHeight="1">
      <c r="A62" s="708" t="str">
        <f>"Annual Report of "&amp;C25&amp;"                                                                                                                            "&amp;A6</f>
        <v>Annual Report of Niagara Mohawk Power Corporation                                                                                                                             Year ended December 31, 2017</v>
      </c>
      <c r="B62" s="4"/>
      <c r="C62" s="5"/>
      <c r="D62" s="5"/>
      <c r="E62" s="5"/>
      <c r="F62" s="5"/>
      <c r="G62" s="5"/>
      <c r="H62" s="5"/>
      <c r="I62" s="5"/>
    </row>
    <row r="63" spans="1:9" ht="13.5" customHeight="1">
      <c r="A63" s="708"/>
      <c r="B63" s="4"/>
      <c r="C63" s="5"/>
      <c r="D63" s="5"/>
      <c r="E63" s="5"/>
      <c r="F63" s="5"/>
      <c r="G63" s="5"/>
      <c r="H63" s="5"/>
      <c r="I63" s="5"/>
    </row>
    <row r="64" spans="1:9" ht="15.6" customHeight="1">
      <c r="A64" s="708" t="str">
        <f>"Annual Report of "&amp;C25&amp;"                                                                                                                                       "&amp;A6</f>
        <v>Annual Report of Niagara Mohawk Power Corporation                                                                                                                                        Year ended December 31, 2017</v>
      </c>
      <c r="B64" s="4"/>
      <c r="C64" s="5"/>
      <c r="D64" s="5"/>
      <c r="E64" s="5"/>
      <c r="F64" s="5"/>
      <c r="G64" s="5"/>
      <c r="H64" s="5"/>
      <c r="I64" s="5"/>
    </row>
    <row r="65" spans="1:9" ht="13.5" customHeight="1">
      <c r="A65" s="708"/>
      <c r="B65" s="4"/>
      <c r="C65" s="5"/>
      <c r="D65" s="5"/>
      <c r="E65" s="5"/>
      <c r="F65" s="5"/>
      <c r="G65" s="5"/>
      <c r="H65" s="5"/>
      <c r="I65" s="5"/>
    </row>
    <row r="66" spans="1:9" ht="13.5" customHeight="1">
      <c r="A66" s="708" t="str">
        <f>"Annual Report of "&amp;C25</f>
        <v xml:space="preserve">Annual Report of Niagara Mohawk Power Corporation </v>
      </c>
      <c r="B66" s="4"/>
      <c r="C66" s="5"/>
      <c r="D66" s="5"/>
      <c r="E66" s="5"/>
      <c r="F66" s="5"/>
      <c r="G66" s="5"/>
      <c r="H66" s="5"/>
      <c r="I66" s="5"/>
    </row>
    <row r="67" spans="1:9" ht="13.5" customHeight="1">
      <c r="A67" s="4"/>
      <c r="B67" s="4"/>
      <c r="C67" s="5"/>
      <c r="D67" s="5"/>
      <c r="E67" s="5"/>
      <c r="F67" s="5"/>
      <c r="G67" s="5"/>
      <c r="H67" s="5"/>
      <c r="I67" s="5"/>
    </row>
    <row r="68" spans="1:9" ht="13.5" customHeight="1">
      <c r="A68" s="4"/>
      <c r="B68" s="4"/>
      <c r="C68" s="5"/>
      <c r="D68" s="5"/>
      <c r="E68" s="5"/>
      <c r="F68" s="5"/>
      <c r="G68" s="5"/>
      <c r="H68" s="5"/>
      <c r="I68" s="5"/>
    </row>
    <row r="69" spans="1:9" ht="13.5" customHeight="1">
      <c r="A69" s="5"/>
      <c r="B69" s="5"/>
      <c r="C69" s="5"/>
      <c r="D69" s="5"/>
      <c r="E69" s="5"/>
      <c r="F69" s="5"/>
      <c r="G69" s="5"/>
      <c r="H69" s="5"/>
      <c r="I69" s="5"/>
    </row>
    <row r="70" spans="1:9" ht="13.5" customHeight="1">
      <c r="A70" s="628"/>
      <c r="B70" s="628"/>
      <c r="C70" s="628"/>
      <c r="D70" s="628"/>
      <c r="E70" s="628"/>
    </row>
  </sheetData>
  <pageMargins left="0.5" right="0.5" top="0.5" bottom="0.5" header="0.5" footer="0.5"/>
  <pageSetup scale="58" orientation="portrait" horizontalDpi="300" verticalDpi="300" r:id="rId1"/>
  <headerFooter alignWithMargins="0"/>
  <colBreaks count="1" manualBreakCount="1">
    <brk id="4"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I152"/>
  <sheetViews>
    <sheetView defaultGridColor="0" view="pageBreakPreview" topLeftCell="A25" colorId="22" zoomScale="80" zoomScaleNormal="73" zoomScaleSheetLayoutView="80" workbookViewId="0">
      <pane xSplit="2" topLeftCell="C1" activePane="topRight" state="frozen"/>
      <selection activeCell="B662" sqref="B662"/>
      <selection pane="topRight" activeCell="E18" sqref="E18"/>
    </sheetView>
  </sheetViews>
  <sheetFormatPr defaultColWidth="9.6640625" defaultRowHeight="15"/>
  <cols>
    <col min="1" max="1" width="4.6640625" style="9" customWidth="1"/>
    <col min="2" max="2" width="62.6640625" style="9" bestFit="1" customWidth="1"/>
    <col min="3" max="3" width="23.88671875" style="9" customWidth="1"/>
    <col min="4" max="5" width="18.6640625" style="9" customWidth="1"/>
    <col min="6" max="8" width="25.6640625" style="9" customWidth="1"/>
    <col min="9" max="9" width="19.21875" style="9" customWidth="1"/>
    <col min="10" max="16384" width="9.6640625" style="9"/>
  </cols>
  <sheetData>
    <row r="1" spans="1:9" ht="17.649999999999999" customHeight="1">
      <c r="A1" s="43"/>
      <c r="B1" s="44" t="s">
        <v>1785</v>
      </c>
      <c r="C1" s="45" t="s">
        <v>1330</v>
      </c>
      <c r="D1" s="44" t="s">
        <v>1707</v>
      </c>
      <c r="E1" s="3016" t="s">
        <v>1708</v>
      </c>
      <c r="F1" s="179" t="s">
        <v>1785</v>
      </c>
      <c r="G1" s="59" t="s">
        <v>1330</v>
      </c>
      <c r="H1" s="45" t="s">
        <v>1788</v>
      </c>
      <c r="I1" s="67" t="s">
        <v>1787</v>
      </c>
    </row>
    <row r="2" spans="1:9" ht="17.649999999999999" customHeight="1">
      <c r="A2" s="34"/>
      <c r="B2" s="81" t="str">
        <f>'Data Sheet'!$C$25</f>
        <v xml:space="preserve">Niagara Mohawk Power Corporation </v>
      </c>
      <c r="C2" s="180" t="s">
        <v>1804</v>
      </c>
      <c r="D2" s="65" t="s">
        <v>1805</v>
      </c>
      <c r="E2" s="181"/>
      <c r="F2" s="80" t="str">
        <f>'Data Sheet'!$C$25</f>
        <v xml:space="preserve">Niagara Mohawk Power Corporation </v>
      </c>
      <c r="G2" s="57" t="s">
        <v>1804</v>
      </c>
      <c r="H2" s="48" t="s">
        <v>3160</v>
      </c>
      <c r="I2" s="182"/>
    </row>
    <row r="3" spans="1:9" ht="17.649999999999999" customHeight="1">
      <c r="A3" s="37"/>
      <c r="B3" s="183"/>
      <c r="C3" s="184" t="s">
        <v>2977</v>
      </c>
      <c r="D3" s="651" t="str">
        <f>'Data Sheet'!$C$40</f>
        <v>April 12, 2018</v>
      </c>
      <c r="E3" s="117" t="str">
        <f>'Data Sheet'!$C$38</f>
        <v>December 31, 2017</v>
      </c>
      <c r="F3" s="37"/>
      <c r="G3" s="101" t="s">
        <v>2977</v>
      </c>
      <c r="H3" s="644" t="str">
        <f>'Data Sheet'!$C$40</f>
        <v>April 12, 2018</v>
      </c>
      <c r="I3" s="95" t="str">
        <f>'Data Sheet'!$C$38</f>
        <v>December 31, 2017</v>
      </c>
    </row>
    <row r="4" spans="1:9" ht="21" customHeight="1">
      <c r="A4" s="31" t="s">
        <v>3161</v>
      </c>
      <c r="B4" s="32"/>
      <c r="C4" s="32"/>
      <c r="D4" s="32"/>
      <c r="E4" s="33"/>
      <c r="F4" s="31" t="s">
        <v>3162</v>
      </c>
      <c r="G4" s="32"/>
      <c r="H4" s="32"/>
      <c r="I4" s="433"/>
    </row>
    <row r="5" spans="1:9" ht="19.899999999999999" customHeight="1">
      <c r="A5" s="185"/>
      <c r="B5" s="104" t="s">
        <v>3163</v>
      </c>
      <c r="C5" s="769" t="s">
        <v>3164</v>
      </c>
      <c r="D5" s="105"/>
      <c r="E5" s="114"/>
      <c r="F5" s="103"/>
      <c r="G5" s="35"/>
      <c r="H5" s="30"/>
      <c r="I5" s="73"/>
    </row>
    <row r="6" spans="1:9" ht="17.649999999999999" customHeight="1">
      <c r="A6" s="185"/>
      <c r="B6" s="104" t="s">
        <v>3165</v>
      </c>
      <c r="C6" s="769" t="s">
        <v>3166</v>
      </c>
      <c r="D6" s="105"/>
      <c r="E6" s="114"/>
      <c r="F6" s="103"/>
      <c r="G6" s="35"/>
      <c r="H6" s="30"/>
      <c r="I6" s="73"/>
    </row>
    <row r="7" spans="1:9" ht="17.649999999999999" customHeight="1">
      <c r="A7" s="185"/>
      <c r="B7" s="104" t="s">
        <v>3167</v>
      </c>
      <c r="C7" s="769" t="s">
        <v>3168</v>
      </c>
      <c r="D7" s="105"/>
      <c r="E7" s="114"/>
      <c r="F7" s="103"/>
      <c r="G7" s="35"/>
      <c r="H7" s="30"/>
      <c r="I7" s="73"/>
    </row>
    <row r="8" spans="1:9" ht="17.649999999999999" customHeight="1">
      <c r="A8" s="186"/>
      <c r="B8" s="108" t="s">
        <v>3169</v>
      </c>
      <c r="C8" s="108" t="s">
        <v>3170</v>
      </c>
      <c r="D8" s="187"/>
      <c r="E8" s="116"/>
      <c r="F8" s="31"/>
      <c r="G8" s="188"/>
      <c r="H8" s="38"/>
      <c r="I8" s="73"/>
    </row>
    <row r="9" spans="1:9" ht="17.649999999999999" customHeight="1">
      <c r="A9" s="34"/>
      <c r="B9" s="52"/>
      <c r="C9" s="35"/>
      <c r="D9" s="61"/>
      <c r="E9" s="607" t="s">
        <v>3171</v>
      </c>
      <c r="F9" s="31" t="s">
        <v>3171</v>
      </c>
      <c r="G9" s="64"/>
      <c r="H9" s="189"/>
      <c r="I9" s="190"/>
    </row>
    <row r="10" spans="1:9" ht="17.649999999999999" customHeight="1">
      <c r="A10" s="51"/>
      <c r="B10" s="35"/>
      <c r="C10" s="35"/>
      <c r="D10" s="61"/>
      <c r="E10" s="39"/>
      <c r="F10" s="103"/>
      <c r="G10" s="61" t="s">
        <v>3172</v>
      </c>
      <c r="H10" s="600" t="s">
        <v>3173</v>
      </c>
      <c r="I10" s="155" t="s">
        <v>1714</v>
      </c>
    </row>
    <row r="11" spans="1:9" ht="17.649999999999999" customHeight="1">
      <c r="A11" s="132" t="s">
        <v>1714</v>
      </c>
      <c r="B11" s="35" t="s">
        <v>3174</v>
      </c>
      <c r="C11" s="35"/>
      <c r="D11" s="191" t="s">
        <v>3175</v>
      </c>
      <c r="E11" s="39"/>
      <c r="F11" s="608" t="s">
        <v>3176</v>
      </c>
      <c r="G11" s="191" t="s">
        <v>3177</v>
      </c>
      <c r="H11" s="600" t="s">
        <v>2501</v>
      </c>
      <c r="I11" s="155" t="s">
        <v>1717</v>
      </c>
    </row>
    <row r="12" spans="1:9" ht="17.649999999999999" customHeight="1">
      <c r="A12" s="132" t="s">
        <v>1717</v>
      </c>
      <c r="B12" s="52"/>
      <c r="C12" s="35"/>
      <c r="D12" s="191" t="s">
        <v>3178</v>
      </c>
      <c r="E12" s="609" t="s">
        <v>3179</v>
      </c>
      <c r="F12" s="103"/>
      <c r="G12" s="191" t="s">
        <v>3180</v>
      </c>
      <c r="H12" s="65"/>
      <c r="I12" s="49"/>
    </row>
    <row r="13" spans="1:9" ht="17.649999999999999" customHeight="1">
      <c r="A13" s="34"/>
      <c r="B13" s="57"/>
      <c r="C13" s="30"/>
      <c r="D13" s="191"/>
      <c r="E13" s="39"/>
      <c r="F13" s="608" t="s">
        <v>3008</v>
      </c>
      <c r="G13" s="191"/>
      <c r="H13" s="65"/>
      <c r="I13" s="49"/>
    </row>
    <row r="14" spans="1:9" ht="17.649999999999999" customHeight="1">
      <c r="A14" s="37"/>
      <c r="B14" s="55" t="s">
        <v>3005</v>
      </c>
      <c r="C14" s="32"/>
      <c r="D14" s="167" t="s">
        <v>3006</v>
      </c>
      <c r="E14" s="607" t="s">
        <v>3007</v>
      </c>
      <c r="F14" s="31"/>
      <c r="G14" s="167" t="s">
        <v>2334</v>
      </c>
      <c r="H14" s="604" t="s">
        <v>2335</v>
      </c>
      <c r="I14" s="118"/>
    </row>
    <row r="15" spans="1:9" ht="17.649999999999999" customHeight="1">
      <c r="A15" s="51"/>
      <c r="B15" s="1240" t="s">
        <v>3181</v>
      </c>
      <c r="C15" s="30"/>
      <c r="D15" s="191"/>
      <c r="E15" s="39"/>
      <c r="F15" s="159"/>
      <c r="G15" s="1249"/>
      <c r="H15" s="191"/>
      <c r="I15" s="49"/>
    </row>
    <row r="16" spans="1:9" ht="17.649999999999999" customHeight="1">
      <c r="A16" s="37">
        <v>1</v>
      </c>
      <c r="B16" s="1241" t="s">
        <v>3016</v>
      </c>
      <c r="C16" s="38"/>
      <c r="D16" s="192"/>
      <c r="E16" s="193"/>
      <c r="F16" s="194"/>
      <c r="G16" s="1250"/>
      <c r="H16" s="755">
        <f>D16+E16-G16</f>
        <v>0</v>
      </c>
      <c r="I16" s="118">
        <v>1</v>
      </c>
    </row>
    <row r="17" spans="1:9" ht="17.649999999999999" customHeight="1">
      <c r="A17" s="54">
        <v>2</v>
      </c>
      <c r="B17" s="1241" t="s">
        <v>3017</v>
      </c>
      <c r="C17" s="38"/>
      <c r="D17" s="1243"/>
      <c r="E17" s="1244"/>
      <c r="F17" s="159"/>
      <c r="G17" s="1250"/>
      <c r="H17" s="754">
        <f>D17+E17-G17</f>
        <v>0</v>
      </c>
      <c r="I17" s="118">
        <v>2</v>
      </c>
    </row>
    <row r="18" spans="1:9" ht="17.649999999999999" customHeight="1">
      <c r="A18" s="54">
        <v>3</v>
      </c>
      <c r="B18" s="1106" t="s">
        <v>3018</v>
      </c>
      <c r="C18" s="32"/>
      <c r="D18" s="195"/>
      <c r="E18" s="204"/>
      <c r="F18" s="196"/>
      <c r="G18" s="1250"/>
      <c r="H18" s="754">
        <f>D18+E18-G18</f>
        <v>0</v>
      </c>
      <c r="I18" s="118">
        <v>3</v>
      </c>
    </row>
    <row r="19" spans="1:9" ht="17.649999999999999" customHeight="1">
      <c r="A19" s="54">
        <v>4</v>
      </c>
      <c r="B19" s="1106" t="s">
        <v>3019</v>
      </c>
      <c r="C19" s="32"/>
      <c r="D19" s="195"/>
      <c r="E19" s="204"/>
      <c r="F19" s="159"/>
      <c r="G19" s="1250"/>
      <c r="H19" s="754">
        <f>D19+E19-G19</f>
        <v>0</v>
      </c>
      <c r="I19" s="118">
        <v>4</v>
      </c>
    </row>
    <row r="20" spans="1:9" ht="17.649999999999999" customHeight="1">
      <c r="A20" s="54">
        <v>5</v>
      </c>
      <c r="B20" s="1106" t="s">
        <v>3020</v>
      </c>
      <c r="C20" s="32"/>
      <c r="D20" s="195"/>
      <c r="E20" s="204"/>
      <c r="F20" s="196"/>
      <c r="G20" s="1250"/>
      <c r="H20" s="754">
        <f>D20+E20-G20</f>
        <v>0</v>
      </c>
      <c r="I20" s="118">
        <v>5</v>
      </c>
    </row>
    <row r="21" spans="1:9" ht="17.649999999999999" customHeight="1">
      <c r="A21" s="54">
        <v>6</v>
      </c>
      <c r="B21" s="1106" t="s">
        <v>3021</v>
      </c>
      <c r="C21" s="32"/>
      <c r="D21" s="134">
        <f>SUM(D16:D20)</f>
        <v>0</v>
      </c>
      <c r="E21" s="197"/>
      <c r="F21" s="159"/>
      <c r="G21" s="198"/>
      <c r="H21" s="754">
        <f>SUM(H16:H20)</f>
        <v>0</v>
      </c>
      <c r="I21" s="118">
        <v>6</v>
      </c>
    </row>
    <row r="22" spans="1:9" ht="17.649999999999999" customHeight="1">
      <c r="A22" s="54">
        <v>7</v>
      </c>
      <c r="B22" s="1106" t="s">
        <v>3022</v>
      </c>
      <c r="C22" s="32"/>
      <c r="D22" s="199"/>
      <c r="E22" s="200"/>
      <c r="F22" s="164"/>
      <c r="G22" s="201"/>
      <c r="H22" s="166"/>
      <c r="I22" s="118">
        <v>7</v>
      </c>
    </row>
    <row r="23" spans="1:9" ht="17.649999999999999" customHeight="1">
      <c r="A23" s="54">
        <v>8</v>
      </c>
      <c r="B23" s="1106" t="s">
        <v>3023</v>
      </c>
      <c r="C23" s="32"/>
      <c r="D23" s="195"/>
      <c r="E23" s="1245"/>
      <c r="F23" s="1251"/>
      <c r="G23" s="195"/>
      <c r="H23" s="754">
        <f>D23+E23-F23-G23</f>
        <v>0</v>
      </c>
      <c r="I23" s="118">
        <v>8</v>
      </c>
    </row>
    <row r="24" spans="1:9" ht="17.649999999999999" customHeight="1">
      <c r="A24" s="54">
        <v>9</v>
      </c>
      <c r="B24" s="1106" t="s">
        <v>3024</v>
      </c>
      <c r="C24" s="32"/>
      <c r="D24" s="195"/>
      <c r="E24" s="1245"/>
      <c r="F24" s="1251"/>
      <c r="G24" s="195"/>
      <c r="H24" s="754">
        <f>D24+E24-F24-G24</f>
        <v>0</v>
      </c>
      <c r="I24" s="118">
        <v>9</v>
      </c>
    </row>
    <row r="25" spans="1:9" ht="17.649999999999999" customHeight="1">
      <c r="A25" s="54">
        <v>10</v>
      </c>
      <c r="B25" s="1106" t="s">
        <v>3025</v>
      </c>
      <c r="C25" s="32"/>
      <c r="D25" s="134">
        <f>D23+D24</f>
        <v>0</v>
      </c>
      <c r="E25" s="1246"/>
      <c r="F25" s="202"/>
      <c r="G25" s="203"/>
      <c r="H25" s="754">
        <f>H23+H24</f>
        <v>0</v>
      </c>
      <c r="I25" s="118">
        <v>10</v>
      </c>
    </row>
    <row r="26" spans="1:9" ht="17.649999999999999" customHeight="1">
      <c r="A26" s="54">
        <v>11</v>
      </c>
      <c r="B26" s="1106" t="s">
        <v>3026</v>
      </c>
      <c r="C26" s="32"/>
      <c r="D26" s="195"/>
      <c r="E26" s="1245"/>
      <c r="F26" s="1251"/>
      <c r="G26" s="195"/>
      <c r="H26" s="754">
        <f>D26+E26-F26-G26</f>
        <v>0</v>
      </c>
      <c r="I26" s="118">
        <v>11</v>
      </c>
    </row>
    <row r="27" spans="1:9" ht="17.649999999999999" customHeight="1">
      <c r="A27" s="54">
        <v>12</v>
      </c>
      <c r="B27" s="1106" t="s">
        <v>3027</v>
      </c>
      <c r="C27" s="32"/>
      <c r="D27" s="195"/>
      <c r="E27" s="1245"/>
      <c r="F27" s="1251"/>
      <c r="G27" s="195"/>
      <c r="H27" s="754">
        <f>D27+E27-F27-G27</f>
        <v>0</v>
      </c>
      <c r="I27" s="118">
        <v>12</v>
      </c>
    </row>
    <row r="28" spans="1:9" ht="17.649999999999999" customHeight="1">
      <c r="A28" s="54">
        <v>13</v>
      </c>
      <c r="B28" s="1106" t="s">
        <v>3028</v>
      </c>
      <c r="C28" s="32"/>
      <c r="D28" s="195"/>
      <c r="E28" s="204"/>
      <c r="F28" s="1252"/>
      <c r="G28" s="195"/>
      <c r="H28" s="754">
        <f>D28+E28-F28-G28</f>
        <v>0</v>
      </c>
      <c r="I28" s="118">
        <v>13</v>
      </c>
    </row>
    <row r="29" spans="1:9" ht="17.649999999999999" customHeight="1">
      <c r="A29" s="51">
        <v>14</v>
      </c>
      <c r="B29" s="1242" t="s">
        <v>3029</v>
      </c>
      <c r="C29" s="35"/>
      <c r="D29" s="205">
        <f>D21+D25+D26+D27-D28</f>
        <v>0</v>
      </c>
      <c r="E29" s="1247"/>
      <c r="F29" s="206"/>
      <c r="G29" s="207"/>
      <c r="H29" s="1253">
        <f>H21+H25+H26+H27-H28</f>
        <v>0</v>
      </c>
      <c r="I29" s="49">
        <v>14</v>
      </c>
    </row>
    <row r="30" spans="1:9" ht="17.649999999999999" customHeight="1">
      <c r="A30" s="119"/>
      <c r="B30" s="1106" t="s">
        <v>3030</v>
      </c>
      <c r="C30" s="32"/>
      <c r="D30" s="134"/>
      <c r="E30" s="1247"/>
      <c r="F30" s="196"/>
      <c r="G30" s="198"/>
      <c r="H30" s="754"/>
      <c r="I30" s="95"/>
    </row>
    <row r="31" spans="1:9" ht="17.649999999999999" customHeight="1">
      <c r="A31" s="54">
        <v>15</v>
      </c>
      <c r="B31" s="1106" t="s">
        <v>3031</v>
      </c>
      <c r="C31" s="32"/>
      <c r="D31" s="195"/>
      <c r="E31" s="1247"/>
      <c r="F31" s="196"/>
      <c r="G31" s="198"/>
      <c r="H31" s="1250"/>
      <c r="I31" s="118">
        <v>15</v>
      </c>
    </row>
    <row r="32" spans="1:9" ht="17.649999999999999" customHeight="1">
      <c r="A32" s="54">
        <v>16</v>
      </c>
      <c r="B32" s="1106" t="s">
        <v>3032</v>
      </c>
      <c r="C32" s="32"/>
      <c r="D32" s="195"/>
      <c r="E32" s="1247"/>
      <c r="F32" s="196"/>
      <c r="G32" s="198"/>
      <c r="H32" s="1250"/>
      <c r="I32" s="118">
        <v>16</v>
      </c>
    </row>
    <row r="33" spans="1:9" ht="17.649999999999999" customHeight="1">
      <c r="A33" s="54">
        <v>17</v>
      </c>
      <c r="B33" s="1106" t="s">
        <v>3033</v>
      </c>
      <c r="C33" s="32"/>
      <c r="D33" s="195"/>
      <c r="E33" s="1248"/>
      <c r="F33" s="164"/>
      <c r="G33" s="203"/>
      <c r="H33" s="1254"/>
      <c r="I33" s="118">
        <v>17</v>
      </c>
    </row>
    <row r="34" spans="1:9" ht="17.649999999999999" customHeight="1">
      <c r="A34" s="54">
        <v>18</v>
      </c>
      <c r="B34" s="1106" t="s">
        <v>3034</v>
      </c>
      <c r="C34" s="32"/>
      <c r="D34" s="195"/>
      <c r="E34" s="1245"/>
      <c r="F34" s="1251"/>
      <c r="G34" s="195"/>
      <c r="H34" s="1254">
        <f>D34+E34-F34-G34</f>
        <v>0</v>
      </c>
      <c r="I34" s="118">
        <v>18</v>
      </c>
    </row>
    <row r="35" spans="1:9" ht="17.649999999999999" customHeight="1">
      <c r="A35" s="54">
        <v>19</v>
      </c>
      <c r="B35" s="1106" t="s">
        <v>3035</v>
      </c>
      <c r="C35" s="32"/>
      <c r="D35" s="195"/>
      <c r="E35" s="1245"/>
      <c r="F35" s="1251"/>
      <c r="G35" s="195"/>
      <c r="H35" s="1254">
        <f>D35+E35-F35-G35</f>
        <v>0</v>
      </c>
      <c r="I35" s="118">
        <v>19</v>
      </c>
    </row>
    <row r="36" spans="1:9" ht="17.649999999999999" customHeight="1">
      <c r="A36" s="54">
        <v>20</v>
      </c>
      <c r="B36" s="1106" t="s">
        <v>3036</v>
      </c>
      <c r="C36" s="32"/>
      <c r="D36" s="195"/>
      <c r="E36" s="1245"/>
      <c r="F36" s="1251"/>
      <c r="G36" s="195"/>
      <c r="H36" s="1254">
        <f>D36+E36-F36-G36</f>
        <v>0</v>
      </c>
      <c r="I36" s="118">
        <v>20</v>
      </c>
    </row>
    <row r="37" spans="1:9" ht="17.649999999999999" customHeight="1">
      <c r="A37" s="54">
        <v>21</v>
      </c>
      <c r="B37" s="1106" t="s">
        <v>2318</v>
      </c>
      <c r="C37" s="32"/>
      <c r="D37" s="195"/>
      <c r="E37" s="1245"/>
      <c r="F37" s="1251"/>
      <c r="G37" s="195"/>
      <c r="H37" s="1254">
        <f>D37+E37-F37-G37</f>
        <v>0</v>
      </c>
      <c r="I37" s="118">
        <v>21</v>
      </c>
    </row>
    <row r="38" spans="1:9" ht="17.649999999999999" customHeight="1">
      <c r="A38" s="51">
        <v>22</v>
      </c>
      <c r="B38" s="1242" t="s">
        <v>3037</v>
      </c>
      <c r="C38" s="35"/>
      <c r="D38" s="205">
        <f>SUM(D35:D37)</f>
        <v>0</v>
      </c>
      <c r="E38" s="1247"/>
      <c r="F38" s="206"/>
      <c r="G38" s="207"/>
      <c r="H38" s="1255">
        <f>SUM(H35:H37)</f>
        <v>0</v>
      </c>
      <c r="I38" s="49">
        <v>22</v>
      </c>
    </row>
    <row r="39" spans="1:9" ht="17.649999999999999" customHeight="1">
      <c r="A39" s="119"/>
      <c r="B39" s="1106" t="s">
        <v>3038</v>
      </c>
      <c r="C39" s="32"/>
      <c r="D39" s="134"/>
      <c r="E39" s="1248"/>
      <c r="F39" s="164"/>
      <c r="G39" s="203"/>
      <c r="H39" s="1254"/>
      <c r="I39" s="95"/>
    </row>
    <row r="40" spans="1:9">
      <c r="A40" s="72"/>
      <c r="B40" s="35"/>
      <c r="C40" s="35"/>
      <c r="D40" s="125"/>
      <c r="E40" s="39"/>
      <c r="F40" s="103"/>
      <c r="G40" s="125"/>
      <c r="H40" s="30"/>
      <c r="I40" s="73"/>
    </row>
    <row r="41" spans="1:9">
      <c r="A41" s="72"/>
      <c r="B41" s="35"/>
      <c r="C41" s="35"/>
      <c r="D41" s="125"/>
      <c r="E41" s="39"/>
      <c r="F41" s="103"/>
      <c r="G41" s="125"/>
      <c r="H41" s="30"/>
      <c r="I41" s="73"/>
    </row>
    <row r="42" spans="1:9">
      <c r="A42" s="34"/>
      <c r="B42" s="35"/>
      <c r="C42" s="35"/>
      <c r="D42" s="125"/>
      <c r="E42" s="39"/>
      <c r="F42" s="103"/>
      <c r="G42" s="125"/>
      <c r="H42" s="30"/>
      <c r="I42" s="73"/>
    </row>
    <row r="43" spans="1:9">
      <c r="A43" s="34"/>
      <c r="B43" s="30"/>
      <c r="C43" s="35"/>
      <c r="D43" s="125"/>
      <c r="E43" s="39"/>
      <c r="F43" s="34"/>
      <c r="G43" s="125"/>
      <c r="H43" s="30"/>
      <c r="I43" s="73"/>
    </row>
    <row r="44" spans="1:9">
      <c r="A44" s="34"/>
      <c r="B44" s="35"/>
      <c r="C44" s="35"/>
      <c r="D44" s="125"/>
      <c r="E44" s="39"/>
      <c r="F44" s="34"/>
      <c r="G44" s="125"/>
      <c r="H44" s="30"/>
      <c r="I44" s="73"/>
    </row>
    <row r="45" spans="1:9">
      <c r="A45" s="34"/>
      <c r="B45" s="30"/>
      <c r="C45" s="35"/>
      <c r="D45" s="125"/>
      <c r="E45" s="39"/>
      <c r="F45" s="103"/>
      <c r="G45" s="125"/>
      <c r="H45" s="30"/>
      <c r="I45" s="73"/>
    </row>
    <row r="46" spans="1:9">
      <c r="A46" s="34"/>
      <c r="B46" s="30"/>
      <c r="C46" s="35"/>
      <c r="D46" s="125"/>
      <c r="E46" s="39"/>
      <c r="F46" s="34"/>
      <c r="G46" s="125"/>
      <c r="H46" s="30"/>
      <c r="I46" s="73"/>
    </row>
    <row r="47" spans="1:9">
      <c r="A47" s="34"/>
      <c r="B47" s="30"/>
      <c r="C47" s="35"/>
      <c r="D47" s="125"/>
      <c r="E47" s="39"/>
      <c r="F47" s="34"/>
      <c r="G47" s="125"/>
      <c r="H47" s="30"/>
      <c r="I47" s="73"/>
    </row>
    <row r="48" spans="1:9">
      <c r="A48" s="34"/>
      <c r="B48" s="30"/>
      <c r="C48" s="35"/>
      <c r="D48" s="125"/>
      <c r="E48" s="39"/>
      <c r="F48" s="34"/>
      <c r="G48" s="125"/>
      <c r="H48" s="30"/>
      <c r="I48" s="73"/>
    </row>
    <row r="49" spans="1:9">
      <c r="A49" s="34"/>
      <c r="B49" s="30"/>
      <c r="C49" s="35"/>
      <c r="D49" s="125"/>
      <c r="E49" s="39"/>
      <c r="F49" s="34"/>
      <c r="G49" s="125"/>
      <c r="H49" s="30"/>
      <c r="I49" s="73"/>
    </row>
    <row r="50" spans="1:9">
      <c r="A50" s="34"/>
      <c r="B50" s="30"/>
      <c r="C50" s="35"/>
      <c r="D50" s="125"/>
      <c r="E50" s="39"/>
      <c r="F50" s="34"/>
      <c r="G50" s="125"/>
      <c r="H50" s="30"/>
      <c r="I50" s="73"/>
    </row>
    <row r="51" spans="1:9">
      <c r="A51" s="34"/>
      <c r="B51" s="30"/>
      <c r="C51" s="35"/>
      <c r="D51" s="125"/>
      <c r="E51" s="39"/>
      <c r="F51" s="34"/>
      <c r="G51" s="125"/>
      <c r="H51" s="30"/>
      <c r="I51" s="73"/>
    </row>
    <row r="52" spans="1:9">
      <c r="A52" s="34"/>
      <c r="B52" s="30"/>
      <c r="C52" s="35"/>
      <c r="D52" s="125"/>
      <c r="E52" s="39"/>
      <c r="F52" s="34"/>
      <c r="G52" s="125"/>
      <c r="H52" s="30"/>
      <c r="I52" s="73"/>
    </row>
    <row r="53" spans="1:9">
      <c r="A53" s="34"/>
      <c r="B53" s="30"/>
      <c r="C53" s="35"/>
      <c r="D53" s="125"/>
      <c r="E53" s="39"/>
      <c r="F53" s="34"/>
      <c r="G53" s="125"/>
      <c r="H53" s="30"/>
      <c r="I53" s="73"/>
    </row>
    <row r="54" spans="1:9" ht="15.75" thickBot="1">
      <c r="A54" s="40"/>
      <c r="B54" s="41"/>
      <c r="C54" s="42"/>
      <c r="D54" s="127"/>
      <c r="E54" s="145"/>
      <c r="F54" s="40"/>
      <c r="G54" s="127"/>
      <c r="H54" s="41"/>
      <c r="I54" s="98"/>
    </row>
    <row r="55" spans="1:9">
      <c r="A55" s="30"/>
      <c r="B55" s="30"/>
      <c r="C55" s="35"/>
      <c r="D55" s="125"/>
      <c r="E55" s="30"/>
      <c r="F55" s="30"/>
      <c r="G55" s="125"/>
      <c r="H55" s="30"/>
    </row>
    <row r="56" spans="1:9">
      <c r="A56" s="17" t="s">
        <v>2421</v>
      </c>
      <c r="B56" s="30"/>
      <c r="C56" s="35"/>
      <c r="D56" s="125"/>
      <c r="E56" s="30"/>
      <c r="F56" s="17" t="s">
        <v>2421</v>
      </c>
      <c r="G56" s="125"/>
      <c r="H56" s="30"/>
    </row>
    <row r="57" spans="1:9">
      <c r="A57" s="35" t="s">
        <v>3039</v>
      </c>
      <c r="B57" s="69"/>
      <c r="C57" s="69"/>
      <c r="D57" s="129"/>
      <c r="E57" s="35"/>
      <c r="F57" s="129" t="s">
        <v>3040</v>
      </c>
      <c r="G57" s="69"/>
      <c r="H57" s="35"/>
      <c r="I57" s="69"/>
    </row>
    <row r="58" spans="1:9">
      <c r="A58" s="30"/>
      <c r="B58" s="30"/>
      <c r="C58" s="30"/>
      <c r="D58" s="125"/>
      <c r="E58" s="30"/>
      <c r="F58" s="30"/>
      <c r="G58" s="125"/>
      <c r="H58" s="30"/>
    </row>
    <row r="59" spans="1:9">
      <c r="A59" s="30"/>
      <c r="B59" s="30"/>
      <c r="C59" s="30"/>
      <c r="D59" s="125"/>
      <c r="E59" s="30"/>
      <c r="F59" s="30"/>
      <c r="G59" s="125"/>
      <c r="H59" s="30"/>
    </row>
    <row r="60" spans="1:9">
      <c r="A60" s="30"/>
      <c r="B60" s="30"/>
      <c r="C60" s="30"/>
      <c r="D60" s="125"/>
      <c r="E60" s="30"/>
      <c r="F60" s="30"/>
      <c r="G60" s="125"/>
      <c r="H60" s="30"/>
    </row>
    <row r="61" spans="1:9">
      <c r="A61" s="30"/>
      <c r="B61" s="30"/>
      <c r="C61" s="30"/>
      <c r="D61" s="125"/>
      <c r="E61" s="30"/>
      <c r="F61" s="30"/>
      <c r="G61" s="125"/>
      <c r="H61" s="30"/>
    </row>
    <row r="62" spans="1:9">
      <c r="A62" s="30"/>
      <c r="B62" s="30"/>
      <c r="C62" s="30"/>
      <c r="D62" s="125"/>
      <c r="E62" s="30"/>
      <c r="F62" s="30"/>
      <c r="G62" s="125"/>
      <c r="H62" s="30"/>
    </row>
    <row r="63" spans="1:9">
      <c r="A63" s="30"/>
      <c r="B63" s="30"/>
      <c r="C63" s="30"/>
      <c r="D63" s="125"/>
      <c r="E63" s="30"/>
      <c r="F63" s="30"/>
      <c r="G63" s="125"/>
      <c r="H63" s="30"/>
    </row>
    <row r="64" spans="1:9">
      <c r="A64" s="30"/>
      <c r="B64" s="30"/>
      <c r="C64" s="30"/>
      <c r="D64" s="125"/>
      <c r="E64" s="30"/>
      <c r="F64" s="30"/>
      <c r="G64" s="125"/>
      <c r="H64" s="30"/>
    </row>
    <row r="65" spans="1:8">
      <c r="A65" s="30"/>
      <c r="B65"/>
      <c r="C65" s="30"/>
      <c r="D65" s="125"/>
      <c r="E65" s="30"/>
      <c r="F65" s="30"/>
      <c r="G65" s="125"/>
      <c r="H65" s="30"/>
    </row>
    <row r="66" spans="1:8">
      <c r="A66" s="30"/>
      <c r="B66"/>
      <c r="C66" s="30"/>
      <c r="D66" s="125"/>
      <c r="E66" s="30"/>
      <c r="F66" s="30"/>
      <c r="G66" s="125"/>
      <c r="H66" s="30"/>
    </row>
    <row r="67" spans="1:8">
      <c r="A67" s="30"/>
      <c r="B67"/>
      <c r="C67" s="30"/>
      <c r="D67" s="125"/>
      <c r="E67" s="30"/>
      <c r="F67" s="30"/>
      <c r="G67" s="125"/>
      <c r="H67" s="30"/>
    </row>
    <row r="68" spans="1:8">
      <c r="A68" s="30"/>
      <c r="B68"/>
      <c r="C68" s="30"/>
      <c r="D68" s="125"/>
      <c r="E68" s="30"/>
      <c r="F68" s="30"/>
      <c r="G68" s="125"/>
      <c r="H68" s="30"/>
    </row>
    <row r="69" spans="1:8">
      <c r="A69" s="30"/>
      <c r="B69"/>
      <c r="C69" s="30"/>
      <c r="D69" s="125"/>
      <c r="E69" s="30"/>
      <c r="F69" s="30"/>
      <c r="G69" s="125"/>
      <c r="H69" s="30"/>
    </row>
    <row r="70" spans="1:8">
      <c r="A70" s="30"/>
      <c r="B70"/>
      <c r="C70" s="30"/>
      <c r="D70" s="30"/>
      <c r="E70" s="30"/>
      <c r="F70" s="30"/>
      <c r="G70" s="30"/>
      <c r="H70" s="30"/>
    </row>
    <row r="71" spans="1:8">
      <c r="A71" s="30"/>
      <c r="B71"/>
      <c r="C71" s="30"/>
      <c r="D71" s="30"/>
      <c r="E71" s="30"/>
      <c r="F71" s="30"/>
      <c r="G71" s="30"/>
      <c r="H71" s="30"/>
    </row>
    <row r="72" spans="1:8">
      <c r="A72" s="30"/>
      <c r="B72"/>
      <c r="C72" s="30"/>
      <c r="D72" s="30"/>
      <c r="E72" s="30"/>
      <c r="F72" s="30"/>
      <c r="G72" s="30"/>
      <c r="H72" s="30"/>
    </row>
    <row r="73" spans="1:8">
      <c r="A73" s="30"/>
      <c r="B73"/>
      <c r="C73" s="30"/>
      <c r="D73" s="30"/>
      <c r="E73" s="30"/>
      <c r="F73" s="30"/>
      <c r="G73" s="30"/>
      <c r="H73" s="30"/>
    </row>
    <row r="74" spans="1:8">
      <c r="A74" s="30"/>
      <c r="B74"/>
      <c r="C74" s="30"/>
      <c r="D74" s="30"/>
      <c r="E74" s="30"/>
      <c r="F74" s="30"/>
      <c r="G74" s="30"/>
      <c r="H74" s="30"/>
    </row>
    <row r="75" spans="1:8">
      <c r="B75"/>
    </row>
    <row r="152" spans="1:6">
      <c r="A152" s="17"/>
      <c r="B152" s="387"/>
      <c r="C152" s="17"/>
      <c r="D152" s="17"/>
      <c r="E152" s="17"/>
      <c r="F152" s="387"/>
    </row>
  </sheetData>
  <printOptions horizontalCentered="1" verticalCentered="1"/>
  <pageMargins left="0.5" right="0.5" top="0.5" bottom="0.5" header="0.5" footer="0.5"/>
  <pageSetup scale="62" fitToWidth="2" orientation="portrait" horizontalDpi="300" verticalDpi="300" r:id="rId1"/>
  <headerFooter alignWithMargins="0"/>
  <colBreaks count="1" manualBreakCount="1">
    <brk id="5"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L169"/>
  <sheetViews>
    <sheetView defaultGridColor="0" view="pageBreakPreview" colorId="22" zoomScale="120" zoomScaleNormal="100" zoomScaleSheetLayoutView="120" workbookViewId="0">
      <selection activeCell="I148" sqref="A148:I149"/>
    </sheetView>
  </sheetViews>
  <sheetFormatPr defaultColWidth="9.6640625" defaultRowHeight="15"/>
  <cols>
    <col min="1" max="1" width="4.6640625" style="1479" customWidth="1"/>
    <col min="2" max="2" width="35.6640625" style="1479" customWidth="1"/>
    <col min="3" max="3" width="28.6640625" style="1479" customWidth="1"/>
    <col min="4" max="4" width="20.6640625" style="1479" customWidth="1"/>
    <col min="5" max="5" width="17.44140625" style="1479" customWidth="1"/>
    <col min="6" max="6" width="29.33203125" style="1479" customWidth="1"/>
    <col min="7" max="8" width="23.6640625" style="1479" customWidth="1"/>
    <col min="9" max="9" width="20.44140625" style="1479" customWidth="1"/>
    <col min="10" max="10" width="7.44140625" style="1479" bestFit="1" customWidth="1"/>
    <col min="11" max="11" width="4.6640625" style="1479" customWidth="1"/>
    <col min="12" max="16384" width="9.6640625" style="1479"/>
  </cols>
  <sheetData>
    <row r="1" spans="1:11" ht="15.2" customHeight="1">
      <c r="A1" s="1476" t="s">
        <v>3272</v>
      </c>
      <c r="B1" s="1477"/>
      <c r="C1" s="1621" t="s">
        <v>3273</v>
      </c>
      <c r="D1" s="1821" t="s">
        <v>1787</v>
      </c>
      <c r="E1" s="1822" t="s">
        <v>1788</v>
      </c>
      <c r="F1" s="1476" t="s">
        <v>1785</v>
      </c>
      <c r="G1" s="1823" t="s">
        <v>3273</v>
      </c>
      <c r="H1" s="1823" t="s">
        <v>1787</v>
      </c>
      <c r="I1" s="3013" t="s">
        <v>1788</v>
      </c>
      <c r="J1" s="1621"/>
      <c r="K1" s="1822"/>
    </row>
    <row r="2" spans="1:11" ht="15.2" customHeight="1">
      <c r="A2" s="1480" t="str">
        <f>'Data Sheet'!$C$25</f>
        <v xml:space="preserve">Niagara Mohawk Power Corporation </v>
      </c>
      <c r="B2" s="1481"/>
      <c r="C2" s="1502" t="s">
        <v>3274</v>
      </c>
      <c r="D2" s="1510" t="s">
        <v>3292</v>
      </c>
      <c r="E2" s="1482"/>
      <c r="F2" s="1480" t="str">
        <f>'Data Sheet'!$C$25</f>
        <v xml:space="preserve">Niagara Mohawk Power Corporation </v>
      </c>
      <c r="G2" s="1735" t="s">
        <v>3274</v>
      </c>
      <c r="H2" s="1735" t="s">
        <v>3292</v>
      </c>
      <c r="I2" s="1735"/>
      <c r="J2" s="1502"/>
      <c r="K2" s="1482"/>
    </row>
    <row r="3" spans="1:11" ht="15.2" customHeight="1">
      <c r="A3" s="1483" t="s">
        <v>3275</v>
      </c>
      <c r="B3" s="1481"/>
      <c r="C3" s="1502" t="s">
        <v>3276</v>
      </c>
      <c r="D3" s="1540" t="str">
        <f>'Data Sheet'!$C$40</f>
        <v>April 12, 2018</v>
      </c>
      <c r="E3" s="1824" t="str">
        <f>'Data Sheet'!$C$38</f>
        <v>December 31, 2017</v>
      </c>
      <c r="F3" s="1483"/>
      <c r="G3" s="1825" t="s">
        <v>3276</v>
      </c>
      <c r="H3" s="1735" t="str">
        <f>'Data Sheet'!$C$40</f>
        <v>April 12, 2018</v>
      </c>
      <c r="I3" s="3014" t="str">
        <f>'Data Sheet'!$C$38</f>
        <v>December 31, 2017</v>
      </c>
      <c r="J3" s="1635"/>
      <c r="K3" s="1826"/>
    </row>
    <row r="4" spans="1:11" ht="15.2" customHeight="1">
      <c r="A4" s="1827" t="s">
        <v>3277</v>
      </c>
      <c r="B4" s="1740"/>
      <c r="C4" s="1740"/>
      <c r="D4" s="1740"/>
      <c r="E4" s="1741"/>
      <c r="F4" s="1827" t="s">
        <v>3278</v>
      </c>
      <c r="G4" s="1740"/>
      <c r="H4" s="1740"/>
      <c r="I4" s="1740"/>
      <c r="J4" s="1740"/>
      <c r="K4" s="1741"/>
    </row>
    <row r="5" spans="1:11" ht="15.2" customHeight="1">
      <c r="A5" s="1480"/>
      <c r="B5" s="1502"/>
      <c r="C5" s="1502"/>
      <c r="D5" s="1502"/>
      <c r="E5" s="1482"/>
      <c r="F5" s="1480"/>
      <c r="G5" s="1502"/>
      <c r="H5" s="1502"/>
      <c r="I5" s="1502"/>
      <c r="J5" s="1502"/>
      <c r="K5" s="1482"/>
    </row>
    <row r="6" spans="1:11" ht="15.2" customHeight="1">
      <c r="A6" s="1828" t="s">
        <v>2105</v>
      </c>
      <c r="B6" s="1829"/>
      <c r="C6" s="1829"/>
      <c r="D6" s="1829"/>
      <c r="E6" s="1830"/>
      <c r="F6" s="1828" t="s">
        <v>299</v>
      </c>
      <c r="J6" s="1829"/>
      <c r="K6" s="1482"/>
    </row>
    <row r="7" spans="1:11" ht="15.2" customHeight="1">
      <c r="A7" s="1828"/>
      <c r="B7" s="1829"/>
      <c r="C7" s="1829"/>
      <c r="D7" s="1829"/>
      <c r="E7" s="1830"/>
      <c r="F7" s="1828" t="s">
        <v>301</v>
      </c>
      <c r="H7" s="1829"/>
      <c r="I7" s="1829"/>
      <c r="J7" s="1829"/>
      <c r="K7" s="1482"/>
    </row>
    <row r="8" spans="1:11" ht="15.2" customHeight="1">
      <c r="A8" s="1828" t="s">
        <v>767</v>
      </c>
      <c r="B8" s="1829"/>
      <c r="C8" s="1829"/>
      <c r="D8" s="1829"/>
      <c r="E8" s="1830"/>
      <c r="F8" s="1828" t="s">
        <v>765</v>
      </c>
      <c r="G8" s="1829"/>
      <c r="H8" s="1829"/>
      <c r="I8" s="1829"/>
      <c r="J8" s="1829"/>
      <c r="K8" s="1482"/>
    </row>
    <row r="9" spans="1:11" ht="15.2" customHeight="1">
      <c r="A9" s="1828" t="s">
        <v>769</v>
      </c>
      <c r="B9" s="1829"/>
      <c r="C9" s="1829"/>
      <c r="D9" s="1829"/>
      <c r="E9" s="1830"/>
      <c r="F9" s="1828" t="s">
        <v>766</v>
      </c>
      <c r="G9" s="1829"/>
      <c r="H9" s="1829"/>
      <c r="I9" s="1829"/>
      <c r="J9" s="1829"/>
      <c r="K9" s="1482"/>
    </row>
    <row r="10" spans="1:11" ht="15.2" customHeight="1">
      <c r="A10" s="1828" t="s">
        <v>770</v>
      </c>
      <c r="B10" s="1829"/>
      <c r="C10" s="1829"/>
      <c r="D10" s="1829"/>
      <c r="E10" s="1830"/>
      <c r="F10" s="1828" t="s">
        <v>768</v>
      </c>
      <c r="G10" s="1829"/>
      <c r="J10" s="1829"/>
      <c r="K10" s="1482"/>
    </row>
    <row r="11" spans="1:11" ht="15.2" customHeight="1">
      <c r="A11" s="1828"/>
      <c r="B11" s="1829"/>
      <c r="C11" s="1829"/>
      <c r="D11" s="1829"/>
      <c r="E11" s="1830"/>
      <c r="F11" s="1828"/>
      <c r="H11" s="1829"/>
      <c r="I11" s="1829"/>
      <c r="J11" s="1829"/>
      <c r="K11" s="1482"/>
    </row>
    <row r="12" spans="1:11" ht="15.2" customHeight="1">
      <c r="A12" s="1828" t="s">
        <v>772</v>
      </c>
      <c r="B12" s="1829"/>
      <c r="C12" s="1829"/>
      <c r="D12" s="1829"/>
      <c r="E12" s="1830"/>
      <c r="F12" s="1828" t="s">
        <v>3909</v>
      </c>
      <c r="G12" s="1829"/>
      <c r="H12" s="1829"/>
      <c r="I12" s="1829"/>
      <c r="J12" s="1829"/>
      <c r="K12" s="1482"/>
    </row>
    <row r="13" spans="1:11" ht="15.2" customHeight="1">
      <c r="A13" s="1828"/>
      <c r="B13" s="1829"/>
      <c r="C13" s="1829"/>
      <c r="D13" s="1829"/>
      <c r="E13" s="1830"/>
      <c r="F13" s="1828" t="s">
        <v>771</v>
      </c>
      <c r="G13" s="1829"/>
      <c r="H13" s="1829"/>
      <c r="I13" s="1829"/>
      <c r="J13" s="1829"/>
      <c r="K13" s="1482"/>
    </row>
    <row r="14" spans="1:11" ht="15.2" customHeight="1">
      <c r="A14" s="2434" t="s">
        <v>3936</v>
      </c>
      <c r="B14" s="2479"/>
      <c r="C14" s="2479"/>
      <c r="D14" s="2479"/>
      <c r="E14" s="2480"/>
      <c r="F14" s="2434" t="s">
        <v>773</v>
      </c>
      <c r="G14" s="1829"/>
      <c r="H14" s="1829"/>
      <c r="I14" s="1829"/>
      <c r="J14" s="1829"/>
      <c r="K14" s="1482"/>
    </row>
    <row r="15" spans="1:11" ht="15.2" customHeight="1">
      <c r="A15" s="2434" t="s">
        <v>3935</v>
      </c>
      <c r="B15" s="2479"/>
      <c r="C15" s="2479"/>
      <c r="D15" s="2479"/>
      <c r="E15" s="2480"/>
      <c r="F15" s="2434" t="s">
        <v>774</v>
      </c>
      <c r="G15" s="1829"/>
      <c r="H15" s="1829"/>
      <c r="I15" s="1829"/>
      <c r="J15" s="1829"/>
      <c r="K15" s="1482"/>
    </row>
    <row r="16" spans="1:11" ht="15.2" customHeight="1">
      <c r="A16" s="1828"/>
      <c r="B16" s="1829"/>
      <c r="C16" s="1829"/>
      <c r="D16" s="1829"/>
      <c r="E16" s="1830"/>
      <c r="F16" s="1828"/>
      <c r="G16" s="1829"/>
      <c r="H16" s="1829"/>
      <c r="I16" s="1829"/>
      <c r="J16" s="1829"/>
      <c r="K16" s="1482"/>
    </row>
    <row r="17" spans="1:11" ht="15.2" customHeight="1">
      <c r="A17" s="1828" t="s">
        <v>3907</v>
      </c>
      <c r="B17" s="1829"/>
      <c r="C17" s="1829"/>
      <c r="D17" s="1829"/>
      <c r="E17" s="1830"/>
      <c r="F17" s="1828" t="s">
        <v>3910</v>
      </c>
      <c r="G17" s="1829"/>
      <c r="H17" s="1829"/>
      <c r="I17" s="1829"/>
      <c r="J17" s="1829"/>
      <c r="K17" s="1482"/>
    </row>
    <row r="18" spans="1:11" ht="15.2" customHeight="1">
      <c r="A18" s="1828"/>
      <c r="B18" s="1829"/>
      <c r="C18" s="1829"/>
      <c r="D18" s="1829"/>
      <c r="E18" s="1830"/>
      <c r="F18" s="1828" t="s">
        <v>616</v>
      </c>
      <c r="G18" s="1829"/>
      <c r="H18" s="1829"/>
      <c r="I18" s="1829"/>
      <c r="J18" s="1829"/>
      <c r="K18" s="1482"/>
    </row>
    <row r="19" spans="1:11" ht="15.2" customHeight="1">
      <c r="A19" s="1828" t="s">
        <v>3908</v>
      </c>
      <c r="B19" s="1829"/>
      <c r="C19" s="1829"/>
      <c r="D19" s="1829"/>
      <c r="E19" s="1830"/>
      <c r="F19" s="1828"/>
      <c r="G19" s="1829"/>
      <c r="H19" s="1829"/>
      <c r="I19" s="1829"/>
      <c r="J19" s="1829"/>
      <c r="K19" s="1482"/>
    </row>
    <row r="20" spans="1:11" ht="15.2" customHeight="1">
      <c r="A20" s="1828" t="s">
        <v>617</v>
      </c>
      <c r="B20" s="1829"/>
      <c r="C20" s="1829"/>
      <c r="D20" s="1829"/>
      <c r="E20" s="1830"/>
      <c r="F20" s="1828" t="s">
        <v>3911</v>
      </c>
      <c r="G20" s="1829"/>
      <c r="H20" s="1829"/>
      <c r="I20" s="1829"/>
      <c r="J20" s="1829"/>
      <c r="K20" s="1482"/>
    </row>
    <row r="21" spans="1:11" ht="15.2" customHeight="1">
      <c r="A21" s="1828" t="s">
        <v>618</v>
      </c>
      <c r="B21" s="1829"/>
      <c r="C21" s="1829"/>
      <c r="D21" s="1829"/>
      <c r="E21" s="1830"/>
      <c r="F21" s="1828" t="s">
        <v>298</v>
      </c>
      <c r="G21" s="1829"/>
      <c r="H21" s="1829"/>
      <c r="I21" s="1829"/>
      <c r="J21" s="1829"/>
      <c r="K21" s="1482"/>
    </row>
    <row r="22" spans="1:11" ht="15.2" customHeight="1">
      <c r="A22" s="1828" t="s">
        <v>297</v>
      </c>
      <c r="B22" s="1829"/>
      <c r="C22" s="1829"/>
      <c r="D22" s="1829"/>
      <c r="E22" s="1830"/>
      <c r="F22" s="1828" t="s">
        <v>300</v>
      </c>
      <c r="G22" s="1829"/>
      <c r="H22" s="1829"/>
      <c r="I22" s="1829"/>
      <c r="J22" s="1829"/>
      <c r="K22" s="1482"/>
    </row>
    <row r="23" spans="1:11" ht="15.2" customHeight="1">
      <c r="A23" s="1480"/>
      <c r="B23" s="1502"/>
      <c r="C23" s="1502"/>
      <c r="D23" s="1502"/>
      <c r="E23" s="1482"/>
      <c r="F23" s="2173"/>
      <c r="G23" s="1635"/>
      <c r="H23" s="1635"/>
      <c r="I23" s="1635"/>
      <c r="J23" s="1635"/>
      <c r="K23" s="1826"/>
    </row>
    <row r="24" spans="1:11" ht="15.2" customHeight="1">
      <c r="A24" s="1831"/>
      <c r="B24" s="1832"/>
      <c r="C24" s="1833"/>
      <c r="D24" s="1494" t="s">
        <v>1822</v>
      </c>
      <c r="E24" s="1519"/>
      <c r="F24" s="1480"/>
      <c r="G24" s="1510"/>
      <c r="H24" s="1502"/>
      <c r="I24" s="1497" t="s">
        <v>1822</v>
      </c>
      <c r="J24" s="1481"/>
      <c r="K24" s="1834"/>
    </row>
    <row r="25" spans="1:11" ht="15.2" customHeight="1">
      <c r="A25" s="1508" t="s">
        <v>1714</v>
      </c>
      <c r="B25" s="1754" t="s">
        <v>176</v>
      </c>
      <c r="C25" s="1481"/>
      <c r="D25" s="1497" t="s">
        <v>3178</v>
      </c>
      <c r="E25" s="1506" t="s">
        <v>302</v>
      </c>
      <c r="F25" s="1508" t="s">
        <v>303</v>
      </c>
      <c r="G25" s="1497" t="s">
        <v>304</v>
      </c>
      <c r="H25" s="1496" t="s">
        <v>305</v>
      </c>
      <c r="I25" s="1497" t="s">
        <v>2501</v>
      </c>
      <c r="J25" s="1481"/>
      <c r="K25" s="1834" t="s">
        <v>1714</v>
      </c>
    </row>
    <row r="26" spans="1:11" ht="15.2" customHeight="1">
      <c r="A26" s="1835" t="s">
        <v>1717</v>
      </c>
      <c r="B26" s="1836" t="s">
        <v>3005</v>
      </c>
      <c r="C26" s="1484"/>
      <c r="D26" s="1500" t="s">
        <v>3006</v>
      </c>
      <c r="E26" s="1485" t="s">
        <v>3007</v>
      </c>
      <c r="F26" s="1835" t="s">
        <v>3008</v>
      </c>
      <c r="G26" s="1500" t="s">
        <v>2334</v>
      </c>
      <c r="H26" s="1499" t="s">
        <v>2335</v>
      </c>
      <c r="I26" s="1500" t="s">
        <v>2336</v>
      </c>
      <c r="J26" s="1484"/>
      <c r="K26" s="1837" t="s">
        <v>1717</v>
      </c>
    </row>
    <row r="27" spans="1:11" ht="15.2" customHeight="1">
      <c r="A27" s="1838">
        <v>1</v>
      </c>
      <c r="B27" s="1839" t="s">
        <v>306</v>
      </c>
      <c r="C27" s="1840"/>
      <c r="D27" s="1841"/>
      <c r="E27" s="1842"/>
      <c r="F27" s="1843"/>
      <c r="G27" s="1844"/>
      <c r="H27" s="1844"/>
      <c r="I27" s="1845"/>
      <c r="J27" s="1846"/>
      <c r="K27" s="1847">
        <v>1</v>
      </c>
    </row>
    <row r="28" spans="1:11" ht="15.2" customHeight="1">
      <c r="A28" s="1838">
        <v>2</v>
      </c>
      <c r="B28" s="1839" t="s">
        <v>307</v>
      </c>
      <c r="C28" s="1840"/>
      <c r="D28" s="1848"/>
      <c r="E28" s="1849"/>
      <c r="F28" s="1850">
        <v>-62411</v>
      </c>
      <c r="G28" s="1851">
        <v>-62411</v>
      </c>
      <c r="H28" s="1851"/>
      <c r="I28" s="1851">
        <f>D28+E28-F28+G28+H28</f>
        <v>0</v>
      </c>
      <c r="J28" s="1852" t="s">
        <v>308</v>
      </c>
      <c r="K28" s="1847">
        <v>2</v>
      </c>
    </row>
    <row r="29" spans="1:11" ht="15.2" customHeight="1">
      <c r="A29" s="1838">
        <v>3</v>
      </c>
      <c r="B29" s="1839" t="s">
        <v>309</v>
      </c>
      <c r="C29" s="1840"/>
      <c r="D29" s="1848">
        <v>6357778</v>
      </c>
      <c r="E29" s="1853"/>
      <c r="F29" s="1854"/>
      <c r="G29" s="1787"/>
      <c r="H29" s="1787"/>
      <c r="I29" s="1787">
        <f>D29+E29-F29+G29+H29</f>
        <v>6357778</v>
      </c>
      <c r="J29" s="1852" t="s">
        <v>310</v>
      </c>
      <c r="K29" s="1847">
        <v>3</v>
      </c>
    </row>
    <row r="30" spans="1:11" ht="15.2" customHeight="1">
      <c r="A30" s="1838">
        <v>4</v>
      </c>
      <c r="B30" s="1839" t="s">
        <v>311</v>
      </c>
      <c r="C30" s="1840"/>
      <c r="D30" s="1855"/>
      <c r="E30" s="1853">
        <v>1029954</v>
      </c>
      <c r="F30" s="1854"/>
      <c r="G30" s="1787"/>
      <c r="H30" s="1787"/>
      <c r="I30" s="1787">
        <f>D30+E30-F30+G30+H30</f>
        <v>1029954</v>
      </c>
      <c r="J30" s="1852" t="s">
        <v>312</v>
      </c>
      <c r="K30" s="1847">
        <v>4</v>
      </c>
    </row>
    <row r="31" spans="1:11" ht="15.2" customHeight="1">
      <c r="A31" s="1838">
        <v>5</v>
      </c>
      <c r="B31" s="1839" t="s">
        <v>313</v>
      </c>
      <c r="C31" s="1840"/>
      <c r="D31" s="1855">
        <f t="shared" ref="D31:I31" si="0">SUM(D28:D30)</f>
        <v>6357778</v>
      </c>
      <c r="E31" s="1853">
        <f t="shared" si="0"/>
        <v>1029954</v>
      </c>
      <c r="F31" s="1854">
        <f t="shared" si="0"/>
        <v>-62411</v>
      </c>
      <c r="G31" s="1787">
        <f t="shared" si="0"/>
        <v>-62411</v>
      </c>
      <c r="H31" s="1787">
        <f t="shared" si="0"/>
        <v>0</v>
      </c>
      <c r="I31" s="1787">
        <f t="shared" si="0"/>
        <v>7387732</v>
      </c>
      <c r="J31" s="1856"/>
      <c r="K31" s="1847">
        <v>5</v>
      </c>
    </row>
    <row r="32" spans="1:11" ht="15.2" customHeight="1">
      <c r="A32" s="1838">
        <v>6</v>
      </c>
      <c r="B32" s="1839" t="s">
        <v>314</v>
      </c>
      <c r="C32" s="1840"/>
      <c r="D32" s="1857"/>
      <c r="E32" s="1858"/>
      <c r="F32" s="1859"/>
      <c r="G32" s="1860"/>
      <c r="H32" s="1860"/>
      <c r="I32" s="1861" t="s">
        <v>1774</v>
      </c>
      <c r="J32" s="1856"/>
      <c r="K32" s="1847">
        <v>6</v>
      </c>
    </row>
    <row r="33" spans="1:12" ht="15.2" customHeight="1">
      <c r="A33" s="1838">
        <v>7</v>
      </c>
      <c r="B33" s="1839" t="s">
        <v>315</v>
      </c>
      <c r="C33" s="1840"/>
      <c r="D33" s="1862"/>
      <c r="E33" s="1863"/>
      <c r="F33" s="1864"/>
      <c r="G33" s="1865"/>
      <c r="H33" s="1865"/>
      <c r="I33" s="1866" t="s">
        <v>1774</v>
      </c>
      <c r="J33" s="1856"/>
      <c r="K33" s="1847">
        <v>7</v>
      </c>
    </row>
    <row r="34" spans="1:12" ht="15.2" customHeight="1">
      <c r="A34" s="1838">
        <v>8</v>
      </c>
      <c r="B34" s="1839" t="s">
        <v>316</v>
      </c>
      <c r="C34" s="1840"/>
      <c r="D34" s="1855"/>
      <c r="E34" s="1849"/>
      <c r="F34" s="1854"/>
      <c r="G34" s="1787"/>
      <c r="H34" s="1787"/>
      <c r="I34" s="1787">
        <f t="shared" ref="I34:I41" si="1">D34+E34-F34+G34+H34</f>
        <v>0</v>
      </c>
      <c r="J34" s="1852" t="s">
        <v>317</v>
      </c>
      <c r="K34" s="1847">
        <v>8</v>
      </c>
    </row>
    <row r="35" spans="1:12" ht="15.2" customHeight="1">
      <c r="A35" s="1838">
        <v>9</v>
      </c>
      <c r="B35" s="1839" t="s">
        <v>318</v>
      </c>
      <c r="C35" s="1840"/>
      <c r="D35" s="1855"/>
      <c r="E35" s="1853"/>
      <c r="F35" s="1850"/>
      <c r="G35" s="1787"/>
      <c r="H35" s="1787"/>
      <c r="I35" s="1787">
        <f t="shared" si="1"/>
        <v>0</v>
      </c>
      <c r="J35" s="1852" t="s">
        <v>319</v>
      </c>
      <c r="K35" s="1847">
        <v>9</v>
      </c>
    </row>
    <row r="36" spans="1:12" ht="15.2" customHeight="1">
      <c r="A36" s="1838">
        <v>10</v>
      </c>
      <c r="B36" s="1839" t="s">
        <v>320</v>
      </c>
      <c r="C36" s="1840"/>
      <c r="D36" s="1855"/>
      <c r="E36" s="1853"/>
      <c r="F36" s="1854"/>
      <c r="G36" s="1787"/>
      <c r="H36" s="1787"/>
      <c r="I36" s="1787">
        <f t="shared" si="1"/>
        <v>0</v>
      </c>
      <c r="J36" s="1852" t="s">
        <v>321</v>
      </c>
      <c r="K36" s="1847">
        <v>10</v>
      </c>
    </row>
    <row r="37" spans="1:12" ht="15.2" customHeight="1">
      <c r="A37" s="1838">
        <v>11</v>
      </c>
      <c r="B37" s="1839" t="s">
        <v>322</v>
      </c>
      <c r="C37" s="1840"/>
      <c r="D37" s="1855"/>
      <c r="E37" s="1853"/>
      <c r="F37" s="1854"/>
      <c r="G37" s="1787"/>
      <c r="H37" s="1787"/>
      <c r="I37" s="1787">
        <f t="shared" si="1"/>
        <v>0</v>
      </c>
      <c r="J37" s="1852" t="s">
        <v>323</v>
      </c>
      <c r="K37" s="1847">
        <v>11</v>
      </c>
    </row>
    <row r="38" spans="1:12" ht="15.2" customHeight="1">
      <c r="A38" s="1838">
        <v>12</v>
      </c>
      <c r="B38" s="1839" t="s">
        <v>4390</v>
      </c>
      <c r="C38" s="1840"/>
      <c r="D38" s="1855"/>
      <c r="E38" s="1853"/>
      <c r="F38" s="1854"/>
      <c r="G38" s="1787"/>
      <c r="H38" s="1787"/>
      <c r="I38" s="1787">
        <f t="shared" si="1"/>
        <v>0</v>
      </c>
      <c r="J38" s="1852" t="s">
        <v>324</v>
      </c>
      <c r="K38" s="1847">
        <v>12</v>
      </c>
    </row>
    <row r="39" spans="1:12" ht="15.2" customHeight="1">
      <c r="A39" s="1838">
        <v>13</v>
      </c>
      <c r="B39" s="1839" t="s">
        <v>325</v>
      </c>
      <c r="C39" s="1840"/>
      <c r="D39" s="1855"/>
      <c r="E39" s="1853"/>
      <c r="F39" s="1854"/>
      <c r="G39" s="1787"/>
      <c r="H39" s="1787"/>
      <c r="I39" s="1787">
        <f t="shared" si="1"/>
        <v>0</v>
      </c>
      <c r="J39" s="1852" t="s">
        <v>326</v>
      </c>
      <c r="K39" s="1847">
        <v>13</v>
      </c>
    </row>
    <row r="40" spans="1:12" ht="15.2" customHeight="1">
      <c r="A40" s="1838">
        <v>14</v>
      </c>
      <c r="B40" s="1839" t="s">
        <v>327</v>
      </c>
      <c r="C40" s="1840"/>
      <c r="D40" s="1855"/>
      <c r="E40" s="1853"/>
      <c r="F40" s="1854"/>
      <c r="G40" s="1787"/>
      <c r="H40" s="1787"/>
      <c r="I40" s="1787">
        <f t="shared" si="1"/>
        <v>0</v>
      </c>
      <c r="J40" s="1852" t="s">
        <v>328</v>
      </c>
      <c r="K40" s="1847">
        <v>14</v>
      </c>
    </row>
    <row r="41" spans="1:12" s="1868" customFormat="1" ht="15.2" customHeight="1">
      <c r="A41" s="2481">
        <v>15</v>
      </c>
      <c r="B41" s="2482" t="s">
        <v>3912</v>
      </c>
      <c r="C41" s="2483"/>
      <c r="D41" s="2484"/>
      <c r="E41" s="2485"/>
      <c r="F41" s="2486"/>
      <c r="G41" s="2487"/>
      <c r="H41" s="2487"/>
      <c r="I41" s="2487">
        <f t="shared" si="1"/>
        <v>0</v>
      </c>
      <c r="J41" s="2488">
        <v>-317</v>
      </c>
      <c r="K41" s="2489">
        <v>15</v>
      </c>
      <c r="L41" s="1867"/>
    </row>
    <row r="42" spans="1:12" ht="15.2" customHeight="1">
      <c r="A42" s="2481">
        <v>16</v>
      </c>
      <c r="B42" s="2482" t="s">
        <v>4583</v>
      </c>
      <c r="C42" s="2483"/>
      <c r="D42" s="2484">
        <f t="shared" ref="D42:I42" si="2">SUM(D34:D41)</f>
        <v>0</v>
      </c>
      <c r="E42" s="2485">
        <f t="shared" si="2"/>
        <v>0</v>
      </c>
      <c r="F42" s="2486">
        <f t="shared" si="2"/>
        <v>0</v>
      </c>
      <c r="G42" s="2487">
        <f t="shared" si="2"/>
        <v>0</v>
      </c>
      <c r="H42" s="2487">
        <f t="shared" si="2"/>
        <v>0</v>
      </c>
      <c r="I42" s="2487">
        <f t="shared" si="2"/>
        <v>0</v>
      </c>
      <c r="J42" s="2490"/>
      <c r="K42" s="2489">
        <v>16</v>
      </c>
    </row>
    <row r="43" spans="1:12" ht="15.2" customHeight="1">
      <c r="A43" s="1838">
        <v>17</v>
      </c>
      <c r="B43" s="1839" t="s">
        <v>329</v>
      </c>
      <c r="C43" s="1840"/>
      <c r="D43" s="1869"/>
      <c r="E43" s="1870"/>
      <c r="F43" s="1871"/>
      <c r="G43" s="1872"/>
      <c r="H43" s="1872"/>
      <c r="I43" s="1873" t="s">
        <v>1774</v>
      </c>
      <c r="J43" s="1856"/>
      <c r="K43" s="1847">
        <v>17</v>
      </c>
    </row>
    <row r="44" spans="1:12" ht="15.2" customHeight="1">
      <c r="A44" s="1838">
        <v>18</v>
      </c>
      <c r="B44" s="1839" t="s">
        <v>330</v>
      </c>
      <c r="C44" s="1840"/>
      <c r="D44" s="1855"/>
      <c r="E44" s="1853"/>
      <c r="F44" s="1854"/>
      <c r="G44" s="1787"/>
      <c r="H44" s="1787"/>
      <c r="I44" s="1787">
        <f t="shared" ref="I44:I50" si="3">D44+E44-F44+G44+H44</f>
        <v>0</v>
      </c>
      <c r="J44" s="1852" t="s">
        <v>331</v>
      </c>
      <c r="K44" s="1847">
        <v>18</v>
      </c>
    </row>
    <row r="45" spans="1:12" ht="15.2" customHeight="1">
      <c r="A45" s="1838">
        <v>19</v>
      </c>
      <c r="B45" s="1839" t="s">
        <v>332</v>
      </c>
      <c r="C45" s="1840"/>
      <c r="D45" s="1855"/>
      <c r="E45" s="1853"/>
      <c r="F45" s="1854"/>
      <c r="G45" s="1787"/>
      <c r="H45" s="1787" t="s">
        <v>1774</v>
      </c>
      <c r="I45" s="1787">
        <f t="shared" si="3"/>
        <v>0</v>
      </c>
      <c r="J45" s="1852" t="s">
        <v>333</v>
      </c>
      <c r="K45" s="1847">
        <v>19</v>
      </c>
    </row>
    <row r="46" spans="1:12" ht="15.2" customHeight="1">
      <c r="A46" s="1838">
        <v>20</v>
      </c>
      <c r="B46" s="1839" t="s">
        <v>334</v>
      </c>
      <c r="C46" s="1840"/>
      <c r="D46" s="1855"/>
      <c r="E46" s="1853"/>
      <c r="F46" s="1854"/>
      <c r="G46" s="1787"/>
      <c r="H46" s="1787" t="s">
        <v>1774</v>
      </c>
      <c r="I46" s="1787">
        <f t="shared" si="3"/>
        <v>0</v>
      </c>
      <c r="J46" s="1852" t="s">
        <v>335</v>
      </c>
      <c r="K46" s="1847">
        <v>20</v>
      </c>
    </row>
    <row r="47" spans="1:12" ht="15.2" customHeight="1">
      <c r="A47" s="1838">
        <v>21</v>
      </c>
      <c r="B47" s="1839" t="s">
        <v>336</v>
      </c>
      <c r="C47" s="1840"/>
      <c r="D47" s="1855"/>
      <c r="E47" s="1853"/>
      <c r="F47" s="1854"/>
      <c r="G47" s="1787"/>
      <c r="H47" s="1787" t="s">
        <v>1774</v>
      </c>
      <c r="I47" s="1787">
        <f t="shared" si="3"/>
        <v>0</v>
      </c>
      <c r="J47" s="1852" t="s">
        <v>337</v>
      </c>
      <c r="K47" s="1847">
        <v>21</v>
      </c>
    </row>
    <row r="48" spans="1:12" ht="15.2" customHeight="1">
      <c r="A48" s="1838">
        <v>22</v>
      </c>
      <c r="B48" s="1839" t="s">
        <v>338</v>
      </c>
      <c r="C48" s="1840"/>
      <c r="D48" s="1855"/>
      <c r="E48" s="1853"/>
      <c r="F48" s="1854"/>
      <c r="G48" s="1787"/>
      <c r="H48" s="1787" t="s">
        <v>1774</v>
      </c>
      <c r="I48" s="1787">
        <f t="shared" si="3"/>
        <v>0</v>
      </c>
      <c r="J48" s="1852" t="s">
        <v>339</v>
      </c>
      <c r="K48" s="1847">
        <v>22</v>
      </c>
    </row>
    <row r="49" spans="1:11" ht="15.2" customHeight="1">
      <c r="A49" s="1838">
        <v>23</v>
      </c>
      <c r="B49" s="1839" t="s">
        <v>340</v>
      </c>
      <c r="C49" s="1840"/>
      <c r="D49" s="1855"/>
      <c r="E49" s="1853"/>
      <c r="F49" s="1854"/>
      <c r="G49" s="1787"/>
      <c r="H49" s="1787" t="s">
        <v>1774</v>
      </c>
      <c r="I49" s="1787">
        <f t="shared" si="3"/>
        <v>0</v>
      </c>
      <c r="J49" s="1852" t="s">
        <v>341</v>
      </c>
      <c r="K49" s="1847">
        <v>23</v>
      </c>
    </row>
    <row r="50" spans="1:11" ht="15.2" customHeight="1">
      <c r="A50" s="2481">
        <v>24</v>
      </c>
      <c r="B50" s="2482" t="s">
        <v>3913</v>
      </c>
      <c r="C50" s="2483"/>
      <c r="D50" s="2484"/>
      <c r="E50" s="2485"/>
      <c r="F50" s="2486"/>
      <c r="G50" s="2487"/>
      <c r="H50" s="2487"/>
      <c r="I50" s="2487">
        <f t="shared" si="3"/>
        <v>0</v>
      </c>
      <c r="J50" s="2488">
        <v>-326</v>
      </c>
      <c r="K50" s="2489">
        <v>24</v>
      </c>
    </row>
    <row r="51" spans="1:11" ht="15.2" customHeight="1">
      <c r="A51" s="2481">
        <v>25</v>
      </c>
      <c r="B51" s="2482" t="s">
        <v>4584</v>
      </c>
      <c r="C51" s="2483"/>
      <c r="D51" s="2484">
        <f t="shared" ref="D51:I51" si="4">SUM(D44:D50)</f>
        <v>0</v>
      </c>
      <c r="E51" s="2485">
        <f t="shared" si="4"/>
        <v>0</v>
      </c>
      <c r="F51" s="2486">
        <f t="shared" si="4"/>
        <v>0</v>
      </c>
      <c r="G51" s="2487">
        <f t="shared" si="4"/>
        <v>0</v>
      </c>
      <c r="H51" s="2487">
        <f t="shared" si="4"/>
        <v>0</v>
      </c>
      <c r="I51" s="2487">
        <f t="shared" si="4"/>
        <v>0</v>
      </c>
      <c r="J51" s="2490"/>
      <c r="K51" s="2489">
        <v>25</v>
      </c>
    </row>
    <row r="52" spans="1:11" ht="15.2" customHeight="1">
      <c r="A52" s="1838">
        <v>26</v>
      </c>
      <c r="B52" s="1839" t="s">
        <v>342</v>
      </c>
      <c r="C52" s="1840"/>
      <c r="D52" s="1869"/>
      <c r="E52" s="1870"/>
      <c r="F52" s="1871"/>
      <c r="G52" s="1872"/>
      <c r="H52" s="1872"/>
      <c r="I52" s="1873" t="s">
        <v>1774</v>
      </c>
      <c r="J52" s="1856"/>
      <c r="K52" s="1847">
        <v>26</v>
      </c>
    </row>
    <row r="53" spans="1:11" ht="15.2" customHeight="1">
      <c r="A53" s="1838">
        <v>27</v>
      </c>
      <c r="B53" s="1839" t="s">
        <v>343</v>
      </c>
      <c r="C53" s="1840"/>
      <c r="D53" s="1855"/>
      <c r="E53" s="1853"/>
      <c r="F53" s="1854"/>
      <c r="G53" s="1787" t="s">
        <v>1774</v>
      </c>
      <c r="H53" s="1787"/>
      <c r="I53" s="1787">
        <f t="shared" ref="I53:I60" si="5">D53+E53-F53+G53+H53</f>
        <v>0</v>
      </c>
      <c r="J53" s="1852" t="s">
        <v>344</v>
      </c>
      <c r="K53" s="1847">
        <v>27</v>
      </c>
    </row>
    <row r="54" spans="1:11" ht="15.2" customHeight="1">
      <c r="A54" s="1838">
        <v>28</v>
      </c>
      <c r="B54" s="1839" t="s">
        <v>1623</v>
      </c>
      <c r="C54" s="1840"/>
      <c r="D54" s="1855"/>
      <c r="E54" s="1853"/>
      <c r="F54" s="1854"/>
      <c r="G54" s="1787"/>
      <c r="H54" s="1787" t="s">
        <v>1774</v>
      </c>
      <c r="I54" s="1787">
        <f t="shared" si="5"/>
        <v>0</v>
      </c>
      <c r="J54" s="1852" t="s">
        <v>1624</v>
      </c>
      <c r="K54" s="1847">
        <v>28</v>
      </c>
    </row>
    <row r="55" spans="1:11" ht="15.2" customHeight="1">
      <c r="A55" s="1838">
        <v>29</v>
      </c>
      <c r="B55" s="1839" t="s">
        <v>1625</v>
      </c>
      <c r="C55" s="1840"/>
      <c r="D55" s="1855"/>
      <c r="E55" s="1853"/>
      <c r="F55" s="1854"/>
      <c r="G55" s="1787"/>
      <c r="H55" s="1787" t="s">
        <v>1774</v>
      </c>
      <c r="I55" s="1787">
        <f t="shared" si="5"/>
        <v>0</v>
      </c>
      <c r="J55" s="1852" t="s">
        <v>1626</v>
      </c>
      <c r="K55" s="1847">
        <v>29</v>
      </c>
    </row>
    <row r="56" spans="1:11" ht="15.2" customHeight="1">
      <c r="A56" s="1838">
        <v>30</v>
      </c>
      <c r="B56" s="1839" t="s">
        <v>1627</v>
      </c>
      <c r="C56" s="1840"/>
      <c r="D56" s="1855"/>
      <c r="E56" s="1853"/>
      <c r="F56" s="1854"/>
      <c r="G56" s="1787" t="s">
        <v>1774</v>
      </c>
      <c r="H56" s="1787" t="s">
        <v>1774</v>
      </c>
      <c r="I56" s="1787">
        <f t="shared" si="5"/>
        <v>0</v>
      </c>
      <c r="J56" s="1852" t="s">
        <v>1628</v>
      </c>
      <c r="K56" s="1847">
        <v>30</v>
      </c>
    </row>
    <row r="57" spans="1:11" ht="15.2" customHeight="1">
      <c r="A57" s="1838">
        <v>31</v>
      </c>
      <c r="B57" s="1839" t="s">
        <v>1629</v>
      </c>
      <c r="C57" s="1840"/>
      <c r="D57" s="1855"/>
      <c r="E57" s="1853"/>
      <c r="F57" s="1854"/>
      <c r="G57" s="1787" t="s">
        <v>1774</v>
      </c>
      <c r="H57" s="1787"/>
      <c r="I57" s="1787">
        <f t="shared" si="5"/>
        <v>0</v>
      </c>
      <c r="J57" s="1852" t="s">
        <v>1630</v>
      </c>
      <c r="K57" s="1847">
        <v>31</v>
      </c>
    </row>
    <row r="58" spans="1:11" ht="15.2" customHeight="1">
      <c r="A58" s="1838">
        <v>32</v>
      </c>
      <c r="B58" s="1839" t="s">
        <v>1631</v>
      </c>
      <c r="C58" s="1840"/>
      <c r="D58" s="1855"/>
      <c r="E58" s="1853"/>
      <c r="F58" s="1854"/>
      <c r="G58" s="1787"/>
      <c r="H58" s="1787"/>
      <c r="I58" s="1787">
        <f t="shared" si="5"/>
        <v>0</v>
      </c>
      <c r="J58" s="1852" t="s">
        <v>1632</v>
      </c>
      <c r="K58" s="1847">
        <v>32</v>
      </c>
    </row>
    <row r="59" spans="1:11" ht="15.2" customHeight="1">
      <c r="A59" s="1838">
        <v>33</v>
      </c>
      <c r="B59" s="1839" t="s">
        <v>1633</v>
      </c>
      <c r="C59" s="1840"/>
      <c r="D59" s="1855"/>
      <c r="E59" s="1853"/>
      <c r="F59" s="1854"/>
      <c r="G59" s="1787"/>
      <c r="H59" s="1787"/>
      <c r="I59" s="1787">
        <f t="shared" si="5"/>
        <v>0</v>
      </c>
      <c r="J59" s="1852" t="s">
        <v>1634</v>
      </c>
      <c r="K59" s="1847">
        <v>33</v>
      </c>
    </row>
    <row r="60" spans="1:11" ht="15.2" customHeight="1">
      <c r="A60" s="2481">
        <v>34</v>
      </c>
      <c r="B60" s="2482" t="s">
        <v>3914</v>
      </c>
      <c r="C60" s="2483"/>
      <c r="D60" s="2484"/>
      <c r="E60" s="2485"/>
      <c r="F60" s="2486"/>
      <c r="G60" s="2487"/>
      <c r="H60" s="2487"/>
      <c r="I60" s="2487">
        <f t="shared" si="5"/>
        <v>0</v>
      </c>
      <c r="J60" s="2488">
        <v>-337</v>
      </c>
      <c r="K60" s="2489">
        <v>34</v>
      </c>
    </row>
    <row r="61" spans="1:11" ht="15.2" customHeight="1">
      <c r="A61" s="2481">
        <v>35</v>
      </c>
      <c r="B61" s="2482" t="s">
        <v>4585</v>
      </c>
      <c r="C61" s="2483"/>
      <c r="D61" s="2484">
        <f t="shared" ref="D61:I61" si="6">SUM(D53:D60)</f>
        <v>0</v>
      </c>
      <c r="E61" s="2485">
        <f t="shared" si="6"/>
        <v>0</v>
      </c>
      <c r="F61" s="2493">
        <f t="shared" si="6"/>
        <v>0</v>
      </c>
      <c r="G61" s="2494">
        <f t="shared" si="6"/>
        <v>0</v>
      </c>
      <c r="H61" s="2494">
        <f t="shared" si="6"/>
        <v>0</v>
      </c>
      <c r="I61" s="2487">
        <f t="shared" si="6"/>
        <v>0</v>
      </c>
      <c r="J61" s="2490"/>
      <c r="K61" s="2489">
        <v>35</v>
      </c>
    </row>
    <row r="62" spans="1:11" ht="15.2" customHeight="1">
      <c r="A62" s="1838">
        <v>36</v>
      </c>
      <c r="B62" s="1839" t="s">
        <v>3099</v>
      </c>
      <c r="C62" s="1840"/>
      <c r="D62" s="1869"/>
      <c r="E62" s="1870"/>
      <c r="F62" s="1871"/>
      <c r="G62" s="1872"/>
      <c r="H62" s="1872"/>
      <c r="I62" s="1873" t="s">
        <v>1774</v>
      </c>
      <c r="J62" s="1856"/>
      <c r="K62" s="1847">
        <v>36</v>
      </c>
    </row>
    <row r="63" spans="1:11" ht="15.2" customHeight="1">
      <c r="A63" s="1838">
        <v>37</v>
      </c>
      <c r="B63" s="1839" t="s">
        <v>3100</v>
      </c>
      <c r="C63" s="1840"/>
      <c r="D63" s="1855"/>
      <c r="E63" s="1853"/>
      <c r="F63" s="1854"/>
      <c r="G63" s="1787"/>
      <c r="H63" s="1787"/>
      <c r="I63" s="1787">
        <f t="shared" ref="I63:I68" si="7">D63+E63-F63+G63+H63</f>
        <v>0</v>
      </c>
      <c r="J63" s="1852" t="s">
        <v>3101</v>
      </c>
      <c r="K63" s="1847">
        <v>37</v>
      </c>
    </row>
    <row r="64" spans="1:11" ht="15.2" customHeight="1">
      <c r="A64" s="1838">
        <v>38</v>
      </c>
      <c r="B64" s="1839" t="s">
        <v>3102</v>
      </c>
      <c r="C64" s="1840"/>
      <c r="D64" s="1855"/>
      <c r="E64" s="1853"/>
      <c r="F64" s="1854"/>
      <c r="G64" s="1787"/>
      <c r="H64" s="1787"/>
      <c r="I64" s="1787">
        <f t="shared" si="7"/>
        <v>0</v>
      </c>
      <c r="J64" s="1852" t="s">
        <v>3103</v>
      </c>
      <c r="K64" s="1847">
        <v>38</v>
      </c>
    </row>
    <row r="65" spans="1:11" ht="15.2" customHeight="1">
      <c r="A65" s="1838">
        <v>39</v>
      </c>
      <c r="B65" s="1839" t="s">
        <v>3104</v>
      </c>
      <c r="C65" s="1840"/>
      <c r="D65" s="1855"/>
      <c r="E65" s="1853"/>
      <c r="F65" s="1854"/>
      <c r="G65" s="1787"/>
      <c r="H65" s="1787"/>
      <c r="I65" s="1787">
        <f t="shared" si="7"/>
        <v>0</v>
      </c>
      <c r="J65" s="1852" t="s">
        <v>3105</v>
      </c>
      <c r="K65" s="1847">
        <v>39</v>
      </c>
    </row>
    <row r="66" spans="1:11" ht="15.2" customHeight="1">
      <c r="A66" s="1838">
        <v>40</v>
      </c>
      <c r="B66" s="1839" t="s">
        <v>3106</v>
      </c>
      <c r="C66" s="1840"/>
      <c r="D66" s="1855"/>
      <c r="E66" s="1853"/>
      <c r="F66" s="1854"/>
      <c r="G66" s="1787"/>
      <c r="H66" s="1787"/>
      <c r="I66" s="1787">
        <f t="shared" si="7"/>
        <v>0</v>
      </c>
      <c r="J66" s="1852" t="s">
        <v>3081</v>
      </c>
      <c r="K66" s="1847">
        <v>40</v>
      </c>
    </row>
    <row r="67" spans="1:11" ht="15.2" customHeight="1">
      <c r="A67" s="1838">
        <v>41</v>
      </c>
      <c r="B67" s="1839" t="s">
        <v>3082</v>
      </c>
      <c r="C67" s="1840"/>
      <c r="D67" s="1855"/>
      <c r="E67" s="1853"/>
      <c r="F67" s="1854"/>
      <c r="G67" s="1787"/>
      <c r="H67" s="1787"/>
      <c r="I67" s="1787">
        <f t="shared" si="7"/>
        <v>0</v>
      </c>
      <c r="J67" s="1852" t="s">
        <v>3083</v>
      </c>
      <c r="K67" s="1847">
        <v>41</v>
      </c>
    </row>
    <row r="68" spans="1:11" ht="15.2" customHeight="1" thickBot="1">
      <c r="A68" s="1874">
        <v>42</v>
      </c>
      <c r="B68" s="1875" t="s">
        <v>3084</v>
      </c>
      <c r="C68" s="1876"/>
      <c r="D68" s="1877"/>
      <c r="E68" s="1878"/>
      <c r="F68" s="1879"/>
      <c r="G68" s="1880"/>
      <c r="H68" s="1880"/>
      <c r="I68" s="1880">
        <f t="shared" si="7"/>
        <v>0</v>
      </c>
      <c r="J68" s="1881" t="s">
        <v>3085</v>
      </c>
      <c r="K68" s="1882">
        <v>42</v>
      </c>
    </row>
    <row r="69" spans="1:11" ht="15.2" customHeight="1">
      <c r="A69" s="1518"/>
      <c r="B69" s="1518"/>
      <c r="C69" s="1518"/>
      <c r="D69" s="1883"/>
      <c r="E69" s="1883"/>
      <c r="F69" s="1883"/>
      <c r="G69" s="1883"/>
      <c r="H69" s="1883"/>
      <c r="I69" s="1883"/>
      <c r="J69" s="1502"/>
      <c r="K69" s="1502"/>
    </row>
    <row r="70" spans="1:11" ht="15.2" customHeight="1">
      <c r="A70" s="2389" t="s">
        <v>4649</v>
      </c>
      <c r="B70" s="2389"/>
      <c r="C70" s="1502"/>
      <c r="D70" s="1502"/>
      <c r="E70" s="1502"/>
      <c r="F70" s="2389" t="s">
        <v>4649</v>
      </c>
      <c r="G70" s="2389"/>
      <c r="H70" s="1502"/>
      <c r="I70" s="1502"/>
      <c r="J70" s="1502"/>
      <c r="K70" s="1502"/>
    </row>
    <row r="71" spans="1:11" ht="15.2" customHeight="1">
      <c r="A71" s="1517" t="s">
        <v>3086</v>
      </c>
      <c r="B71" s="1517"/>
      <c r="C71" s="1517"/>
      <c r="D71" s="1517"/>
      <c r="E71" s="1517"/>
      <c r="F71" s="1517" t="s">
        <v>3087</v>
      </c>
      <c r="G71" s="1517"/>
      <c r="H71" s="1517"/>
      <c r="I71" s="1517"/>
      <c r="J71" s="1517"/>
      <c r="K71" s="1517"/>
    </row>
    <row r="72" spans="1:11" ht="15.6" customHeight="1" thickBot="1">
      <c r="A72" s="1502"/>
      <c r="B72" s="1502"/>
      <c r="C72" s="1502"/>
      <c r="D72" s="1502"/>
      <c r="E72" s="1502"/>
      <c r="F72" s="1502"/>
      <c r="G72" s="1502"/>
      <c r="H72" s="1502"/>
      <c r="I72" s="1502"/>
      <c r="J72" s="1502"/>
      <c r="K72" s="1502"/>
    </row>
    <row r="73" spans="1:11" ht="15.6" customHeight="1">
      <c r="A73" s="1476" t="s">
        <v>3272</v>
      </c>
      <c r="B73" s="1477"/>
      <c r="C73" s="1821" t="s">
        <v>3273</v>
      </c>
      <c r="D73" s="1821" t="s">
        <v>1787</v>
      </c>
      <c r="E73" s="1884" t="s">
        <v>1788</v>
      </c>
      <c r="F73" s="1476" t="s">
        <v>3272</v>
      </c>
      <c r="G73" s="1823" t="s">
        <v>3273</v>
      </c>
      <c r="H73" s="1823" t="s">
        <v>1787</v>
      </c>
      <c r="I73" s="1823" t="s">
        <v>1788</v>
      </c>
      <c r="J73" s="1621"/>
      <c r="K73" s="1822"/>
    </row>
    <row r="74" spans="1:11" ht="15.6" customHeight="1">
      <c r="A74" s="1480" t="str">
        <f>'Data Sheet'!$C$25</f>
        <v xml:space="preserve">Niagara Mohawk Power Corporation </v>
      </c>
      <c r="B74" s="1502"/>
      <c r="C74" s="1510" t="s">
        <v>3274</v>
      </c>
      <c r="D74" s="1510" t="s">
        <v>3292</v>
      </c>
      <c r="E74" s="1885"/>
      <c r="F74" s="1480" t="str">
        <f>'Data Sheet'!$C$25</f>
        <v xml:space="preserve">Niagara Mohawk Power Corporation </v>
      </c>
      <c r="G74" s="1735" t="s">
        <v>3274</v>
      </c>
      <c r="H74" s="1735" t="s">
        <v>3292</v>
      </c>
      <c r="I74" s="1735"/>
      <c r="J74" s="1502"/>
      <c r="K74" s="1482"/>
    </row>
    <row r="75" spans="1:11" ht="15.6" customHeight="1">
      <c r="A75" s="1483"/>
      <c r="B75" s="1484"/>
      <c r="C75" s="1886" t="s">
        <v>3276</v>
      </c>
      <c r="D75" s="1579" t="str">
        <f>'Data Sheet'!$C$40</f>
        <v>April 12, 2018</v>
      </c>
      <c r="E75" s="1824" t="str">
        <f>'Data Sheet'!$C$38</f>
        <v>December 31, 2017</v>
      </c>
      <c r="F75" s="1483"/>
      <c r="G75" s="1825" t="s">
        <v>3276</v>
      </c>
      <c r="H75" s="1540" t="str">
        <f>'Data Sheet'!$C$40</f>
        <v>April 12, 2018</v>
      </c>
      <c r="I75" s="1825" t="str">
        <f>'Data Sheet'!$C$38</f>
        <v>December 31, 2017</v>
      </c>
      <c r="J75" s="1635"/>
      <c r="K75" s="1826"/>
    </row>
    <row r="76" spans="1:11" ht="15.6" customHeight="1">
      <c r="A76" s="1887"/>
      <c r="B76" s="1888" t="s">
        <v>3088</v>
      </c>
      <c r="C76" s="1888"/>
      <c r="D76" s="1888"/>
      <c r="E76" s="1889"/>
      <c r="F76" s="1887" t="s">
        <v>3089</v>
      </c>
      <c r="G76" s="1888"/>
      <c r="H76" s="1888"/>
      <c r="I76" s="1888"/>
      <c r="J76" s="1888"/>
      <c r="K76" s="1889"/>
    </row>
    <row r="77" spans="1:11" ht="15.6" customHeight="1">
      <c r="A77" s="1831"/>
      <c r="B77" s="1832"/>
      <c r="C77" s="1833"/>
      <c r="D77" s="1493" t="s">
        <v>1822</v>
      </c>
      <c r="E77" s="1890"/>
      <c r="F77" s="1480"/>
      <c r="G77" s="1735"/>
      <c r="H77" s="1735"/>
      <c r="I77" s="1497" t="s">
        <v>1822</v>
      </c>
      <c r="J77" s="1502"/>
      <c r="K77" s="1834"/>
    </row>
    <row r="78" spans="1:11" ht="15.6" customHeight="1">
      <c r="A78" s="1508" t="s">
        <v>1714</v>
      </c>
      <c r="B78" s="1754" t="s">
        <v>176</v>
      </c>
      <c r="C78" s="1481"/>
      <c r="D78" s="1496" t="s">
        <v>3178</v>
      </c>
      <c r="E78" s="1834" t="s">
        <v>3179</v>
      </c>
      <c r="F78" s="1508" t="s">
        <v>303</v>
      </c>
      <c r="G78" s="1754" t="s">
        <v>304</v>
      </c>
      <c r="H78" s="1754" t="s">
        <v>305</v>
      </c>
      <c r="I78" s="1497" t="s">
        <v>2501</v>
      </c>
      <c r="J78" s="1502"/>
      <c r="K78" s="1834" t="s">
        <v>1714</v>
      </c>
    </row>
    <row r="79" spans="1:11" ht="15.6" customHeight="1">
      <c r="A79" s="1835" t="s">
        <v>1717</v>
      </c>
      <c r="B79" s="1836" t="s">
        <v>3005</v>
      </c>
      <c r="C79" s="1484"/>
      <c r="D79" s="1499" t="s">
        <v>3006</v>
      </c>
      <c r="E79" s="1837" t="s">
        <v>3007</v>
      </c>
      <c r="F79" s="1835" t="s">
        <v>3008</v>
      </c>
      <c r="G79" s="1836" t="s">
        <v>2334</v>
      </c>
      <c r="H79" s="1836" t="s">
        <v>2335</v>
      </c>
      <c r="I79" s="1500" t="s">
        <v>2336</v>
      </c>
      <c r="J79" s="1635"/>
      <c r="K79" s="1837" t="s">
        <v>1717</v>
      </c>
    </row>
    <row r="80" spans="1:11" ht="15.6" customHeight="1">
      <c r="A80" s="1838">
        <v>43</v>
      </c>
      <c r="B80" s="1888" t="s">
        <v>3090</v>
      </c>
      <c r="C80" s="1840"/>
      <c r="D80" s="1848"/>
      <c r="E80" s="1891">
        <v>1491720</v>
      </c>
      <c r="F80" s="1850"/>
      <c r="G80" s="1892">
        <v>116141</v>
      </c>
      <c r="H80" s="1892"/>
      <c r="I80" s="1855">
        <f>D80+E80-F80+G80+H80</f>
        <v>1607861</v>
      </c>
      <c r="J80" s="1893" t="s">
        <v>3091</v>
      </c>
      <c r="K80" s="1894">
        <v>43</v>
      </c>
    </row>
    <row r="81" spans="1:11" ht="15.6" customHeight="1">
      <c r="A81" s="2481">
        <v>44</v>
      </c>
      <c r="B81" s="2482" t="s">
        <v>3915</v>
      </c>
      <c r="C81" s="2483"/>
      <c r="D81" s="2484"/>
      <c r="E81" s="2485"/>
      <c r="F81" s="2486"/>
      <c r="G81" s="2487"/>
      <c r="H81" s="2487"/>
      <c r="I81" s="2484">
        <f>D81+E81-F81+G81+H81</f>
        <v>0</v>
      </c>
      <c r="J81" s="2508">
        <v>-347</v>
      </c>
      <c r="K81" s="2489">
        <v>44</v>
      </c>
    </row>
    <row r="82" spans="1:11" ht="15.6" customHeight="1">
      <c r="A82" s="2481">
        <v>45</v>
      </c>
      <c r="B82" s="2394" t="s">
        <v>4202</v>
      </c>
      <c r="C82" s="2499"/>
      <c r="D82" s="2484"/>
      <c r="E82" s="2485"/>
      <c r="F82" s="2486"/>
      <c r="G82" s="2487"/>
      <c r="H82" s="2487"/>
      <c r="I82" s="2484">
        <f>D82+E82-F82+G82+H82</f>
        <v>0</v>
      </c>
      <c r="J82" s="2488">
        <v>-348</v>
      </c>
      <c r="K82" s="2489">
        <v>45</v>
      </c>
    </row>
    <row r="83" spans="1:11" ht="15.6" customHeight="1">
      <c r="A83" s="2481">
        <v>46</v>
      </c>
      <c r="B83" s="2394" t="s">
        <v>4592</v>
      </c>
      <c r="C83" s="2499"/>
      <c r="D83" s="2484">
        <f t="shared" ref="D83:I83" si="8">SUM(D63:D68)+SUM(D80:D82)</f>
        <v>0</v>
      </c>
      <c r="E83" s="2485">
        <f t="shared" si="8"/>
        <v>1491720</v>
      </c>
      <c r="F83" s="2486">
        <f t="shared" si="8"/>
        <v>0</v>
      </c>
      <c r="G83" s="2484">
        <f t="shared" si="8"/>
        <v>116141</v>
      </c>
      <c r="H83" s="2484">
        <f t="shared" si="8"/>
        <v>0</v>
      </c>
      <c r="I83" s="2484">
        <f t="shared" si="8"/>
        <v>1607861</v>
      </c>
      <c r="J83" s="2501"/>
      <c r="K83" s="2502">
        <v>46</v>
      </c>
    </row>
    <row r="84" spans="1:11" ht="15.6" customHeight="1">
      <c r="A84" s="2481">
        <v>47</v>
      </c>
      <c r="B84" s="2394" t="s">
        <v>4593</v>
      </c>
      <c r="C84" s="2499"/>
      <c r="D84" s="2484">
        <f t="shared" ref="D84:I84" si="9">D42+D51+D61+D83</f>
        <v>0</v>
      </c>
      <c r="E84" s="2500">
        <f t="shared" si="9"/>
        <v>1491720</v>
      </c>
      <c r="F84" s="2486">
        <f t="shared" si="9"/>
        <v>0</v>
      </c>
      <c r="G84" s="2491">
        <f t="shared" si="9"/>
        <v>116141</v>
      </c>
      <c r="H84" s="2491">
        <f t="shared" si="9"/>
        <v>0</v>
      </c>
      <c r="I84" s="2484">
        <f t="shared" si="9"/>
        <v>1607861</v>
      </c>
      <c r="J84" s="2501"/>
      <c r="K84" s="2502">
        <v>47</v>
      </c>
    </row>
    <row r="85" spans="1:11" ht="15.6" customHeight="1">
      <c r="A85" s="1838">
        <v>48</v>
      </c>
      <c r="B85" s="1635" t="s">
        <v>3092</v>
      </c>
      <c r="C85" s="1484"/>
      <c r="D85" s="1869"/>
      <c r="E85" s="1870"/>
      <c r="F85" s="1871"/>
      <c r="G85" s="1872"/>
      <c r="H85" s="1872"/>
      <c r="I85" s="1873"/>
      <c r="J85" s="1888"/>
      <c r="K85" s="1894">
        <v>48</v>
      </c>
    </row>
    <row r="86" spans="1:11" ht="15.6" customHeight="1">
      <c r="A86" s="1838">
        <v>49</v>
      </c>
      <c r="B86" s="1635" t="s">
        <v>3093</v>
      </c>
      <c r="C86" s="1484"/>
      <c r="D86" s="1855">
        <v>105584548</v>
      </c>
      <c r="E86" s="1895">
        <v>-1706247</v>
      </c>
      <c r="F86" s="1854">
        <v>203093</v>
      </c>
      <c r="G86" s="1897">
        <v>67171</v>
      </c>
      <c r="H86" s="1896"/>
      <c r="I86" s="1855">
        <f t="shared" ref="I86:I96" si="10">D86+E86-F86+G86+H86</f>
        <v>103742379</v>
      </c>
      <c r="J86" s="1893" t="s">
        <v>3094</v>
      </c>
      <c r="K86" s="1894">
        <v>49</v>
      </c>
    </row>
    <row r="87" spans="1:11" ht="15.6" customHeight="1">
      <c r="A87" s="2481">
        <v>50</v>
      </c>
      <c r="B87" s="2394" t="s">
        <v>4203</v>
      </c>
      <c r="C87" s="2499"/>
      <c r="D87" s="2484"/>
      <c r="E87" s="2500"/>
      <c r="F87" s="2486"/>
      <c r="G87" s="2492"/>
      <c r="H87" s="2491"/>
      <c r="I87" s="2484">
        <f t="shared" si="10"/>
        <v>0</v>
      </c>
      <c r="J87" s="2507" t="s">
        <v>4204</v>
      </c>
      <c r="K87" s="2502">
        <v>50</v>
      </c>
    </row>
    <row r="88" spans="1:11" ht="15.6" customHeight="1">
      <c r="A88" s="1838">
        <v>51</v>
      </c>
      <c r="B88" s="1635" t="s">
        <v>3095</v>
      </c>
      <c r="C88" s="1484"/>
      <c r="D88" s="1855">
        <v>39146678</v>
      </c>
      <c r="E88" s="1895">
        <v>2661969</v>
      </c>
      <c r="F88" s="1854">
        <v>233553</v>
      </c>
      <c r="G88" s="1897">
        <v>7044664</v>
      </c>
      <c r="H88" s="1896"/>
      <c r="I88" s="1855">
        <f t="shared" si="10"/>
        <v>48619758</v>
      </c>
      <c r="J88" s="1893" t="s">
        <v>3096</v>
      </c>
      <c r="K88" s="1894">
        <v>51</v>
      </c>
    </row>
    <row r="89" spans="1:11" ht="15.6" customHeight="1">
      <c r="A89" s="1838">
        <v>52</v>
      </c>
      <c r="B89" s="1635" t="s">
        <v>3097</v>
      </c>
      <c r="C89" s="1484"/>
      <c r="D89" s="1855">
        <v>1086195480</v>
      </c>
      <c r="E89" s="1895">
        <v>79526426</v>
      </c>
      <c r="F89" s="1854">
        <v>7112832</v>
      </c>
      <c r="G89" s="1897">
        <v>-7777381</v>
      </c>
      <c r="H89" s="1892">
        <v>-2148814</v>
      </c>
      <c r="I89" s="1855">
        <f t="shared" si="10"/>
        <v>1148682879</v>
      </c>
      <c r="J89" s="1893" t="s">
        <v>3098</v>
      </c>
      <c r="K89" s="1894">
        <v>52</v>
      </c>
    </row>
    <row r="90" spans="1:11" ht="15.6" customHeight="1">
      <c r="A90" s="1838">
        <v>53</v>
      </c>
      <c r="B90" s="1635" t="s">
        <v>1897</v>
      </c>
      <c r="C90" s="1484"/>
      <c r="D90" s="1855">
        <v>119350074</v>
      </c>
      <c r="E90" s="1895">
        <v>3796946</v>
      </c>
      <c r="F90" s="1854">
        <v>254147</v>
      </c>
      <c r="G90" s="1897">
        <v>-2206306</v>
      </c>
      <c r="H90" s="1896"/>
      <c r="I90" s="1855">
        <f t="shared" si="10"/>
        <v>120686567</v>
      </c>
      <c r="J90" s="1893" t="s">
        <v>1898</v>
      </c>
      <c r="K90" s="1894">
        <v>53</v>
      </c>
    </row>
    <row r="91" spans="1:11" ht="15.6" customHeight="1">
      <c r="A91" s="1838">
        <v>54</v>
      </c>
      <c r="B91" s="1635" t="s">
        <v>1899</v>
      </c>
      <c r="C91" s="1484"/>
      <c r="D91" s="1855">
        <v>769697230</v>
      </c>
      <c r="E91" s="1895">
        <v>18017786</v>
      </c>
      <c r="F91" s="1854">
        <v>6053809</v>
      </c>
      <c r="G91" s="1897">
        <v>-9150</v>
      </c>
      <c r="H91" s="1896"/>
      <c r="I91" s="1855">
        <f t="shared" si="10"/>
        <v>781652057</v>
      </c>
      <c r="J91" s="1893" t="s">
        <v>631</v>
      </c>
      <c r="K91" s="1894">
        <v>54</v>
      </c>
    </row>
    <row r="92" spans="1:11" ht="15.6" customHeight="1">
      <c r="A92" s="1838">
        <v>55</v>
      </c>
      <c r="B92" s="1635" t="s">
        <v>632</v>
      </c>
      <c r="C92" s="1484"/>
      <c r="D92" s="1855">
        <v>520758966</v>
      </c>
      <c r="E92" s="1895">
        <v>31150588</v>
      </c>
      <c r="F92" s="1854">
        <v>1235255</v>
      </c>
      <c r="G92" s="1897">
        <v>4390</v>
      </c>
      <c r="H92" s="1896"/>
      <c r="I92" s="1855">
        <f t="shared" si="10"/>
        <v>550678689</v>
      </c>
      <c r="J92" s="1893" t="s">
        <v>633</v>
      </c>
      <c r="K92" s="1894">
        <v>55</v>
      </c>
    </row>
    <row r="93" spans="1:11" ht="15.6" customHeight="1">
      <c r="A93" s="1838">
        <v>56</v>
      </c>
      <c r="B93" s="1635" t="s">
        <v>634</v>
      </c>
      <c r="C93" s="1484"/>
      <c r="D93" s="1855">
        <v>40060546</v>
      </c>
      <c r="E93" s="1895">
        <v>-179663</v>
      </c>
      <c r="F93" s="1854">
        <v>181</v>
      </c>
      <c r="G93" s="1897"/>
      <c r="H93" s="1896"/>
      <c r="I93" s="1855">
        <f t="shared" si="10"/>
        <v>39880702</v>
      </c>
      <c r="J93" s="1893" t="s">
        <v>635</v>
      </c>
      <c r="K93" s="1894">
        <v>56</v>
      </c>
    </row>
    <row r="94" spans="1:11" ht="15.6" customHeight="1">
      <c r="A94" s="1838">
        <v>57</v>
      </c>
      <c r="B94" s="1635" t="s">
        <v>636</v>
      </c>
      <c r="C94" s="1484"/>
      <c r="D94" s="1855">
        <v>135253283</v>
      </c>
      <c r="E94" s="1895">
        <v>3835807</v>
      </c>
      <c r="F94" s="1854">
        <v>1840586</v>
      </c>
      <c r="G94" s="1897"/>
      <c r="H94" s="1896"/>
      <c r="I94" s="1855">
        <f t="shared" si="10"/>
        <v>137248504</v>
      </c>
      <c r="J94" s="1893" t="s">
        <v>637</v>
      </c>
      <c r="K94" s="1894">
        <v>57</v>
      </c>
    </row>
    <row r="95" spans="1:11" ht="15.6" customHeight="1">
      <c r="A95" s="1838">
        <v>58</v>
      </c>
      <c r="B95" s="1635" t="s">
        <v>638</v>
      </c>
      <c r="C95" s="1484"/>
      <c r="D95" s="1855">
        <v>2332899</v>
      </c>
      <c r="E95" s="1895">
        <v>6117</v>
      </c>
      <c r="F95" s="1854"/>
      <c r="G95" s="1897">
        <v>2206306</v>
      </c>
      <c r="H95" s="1896"/>
      <c r="I95" s="1855">
        <f t="shared" si="10"/>
        <v>4545322</v>
      </c>
      <c r="J95" s="1893" t="s">
        <v>639</v>
      </c>
      <c r="K95" s="1894">
        <v>58</v>
      </c>
    </row>
    <row r="96" spans="1:11" ht="15.6" customHeight="1">
      <c r="A96" s="2481">
        <v>59</v>
      </c>
      <c r="B96" s="2482" t="s">
        <v>3916</v>
      </c>
      <c r="C96" s="2483"/>
      <c r="D96" s="2484"/>
      <c r="E96" s="2485"/>
      <c r="F96" s="2486"/>
      <c r="G96" s="2487"/>
      <c r="H96" s="2487">
        <v>546264</v>
      </c>
      <c r="I96" s="2484">
        <f t="shared" si="10"/>
        <v>546264</v>
      </c>
      <c r="J96" s="2503" t="s">
        <v>3933</v>
      </c>
      <c r="K96" s="2481">
        <v>59</v>
      </c>
    </row>
    <row r="97" spans="1:11" ht="15.6" customHeight="1">
      <c r="A97" s="2481">
        <v>60</v>
      </c>
      <c r="B97" s="2394" t="s">
        <v>4591</v>
      </c>
      <c r="C97" s="2499"/>
      <c r="D97" s="2484">
        <f t="shared" ref="D97:I97" si="11">SUM(D86:D96)</f>
        <v>2818379704</v>
      </c>
      <c r="E97" s="2500">
        <f t="shared" si="11"/>
        <v>137109729</v>
      </c>
      <c r="F97" s="2486">
        <f t="shared" si="11"/>
        <v>16933456</v>
      </c>
      <c r="G97" s="2492">
        <f t="shared" si="11"/>
        <v>-670306</v>
      </c>
      <c r="H97" s="2491">
        <f t="shared" si="11"/>
        <v>-1602550</v>
      </c>
      <c r="I97" s="2484">
        <f t="shared" si="11"/>
        <v>2936283121</v>
      </c>
      <c r="J97" s="2501"/>
      <c r="K97" s="2502">
        <v>60</v>
      </c>
    </row>
    <row r="98" spans="1:11" ht="15.6" customHeight="1">
      <c r="A98" s="1838">
        <v>61</v>
      </c>
      <c r="B98" s="1635" t="s">
        <v>640</v>
      </c>
      <c r="C98" s="1484"/>
      <c r="D98" s="1869"/>
      <c r="E98" s="1870"/>
      <c r="F98" s="1871"/>
      <c r="G98" s="1872"/>
      <c r="H98" s="1872"/>
      <c r="I98" s="1873"/>
      <c r="J98" s="1888"/>
      <c r="K98" s="1894">
        <v>61</v>
      </c>
    </row>
    <row r="99" spans="1:11" ht="15.6" customHeight="1">
      <c r="A99" s="1838">
        <v>62</v>
      </c>
      <c r="B99" s="1635" t="s">
        <v>641</v>
      </c>
      <c r="C99" s="1484"/>
      <c r="D99" s="1855">
        <v>48076713</v>
      </c>
      <c r="E99" s="1895">
        <v>332951</v>
      </c>
      <c r="F99" s="1854"/>
      <c r="G99" s="1897"/>
      <c r="H99" s="1896"/>
      <c r="I99" s="1855">
        <f t="shared" ref="I99:I113" si="12">D99+E99-F99+G99+H99</f>
        <v>48409664</v>
      </c>
      <c r="J99" s="1893" t="s">
        <v>642</v>
      </c>
      <c r="K99" s="1894">
        <v>62</v>
      </c>
    </row>
    <row r="100" spans="1:11" ht="15.6" customHeight="1">
      <c r="A100" s="1838">
        <v>63</v>
      </c>
      <c r="B100" s="1635" t="s">
        <v>643</v>
      </c>
      <c r="C100" s="1484"/>
      <c r="D100" s="1855">
        <v>46534100</v>
      </c>
      <c r="E100" s="1895">
        <v>2438060</v>
      </c>
      <c r="F100" s="1854">
        <v>319513</v>
      </c>
      <c r="G100" s="1897"/>
      <c r="H100" s="1896"/>
      <c r="I100" s="1855">
        <f t="shared" si="12"/>
        <v>48652647</v>
      </c>
      <c r="J100" s="1893" t="s">
        <v>644</v>
      </c>
      <c r="K100" s="1894">
        <v>63</v>
      </c>
    </row>
    <row r="101" spans="1:11" ht="15.6" customHeight="1">
      <c r="A101" s="1838">
        <v>64</v>
      </c>
      <c r="B101" s="1635" t="s">
        <v>645</v>
      </c>
      <c r="C101" s="1484"/>
      <c r="D101" s="1855">
        <v>730459703</v>
      </c>
      <c r="E101" s="1895">
        <v>39096189</v>
      </c>
      <c r="F101" s="1854">
        <v>7775600</v>
      </c>
      <c r="G101" s="1897">
        <v>739047</v>
      </c>
      <c r="H101" s="1896"/>
      <c r="I101" s="1855">
        <f t="shared" si="12"/>
        <v>762519339</v>
      </c>
      <c r="J101" s="1893" t="s">
        <v>646</v>
      </c>
      <c r="K101" s="1894">
        <v>64</v>
      </c>
    </row>
    <row r="102" spans="1:11" ht="15.6" customHeight="1">
      <c r="A102" s="2481">
        <v>65</v>
      </c>
      <c r="B102" s="2394" t="s">
        <v>4590</v>
      </c>
      <c r="C102" s="2499"/>
      <c r="D102" s="2484"/>
      <c r="E102" s="2500"/>
      <c r="F102" s="2486"/>
      <c r="G102" s="2492"/>
      <c r="H102" s="2491"/>
      <c r="I102" s="2484">
        <f t="shared" si="12"/>
        <v>0</v>
      </c>
      <c r="J102" s="2506" t="s">
        <v>647</v>
      </c>
      <c r="K102" s="2502">
        <v>65</v>
      </c>
    </row>
    <row r="103" spans="1:11" ht="15.6" customHeight="1">
      <c r="A103" s="1838">
        <v>66</v>
      </c>
      <c r="B103" s="1635" t="s">
        <v>648</v>
      </c>
      <c r="C103" s="1484"/>
      <c r="D103" s="1855">
        <v>1112577486</v>
      </c>
      <c r="E103" s="1895">
        <v>40471181</v>
      </c>
      <c r="F103" s="1854">
        <v>1970811</v>
      </c>
      <c r="G103" s="1897">
        <v>36448</v>
      </c>
      <c r="H103" s="1896"/>
      <c r="I103" s="1855">
        <f t="shared" si="12"/>
        <v>1151114304</v>
      </c>
      <c r="J103" s="1893" t="s">
        <v>649</v>
      </c>
      <c r="K103" s="1894">
        <v>66</v>
      </c>
    </row>
    <row r="104" spans="1:11" ht="15.6" customHeight="1">
      <c r="A104" s="1838">
        <v>67</v>
      </c>
      <c r="B104" s="1635" t="s">
        <v>650</v>
      </c>
      <c r="C104" s="1484"/>
      <c r="D104" s="2484">
        <v>1182354740</v>
      </c>
      <c r="E104" s="1895">
        <v>43034587</v>
      </c>
      <c r="F104" s="1854">
        <v>-74171596</v>
      </c>
      <c r="G104" s="1897">
        <v>-11210763</v>
      </c>
      <c r="H104" s="1896">
        <v>-1532623</v>
      </c>
      <c r="I104" s="1855">
        <f t="shared" si="12"/>
        <v>1286817537</v>
      </c>
      <c r="J104" s="1893" t="s">
        <v>651</v>
      </c>
      <c r="K104" s="1894">
        <v>67</v>
      </c>
    </row>
    <row r="105" spans="1:11" ht="15.6" customHeight="1">
      <c r="A105" s="1838">
        <v>68</v>
      </c>
      <c r="B105" s="1635" t="s">
        <v>652</v>
      </c>
      <c r="C105" s="1484"/>
      <c r="D105" s="1855">
        <v>193523899</v>
      </c>
      <c r="E105" s="1895">
        <v>15294542</v>
      </c>
      <c r="F105" s="1854">
        <v>1298901</v>
      </c>
      <c r="G105" s="1897">
        <v>4216</v>
      </c>
      <c r="H105" s="1896"/>
      <c r="I105" s="1855">
        <f t="shared" si="12"/>
        <v>207523756</v>
      </c>
      <c r="J105" s="1893" t="s">
        <v>653</v>
      </c>
      <c r="K105" s="1894">
        <v>68</v>
      </c>
    </row>
    <row r="106" spans="1:11" ht="15.6" customHeight="1">
      <c r="A106" s="1838">
        <v>69</v>
      </c>
      <c r="B106" s="1635" t="s">
        <v>654</v>
      </c>
      <c r="C106" s="1484"/>
      <c r="D106" s="1855">
        <v>602332786</v>
      </c>
      <c r="E106" s="1895">
        <v>32191997</v>
      </c>
      <c r="F106" s="1854">
        <v>-28110934</v>
      </c>
      <c r="G106" s="1897">
        <v>-20131</v>
      </c>
      <c r="H106" s="1896"/>
      <c r="I106" s="1855">
        <f t="shared" si="12"/>
        <v>662615586</v>
      </c>
      <c r="J106" s="1893" t="s">
        <v>655</v>
      </c>
      <c r="K106" s="1894">
        <v>69</v>
      </c>
    </row>
    <row r="107" spans="1:11" ht="15.6" customHeight="1">
      <c r="A107" s="1838">
        <v>70</v>
      </c>
      <c r="B107" s="1635" t="s">
        <v>656</v>
      </c>
      <c r="C107" s="1484"/>
      <c r="D107" s="1855">
        <v>925522648</v>
      </c>
      <c r="E107" s="1895">
        <v>32193231</v>
      </c>
      <c r="F107" s="1854">
        <v>-7837410</v>
      </c>
      <c r="G107" s="1897">
        <v>-13509</v>
      </c>
      <c r="H107" s="1896"/>
      <c r="I107" s="1855">
        <f t="shared" si="12"/>
        <v>965539780</v>
      </c>
      <c r="J107" s="1893" t="s">
        <v>657</v>
      </c>
      <c r="K107" s="1894">
        <v>70</v>
      </c>
    </row>
    <row r="108" spans="1:11" ht="15.6" customHeight="1">
      <c r="A108" s="1838">
        <v>71</v>
      </c>
      <c r="B108" s="1635" t="s">
        <v>658</v>
      </c>
      <c r="C108" s="1484"/>
      <c r="D108" s="1855">
        <v>473491870</v>
      </c>
      <c r="E108" s="1895">
        <v>12218609</v>
      </c>
      <c r="F108" s="1854">
        <v>-14027828</v>
      </c>
      <c r="G108" s="1897">
        <v>-4363</v>
      </c>
      <c r="H108" s="1896"/>
      <c r="I108" s="1855">
        <f t="shared" si="12"/>
        <v>499733944</v>
      </c>
      <c r="J108" s="1893" t="s">
        <v>659</v>
      </c>
      <c r="K108" s="1894">
        <v>71</v>
      </c>
    </row>
    <row r="109" spans="1:11" ht="15.6" customHeight="1">
      <c r="A109" s="1838">
        <v>72</v>
      </c>
      <c r="B109" s="1635" t="s">
        <v>660</v>
      </c>
      <c r="C109" s="1484"/>
      <c r="D109" s="1855">
        <v>148003711</v>
      </c>
      <c r="E109" s="1895">
        <v>4909113</v>
      </c>
      <c r="F109" s="1854">
        <v>1273141</v>
      </c>
      <c r="G109" s="1897"/>
      <c r="H109" s="1896"/>
      <c r="I109" s="1855">
        <f t="shared" si="12"/>
        <v>151639683</v>
      </c>
      <c r="J109" s="1893" t="s">
        <v>661</v>
      </c>
      <c r="K109" s="1894">
        <v>72</v>
      </c>
    </row>
    <row r="110" spans="1:11" ht="15.6" customHeight="1">
      <c r="A110" s="1838">
        <v>73</v>
      </c>
      <c r="B110" s="1635" t="s">
        <v>662</v>
      </c>
      <c r="C110" s="1484"/>
      <c r="D110" s="1855">
        <v>7593959</v>
      </c>
      <c r="E110" s="1895">
        <v>1290</v>
      </c>
      <c r="F110" s="1854">
        <v>507</v>
      </c>
      <c r="G110" s="1897"/>
      <c r="H110" s="1896"/>
      <c r="I110" s="1855">
        <f t="shared" si="12"/>
        <v>7594742</v>
      </c>
      <c r="J110" s="1893" t="s">
        <v>663</v>
      </c>
      <c r="K110" s="1894">
        <v>73</v>
      </c>
    </row>
    <row r="111" spans="1:11" ht="15.6" customHeight="1">
      <c r="A111" s="1838">
        <v>74</v>
      </c>
      <c r="B111" s="1635" t="s">
        <v>664</v>
      </c>
      <c r="C111" s="1484"/>
      <c r="D111" s="1898"/>
      <c r="E111" s="1895"/>
      <c r="F111" s="1854"/>
      <c r="G111" s="1897"/>
      <c r="H111" s="1896"/>
      <c r="I111" s="1855">
        <f t="shared" si="12"/>
        <v>0</v>
      </c>
      <c r="J111" s="1893" t="s">
        <v>665</v>
      </c>
      <c r="K111" s="1894">
        <v>74</v>
      </c>
    </row>
    <row r="112" spans="1:11" ht="15.6" customHeight="1">
      <c r="A112" s="1838">
        <v>75</v>
      </c>
      <c r="B112" s="1635" t="s">
        <v>666</v>
      </c>
      <c r="C112" s="1484"/>
      <c r="D112" s="2484">
        <v>251731469</v>
      </c>
      <c r="E112" s="1895">
        <v>12776791</v>
      </c>
      <c r="F112" s="1854">
        <v>-9151564</v>
      </c>
      <c r="G112" s="1897">
        <v>-50506</v>
      </c>
      <c r="H112" s="1896"/>
      <c r="I112" s="1855">
        <f t="shared" si="12"/>
        <v>273609318</v>
      </c>
      <c r="J112" s="1893" t="s">
        <v>667</v>
      </c>
      <c r="K112" s="1894">
        <v>75</v>
      </c>
    </row>
    <row r="113" spans="1:12" ht="15.6" customHeight="1">
      <c r="A113" s="2481">
        <v>76</v>
      </c>
      <c r="B113" s="2482" t="s">
        <v>3917</v>
      </c>
      <c r="C113" s="2483"/>
      <c r="D113" s="2484"/>
      <c r="E113" s="2485"/>
      <c r="F113" s="2486"/>
      <c r="G113" s="2487"/>
      <c r="H113" s="2487">
        <v>1690172</v>
      </c>
      <c r="I113" s="2484">
        <f t="shared" si="12"/>
        <v>1690172</v>
      </c>
      <c r="J113" s="2503" t="s">
        <v>3926</v>
      </c>
      <c r="K113" s="2481">
        <v>76</v>
      </c>
    </row>
    <row r="114" spans="1:12" ht="15.6" customHeight="1">
      <c r="A114" s="2481">
        <v>77</v>
      </c>
      <c r="B114" s="2394" t="s">
        <v>4589</v>
      </c>
      <c r="C114" s="2499"/>
      <c r="D114" s="2484">
        <f t="shared" ref="D114:I114" si="13">SUM(D99:D113)</f>
        <v>5722203084</v>
      </c>
      <c r="E114" s="2500">
        <f t="shared" si="13"/>
        <v>234958541</v>
      </c>
      <c r="F114" s="2486">
        <f t="shared" si="13"/>
        <v>-120660859</v>
      </c>
      <c r="G114" s="2492">
        <f t="shared" si="13"/>
        <v>-10519561</v>
      </c>
      <c r="H114" s="2491">
        <f t="shared" si="13"/>
        <v>157549</v>
      </c>
      <c r="I114" s="2484">
        <f t="shared" si="13"/>
        <v>6067460472</v>
      </c>
      <c r="J114" s="2501"/>
      <c r="K114" s="2502">
        <v>77</v>
      </c>
    </row>
    <row r="115" spans="1:12" ht="15.6" customHeight="1">
      <c r="A115" s="2481">
        <v>78</v>
      </c>
      <c r="B115" s="2394" t="s">
        <v>3919</v>
      </c>
      <c r="C115" s="2499"/>
      <c r="D115" s="1869"/>
      <c r="E115" s="1870"/>
      <c r="F115" s="1871"/>
      <c r="G115" s="1872"/>
      <c r="H115" s="1872"/>
      <c r="I115" s="1873"/>
      <c r="J115" s="2498"/>
      <c r="K115" s="2502">
        <v>78</v>
      </c>
    </row>
    <row r="116" spans="1:12" ht="15.6" customHeight="1">
      <c r="A116" s="2481">
        <v>79</v>
      </c>
      <c r="B116" s="2394" t="s">
        <v>3920</v>
      </c>
      <c r="C116" s="2499"/>
      <c r="D116" s="2504"/>
      <c r="E116" s="2485"/>
      <c r="F116" s="2493"/>
      <c r="G116" s="2505"/>
      <c r="H116" s="2505"/>
      <c r="I116" s="2487"/>
      <c r="J116" s="2503" t="s">
        <v>3925</v>
      </c>
      <c r="K116" s="2502">
        <v>79</v>
      </c>
    </row>
    <row r="117" spans="1:12" ht="15.6" customHeight="1">
      <c r="A117" s="2481">
        <v>80</v>
      </c>
      <c r="B117" s="2394" t="s">
        <v>3921</v>
      </c>
      <c r="C117" s="2499"/>
      <c r="D117" s="2504"/>
      <c r="E117" s="2485"/>
      <c r="F117" s="2493"/>
      <c r="G117" s="2505"/>
      <c r="H117" s="2505"/>
      <c r="I117" s="2487"/>
      <c r="J117" s="2503" t="s">
        <v>3927</v>
      </c>
      <c r="K117" s="2502">
        <v>80</v>
      </c>
      <c r="L117" s="1899"/>
    </row>
    <row r="118" spans="1:12" ht="15.6" customHeight="1">
      <c r="A118" s="2481">
        <v>81</v>
      </c>
      <c r="B118" s="2394" t="s">
        <v>3922</v>
      </c>
      <c r="C118" s="2499"/>
      <c r="D118" s="2504"/>
      <c r="E118" s="2485"/>
      <c r="F118" s="2493"/>
      <c r="G118" s="2505"/>
      <c r="H118" s="2505"/>
      <c r="I118" s="2487"/>
      <c r="J118" s="2503" t="s">
        <v>3928</v>
      </c>
      <c r="K118" s="2502">
        <v>81</v>
      </c>
      <c r="L118" s="1899"/>
    </row>
    <row r="119" spans="1:12" ht="15.6" customHeight="1">
      <c r="A119" s="2481">
        <v>82</v>
      </c>
      <c r="B119" s="2394" t="s">
        <v>3923</v>
      </c>
      <c r="C119" s="2499"/>
      <c r="D119" s="2504"/>
      <c r="E119" s="2485"/>
      <c r="F119" s="2493"/>
      <c r="G119" s="2505"/>
      <c r="H119" s="2505"/>
      <c r="I119" s="2487"/>
      <c r="J119" s="2503" t="s">
        <v>3929</v>
      </c>
      <c r="K119" s="2502">
        <v>82</v>
      </c>
      <c r="L119" s="1899"/>
    </row>
    <row r="120" spans="1:12" ht="15.6" customHeight="1">
      <c r="A120" s="2481">
        <v>83</v>
      </c>
      <c r="B120" s="2394" t="s">
        <v>3924</v>
      </c>
      <c r="C120" s="2499"/>
      <c r="D120" s="2504"/>
      <c r="E120" s="2485"/>
      <c r="F120" s="2493"/>
      <c r="G120" s="2505"/>
      <c r="H120" s="2505"/>
      <c r="I120" s="2487"/>
      <c r="J120" s="2503" t="s">
        <v>3930</v>
      </c>
      <c r="K120" s="2502">
        <v>83</v>
      </c>
      <c r="L120" s="1899"/>
    </row>
    <row r="121" spans="1:12" ht="15.6" customHeight="1">
      <c r="A121" s="2481">
        <v>84</v>
      </c>
      <c r="B121" s="2394" t="s">
        <v>4391</v>
      </c>
      <c r="C121" s="2499"/>
      <c r="D121" s="2504"/>
      <c r="E121" s="2485"/>
      <c r="F121" s="2493"/>
      <c r="G121" s="2505"/>
      <c r="H121" s="2505"/>
      <c r="I121" s="2487"/>
      <c r="J121" s="2503" t="s">
        <v>3931</v>
      </c>
      <c r="K121" s="2502">
        <v>84</v>
      </c>
      <c r="L121" s="1899"/>
    </row>
    <row r="122" spans="1:12" ht="15.6" customHeight="1">
      <c r="A122" s="2481">
        <v>85</v>
      </c>
      <c r="B122" s="2394" t="s">
        <v>4392</v>
      </c>
      <c r="C122" s="2499"/>
      <c r="D122" s="2504"/>
      <c r="E122" s="2485"/>
      <c r="F122" s="2493"/>
      <c r="G122" s="2505"/>
      <c r="H122" s="2505"/>
      <c r="I122" s="2487"/>
      <c r="J122" s="2503" t="s">
        <v>3932</v>
      </c>
      <c r="K122" s="2502">
        <v>85</v>
      </c>
      <c r="L122" s="1899"/>
    </row>
    <row r="123" spans="1:12" ht="15.6" customHeight="1">
      <c r="A123" s="2481">
        <v>86</v>
      </c>
      <c r="B123" s="2394" t="s">
        <v>4319</v>
      </c>
      <c r="C123" s="2499"/>
      <c r="D123" s="2504">
        <f t="shared" ref="D123:I123" si="14">SUM(D116:D122)</f>
        <v>0</v>
      </c>
      <c r="E123" s="2485">
        <f t="shared" si="14"/>
        <v>0</v>
      </c>
      <c r="F123" s="2493">
        <f t="shared" si="14"/>
        <v>0</v>
      </c>
      <c r="G123" s="2505">
        <f t="shared" si="14"/>
        <v>0</v>
      </c>
      <c r="H123" s="2505">
        <f t="shared" si="14"/>
        <v>0</v>
      </c>
      <c r="I123" s="2487">
        <f t="shared" si="14"/>
        <v>0</v>
      </c>
      <c r="J123" s="2503"/>
      <c r="K123" s="2502">
        <v>86</v>
      </c>
      <c r="L123" s="1899"/>
    </row>
    <row r="124" spans="1:12" ht="15.6" customHeight="1">
      <c r="A124" s="1838">
        <v>87</v>
      </c>
      <c r="B124" s="1635" t="s">
        <v>3918</v>
      </c>
      <c r="C124" s="1484"/>
      <c r="D124" s="1869"/>
      <c r="E124" s="1870"/>
      <c r="F124" s="1871"/>
      <c r="G124" s="1872"/>
      <c r="H124" s="1872"/>
      <c r="I124" s="1873"/>
      <c r="J124" s="1888"/>
      <c r="K124" s="1894">
        <v>87</v>
      </c>
    </row>
    <row r="125" spans="1:12" ht="15.6" customHeight="1">
      <c r="A125" s="1838">
        <v>88</v>
      </c>
      <c r="B125" s="1635" t="s">
        <v>668</v>
      </c>
      <c r="C125" s="1484"/>
      <c r="D125" s="1855">
        <v>2341028</v>
      </c>
      <c r="E125" s="1895"/>
      <c r="F125" s="1854"/>
      <c r="G125" s="1897" t="s">
        <v>1774</v>
      </c>
      <c r="H125" s="1896"/>
      <c r="I125" s="1855">
        <f t="shared" ref="I125:I134" si="15">D125+E125-F125+G125+H125</f>
        <v>2341028</v>
      </c>
      <c r="J125" s="1893" t="s">
        <v>669</v>
      </c>
      <c r="K125" s="1894">
        <v>88</v>
      </c>
    </row>
    <row r="126" spans="1:12" ht="15.6" customHeight="1">
      <c r="A126" s="1838">
        <v>89</v>
      </c>
      <c r="B126" s="1635" t="s">
        <v>670</v>
      </c>
      <c r="C126" s="1484"/>
      <c r="D126" s="1855">
        <v>103351540</v>
      </c>
      <c r="E126" s="1895">
        <v>3062538</v>
      </c>
      <c r="F126" s="1854">
        <v>360639</v>
      </c>
      <c r="G126" s="1897">
        <v>-815078</v>
      </c>
      <c r="H126" s="1896" t="s">
        <v>1774</v>
      </c>
      <c r="I126" s="1855">
        <f t="shared" si="15"/>
        <v>105238361</v>
      </c>
      <c r="J126" s="1893" t="s">
        <v>671</v>
      </c>
      <c r="K126" s="1894">
        <v>89</v>
      </c>
    </row>
    <row r="127" spans="1:12" ht="15.6" customHeight="1">
      <c r="A127" s="1838">
        <v>90</v>
      </c>
      <c r="B127" s="1635" t="s">
        <v>672</v>
      </c>
      <c r="C127" s="1484"/>
      <c r="D127" s="1855">
        <v>4446256</v>
      </c>
      <c r="E127" s="1895">
        <v>-73871</v>
      </c>
      <c r="F127" s="1854">
        <v>232577</v>
      </c>
      <c r="G127" s="1897">
        <v>815078</v>
      </c>
      <c r="H127" s="1896"/>
      <c r="I127" s="1855">
        <f t="shared" si="15"/>
        <v>4954886</v>
      </c>
      <c r="J127" s="1893" t="s">
        <v>673</v>
      </c>
      <c r="K127" s="1894">
        <v>90</v>
      </c>
    </row>
    <row r="128" spans="1:12" ht="15.6" customHeight="1">
      <c r="A128" s="1838">
        <v>91</v>
      </c>
      <c r="B128" s="1635" t="s">
        <v>674</v>
      </c>
      <c r="C128" s="1484"/>
      <c r="D128" s="1855">
        <v>8063206</v>
      </c>
      <c r="E128" s="1895"/>
      <c r="F128" s="1854"/>
      <c r="G128" s="1897"/>
      <c r="H128" s="1896"/>
      <c r="I128" s="1855">
        <f t="shared" si="15"/>
        <v>8063206</v>
      </c>
      <c r="J128" s="1893" t="s">
        <v>675</v>
      </c>
      <c r="K128" s="1894">
        <v>91</v>
      </c>
    </row>
    <row r="129" spans="1:11" ht="15.6" customHeight="1">
      <c r="A129" s="1838">
        <v>92</v>
      </c>
      <c r="B129" s="1635" t="s">
        <v>676</v>
      </c>
      <c r="C129" s="1484"/>
      <c r="D129" s="1855">
        <v>94596</v>
      </c>
      <c r="E129" s="1895"/>
      <c r="F129" s="1854">
        <v>29727</v>
      </c>
      <c r="G129" s="1897"/>
      <c r="H129" s="1896"/>
      <c r="I129" s="1855">
        <f t="shared" si="15"/>
        <v>64869</v>
      </c>
      <c r="J129" s="1893" t="s">
        <v>677</v>
      </c>
      <c r="K129" s="1894">
        <v>92</v>
      </c>
    </row>
    <row r="130" spans="1:11" ht="15.6" customHeight="1">
      <c r="A130" s="1838">
        <v>93</v>
      </c>
      <c r="B130" s="1635" t="s">
        <v>678</v>
      </c>
      <c r="C130" s="1484"/>
      <c r="D130" s="1855">
        <v>46004418</v>
      </c>
      <c r="E130" s="1895">
        <v>622387</v>
      </c>
      <c r="F130" s="1854">
        <v>935341</v>
      </c>
      <c r="G130" s="1897"/>
      <c r="H130" s="1896"/>
      <c r="I130" s="1855">
        <f t="shared" si="15"/>
        <v>45691464</v>
      </c>
      <c r="J130" s="1893" t="s">
        <v>679</v>
      </c>
      <c r="K130" s="1894">
        <v>93</v>
      </c>
    </row>
    <row r="131" spans="1:11" ht="15.6" customHeight="1">
      <c r="A131" s="1838">
        <v>94</v>
      </c>
      <c r="B131" s="1635" t="s">
        <v>680</v>
      </c>
      <c r="C131" s="1484"/>
      <c r="D131" s="1855">
        <v>11844350</v>
      </c>
      <c r="E131" s="1895">
        <v>1514084</v>
      </c>
      <c r="F131" s="1854">
        <v>525994</v>
      </c>
      <c r="G131" s="1897"/>
      <c r="H131" s="1896"/>
      <c r="I131" s="1855">
        <f t="shared" si="15"/>
        <v>12832440</v>
      </c>
      <c r="J131" s="1893" t="s">
        <v>681</v>
      </c>
      <c r="K131" s="1894">
        <v>94</v>
      </c>
    </row>
    <row r="132" spans="1:11" ht="15.6" customHeight="1">
      <c r="A132" s="1838">
        <v>95</v>
      </c>
      <c r="B132" s="1635" t="s">
        <v>682</v>
      </c>
      <c r="C132" s="1484"/>
      <c r="D132" s="1855">
        <v>279275</v>
      </c>
      <c r="E132" s="1895"/>
      <c r="F132" s="1854"/>
      <c r="G132" s="1897"/>
      <c r="H132" s="1896"/>
      <c r="I132" s="1855">
        <f t="shared" si="15"/>
        <v>279275</v>
      </c>
      <c r="J132" s="1893" t="s">
        <v>683</v>
      </c>
      <c r="K132" s="1894">
        <v>95</v>
      </c>
    </row>
    <row r="133" spans="1:11" ht="15.6" customHeight="1">
      <c r="A133" s="1838">
        <v>96</v>
      </c>
      <c r="B133" s="1635" t="s">
        <v>345</v>
      </c>
      <c r="C133" s="1484"/>
      <c r="D133" s="1855">
        <v>65671369</v>
      </c>
      <c r="E133" s="1895">
        <v>1735327</v>
      </c>
      <c r="F133" s="1854">
        <v>1797033</v>
      </c>
      <c r="G133" s="1897" t="s">
        <v>1774</v>
      </c>
      <c r="H133" s="1896"/>
      <c r="I133" s="1855">
        <f t="shared" si="15"/>
        <v>65609663</v>
      </c>
      <c r="J133" s="1893" t="s">
        <v>346</v>
      </c>
      <c r="K133" s="1894">
        <v>96</v>
      </c>
    </row>
    <row r="134" spans="1:11" ht="15.6" customHeight="1">
      <c r="A134" s="1838">
        <v>97</v>
      </c>
      <c r="B134" s="1635" t="s">
        <v>347</v>
      </c>
      <c r="C134" s="1484"/>
      <c r="D134" s="1855">
        <v>49606740</v>
      </c>
      <c r="E134" s="1895">
        <v>504358</v>
      </c>
      <c r="F134" s="1854">
        <v>8287600</v>
      </c>
      <c r="G134" s="1897">
        <v>-116141</v>
      </c>
      <c r="H134" s="1896"/>
      <c r="I134" s="1855">
        <f t="shared" si="15"/>
        <v>41707357</v>
      </c>
      <c r="J134" s="1893" t="s">
        <v>348</v>
      </c>
      <c r="K134" s="1894">
        <v>97</v>
      </c>
    </row>
    <row r="135" spans="1:11" ht="15.6" customHeight="1">
      <c r="A135" s="1838">
        <v>98</v>
      </c>
      <c r="B135" s="1635" t="s">
        <v>349</v>
      </c>
      <c r="C135" s="1484"/>
      <c r="D135" s="1855">
        <v>291702778</v>
      </c>
      <c r="E135" s="1895">
        <v>7364823</v>
      </c>
      <c r="F135" s="1854">
        <f>SUM(F125:F134)</f>
        <v>12168911</v>
      </c>
      <c r="G135" s="1897">
        <f>SUM(G125:G134)</f>
        <v>-116141</v>
      </c>
      <c r="H135" s="1896">
        <f t="shared" ref="H135:I135" si="16">SUM(H125:H134)</f>
        <v>0</v>
      </c>
      <c r="I135" s="1855">
        <f t="shared" si="16"/>
        <v>286782549</v>
      </c>
      <c r="J135" s="1888"/>
      <c r="K135" s="1894">
        <v>98</v>
      </c>
    </row>
    <row r="136" spans="1:11" ht="15.6" customHeight="1">
      <c r="A136" s="1838">
        <v>99</v>
      </c>
      <c r="B136" s="1635" t="s">
        <v>350</v>
      </c>
      <c r="C136" s="1484"/>
      <c r="D136" s="1855"/>
      <c r="E136" s="1895"/>
      <c r="F136" s="1854"/>
      <c r="G136" s="1897"/>
      <c r="H136" s="1896" t="s">
        <v>1774</v>
      </c>
      <c r="I136" s="1855">
        <f>D136+E136-F136+G136+H136</f>
        <v>0</v>
      </c>
      <c r="J136" s="1893" t="s">
        <v>351</v>
      </c>
      <c r="K136" s="1894">
        <v>99</v>
      </c>
    </row>
    <row r="137" spans="1:11" ht="15.6" customHeight="1">
      <c r="A137" s="2481">
        <v>100</v>
      </c>
      <c r="B137" s="2482" t="s">
        <v>3934</v>
      </c>
      <c r="C137" s="2483"/>
      <c r="D137" s="2484">
        <v>3030339</v>
      </c>
      <c r="E137" s="2485"/>
      <c r="F137" s="2486">
        <v>4434</v>
      </c>
      <c r="G137" s="2487"/>
      <c r="H137" s="2487">
        <v>-2292847</v>
      </c>
      <c r="I137" s="2484">
        <f>D137+E137-F137+G137+H137</f>
        <v>733058</v>
      </c>
      <c r="J137" s="2498">
        <v>-399.1</v>
      </c>
      <c r="K137" s="2804">
        <v>100</v>
      </c>
    </row>
    <row r="138" spans="1:11" ht="15.6" customHeight="1">
      <c r="A138" s="2481">
        <v>101</v>
      </c>
      <c r="B138" s="2394" t="s">
        <v>4587</v>
      </c>
      <c r="C138" s="2499"/>
      <c r="D138" s="2484">
        <f t="shared" ref="D138:I138" si="17">D135+D136+D137</f>
        <v>294733117</v>
      </c>
      <c r="E138" s="2500">
        <f t="shared" si="17"/>
        <v>7364823</v>
      </c>
      <c r="F138" s="2486">
        <f t="shared" ref="F138" si="18">F135+F136+F137</f>
        <v>12173345</v>
      </c>
      <c r="G138" s="2492">
        <f t="shared" si="17"/>
        <v>-116141</v>
      </c>
      <c r="H138" s="2491">
        <f t="shared" si="17"/>
        <v>-2292847</v>
      </c>
      <c r="I138" s="2484">
        <f t="shared" si="17"/>
        <v>287515607</v>
      </c>
      <c r="J138" s="2501"/>
      <c r="K138" s="2502">
        <v>101</v>
      </c>
    </row>
    <row r="139" spans="1:11" ht="15.6" customHeight="1">
      <c r="A139" s="2481">
        <v>102</v>
      </c>
      <c r="B139" s="2394" t="s">
        <v>4588</v>
      </c>
      <c r="C139" s="2499"/>
      <c r="D139" s="2484">
        <f t="shared" ref="D139:I139" si="19">D84+D97+D114+D138+D31+D123</f>
        <v>8841673683</v>
      </c>
      <c r="E139" s="2500">
        <f t="shared" si="19"/>
        <v>381954767</v>
      </c>
      <c r="F139" s="2486">
        <f t="shared" ref="F139" si="20">F84+F97+F114+F138+F31+F123</f>
        <v>-91616469</v>
      </c>
      <c r="G139" s="2492">
        <f t="shared" si="19"/>
        <v>-11252278</v>
      </c>
      <c r="H139" s="2491">
        <f>H84+H97+H114+H138+H31+H123</f>
        <v>-3737848</v>
      </c>
      <c r="I139" s="2484">
        <f t="shared" si="19"/>
        <v>9300254793</v>
      </c>
      <c r="J139" s="2501"/>
      <c r="K139" s="2502">
        <v>102</v>
      </c>
    </row>
    <row r="140" spans="1:11" ht="15.6" customHeight="1">
      <c r="A140" s="1838">
        <v>103</v>
      </c>
      <c r="B140" s="1635" t="s">
        <v>352</v>
      </c>
      <c r="C140" s="1484"/>
      <c r="D140" s="1855"/>
      <c r="E140" s="1895"/>
      <c r="F140" s="1854"/>
      <c r="G140" s="1897"/>
      <c r="H140" s="1896"/>
      <c r="I140" s="1855"/>
      <c r="J140" s="1893" t="s">
        <v>353</v>
      </c>
      <c r="K140" s="1894">
        <v>103</v>
      </c>
    </row>
    <row r="141" spans="1:11" ht="15.6" customHeight="1">
      <c r="A141" s="1838">
        <v>104</v>
      </c>
      <c r="B141" s="1635" t="s">
        <v>354</v>
      </c>
      <c r="C141" s="1484"/>
      <c r="D141" s="1855"/>
      <c r="E141" s="1855"/>
      <c r="F141" s="1854"/>
      <c r="G141" s="1897"/>
      <c r="H141" s="1896"/>
      <c r="I141" s="1855"/>
      <c r="J141" s="1888"/>
      <c r="K141" s="1894">
        <v>104</v>
      </c>
    </row>
    <row r="142" spans="1:11" ht="15.6" customHeight="1">
      <c r="A142" s="1838">
        <v>105</v>
      </c>
      <c r="B142" s="1635" t="s">
        <v>1118</v>
      </c>
      <c r="C142" s="1484"/>
      <c r="D142" s="1855"/>
      <c r="E142" s="1895"/>
      <c r="F142" s="1854"/>
      <c r="G142" s="1897"/>
      <c r="H142" s="1896"/>
      <c r="I142" s="1855">
        <f>D142+E142-F142+G142+H142</f>
        <v>0</v>
      </c>
      <c r="J142" s="1893" t="s">
        <v>1119</v>
      </c>
      <c r="K142" s="1894">
        <v>105</v>
      </c>
    </row>
    <row r="143" spans="1:11" ht="15.6" customHeight="1" thickBot="1">
      <c r="A143" s="1874">
        <v>106</v>
      </c>
      <c r="B143" s="2416" t="s">
        <v>4586</v>
      </c>
      <c r="C143" s="2497"/>
      <c r="D143" s="1900">
        <f t="shared" ref="D143:I143" si="21">D139+D142+D140-D141</f>
        <v>8841673683</v>
      </c>
      <c r="E143" s="1901">
        <f t="shared" si="21"/>
        <v>381954767</v>
      </c>
      <c r="F143" s="1902">
        <f t="shared" si="21"/>
        <v>-91616469</v>
      </c>
      <c r="G143" s="1903">
        <f t="shared" si="21"/>
        <v>-11252278</v>
      </c>
      <c r="H143" s="1904">
        <f t="shared" si="21"/>
        <v>-3737848</v>
      </c>
      <c r="I143" s="1900">
        <f t="shared" si="21"/>
        <v>9300254793</v>
      </c>
      <c r="J143" s="1905"/>
      <c r="K143" s="1906">
        <v>106</v>
      </c>
    </row>
    <row r="144" spans="1:11" ht="15.6" customHeight="1">
      <c r="A144" s="1502"/>
      <c r="B144" s="1502"/>
      <c r="C144" s="1502"/>
      <c r="D144" s="1502"/>
      <c r="E144" s="1502"/>
      <c r="F144" s="1502"/>
      <c r="G144" s="1502"/>
      <c r="H144" s="1502"/>
      <c r="I144" s="1502"/>
      <c r="J144" s="1502"/>
      <c r="K144" s="1502"/>
    </row>
    <row r="145" spans="1:11" ht="15.6" customHeight="1">
      <c r="A145" s="2389" t="s">
        <v>4649</v>
      </c>
      <c r="B145" s="2389"/>
      <c r="C145" s="1502"/>
      <c r="D145" s="1502"/>
      <c r="E145" s="1502"/>
      <c r="F145" s="2389" t="s">
        <v>4649</v>
      </c>
      <c r="G145" s="2389"/>
      <c r="H145" s="1502"/>
      <c r="I145" s="1502"/>
      <c r="J145" s="1502"/>
      <c r="K145" s="1907" t="s">
        <v>1120</v>
      </c>
    </row>
    <row r="146" spans="1:11" ht="15.6" customHeight="1">
      <c r="A146" s="1517" t="s">
        <v>1121</v>
      </c>
      <c r="B146" s="1517"/>
      <c r="C146" s="1517"/>
      <c r="D146" s="1517"/>
      <c r="E146" s="1517"/>
      <c r="F146" s="1517" t="s">
        <v>1122</v>
      </c>
      <c r="G146" s="1517"/>
      <c r="H146" s="1517"/>
      <c r="I146" s="1517"/>
      <c r="J146" s="1517"/>
      <c r="K146" s="1517"/>
    </row>
    <row r="147" spans="1:11">
      <c r="A147" s="1502"/>
      <c r="B147" s="1502"/>
      <c r="C147" s="1502"/>
      <c r="D147" s="1502"/>
      <c r="E147" s="1502"/>
      <c r="F147" s="1502"/>
      <c r="G147" s="1502"/>
      <c r="H147" s="1502"/>
      <c r="I147" s="1502"/>
      <c r="J147" s="1502"/>
      <c r="K147" s="1502"/>
    </row>
    <row r="148" spans="1:11">
      <c r="A148" s="1502"/>
      <c r="B148" s="1502"/>
      <c r="C148" s="1502"/>
      <c r="D148" s="1502"/>
      <c r="E148" s="1502"/>
      <c r="F148" s="1502"/>
      <c r="G148" s="1502"/>
      <c r="H148" s="1502"/>
      <c r="I148" s="3480"/>
      <c r="J148" s="1502"/>
      <c r="K148" s="1502"/>
    </row>
    <row r="149" spans="1:11">
      <c r="A149" s="1502"/>
      <c r="B149" s="1502"/>
      <c r="C149" s="1502"/>
      <c r="D149" s="1502"/>
      <c r="E149" s="1502"/>
      <c r="F149" s="1502"/>
      <c r="G149" s="1502"/>
      <c r="H149" s="1502"/>
      <c r="I149" s="1502"/>
      <c r="J149" s="1502"/>
      <c r="K149" s="1502"/>
    </row>
    <row r="150" spans="1:11">
      <c r="A150" s="1502"/>
      <c r="B150" s="1502"/>
      <c r="C150" s="1502"/>
      <c r="D150" s="1502"/>
      <c r="E150" s="1502"/>
      <c r="F150" s="1502"/>
      <c r="G150" s="1502"/>
      <c r="H150" s="1502"/>
      <c r="I150" s="1502"/>
      <c r="J150" s="1502"/>
      <c r="K150" s="1502"/>
    </row>
    <row r="151" spans="1:11">
      <c r="A151" s="1502"/>
      <c r="B151" s="1502"/>
      <c r="C151" s="1502"/>
      <c r="D151" s="1502"/>
      <c r="E151" s="1502"/>
      <c r="F151" s="1502"/>
      <c r="G151" s="1502"/>
      <c r="H151" s="1502"/>
      <c r="I151" s="1502"/>
      <c r="J151" s="1502"/>
      <c r="K151" s="1502"/>
    </row>
    <row r="152" spans="1:11">
      <c r="A152" s="1502"/>
      <c r="B152" s="1502"/>
      <c r="C152" s="1502"/>
      <c r="D152" s="1502"/>
      <c r="E152" s="1502"/>
      <c r="F152" s="1502"/>
      <c r="G152" s="1502"/>
      <c r="H152" s="1502"/>
      <c r="I152" s="1502"/>
      <c r="J152" s="1502"/>
      <c r="K152" s="1502"/>
    </row>
    <row r="153" spans="1:11">
      <c r="A153" s="1502"/>
      <c r="B153" s="1524"/>
      <c r="C153" s="1502"/>
      <c r="D153" s="1502"/>
      <c r="E153" s="1502"/>
      <c r="F153" s="1502"/>
      <c r="G153" s="1502"/>
      <c r="H153" s="1502"/>
      <c r="I153" s="1502"/>
      <c r="J153" s="1502"/>
      <c r="K153" s="1502"/>
    </row>
    <row r="154" spans="1:11">
      <c r="A154" s="1502"/>
      <c r="B154" s="1524"/>
      <c r="C154" s="1502"/>
      <c r="D154" s="1502"/>
      <c r="E154" s="1502"/>
      <c r="F154" s="1502"/>
      <c r="G154" s="1502"/>
      <c r="H154" s="1502"/>
      <c r="I154" s="1502"/>
      <c r="J154" s="1502"/>
      <c r="K154" s="1502"/>
    </row>
    <row r="155" spans="1:11">
      <c r="A155" s="1502"/>
      <c r="B155" s="1524"/>
      <c r="C155" s="1502"/>
      <c r="D155" s="1502"/>
      <c r="E155" s="1502"/>
      <c r="F155" s="1502"/>
      <c r="G155" s="1502"/>
      <c r="H155" s="1502"/>
      <c r="I155" s="1502"/>
      <c r="J155" s="1502"/>
      <c r="K155" s="1502"/>
    </row>
    <row r="156" spans="1:11">
      <c r="A156" s="1502"/>
      <c r="B156" s="1524"/>
      <c r="C156" s="1502"/>
      <c r="D156" s="1502"/>
      <c r="E156" s="1502"/>
      <c r="F156" s="1502"/>
      <c r="G156" s="1502"/>
      <c r="H156" s="1502"/>
      <c r="I156" s="1502"/>
      <c r="J156" s="1502"/>
      <c r="K156" s="1502"/>
    </row>
    <row r="157" spans="1:11">
      <c r="A157" s="1502"/>
      <c r="B157" s="1524"/>
      <c r="C157" s="1502"/>
      <c r="D157" s="1502"/>
      <c r="E157" s="1502"/>
      <c r="F157" s="1502"/>
      <c r="G157" s="1502"/>
      <c r="H157" s="1502"/>
      <c r="I157" s="1502"/>
      <c r="J157" s="1502"/>
      <c r="K157" s="1502"/>
    </row>
    <row r="158" spans="1:11">
      <c r="A158" s="1502"/>
      <c r="B158" s="1524"/>
      <c r="C158" s="1502"/>
      <c r="D158" s="1502"/>
      <c r="E158" s="1502"/>
      <c r="F158" s="1502"/>
      <c r="G158" s="1502"/>
      <c r="H158" s="1502"/>
      <c r="I158" s="1502"/>
      <c r="J158" s="1502"/>
      <c r="K158" s="1502"/>
    </row>
    <row r="159" spans="1:11">
      <c r="A159" s="1502"/>
      <c r="B159" s="1524"/>
      <c r="C159" s="1502"/>
      <c r="D159" s="1502"/>
      <c r="E159" s="1502"/>
      <c r="F159" s="1502"/>
      <c r="G159" s="1502"/>
      <c r="H159" s="1502"/>
      <c r="I159" s="1502"/>
      <c r="J159" s="1502"/>
      <c r="K159" s="1502"/>
    </row>
    <row r="160" spans="1:11">
      <c r="A160" s="1502"/>
      <c r="B160" s="1524"/>
      <c r="C160" s="1502"/>
      <c r="D160" s="1502"/>
      <c r="E160" s="1502"/>
      <c r="F160" s="1502"/>
      <c r="G160" s="1502"/>
      <c r="H160" s="1502"/>
      <c r="I160" s="1502"/>
      <c r="J160" s="1502"/>
      <c r="K160" s="1502"/>
    </row>
    <row r="161" spans="1:2">
      <c r="A161" s="1502"/>
      <c r="B161" s="1524"/>
    </row>
    <row r="162" spans="1:2">
      <c r="A162" s="1502"/>
      <c r="B162" s="1524"/>
    </row>
    <row r="163" spans="1:2">
      <c r="A163" s="1502"/>
      <c r="B163" s="1524"/>
    </row>
    <row r="164" spans="1:2">
      <c r="A164" s="1502"/>
      <c r="B164" s="1524"/>
    </row>
    <row r="165" spans="1:2">
      <c r="A165" s="1502"/>
      <c r="B165" s="1524"/>
    </row>
    <row r="166" spans="1:2">
      <c r="A166" s="1502"/>
      <c r="B166" s="1524"/>
    </row>
    <row r="167" spans="1:2">
      <c r="A167" s="1502"/>
      <c r="B167" s="1524"/>
    </row>
    <row r="168" spans="1:2">
      <c r="A168" s="1502"/>
      <c r="B168" s="1502"/>
    </row>
    <row r="169" spans="1:2">
      <c r="A169" s="1502"/>
      <c r="B169" s="1502"/>
    </row>
  </sheetData>
  <printOptions horizontalCentered="1" verticalCentered="1"/>
  <pageMargins left="0.5" right="0.5" top="0.5" bottom="0.5" header="0.5" footer="0.5"/>
  <pageSetup scale="61" fitToWidth="2" fitToHeight="2" pageOrder="overThenDown" orientation="portrait" horizontalDpi="300" verticalDpi="300" r:id="rId1"/>
  <headerFooter alignWithMargins="0"/>
  <rowBreaks count="1" manualBreakCount="1">
    <brk id="71" max="16383" man="1"/>
  </rowBreaks>
  <colBreaks count="1" manualBreakCount="1">
    <brk id="5"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pageSetUpPr fitToPage="1"/>
  </sheetPr>
  <dimension ref="A1:F78"/>
  <sheetViews>
    <sheetView defaultGridColor="0" colorId="22" zoomScale="80" zoomScaleNormal="80" zoomScaleSheetLayoutView="80" workbookViewId="0">
      <selection activeCell="G60" sqref="G60"/>
    </sheetView>
  </sheetViews>
  <sheetFormatPr defaultColWidth="9.6640625" defaultRowHeight="15"/>
  <cols>
    <col min="1" max="1" width="4.6640625" style="9" customWidth="1"/>
    <col min="2" max="2" width="27" style="9" customWidth="1"/>
    <col min="3" max="3" width="28.33203125" style="9" customWidth="1"/>
    <col min="4" max="4" width="10.6640625" style="9" customWidth="1"/>
    <col min="5" max="5" width="9.88671875" style="9" bestFit="1" customWidth="1"/>
    <col min="6" max="6" width="18.6640625" style="9" customWidth="1"/>
    <col min="7" max="16384" width="9.6640625" style="9"/>
  </cols>
  <sheetData>
    <row r="1" spans="1:6">
      <c r="A1" s="29" t="s">
        <v>1785</v>
      </c>
      <c r="B1" s="208"/>
      <c r="C1" s="209" t="s">
        <v>3273</v>
      </c>
      <c r="D1" s="210" t="s">
        <v>1787</v>
      </c>
      <c r="E1" s="208"/>
      <c r="F1" s="240" t="s">
        <v>1788</v>
      </c>
    </row>
    <row r="2" spans="1:6">
      <c r="A2" s="72" t="str">
        <f>'Data Sheet'!$C$25</f>
        <v xml:space="preserve">Niagara Mohawk Power Corporation </v>
      </c>
      <c r="B2" s="81"/>
      <c r="C2" s="78" t="s">
        <v>1123</v>
      </c>
      <c r="D2" s="91" t="s">
        <v>3292</v>
      </c>
      <c r="E2" s="81"/>
      <c r="F2" s="83"/>
    </row>
    <row r="3" spans="1:6" ht="14.45" customHeight="1">
      <c r="A3" s="74"/>
      <c r="B3" s="102"/>
      <c r="C3" s="86" t="s">
        <v>1124</v>
      </c>
      <c r="D3" s="1220" t="str">
        <f>'Data Sheet'!$C$40</f>
        <v>April 12, 2018</v>
      </c>
      <c r="E3" s="295"/>
      <c r="F3" s="95" t="str">
        <f>'Data Sheet'!$C$38</f>
        <v>December 31, 2017</v>
      </c>
    </row>
    <row r="4" spans="1:6" ht="15" customHeight="1">
      <c r="A4" s="211" t="s">
        <v>1125</v>
      </c>
      <c r="B4" s="212"/>
      <c r="C4" s="212"/>
      <c r="D4" s="212"/>
      <c r="E4" s="212"/>
      <c r="F4" s="213"/>
    </row>
    <row r="5" spans="1:6">
      <c r="A5" s="87"/>
      <c r="B5" s="88" t="s">
        <v>1126</v>
      </c>
      <c r="C5" s="88"/>
      <c r="D5" s="88"/>
      <c r="E5" s="88"/>
      <c r="F5" s="85"/>
    </row>
    <row r="6" spans="1:6">
      <c r="A6" s="72"/>
      <c r="B6" s="17"/>
      <c r="C6" s="17"/>
      <c r="D6" s="17"/>
      <c r="E6" s="17"/>
      <c r="F6" s="73"/>
    </row>
    <row r="7" spans="1:6">
      <c r="A7" s="74"/>
      <c r="B7" s="77" t="s">
        <v>1127</v>
      </c>
      <c r="C7" s="77"/>
      <c r="D7" s="77"/>
      <c r="E7" s="77"/>
      <c r="F7" s="76"/>
    </row>
    <row r="8" spans="1:6">
      <c r="A8" s="87"/>
      <c r="B8" s="597" t="s">
        <v>1128</v>
      </c>
      <c r="C8" s="84"/>
      <c r="D8" s="84"/>
      <c r="E8" s="84"/>
      <c r="F8" s="90"/>
    </row>
    <row r="9" spans="1:6">
      <c r="A9" s="72"/>
      <c r="B9" s="78" t="s">
        <v>1129</v>
      </c>
      <c r="C9" s="78"/>
      <c r="D9" s="78"/>
      <c r="E9" s="598" t="s">
        <v>1130</v>
      </c>
      <c r="F9" s="83"/>
    </row>
    <row r="10" spans="1:6">
      <c r="A10" s="72"/>
      <c r="B10" s="78" t="s">
        <v>1131</v>
      </c>
      <c r="C10" s="598" t="s">
        <v>1132</v>
      </c>
      <c r="D10" s="78" t="s">
        <v>1133</v>
      </c>
      <c r="E10" s="598" t="s">
        <v>1134</v>
      </c>
      <c r="F10" s="218" t="s">
        <v>1135</v>
      </c>
    </row>
    <row r="11" spans="1:6">
      <c r="A11" s="72" t="s">
        <v>1714</v>
      </c>
      <c r="B11" s="78" t="s">
        <v>1136</v>
      </c>
      <c r="C11" s="598" t="s">
        <v>1137</v>
      </c>
      <c r="D11" s="78" t="s">
        <v>1138</v>
      </c>
      <c r="E11" s="598" t="s">
        <v>1139</v>
      </c>
      <c r="F11" s="218" t="s">
        <v>2501</v>
      </c>
    </row>
    <row r="12" spans="1:6">
      <c r="A12" s="74" t="s">
        <v>1717</v>
      </c>
      <c r="B12" s="610" t="s">
        <v>3005</v>
      </c>
      <c r="C12" s="610" t="s">
        <v>3006</v>
      </c>
      <c r="D12" s="610" t="s">
        <v>3007</v>
      </c>
      <c r="E12" s="610" t="s">
        <v>3008</v>
      </c>
      <c r="F12" s="95"/>
    </row>
    <row r="13" spans="1:6">
      <c r="A13" s="315" t="s">
        <v>1722</v>
      </c>
      <c r="B13" s="84" t="s">
        <v>5266</v>
      </c>
      <c r="C13" s="17" t="s">
        <v>5267</v>
      </c>
      <c r="D13" s="3314" t="s">
        <v>6015</v>
      </c>
      <c r="E13" s="2913">
        <v>46370</v>
      </c>
      <c r="F13" s="286">
        <v>104999</v>
      </c>
    </row>
    <row r="14" spans="1:6">
      <c r="A14" s="258" t="s">
        <v>1723</v>
      </c>
      <c r="B14" s="78"/>
      <c r="C14" s="17" t="s">
        <v>5268</v>
      </c>
      <c r="D14" s="78"/>
      <c r="E14" s="17"/>
      <c r="F14" s="264"/>
    </row>
    <row r="15" spans="1:6">
      <c r="A15" s="258" t="s">
        <v>1724</v>
      </c>
      <c r="B15" s="78"/>
      <c r="C15" s="17" t="s">
        <v>5269</v>
      </c>
      <c r="D15" s="78"/>
      <c r="E15" s="17"/>
      <c r="F15" s="264"/>
    </row>
    <row r="16" spans="1:6">
      <c r="A16" s="258" t="s">
        <v>1725</v>
      </c>
      <c r="B16" s="78"/>
      <c r="C16" s="17" t="s">
        <v>5270</v>
      </c>
      <c r="D16" s="78"/>
      <c r="E16" s="17"/>
      <c r="F16" s="264"/>
    </row>
    <row r="17" spans="1:6">
      <c r="A17" s="258" t="s">
        <v>1726</v>
      </c>
      <c r="B17" s="78"/>
      <c r="C17" s="17"/>
      <c r="D17" s="78"/>
      <c r="E17" s="17"/>
      <c r="F17" s="264"/>
    </row>
    <row r="18" spans="1:6">
      <c r="A18" s="258" t="s">
        <v>1727</v>
      </c>
      <c r="B18" s="78" t="s">
        <v>5271</v>
      </c>
      <c r="C18" s="17" t="s">
        <v>5272</v>
      </c>
      <c r="D18" s="2914">
        <v>34319</v>
      </c>
      <c r="E18" s="2913">
        <v>45291</v>
      </c>
      <c r="F18" s="264">
        <v>390790</v>
      </c>
    </row>
    <row r="19" spans="1:6">
      <c r="A19" s="258" t="s">
        <v>1728</v>
      </c>
      <c r="B19" s="78"/>
      <c r="C19" s="17" t="s">
        <v>5273</v>
      </c>
      <c r="D19" s="78"/>
      <c r="E19" s="17"/>
      <c r="F19" s="264"/>
    </row>
    <row r="20" spans="1:6">
      <c r="A20" s="258" t="s">
        <v>1729</v>
      </c>
      <c r="B20" s="78"/>
      <c r="C20" s="17" t="s">
        <v>5274</v>
      </c>
      <c r="D20" s="78"/>
      <c r="E20" s="17"/>
      <c r="F20" s="264"/>
    </row>
    <row r="21" spans="1:6">
      <c r="A21" s="258" t="s">
        <v>1730</v>
      </c>
      <c r="B21" s="78"/>
      <c r="C21" s="17" t="s">
        <v>5269</v>
      </c>
      <c r="D21" s="78"/>
      <c r="E21" s="17"/>
      <c r="F21" s="264"/>
    </row>
    <row r="22" spans="1:6">
      <c r="A22" s="258" t="s">
        <v>1731</v>
      </c>
      <c r="B22" s="78"/>
      <c r="C22" s="17" t="s">
        <v>5275</v>
      </c>
      <c r="D22" s="78"/>
      <c r="E22" s="17"/>
      <c r="F22" s="264"/>
    </row>
    <row r="23" spans="1:6">
      <c r="A23" s="258" t="s">
        <v>1732</v>
      </c>
      <c r="B23" s="78"/>
      <c r="C23" s="17"/>
      <c r="D23" s="78"/>
      <c r="E23" s="17"/>
      <c r="F23" s="264"/>
    </row>
    <row r="24" spans="1:6">
      <c r="A24" s="258" t="s">
        <v>1733</v>
      </c>
      <c r="B24" s="78" t="s">
        <v>5271</v>
      </c>
      <c r="C24" s="17" t="s">
        <v>5272</v>
      </c>
      <c r="D24" s="2914">
        <v>34319</v>
      </c>
      <c r="E24" s="2913">
        <v>45291</v>
      </c>
      <c r="F24" s="264">
        <v>415014</v>
      </c>
    </row>
    <row r="25" spans="1:6">
      <c r="A25" s="258" t="s">
        <v>1734</v>
      </c>
      <c r="B25" s="78"/>
      <c r="C25" s="17" t="s">
        <v>5276</v>
      </c>
      <c r="D25" s="78"/>
      <c r="E25" s="17"/>
      <c r="F25" s="264"/>
    </row>
    <row r="26" spans="1:6">
      <c r="A26" s="258" t="s">
        <v>1735</v>
      </c>
      <c r="B26" s="78"/>
      <c r="C26" s="17" t="s">
        <v>5269</v>
      </c>
      <c r="D26" s="78"/>
      <c r="E26" s="17"/>
      <c r="F26" s="264"/>
    </row>
    <row r="27" spans="1:6">
      <c r="A27" s="258" t="s">
        <v>1736</v>
      </c>
      <c r="B27" s="78"/>
      <c r="C27" s="17" t="s">
        <v>5277</v>
      </c>
      <c r="D27" s="78"/>
      <c r="E27" s="17"/>
      <c r="F27" s="264"/>
    </row>
    <row r="28" spans="1:6">
      <c r="A28" s="258" t="s">
        <v>1737</v>
      </c>
      <c r="B28" s="78"/>
      <c r="C28" s="17"/>
      <c r="D28" s="78"/>
      <c r="E28" s="17"/>
      <c r="F28" s="264"/>
    </row>
    <row r="29" spans="1:6">
      <c r="A29" s="258" t="s">
        <v>1738</v>
      </c>
      <c r="B29" s="78" t="s">
        <v>5278</v>
      </c>
      <c r="C29" s="17" t="s">
        <v>5272</v>
      </c>
      <c r="D29" s="3352">
        <v>31670</v>
      </c>
      <c r="E29" s="3352">
        <v>45473</v>
      </c>
      <c r="F29" s="264">
        <v>410947</v>
      </c>
    </row>
    <row r="30" spans="1:6">
      <c r="A30" s="258" t="s">
        <v>1739</v>
      </c>
      <c r="B30" s="78"/>
      <c r="C30" s="17" t="s">
        <v>5279</v>
      </c>
      <c r="D30" s="78"/>
      <c r="E30" s="17"/>
      <c r="F30" s="264"/>
    </row>
    <row r="31" spans="1:6">
      <c r="A31" s="258" t="s">
        <v>1740</v>
      </c>
      <c r="B31" s="78"/>
      <c r="C31" s="17" t="s">
        <v>5269</v>
      </c>
      <c r="D31" s="78"/>
      <c r="E31" s="17"/>
      <c r="F31" s="264"/>
    </row>
    <row r="32" spans="1:6">
      <c r="A32" s="258" t="s">
        <v>1741</v>
      </c>
      <c r="B32" s="78"/>
      <c r="C32" s="17" t="s">
        <v>5277</v>
      </c>
      <c r="D32" s="78"/>
      <c r="E32" s="17"/>
      <c r="F32" s="264"/>
    </row>
    <row r="33" spans="1:6">
      <c r="A33" s="258" t="s">
        <v>579</v>
      </c>
      <c r="B33" s="78"/>
      <c r="C33" s="17"/>
      <c r="D33" s="78"/>
      <c r="E33" s="17"/>
      <c r="F33" s="264"/>
    </row>
    <row r="34" spans="1:6">
      <c r="A34" s="258" t="s">
        <v>580</v>
      </c>
      <c r="B34" s="78" t="s">
        <v>5280</v>
      </c>
      <c r="C34" s="17" t="s">
        <v>5272</v>
      </c>
      <c r="D34" s="3352">
        <v>32374</v>
      </c>
      <c r="E34" s="3352">
        <v>47233</v>
      </c>
      <c r="F34" s="264">
        <v>514603</v>
      </c>
    </row>
    <row r="35" spans="1:6">
      <c r="A35" s="258" t="s">
        <v>581</v>
      </c>
      <c r="B35" s="78"/>
      <c r="C35" s="17" t="s">
        <v>5281</v>
      </c>
      <c r="D35" s="78"/>
      <c r="E35" s="17"/>
      <c r="F35" s="264"/>
    </row>
    <row r="36" spans="1:6">
      <c r="A36" s="258" t="s">
        <v>582</v>
      </c>
      <c r="B36" s="78"/>
      <c r="C36" s="17" t="s">
        <v>5282</v>
      </c>
      <c r="D36" s="78"/>
      <c r="E36" s="17"/>
      <c r="F36" s="264"/>
    </row>
    <row r="37" spans="1:6">
      <c r="A37" s="258" t="s">
        <v>583</v>
      </c>
      <c r="B37" s="78"/>
      <c r="C37" s="17" t="s">
        <v>5269</v>
      </c>
      <c r="D37" s="78"/>
      <c r="E37" s="17"/>
      <c r="F37" s="264"/>
    </row>
    <row r="38" spans="1:6">
      <c r="A38" s="258" t="s">
        <v>584</v>
      </c>
      <c r="B38" s="78"/>
      <c r="C38" s="17" t="s">
        <v>5283</v>
      </c>
      <c r="D38" s="78"/>
      <c r="E38" s="17"/>
      <c r="F38" s="264"/>
    </row>
    <row r="39" spans="1:6">
      <c r="A39" s="258" t="s">
        <v>585</v>
      </c>
      <c r="B39" s="78"/>
      <c r="C39" s="17"/>
      <c r="D39" s="78"/>
      <c r="E39" s="17"/>
      <c r="F39" s="264"/>
    </row>
    <row r="40" spans="1:6">
      <c r="A40" s="258" t="s">
        <v>2359</v>
      </c>
      <c r="B40" s="78" t="s">
        <v>5284</v>
      </c>
      <c r="C40" s="17" t="s">
        <v>5285</v>
      </c>
      <c r="D40" s="2914">
        <v>33589</v>
      </c>
      <c r="E40" s="3352">
        <v>49207</v>
      </c>
      <c r="F40" s="264">
        <v>710562</v>
      </c>
    </row>
    <row r="41" spans="1:6">
      <c r="A41" s="258" t="s">
        <v>2360</v>
      </c>
      <c r="B41" s="78"/>
      <c r="C41" s="17" t="s">
        <v>5286</v>
      </c>
      <c r="D41" s="78"/>
      <c r="E41" s="17"/>
      <c r="F41" s="264"/>
    </row>
    <row r="42" spans="1:6">
      <c r="A42" s="258"/>
      <c r="B42" s="78"/>
      <c r="C42" s="17" t="s">
        <v>5269</v>
      </c>
      <c r="D42" s="78"/>
      <c r="E42" s="17"/>
      <c r="F42" s="264"/>
    </row>
    <row r="43" spans="1:6">
      <c r="A43" s="258" t="s">
        <v>2361</v>
      </c>
      <c r="B43" s="78"/>
      <c r="C43" s="17" t="s">
        <v>5287</v>
      </c>
      <c r="D43" s="78"/>
      <c r="E43" s="17"/>
      <c r="F43" s="264"/>
    </row>
    <row r="44" spans="1:6">
      <c r="A44" s="258" t="s">
        <v>2362</v>
      </c>
      <c r="B44" s="78"/>
      <c r="C44" s="17"/>
      <c r="D44" s="78"/>
      <c r="E44" s="17"/>
      <c r="F44" s="264"/>
    </row>
    <row r="45" spans="1:6">
      <c r="A45" s="258" t="s">
        <v>2363</v>
      </c>
      <c r="B45" s="78" t="s">
        <v>5288</v>
      </c>
      <c r="C45" s="17" t="s">
        <v>5289</v>
      </c>
      <c r="D45" s="2914">
        <v>33589</v>
      </c>
      <c r="E45" s="2913">
        <v>49633</v>
      </c>
      <c r="F45" s="264">
        <v>280334</v>
      </c>
    </row>
    <row r="46" spans="1:6">
      <c r="A46" s="258" t="s">
        <v>2364</v>
      </c>
      <c r="B46" s="78"/>
      <c r="C46" s="17" t="s">
        <v>5290</v>
      </c>
      <c r="D46" s="78"/>
      <c r="E46" s="17"/>
      <c r="F46" s="264"/>
    </row>
    <row r="47" spans="1:6">
      <c r="A47" s="258" t="s">
        <v>2365</v>
      </c>
      <c r="B47" s="78"/>
      <c r="C47" s="17" t="s">
        <v>5269</v>
      </c>
      <c r="D47" s="78"/>
      <c r="E47" s="17"/>
      <c r="F47" s="264"/>
    </row>
    <row r="48" spans="1:6">
      <c r="A48" s="258" t="s">
        <v>2366</v>
      </c>
      <c r="B48" s="78"/>
      <c r="C48" s="17" t="s">
        <v>5287</v>
      </c>
      <c r="D48" s="78"/>
      <c r="E48" s="17"/>
      <c r="F48" s="264"/>
    </row>
    <row r="49" spans="1:6">
      <c r="A49" s="258" t="s">
        <v>2367</v>
      </c>
      <c r="B49" s="78"/>
      <c r="C49" s="17"/>
      <c r="D49" s="78"/>
      <c r="E49" s="17"/>
      <c r="F49" s="264"/>
    </row>
    <row r="50" spans="1:6">
      <c r="A50" s="258" t="s">
        <v>2368</v>
      </c>
      <c r="B50" s="78" t="s">
        <v>5288</v>
      </c>
      <c r="C50" s="17" t="s">
        <v>5289</v>
      </c>
      <c r="D50" s="2914">
        <v>33589</v>
      </c>
      <c r="E50" s="2913">
        <v>49633</v>
      </c>
      <c r="F50" s="264">
        <v>597878</v>
      </c>
    </row>
    <row r="51" spans="1:6">
      <c r="A51" s="258" t="s">
        <v>2369</v>
      </c>
      <c r="B51" s="78" t="s">
        <v>5291</v>
      </c>
      <c r="C51" s="17" t="s">
        <v>5292</v>
      </c>
      <c r="D51" s="78"/>
      <c r="E51" s="17"/>
      <c r="F51" s="264"/>
    </row>
    <row r="52" spans="1:6">
      <c r="A52" s="258" t="s">
        <v>2370</v>
      </c>
      <c r="B52" s="78"/>
      <c r="C52" s="17" t="s">
        <v>5293</v>
      </c>
      <c r="D52" s="78"/>
      <c r="E52" s="17"/>
      <c r="F52" s="264"/>
    </row>
    <row r="53" spans="1:6">
      <c r="A53" s="258" t="s">
        <v>2371</v>
      </c>
      <c r="B53" s="78"/>
      <c r="C53" s="17" t="s">
        <v>5269</v>
      </c>
      <c r="D53" s="78"/>
      <c r="E53" s="17"/>
      <c r="F53" s="264"/>
    </row>
    <row r="54" spans="1:6">
      <c r="A54" s="258" t="s">
        <v>2372</v>
      </c>
      <c r="B54" s="78"/>
      <c r="C54" s="17" t="s">
        <v>5287</v>
      </c>
      <c r="D54" s="78"/>
      <c r="E54" s="17"/>
      <c r="F54" s="264"/>
    </row>
    <row r="55" spans="1:6">
      <c r="A55" s="258" t="s">
        <v>2373</v>
      </c>
      <c r="B55" s="81"/>
      <c r="C55" s="17"/>
      <c r="D55" s="78"/>
      <c r="E55" s="17"/>
      <c r="F55" s="264"/>
    </row>
    <row r="56" spans="1:6">
      <c r="A56" s="258" t="s">
        <v>2374</v>
      </c>
      <c r="B56" s="78"/>
      <c r="C56" s="17"/>
      <c r="D56" s="78"/>
      <c r="E56" s="17"/>
      <c r="F56" s="264"/>
    </row>
    <row r="57" spans="1:6">
      <c r="A57" s="258" t="s">
        <v>2375</v>
      </c>
      <c r="B57" s="78"/>
      <c r="C57" s="17"/>
      <c r="D57" s="78"/>
      <c r="E57" s="17"/>
      <c r="F57" s="264"/>
    </row>
    <row r="58" spans="1:6">
      <c r="A58" s="258" t="s">
        <v>2376</v>
      </c>
      <c r="B58" s="78"/>
      <c r="C58" s="17"/>
      <c r="D58" s="78"/>
      <c r="E58" s="17"/>
      <c r="F58" s="264"/>
    </row>
    <row r="59" spans="1:6">
      <c r="A59" s="259" t="s">
        <v>2377</v>
      </c>
      <c r="B59" s="86"/>
      <c r="C59" s="17"/>
      <c r="D59" s="78"/>
      <c r="E59" s="17"/>
      <c r="F59" s="265"/>
    </row>
    <row r="60" spans="1:6" ht="15.75" thickBot="1">
      <c r="A60" s="266" t="s">
        <v>2378</v>
      </c>
      <c r="B60" s="417" t="s">
        <v>172</v>
      </c>
      <c r="C60" s="313"/>
      <c r="D60" s="313"/>
      <c r="E60" s="313"/>
      <c r="F60" s="270">
        <f>SUM(F13:F59)</f>
        <v>3425127</v>
      </c>
    </row>
    <row r="62" spans="1:6">
      <c r="A62" s="9" t="s">
        <v>1140</v>
      </c>
    </row>
    <row r="63" spans="1:6">
      <c r="A63" s="69" t="s">
        <v>1141</v>
      </c>
      <c r="B63" s="69"/>
      <c r="C63" s="69"/>
      <c r="D63" s="69"/>
      <c r="E63" s="69"/>
      <c r="F63" s="69"/>
    </row>
    <row r="70" spans="2:2">
      <c r="B70"/>
    </row>
    <row r="71" spans="2:2">
      <c r="B71"/>
    </row>
    <row r="72" spans="2:2">
      <c r="B72"/>
    </row>
    <row r="73" spans="2:2">
      <c r="B73"/>
    </row>
    <row r="74" spans="2:2">
      <c r="B74"/>
    </row>
    <row r="75" spans="2:2">
      <c r="B75"/>
    </row>
    <row r="76" spans="2:2">
      <c r="B76"/>
    </row>
    <row r="77" spans="2:2">
      <c r="B77"/>
    </row>
    <row r="78" spans="2:2">
      <c r="B78"/>
    </row>
  </sheetData>
  <printOptions horizontalCentered="1" verticalCentered="1"/>
  <pageMargins left="0.5" right="0.5" top="0.5" bottom="0.5" header="0.5" footer="0.5"/>
  <pageSetup scale="75"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pageSetUpPr fitToPage="1"/>
  </sheetPr>
  <dimension ref="A1:P143"/>
  <sheetViews>
    <sheetView defaultGridColor="0" topLeftCell="A58" colorId="22" zoomScaleNormal="100" zoomScaleSheetLayoutView="80" workbookViewId="0">
      <selection activeCell="B662" sqref="B662"/>
    </sheetView>
  </sheetViews>
  <sheetFormatPr defaultColWidth="9.6640625" defaultRowHeight="15"/>
  <cols>
    <col min="1" max="1" width="4.6640625" style="9" customWidth="1"/>
    <col min="2" max="2" width="45.6640625" style="9" customWidth="1"/>
    <col min="3" max="3" width="20.44140625" style="9" customWidth="1"/>
    <col min="4" max="5" width="18.6640625" style="9" customWidth="1"/>
    <col min="6" max="16384" width="9.6640625" style="9"/>
  </cols>
  <sheetData>
    <row r="1" spans="1:13" ht="15.6" customHeight="1">
      <c r="A1" s="29" t="s">
        <v>1785</v>
      </c>
      <c r="B1" s="208"/>
      <c r="C1" s="66" t="s">
        <v>3273</v>
      </c>
      <c r="D1" s="209" t="s">
        <v>1787</v>
      </c>
      <c r="E1" s="67" t="s">
        <v>1142</v>
      </c>
      <c r="F1" s="17"/>
      <c r="G1" s="17"/>
      <c r="H1" s="17"/>
      <c r="I1" s="17"/>
      <c r="J1" s="17"/>
      <c r="K1" s="17"/>
      <c r="L1" s="17"/>
    </row>
    <row r="2" spans="1:13" ht="15.6" customHeight="1">
      <c r="A2" s="72" t="str">
        <f>'Data Sheet'!$C$25</f>
        <v xml:space="preserve">Niagara Mohawk Power Corporation </v>
      </c>
      <c r="B2" s="81"/>
      <c r="C2" s="17" t="s">
        <v>1143</v>
      </c>
      <c r="D2" s="78" t="s">
        <v>3292</v>
      </c>
      <c r="E2" s="73"/>
      <c r="F2" s="17"/>
      <c r="G2" s="17"/>
      <c r="H2" s="17"/>
      <c r="I2" s="17"/>
      <c r="J2" s="17"/>
      <c r="K2" s="17"/>
      <c r="L2" s="17"/>
    </row>
    <row r="3" spans="1:13" ht="15.6" customHeight="1">
      <c r="A3" s="74"/>
      <c r="B3" s="102"/>
      <c r="C3" s="77" t="s">
        <v>1144</v>
      </c>
      <c r="D3" s="650" t="str">
        <f>'Data Sheet'!$C$40</f>
        <v>April 12, 2018</v>
      </c>
      <c r="E3" s="95" t="str">
        <f>'Data Sheet'!$C$38</f>
        <v>December 31, 2017</v>
      </c>
      <c r="F3" s="17"/>
      <c r="G3" s="17"/>
      <c r="H3" s="17"/>
      <c r="I3" s="17"/>
      <c r="J3" s="17"/>
      <c r="K3" s="17"/>
      <c r="L3" s="17"/>
    </row>
    <row r="4" spans="1:13" ht="18" customHeight="1">
      <c r="A4" s="241"/>
      <c r="B4" s="242" t="s">
        <v>1145</v>
      </c>
      <c r="C4" s="242"/>
      <c r="D4" s="242"/>
      <c r="E4" s="243"/>
      <c r="F4" s="17"/>
      <c r="G4" s="17"/>
      <c r="H4" s="17"/>
      <c r="I4" s="17"/>
      <c r="J4" s="17"/>
      <c r="K4" s="17"/>
      <c r="L4" s="17"/>
    </row>
    <row r="5" spans="1:13" ht="15.6" customHeight="1">
      <c r="A5" s="72"/>
      <c r="B5" s="17" t="s">
        <v>1146</v>
      </c>
      <c r="C5" s="17"/>
      <c r="D5" s="17"/>
      <c r="E5" s="73"/>
      <c r="F5" s="17"/>
      <c r="G5" s="17"/>
      <c r="H5" s="17"/>
      <c r="I5" s="17"/>
      <c r="J5" s="17"/>
      <c r="K5" s="17"/>
      <c r="L5" s="17"/>
    </row>
    <row r="6" spans="1:13" ht="15.6" customHeight="1">
      <c r="A6" s="72"/>
      <c r="B6" s="17" t="s">
        <v>1147</v>
      </c>
      <c r="C6" s="17"/>
      <c r="D6" s="17"/>
      <c r="E6" s="73"/>
      <c r="F6" s="17"/>
      <c r="G6" s="17"/>
      <c r="H6" s="17"/>
      <c r="I6" s="17"/>
      <c r="J6" s="17"/>
      <c r="K6" s="17"/>
      <c r="L6" s="17"/>
    </row>
    <row r="7" spans="1:13" ht="15.6" customHeight="1">
      <c r="A7" s="72"/>
      <c r="B7" s="17" t="s">
        <v>1148</v>
      </c>
      <c r="C7" s="17"/>
      <c r="D7" s="17"/>
      <c r="E7" s="73"/>
      <c r="F7" s="17"/>
      <c r="G7" s="17"/>
      <c r="H7" s="17"/>
      <c r="I7" s="17"/>
      <c r="J7" s="17"/>
      <c r="K7" s="17"/>
      <c r="L7" s="17"/>
    </row>
    <row r="8" spans="1:13" ht="15.6" customHeight="1">
      <c r="A8" s="72"/>
      <c r="B8" s="17" t="s">
        <v>1149</v>
      </c>
      <c r="C8" s="17"/>
      <c r="D8" s="17"/>
      <c r="E8" s="73"/>
      <c r="F8" s="17"/>
      <c r="G8" s="17"/>
      <c r="H8" s="17"/>
      <c r="I8" s="17"/>
      <c r="J8" s="17"/>
      <c r="K8" s="17"/>
      <c r="L8" s="17"/>
    </row>
    <row r="9" spans="1:13" ht="15.6" customHeight="1">
      <c r="A9" s="72"/>
      <c r="B9" s="17" t="s">
        <v>1150</v>
      </c>
      <c r="C9" s="17"/>
      <c r="D9" s="17"/>
      <c r="E9" s="73"/>
      <c r="F9" s="17"/>
      <c r="G9" s="17"/>
      <c r="H9" s="17"/>
      <c r="I9" s="17"/>
      <c r="J9" s="17"/>
      <c r="K9" s="17"/>
      <c r="L9" s="17"/>
    </row>
    <row r="10" spans="1:13">
      <c r="A10" s="72"/>
      <c r="B10" s="17"/>
      <c r="C10" s="17"/>
      <c r="D10" s="17"/>
      <c r="E10" s="73"/>
      <c r="F10" s="17"/>
      <c r="G10" s="17"/>
      <c r="H10" s="17"/>
      <c r="I10" s="17"/>
      <c r="J10" s="17"/>
      <c r="K10" s="17"/>
      <c r="L10" s="17"/>
    </row>
    <row r="11" spans="1:13">
      <c r="A11" s="74"/>
      <c r="B11" s="77"/>
      <c r="C11" s="77"/>
      <c r="D11" s="77"/>
      <c r="E11" s="76"/>
      <c r="F11" s="17"/>
      <c r="G11" s="17"/>
      <c r="H11" s="17"/>
      <c r="I11" s="17"/>
      <c r="J11" s="17"/>
      <c r="K11" s="17"/>
      <c r="L11" s="17"/>
    </row>
    <row r="12" spans="1:13">
      <c r="A12" s="80"/>
      <c r="B12" s="17"/>
      <c r="C12" s="271" t="s">
        <v>1151</v>
      </c>
      <c r="D12" s="271" t="s">
        <v>1152</v>
      </c>
      <c r="E12" s="218" t="s">
        <v>1822</v>
      </c>
      <c r="F12" s="17"/>
      <c r="G12" s="17"/>
      <c r="H12" s="17"/>
      <c r="I12" s="17"/>
      <c r="J12" s="17"/>
      <c r="K12" s="17"/>
      <c r="L12" s="17"/>
    </row>
    <row r="13" spans="1:13">
      <c r="A13" s="80"/>
      <c r="B13" s="272" t="s">
        <v>1153</v>
      </c>
      <c r="C13" s="271" t="s">
        <v>1154</v>
      </c>
      <c r="D13" s="271" t="s">
        <v>1155</v>
      </c>
      <c r="E13" s="218" t="s">
        <v>1156</v>
      </c>
      <c r="F13" s="17"/>
      <c r="G13" s="17"/>
      <c r="H13" s="17"/>
      <c r="I13" s="17"/>
      <c r="J13" s="17"/>
      <c r="K13" s="17"/>
      <c r="L13" s="17"/>
    </row>
    <row r="14" spans="1:13">
      <c r="A14" s="258" t="s">
        <v>1714</v>
      </c>
      <c r="B14" s="272" t="s">
        <v>1157</v>
      </c>
      <c r="C14" s="271" t="s">
        <v>1158</v>
      </c>
      <c r="D14" s="271" t="s">
        <v>1159</v>
      </c>
      <c r="E14" s="218" t="s">
        <v>2324</v>
      </c>
      <c r="F14" s="17"/>
      <c r="G14" s="17"/>
      <c r="H14" s="17"/>
      <c r="I14" s="17"/>
      <c r="J14" s="17"/>
      <c r="K14" s="17"/>
      <c r="L14" s="17"/>
    </row>
    <row r="15" spans="1:13">
      <c r="A15" s="259" t="s">
        <v>1717</v>
      </c>
      <c r="B15" s="611" t="s">
        <v>3005</v>
      </c>
      <c r="C15" s="307" t="s">
        <v>3006</v>
      </c>
      <c r="D15" s="307" t="s">
        <v>3007</v>
      </c>
      <c r="E15" s="221" t="s">
        <v>3008</v>
      </c>
      <c r="F15" s="17"/>
      <c r="G15" s="17"/>
      <c r="H15" s="17"/>
      <c r="I15" s="17"/>
      <c r="J15" s="17"/>
      <c r="K15" s="17"/>
      <c r="L15" s="17"/>
    </row>
    <row r="16" spans="1:13">
      <c r="A16" s="258">
        <v>1</v>
      </c>
      <c r="B16" s="17" t="s">
        <v>1160</v>
      </c>
      <c r="C16" s="260"/>
      <c r="D16" s="261"/>
      <c r="E16" s="262"/>
      <c r="F16" s="17"/>
      <c r="G16" s="17"/>
      <c r="H16" s="17"/>
      <c r="I16" s="17"/>
      <c r="J16" s="17"/>
      <c r="K16" s="17"/>
      <c r="L16" s="17"/>
      <c r="M16" s="17"/>
    </row>
    <row r="17" spans="1:16">
      <c r="A17" s="258">
        <v>2</v>
      </c>
      <c r="B17" s="17"/>
      <c r="C17" s="91"/>
      <c r="D17" s="91"/>
      <c r="E17" s="263"/>
      <c r="F17" s="17"/>
      <c r="G17" s="17"/>
      <c r="H17" s="17"/>
      <c r="I17" s="17"/>
      <c r="J17" s="17"/>
      <c r="K17" s="17"/>
      <c r="L17" s="17"/>
      <c r="M17" s="17"/>
    </row>
    <row r="18" spans="1:16">
      <c r="A18" s="258">
        <v>3</v>
      </c>
      <c r="B18" s="17"/>
      <c r="C18" s="91"/>
      <c r="D18" s="91"/>
      <c r="E18" s="264"/>
      <c r="F18" s="17"/>
      <c r="G18" s="17"/>
      <c r="H18" s="17"/>
      <c r="I18" s="17"/>
      <c r="J18" s="17"/>
      <c r="K18" s="17"/>
      <c r="L18" s="17"/>
      <c r="M18" s="17"/>
    </row>
    <row r="19" spans="1:16">
      <c r="A19" s="258">
        <v>4</v>
      </c>
      <c r="B19" s="17"/>
      <c r="C19" s="91"/>
      <c r="D19" s="91"/>
      <c r="E19" s="264"/>
      <c r="F19" s="17"/>
      <c r="G19" s="17"/>
      <c r="H19" s="17"/>
      <c r="I19" s="17"/>
      <c r="J19" s="17"/>
      <c r="K19" s="17"/>
      <c r="L19" s="17"/>
      <c r="M19" s="17"/>
    </row>
    <row r="20" spans="1:16">
      <c r="A20" s="258">
        <v>5</v>
      </c>
      <c r="B20" s="17"/>
      <c r="C20" s="91"/>
      <c r="D20" s="91"/>
      <c r="E20" s="264"/>
      <c r="F20" s="17"/>
      <c r="G20" s="17"/>
      <c r="H20" s="17"/>
      <c r="I20" s="17"/>
      <c r="J20" s="17"/>
      <c r="K20" s="17"/>
      <c r="L20" s="17"/>
      <c r="M20" s="17"/>
    </row>
    <row r="21" spans="1:16">
      <c r="A21" s="258">
        <v>6</v>
      </c>
      <c r="B21" s="17"/>
      <c r="C21" s="91"/>
      <c r="D21" s="91"/>
      <c r="E21" s="264"/>
      <c r="F21" s="17"/>
      <c r="G21" s="17"/>
      <c r="H21" s="17"/>
      <c r="I21" s="17"/>
      <c r="J21" s="17"/>
      <c r="K21" s="17"/>
      <c r="L21" s="17"/>
      <c r="M21" s="17"/>
    </row>
    <row r="22" spans="1:16">
      <c r="A22" s="258">
        <v>8</v>
      </c>
      <c r="B22" s="17"/>
      <c r="C22" s="91"/>
      <c r="D22" s="91"/>
      <c r="E22" s="264"/>
      <c r="F22" s="17"/>
      <c r="G22" s="17"/>
      <c r="H22" s="17"/>
      <c r="I22" s="17"/>
      <c r="J22" s="17"/>
      <c r="K22" s="17"/>
      <c r="L22" s="17"/>
      <c r="M22" s="17"/>
    </row>
    <row r="23" spans="1:16">
      <c r="A23" s="258">
        <v>9</v>
      </c>
      <c r="B23" s="17"/>
      <c r="C23" s="91"/>
      <c r="D23" s="91"/>
      <c r="E23" s="264"/>
      <c r="F23" s="17"/>
      <c r="G23" s="17"/>
      <c r="H23" s="17"/>
      <c r="I23" s="17"/>
      <c r="J23" s="17"/>
      <c r="K23" s="17"/>
      <c r="L23" s="17"/>
      <c r="M23" s="17"/>
    </row>
    <row r="24" spans="1:16">
      <c r="A24" s="258">
        <v>10</v>
      </c>
      <c r="B24" s="17"/>
      <c r="C24" s="91"/>
      <c r="D24" s="91"/>
      <c r="E24" s="264"/>
      <c r="F24" s="17"/>
      <c r="G24" s="17"/>
      <c r="H24" s="17"/>
      <c r="I24" s="17"/>
      <c r="J24" s="17"/>
      <c r="K24" s="17"/>
      <c r="L24" s="17"/>
      <c r="M24" s="17"/>
    </row>
    <row r="25" spans="1:16">
      <c r="A25" s="258">
        <v>11</v>
      </c>
      <c r="B25" s="17"/>
      <c r="C25" s="91"/>
      <c r="D25" s="91"/>
      <c r="E25" s="264"/>
      <c r="F25" s="17"/>
      <c r="G25" s="17"/>
      <c r="H25" s="17"/>
      <c r="I25" s="17"/>
      <c r="J25" s="17"/>
      <c r="K25" s="17"/>
      <c r="L25" s="17"/>
      <c r="M25" s="17"/>
    </row>
    <row r="26" spans="1:16">
      <c r="A26" s="258">
        <v>12</v>
      </c>
      <c r="B26" s="17"/>
      <c r="C26" s="91"/>
      <c r="D26" s="91"/>
      <c r="E26" s="264"/>
      <c r="F26" s="17"/>
      <c r="G26" s="17"/>
      <c r="H26" s="17"/>
      <c r="I26" s="17"/>
      <c r="J26" s="17"/>
      <c r="K26" s="17"/>
      <c r="L26" s="17"/>
      <c r="M26" s="17"/>
    </row>
    <row r="27" spans="1:16">
      <c r="A27" s="258">
        <v>13</v>
      </c>
      <c r="B27" s="17"/>
      <c r="C27" s="91"/>
      <c r="D27" s="91"/>
      <c r="E27" s="264"/>
      <c r="F27" s="17"/>
      <c r="G27" s="17"/>
      <c r="H27" s="17"/>
      <c r="I27" s="17"/>
      <c r="J27" s="17"/>
      <c r="K27" s="17"/>
      <c r="L27" s="17"/>
      <c r="M27" s="17"/>
    </row>
    <row r="28" spans="1:16">
      <c r="A28" s="258">
        <v>14</v>
      </c>
      <c r="B28" s="17"/>
      <c r="C28" s="91"/>
      <c r="D28" s="91"/>
      <c r="E28" s="264"/>
      <c r="F28" s="17"/>
      <c r="G28" s="17"/>
      <c r="H28" s="17"/>
      <c r="I28" s="17"/>
      <c r="J28" s="17"/>
      <c r="K28" s="17"/>
      <c r="L28" s="17"/>
      <c r="M28" s="17"/>
    </row>
    <row r="29" spans="1:16">
      <c r="A29" s="258">
        <v>15</v>
      </c>
      <c r="B29" s="17"/>
      <c r="C29" s="91"/>
      <c r="D29" s="91"/>
      <c r="E29" s="264"/>
      <c r="F29" s="69"/>
      <c r="G29" s="69"/>
      <c r="H29" s="69"/>
      <c r="I29" s="69"/>
      <c r="J29" s="69"/>
      <c r="K29" s="69"/>
      <c r="L29" s="69"/>
      <c r="M29" s="69"/>
      <c r="N29" s="69"/>
      <c r="O29" s="69"/>
      <c r="P29" s="69"/>
    </row>
    <row r="30" spans="1:16">
      <c r="A30" s="258">
        <v>16</v>
      </c>
      <c r="B30" s="17"/>
      <c r="C30" s="91"/>
      <c r="D30" s="91"/>
      <c r="E30" s="264"/>
      <c r="F30" s="69"/>
      <c r="G30" s="69"/>
      <c r="H30" s="69"/>
      <c r="I30" s="69"/>
      <c r="J30" s="69"/>
      <c r="K30" s="69"/>
      <c r="L30" s="69"/>
      <c r="M30" s="69"/>
      <c r="N30" s="69"/>
      <c r="O30" s="69"/>
      <c r="P30" s="69"/>
    </row>
    <row r="31" spans="1:16">
      <c r="A31" s="258">
        <v>17</v>
      </c>
      <c r="B31" s="17"/>
      <c r="C31" s="91"/>
      <c r="D31" s="91"/>
      <c r="E31" s="264"/>
      <c r="F31" s="69"/>
      <c r="G31" s="69"/>
      <c r="H31" s="69"/>
      <c r="I31" s="69"/>
      <c r="J31" s="69"/>
      <c r="K31" s="69"/>
      <c r="L31" s="69"/>
      <c r="M31" s="69"/>
      <c r="N31" s="69"/>
      <c r="O31" s="69"/>
      <c r="P31" s="69"/>
    </row>
    <row r="32" spans="1:16">
      <c r="A32" s="258">
        <v>18</v>
      </c>
      <c r="B32" s="17"/>
      <c r="C32" s="91"/>
      <c r="D32" s="91"/>
      <c r="E32" s="264"/>
      <c r="F32" s="17"/>
      <c r="G32" s="17"/>
      <c r="H32" s="17"/>
      <c r="I32" s="17"/>
      <c r="J32" s="17"/>
      <c r="K32" s="17"/>
      <c r="L32" s="17"/>
      <c r="M32" s="17"/>
    </row>
    <row r="33" spans="1:13">
      <c r="A33" s="258">
        <v>19</v>
      </c>
      <c r="B33" s="17"/>
      <c r="C33" s="91"/>
      <c r="D33" s="91"/>
      <c r="E33" s="264"/>
      <c r="F33" s="17"/>
      <c r="G33" s="17"/>
      <c r="H33" s="17"/>
      <c r="I33" s="17"/>
      <c r="J33" s="17"/>
      <c r="K33" s="17"/>
      <c r="L33" s="17"/>
      <c r="M33" s="17"/>
    </row>
    <row r="34" spans="1:13">
      <c r="A34" s="258">
        <v>20</v>
      </c>
      <c r="B34" s="17"/>
      <c r="C34" s="91"/>
      <c r="D34" s="91"/>
      <c r="E34" s="264"/>
      <c r="F34" s="17"/>
      <c r="G34" s="17"/>
      <c r="H34" s="17"/>
      <c r="I34" s="17"/>
      <c r="J34" s="17"/>
      <c r="K34" s="17"/>
      <c r="L34" s="17"/>
      <c r="M34" s="17"/>
    </row>
    <row r="35" spans="1:13">
      <c r="A35" s="258">
        <v>21</v>
      </c>
      <c r="B35" s="17" t="s">
        <v>1161</v>
      </c>
      <c r="C35" s="224"/>
      <c r="D35" s="226"/>
      <c r="E35" s="234"/>
      <c r="F35" s="17"/>
      <c r="G35" s="17"/>
      <c r="H35" s="17"/>
      <c r="I35" s="17"/>
      <c r="J35" s="17"/>
      <c r="K35" s="17"/>
      <c r="L35" s="17"/>
      <c r="M35" s="17"/>
    </row>
    <row r="36" spans="1:13">
      <c r="A36" s="258">
        <v>22</v>
      </c>
      <c r="B36" s="17"/>
      <c r="C36" s="91"/>
      <c r="D36" s="91"/>
      <c r="E36" s="264"/>
      <c r="F36" s="17"/>
      <c r="G36" s="17"/>
      <c r="H36" s="17"/>
      <c r="I36" s="17"/>
      <c r="J36" s="17"/>
      <c r="K36" s="17"/>
      <c r="L36" s="17"/>
      <c r="M36" s="17"/>
    </row>
    <row r="37" spans="1:13">
      <c r="A37" s="258">
        <v>23</v>
      </c>
      <c r="B37" s="17" t="s">
        <v>1774</v>
      </c>
      <c r="C37" s="91"/>
      <c r="D37" s="91"/>
      <c r="E37" s="264"/>
      <c r="F37" s="17"/>
      <c r="G37" s="17"/>
      <c r="H37" s="17"/>
      <c r="I37" s="17"/>
      <c r="J37" s="17"/>
      <c r="K37" s="17"/>
      <c r="L37" s="17"/>
      <c r="M37" s="17"/>
    </row>
    <row r="38" spans="1:13">
      <c r="A38" s="258">
        <v>24</v>
      </c>
      <c r="B38" s="17" t="s">
        <v>1774</v>
      </c>
      <c r="C38" s="91"/>
      <c r="D38" s="91"/>
      <c r="E38" s="264"/>
      <c r="F38" s="17"/>
      <c r="G38" s="17"/>
      <c r="H38" s="17"/>
      <c r="I38" s="17"/>
      <c r="J38" s="17"/>
      <c r="K38" s="17"/>
      <c r="L38" s="17"/>
      <c r="M38" s="17"/>
    </row>
    <row r="39" spans="1:13">
      <c r="A39" s="258">
        <v>25</v>
      </c>
      <c r="B39" s="17" t="s">
        <v>1774</v>
      </c>
      <c r="C39" s="91" t="s">
        <v>1774</v>
      </c>
      <c r="D39" s="91" t="s">
        <v>1774</v>
      </c>
      <c r="E39" s="264" t="s">
        <v>1774</v>
      </c>
      <c r="F39" s="17"/>
      <c r="G39" s="17"/>
      <c r="H39" s="17"/>
      <c r="I39" s="17"/>
      <c r="J39" s="17"/>
      <c r="K39" s="17"/>
      <c r="L39" s="17"/>
      <c r="M39" s="17"/>
    </row>
    <row r="40" spans="1:13">
      <c r="A40" s="258">
        <v>26</v>
      </c>
      <c r="B40" s="17"/>
      <c r="C40" s="91"/>
      <c r="D40" s="91"/>
      <c r="E40" s="264"/>
      <c r="F40" s="17"/>
      <c r="G40" s="17"/>
      <c r="H40" s="17"/>
      <c r="I40" s="17"/>
      <c r="J40" s="17"/>
      <c r="K40" s="17"/>
      <c r="L40" s="17"/>
      <c r="M40" s="17"/>
    </row>
    <row r="41" spans="1:13">
      <c r="A41" s="258">
        <v>27</v>
      </c>
      <c r="B41" s="17"/>
      <c r="C41" s="91"/>
      <c r="D41" s="91"/>
      <c r="E41" s="264"/>
      <c r="F41" s="17"/>
      <c r="G41" s="17"/>
      <c r="H41" s="17"/>
      <c r="I41" s="17"/>
      <c r="J41" s="17"/>
      <c r="K41" s="17"/>
      <c r="L41" s="17"/>
      <c r="M41" s="17"/>
    </row>
    <row r="42" spans="1:13">
      <c r="A42" s="258">
        <v>28</v>
      </c>
      <c r="B42" s="17"/>
      <c r="C42" s="91"/>
      <c r="D42" s="91"/>
      <c r="E42" s="264"/>
      <c r="F42" s="17"/>
      <c r="G42" s="17"/>
      <c r="H42" s="17"/>
      <c r="I42" s="17"/>
      <c r="J42" s="17"/>
      <c r="K42" s="17"/>
      <c r="L42" s="17"/>
      <c r="M42" s="17"/>
    </row>
    <row r="43" spans="1:13">
      <c r="A43" s="258">
        <v>29</v>
      </c>
      <c r="B43" s="17"/>
      <c r="C43" s="91"/>
      <c r="D43" s="91"/>
      <c r="E43" s="264"/>
      <c r="F43" s="17"/>
      <c r="G43" s="17"/>
      <c r="H43" s="17"/>
      <c r="I43" s="17"/>
      <c r="J43" s="17"/>
      <c r="K43" s="17"/>
      <c r="L43" s="17"/>
      <c r="M43" s="17"/>
    </row>
    <row r="44" spans="1:13">
      <c r="A44" s="258">
        <v>30</v>
      </c>
      <c r="B44" s="17"/>
      <c r="C44" s="91"/>
      <c r="D44" s="91"/>
      <c r="E44" s="264"/>
      <c r="F44" s="17"/>
      <c r="G44" s="17"/>
      <c r="H44" s="17"/>
      <c r="I44" s="17"/>
      <c r="J44" s="17"/>
      <c r="K44" s="17"/>
      <c r="L44" s="17"/>
      <c r="M44" s="17"/>
    </row>
    <row r="45" spans="1:13">
      <c r="A45" s="258">
        <v>31</v>
      </c>
      <c r="B45" s="17"/>
      <c r="C45" s="91"/>
      <c r="D45" s="91"/>
      <c r="E45" s="264"/>
      <c r="F45" s="17"/>
      <c r="G45" s="17"/>
      <c r="H45" s="17"/>
      <c r="I45" s="17"/>
      <c r="J45" s="17"/>
      <c r="K45" s="17"/>
      <c r="L45" s="17"/>
      <c r="M45" s="17"/>
    </row>
    <row r="46" spans="1:13">
      <c r="A46" s="258">
        <v>32</v>
      </c>
      <c r="B46" s="17"/>
      <c r="C46" s="91"/>
      <c r="D46" s="91"/>
      <c r="E46" s="264"/>
      <c r="F46" s="17"/>
      <c r="G46" s="17"/>
      <c r="H46" s="17"/>
      <c r="I46" s="17"/>
      <c r="J46" s="17"/>
      <c r="K46" s="17"/>
      <c r="L46" s="17"/>
      <c r="M46" s="17"/>
    </row>
    <row r="47" spans="1:13">
      <c r="A47" s="258">
        <v>33</v>
      </c>
      <c r="B47" s="17"/>
      <c r="C47" s="91"/>
      <c r="D47" s="91"/>
      <c r="E47" s="264"/>
      <c r="F47" s="17"/>
      <c r="G47" s="17"/>
      <c r="H47" s="17"/>
      <c r="I47" s="17"/>
      <c r="J47" s="17"/>
      <c r="K47" s="17"/>
      <c r="L47" s="17"/>
      <c r="M47" s="17"/>
    </row>
    <row r="48" spans="1:13">
      <c r="A48" s="258">
        <v>34</v>
      </c>
      <c r="B48" s="17"/>
      <c r="C48" s="91"/>
      <c r="D48" s="91"/>
      <c r="E48" s="264"/>
      <c r="F48" s="17"/>
      <c r="G48" s="17"/>
      <c r="H48" s="17"/>
      <c r="I48" s="17"/>
      <c r="J48" s="17"/>
      <c r="K48" s="17"/>
      <c r="L48" s="17"/>
      <c r="M48" s="17"/>
    </row>
    <row r="49" spans="1:13">
      <c r="A49" s="258">
        <v>35</v>
      </c>
      <c r="B49" s="17"/>
      <c r="C49" s="91"/>
      <c r="D49" s="91"/>
      <c r="E49" s="264"/>
      <c r="F49" s="17"/>
      <c r="G49" s="17"/>
      <c r="H49" s="17"/>
      <c r="I49" s="17"/>
      <c r="J49" s="17"/>
      <c r="K49" s="17"/>
      <c r="L49" s="17"/>
      <c r="M49" s="17"/>
    </row>
    <row r="50" spans="1:13">
      <c r="A50" s="258">
        <v>36</v>
      </c>
      <c r="B50" s="17"/>
      <c r="C50" s="91"/>
      <c r="D50" s="91"/>
      <c r="E50" s="264"/>
      <c r="F50" s="17"/>
      <c r="G50" s="17"/>
      <c r="H50" s="17"/>
      <c r="I50" s="17"/>
      <c r="J50" s="17"/>
      <c r="K50" s="17"/>
      <c r="L50" s="17"/>
      <c r="M50" s="17"/>
    </row>
    <row r="51" spans="1:13">
      <c r="A51" s="258">
        <v>37</v>
      </c>
      <c r="B51" s="17"/>
      <c r="C51" s="91"/>
      <c r="D51" s="91"/>
      <c r="E51" s="264"/>
      <c r="F51" s="17"/>
      <c r="G51" s="17"/>
      <c r="H51" s="17"/>
      <c r="I51" s="17"/>
      <c r="J51" s="17"/>
      <c r="K51" s="17"/>
      <c r="L51" s="17"/>
      <c r="M51" s="17"/>
    </row>
    <row r="52" spans="1:13">
      <c r="A52" s="258">
        <v>38</v>
      </c>
      <c r="B52" s="17"/>
      <c r="C52" s="91"/>
      <c r="D52" s="91"/>
      <c r="E52" s="264"/>
      <c r="F52" s="17"/>
      <c r="G52" s="17"/>
      <c r="H52" s="17"/>
      <c r="I52" s="17"/>
      <c r="J52" s="17"/>
      <c r="K52" s="17"/>
      <c r="L52" s="17"/>
      <c r="M52" s="17"/>
    </row>
    <row r="53" spans="1:13">
      <c r="A53" s="258">
        <v>39</v>
      </c>
      <c r="B53" s="17"/>
      <c r="C53" s="91"/>
      <c r="D53" s="91"/>
      <c r="E53" s="264"/>
      <c r="F53" s="17"/>
      <c r="G53" s="17"/>
      <c r="H53" s="17"/>
      <c r="I53" s="17"/>
      <c r="J53" s="17"/>
      <c r="K53" s="17"/>
      <c r="L53" s="17"/>
      <c r="M53" s="17"/>
    </row>
    <row r="54" spans="1:13">
      <c r="A54" s="258">
        <v>40</v>
      </c>
      <c r="B54" s="17"/>
      <c r="C54" s="91"/>
      <c r="D54" s="91"/>
      <c r="E54" s="264"/>
      <c r="F54" s="17"/>
      <c r="G54" s="17"/>
      <c r="H54" s="17"/>
      <c r="I54" s="17"/>
      <c r="J54" s="17"/>
      <c r="K54" s="17"/>
      <c r="L54" s="17"/>
      <c r="M54" s="17"/>
    </row>
    <row r="55" spans="1:13">
      <c r="A55" s="258">
        <v>41</v>
      </c>
      <c r="B55" s="17"/>
      <c r="C55" s="91"/>
      <c r="D55" s="91"/>
      <c r="E55" s="264"/>
      <c r="F55" s="17"/>
      <c r="G55" s="17"/>
      <c r="H55" s="17"/>
      <c r="I55" s="17"/>
      <c r="J55" s="17"/>
      <c r="K55" s="17"/>
      <c r="L55" s="17"/>
      <c r="M55" s="17"/>
    </row>
    <row r="56" spans="1:13">
      <c r="A56" s="258">
        <v>42</v>
      </c>
      <c r="B56" s="17"/>
      <c r="C56" s="91"/>
      <c r="D56" s="91"/>
      <c r="E56" s="264"/>
      <c r="F56" s="17"/>
      <c r="G56" s="17"/>
      <c r="H56" s="17"/>
      <c r="I56" s="17"/>
      <c r="J56" s="17"/>
      <c r="K56" s="17"/>
      <c r="L56" s="17"/>
      <c r="M56" s="17"/>
    </row>
    <row r="57" spans="1:13">
      <c r="A57" s="258">
        <v>43</v>
      </c>
      <c r="B57" s="17"/>
      <c r="C57" s="91"/>
      <c r="D57" s="91"/>
      <c r="E57" s="264"/>
      <c r="F57" s="17"/>
      <c r="G57" s="17"/>
      <c r="H57" s="17"/>
      <c r="I57" s="17"/>
      <c r="J57" s="17"/>
      <c r="K57" s="17"/>
      <c r="L57" s="17"/>
      <c r="M57" s="17"/>
    </row>
    <row r="58" spans="1:13">
      <c r="A58" s="258">
        <v>44</v>
      </c>
      <c r="B58" s="17"/>
      <c r="C58" s="91"/>
      <c r="D58" s="91"/>
      <c r="E58" s="264"/>
      <c r="F58" s="17"/>
      <c r="G58" s="17"/>
      <c r="H58" s="17"/>
      <c r="I58" s="17"/>
      <c r="J58" s="17"/>
      <c r="K58" s="17"/>
      <c r="L58" s="17"/>
      <c r="M58" s="17"/>
    </row>
    <row r="59" spans="1:13">
      <c r="A59" s="258">
        <v>45</v>
      </c>
      <c r="B59" s="17"/>
      <c r="C59" s="91"/>
      <c r="D59" s="91"/>
      <c r="E59" s="264"/>
      <c r="F59" s="17"/>
      <c r="G59" s="17"/>
      <c r="H59" s="17"/>
      <c r="I59" s="17"/>
      <c r="J59" s="17"/>
      <c r="K59" s="17"/>
      <c r="L59" s="17"/>
      <c r="M59" s="17"/>
    </row>
    <row r="60" spans="1:13">
      <c r="A60" s="258">
        <v>46</v>
      </c>
      <c r="B60" s="77"/>
      <c r="C60" s="93"/>
      <c r="D60" s="93"/>
      <c r="E60" s="265"/>
      <c r="F60" s="17"/>
      <c r="G60" s="17"/>
      <c r="H60" s="17"/>
      <c r="I60" s="17"/>
      <c r="J60" s="17"/>
      <c r="K60" s="17"/>
      <c r="L60" s="17"/>
      <c r="M60" s="17"/>
    </row>
    <row r="61" spans="1:13" ht="15.75" thickBot="1">
      <c r="A61" s="266">
        <v>47</v>
      </c>
      <c r="B61" s="267" t="s">
        <v>172</v>
      </c>
      <c r="C61" s="268"/>
      <c r="D61" s="269"/>
      <c r="E61" s="270">
        <f>SUM(E17:E60)</f>
        <v>0</v>
      </c>
      <c r="F61" s="17"/>
      <c r="G61" s="17"/>
      <c r="H61" s="17"/>
      <c r="I61" s="17"/>
      <c r="J61" s="17"/>
      <c r="K61" s="17"/>
      <c r="L61" s="17"/>
      <c r="M61" s="17"/>
    </row>
    <row r="62" spans="1:13">
      <c r="A62" s="17"/>
      <c r="B62" s="17"/>
      <c r="C62" s="17"/>
      <c r="D62" s="17"/>
      <c r="E62" s="17"/>
      <c r="F62" s="17"/>
      <c r="G62" s="17"/>
      <c r="H62" s="17"/>
      <c r="I62" s="17"/>
      <c r="J62" s="17"/>
      <c r="K62" s="17"/>
      <c r="L62" s="17"/>
      <c r="M62" s="17"/>
    </row>
    <row r="63" spans="1:13">
      <c r="A63" s="17" t="s">
        <v>1162</v>
      </c>
      <c r="B63" s="17"/>
      <c r="C63" s="17"/>
      <c r="D63" s="17"/>
      <c r="E63" s="257" t="s">
        <v>1163</v>
      </c>
      <c r="F63" s="17"/>
      <c r="G63" s="17"/>
      <c r="H63" s="17"/>
      <c r="I63" s="17"/>
      <c r="J63" s="17"/>
      <c r="K63" s="17"/>
      <c r="L63" s="17"/>
      <c r="M63" s="17"/>
    </row>
    <row r="64" spans="1:13">
      <c r="A64" s="69" t="s">
        <v>1164</v>
      </c>
      <c r="B64" s="69"/>
      <c r="C64" s="69"/>
      <c r="D64" s="69"/>
      <c r="E64" s="69"/>
      <c r="F64" s="17"/>
      <c r="G64" s="17"/>
      <c r="H64" s="17"/>
      <c r="I64" s="17"/>
      <c r="J64" s="17"/>
      <c r="K64" s="17"/>
      <c r="L64" s="17"/>
      <c r="M64" s="17"/>
    </row>
    <row r="65" spans="1:13">
      <c r="A65" s="17"/>
      <c r="B65" s="17"/>
      <c r="C65" s="17"/>
      <c r="D65" s="17"/>
      <c r="E65" s="17"/>
      <c r="F65" s="17"/>
      <c r="G65" s="17"/>
      <c r="H65" s="17"/>
      <c r="I65" s="17"/>
      <c r="J65" s="17"/>
      <c r="K65" s="17"/>
      <c r="L65" s="17"/>
      <c r="M65" s="17"/>
    </row>
    <row r="66" spans="1:13">
      <c r="A66" s="17"/>
      <c r="B66" s="17"/>
      <c r="C66" s="17"/>
      <c r="D66" s="17"/>
      <c r="E66" s="17"/>
      <c r="F66" s="17"/>
      <c r="G66" s="17"/>
      <c r="H66" s="17"/>
      <c r="I66" s="17"/>
      <c r="J66" s="17"/>
      <c r="K66" s="17"/>
      <c r="L66" s="17"/>
      <c r="M66" s="17"/>
    </row>
    <row r="67" spans="1:13">
      <c r="A67" s="17"/>
      <c r="B67" s="17"/>
      <c r="C67" s="17"/>
      <c r="D67" s="17"/>
      <c r="E67" s="17"/>
      <c r="F67" s="17"/>
      <c r="G67" s="17"/>
      <c r="H67" s="17"/>
      <c r="I67" s="17"/>
      <c r="J67" s="17"/>
      <c r="K67" s="17"/>
      <c r="L67" s="17"/>
      <c r="M67" s="17"/>
    </row>
    <row r="68" spans="1:13">
      <c r="A68" s="17"/>
      <c r="B68" s="17"/>
      <c r="C68" s="17"/>
      <c r="D68" s="17"/>
      <c r="E68" s="17"/>
      <c r="F68" s="17"/>
      <c r="G68" s="17"/>
      <c r="H68" s="17"/>
      <c r="I68" s="17"/>
      <c r="J68" s="17"/>
      <c r="K68" s="17"/>
      <c r="L68" s="17"/>
      <c r="M68" s="17"/>
    </row>
    <row r="69" spans="1:13">
      <c r="A69" s="17"/>
      <c r="B69" s="17"/>
      <c r="C69" s="17"/>
      <c r="D69" s="17"/>
      <c r="E69" s="17"/>
      <c r="F69" s="17"/>
      <c r="G69" s="17"/>
      <c r="H69" s="17"/>
      <c r="I69" s="17"/>
      <c r="J69" s="17"/>
      <c r="K69" s="17"/>
      <c r="L69" s="17"/>
      <c r="M69" s="17"/>
    </row>
    <row r="70" spans="1:13">
      <c r="A70" s="17"/>
      <c r="B70" s="17"/>
      <c r="C70" s="17"/>
      <c r="D70" s="17"/>
      <c r="E70" s="17"/>
      <c r="F70" s="17"/>
      <c r="G70" s="17"/>
      <c r="H70" s="17"/>
      <c r="I70" s="17"/>
      <c r="J70" s="17"/>
      <c r="K70" s="17"/>
      <c r="L70" s="17"/>
      <c r="M70" s="17"/>
    </row>
    <row r="71" spans="1:13">
      <c r="A71" s="17"/>
      <c r="B71"/>
      <c r="C71" s="17"/>
      <c r="D71" s="17"/>
      <c r="E71" s="17"/>
      <c r="F71" s="17"/>
      <c r="G71" s="17"/>
      <c r="H71" s="17"/>
      <c r="I71" s="17"/>
      <c r="J71" s="17"/>
      <c r="K71" s="17"/>
      <c r="L71" s="17"/>
      <c r="M71" s="17"/>
    </row>
    <row r="72" spans="1:13">
      <c r="A72" s="17"/>
      <c r="B72"/>
      <c r="C72" s="17"/>
      <c r="D72" s="17"/>
      <c r="E72" s="17"/>
      <c r="F72" s="17"/>
      <c r="G72" s="17"/>
      <c r="H72" s="17"/>
      <c r="I72" s="17"/>
      <c r="J72" s="17"/>
      <c r="K72" s="17"/>
      <c r="L72" s="17"/>
      <c r="M72" s="17"/>
    </row>
    <row r="73" spans="1:13">
      <c r="A73" s="17"/>
      <c r="B73"/>
      <c r="C73" s="17"/>
      <c r="D73" s="17"/>
      <c r="E73" s="17"/>
      <c r="F73" s="17"/>
      <c r="G73" s="17"/>
      <c r="H73" s="17"/>
      <c r="I73" s="17"/>
      <c r="J73" s="17"/>
      <c r="K73" s="17"/>
      <c r="L73" s="17"/>
      <c r="M73" s="17"/>
    </row>
    <row r="74" spans="1:13">
      <c r="A74" s="17"/>
      <c r="B74"/>
      <c r="C74" s="17"/>
      <c r="D74" s="17"/>
      <c r="E74" s="17"/>
      <c r="F74" s="17"/>
      <c r="G74" s="17"/>
      <c r="H74" s="17"/>
      <c r="I74" s="17"/>
      <c r="J74" s="17"/>
      <c r="K74" s="17"/>
      <c r="L74" s="17"/>
      <c r="M74" s="17"/>
    </row>
    <row r="75" spans="1:13">
      <c r="A75" s="17"/>
      <c r="B75"/>
      <c r="C75" s="17"/>
      <c r="D75" s="17"/>
      <c r="E75" s="17"/>
      <c r="F75" s="17"/>
      <c r="G75" s="17"/>
      <c r="H75" s="17"/>
      <c r="I75" s="17"/>
      <c r="J75" s="17"/>
      <c r="K75" s="17"/>
      <c r="L75" s="17"/>
      <c r="M75" s="17"/>
    </row>
    <row r="76" spans="1:13">
      <c r="A76" s="17"/>
      <c r="B76"/>
      <c r="C76" s="17"/>
      <c r="D76" s="17"/>
      <c r="E76" s="17"/>
      <c r="F76" s="17"/>
      <c r="G76" s="17"/>
      <c r="H76" s="17"/>
      <c r="I76" s="17"/>
      <c r="J76" s="17"/>
      <c r="K76" s="17"/>
      <c r="L76" s="17"/>
      <c r="M76" s="17"/>
    </row>
    <row r="77" spans="1:13">
      <c r="A77" s="17"/>
      <c r="B77"/>
      <c r="C77" s="17"/>
      <c r="D77" s="17"/>
      <c r="E77" s="17"/>
      <c r="F77" s="17"/>
      <c r="G77" s="17"/>
      <c r="H77" s="17"/>
      <c r="I77" s="17"/>
      <c r="J77" s="17"/>
      <c r="K77" s="17"/>
      <c r="L77" s="17"/>
      <c r="M77" s="17"/>
    </row>
    <row r="78" spans="1:13">
      <c r="A78" s="17"/>
      <c r="B78"/>
      <c r="C78" s="17"/>
      <c r="D78" s="17"/>
      <c r="E78" s="17"/>
      <c r="F78" s="17"/>
      <c r="G78" s="17"/>
      <c r="H78" s="17"/>
      <c r="I78" s="17"/>
      <c r="J78" s="17"/>
      <c r="K78" s="17"/>
      <c r="L78" s="17"/>
      <c r="M78" s="17"/>
    </row>
    <row r="79" spans="1:13">
      <c r="A79" s="17"/>
      <c r="B79"/>
      <c r="C79" s="17"/>
      <c r="D79" s="17"/>
      <c r="E79" s="17"/>
      <c r="F79" s="17"/>
      <c r="G79" s="17"/>
      <c r="H79" s="17"/>
      <c r="I79" s="17"/>
      <c r="J79" s="17"/>
      <c r="K79" s="17"/>
      <c r="L79" s="17"/>
      <c r="M79" s="17"/>
    </row>
    <row r="80" spans="1:13">
      <c r="A80" s="17"/>
      <c r="B80" s="17"/>
      <c r="C80" s="17"/>
      <c r="D80" s="17"/>
      <c r="E80" s="17"/>
      <c r="F80" s="17"/>
      <c r="G80" s="17"/>
      <c r="H80" s="17"/>
      <c r="I80" s="17"/>
      <c r="J80" s="17"/>
      <c r="K80" s="17"/>
      <c r="L80" s="17"/>
      <c r="M80" s="17"/>
    </row>
    <row r="81" spans="1:13">
      <c r="A81" s="17"/>
      <c r="B81" s="17"/>
      <c r="C81" s="17"/>
      <c r="D81" s="17"/>
      <c r="E81" s="17"/>
      <c r="F81" s="17"/>
      <c r="G81" s="17"/>
      <c r="H81" s="17"/>
      <c r="I81" s="17"/>
      <c r="J81" s="17"/>
      <c r="K81" s="17"/>
      <c r="L81" s="17"/>
      <c r="M81" s="17"/>
    </row>
    <row r="82" spans="1:13">
      <c r="A82" s="17"/>
      <c r="B82" s="17"/>
      <c r="C82" s="17"/>
      <c r="D82" s="17"/>
      <c r="E82" s="17"/>
      <c r="F82" s="17"/>
      <c r="G82" s="17"/>
      <c r="H82" s="17"/>
      <c r="I82" s="17"/>
      <c r="J82" s="17"/>
      <c r="K82" s="17"/>
      <c r="L82" s="17"/>
      <c r="M82" s="17"/>
    </row>
    <row r="83" spans="1:13">
      <c r="A83" s="17"/>
      <c r="B83" s="17"/>
      <c r="C83" s="17"/>
      <c r="D83" s="17"/>
      <c r="E83" s="17"/>
      <c r="F83" s="17"/>
      <c r="G83" s="17"/>
      <c r="H83" s="17"/>
      <c r="I83" s="17"/>
      <c r="J83" s="17"/>
      <c r="K83" s="17"/>
      <c r="L83" s="17"/>
      <c r="M83" s="17"/>
    </row>
    <row r="84" spans="1:13">
      <c r="A84" s="17"/>
      <c r="B84" s="17"/>
      <c r="C84" s="17"/>
      <c r="D84" s="17"/>
      <c r="E84" s="17"/>
      <c r="F84" s="17"/>
      <c r="G84" s="17"/>
      <c r="H84" s="17"/>
      <c r="I84" s="17"/>
      <c r="J84" s="17"/>
      <c r="K84" s="17"/>
      <c r="L84" s="17"/>
      <c r="M84" s="17"/>
    </row>
    <row r="85" spans="1:13">
      <c r="A85" s="17"/>
      <c r="B85" s="17"/>
      <c r="C85" s="17"/>
      <c r="D85" s="17"/>
      <c r="E85" s="17"/>
      <c r="F85" s="17"/>
      <c r="G85" s="17"/>
      <c r="H85" s="17"/>
      <c r="I85" s="17"/>
      <c r="J85" s="17"/>
      <c r="K85" s="17"/>
      <c r="L85" s="17"/>
      <c r="M85" s="17"/>
    </row>
    <row r="86" spans="1:13">
      <c r="A86" s="17"/>
      <c r="B86" s="17"/>
      <c r="C86" s="17"/>
      <c r="D86" s="17"/>
      <c r="E86" s="17"/>
      <c r="F86" s="17"/>
      <c r="G86" s="17"/>
      <c r="H86" s="17"/>
      <c r="I86" s="17"/>
      <c r="J86" s="17"/>
      <c r="K86" s="17"/>
      <c r="L86" s="17"/>
      <c r="M86" s="17"/>
    </row>
    <row r="87" spans="1:13">
      <c r="A87" s="17"/>
      <c r="B87" s="17"/>
      <c r="C87" s="17"/>
      <c r="D87" s="17"/>
      <c r="E87" s="17"/>
      <c r="F87" s="17"/>
      <c r="G87" s="17"/>
      <c r="H87" s="17"/>
      <c r="I87" s="17"/>
      <c r="J87" s="17"/>
      <c r="K87" s="17"/>
      <c r="L87" s="17"/>
      <c r="M87" s="17"/>
    </row>
    <row r="88" spans="1:13">
      <c r="A88" s="17"/>
      <c r="B88" s="17"/>
      <c r="C88" s="17"/>
      <c r="D88" s="17"/>
      <c r="E88" s="17"/>
      <c r="F88" s="17"/>
      <c r="G88" s="17"/>
      <c r="H88" s="17"/>
      <c r="I88" s="17"/>
      <c r="J88" s="17"/>
      <c r="K88" s="17"/>
      <c r="L88" s="17"/>
      <c r="M88" s="17"/>
    </row>
    <row r="89" spans="1:13">
      <c r="A89" s="17"/>
      <c r="B89" s="17"/>
      <c r="C89" s="17"/>
      <c r="D89" s="17"/>
      <c r="E89" s="17"/>
      <c r="F89" s="17"/>
      <c r="G89" s="17"/>
      <c r="H89" s="17"/>
      <c r="I89" s="17"/>
      <c r="J89" s="17"/>
      <c r="K89" s="17"/>
      <c r="L89" s="17"/>
      <c r="M89" s="17"/>
    </row>
    <row r="90" spans="1:13">
      <c r="A90" s="17"/>
      <c r="B90" s="17"/>
      <c r="C90" s="17"/>
      <c r="D90" s="17"/>
      <c r="E90" s="17"/>
      <c r="F90" s="17"/>
      <c r="G90" s="17"/>
      <c r="H90" s="17"/>
      <c r="I90" s="17"/>
      <c r="J90" s="17"/>
      <c r="K90" s="17"/>
      <c r="L90" s="17"/>
    </row>
    <row r="91" spans="1:13">
      <c r="A91" s="17"/>
      <c r="B91" s="17"/>
      <c r="C91" s="17"/>
      <c r="D91" s="17"/>
      <c r="E91" s="17"/>
      <c r="F91" s="17"/>
      <c r="G91" s="17"/>
      <c r="H91" s="17"/>
      <c r="I91" s="17"/>
      <c r="J91" s="17"/>
      <c r="K91" s="17"/>
      <c r="L91" s="17"/>
    </row>
    <row r="92" spans="1:13">
      <c r="A92" s="17"/>
      <c r="B92" s="17"/>
      <c r="C92" s="17"/>
      <c r="D92" s="17"/>
      <c r="E92" s="17"/>
      <c r="F92" s="17"/>
      <c r="G92" s="17"/>
      <c r="H92" s="17"/>
      <c r="I92" s="17"/>
      <c r="J92" s="17"/>
      <c r="K92" s="17"/>
      <c r="L92" s="17"/>
    </row>
    <row r="93" spans="1:13">
      <c r="A93" s="17"/>
      <c r="B93" s="17"/>
      <c r="C93" s="17"/>
      <c r="D93" s="17"/>
      <c r="E93" s="17"/>
      <c r="F93" s="17"/>
      <c r="G93" s="17"/>
      <c r="H93" s="17"/>
      <c r="I93" s="17"/>
      <c r="J93" s="17"/>
      <c r="K93" s="17"/>
      <c r="L93" s="17"/>
    </row>
    <row r="94" spans="1:13">
      <c r="A94" s="17"/>
      <c r="B94" s="17"/>
      <c r="C94" s="17"/>
      <c r="D94" s="17"/>
      <c r="E94" s="17"/>
      <c r="F94" s="17"/>
      <c r="G94" s="17"/>
      <c r="H94" s="17"/>
      <c r="I94" s="17"/>
      <c r="J94" s="17"/>
      <c r="K94" s="17"/>
      <c r="L94" s="17"/>
    </row>
    <row r="95" spans="1:13">
      <c r="A95" s="17"/>
      <c r="B95" s="17"/>
      <c r="C95" s="17"/>
      <c r="D95" s="17"/>
      <c r="E95" s="17"/>
      <c r="F95" s="17"/>
      <c r="G95" s="17"/>
      <c r="H95" s="17"/>
      <c r="I95" s="17"/>
      <c r="J95" s="17"/>
      <c r="K95" s="17"/>
      <c r="L95" s="17"/>
    </row>
    <row r="96" spans="1:13">
      <c r="A96" s="17"/>
      <c r="B96" s="17"/>
      <c r="C96" s="17"/>
      <c r="D96" s="17"/>
      <c r="E96" s="17"/>
      <c r="F96" s="17"/>
      <c r="G96" s="17"/>
      <c r="H96" s="17"/>
      <c r="I96" s="17"/>
      <c r="J96" s="17"/>
      <c r="K96" s="17"/>
      <c r="L96" s="17"/>
    </row>
    <row r="97" spans="1:12">
      <c r="A97" s="17"/>
      <c r="B97" s="17"/>
      <c r="C97" s="17"/>
      <c r="D97" s="17"/>
      <c r="E97" s="17"/>
      <c r="F97" s="17"/>
      <c r="G97" s="17"/>
      <c r="H97" s="17"/>
      <c r="I97" s="17"/>
      <c r="J97" s="17"/>
      <c r="K97" s="17"/>
      <c r="L97" s="17"/>
    </row>
    <row r="98" spans="1:12">
      <c r="A98" s="17"/>
      <c r="B98" s="17"/>
      <c r="C98" s="17"/>
      <c r="D98" s="17"/>
      <c r="E98" s="17"/>
      <c r="F98" s="17"/>
      <c r="G98" s="17"/>
      <c r="H98" s="17"/>
      <c r="I98" s="17"/>
      <c r="J98" s="17"/>
      <c r="K98" s="17"/>
      <c r="L98" s="17"/>
    </row>
    <row r="99" spans="1:12">
      <c r="A99" s="17"/>
      <c r="B99" s="17"/>
      <c r="C99" s="17"/>
      <c r="D99" s="17"/>
      <c r="E99" s="17"/>
      <c r="F99" s="17"/>
      <c r="G99" s="17"/>
      <c r="H99" s="17"/>
      <c r="I99" s="17"/>
      <c r="J99" s="17"/>
      <c r="K99" s="17"/>
      <c r="L99" s="17"/>
    </row>
    <row r="100" spans="1:12">
      <c r="A100" s="17"/>
      <c r="B100" s="17"/>
      <c r="C100" s="17"/>
      <c r="D100" s="17"/>
      <c r="E100" s="17"/>
      <c r="F100" s="17"/>
      <c r="G100" s="17"/>
      <c r="H100" s="17"/>
      <c r="I100" s="17"/>
      <c r="J100" s="17"/>
      <c r="K100" s="17"/>
      <c r="L100" s="17"/>
    </row>
    <row r="101" spans="1:12">
      <c r="A101" s="17"/>
      <c r="B101" s="17"/>
      <c r="C101" s="17"/>
      <c r="D101" s="17"/>
      <c r="E101" s="17"/>
      <c r="F101" s="17"/>
      <c r="G101" s="17"/>
      <c r="H101" s="17"/>
      <c r="I101" s="17"/>
      <c r="J101" s="17"/>
      <c r="K101" s="17"/>
      <c r="L101" s="17"/>
    </row>
    <row r="102" spans="1:12">
      <c r="A102" s="17"/>
      <c r="B102" s="17"/>
      <c r="C102" s="17"/>
      <c r="D102" s="17"/>
      <c r="E102" s="17"/>
      <c r="F102" s="17"/>
      <c r="G102" s="17"/>
      <c r="H102" s="17"/>
      <c r="I102" s="17"/>
      <c r="J102" s="17"/>
      <c r="K102" s="17"/>
      <c r="L102" s="17"/>
    </row>
    <row r="103" spans="1:12">
      <c r="A103" s="17"/>
      <c r="B103" s="17"/>
      <c r="C103" s="17"/>
      <c r="D103" s="17"/>
      <c r="E103" s="17"/>
      <c r="F103" s="17"/>
      <c r="G103" s="17"/>
      <c r="H103" s="17"/>
      <c r="I103" s="17"/>
      <c r="J103" s="17"/>
      <c r="K103" s="17"/>
      <c r="L103" s="17"/>
    </row>
    <row r="104" spans="1:12">
      <c r="A104" s="17"/>
      <c r="B104" s="17"/>
      <c r="C104" s="17"/>
      <c r="D104" s="17"/>
      <c r="E104" s="17"/>
      <c r="F104" s="17"/>
      <c r="G104" s="17"/>
      <c r="H104" s="17"/>
      <c r="I104" s="17"/>
      <c r="J104" s="17"/>
      <c r="K104" s="17"/>
      <c r="L104" s="17"/>
    </row>
    <row r="105" spans="1:12">
      <c r="A105" s="17"/>
      <c r="B105" s="17"/>
      <c r="C105" s="17"/>
      <c r="D105" s="17"/>
      <c r="E105" s="17"/>
      <c r="F105" s="17"/>
      <c r="G105" s="17"/>
      <c r="H105" s="17"/>
      <c r="I105" s="17"/>
      <c r="J105" s="17"/>
      <c r="K105" s="17"/>
      <c r="L105" s="17"/>
    </row>
    <row r="106" spans="1:12">
      <c r="A106" s="17"/>
      <c r="B106" s="17"/>
      <c r="C106" s="17"/>
      <c r="D106" s="17"/>
      <c r="E106" s="17"/>
      <c r="F106" s="17"/>
      <c r="G106" s="17"/>
      <c r="H106" s="17"/>
      <c r="I106" s="17"/>
      <c r="J106" s="17"/>
      <c r="K106" s="17"/>
      <c r="L106" s="17"/>
    </row>
    <row r="107" spans="1:12">
      <c r="A107" s="17"/>
      <c r="B107" s="17"/>
      <c r="C107" s="17"/>
      <c r="D107" s="17"/>
      <c r="E107" s="17"/>
      <c r="F107" s="17"/>
      <c r="G107" s="17"/>
      <c r="H107" s="17"/>
      <c r="I107" s="17"/>
      <c r="J107" s="17"/>
      <c r="K107" s="17"/>
      <c r="L107" s="17"/>
    </row>
    <row r="108" spans="1:12">
      <c r="A108" s="17"/>
      <c r="B108" s="17"/>
      <c r="C108" s="17"/>
      <c r="D108" s="17"/>
      <c r="E108" s="17"/>
      <c r="F108" s="17"/>
      <c r="G108" s="17"/>
      <c r="H108" s="17"/>
      <c r="I108" s="17"/>
      <c r="J108" s="17"/>
      <c r="K108" s="17"/>
      <c r="L108" s="17"/>
    </row>
    <row r="109" spans="1:12">
      <c r="A109" s="17"/>
      <c r="B109" s="17"/>
      <c r="C109" s="17"/>
      <c r="D109" s="17"/>
      <c r="E109" s="17"/>
      <c r="F109" s="17"/>
      <c r="G109" s="17"/>
      <c r="H109" s="17"/>
      <c r="I109" s="17"/>
      <c r="J109" s="17"/>
      <c r="K109" s="17"/>
      <c r="L109" s="17"/>
    </row>
    <row r="110" spans="1:12">
      <c r="A110" s="17"/>
      <c r="B110" s="17"/>
      <c r="C110" s="17"/>
      <c r="D110" s="17"/>
      <c r="E110" s="17"/>
      <c r="F110" s="17"/>
      <c r="G110" s="17"/>
      <c r="H110" s="17"/>
      <c r="I110" s="17"/>
      <c r="J110" s="17"/>
      <c r="K110" s="17"/>
      <c r="L110" s="17"/>
    </row>
    <row r="111" spans="1:12">
      <c r="A111" s="17"/>
      <c r="B111" s="17"/>
      <c r="C111" s="17"/>
      <c r="D111" s="17"/>
      <c r="E111" s="17"/>
      <c r="F111" s="17"/>
      <c r="G111" s="17"/>
      <c r="H111" s="17"/>
      <c r="I111" s="17"/>
      <c r="J111" s="17"/>
      <c r="K111" s="17"/>
      <c r="L111" s="17"/>
    </row>
    <row r="112" spans="1:12">
      <c r="A112" s="17"/>
      <c r="B112" s="17"/>
      <c r="C112" s="17"/>
      <c r="D112" s="17"/>
      <c r="E112" s="17"/>
      <c r="F112" s="17"/>
      <c r="G112" s="17"/>
      <c r="H112" s="17"/>
      <c r="I112" s="17"/>
      <c r="J112" s="17"/>
      <c r="K112" s="17"/>
      <c r="L112" s="17"/>
    </row>
    <row r="113" spans="1:12">
      <c r="A113" s="17"/>
      <c r="B113" s="17"/>
      <c r="C113" s="17"/>
      <c r="D113" s="17"/>
      <c r="E113" s="17"/>
      <c r="F113" s="17"/>
      <c r="G113" s="17"/>
      <c r="H113" s="17"/>
      <c r="I113" s="17"/>
      <c r="J113" s="17"/>
      <c r="K113" s="17"/>
      <c r="L113" s="17"/>
    </row>
    <row r="114" spans="1:12">
      <c r="A114" s="17"/>
      <c r="B114" s="17"/>
      <c r="C114" s="17"/>
      <c r="D114" s="17"/>
      <c r="E114" s="17"/>
      <c r="F114" s="17"/>
      <c r="G114" s="17"/>
      <c r="H114" s="17"/>
      <c r="I114" s="17"/>
      <c r="J114" s="17"/>
      <c r="K114" s="17"/>
      <c r="L114" s="17"/>
    </row>
    <row r="115" spans="1:12">
      <c r="A115" s="17"/>
      <c r="B115" s="17"/>
      <c r="C115" s="17"/>
      <c r="D115" s="17"/>
      <c r="E115" s="17"/>
      <c r="F115" s="17"/>
      <c r="G115" s="17"/>
      <c r="H115" s="17"/>
      <c r="I115" s="17"/>
      <c r="J115" s="17"/>
      <c r="K115" s="17"/>
      <c r="L115" s="17"/>
    </row>
    <row r="116" spans="1:12">
      <c r="A116" s="17"/>
      <c r="B116" s="17"/>
      <c r="C116" s="17"/>
      <c r="D116" s="17"/>
      <c r="E116" s="17"/>
      <c r="F116" s="17"/>
      <c r="G116" s="17"/>
      <c r="H116" s="17"/>
      <c r="I116" s="17"/>
      <c r="J116" s="17"/>
      <c r="K116" s="17"/>
      <c r="L116" s="17"/>
    </row>
    <row r="117" spans="1:12">
      <c r="A117" s="17"/>
      <c r="B117" s="17"/>
      <c r="C117" s="17"/>
      <c r="D117" s="17"/>
      <c r="E117" s="17"/>
      <c r="F117" s="17"/>
      <c r="G117" s="17"/>
      <c r="H117" s="17"/>
      <c r="I117" s="17"/>
      <c r="J117" s="17"/>
      <c r="K117" s="17"/>
      <c r="L117" s="17"/>
    </row>
    <row r="118" spans="1:12">
      <c r="A118" s="17"/>
      <c r="B118" s="17"/>
      <c r="C118" s="17"/>
      <c r="D118" s="17"/>
      <c r="E118" s="17"/>
      <c r="F118" s="17"/>
      <c r="G118" s="17"/>
      <c r="H118" s="17"/>
      <c r="I118" s="17"/>
      <c r="J118" s="17"/>
      <c r="K118" s="17"/>
      <c r="L118" s="17"/>
    </row>
    <row r="119" spans="1:12">
      <c r="A119" s="17"/>
      <c r="B119" s="17"/>
      <c r="C119" s="17"/>
      <c r="D119" s="17"/>
      <c r="E119" s="17"/>
      <c r="F119" s="17"/>
      <c r="G119" s="17"/>
      <c r="H119" s="17"/>
      <c r="I119" s="17"/>
      <c r="J119" s="17"/>
      <c r="K119" s="17"/>
      <c r="L119" s="17"/>
    </row>
    <row r="120" spans="1:12">
      <c r="A120" s="17"/>
      <c r="B120" s="17"/>
      <c r="C120" s="17"/>
      <c r="D120" s="17"/>
      <c r="E120" s="17"/>
      <c r="F120" s="17"/>
      <c r="G120" s="17"/>
      <c r="H120" s="17"/>
      <c r="I120" s="17"/>
      <c r="J120" s="17"/>
      <c r="K120" s="17"/>
      <c r="L120" s="17"/>
    </row>
    <row r="121" spans="1:12">
      <c r="A121" s="17"/>
      <c r="B121" s="17"/>
      <c r="C121" s="17"/>
      <c r="D121" s="17"/>
      <c r="E121" s="17"/>
      <c r="F121" s="17"/>
      <c r="G121" s="17"/>
      <c r="H121" s="17"/>
      <c r="I121" s="17"/>
      <c r="J121" s="17"/>
      <c r="K121" s="17"/>
      <c r="L121" s="17"/>
    </row>
    <row r="122" spans="1:12">
      <c r="A122" s="17"/>
      <c r="B122" s="17"/>
      <c r="C122" s="17"/>
      <c r="D122" s="17"/>
      <c r="E122" s="17"/>
      <c r="F122" s="17"/>
      <c r="G122" s="17"/>
      <c r="H122" s="17"/>
      <c r="I122" s="17"/>
      <c r="J122" s="17"/>
      <c r="K122" s="17"/>
      <c r="L122" s="17"/>
    </row>
    <row r="123" spans="1:12">
      <c r="A123" s="17"/>
      <c r="B123" s="17"/>
      <c r="C123" s="17"/>
      <c r="D123" s="17"/>
      <c r="E123" s="17"/>
      <c r="F123" s="17"/>
      <c r="G123" s="17"/>
      <c r="H123" s="17"/>
      <c r="I123" s="17"/>
      <c r="J123" s="17"/>
      <c r="K123" s="17"/>
      <c r="L123" s="17"/>
    </row>
    <row r="124" spans="1:12">
      <c r="A124" s="17"/>
      <c r="B124" s="17"/>
      <c r="C124" s="17"/>
      <c r="D124" s="17"/>
      <c r="E124" s="17"/>
      <c r="F124" s="17"/>
      <c r="G124" s="17"/>
      <c r="H124" s="17"/>
      <c r="I124" s="17"/>
      <c r="J124" s="17"/>
      <c r="K124" s="17"/>
      <c r="L124" s="17"/>
    </row>
    <row r="125" spans="1:12">
      <c r="A125" s="17"/>
      <c r="B125" s="17"/>
      <c r="C125" s="17"/>
      <c r="D125" s="17"/>
      <c r="E125" s="17"/>
      <c r="F125" s="17"/>
      <c r="G125" s="17"/>
      <c r="H125" s="17"/>
      <c r="I125" s="17"/>
      <c r="J125" s="17"/>
      <c r="K125" s="17"/>
      <c r="L125" s="17"/>
    </row>
    <row r="126" spans="1:12">
      <c r="A126" s="17"/>
      <c r="B126" s="17"/>
      <c r="C126" s="17"/>
      <c r="D126" s="17"/>
      <c r="E126" s="17"/>
      <c r="F126" s="17"/>
      <c r="G126" s="17"/>
      <c r="H126" s="17"/>
      <c r="I126" s="17"/>
      <c r="J126" s="17"/>
      <c r="K126" s="17"/>
      <c r="L126" s="17"/>
    </row>
    <row r="127" spans="1:12">
      <c r="A127" s="17"/>
      <c r="B127" s="17"/>
      <c r="C127" s="17"/>
      <c r="D127" s="17"/>
      <c r="E127" s="17"/>
      <c r="F127" s="17"/>
      <c r="G127" s="17"/>
      <c r="H127" s="17"/>
      <c r="I127" s="17"/>
      <c r="J127" s="17"/>
      <c r="K127" s="17"/>
      <c r="L127" s="17"/>
    </row>
    <row r="128" spans="1:12">
      <c r="A128" s="17"/>
      <c r="B128" s="17"/>
      <c r="C128" s="17"/>
      <c r="D128" s="17"/>
      <c r="E128" s="17"/>
      <c r="F128" s="17"/>
      <c r="G128" s="17"/>
      <c r="H128" s="17"/>
      <c r="I128" s="17"/>
      <c r="J128" s="17"/>
      <c r="K128" s="17"/>
      <c r="L128" s="17"/>
    </row>
    <row r="129" spans="1:12">
      <c r="A129" s="17"/>
      <c r="B129" s="17"/>
      <c r="C129" s="17"/>
      <c r="D129" s="17"/>
      <c r="E129" s="17"/>
      <c r="F129" s="17"/>
      <c r="G129" s="17"/>
      <c r="H129" s="17"/>
      <c r="I129" s="17"/>
      <c r="J129" s="17"/>
      <c r="K129" s="17"/>
      <c r="L129" s="17"/>
    </row>
    <row r="130" spans="1:12">
      <c r="A130" s="17"/>
      <c r="B130" s="17"/>
      <c r="C130" s="17"/>
      <c r="D130" s="17"/>
      <c r="E130" s="17"/>
      <c r="F130" s="17"/>
      <c r="G130" s="17"/>
      <c r="H130" s="17"/>
      <c r="I130" s="17"/>
      <c r="J130" s="17"/>
      <c r="K130" s="17"/>
      <c r="L130" s="17"/>
    </row>
    <row r="131" spans="1:12">
      <c r="A131" s="17"/>
      <c r="B131" s="17"/>
      <c r="C131" s="17"/>
      <c r="D131" s="17"/>
      <c r="E131" s="17"/>
      <c r="F131" s="17"/>
      <c r="G131" s="17"/>
      <c r="H131" s="17"/>
      <c r="I131" s="17"/>
      <c r="J131" s="17"/>
      <c r="K131" s="17"/>
      <c r="L131" s="17"/>
    </row>
    <row r="132" spans="1:12">
      <c r="A132" s="17"/>
      <c r="B132" s="17"/>
      <c r="C132" s="17"/>
      <c r="D132" s="17"/>
      <c r="E132" s="17"/>
      <c r="F132" s="17"/>
      <c r="G132" s="17"/>
      <c r="H132" s="17"/>
      <c r="I132" s="17"/>
      <c r="J132" s="17"/>
      <c r="K132" s="17"/>
      <c r="L132" s="17"/>
    </row>
    <row r="133" spans="1:12">
      <c r="A133" s="17"/>
      <c r="B133" s="17"/>
      <c r="C133" s="17"/>
      <c r="D133" s="17"/>
      <c r="E133" s="17"/>
      <c r="F133" s="17"/>
      <c r="G133" s="17"/>
      <c r="H133" s="17"/>
      <c r="I133" s="17"/>
      <c r="J133" s="17"/>
      <c r="K133" s="17"/>
      <c r="L133" s="17"/>
    </row>
    <row r="134" spans="1:12">
      <c r="A134" s="17"/>
      <c r="B134" s="17"/>
      <c r="C134" s="17"/>
      <c r="D134" s="17"/>
      <c r="E134" s="17"/>
      <c r="F134" s="17"/>
      <c r="G134" s="17"/>
      <c r="H134" s="17"/>
      <c r="I134" s="17"/>
      <c r="J134" s="17"/>
      <c r="K134" s="17"/>
      <c r="L134" s="17"/>
    </row>
    <row r="135" spans="1:12">
      <c r="A135" s="17"/>
      <c r="B135" s="17"/>
      <c r="C135" s="17"/>
      <c r="D135" s="17"/>
      <c r="E135" s="17"/>
      <c r="F135" s="17"/>
      <c r="G135" s="17"/>
      <c r="H135" s="17"/>
      <c r="I135" s="17"/>
      <c r="J135" s="17"/>
      <c r="K135" s="17"/>
      <c r="L135" s="17"/>
    </row>
    <row r="136" spans="1:12">
      <c r="A136" s="17"/>
      <c r="B136" s="17"/>
      <c r="C136" s="17"/>
      <c r="D136" s="17"/>
      <c r="E136" s="17"/>
      <c r="F136" s="17"/>
      <c r="G136" s="17"/>
      <c r="H136" s="17"/>
      <c r="I136" s="17"/>
      <c r="J136" s="17"/>
      <c r="K136" s="17"/>
      <c r="L136" s="17"/>
    </row>
    <row r="137" spans="1:12">
      <c r="A137" s="17"/>
      <c r="B137" s="17"/>
      <c r="C137" s="17"/>
      <c r="D137" s="17"/>
      <c r="E137" s="17"/>
      <c r="F137" s="17"/>
      <c r="G137" s="17"/>
      <c r="H137" s="17"/>
      <c r="I137" s="17"/>
      <c r="J137" s="17"/>
      <c r="K137" s="17"/>
      <c r="L137" s="17"/>
    </row>
    <row r="138" spans="1:12">
      <c r="A138" s="17"/>
      <c r="B138" s="17"/>
      <c r="C138" s="17"/>
      <c r="D138" s="17"/>
      <c r="E138" s="17"/>
      <c r="F138" s="17"/>
      <c r="G138" s="17"/>
      <c r="H138" s="17"/>
      <c r="I138" s="17"/>
      <c r="J138" s="17"/>
      <c r="K138" s="17"/>
      <c r="L138" s="17"/>
    </row>
    <row r="139" spans="1:12">
      <c r="A139" s="17"/>
      <c r="B139" s="17"/>
      <c r="C139" s="17"/>
      <c r="D139" s="17"/>
      <c r="E139" s="17"/>
      <c r="F139" s="17"/>
      <c r="G139" s="17"/>
      <c r="H139" s="17"/>
      <c r="I139" s="17"/>
      <c r="J139" s="17"/>
      <c r="K139" s="17"/>
      <c r="L139" s="17"/>
    </row>
    <row r="140" spans="1:12">
      <c r="A140" s="17"/>
      <c r="B140" s="17"/>
      <c r="C140" s="17"/>
      <c r="D140" s="17"/>
      <c r="E140" s="17"/>
      <c r="F140" s="17"/>
      <c r="G140" s="17"/>
      <c r="H140" s="17"/>
      <c r="I140" s="17"/>
      <c r="J140" s="17"/>
      <c r="K140" s="17"/>
      <c r="L140" s="17"/>
    </row>
    <row r="141" spans="1:12">
      <c r="A141" s="17"/>
      <c r="B141" s="17"/>
      <c r="C141" s="17"/>
      <c r="D141" s="17"/>
      <c r="E141" s="17"/>
      <c r="F141" s="17"/>
      <c r="G141" s="17"/>
      <c r="H141" s="17"/>
      <c r="I141" s="17"/>
      <c r="J141" s="17"/>
      <c r="K141" s="17"/>
      <c r="L141" s="17"/>
    </row>
    <row r="142" spans="1:12">
      <c r="A142" s="17"/>
      <c r="B142" s="17"/>
      <c r="C142" s="17"/>
      <c r="D142" s="17"/>
      <c r="E142" s="17"/>
      <c r="F142" s="17"/>
      <c r="G142" s="17"/>
      <c r="H142" s="17"/>
      <c r="I142" s="17"/>
      <c r="J142" s="17"/>
      <c r="K142" s="17"/>
      <c r="L142" s="17"/>
    </row>
    <row r="143" spans="1:12">
      <c r="A143" s="17"/>
      <c r="B143" s="17"/>
      <c r="C143" s="17"/>
      <c r="D143" s="17"/>
      <c r="E143" s="17"/>
      <c r="F143" s="17"/>
      <c r="G143" s="17"/>
      <c r="H143" s="17"/>
      <c r="I143" s="17"/>
      <c r="J143" s="17"/>
      <c r="K143" s="17"/>
      <c r="L143" s="17"/>
    </row>
  </sheetData>
  <printOptions horizontalCentered="1" verticalCentered="1"/>
  <pageMargins left="0.5" right="0.5" top="0.5" bottom="0.5" header="0.5" footer="0.5"/>
  <pageSetup scale="74"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AA305"/>
  <sheetViews>
    <sheetView defaultGridColor="0" colorId="22" zoomScaleNormal="100" zoomScaleSheetLayoutView="100" workbookViewId="0">
      <selection activeCell="G19" sqref="G19"/>
    </sheetView>
  </sheetViews>
  <sheetFormatPr defaultColWidth="9.6640625" defaultRowHeight="15"/>
  <cols>
    <col min="1" max="1" width="2.6640625" style="1479" customWidth="1"/>
    <col min="2" max="2" width="4.6640625" style="1479" customWidth="1"/>
    <col min="3" max="3" width="1.6640625" style="1479" customWidth="1"/>
    <col min="4" max="4" width="19.6640625" style="1479" customWidth="1"/>
    <col min="5" max="5" width="28.6640625" style="1479" customWidth="1"/>
    <col min="6" max="6" width="15.6640625" style="1479" customWidth="1"/>
    <col min="7" max="7" width="32.88671875" style="3402" customWidth="1"/>
    <col min="8" max="8" width="9.6640625" style="1479"/>
    <col min="9" max="9" width="10.44140625" style="1479" bestFit="1" customWidth="1"/>
    <col min="10" max="16384" width="9.6640625" style="1479"/>
  </cols>
  <sheetData>
    <row r="1" spans="1:27" ht="15.6" customHeight="1">
      <c r="A1" s="1476"/>
      <c r="B1" s="1621" t="s">
        <v>1165</v>
      </c>
      <c r="C1" s="1621"/>
      <c r="D1" s="1477"/>
      <c r="E1" s="1621" t="s">
        <v>3273</v>
      </c>
      <c r="F1" s="1823" t="s">
        <v>1787</v>
      </c>
      <c r="G1" s="3403" t="s">
        <v>1788</v>
      </c>
      <c r="H1" s="1502"/>
      <c r="I1" s="1502"/>
      <c r="J1" s="1502"/>
      <c r="K1" s="1502"/>
      <c r="L1" s="1502"/>
      <c r="M1" s="1502"/>
      <c r="N1" s="1502"/>
      <c r="O1" s="1502"/>
      <c r="P1" s="1502"/>
      <c r="Q1" s="1502"/>
      <c r="R1" s="1502"/>
      <c r="S1" s="1502"/>
      <c r="T1" s="1502"/>
      <c r="U1" s="1502"/>
      <c r="V1" s="1502"/>
      <c r="W1" s="1502"/>
      <c r="X1" s="1502"/>
      <c r="Y1" s="1502"/>
      <c r="Z1" s="1502"/>
      <c r="AA1" s="1502"/>
    </row>
    <row r="2" spans="1:27" ht="15.6" customHeight="1">
      <c r="A2" s="1480"/>
      <c r="B2" s="1502" t="str">
        <f>'Data Sheet'!$C$25</f>
        <v xml:space="preserve">Niagara Mohawk Power Corporation </v>
      </c>
      <c r="C2" s="1502"/>
      <c r="D2" s="1481"/>
      <c r="E2" s="1502" t="s">
        <v>1804</v>
      </c>
      <c r="F2" s="1735" t="s">
        <v>3292</v>
      </c>
      <c r="G2" s="1911"/>
      <c r="H2" s="1502"/>
      <c r="I2" s="1502"/>
      <c r="J2" s="1502"/>
      <c r="K2" s="1502"/>
      <c r="L2" s="1502"/>
      <c r="M2" s="1502"/>
      <c r="N2" s="1502"/>
      <c r="O2" s="1502"/>
      <c r="P2" s="1502"/>
      <c r="Q2" s="1502"/>
      <c r="R2" s="1502"/>
      <c r="S2" s="1502"/>
      <c r="T2" s="1502"/>
      <c r="U2" s="1502"/>
      <c r="V2" s="1502"/>
      <c r="W2" s="1502"/>
      <c r="X2" s="1502"/>
      <c r="Y2" s="1502"/>
      <c r="Z2" s="1502"/>
      <c r="AA2" s="1502"/>
    </row>
    <row r="3" spans="1:27" ht="15.6" customHeight="1">
      <c r="A3" s="1480"/>
      <c r="B3" s="1502"/>
      <c r="C3" s="1502"/>
      <c r="D3" s="1481"/>
      <c r="E3" s="1502" t="s">
        <v>1166</v>
      </c>
      <c r="F3" s="1540" t="str">
        <f>'Data Sheet'!$C$40</f>
        <v>April 12, 2018</v>
      </c>
      <c r="G3" s="2092" t="str">
        <f>'Data Sheet'!$C$38</f>
        <v>December 31, 2017</v>
      </c>
      <c r="H3" s="1502"/>
      <c r="I3" s="1502"/>
      <c r="J3" s="1502"/>
      <c r="K3" s="1502"/>
      <c r="L3" s="1502"/>
      <c r="M3" s="1502"/>
      <c r="N3" s="1502"/>
      <c r="O3" s="1502"/>
      <c r="P3" s="1502"/>
      <c r="Q3" s="1502"/>
      <c r="R3" s="1502"/>
      <c r="S3" s="1502"/>
      <c r="T3" s="1502"/>
      <c r="U3" s="1502"/>
      <c r="V3" s="1502"/>
      <c r="W3" s="1502"/>
      <c r="X3" s="1502"/>
      <c r="Y3" s="1502"/>
      <c r="Z3" s="1502"/>
      <c r="AA3" s="1502"/>
    </row>
    <row r="4" spans="1:27" ht="15.6" customHeight="1">
      <c r="A4" s="1887"/>
      <c r="B4" s="1740" t="s">
        <v>1167</v>
      </c>
      <c r="C4" s="1740"/>
      <c r="D4" s="1740"/>
      <c r="E4" s="1740"/>
      <c r="F4" s="1740"/>
      <c r="G4" s="3404"/>
      <c r="H4" s="1502"/>
      <c r="I4" s="1502"/>
      <c r="J4" s="1502"/>
      <c r="K4" s="1502"/>
      <c r="L4" s="1502"/>
      <c r="M4" s="1502"/>
      <c r="N4" s="1502"/>
      <c r="O4" s="1502"/>
      <c r="P4" s="1502"/>
      <c r="Q4" s="1502"/>
      <c r="R4" s="1502"/>
      <c r="S4" s="1502"/>
      <c r="T4" s="1502"/>
      <c r="U4" s="1502"/>
      <c r="V4" s="1502"/>
      <c r="W4" s="1502"/>
      <c r="X4" s="1502"/>
      <c r="Y4" s="1502"/>
      <c r="Z4" s="1502"/>
      <c r="AA4" s="1502"/>
    </row>
    <row r="5" spans="1:27" ht="15.6" customHeight="1">
      <c r="A5" s="1480"/>
      <c r="B5" s="1502"/>
      <c r="C5" s="1502"/>
      <c r="D5" s="1502"/>
      <c r="E5" s="1502"/>
      <c r="F5" s="1502"/>
      <c r="G5" s="1941"/>
      <c r="H5" s="1502"/>
      <c r="I5" s="1502"/>
      <c r="J5" s="1502"/>
      <c r="K5" s="1502"/>
      <c r="L5" s="1502"/>
      <c r="M5" s="1502"/>
      <c r="N5" s="1502"/>
      <c r="O5" s="1502"/>
      <c r="P5" s="1502"/>
      <c r="Q5" s="1502"/>
      <c r="R5" s="1502"/>
      <c r="S5" s="1502"/>
      <c r="T5" s="1502"/>
      <c r="U5" s="1502"/>
      <c r="V5" s="1502"/>
      <c r="W5" s="1502"/>
      <c r="X5" s="1502"/>
      <c r="Y5" s="1502"/>
      <c r="Z5" s="1502"/>
      <c r="AA5" s="1502"/>
    </row>
    <row r="6" spans="1:27" ht="15.6" customHeight="1">
      <c r="A6" s="1480"/>
      <c r="B6" s="1502" t="s">
        <v>1168</v>
      </c>
      <c r="C6" s="1502"/>
      <c r="D6" s="1502"/>
      <c r="E6" s="1502"/>
      <c r="F6" s="1502"/>
      <c r="G6" s="1941"/>
      <c r="H6" s="1502"/>
      <c r="I6" s="1502"/>
      <c r="J6" s="1502"/>
      <c r="K6" s="1502"/>
      <c r="L6" s="1502"/>
      <c r="M6" s="1502"/>
      <c r="N6" s="1502"/>
      <c r="O6" s="1502"/>
      <c r="P6" s="1502"/>
      <c r="Q6" s="1502"/>
      <c r="R6" s="1502"/>
      <c r="S6" s="1502"/>
      <c r="T6" s="1502"/>
      <c r="U6" s="1502"/>
      <c r="V6" s="1502"/>
      <c r="W6" s="1502"/>
      <c r="X6" s="1502"/>
      <c r="Y6" s="1502"/>
      <c r="Z6" s="1502"/>
      <c r="AA6" s="1502"/>
    </row>
    <row r="7" spans="1:27" ht="15.6" customHeight="1">
      <c r="A7" s="1480"/>
      <c r="B7" s="1502" t="s">
        <v>1169</v>
      </c>
      <c r="C7" s="1502"/>
      <c r="D7" s="1502"/>
      <c r="E7" s="1502"/>
      <c r="F7" s="1502"/>
      <c r="G7" s="1941"/>
      <c r="H7" s="1502"/>
      <c r="I7" s="1502"/>
      <c r="J7" s="1502"/>
      <c r="K7" s="1502"/>
      <c r="L7" s="1502"/>
      <c r="M7" s="1502"/>
      <c r="N7" s="1502"/>
      <c r="O7" s="1502"/>
      <c r="P7" s="1502"/>
      <c r="Q7" s="1502"/>
      <c r="R7" s="1502"/>
      <c r="S7" s="1502"/>
      <c r="T7" s="1502"/>
      <c r="U7" s="1502"/>
      <c r="V7" s="1502"/>
      <c r="W7" s="1502"/>
      <c r="X7" s="1502"/>
      <c r="Y7" s="1502"/>
      <c r="Z7" s="1502"/>
      <c r="AA7" s="1502"/>
    </row>
    <row r="8" spans="1:27" ht="15.6" customHeight="1">
      <c r="A8" s="1480"/>
      <c r="B8" s="1502" t="s">
        <v>1170</v>
      </c>
      <c r="C8" s="1502"/>
      <c r="D8" s="1502"/>
      <c r="E8" s="1502"/>
      <c r="F8" s="1502"/>
      <c r="G8" s="1941"/>
      <c r="H8" s="1502"/>
      <c r="I8" s="1502"/>
      <c r="J8" s="1502"/>
      <c r="K8" s="1502"/>
      <c r="L8" s="1502"/>
      <c r="M8" s="1502"/>
      <c r="N8" s="1502"/>
      <c r="O8" s="1502"/>
      <c r="P8" s="1502"/>
      <c r="Q8" s="1502"/>
      <c r="R8" s="1502"/>
      <c r="S8" s="1502"/>
      <c r="T8" s="1502"/>
      <c r="U8" s="1502"/>
      <c r="V8" s="1502"/>
      <c r="W8" s="1502"/>
      <c r="X8" s="1502"/>
      <c r="Y8" s="1502"/>
      <c r="Z8" s="1502"/>
      <c r="AA8" s="1502"/>
    </row>
    <row r="9" spans="1:27" ht="15.6" customHeight="1">
      <c r="A9" s="1480"/>
      <c r="B9" s="1502" t="s">
        <v>1171</v>
      </c>
      <c r="C9" s="1502"/>
      <c r="D9" s="1502"/>
      <c r="E9" s="1502"/>
      <c r="F9" s="1502"/>
      <c r="G9" s="1941"/>
      <c r="H9" s="1502"/>
      <c r="I9" s="1502"/>
      <c r="J9" s="1502"/>
      <c r="K9" s="1502"/>
      <c r="L9" s="1502"/>
      <c r="M9" s="1502"/>
      <c r="N9" s="1502"/>
      <c r="O9" s="1502"/>
      <c r="P9" s="1502"/>
      <c r="Q9" s="1502"/>
      <c r="R9" s="1502"/>
      <c r="S9" s="1502"/>
      <c r="T9" s="1502"/>
      <c r="U9" s="1502"/>
      <c r="V9" s="1502"/>
      <c r="W9" s="1502"/>
      <c r="X9" s="1502"/>
      <c r="Y9" s="1502"/>
      <c r="Z9" s="1502"/>
      <c r="AA9" s="1502"/>
    </row>
    <row r="10" spans="1:27" ht="15.6" customHeight="1">
      <c r="A10" s="2388"/>
      <c r="B10" s="2389" t="s">
        <v>4594</v>
      </c>
      <c r="C10" s="2389"/>
      <c r="D10" s="2389"/>
      <c r="E10" s="2389"/>
      <c r="F10" s="2389"/>
      <c r="G10" s="3405"/>
      <c r="H10" s="1502"/>
      <c r="I10" s="1502"/>
      <c r="J10" s="1502"/>
      <c r="K10" s="1502"/>
      <c r="L10" s="1502"/>
      <c r="M10" s="1502"/>
      <c r="N10" s="1502"/>
      <c r="O10" s="1502"/>
      <c r="P10" s="1502"/>
      <c r="Q10" s="1502"/>
      <c r="R10" s="1502"/>
      <c r="S10" s="1502"/>
      <c r="T10" s="1502"/>
      <c r="U10" s="1502"/>
      <c r="V10" s="1502"/>
      <c r="W10" s="1502"/>
      <c r="X10" s="1502"/>
      <c r="Y10" s="1502"/>
      <c r="Z10" s="1502"/>
      <c r="AA10" s="1502"/>
    </row>
    <row r="11" spans="1:27" ht="15.6" customHeight="1">
      <c r="A11" s="1483"/>
      <c r="B11" s="1635"/>
      <c r="C11" s="1635"/>
      <c r="D11" s="1635"/>
      <c r="E11" s="1635"/>
      <c r="F11" s="1635"/>
      <c r="G11" s="2047"/>
      <c r="H11" s="1502"/>
      <c r="I11" s="1502"/>
      <c r="J11" s="1502"/>
      <c r="K11" s="1502"/>
      <c r="L11" s="1502"/>
      <c r="M11" s="1502"/>
      <c r="N11" s="1502"/>
      <c r="O11" s="1502"/>
      <c r="P11" s="1502"/>
      <c r="Q11" s="1502"/>
      <c r="R11" s="1502"/>
      <c r="S11" s="1502"/>
      <c r="T11" s="1502"/>
      <c r="U11" s="1502"/>
      <c r="V11" s="1502"/>
      <c r="W11" s="1502"/>
      <c r="X11" s="1502"/>
      <c r="Y11" s="1502"/>
      <c r="Z11" s="1502"/>
      <c r="AA11" s="1502"/>
    </row>
    <row r="12" spans="1:27">
      <c r="A12" s="1480"/>
      <c r="B12" s="1502"/>
      <c r="C12" s="1832"/>
      <c r="D12" s="1518"/>
      <c r="E12" s="1518"/>
      <c r="F12" s="1833"/>
      <c r="G12" s="3406" t="s">
        <v>1172</v>
      </c>
      <c r="H12" s="1502"/>
      <c r="I12" s="1502"/>
      <c r="J12" s="1502"/>
      <c r="K12" s="1502"/>
      <c r="L12" s="1502"/>
      <c r="M12" s="1502"/>
      <c r="N12" s="1502"/>
      <c r="O12" s="1502"/>
      <c r="P12" s="1502"/>
      <c r="Q12" s="1502"/>
      <c r="R12" s="1502"/>
      <c r="S12" s="1502"/>
      <c r="T12" s="1502"/>
      <c r="U12" s="1502"/>
      <c r="V12" s="1502"/>
      <c r="W12" s="1502"/>
      <c r="X12" s="1502"/>
      <c r="Y12" s="1502"/>
      <c r="Z12" s="1502"/>
      <c r="AA12" s="1502"/>
    </row>
    <row r="13" spans="1:27">
      <c r="A13" s="1480"/>
      <c r="B13" s="1496" t="s">
        <v>1714</v>
      </c>
      <c r="C13" s="1754"/>
      <c r="D13" s="1502"/>
      <c r="E13" s="1496" t="s">
        <v>1173</v>
      </c>
      <c r="F13" s="1908"/>
      <c r="G13" s="3406" t="s">
        <v>1174</v>
      </c>
      <c r="H13" s="1502"/>
      <c r="I13" s="1502"/>
      <c r="J13" s="1502"/>
      <c r="K13" s="1502"/>
      <c r="L13" s="1502"/>
      <c r="M13" s="1502"/>
      <c r="N13" s="1502"/>
      <c r="O13" s="1502"/>
      <c r="P13" s="1502"/>
      <c r="Q13" s="1502"/>
      <c r="R13" s="1502"/>
      <c r="S13" s="1502"/>
      <c r="T13" s="1502"/>
      <c r="U13" s="1502"/>
      <c r="V13" s="1502"/>
      <c r="W13" s="1502"/>
      <c r="X13" s="1502"/>
      <c r="Y13" s="1502"/>
      <c r="Z13" s="1502"/>
      <c r="AA13" s="1502"/>
    </row>
    <row r="14" spans="1:27">
      <c r="A14" s="1483"/>
      <c r="B14" s="1499" t="s">
        <v>1717</v>
      </c>
      <c r="C14" s="1825"/>
      <c r="D14" s="1635" t="s">
        <v>1175</v>
      </c>
      <c r="E14" s="1635"/>
      <c r="F14" s="1484"/>
      <c r="G14" s="3407" t="s">
        <v>3006</v>
      </c>
      <c r="H14" s="1502"/>
      <c r="I14" s="1502"/>
      <c r="J14" s="1502"/>
      <c r="K14" s="1502"/>
      <c r="L14" s="1502"/>
      <c r="M14" s="1502"/>
      <c r="N14" s="1502"/>
      <c r="O14" s="1502"/>
      <c r="P14" s="1502"/>
      <c r="Q14" s="1502"/>
      <c r="R14" s="1502"/>
      <c r="S14" s="1502"/>
      <c r="T14" s="1502"/>
      <c r="U14" s="1502"/>
      <c r="V14" s="1502"/>
      <c r="W14" s="1502"/>
      <c r="X14" s="1502"/>
      <c r="Y14" s="1502"/>
      <c r="Z14" s="1502"/>
      <c r="AA14" s="1502"/>
    </row>
    <row r="15" spans="1:27">
      <c r="A15" s="1480"/>
      <c r="B15" s="1502">
        <v>1</v>
      </c>
      <c r="C15" s="1735"/>
      <c r="D15" s="1909" t="s">
        <v>2982</v>
      </c>
      <c r="E15" s="1502"/>
      <c r="F15" s="1502"/>
      <c r="G15" s="1911"/>
      <c r="H15" s="1502"/>
      <c r="I15" s="1502"/>
      <c r="J15" s="1502"/>
      <c r="K15" s="1502"/>
      <c r="L15" s="1502"/>
      <c r="M15" s="1502"/>
      <c r="N15" s="1502"/>
      <c r="O15" s="1502"/>
      <c r="P15" s="1502"/>
      <c r="Q15" s="1502"/>
      <c r="R15" s="1502"/>
      <c r="S15" s="1502"/>
      <c r="T15" s="1502"/>
      <c r="U15" s="1502"/>
      <c r="V15" s="1502"/>
      <c r="W15" s="1502"/>
      <c r="X15" s="1502"/>
      <c r="Y15" s="1502"/>
      <c r="Z15" s="1502"/>
      <c r="AA15" s="1502"/>
    </row>
    <row r="16" spans="1:27">
      <c r="A16" s="1480"/>
      <c r="B16" s="1502">
        <v>2</v>
      </c>
      <c r="C16" s="1735"/>
      <c r="D16" s="1502"/>
      <c r="E16" s="1502"/>
      <c r="F16" s="1502"/>
      <c r="G16" s="1911"/>
      <c r="H16" s="1502"/>
      <c r="I16" s="1502"/>
      <c r="J16" s="1502"/>
      <c r="K16" s="1502"/>
      <c r="L16" s="1502"/>
      <c r="M16" s="1502"/>
      <c r="N16" s="1502"/>
      <c r="O16" s="1502"/>
      <c r="P16" s="1502"/>
      <c r="Q16" s="1502"/>
      <c r="R16" s="1502"/>
      <c r="S16" s="1502"/>
      <c r="T16" s="1502"/>
      <c r="U16" s="1502"/>
      <c r="V16" s="1502"/>
      <c r="W16" s="1502"/>
      <c r="X16" s="1502"/>
      <c r="Y16" s="1502"/>
      <c r="Z16" s="1502"/>
      <c r="AA16" s="1502"/>
    </row>
    <row r="17" spans="1:27">
      <c r="A17" s="1480"/>
      <c r="B17" s="1502">
        <v>3</v>
      </c>
      <c r="C17" s="1735"/>
      <c r="D17" s="1502"/>
      <c r="E17" s="1502"/>
      <c r="F17" s="1502"/>
      <c r="G17" s="1911"/>
      <c r="H17" s="1502"/>
      <c r="I17" s="1502"/>
      <c r="J17" s="1502"/>
      <c r="K17" s="1502"/>
      <c r="L17" s="1502"/>
      <c r="M17" s="1502"/>
      <c r="N17" s="1502"/>
      <c r="O17" s="1502"/>
      <c r="P17" s="1502"/>
      <c r="Q17" s="1502"/>
      <c r="R17" s="1502"/>
      <c r="S17" s="1502"/>
      <c r="T17" s="1502"/>
      <c r="U17" s="1502"/>
      <c r="V17" s="1502"/>
      <c r="W17" s="1502"/>
      <c r="X17" s="1502"/>
      <c r="Y17" s="1502"/>
      <c r="Z17" s="1502"/>
      <c r="AA17" s="1502"/>
    </row>
    <row r="18" spans="1:27">
      <c r="A18" s="1480"/>
      <c r="B18" s="1502">
        <v>4</v>
      </c>
      <c r="C18" s="1735"/>
      <c r="D18" s="1502"/>
      <c r="E18" s="1502"/>
      <c r="F18" s="1502"/>
      <c r="G18" s="1911"/>
      <c r="H18" s="1502"/>
      <c r="I18" s="1502"/>
      <c r="J18" s="1502"/>
      <c r="K18" s="1502"/>
      <c r="L18" s="1502"/>
      <c r="M18" s="1502"/>
      <c r="N18" s="1502"/>
      <c r="O18" s="1502"/>
      <c r="P18" s="1502"/>
      <c r="Q18" s="1502"/>
      <c r="R18" s="1502"/>
      <c r="S18" s="1502"/>
      <c r="T18" s="1502"/>
      <c r="U18" s="1502"/>
      <c r="V18" s="1502"/>
      <c r="W18" s="1502"/>
      <c r="X18" s="1502"/>
      <c r="Y18" s="1502"/>
      <c r="Z18" s="1502"/>
      <c r="AA18" s="1502"/>
    </row>
    <row r="19" spans="1:27">
      <c r="A19" s="1480"/>
      <c r="B19" s="1502">
        <v>5</v>
      </c>
      <c r="C19" s="1735"/>
      <c r="D19" s="1502"/>
      <c r="E19" s="1502"/>
      <c r="F19" s="1502"/>
      <c r="G19" s="1911"/>
      <c r="H19" s="1502"/>
      <c r="I19" s="1502"/>
      <c r="J19" s="1502"/>
      <c r="K19" s="1502"/>
      <c r="L19" s="1502"/>
      <c r="M19" s="1502"/>
      <c r="N19" s="1502"/>
      <c r="O19" s="1502"/>
      <c r="P19" s="1502"/>
      <c r="Q19" s="1502"/>
      <c r="R19" s="1502"/>
      <c r="S19" s="1502"/>
      <c r="T19" s="1502"/>
      <c r="U19" s="1502"/>
      <c r="V19" s="1502"/>
      <c r="W19" s="1502"/>
      <c r="X19" s="1502"/>
      <c r="Y19" s="1502"/>
      <c r="Z19" s="1502"/>
      <c r="AA19" s="1502"/>
    </row>
    <row r="20" spans="1:27">
      <c r="A20" s="1480"/>
      <c r="B20" s="1502">
        <v>6</v>
      </c>
      <c r="C20" s="1735"/>
      <c r="D20" s="1502"/>
      <c r="E20" s="1502"/>
      <c r="F20" s="1502"/>
      <c r="G20" s="1911"/>
      <c r="H20" s="1502"/>
      <c r="I20" s="1502"/>
      <c r="J20" s="1502"/>
      <c r="K20" s="1502"/>
      <c r="L20" s="1502"/>
      <c r="M20" s="1502"/>
      <c r="N20" s="1502"/>
      <c r="O20" s="1502"/>
      <c r="P20" s="1502"/>
      <c r="Q20" s="1502"/>
      <c r="R20" s="1502"/>
      <c r="S20" s="1502"/>
      <c r="T20" s="1502"/>
      <c r="U20" s="1502"/>
      <c r="V20" s="1502"/>
      <c r="W20" s="1502"/>
      <c r="X20" s="1502"/>
      <c r="Y20" s="1502"/>
      <c r="Z20" s="1502"/>
      <c r="AA20" s="1502"/>
    </row>
    <row r="21" spans="1:27">
      <c r="A21" s="1480"/>
      <c r="B21" s="1502">
        <v>7</v>
      </c>
      <c r="C21" s="1735"/>
      <c r="D21" s="1502"/>
      <c r="E21" s="1502"/>
      <c r="F21" s="1502"/>
      <c r="G21" s="1911"/>
      <c r="H21" s="1502"/>
      <c r="I21" s="1502"/>
      <c r="J21" s="1502"/>
      <c r="K21" s="1502"/>
      <c r="L21" s="1502"/>
      <c r="M21" s="1502"/>
      <c r="N21" s="1502"/>
      <c r="O21" s="1502"/>
      <c r="P21" s="1502"/>
      <c r="Q21" s="1502"/>
      <c r="R21" s="1502"/>
      <c r="S21" s="1502"/>
      <c r="T21" s="1502"/>
      <c r="U21" s="1502"/>
      <c r="V21" s="1502"/>
      <c r="W21" s="1502"/>
      <c r="X21" s="1502"/>
      <c r="Y21" s="1502"/>
      <c r="Z21" s="1502"/>
      <c r="AA21" s="1502"/>
    </row>
    <row r="22" spans="1:27">
      <c r="A22" s="1480"/>
      <c r="B22" s="1502">
        <v>8</v>
      </c>
      <c r="C22" s="1735"/>
      <c r="D22" s="1502"/>
      <c r="E22" s="1502"/>
      <c r="F22" s="1502"/>
      <c r="G22" s="1911"/>
      <c r="H22" s="1502"/>
      <c r="I22" s="1502"/>
      <c r="J22" s="1502"/>
      <c r="K22" s="1502"/>
      <c r="L22" s="1502"/>
      <c r="M22" s="1502"/>
      <c r="N22" s="1502"/>
      <c r="O22" s="1502"/>
      <c r="P22" s="1502"/>
      <c r="Q22" s="1502"/>
      <c r="R22" s="1502"/>
      <c r="S22" s="1502"/>
      <c r="T22" s="1502"/>
      <c r="U22" s="1502"/>
      <c r="V22" s="1502"/>
      <c r="W22" s="1502"/>
      <c r="X22" s="1502"/>
      <c r="Y22" s="1502"/>
      <c r="Z22" s="1502"/>
      <c r="AA22" s="1502"/>
    </row>
    <row r="23" spans="1:27">
      <c r="A23" s="1480"/>
      <c r="B23" s="1502">
        <v>9</v>
      </c>
      <c r="C23" s="1735"/>
      <c r="D23" s="1502"/>
      <c r="E23" s="1502"/>
      <c r="F23" s="1502"/>
      <c r="G23" s="1911"/>
      <c r="H23" s="1502"/>
      <c r="I23" s="1502"/>
      <c r="J23" s="1502"/>
      <c r="K23" s="1502"/>
      <c r="L23" s="1502"/>
      <c r="M23" s="1502"/>
      <c r="N23" s="1502"/>
      <c r="O23" s="1502"/>
      <c r="P23" s="1502"/>
      <c r="Q23" s="1502"/>
      <c r="R23" s="1502"/>
      <c r="S23" s="1502"/>
      <c r="T23" s="1502"/>
      <c r="U23" s="1502"/>
      <c r="V23" s="1502"/>
      <c r="W23" s="1502"/>
      <c r="X23" s="1502"/>
      <c r="Y23" s="1502"/>
      <c r="Z23" s="1502"/>
      <c r="AA23" s="1502"/>
    </row>
    <row r="24" spans="1:27">
      <c r="A24" s="1480"/>
      <c r="B24" s="1502">
        <v>10</v>
      </c>
      <c r="C24" s="1735"/>
      <c r="D24" s="1502"/>
      <c r="E24" s="1502"/>
      <c r="F24" s="1502"/>
      <c r="G24" s="1911"/>
      <c r="H24" s="1502"/>
      <c r="I24" s="1502"/>
      <c r="J24" s="1502"/>
      <c r="K24" s="1502"/>
      <c r="L24" s="1502"/>
      <c r="M24" s="1502"/>
      <c r="N24" s="1502"/>
      <c r="O24" s="1502"/>
      <c r="P24" s="1502"/>
      <c r="Q24" s="1502"/>
      <c r="R24" s="1502"/>
      <c r="S24" s="1502"/>
      <c r="T24" s="1502"/>
      <c r="U24" s="1502"/>
      <c r="V24" s="1502"/>
      <c r="W24" s="1502"/>
      <c r="X24" s="1502"/>
      <c r="Y24" s="1502"/>
      <c r="Z24" s="1502"/>
      <c r="AA24" s="1502"/>
    </row>
    <row r="25" spans="1:27">
      <c r="A25" s="1480"/>
      <c r="B25" s="1502">
        <v>11</v>
      </c>
      <c r="C25" s="1735"/>
      <c r="D25" s="1502"/>
      <c r="E25" s="1502"/>
      <c r="F25" s="1502"/>
      <c r="G25" s="1911"/>
      <c r="H25" s="1502"/>
      <c r="I25" s="1502"/>
      <c r="J25" s="1502"/>
      <c r="K25" s="1502"/>
      <c r="L25" s="1502"/>
      <c r="M25" s="1502"/>
      <c r="N25" s="1502"/>
      <c r="O25" s="1502"/>
      <c r="P25" s="1502"/>
      <c r="Q25" s="1502"/>
      <c r="R25" s="1502"/>
      <c r="S25" s="1502"/>
      <c r="T25" s="1502"/>
      <c r="U25" s="1502"/>
      <c r="V25" s="1502"/>
      <c r="W25" s="1502"/>
      <c r="X25" s="1502"/>
      <c r="Y25" s="1502"/>
      <c r="Z25" s="1502"/>
      <c r="AA25" s="1502"/>
    </row>
    <row r="26" spans="1:27">
      <c r="A26" s="1480"/>
      <c r="B26" s="1502">
        <v>12</v>
      </c>
      <c r="C26" s="1735"/>
      <c r="D26" s="1502"/>
      <c r="E26" s="1502"/>
      <c r="F26" s="1502"/>
      <c r="G26" s="1911"/>
      <c r="H26" s="1502"/>
      <c r="I26" s="1502"/>
      <c r="J26" s="1502"/>
      <c r="K26" s="1502"/>
      <c r="L26" s="1502"/>
      <c r="M26" s="1502"/>
      <c r="N26" s="1502"/>
      <c r="O26" s="1502"/>
      <c r="P26" s="1502"/>
      <c r="Q26" s="1502"/>
      <c r="R26" s="1502"/>
      <c r="S26" s="1502"/>
      <c r="T26" s="1502"/>
      <c r="U26" s="1502"/>
      <c r="V26" s="1502"/>
      <c r="W26" s="1502"/>
      <c r="X26" s="1502"/>
      <c r="Y26" s="1502"/>
      <c r="Z26" s="1502"/>
      <c r="AA26" s="1502"/>
    </row>
    <row r="27" spans="1:27">
      <c r="A27" s="1480"/>
      <c r="B27" s="1502">
        <v>13</v>
      </c>
      <c r="C27" s="1735"/>
      <c r="D27" s="1502"/>
      <c r="E27" s="1502"/>
      <c r="F27" s="1502"/>
      <c r="G27" s="1911"/>
      <c r="H27" s="1502"/>
      <c r="I27" s="1502"/>
      <c r="J27" s="1502"/>
      <c r="K27" s="1502"/>
      <c r="L27" s="1502"/>
      <c r="M27" s="1502"/>
      <c r="N27" s="1502"/>
      <c r="O27" s="1502"/>
      <c r="P27" s="1502"/>
      <c r="Q27" s="1502"/>
      <c r="R27" s="1502"/>
      <c r="S27" s="1502"/>
      <c r="T27" s="1502"/>
      <c r="U27" s="1502"/>
      <c r="V27" s="1502"/>
      <c r="W27" s="1502"/>
      <c r="X27" s="1502"/>
      <c r="Y27" s="1502"/>
      <c r="Z27" s="1502"/>
      <c r="AA27" s="1502"/>
    </row>
    <row r="28" spans="1:27">
      <c r="A28" s="1480"/>
      <c r="B28" s="1502">
        <v>14</v>
      </c>
      <c r="C28" s="1735"/>
      <c r="D28" s="1502"/>
      <c r="E28" s="1502"/>
      <c r="F28" s="1502"/>
      <c r="G28" s="1911"/>
      <c r="H28" s="1502"/>
      <c r="I28" s="1502"/>
      <c r="J28" s="1502"/>
      <c r="K28" s="1502"/>
      <c r="L28" s="1502"/>
      <c r="M28" s="1502"/>
      <c r="N28" s="1502"/>
      <c r="O28" s="1502"/>
      <c r="P28" s="1502"/>
      <c r="Q28" s="1502"/>
      <c r="R28" s="1502"/>
      <c r="S28" s="1502"/>
      <c r="T28" s="1502"/>
      <c r="U28" s="1502"/>
      <c r="V28" s="1502"/>
      <c r="W28" s="1502"/>
      <c r="X28" s="1502"/>
      <c r="Y28" s="1502"/>
      <c r="Z28" s="1502"/>
      <c r="AA28" s="1502"/>
    </row>
    <row r="29" spans="1:27">
      <c r="A29" s="1480"/>
      <c r="B29" s="1502">
        <v>15</v>
      </c>
      <c r="C29" s="1735"/>
      <c r="D29" s="1502"/>
      <c r="E29" s="1502"/>
      <c r="F29" s="1502"/>
      <c r="G29" s="1911"/>
      <c r="H29" s="1502"/>
      <c r="I29" s="1502"/>
      <c r="J29" s="1502"/>
      <c r="K29" s="1502"/>
      <c r="L29" s="1502"/>
      <c r="M29" s="1502"/>
      <c r="N29" s="1502"/>
      <c r="O29" s="1502"/>
      <c r="P29" s="1502"/>
      <c r="Q29" s="1502"/>
      <c r="R29" s="1502"/>
      <c r="S29" s="1502"/>
      <c r="T29" s="1502"/>
      <c r="U29" s="1502"/>
      <c r="V29" s="1502"/>
      <c r="W29" s="1502"/>
      <c r="X29" s="1502"/>
      <c r="Y29" s="1502"/>
      <c r="Z29" s="1502"/>
      <c r="AA29" s="1502"/>
    </row>
    <row r="30" spans="1:27">
      <c r="A30" s="1480"/>
      <c r="B30" s="1502">
        <v>16</v>
      </c>
      <c r="C30" s="1735"/>
      <c r="D30" s="1502"/>
      <c r="E30" s="1502"/>
      <c r="F30" s="1502"/>
      <c r="G30" s="1911"/>
      <c r="H30" s="1502"/>
      <c r="I30" s="1502"/>
      <c r="J30" s="1502"/>
      <c r="K30" s="1502"/>
      <c r="L30" s="1502"/>
      <c r="M30" s="1502"/>
      <c r="N30" s="1502"/>
      <c r="O30" s="1502"/>
      <c r="P30" s="1502"/>
      <c r="Q30" s="1502"/>
      <c r="R30" s="1502"/>
      <c r="S30" s="1502"/>
      <c r="T30" s="1502"/>
      <c r="U30" s="1502"/>
      <c r="V30" s="1502"/>
      <c r="W30" s="1502"/>
      <c r="X30" s="1502"/>
      <c r="Y30" s="1502"/>
      <c r="Z30" s="1502"/>
      <c r="AA30" s="1502"/>
    </row>
    <row r="31" spans="1:27">
      <c r="A31" s="1480"/>
      <c r="B31" s="1502">
        <v>17</v>
      </c>
      <c r="C31" s="1735"/>
      <c r="D31" s="1502"/>
      <c r="E31" s="1502"/>
      <c r="F31" s="1502"/>
      <c r="G31" s="1911"/>
      <c r="H31" s="1502"/>
      <c r="I31" s="1502"/>
      <c r="J31" s="1502"/>
      <c r="K31" s="1502"/>
      <c r="L31" s="1502"/>
      <c r="M31" s="1502"/>
      <c r="N31" s="1502"/>
      <c r="O31" s="1502"/>
      <c r="P31" s="1502"/>
      <c r="Q31" s="1502"/>
      <c r="R31" s="1502"/>
      <c r="S31" s="1502"/>
      <c r="T31" s="1502"/>
      <c r="U31" s="1502"/>
      <c r="V31" s="1502"/>
      <c r="W31" s="1502"/>
      <c r="X31" s="1502"/>
      <c r="Y31" s="1502"/>
      <c r="Z31" s="1502"/>
      <c r="AA31" s="1502"/>
    </row>
    <row r="32" spans="1:27">
      <c r="A32" s="1480"/>
      <c r="B32" s="1502">
        <v>18</v>
      </c>
      <c r="C32" s="1735"/>
      <c r="D32" s="1502" t="s">
        <v>1176</v>
      </c>
      <c r="E32" s="1502"/>
      <c r="F32" s="1502"/>
      <c r="G32" s="1911">
        <f>G199</f>
        <v>330441182</v>
      </c>
      <c r="H32" s="1502"/>
      <c r="I32" s="1502"/>
      <c r="J32" s="1502"/>
      <c r="K32" s="1502"/>
      <c r="L32" s="1502"/>
      <c r="M32" s="1502"/>
      <c r="N32" s="1502"/>
      <c r="O32" s="1502"/>
      <c r="P32" s="1502"/>
      <c r="Q32" s="1502"/>
      <c r="R32" s="1502"/>
      <c r="S32" s="1502"/>
      <c r="T32" s="1502"/>
      <c r="U32" s="1502"/>
      <c r="V32" s="1502"/>
      <c r="W32" s="1502"/>
      <c r="X32" s="1502"/>
      <c r="Y32" s="1502"/>
      <c r="Z32" s="1502"/>
      <c r="AA32" s="1502"/>
    </row>
    <row r="33" spans="1:27">
      <c r="A33" s="1480"/>
      <c r="B33" s="1502">
        <v>19</v>
      </c>
      <c r="C33" s="1735"/>
      <c r="D33" s="1502"/>
      <c r="E33" s="1502" t="s">
        <v>1177</v>
      </c>
      <c r="F33" s="1502"/>
      <c r="G33" s="1895">
        <f>G32</f>
        <v>330441182</v>
      </c>
      <c r="H33" s="2930"/>
      <c r="I33" s="1502"/>
      <c r="J33" s="1502"/>
      <c r="K33" s="1502"/>
      <c r="L33" s="1502"/>
      <c r="M33" s="1502"/>
      <c r="N33" s="1502"/>
      <c r="O33" s="1502"/>
      <c r="P33" s="1502"/>
      <c r="Q33" s="1502"/>
      <c r="R33" s="1502"/>
      <c r="S33" s="1502"/>
      <c r="T33" s="1502"/>
      <c r="U33" s="1502"/>
      <c r="V33" s="1502"/>
      <c r="W33" s="1502"/>
      <c r="X33" s="1502"/>
      <c r="Y33" s="1502"/>
      <c r="Z33" s="1502"/>
      <c r="AA33" s="1502"/>
    </row>
    <row r="34" spans="1:27">
      <c r="A34" s="1480"/>
      <c r="B34" s="1502">
        <v>20</v>
      </c>
      <c r="C34" s="1735"/>
      <c r="D34" s="1502"/>
      <c r="E34" s="1502"/>
      <c r="F34" s="1502"/>
      <c r="G34" s="1911"/>
      <c r="H34" s="2930"/>
      <c r="I34" s="1502"/>
      <c r="J34" s="1502"/>
      <c r="K34" s="1502"/>
      <c r="L34" s="1502"/>
      <c r="M34" s="1502"/>
      <c r="N34" s="1502"/>
      <c r="O34" s="1502"/>
      <c r="P34" s="1502"/>
      <c r="Q34" s="1502"/>
      <c r="R34" s="1502"/>
      <c r="S34" s="1502"/>
      <c r="T34" s="1502"/>
      <c r="U34" s="1502"/>
      <c r="V34" s="1502"/>
      <c r="W34" s="1502"/>
      <c r="X34" s="1502"/>
      <c r="Y34" s="1502"/>
      <c r="Z34" s="1502"/>
      <c r="AA34" s="1502"/>
    </row>
    <row r="35" spans="1:27">
      <c r="A35" s="1480"/>
      <c r="B35" s="1502">
        <v>21</v>
      </c>
      <c r="C35" s="1735"/>
      <c r="D35" s="1909" t="s">
        <v>2983</v>
      </c>
      <c r="E35" s="1502"/>
      <c r="F35" s="1502"/>
      <c r="G35" s="1911"/>
      <c r="H35" s="2930"/>
      <c r="I35" s="1502"/>
      <c r="J35" s="1502"/>
      <c r="K35" s="1502"/>
      <c r="L35" s="1502"/>
      <c r="M35" s="1502"/>
      <c r="N35" s="1502"/>
      <c r="O35" s="1502"/>
      <c r="P35" s="1502"/>
      <c r="Q35" s="1502"/>
      <c r="R35" s="1502"/>
      <c r="S35" s="1502"/>
      <c r="T35" s="1502"/>
      <c r="U35" s="1502"/>
      <c r="V35" s="1502"/>
      <c r="W35" s="1502"/>
      <c r="X35" s="1502"/>
      <c r="Y35" s="1502"/>
      <c r="Z35" s="1502"/>
      <c r="AA35" s="1502"/>
    </row>
    <row r="36" spans="1:27">
      <c r="A36" s="1480"/>
      <c r="B36" s="1502">
        <v>22</v>
      </c>
      <c r="C36" s="1735"/>
      <c r="D36" s="1502"/>
      <c r="E36" s="1502"/>
      <c r="F36" s="1502"/>
      <c r="G36" s="1911"/>
      <c r="H36" s="2930"/>
      <c r="I36" s="1502"/>
      <c r="J36" s="1502"/>
      <c r="K36" s="1502"/>
      <c r="L36" s="1502"/>
      <c r="M36" s="1502"/>
      <c r="N36" s="1502"/>
      <c r="O36" s="1502"/>
      <c r="P36" s="1502"/>
      <c r="Q36" s="1502"/>
      <c r="R36" s="1502"/>
      <c r="S36" s="1502"/>
      <c r="T36" s="1502"/>
      <c r="U36" s="1502"/>
      <c r="V36" s="1502"/>
      <c r="W36" s="1502"/>
      <c r="X36" s="1502"/>
      <c r="Y36" s="1502"/>
      <c r="Z36" s="1502"/>
      <c r="AA36" s="1502"/>
    </row>
    <row r="37" spans="1:27">
      <c r="A37" s="1480"/>
      <c r="B37" s="1502">
        <v>23</v>
      </c>
      <c r="C37" s="1735"/>
      <c r="D37" s="1502"/>
      <c r="E37" s="1502"/>
      <c r="F37" s="1502"/>
      <c r="G37" s="1911"/>
      <c r="H37" s="2930"/>
      <c r="I37" s="1502"/>
      <c r="J37" s="1502"/>
      <c r="K37" s="1502"/>
      <c r="L37" s="1502"/>
      <c r="M37" s="1502"/>
      <c r="N37" s="1502"/>
      <c r="O37" s="1502"/>
      <c r="P37" s="1502"/>
      <c r="Q37" s="1502"/>
      <c r="R37" s="1502"/>
      <c r="S37" s="1502"/>
      <c r="T37" s="1502"/>
      <c r="U37" s="1502"/>
      <c r="V37" s="1502"/>
      <c r="W37" s="1502"/>
      <c r="X37" s="1502"/>
      <c r="Y37" s="1502"/>
      <c r="Z37" s="1502"/>
      <c r="AA37" s="1502"/>
    </row>
    <row r="38" spans="1:27">
      <c r="A38" s="1480"/>
      <c r="B38" s="1502">
        <v>24</v>
      </c>
      <c r="C38" s="1735"/>
      <c r="D38" s="1502"/>
      <c r="E38" s="1502"/>
      <c r="F38" s="1502"/>
      <c r="G38" s="1911"/>
      <c r="H38" s="2930"/>
      <c r="I38" s="1502"/>
      <c r="J38" s="1502"/>
      <c r="K38" s="1502"/>
      <c r="L38" s="1502"/>
      <c r="M38" s="1502"/>
      <c r="N38" s="1502"/>
      <c r="O38" s="1502"/>
      <c r="P38" s="1502"/>
      <c r="Q38" s="1502"/>
      <c r="R38" s="1502"/>
      <c r="S38" s="1502"/>
      <c r="T38" s="1502"/>
      <c r="U38" s="1502"/>
      <c r="V38" s="1502"/>
      <c r="W38" s="1502"/>
      <c r="X38" s="1502"/>
      <c r="Y38" s="1502"/>
      <c r="Z38" s="1502"/>
      <c r="AA38" s="1502"/>
    </row>
    <row r="39" spans="1:27">
      <c r="A39" s="1480"/>
      <c r="B39" s="1502">
        <v>25</v>
      </c>
      <c r="C39" s="1735"/>
      <c r="D39" s="1502"/>
      <c r="E39" s="1502"/>
      <c r="F39" s="1502"/>
      <c r="G39" s="1911"/>
      <c r="H39" s="2930"/>
      <c r="I39" s="1502"/>
      <c r="J39" s="1502"/>
      <c r="K39" s="1502"/>
      <c r="L39" s="1502"/>
      <c r="M39" s="1502"/>
      <c r="N39" s="1502"/>
      <c r="O39" s="1502"/>
      <c r="P39" s="1502"/>
      <c r="Q39" s="1502"/>
      <c r="R39" s="1502"/>
      <c r="S39" s="1502"/>
      <c r="T39" s="1502"/>
      <c r="U39" s="1502"/>
      <c r="V39" s="1502"/>
      <c r="W39" s="1502"/>
      <c r="X39" s="1502"/>
      <c r="Y39" s="1502"/>
      <c r="Z39" s="1502"/>
      <c r="AA39" s="1502"/>
    </row>
    <row r="40" spans="1:27">
      <c r="A40" s="1480"/>
      <c r="B40" s="1502">
        <v>26</v>
      </c>
      <c r="C40" s="1735"/>
      <c r="D40" s="1502"/>
      <c r="E40" s="1502"/>
      <c r="F40" s="1502"/>
      <c r="G40" s="1911"/>
      <c r="H40" s="2930"/>
      <c r="I40" s="1502"/>
      <c r="J40" s="1502"/>
      <c r="K40" s="1502"/>
      <c r="L40" s="1502"/>
      <c r="M40" s="1502"/>
      <c r="N40" s="1502"/>
      <c r="O40" s="1502"/>
      <c r="P40" s="1502"/>
      <c r="Q40" s="1502"/>
      <c r="R40" s="1502"/>
      <c r="S40" s="1502"/>
      <c r="T40" s="1502"/>
      <c r="U40" s="1502"/>
      <c r="V40" s="1502"/>
      <c r="W40" s="1502"/>
      <c r="X40" s="1502"/>
      <c r="Y40" s="1502"/>
      <c r="Z40" s="1502"/>
      <c r="AA40" s="1502"/>
    </row>
    <row r="41" spans="1:27">
      <c r="A41" s="1480"/>
      <c r="B41" s="1502">
        <v>27</v>
      </c>
      <c r="C41" s="1735"/>
      <c r="D41" s="1502"/>
      <c r="E41" s="1502"/>
      <c r="F41" s="1502"/>
      <c r="G41" s="1911"/>
      <c r="H41" s="2930"/>
      <c r="I41" s="1502"/>
      <c r="J41" s="1502"/>
      <c r="K41" s="1502"/>
      <c r="L41" s="1502"/>
      <c r="M41" s="1502"/>
      <c r="N41" s="1502"/>
      <c r="O41" s="1502"/>
      <c r="P41" s="1502"/>
      <c r="Q41" s="1502"/>
      <c r="R41" s="1502"/>
      <c r="S41" s="1502"/>
      <c r="T41" s="1502"/>
      <c r="U41" s="1502"/>
      <c r="V41" s="1502"/>
      <c r="W41" s="1502"/>
      <c r="X41" s="1502"/>
      <c r="Y41" s="1502"/>
      <c r="Z41" s="1502"/>
      <c r="AA41" s="1502"/>
    </row>
    <row r="42" spans="1:27">
      <c r="A42" s="1480"/>
      <c r="B42" s="1502">
        <v>28</v>
      </c>
      <c r="C42" s="1735"/>
      <c r="D42" s="1502"/>
      <c r="E42" s="1502"/>
      <c r="F42" s="1502"/>
      <c r="G42" s="1911"/>
      <c r="H42" s="2930"/>
      <c r="I42" s="1502"/>
      <c r="J42" s="1502"/>
      <c r="K42" s="1502"/>
      <c r="L42" s="1502"/>
      <c r="M42" s="1502"/>
      <c r="N42" s="1502"/>
      <c r="O42" s="1502"/>
      <c r="P42" s="1502"/>
      <c r="Q42" s="1502"/>
      <c r="R42" s="1502"/>
      <c r="S42" s="1502"/>
      <c r="T42" s="1502"/>
      <c r="U42" s="1502"/>
      <c r="V42" s="1502"/>
      <c r="W42" s="1502"/>
      <c r="X42" s="1502"/>
      <c r="Y42" s="1502"/>
      <c r="Z42" s="1502"/>
      <c r="AA42" s="1502"/>
    </row>
    <row r="43" spans="1:27">
      <c r="A43" s="1480"/>
      <c r="B43" s="1502">
        <v>29</v>
      </c>
      <c r="C43" s="1735"/>
      <c r="D43" s="1502"/>
      <c r="E43" s="1502"/>
      <c r="F43" s="1502"/>
      <c r="G43" s="1911"/>
      <c r="H43" s="2930"/>
      <c r="I43" s="1502"/>
      <c r="J43" s="1502"/>
      <c r="K43" s="1502"/>
      <c r="L43" s="1502"/>
      <c r="M43" s="1502"/>
      <c r="N43" s="1502"/>
      <c r="O43" s="1502"/>
      <c r="P43" s="1502"/>
      <c r="Q43" s="1502"/>
      <c r="R43" s="1502"/>
      <c r="S43" s="1502"/>
      <c r="T43" s="1502"/>
      <c r="U43" s="1502"/>
      <c r="V43" s="1502"/>
      <c r="W43" s="1502"/>
      <c r="X43" s="1502"/>
      <c r="Y43" s="1502"/>
      <c r="Z43" s="1502"/>
      <c r="AA43" s="1502"/>
    </row>
    <row r="44" spans="1:27">
      <c r="A44" s="1480"/>
      <c r="B44" s="1502">
        <v>30</v>
      </c>
      <c r="C44" s="1735"/>
      <c r="D44" s="1502" t="s">
        <v>1176</v>
      </c>
      <c r="E44" s="1502"/>
      <c r="F44" s="1502"/>
      <c r="G44" s="1911">
        <f>G215</f>
        <v>35518415</v>
      </c>
      <c r="H44" s="2930"/>
      <c r="I44" s="1502"/>
      <c r="J44" s="1502"/>
      <c r="K44" s="1502"/>
      <c r="L44" s="1502"/>
      <c r="M44" s="1502"/>
      <c r="N44" s="1502"/>
      <c r="O44" s="1502"/>
      <c r="P44" s="1502"/>
      <c r="Q44" s="1502"/>
      <c r="R44" s="1502"/>
      <c r="S44" s="1502"/>
      <c r="T44" s="1502"/>
      <c r="U44" s="1502"/>
      <c r="V44" s="1502"/>
      <c r="W44" s="1502"/>
      <c r="X44" s="1502"/>
      <c r="Y44" s="1502"/>
      <c r="Z44" s="1502"/>
      <c r="AA44" s="1502"/>
    </row>
    <row r="45" spans="1:27">
      <c r="A45" s="1480"/>
      <c r="B45" s="1502">
        <v>31</v>
      </c>
      <c r="C45" s="1735"/>
      <c r="D45" s="1502"/>
      <c r="E45" s="1502" t="s">
        <v>1177</v>
      </c>
      <c r="F45" s="1502"/>
      <c r="G45" s="1895">
        <f>G44</f>
        <v>35518415</v>
      </c>
      <c r="H45" s="2930"/>
      <c r="I45" s="1502"/>
      <c r="J45" s="1502"/>
      <c r="K45" s="1502"/>
      <c r="L45" s="1502"/>
      <c r="M45" s="1502"/>
      <c r="N45" s="1502"/>
      <c r="O45" s="1502"/>
      <c r="P45" s="1502"/>
      <c r="Q45" s="1502"/>
      <c r="R45" s="1502"/>
      <c r="S45" s="1502"/>
      <c r="T45" s="1502"/>
      <c r="U45" s="1502"/>
      <c r="V45" s="1502"/>
      <c r="W45" s="1502"/>
      <c r="X45" s="1502"/>
      <c r="Y45" s="1502"/>
      <c r="Z45" s="1502"/>
      <c r="AA45" s="1502"/>
    </row>
    <row r="46" spans="1:27">
      <c r="A46" s="1480"/>
      <c r="B46" s="1502">
        <v>32</v>
      </c>
      <c r="C46" s="1735"/>
      <c r="D46" s="1502"/>
      <c r="E46" s="1502"/>
      <c r="F46" s="1502"/>
      <c r="G46" s="1911"/>
      <c r="H46" s="2930"/>
      <c r="I46" s="1502"/>
      <c r="J46" s="1502"/>
      <c r="K46" s="1502"/>
      <c r="L46" s="1502"/>
      <c r="M46" s="1502"/>
      <c r="N46" s="1502"/>
      <c r="O46" s="1502"/>
      <c r="P46" s="1502"/>
      <c r="Q46" s="1502"/>
      <c r="R46" s="1502"/>
      <c r="S46" s="1502"/>
      <c r="T46" s="1502"/>
      <c r="U46" s="1502"/>
      <c r="V46" s="1502"/>
      <c r="W46" s="1502"/>
      <c r="X46" s="1502"/>
      <c r="Y46" s="1502"/>
      <c r="Z46" s="1502"/>
      <c r="AA46" s="1502"/>
    </row>
    <row r="47" spans="1:27">
      <c r="A47" s="1480"/>
      <c r="B47" s="1502">
        <v>33</v>
      </c>
      <c r="C47" s="1735"/>
      <c r="D47" s="1909" t="s">
        <v>3532</v>
      </c>
      <c r="E47" s="1502"/>
      <c r="F47" s="1502"/>
      <c r="G47" s="1911"/>
      <c r="H47" s="2930"/>
      <c r="I47" s="1502"/>
      <c r="J47" s="1502"/>
      <c r="K47" s="1502"/>
      <c r="L47" s="1502"/>
      <c r="M47" s="1502"/>
      <c r="N47" s="1502"/>
      <c r="O47" s="1502"/>
      <c r="P47" s="1502"/>
      <c r="Q47" s="1502"/>
      <c r="R47" s="1502"/>
      <c r="S47" s="1502"/>
      <c r="T47" s="1502"/>
      <c r="U47" s="1502"/>
      <c r="V47" s="1502"/>
      <c r="W47" s="1502"/>
      <c r="X47" s="1502"/>
      <c r="Y47" s="1502"/>
      <c r="Z47" s="1502"/>
      <c r="AA47" s="1502"/>
    </row>
    <row r="48" spans="1:27">
      <c r="A48" s="1480"/>
      <c r="B48" s="1502">
        <v>34</v>
      </c>
      <c r="C48" s="1735"/>
      <c r="D48" s="1502"/>
      <c r="E48" s="1502"/>
      <c r="F48" s="1502"/>
      <c r="G48" s="1911"/>
      <c r="H48" s="2930"/>
      <c r="I48" s="1502"/>
      <c r="J48" s="1502"/>
      <c r="K48" s="1502"/>
      <c r="L48" s="1502"/>
      <c r="M48" s="1502"/>
      <c r="N48" s="1502"/>
      <c r="O48" s="1502"/>
      <c r="P48" s="1502"/>
      <c r="Q48" s="1502"/>
      <c r="R48" s="1502"/>
      <c r="S48" s="1502"/>
      <c r="T48" s="1502"/>
      <c r="U48" s="1502"/>
      <c r="V48" s="1502"/>
      <c r="W48" s="1502"/>
      <c r="X48" s="1502"/>
      <c r="Y48" s="1502"/>
      <c r="Z48" s="1502"/>
      <c r="AA48" s="1502"/>
    </row>
    <row r="49" spans="1:27">
      <c r="A49" s="1480"/>
      <c r="B49" s="1502">
        <v>35</v>
      </c>
      <c r="C49" s="1735"/>
      <c r="D49" s="1502"/>
      <c r="E49" s="1502"/>
      <c r="F49" s="1502"/>
      <c r="G49" s="1911"/>
      <c r="H49" s="2930"/>
      <c r="I49" s="1502"/>
      <c r="J49" s="1502"/>
      <c r="K49" s="1502"/>
      <c r="L49" s="1502"/>
      <c r="M49" s="1502"/>
      <c r="N49" s="1502"/>
      <c r="O49" s="1502"/>
      <c r="P49" s="1502"/>
      <c r="Q49" s="1502"/>
      <c r="R49" s="1502"/>
      <c r="S49" s="1502"/>
      <c r="T49" s="1502"/>
      <c r="U49" s="1502"/>
      <c r="V49" s="1502"/>
      <c r="W49" s="1502"/>
      <c r="X49" s="1502"/>
      <c r="Y49" s="1502"/>
      <c r="Z49" s="1502"/>
      <c r="AA49" s="1502"/>
    </row>
    <row r="50" spans="1:27">
      <c r="A50" s="1480"/>
      <c r="B50" s="1502">
        <v>36</v>
      </c>
      <c r="C50" s="1735"/>
      <c r="D50" s="1502"/>
      <c r="E50" s="1502"/>
      <c r="F50" s="1502"/>
      <c r="G50" s="1911"/>
      <c r="H50" s="2930"/>
      <c r="I50" s="1502"/>
      <c r="J50" s="1502"/>
      <c r="K50" s="1502"/>
      <c r="L50" s="1502"/>
      <c r="M50" s="1502"/>
      <c r="N50" s="1502"/>
      <c r="O50" s="1502"/>
      <c r="P50" s="1502"/>
      <c r="Q50" s="1502"/>
      <c r="R50" s="1502"/>
      <c r="S50" s="1502"/>
      <c r="T50" s="1502"/>
      <c r="U50" s="1502"/>
      <c r="V50" s="1502"/>
      <c r="W50" s="1502"/>
      <c r="X50" s="1502"/>
      <c r="Y50" s="1502"/>
      <c r="Z50" s="1502"/>
      <c r="AA50" s="1502"/>
    </row>
    <row r="51" spans="1:27">
      <c r="A51" s="1480"/>
      <c r="B51" s="1502">
        <v>37</v>
      </c>
      <c r="C51" s="1735"/>
      <c r="D51" s="1502"/>
      <c r="E51" s="1502"/>
      <c r="F51" s="1502"/>
      <c r="G51" s="1911"/>
      <c r="H51" s="2930"/>
      <c r="I51" s="1502"/>
      <c r="J51" s="1502"/>
      <c r="K51" s="1502"/>
      <c r="L51" s="1502"/>
      <c r="M51" s="1502"/>
      <c r="N51" s="1502"/>
      <c r="O51" s="1502"/>
      <c r="P51" s="1502"/>
      <c r="Q51" s="1502"/>
      <c r="R51" s="1502"/>
      <c r="S51" s="1502"/>
      <c r="T51" s="1502"/>
      <c r="U51" s="1502"/>
      <c r="V51" s="1502"/>
      <c r="W51" s="1502"/>
      <c r="X51" s="1502"/>
      <c r="Y51" s="1502"/>
      <c r="Z51" s="1502"/>
      <c r="AA51" s="1502"/>
    </row>
    <row r="52" spans="1:27">
      <c r="A52" s="1480"/>
      <c r="B52" s="1502">
        <v>38</v>
      </c>
      <c r="C52" s="1735"/>
      <c r="D52" s="1502"/>
      <c r="E52" s="1502"/>
      <c r="F52" s="1502"/>
      <c r="G52" s="1911"/>
      <c r="H52" s="2930"/>
      <c r="I52" s="1502"/>
      <c r="J52" s="1502"/>
      <c r="K52" s="1502"/>
      <c r="L52" s="1502"/>
      <c r="M52" s="1502"/>
      <c r="N52" s="1502"/>
      <c r="O52" s="1502"/>
      <c r="P52" s="1502"/>
      <c r="Q52" s="1502"/>
      <c r="R52" s="1502"/>
      <c r="S52" s="1502"/>
      <c r="T52" s="1502"/>
      <c r="U52" s="1502"/>
      <c r="V52" s="1502"/>
      <c r="W52" s="1502"/>
      <c r="X52" s="1502"/>
      <c r="Y52" s="1502"/>
      <c r="Z52" s="1502"/>
      <c r="AA52" s="1502"/>
    </row>
    <row r="53" spans="1:27">
      <c r="A53" s="1480"/>
      <c r="B53" s="1502">
        <v>39</v>
      </c>
      <c r="C53" s="1735"/>
      <c r="D53" s="1502"/>
      <c r="E53" s="1502"/>
      <c r="F53" s="1502"/>
      <c r="G53" s="1911"/>
      <c r="H53" s="2930"/>
      <c r="I53" s="1502"/>
      <c r="J53" s="1502"/>
      <c r="K53" s="1502"/>
      <c r="L53" s="1502"/>
      <c r="M53" s="1502"/>
      <c r="N53" s="1502"/>
      <c r="O53" s="1502"/>
      <c r="P53" s="1502"/>
      <c r="Q53" s="1502"/>
      <c r="R53" s="1502"/>
      <c r="S53" s="1502"/>
      <c r="T53" s="1502"/>
      <c r="U53" s="1502"/>
      <c r="V53" s="1502"/>
      <c r="W53" s="1502"/>
      <c r="X53" s="1502"/>
      <c r="Y53" s="1502"/>
      <c r="Z53" s="1502"/>
      <c r="AA53" s="1502"/>
    </row>
    <row r="54" spans="1:27">
      <c r="A54" s="1480"/>
      <c r="B54" s="1502">
        <v>40</v>
      </c>
      <c r="C54" s="1735"/>
      <c r="D54" s="1502"/>
      <c r="E54" s="1502"/>
      <c r="F54" s="1502"/>
      <c r="G54" s="1911"/>
      <c r="H54" s="2930"/>
      <c r="I54" s="1502"/>
      <c r="J54" s="1502"/>
      <c r="K54" s="1502"/>
      <c r="L54" s="1502"/>
      <c r="M54" s="1502"/>
      <c r="N54" s="1502"/>
      <c r="O54" s="1502"/>
      <c r="P54" s="1502"/>
      <c r="Q54" s="1502"/>
      <c r="R54" s="1502"/>
      <c r="S54" s="1502"/>
      <c r="T54" s="1502"/>
      <c r="U54" s="1502"/>
      <c r="V54" s="1502"/>
      <c r="W54" s="1502"/>
      <c r="X54" s="1502"/>
      <c r="Y54" s="1502"/>
      <c r="Z54" s="1502"/>
      <c r="AA54" s="1502"/>
    </row>
    <row r="55" spans="1:27">
      <c r="A55" s="1480"/>
      <c r="B55" s="1502">
        <v>41</v>
      </c>
      <c r="C55" s="1735"/>
      <c r="D55" s="1502" t="s">
        <v>1176</v>
      </c>
      <c r="E55" s="1502"/>
      <c r="F55" s="1502"/>
      <c r="G55" s="1911">
        <f>G224</f>
        <v>4738941</v>
      </c>
      <c r="H55" s="2930"/>
      <c r="I55" s="1502"/>
      <c r="J55" s="1502"/>
      <c r="K55" s="1502"/>
      <c r="L55" s="1502"/>
      <c r="M55" s="1502"/>
      <c r="N55" s="1502"/>
      <c r="O55" s="1502"/>
      <c r="P55" s="1502"/>
      <c r="Q55" s="1502"/>
      <c r="R55" s="1502"/>
      <c r="S55" s="1502"/>
      <c r="T55" s="1502"/>
      <c r="U55" s="1502"/>
      <c r="V55" s="1502"/>
      <c r="W55" s="1502"/>
      <c r="X55" s="1502"/>
      <c r="Y55" s="1502"/>
      <c r="Z55" s="1502"/>
      <c r="AA55" s="1502"/>
    </row>
    <row r="56" spans="1:27">
      <c r="A56" s="1480"/>
      <c r="B56" s="1502">
        <v>42</v>
      </c>
      <c r="C56" s="1735"/>
      <c r="D56" s="1502"/>
      <c r="E56" s="1502" t="s">
        <v>1177</v>
      </c>
      <c r="F56" s="1502"/>
      <c r="G56" s="1895">
        <f>G55</f>
        <v>4738941</v>
      </c>
      <c r="H56" s="1502"/>
      <c r="I56" s="1502"/>
      <c r="J56" s="1502"/>
      <c r="K56" s="1502"/>
      <c r="L56" s="1502"/>
      <c r="M56" s="1502"/>
      <c r="N56" s="1502"/>
      <c r="O56" s="1502"/>
      <c r="P56" s="1502"/>
      <c r="Q56" s="1502"/>
      <c r="R56" s="1502"/>
      <c r="S56" s="1502"/>
      <c r="T56" s="1502"/>
      <c r="U56" s="1502"/>
      <c r="V56" s="1502"/>
      <c r="W56" s="1502"/>
      <c r="X56" s="1502"/>
      <c r="Y56" s="1502"/>
      <c r="Z56" s="1502"/>
      <c r="AA56" s="1502"/>
    </row>
    <row r="57" spans="1:27" ht="15.75" thickBot="1">
      <c r="A57" s="1699"/>
      <c r="B57" s="1513">
        <v>43</v>
      </c>
      <c r="C57" s="1912"/>
      <c r="D57" s="1913" t="s">
        <v>172</v>
      </c>
      <c r="E57" s="1913"/>
      <c r="F57" s="1513"/>
      <c r="G57" s="1920">
        <f>G33+G45+G56</f>
        <v>370698538</v>
      </c>
      <c r="H57" s="3458"/>
      <c r="I57" s="1502"/>
      <c r="J57" s="1502"/>
      <c r="K57" s="1502"/>
      <c r="L57" s="1502"/>
      <c r="M57" s="1502"/>
      <c r="N57" s="1502"/>
      <c r="O57" s="1502"/>
      <c r="P57" s="1502"/>
      <c r="Q57" s="1502"/>
      <c r="R57" s="1502"/>
      <c r="S57" s="1502"/>
      <c r="T57" s="1502"/>
      <c r="U57" s="1502"/>
      <c r="V57" s="1502"/>
      <c r="W57" s="1502"/>
      <c r="X57" s="1502"/>
      <c r="Y57" s="1502"/>
      <c r="Z57" s="1502"/>
      <c r="AA57" s="1502"/>
    </row>
    <row r="58" spans="1:27">
      <c r="A58" s="1502"/>
      <c r="B58" s="1502"/>
      <c r="C58" s="1502"/>
      <c r="D58" s="1502"/>
      <c r="E58" s="1502"/>
      <c r="F58" s="1502"/>
      <c r="G58" s="1937"/>
      <c r="H58" s="1502"/>
      <c r="I58" s="1502"/>
      <c r="J58" s="1502"/>
      <c r="K58" s="1502"/>
      <c r="L58" s="1502"/>
      <c r="M58" s="1502"/>
      <c r="N58" s="1502"/>
      <c r="O58" s="1502"/>
      <c r="P58" s="1502"/>
      <c r="Q58" s="1502"/>
      <c r="R58" s="1502"/>
      <c r="S58" s="1502"/>
      <c r="T58" s="1502"/>
      <c r="U58" s="1502"/>
      <c r="V58" s="1502"/>
      <c r="W58" s="1502"/>
      <c r="X58" s="1502"/>
      <c r="Y58" s="1502"/>
      <c r="Z58" s="1502"/>
      <c r="AA58" s="1502"/>
    </row>
    <row r="59" spans="1:27" ht="15.75">
      <c r="A59" s="2389" t="s">
        <v>4650</v>
      </c>
      <c r="B59" s="2509"/>
      <c r="C59" s="2509"/>
      <c r="D59" s="2509"/>
      <c r="E59" s="2510"/>
      <c r="F59" s="2389"/>
      <c r="G59" s="1937"/>
      <c r="H59" s="1502"/>
      <c r="I59" s="1502"/>
      <c r="J59" s="1502"/>
      <c r="K59" s="1502"/>
      <c r="L59" s="1502"/>
      <c r="M59" s="1502"/>
      <c r="N59" s="1502"/>
      <c r="O59" s="1502"/>
      <c r="P59" s="1502"/>
      <c r="Q59" s="1502"/>
      <c r="R59" s="1502"/>
      <c r="S59" s="1502"/>
      <c r="T59" s="1502"/>
      <c r="U59" s="1502"/>
      <c r="V59" s="1502"/>
      <c r="W59" s="1502"/>
      <c r="X59" s="1502"/>
      <c r="Y59" s="1502"/>
      <c r="Z59" s="1502"/>
      <c r="AA59" s="1502"/>
    </row>
    <row r="60" spans="1:27">
      <c r="A60" s="1517" t="s">
        <v>1178</v>
      </c>
      <c r="B60" s="1517"/>
      <c r="C60" s="1517"/>
      <c r="D60" s="1517"/>
      <c r="E60" s="1517"/>
      <c r="F60" s="1517"/>
      <c r="G60" s="2242"/>
      <c r="H60" s="1502"/>
      <c r="I60" s="1502"/>
      <c r="J60" s="1502"/>
      <c r="K60" s="1502"/>
      <c r="L60" s="1502"/>
      <c r="M60" s="1502"/>
      <c r="N60" s="1502"/>
      <c r="O60" s="1502"/>
      <c r="P60" s="1502"/>
      <c r="Q60" s="1502"/>
      <c r="R60" s="1502"/>
      <c r="S60" s="1502"/>
      <c r="T60" s="1502"/>
      <c r="U60" s="1502"/>
      <c r="V60" s="1502"/>
      <c r="W60" s="1502"/>
      <c r="X60" s="1502"/>
      <c r="Y60" s="1502"/>
      <c r="Z60" s="1502"/>
      <c r="AA60" s="1502"/>
    </row>
    <row r="61" spans="1:27" ht="15.75">
      <c r="A61" s="1521" t="s">
        <v>1179</v>
      </c>
      <c r="B61" s="1517"/>
      <c r="C61" s="1517"/>
      <c r="D61" s="1517"/>
      <c r="E61" s="1517"/>
      <c r="F61" s="1517"/>
      <c r="G61" s="2242"/>
      <c r="H61" s="1502"/>
      <c r="I61" s="1502"/>
      <c r="J61" s="1502"/>
      <c r="K61" s="1502"/>
      <c r="L61" s="1502"/>
      <c r="M61" s="1502"/>
      <c r="N61" s="1502"/>
      <c r="O61" s="1502"/>
      <c r="P61" s="1502"/>
      <c r="Q61" s="1502"/>
      <c r="R61" s="1502"/>
      <c r="S61" s="1502"/>
      <c r="T61" s="1502"/>
      <c r="U61" s="1502"/>
      <c r="V61" s="1502"/>
      <c r="W61" s="1502"/>
      <c r="X61" s="1502"/>
      <c r="Y61" s="1502"/>
      <c r="Z61" s="1502"/>
      <c r="AA61" s="1502"/>
    </row>
    <row r="62" spans="1:27" ht="15.75" thickBot="1">
      <c r="A62" s="1502"/>
      <c r="B62" s="1502" t="str">
        <f>'Data Sheet'!$C$25</f>
        <v xml:space="preserve">Niagara Mohawk Power Corporation </v>
      </c>
      <c r="C62" s="1502"/>
      <c r="D62" s="1502"/>
      <c r="E62" s="1502"/>
      <c r="F62" s="1916" t="str">
        <f>'Data Sheet'!$C$40</f>
        <v>April 12, 2018</v>
      </c>
      <c r="G62" s="3408" t="str">
        <f>'Data Sheet'!$C$38</f>
        <v>December 31, 2017</v>
      </c>
      <c r="H62" s="1502"/>
      <c r="I62" s="1502"/>
      <c r="J62" s="1502"/>
      <c r="K62" s="1502"/>
      <c r="L62" s="1502"/>
      <c r="M62" s="1502"/>
      <c r="N62" s="1502"/>
      <c r="O62" s="1502"/>
      <c r="P62" s="1502"/>
      <c r="Q62" s="1502"/>
      <c r="R62" s="1502"/>
      <c r="S62" s="1502"/>
      <c r="T62" s="1502"/>
      <c r="U62" s="1502"/>
      <c r="V62" s="1502"/>
      <c r="W62" s="1502"/>
      <c r="X62" s="1502"/>
      <c r="Y62" s="1502"/>
      <c r="Z62" s="1502"/>
      <c r="AA62" s="1502"/>
    </row>
    <row r="63" spans="1:27">
      <c r="A63" s="1476"/>
      <c r="B63" s="1621"/>
      <c r="C63" s="1621"/>
      <c r="D63" s="1621"/>
      <c r="E63" s="1621"/>
      <c r="F63" s="1621"/>
      <c r="G63" s="3409"/>
      <c r="H63" s="1502"/>
      <c r="I63" s="1502"/>
      <c r="J63" s="1502"/>
      <c r="K63" s="1502"/>
      <c r="L63" s="1502"/>
      <c r="M63" s="1502"/>
      <c r="N63" s="1502"/>
      <c r="O63" s="1502"/>
      <c r="P63" s="1502"/>
      <c r="Q63" s="1502"/>
      <c r="R63" s="1502"/>
      <c r="S63" s="1502"/>
      <c r="T63" s="1502"/>
      <c r="U63" s="1502"/>
      <c r="V63" s="1502"/>
      <c r="W63" s="1502"/>
      <c r="X63" s="1502"/>
      <c r="Y63" s="1502"/>
      <c r="Z63" s="1502"/>
      <c r="AA63" s="1502"/>
    </row>
    <row r="64" spans="1:27" ht="15.75">
      <c r="A64" s="1917"/>
      <c r="B64" s="1517" t="s">
        <v>1167</v>
      </c>
      <c r="C64" s="1517"/>
      <c r="D64" s="1517"/>
      <c r="E64" s="1517"/>
      <c r="F64" s="1517"/>
      <c r="G64" s="3410"/>
      <c r="H64" s="1502"/>
      <c r="I64" s="1502"/>
      <c r="J64" s="1502"/>
      <c r="K64" s="1502"/>
      <c r="L64" s="1502"/>
      <c r="M64" s="1502"/>
      <c r="N64" s="1502"/>
      <c r="O64" s="1502"/>
      <c r="P64" s="1502"/>
      <c r="Q64" s="1502"/>
      <c r="R64" s="1502"/>
      <c r="S64" s="1502"/>
      <c r="T64" s="1502"/>
      <c r="U64" s="1502"/>
      <c r="V64" s="1502"/>
      <c r="W64" s="1502"/>
      <c r="X64" s="1502"/>
      <c r="Y64" s="1502"/>
      <c r="Z64" s="1502"/>
      <c r="AA64" s="1502"/>
    </row>
    <row r="65" spans="1:27">
      <c r="A65" s="1480"/>
      <c r="B65" s="1502"/>
      <c r="C65" s="1502"/>
      <c r="D65" s="1502"/>
      <c r="E65" s="1502"/>
      <c r="F65" s="1502"/>
      <c r="G65" s="1941"/>
      <c r="H65" s="1502"/>
      <c r="I65" s="1502"/>
      <c r="J65" s="1502"/>
      <c r="K65" s="1502"/>
      <c r="L65" s="1502"/>
      <c r="M65" s="1502"/>
      <c r="N65" s="1502"/>
      <c r="O65" s="1502"/>
      <c r="P65" s="1502"/>
      <c r="Q65" s="1502"/>
      <c r="R65" s="1502"/>
      <c r="S65" s="1502"/>
      <c r="T65" s="1502"/>
      <c r="U65" s="1502"/>
      <c r="V65" s="1502"/>
      <c r="W65" s="1502"/>
      <c r="X65" s="1502"/>
      <c r="Y65" s="1502"/>
      <c r="Z65" s="1502"/>
      <c r="AA65" s="1502"/>
    </row>
    <row r="66" spans="1:27" ht="15.75">
      <c r="A66" s="1491"/>
      <c r="B66" s="1518"/>
      <c r="C66" s="1518"/>
      <c r="D66" s="3424" t="s">
        <v>6341</v>
      </c>
      <c r="E66" s="1518"/>
      <c r="F66" s="1518"/>
      <c r="G66" s="1919"/>
      <c r="H66" s="1502"/>
      <c r="I66" s="1502"/>
      <c r="J66" s="1502"/>
      <c r="K66" s="1502"/>
      <c r="L66" s="1502"/>
      <c r="M66" s="1502"/>
      <c r="N66" s="1502"/>
      <c r="O66" s="1502"/>
      <c r="P66" s="1502"/>
      <c r="Q66" s="1502"/>
      <c r="R66" s="1502"/>
      <c r="S66" s="1502"/>
      <c r="T66" s="1502"/>
      <c r="U66" s="1502"/>
      <c r="V66" s="1502"/>
      <c r="W66" s="1502"/>
      <c r="X66" s="1502"/>
      <c r="Y66" s="1502"/>
      <c r="Z66" s="1502"/>
      <c r="AA66" s="1502"/>
    </row>
    <row r="67" spans="1:27">
      <c r="A67" s="1480"/>
      <c r="B67" s="1502"/>
      <c r="C67" s="1502"/>
      <c r="D67" s="1502" t="s">
        <v>6675</v>
      </c>
      <c r="E67" s="1502"/>
      <c r="F67" s="1502"/>
      <c r="G67" s="1911">
        <v>8175361</v>
      </c>
      <c r="H67" s="1502"/>
      <c r="I67" s="1502"/>
      <c r="J67" s="1502"/>
      <c r="K67" s="1502"/>
      <c r="L67" s="1502"/>
      <c r="M67" s="1502"/>
      <c r="N67" s="1502"/>
      <c r="O67" s="1502"/>
      <c r="P67" s="1502"/>
      <c r="Q67" s="1502"/>
      <c r="R67" s="1502"/>
      <c r="S67" s="1502"/>
      <c r="T67" s="1502"/>
      <c r="U67" s="1502"/>
      <c r="V67" s="1502"/>
      <c r="W67" s="1502"/>
      <c r="X67" s="1502"/>
      <c r="Y67" s="1502"/>
      <c r="Z67" s="1502"/>
      <c r="AA67" s="1502"/>
    </row>
    <row r="68" spans="1:27">
      <c r="A68" s="1480"/>
      <c r="B68" s="1502"/>
      <c r="C68" s="1502"/>
      <c r="D68" s="1502" t="s">
        <v>6676</v>
      </c>
      <c r="E68" s="1502"/>
      <c r="F68" s="1502"/>
      <c r="G68" s="1911">
        <v>7929304</v>
      </c>
      <c r="H68" s="1502"/>
      <c r="I68" s="1502"/>
      <c r="J68" s="1502"/>
      <c r="K68" s="1502"/>
      <c r="L68" s="1502"/>
      <c r="M68" s="1502"/>
      <c r="N68" s="1502"/>
      <c r="O68" s="1502"/>
      <c r="P68" s="1502"/>
      <c r="Q68" s="1502"/>
      <c r="R68" s="1502"/>
      <c r="S68" s="1502"/>
      <c r="T68" s="1502"/>
      <c r="U68" s="1502"/>
      <c r="V68" s="1502"/>
      <c r="W68" s="1502"/>
      <c r="X68" s="1502"/>
      <c r="Y68" s="1502"/>
      <c r="Z68" s="1502"/>
      <c r="AA68" s="1502"/>
    </row>
    <row r="69" spans="1:27">
      <c r="A69" s="1480"/>
      <c r="B69" s="1502"/>
      <c r="C69" s="1502"/>
      <c r="D69" s="1502" t="s">
        <v>4956</v>
      </c>
      <c r="E69" s="1502"/>
      <c r="F69" s="1502"/>
      <c r="G69" s="1911">
        <v>6815723</v>
      </c>
      <c r="H69" s="1502"/>
      <c r="I69" s="1502"/>
      <c r="J69" s="1502"/>
      <c r="K69" s="1502"/>
      <c r="L69" s="1502"/>
      <c r="M69" s="1502"/>
      <c r="N69" s="1502"/>
      <c r="O69" s="1502"/>
      <c r="P69" s="1502"/>
      <c r="Q69" s="1502"/>
      <c r="R69" s="1502"/>
      <c r="S69" s="1502"/>
      <c r="T69" s="1502"/>
      <c r="U69" s="1502"/>
      <c r="V69" s="1502"/>
      <c r="W69" s="1502"/>
      <c r="X69" s="1502"/>
      <c r="Y69" s="1502"/>
      <c r="Z69" s="1502"/>
      <c r="AA69" s="1502"/>
    </row>
    <row r="70" spans="1:27">
      <c r="A70" s="1480"/>
      <c r="B70" s="1502"/>
      <c r="C70" s="1502"/>
      <c r="D70" s="1502" t="s">
        <v>4949</v>
      </c>
      <c r="E70" s="1502"/>
      <c r="F70" s="1502"/>
      <c r="G70" s="1911">
        <v>5996219</v>
      </c>
      <c r="H70" s="1502"/>
      <c r="I70" s="1502"/>
      <c r="J70" s="1502"/>
      <c r="K70" s="1502"/>
      <c r="L70" s="1502"/>
      <c r="M70" s="1502"/>
      <c r="N70" s="1502"/>
      <c r="O70" s="1502"/>
      <c r="P70" s="1502"/>
      <c r="Q70" s="1502"/>
      <c r="R70" s="1502"/>
      <c r="S70" s="1502"/>
      <c r="T70" s="1502"/>
      <c r="U70" s="1502"/>
      <c r="V70" s="1502"/>
      <c r="W70" s="1502"/>
      <c r="X70" s="1502"/>
      <c r="Y70" s="1502"/>
      <c r="Z70" s="1502"/>
      <c r="AA70" s="1502"/>
    </row>
    <row r="71" spans="1:27">
      <c r="A71" s="1480"/>
      <c r="B71" s="1502"/>
      <c r="C71" s="1502"/>
      <c r="D71" s="1502" t="s">
        <v>4952</v>
      </c>
      <c r="E71" s="1502"/>
      <c r="F71" s="1502"/>
      <c r="G71" s="1911">
        <v>5624670</v>
      </c>
      <c r="H71" s="1502"/>
      <c r="I71" s="1502"/>
      <c r="J71" s="1502"/>
      <c r="K71" s="1502"/>
      <c r="L71" s="1502"/>
      <c r="M71" s="1502"/>
      <c r="N71" s="1502"/>
      <c r="O71" s="1502"/>
      <c r="P71" s="1502"/>
      <c r="Q71" s="1502"/>
      <c r="R71" s="1502"/>
      <c r="S71" s="1502"/>
      <c r="T71" s="1502"/>
      <c r="U71" s="1502"/>
      <c r="V71" s="1502"/>
      <c r="W71" s="1502"/>
      <c r="X71" s="1502"/>
      <c r="Y71" s="1502"/>
      <c r="Z71" s="1502"/>
      <c r="AA71" s="1502"/>
    </row>
    <row r="72" spans="1:27">
      <c r="A72" s="1480"/>
      <c r="B72" s="1502"/>
      <c r="C72" s="1502"/>
      <c r="D72" s="1502" t="s">
        <v>6677</v>
      </c>
      <c r="E72" s="1502"/>
      <c r="F72" s="1502"/>
      <c r="G72" s="1911">
        <v>5522272</v>
      </c>
      <c r="H72" s="1502"/>
      <c r="I72" s="1502"/>
      <c r="J72" s="1502"/>
      <c r="K72" s="1502"/>
      <c r="L72" s="1502"/>
      <c r="M72" s="1502"/>
      <c r="N72" s="1502"/>
      <c r="O72" s="1502"/>
      <c r="P72" s="1502"/>
      <c r="Q72" s="1502"/>
      <c r="R72" s="1502"/>
      <c r="S72" s="1502"/>
      <c r="T72" s="1502"/>
      <c r="U72" s="1502"/>
      <c r="V72" s="1502"/>
      <c r="W72" s="1502"/>
      <c r="X72" s="1502"/>
      <c r="Y72" s="1502"/>
      <c r="Z72" s="1502"/>
      <c r="AA72" s="1502"/>
    </row>
    <row r="73" spans="1:27">
      <c r="A73" s="1480"/>
      <c r="B73" s="1502"/>
      <c r="C73" s="1502"/>
      <c r="D73" s="1502" t="s">
        <v>4960</v>
      </c>
      <c r="E73" s="1502"/>
      <c r="F73" s="1502"/>
      <c r="G73" s="1911">
        <v>5406296</v>
      </c>
      <c r="H73" s="1502"/>
      <c r="I73" s="1489"/>
      <c r="J73" s="1502"/>
      <c r="K73" s="1502"/>
      <c r="L73" s="1502"/>
      <c r="M73" s="1502"/>
      <c r="N73" s="1502"/>
      <c r="O73" s="1502"/>
      <c r="P73" s="1502"/>
      <c r="Q73" s="1502"/>
      <c r="R73" s="1502"/>
      <c r="S73" s="1502"/>
      <c r="T73" s="1502"/>
      <c r="U73" s="1502"/>
      <c r="V73" s="1502"/>
      <c r="W73" s="1502"/>
      <c r="X73" s="1502"/>
      <c r="Y73" s="1502"/>
      <c r="Z73" s="1502"/>
      <c r="AA73" s="1502"/>
    </row>
    <row r="74" spans="1:27">
      <c r="A74" s="1480"/>
      <c r="B74" s="1502"/>
      <c r="C74" s="1502"/>
      <c r="D74" s="1502" t="s">
        <v>6678</v>
      </c>
      <c r="E74" s="3316"/>
      <c r="F74" s="3316"/>
      <c r="G74" s="1911">
        <v>5308090</v>
      </c>
      <c r="H74" s="1502"/>
      <c r="I74" s="1502"/>
      <c r="J74" s="1502"/>
      <c r="K74" s="1502"/>
      <c r="L74" s="1502"/>
      <c r="M74" s="1502"/>
      <c r="N74" s="1502"/>
      <c r="O74" s="1502"/>
      <c r="P74" s="1502"/>
      <c r="Q74" s="1502"/>
      <c r="R74" s="1502"/>
      <c r="S74" s="1502"/>
      <c r="T74" s="1502"/>
      <c r="U74" s="1502"/>
      <c r="V74" s="1502"/>
      <c r="W74" s="1502"/>
      <c r="X74" s="1502"/>
      <c r="Y74" s="1502"/>
      <c r="Z74" s="1502"/>
      <c r="AA74" s="1502"/>
    </row>
    <row r="75" spans="1:27">
      <c r="A75" s="1480"/>
      <c r="B75" s="1502"/>
      <c r="C75" s="1496"/>
      <c r="D75" s="1502" t="s">
        <v>4951</v>
      </c>
      <c r="E75" s="1502"/>
      <c r="F75" s="1502"/>
      <c r="G75" s="1911">
        <v>5286341</v>
      </c>
      <c r="H75" s="1502"/>
      <c r="I75" s="1502"/>
      <c r="J75" s="1502"/>
      <c r="K75" s="1502"/>
      <c r="L75" s="1502"/>
      <c r="M75" s="1502"/>
      <c r="N75" s="1502"/>
      <c r="O75" s="1502"/>
      <c r="P75" s="1502"/>
      <c r="Q75" s="1502"/>
      <c r="R75" s="1502"/>
      <c r="S75" s="1502"/>
      <c r="T75" s="1502"/>
      <c r="U75" s="1502"/>
      <c r="V75" s="1502"/>
      <c r="W75" s="1502"/>
      <c r="X75" s="1502"/>
      <c r="Y75" s="1502"/>
      <c r="Z75" s="1502"/>
      <c r="AA75" s="1502"/>
    </row>
    <row r="76" spans="1:27">
      <c r="A76" s="1480"/>
      <c r="B76" s="1502"/>
      <c r="C76" s="1502"/>
      <c r="D76" s="1502" t="s">
        <v>4968</v>
      </c>
      <c r="E76" s="1502"/>
      <c r="F76" s="1502"/>
      <c r="G76" s="1911">
        <v>3629771</v>
      </c>
      <c r="H76" s="1502"/>
      <c r="I76" s="1502"/>
      <c r="J76" s="1502"/>
      <c r="K76" s="1502"/>
      <c r="L76" s="1502"/>
      <c r="M76" s="1502"/>
      <c r="N76" s="1502"/>
      <c r="O76" s="1502"/>
      <c r="P76" s="1502"/>
      <c r="Q76" s="1502"/>
      <c r="R76" s="1502"/>
      <c r="S76" s="1502"/>
      <c r="T76" s="1502"/>
      <c r="U76" s="1502"/>
      <c r="V76" s="1502"/>
      <c r="W76" s="1502"/>
      <c r="X76" s="1502"/>
      <c r="Y76" s="1502"/>
      <c r="Z76" s="1502"/>
      <c r="AA76" s="1502"/>
    </row>
    <row r="77" spans="1:27">
      <c r="A77" s="1480"/>
      <c r="B77" s="1502"/>
      <c r="C77" s="1502"/>
      <c r="D77" s="1502" t="s">
        <v>4961</v>
      </c>
      <c r="E77" s="1502"/>
      <c r="F77" s="1502"/>
      <c r="G77" s="1911">
        <v>3505946</v>
      </c>
      <c r="H77" s="1502"/>
      <c r="I77" s="1502"/>
      <c r="J77" s="1502"/>
      <c r="K77" s="1502"/>
      <c r="L77" s="1502"/>
      <c r="M77" s="1502"/>
      <c r="N77" s="1502"/>
      <c r="O77" s="1502"/>
      <c r="P77" s="1502"/>
      <c r="Q77" s="1502"/>
      <c r="R77" s="1502"/>
      <c r="S77" s="1502"/>
      <c r="T77" s="1502"/>
      <c r="U77" s="1502"/>
      <c r="V77" s="1502"/>
      <c r="W77" s="1502"/>
      <c r="X77" s="1502"/>
      <c r="Y77" s="1502"/>
      <c r="Z77" s="1502"/>
      <c r="AA77" s="1502"/>
    </row>
    <row r="78" spans="1:27">
      <c r="A78" s="1480"/>
      <c r="B78" s="1502"/>
      <c r="C78" s="1502"/>
      <c r="D78" s="1502" t="s">
        <v>6679</v>
      </c>
      <c r="E78" s="1502"/>
      <c r="F78" s="1502"/>
      <c r="G78" s="1911">
        <v>3371254</v>
      </c>
      <c r="H78" s="1502"/>
      <c r="I78" s="1502"/>
      <c r="J78" s="1502"/>
      <c r="K78" s="1502"/>
      <c r="L78" s="1502"/>
      <c r="M78" s="1502"/>
      <c r="N78" s="1502"/>
      <c r="O78" s="1502"/>
      <c r="P78" s="1502"/>
      <c r="Q78" s="1502"/>
      <c r="R78" s="1502"/>
      <c r="S78" s="1502"/>
      <c r="T78" s="1502"/>
      <c r="U78" s="1502"/>
      <c r="V78" s="1502"/>
      <c r="W78" s="1502"/>
      <c r="X78" s="1502"/>
      <c r="Y78" s="1502"/>
      <c r="Z78" s="1502"/>
      <c r="AA78" s="1502"/>
    </row>
    <row r="79" spans="1:27">
      <c r="A79" s="1480"/>
      <c r="B79" s="1502"/>
      <c r="C79" s="1502"/>
      <c r="D79" s="1502" t="s">
        <v>6680</v>
      </c>
      <c r="E79" s="1502"/>
      <c r="F79" s="1502"/>
      <c r="G79" s="1911">
        <v>3191135</v>
      </c>
      <c r="H79" s="1502"/>
      <c r="I79" s="1502"/>
      <c r="J79" s="1502"/>
      <c r="K79" s="1502"/>
      <c r="L79" s="1502"/>
      <c r="M79" s="1502"/>
      <c r="N79" s="1502"/>
      <c r="O79" s="1502"/>
      <c r="P79" s="1502"/>
      <c r="Q79" s="1502"/>
      <c r="R79" s="1502"/>
      <c r="S79" s="1502"/>
      <c r="T79" s="1502"/>
      <c r="U79" s="1502"/>
      <c r="V79" s="1502"/>
      <c r="W79" s="1502"/>
      <c r="X79" s="1502"/>
      <c r="Y79" s="1502"/>
      <c r="Z79" s="1502"/>
      <c r="AA79" s="1502"/>
    </row>
    <row r="80" spans="1:27">
      <c r="A80" s="1480"/>
      <c r="B80" s="1502"/>
      <c r="C80" s="1502"/>
      <c r="D80" s="1502" t="s">
        <v>4953</v>
      </c>
      <c r="E80" s="1502"/>
      <c r="F80" s="1502"/>
      <c r="G80" s="1911">
        <v>3079570</v>
      </c>
      <c r="H80" s="1502"/>
      <c r="I80" s="1502"/>
      <c r="J80" s="1502"/>
      <c r="K80" s="1502"/>
      <c r="L80" s="1502"/>
      <c r="M80" s="1502"/>
      <c r="N80" s="1502"/>
      <c r="O80" s="1502"/>
      <c r="P80" s="1502"/>
      <c r="Q80" s="1502"/>
      <c r="R80" s="1502"/>
      <c r="S80" s="1502"/>
      <c r="T80" s="1502"/>
      <c r="U80" s="1502"/>
      <c r="V80" s="1502"/>
      <c r="W80" s="1502"/>
      <c r="X80" s="1502"/>
      <c r="Y80" s="1502"/>
      <c r="Z80" s="1502"/>
      <c r="AA80" s="1502"/>
    </row>
    <row r="81" spans="1:27">
      <c r="A81" s="1480"/>
      <c r="B81" s="1502"/>
      <c r="C81" s="1502"/>
      <c r="D81" s="1502" t="s">
        <v>4970</v>
      </c>
      <c r="E81" s="1502"/>
      <c r="F81" s="1502"/>
      <c r="G81" s="1911">
        <v>2229709</v>
      </c>
      <c r="H81" s="1502"/>
      <c r="I81" s="1502"/>
      <c r="J81" s="1502"/>
      <c r="K81" s="1502"/>
      <c r="L81" s="1502"/>
      <c r="M81" s="1502"/>
      <c r="N81" s="1502"/>
      <c r="O81" s="1502"/>
      <c r="P81" s="1502"/>
      <c r="Q81" s="1502"/>
      <c r="R81" s="1502"/>
      <c r="S81" s="1502"/>
      <c r="T81" s="1502"/>
      <c r="U81" s="1502"/>
      <c r="V81" s="1502"/>
      <c r="W81" s="1502"/>
      <c r="X81" s="1502"/>
      <c r="Y81" s="1502"/>
      <c r="Z81" s="1502"/>
      <c r="AA81" s="1502"/>
    </row>
    <row r="82" spans="1:27">
      <c r="A82" s="1480"/>
      <c r="B82" s="1502"/>
      <c r="C82" s="1502"/>
      <c r="D82" s="1502" t="s">
        <v>6681</v>
      </c>
      <c r="E82" s="1502"/>
      <c r="F82" s="1502"/>
      <c r="G82" s="1911">
        <v>2098125</v>
      </c>
      <c r="H82" s="1502"/>
      <c r="I82" s="1502"/>
      <c r="J82" s="1502"/>
      <c r="K82" s="1502"/>
      <c r="L82" s="1502"/>
      <c r="M82" s="1502"/>
      <c r="N82" s="1502"/>
      <c r="O82" s="1502"/>
      <c r="P82" s="1502"/>
      <c r="Q82" s="1502"/>
      <c r="R82" s="1502"/>
      <c r="S82" s="1502"/>
      <c r="T82" s="1502"/>
      <c r="U82" s="1502"/>
      <c r="V82" s="1502"/>
      <c r="W82" s="1502"/>
      <c r="X82" s="1502"/>
      <c r="Y82" s="1502"/>
      <c r="Z82" s="1502"/>
      <c r="AA82" s="1502"/>
    </row>
    <row r="83" spans="1:27">
      <c r="A83" s="1480"/>
      <c r="B83" s="1502"/>
      <c r="C83" s="1502"/>
      <c r="D83" s="1502" t="s">
        <v>6682</v>
      </c>
      <c r="E83" s="1502"/>
      <c r="F83" s="1502"/>
      <c r="G83" s="1911">
        <v>2072249</v>
      </c>
      <c r="H83" s="1502"/>
      <c r="I83" s="1502"/>
      <c r="J83" s="1502"/>
      <c r="K83" s="1502"/>
      <c r="L83" s="1502"/>
      <c r="M83" s="1502"/>
      <c r="N83" s="1502"/>
      <c r="O83" s="1502"/>
      <c r="P83" s="1502"/>
      <c r="Q83" s="1502"/>
      <c r="R83" s="1502"/>
      <c r="S83" s="1502"/>
      <c r="T83" s="1502"/>
      <c r="U83" s="1502"/>
      <c r="V83" s="1502"/>
      <c r="W83" s="1502"/>
      <c r="X83" s="1502"/>
      <c r="Y83" s="1502"/>
      <c r="Z83" s="1502"/>
      <c r="AA83" s="1502"/>
    </row>
    <row r="84" spans="1:27">
      <c r="A84" s="1480"/>
      <c r="B84" s="1502"/>
      <c r="C84" s="1502"/>
      <c r="D84" s="1502" t="s">
        <v>4965</v>
      </c>
      <c r="E84" s="1502"/>
      <c r="F84" s="1502"/>
      <c r="G84" s="1911">
        <v>2057996</v>
      </c>
      <c r="H84" s="1502"/>
      <c r="I84" s="1502"/>
      <c r="J84" s="1502"/>
      <c r="K84" s="1502"/>
      <c r="L84" s="1502"/>
      <c r="M84" s="1502"/>
      <c r="N84" s="1502"/>
      <c r="O84" s="1502"/>
      <c r="P84" s="1502"/>
      <c r="Q84" s="1502"/>
      <c r="R84" s="1502"/>
      <c r="S84" s="1502"/>
      <c r="T84" s="1502"/>
      <c r="U84" s="1502"/>
      <c r="V84" s="1502"/>
      <c r="W84" s="1502"/>
      <c r="X84" s="1502"/>
      <c r="Y84" s="1502"/>
      <c r="Z84" s="1502"/>
      <c r="AA84" s="1502"/>
    </row>
    <row r="85" spans="1:27">
      <c r="A85" s="1480"/>
      <c r="B85" s="1502"/>
      <c r="C85" s="1502"/>
      <c r="D85" s="1502" t="s">
        <v>6683</v>
      </c>
      <c r="E85" s="1502"/>
      <c r="F85" s="1502"/>
      <c r="G85" s="1911">
        <v>1923141</v>
      </c>
      <c r="H85" s="1502"/>
      <c r="I85" s="1502"/>
      <c r="J85" s="1502"/>
      <c r="K85" s="1502"/>
      <c r="L85" s="1502"/>
      <c r="M85" s="1502"/>
      <c r="N85" s="1502"/>
      <c r="O85" s="1502"/>
      <c r="P85" s="1502"/>
      <c r="Q85" s="1502"/>
      <c r="R85" s="1502"/>
      <c r="S85" s="1502"/>
      <c r="T85" s="1502"/>
      <c r="U85" s="1502"/>
      <c r="V85" s="1502"/>
      <c r="W85" s="1502"/>
      <c r="X85" s="1502"/>
      <c r="Y85" s="1502"/>
      <c r="Z85" s="1502"/>
      <c r="AA85" s="1502"/>
    </row>
    <row r="86" spans="1:27">
      <c r="A86" s="1480"/>
      <c r="B86" s="1502"/>
      <c r="C86" s="1502"/>
      <c r="D86" s="1502" t="s">
        <v>6684</v>
      </c>
      <c r="E86" s="1502"/>
      <c r="F86" s="1502"/>
      <c r="G86" s="1911">
        <v>1730090</v>
      </c>
      <c r="H86" s="1502"/>
      <c r="I86" s="1502"/>
      <c r="J86" s="1502"/>
      <c r="K86" s="1502"/>
      <c r="L86" s="1502"/>
      <c r="M86" s="1502"/>
      <c r="N86" s="1502"/>
      <c r="O86" s="1502"/>
      <c r="P86" s="1502"/>
      <c r="Q86" s="1502"/>
      <c r="R86" s="1502"/>
      <c r="S86" s="1502"/>
      <c r="T86" s="1502"/>
      <c r="U86" s="1502"/>
      <c r="V86" s="1502"/>
      <c r="W86" s="1502"/>
      <c r="X86" s="1502"/>
      <c r="Y86" s="1502"/>
      <c r="Z86" s="1502"/>
      <c r="AA86" s="1502"/>
    </row>
    <row r="87" spans="1:27">
      <c r="A87" s="1480"/>
      <c r="B87" s="1502"/>
      <c r="C87" s="1502"/>
      <c r="D87" s="1502" t="s">
        <v>6685</v>
      </c>
      <c r="E87" s="1502"/>
      <c r="F87" s="1502"/>
      <c r="G87" s="1911">
        <v>1694501</v>
      </c>
      <c r="H87" s="1502"/>
      <c r="I87" s="1502"/>
      <c r="J87" s="1502"/>
      <c r="K87" s="1502"/>
      <c r="L87" s="1502"/>
      <c r="M87" s="1502"/>
      <c r="N87" s="1502"/>
      <c r="O87" s="1502"/>
      <c r="P87" s="1502"/>
      <c r="Q87" s="1502"/>
      <c r="R87" s="1502"/>
      <c r="S87" s="1502"/>
      <c r="T87" s="1502"/>
      <c r="U87" s="1502"/>
      <c r="V87" s="1502"/>
      <c r="W87" s="1502"/>
      <c r="X87" s="1502"/>
      <c r="Y87" s="1502"/>
      <c r="Z87" s="1502"/>
      <c r="AA87" s="1502"/>
    </row>
    <row r="88" spans="1:27">
      <c r="A88" s="1480"/>
      <c r="B88" s="1502"/>
      <c r="C88" s="1502"/>
      <c r="D88" s="1502" t="s">
        <v>4966</v>
      </c>
      <c r="E88" s="1502"/>
      <c r="F88" s="1502"/>
      <c r="G88" s="1911">
        <v>1605356</v>
      </c>
      <c r="H88" s="1502"/>
      <c r="I88" s="1502"/>
      <c r="J88" s="1502"/>
      <c r="K88" s="1502"/>
      <c r="L88" s="1502"/>
      <c r="M88" s="1502"/>
      <c r="N88" s="1502"/>
      <c r="O88" s="1502"/>
      <c r="P88" s="1502"/>
      <c r="Q88" s="1502"/>
      <c r="R88" s="1502"/>
      <c r="S88" s="1502"/>
      <c r="T88" s="1502"/>
      <c r="U88" s="1502"/>
      <c r="V88" s="1502"/>
      <c r="W88" s="1502"/>
      <c r="X88" s="1502"/>
      <c r="Y88" s="1502"/>
      <c r="Z88" s="1502"/>
      <c r="AA88" s="1502"/>
    </row>
    <row r="89" spans="1:27">
      <c r="A89" s="1480"/>
      <c r="B89" s="1502"/>
      <c r="C89" s="1502"/>
      <c r="D89" s="1502" t="s">
        <v>4969</v>
      </c>
      <c r="E89" s="1502"/>
      <c r="F89" s="1502"/>
      <c r="G89" s="1911">
        <v>1579585</v>
      </c>
      <c r="H89" s="1502"/>
      <c r="I89" s="1502"/>
      <c r="J89" s="1502"/>
      <c r="K89" s="1502"/>
      <c r="L89" s="1502"/>
      <c r="M89" s="1502"/>
      <c r="N89" s="1502"/>
      <c r="O89" s="1502"/>
      <c r="P89" s="1502"/>
      <c r="Q89" s="1502"/>
      <c r="R89" s="1502"/>
      <c r="S89" s="1502"/>
      <c r="T89" s="1502"/>
      <c r="U89" s="1502"/>
      <c r="V89" s="1502"/>
      <c r="W89" s="1502"/>
      <c r="X89" s="1502"/>
      <c r="Y89" s="1502"/>
      <c r="Z89" s="1502"/>
      <c r="AA89" s="1502"/>
    </row>
    <row r="90" spans="1:27">
      <c r="A90" s="1480"/>
      <c r="B90" s="1502"/>
      <c r="C90" s="1502"/>
      <c r="D90" s="1502" t="s">
        <v>6686</v>
      </c>
      <c r="E90" s="1502"/>
      <c r="F90" s="1502"/>
      <c r="G90" s="1911">
        <v>1576311</v>
      </c>
      <c r="H90" s="1502"/>
      <c r="I90" s="1502"/>
      <c r="J90" s="1502"/>
      <c r="K90" s="1502"/>
      <c r="L90" s="1502"/>
      <c r="M90" s="1502"/>
      <c r="N90" s="1502"/>
      <c r="O90" s="1502"/>
      <c r="P90" s="1502"/>
      <c r="Q90" s="1502"/>
      <c r="R90" s="1502"/>
      <c r="S90" s="1502"/>
      <c r="T90" s="1502"/>
      <c r="U90" s="1502"/>
      <c r="V90" s="1502"/>
      <c r="W90" s="1502"/>
      <c r="X90" s="1502"/>
      <c r="Y90" s="1502"/>
      <c r="Z90" s="1502"/>
      <c r="AA90" s="1502"/>
    </row>
    <row r="91" spans="1:27">
      <c r="A91" s="1480"/>
      <c r="B91" s="1502"/>
      <c r="C91" s="1502"/>
      <c r="D91" s="1502" t="s">
        <v>4957</v>
      </c>
      <c r="E91" s="1502"/>
      <c r="F91" s="1502"/>
      <c r="G91" s="1911">
        <v>1569975</v>
      </c>
      <c r="H91" s="1502"/>
      <c r="I91" s="1502"/>
      <c r="J91" s="1502"/>
      <c r="K91" s="1502"/>
      <c r="L91" s="1502"/>
      <c r="M91" s="1502"/>
      <c r="N91" s="1502"/>
      <c r="O91" s="1502"/>
      <c r="P91" s="1502"/>
      <c r="Q91" s="1502"/>
      <c r="R91" s="1502"/>
      <c r="S91" s="1502"/>
      <c r="T91" s="1502"/>
      <c r="U91" s="1502"/>
      <c r="V91" s="1502"/>
      <c r="W91" s="1502"/>
      <c r="X91" s="1502"/>
      <c r="Y91" s="1502"/>
      <c r="Z91" s="1502"/>
      <c r="AA91" s="1502"/>
    </row>
    <row r="92" spans="1:27">
      <c r="A92" s="1480"/>
      <c r="B92" s="1502"/>
      <c r="C92" s="1502"/>
      <c r="D92" s="1502" t="s">
        <v>4954</v>
      </c>
      <c r="E92" s="1502"/>
      <c r="F92" s="1502"/>
      <c r="G92" s="1911">
        <v>1494819</v>
      </c>
      <c r="H92" s="1502"/>
      <c r="I92" s="1502"/>
      <c r="J92" s="1502"/>
      <c r="K92" s="1502"/>
      <c r="L92" s="1502"/>
      <c r="M92" s="1502"/>
      <c r="N92" s="1502"/>
      <c r="O92" s="1502"/>
      <c r="P92" s="1502"/>
      <c r="Q92" s="1502"/>
      <c r="R92" s="1502"/>
      <c r="S92" s="1502"/>
      <c r="T92" s="1502"/>
      <c r="U92" s="1502"/>
      <c r="V92" s="1502"/>
      <c r="W92" s="1502"/>
      <c r="X92" s="1502"/>
      <c r="Y92" s="1502"/>
      <c r="Z92" s="1502"/>
      <c r="AA92" s="1502"/>
    </row>
    <row r="93" spans="1:27">
      <c r="A93" s="1480"/>
      <c r="B93" s="1502"/>
      <c r="C93" s="1502"/>
      <c r="D93" s="1502" t="s">
        <v>4958</v>
      </c>
      <c r="E93" s="1502"/>
      <c r="F93" s="1502"/>
      <c r="G93" s="1911">
        <v>1480956</v>
      </c>
      <c r="H93" s="1502"/>
      <c r="I93" s="1502"/>
      <c r="J93" s="1502"/>
      <c r="K93" s="1502"/>
      <c r="L93" s="1502"/>
      <c r="M93" s="1502"/>
      <c r="N93" s="1502"/>
      <c r="O93" s="1502"/>
      <c r="P93" s="1502"/>
      <c r="Q93" s="1502"/>
      <c r="R93" s="1502"/>
      <c r="S93" s="1502"/>
      <c r="T93" s="1502"/>
      <c r="U93" s="1502"/>
      <c r="V93" s="1502"/>
      <c r="W93" s="1502"/>
      <c r="X93" s="1502"/>
      <c r="Y93" s="1502"/>
      <c r="Z93" s="1502"/>
      <c r="AA93" s="1502"/>
    </row>
    <row r="94" spans="1:27">
      <c r="A94" s="1480"/>
      <c r="B94" s="1502"/>
      <c r="C94" s="1502"/>
      <c r="D94" s="1502" t="s">
        <v>6687</v>
      </c>
      <c r="E94" s="1502"/>
      <c r="F94" s="1502"/>
      <c r="G94" s="1911">
        <v>1474992</v>
      </c>
      <c r="H94" s="1502"/>
      <c r="I94" s="1502"/>
      <c r="J94" s="1502"/>
      <c r="K94" s="1502"/>
      <c r="L94" s="1502"/>
      <c r="M94" s="1502"/>
      <c r="N94" s="1502"/>
      <c r="O94" s="1502"/>
      <c r="P94" s="1502"/>
      <c r="Q94" s="1502"/>
      <c r="R94" s="1502"/>
      <c r="S94" s="1502"/>
      <c r="T94" s="1502"/>
      <c r="U94" s="1502"/>
      <c r="V94" s="1502"/>
      <c r="W94" s="1502"/>
      <c r="X94" s="1502"/>
      <c r="Y94" s="1502"/>
      <c r="Z94" s="1502"/>
      <c r="AA94" s="1502"/>
    </row>
    <row r="95" spans="1:27">
      <c r="A95" s="1480"/>
      <c r="B95" s="1502"/>
      <c r="C95" s="1502"/>
      <c r="D95" s="1502" t="s">
        <v>4962</v>
      </c>
      <c r="E95" s="1502"/>
      <c r="F95" s="1502"/>
      <c r="G95" s="1911">
        <v>1414144</v>
      </c>
      <c r="H95" s="1502"/>
      <c r="I95" s="1502"/>
      <c r="J95" s="1502"/>
      <c r="K95" s="1502"/>
      <c r="L95" s="1502"/>
      <c r="M95" s="1502"/>
      <c r="N95" s="1502"/>
      <c r="O95" s="1502"/>
      <c r="P95" s="1502"/>
      <c r="Q95" s="1502"/>
      <c r="R95" s="1502"/>
      <c r="S95" s="1502"/>
      <c r="T95" s="1502"/>
      <c r="U95" s="1502"/>
      <c r="V95" s="1502"/>
      <c r="W95" s="1502"/>
      <c r="X95" s="1502"/>
      <c r="Y95" s="1502"/>
      <c r="Z95" s="1502"/>
      <c r="AA95" s="1502"/>
    </row>
    <row r="96" spans="1:27">
      <c r="A96" s="1480"/>
      <c r="B96" s="1502"/>
      <c r="C96" s="1502"/>
      <c r="D96" s="1502" t="s">
        <v>6688</v>
      </c>
      <c r="E96" s="1502"/>
      <c r="F96" s="1502"/>
      <c r="G96" s="1911">
        <v>1358649</v>
      </c>
      <c r="H96" s="1502"/>
      <c r="I96" s="1502"/>
      <c r="J96" s="1502"/>
      <c r="K96" s="1502"/>
      <c r="L96" s="1502"/>
      <c r="M96" s="1502"/>
      <c r="N96" s="1502"/>
      <c r="O96" s="1502"/>
      <c r="P96" s="1502"/>
      <c r="Q96" s="1502"/>
      <c r="R96" s="1502"/>
      <c r="S96" s="1502"/>
      <c r="T96" s="1502"/>
      <c r="U96" s="1502"/>
      <c r="V96" s="1502"/>
      <c r="W96" s="1502"/>
      <c r="X96" s="1502"/>
      <c r="Y96" s="1502"/>
      <c r="Z96" s="1502"/>
      <c r="AA96" s="1502"/>
    </row>
    <row r="97" spans="1:27">
      <c r="A97" s="1480"/>
      <c r="B97" s="1502"/>
      <c r="C97" s="1502"/>
      <c r="D97" s="1502" t="s">
        <v>6689</v>
      </c>
      <c r="E97" s="1502"/>
      <c r="F97" s="1502"/>
      <c r="G97" s="1911">
        <v>1334293</v>
      </c>
      <c r="H97" s="1502"/>
      <c r="I97" s="1502"/>
      <c r="J97" s="1502"/>
      <c r="K97" s="1502"/>
      <c r="L97" s="1502"/>
      <c r="M97" s="1502"/>
      <c r="N97" s="1502"/>
      <c r="O97" s="1502"/>
      <c r="P97" s="1502"/>
      <c r="Q97" s="1502"/>
      <c r="R97" s="1502"/>
      <c r="S97" s="1502"/>
      <c r="T97" s="1502"/>
      <c r="U97" s="1502"/>
      <c r="V97" s="1502"/>
      <c r="W97" s="1502"/>
      <c r="X97" s="1502"/>
      <c r="Y97" s="1502"/>
      <c r="Z97" s="1502"/>
      <c r="AA97" s="1502"/>
    </row>
    <row r="98" spans="1:27">
      <c r="A98" s="1480"/>
      <c r="B98" s="1502"/>
      <c r="C98" s="1502"/>
      <c r="D98" s="1502" t="s">
        <v>6690</v>
      </c>
      <c r="E98" s="1502"/>
      <c r="F98" s="1502"/>
      <c r="G98" s="1911">
        <v>1304203</v>
      </c>
      <c r="H98" s="1502"/>
      <c r="I98" s="1502"/>
      <c r="J98" s="1502"/>
      <c r="K98" s="1502"/>
      <c r="L98" s="1502"/>
      <c r="M98" s="1502"/>
      <c r="N98" s="1502"/>
      <c r="O98" s="1502"/>
      <c r="P98" s="1502"/>
      <c r="Q98" s="1502"/>
      <c r="R98" s="1502"/>
      <c r="S98" s="1502"/>
      <c r="T98" s="1502"/>
      <c r="U98" s="1502"/>
      <c r="V98" s="1502"/>
      <c r="W98" s="1502"/>
      <c r="X98" s="1502"/>
      <c r="Y98" s="1502"/>
      <c r="Z98" s="1502"/>
      <c r="AA98" s="1502"/>
    </row>
    <row r="99" spans="1:27">
      <c r="A99" s="1480"/>
      <c r="B99" s="1502"/>
      <c r="C99" s="1502"/>
      <c r="D99" s="1502" t="s">
        <v>6691</v>
      </c>
      <c r="E99" s="1502"/>
      <c r="F99" s="1502"/>
      <c r="G99" s="1911">
        <v>1286391</v>
      </c>
      <c r="H99" s="1502"/>
      <c r="I99" s="1502"/>
      <c r="J99" s="1502"/>
      <c r="K99" s="1502"/>
      <c r="L99" s="1502"/>
      <c r="M99" s="1502"/>
      <c r="N99" s="1502"/>
      <c r="O99" s="1502"/>
      <c r="P99" s="1502"/>
      <c r="Q99" s="1502"/>
      <c r="R99" s="1502"/>
      <c r="S99" s="1502"/>
      <c r="T99" s="1502"/>
      <c r="U99" s="1502"/>
      <c r="V99" s="1502"/>
      <c r="W99" s="1502"/>
      <c r="X99" s="1502"/>
      <c r="Y99" s="1502"/>
      <c r="Z99" s="1502"/>
      <c r="AA99" s="1502"/>
    </row>
    <row r="100" spans="1:27">
      <c r="A100" s="1480"/>
      <c r="B100" s="1502"/>
      <c r="C100" s="1502"/>
      <c r="D100" s="1502" t="s">
        <v>6692</v>
      </c>
      <c r="E100" s="1502"/>
      <c r="F100" s="1502"/>
      <c r="G100" s="1911">
        <v>1219663</v>
      </c>
      <c r="H100" s="1502"/>
      <c r="I100" s="1502"/>
      <c r="J100" s="1502"/>
      <c r="K100" s="1502"/>
      <c r="L100" s="1502"/>
      <c r="M100" s="1502"/>
      <c r="N100" s="1502"/>
      <c r="O100" s="1502"/>
      <c r="P100" s="1502"/>
      <c r="Q100" s="1502"/>
      <c r="R100" s="1502"/>
      <c r="S100" s="1502"/>
      <c r="T100" s="1502"/>
      <c r="U100" s="1502"/>
      <c r="V100" s="1502"/>
      <c r="W100" s="1502"/>
      <c r="X100" s="1502"/>
      <c r="Y100" s="1502"/>
      <c r="Z100" s="1502"/>
      <c r="AA100" s="1502"/>
    </row>
    <row r="101" spans="1:27">
      <c r="A101" s="1480"/>
      <c r="B101" s="1502"/>
      <c r="C101" s="1502"/>
      <c r="D101" s="1502" t="s">
        <v>6693</v>
      </c>
      <c r="E101" s="1502"/>
      <c r="F101" s="1502"/>
      <c r="G101" s="1911">
        <v>1207784</v>
      </c>
      <c r="H101" s="1502"/>
      <c r="I101" s="1502"/>
      <c r="J101" s="1502"/>
      <c r="K101" s="1502"/>
      <c r="L101" s="1502"/>
      <c r="M101" s="1502"/>
      <c r="N101" s="1502"/>
      <c r="O101" s="1502"/>
      <c r="P101" s="1502"/>
      <c r="Q101" s="1502"/>
      <c r="R101" s="1502"/>
      <c r="S101" s="1502"/>
      <c r="T101" s="1502"/>
      <c r="U101" s="1502"/>
      <c r="V101" s="1502"/>
      <c r="W101" s="1502"/>
      <c r="X101" s="1502"/>
      <c r="Y101" s="1502"/>
      <c r="Z101" s="1502"/>
      <c r="AA101" s="1502"/>
    </row>
    <row r="102" spans="1:27">
      <c r="A102" s="1480"/>
      <c r="B102" s="1502"/>
      <c r="C102" s="1502"/>
      <c r="D102" s="1502" t="s">
        <v>4950</v>
      </c>
      <c r="E102" s="1502"/>
      <c r="F102" s="1502"/>
      <c r="G102" s="1911">
        <v>1178817</v>
      </c>
      <c r="H102" s="1502"/>
      <c r="I102" s="1502"/>
      <c r="J102" s="1502"/>
      <c r="K102" s="1502"/>
      <c r="L102" s="1502"/>
      <c r="M102" s="1502"/>
      <c r="N102" s="1502"/>
      <c r="O102" s="1502"/>
      <c r="P102" s="1502"/>
      <c r="Q102" s="1502"/>
      <c r="R102" s="1502"/>
      <c r="S102" s="1502"/>
      <c r="T102" s="1502"/>
      <c r="U102" s="1502"/>
      <c r="V102" s="1502"/>
      <c r="W102" s="1502"/>
      <c r="X102" s="1502"/>
      <c r="Y102" s="1502"/>
      <c r="Z102" s="1502"/>
      <c r="AA102" s="1502"/>
    </row>
    <row r="103" spans="1:27">
      <c r="A103" s="1480"/>
      <c r="B103" s="1502"/>
      <c r="C103" s="1502"/>
      <c r="D103" s="1502" t="s">
        <v>6694</v>
      </c>
      <c r="E103" s="1502"/>
      <c r="F103" s="1502"/>
      <c r="G103" s="1911">
        <v>1163738</v>
      </c>
      <c r="H103" s="1502"/>
      <c r="I103" s="1502"/>
      <c r="J103" s="1502"/>
      <c r="K103" s="1502"/>
      <c r="L103" s="1502"/>
      <c r="M103" s="1502"/>
      <c r="N103" s="1502"/>
      <c r="O103" s="1502"/>
      <c r="P103" s="1502"/>
      <c r="Q103" s="1502"/>
      <c r="R103" s="1502"/>
      <c r="S103" s="1502"/>
      <c r="T103" s="1502"/>
      <c r="U103" s="1502"/>
      <c r="V103" s="1502"/>
      <c r="W103" s="1502"/>
      <c r="X103" s="1502"/>
      <c r="Y103" s="1502"/>
      <c r="Z103" s="1502"/>
      <c r="AA103" s="1502"/>
    </row>
    <row r="104" spans="1:27">
      <c r="A104" s="1480"/>
      <c r="B104" s="1502"/>
      <c r="C104" s="1502"/>
      <c r="D104" s="1502" t="s">
        <v>6695</v>
      </c>
      <c r="E104" s="1502"/>
      <c r="F104" s="1502"/>
      <c r="G104" s="1911">
        <v>1135902</v>
      </c>
      <c r="H104" s="1502"/>
      <c r="I104" s="1502"/>
      <c r="J104" s="1502"/>
      <c r="K104" s="1502"/>
      <c r="L104" s="1502"/>
      <c r="M104" s="1502"/>
      <c r="N104" s="1502"/>
      <c r="O104" s="1502"/>
      <c r="P104" s="1502"/>
      <c r="Q104" s="1502"/>
      <c r="R104" s="1502"/>
      <c r="S104" s="1502"/>
      <c r="T104" s="1502"/>
      <c r="U104" s="1502"/>
      <c r="V104" s="1502"/>
      <c r="W104" s="1502"/>
      <c r="X104" s="1502"/>
      <c r="Y104" s="1502"/>
      <c r="Z104" s="1502"/>
      <c r="AA104" s="1502"/>
    </row>
    <row r="105" spans="1:27">
      <c r="A105" s="1480"/>
      <c r="B105" s="1502"/>
      <c r="C105" s="1502"/>
      <c r="D105" s="1502" t="s">
        <v>4955</v>
      </c>
      <c r="E105" s="1502"/>
      <c r="F105" s="1502"/>
      <c r="G105" s="1911">
        <v>1117353</v>
      </c>
      <c r="H105" s="1502"/>
      <c r="I105" s="1502"/>
      <c r="J105" s="1502"/>
      <c r="K105" s="1502"/>
      <c r="L105" s="1502"/>
      <c r="M105" s="1502"/>
      <c r="N105" s="1502"/>
      <c r="O105" s="1502"/>
      <c r="P105" s="1502"/>
      <c r="Q105" s="1502"/>
      <c r="R105" s="1502"/>
      <c r="S105" s="1502"/>
      <c r="T105" s="1502"/>
      <c r="U105" s="1502"/>
      <c r="V105" s="1502"/>
      <c r="W105" s="1502"/>
      <c r="X105" s="1502"/>
      <c r="Y105" s="1502"/>
      <c r="Z105" s="1502"/>
      <c r="AA105" s="1502"/>
    </row>
    <row r="106" spans="1:27">
      <c r="A106" s="1480"/>
      <c r="B106" s="1502"/>
      <c r="C106" s="1502"/>
      <c r="D106" s="1502" t="s">
        <v>6696</v>
      </c>
      <c r="E106" s="1502"/>
      <c r="F106" s="1502"/>
      <c r="G106" s="1911">
        <v>1095134</v>
      </c>
      <c r="H106" s="1502"/>
      <c r="I106" s="1502"/>
      <c r="J106" s="1502"/>
      <c r="K106" s="1502"/>
      <c r="L106" s="1502"/>
      <c r="M106" s="1502"/>
      <c r="N106" s="1502"/>
      <c r="O106" s="1502"/>
      <c r="P106" s="1502"/>
      <c r="Q106" s="1502"/>
      <c r="R106" s="1502"/>
      <c r="S106" s="1502"/>
      <c r="T106" s="1502"/>
      <c r="U106" s="1502"/>
      <c r="V106" s="1502"/>
      <c r="W106" s="1502"/>
      <c r="X106" s="1502"/>
      <c r="Y106" s="1502"/>
      <c r="Z106" s="1502"/>
      <c r="AA106" s="1502"/>
    </row>
    <row r="107" spans="1:27">
      <c r="A107" s="1480"/>
      <c r="B107" s="1502"/>
      <c r="C107" s="1502"/>
      <c r="D107" s="1502" t="s">
        <v>6697</v>
      </c>
      <c r="E107" s="1502"/>
      <c r="F107" s="1502"/>
      <c r="G107" s="1911">
        <v>1058604</v>
      </c>
      <c r="H107" s="1502"/>
      <c r="I107" s="1502"/>
      <c r="J107" s="1502"/>
      <c r="K107" s="1502"/>
      <c r="L107" s="1502"/>
      <c r="M107" s="1502"/>
      <c r="N107" s="1502"/>
      <c r="O107" s="1502"/>
      <c r="P107" s="1502"/>
      <c r="Q107" s="1502"/>
      <c r="R107" s="1502"/>
      <c r="S107" s="1502"/>
      <c r="T107" s="1502"/>
      <c r="U107" s="1502"/>
      <c r="V107" s="1502"/>
      <c r="W107" s="1502"/>
      <c r="X107" s="1502"/>
      <c r="Y107" s="1502"/>
      <c r="Z107" s="1502"/>
      <c r="AA107" s="1502"/>
    </row>
    <row r="108" spans="1:27">
      <c r="A108" s="1480"/>
      <c r="B108" s="1502"/>
      <c r="C108" s="1502"/>
      <c r="D108" s="1502" t="s">
        <v>4967</v>
      </c>
      <c r="E108" s="1502"/>
      <c r="F108" s="1502"/>
      <c r="G108" s="1911">
        <v>898032</v>
      </c>
      <c r="H108" s="1502"/>
      <c r="I108" s="1502"/>
      <c r="J108" s="1502"/>
      <c r="K108" s="1502"/>
      <c r="L108" s="1502"/>
      <c r="M108" s="1502"/>
      <c r="N108" s="1502"/>
      <c r="O108" s="1502"/>
      <c r="P108" s="1502"/>
      <c r="Q108" s="1502"/>
      <c r="R108" s="1502"/>
      <c r="S108" s="1502"/>
      <c r="T108" s="1502"/>
      <c r="U108" s="1502"/>
      <c r="V108" s="1502"/>
      <c r="W108" s="1502"/>
      <c r="X108" s="1502"/>
      <c r="Y108" s="1502"/>
      <c r="Z108" s="1502"/>
      <c r="AA108" s="1502"/>
    </row>
    <row r="109" spans="1:27">
      <c r="A109" s="1480"/>
      <c r="B109" s="1502"/>
      <c r="C109" s="1502"/>
      <c r="D109" s="1502" t="s">
        <v>6698</v>
      </c>
      <c r="E109" s="1502"/>
      <c r="F109" s="1502"/>
      <c r="G109" s="1911">
        <v>885528</v>
      </c>
      <c r="H109" s="1502"/>
      <c r="I109" s="1502"/>
      <c r="J109" s="1502"/>
      <c r="K109" s="1502"/>
      <c r="L109" s="1502"/>
      <c r="M109" s="1502"/>
      <c r="N109" s="1502"/>
      <c r="O109" s="1502"/>
      <c r="P109" s="1502"/>
      <c r="Q109" s="1502"/>
      <c r="R109" s="1502"/>
      <c r="S109" s="1502"/>
      <c r="T109" s="1502"/>
      <c r="U109" s="1502"/>
      <c r="V109" s="1502"/>
      <c r="W109" s="1502"/>
      <c r="X109" s="1502"/>
      <c r="Y109" s="1502"/>
      <c r="Z109" s="1502"/>
      <c r="AA109" s="1502"/>
    </row>
    <row r="110" spans="1:27">
      <c r="A110" s="1480"/>
      <c r="B110" s="1502"/>
      <c r="C110" s="1502"/>
      <c r="D110" s="1502" t="s">
        <v>6699</v>
      </c>
      <c r="E110" s="1502"/>
      <c r="F110" s="1502"/>
      <c r="G110" s="1911">
        <v>865275</v>
      </c>
      <c r="H110" s="1502"/>
      <c r="I110" s="1502"/>
      <c r="J110" s="1502"/>
      <c r="K110" s="1502"/>
      <c r="L110" s="1502"/>
      <c r="M110" s="1502"/>
      <c r="N110" s="1502"/>
      <c r="O110" s="1502"/>
      <c r="P110" s="1502"/>
      <c r="Q110" s="1502"/>
      <c r="R110" s="1502"/>
      <c r="S110" s="1502"/>
      <c r="T110" s="1502"/>
      <c r="U110" s="1502"/>
      <c r="V110" s="1502"/>
      <c r="W110" s="1502"/>
      <c r="X110" s="1502"/>
      <c r="Y110" s="1502"/>
      <c r="Z110" s="1502"/>
      <c r="AA110" s="1502"/>
    </row>
    <row r="111" spans="1:27">
      <c r="A111" s="1480"/>
      <c r="B111" s="1502"/>
      <c r="C111" s="1502"/>
      <c r="D111" s="1502" t="s">
        <v>6700</v>
      </c>
      <c r="E111" s="1502"/>
      <c r="F111" s="1502"/>
      <c r="G111" s="1911">
        <v>847657</v>
      </c>
      <c r="H111" s="1502"/>
      <c r="I111" s="1502"/>
      <c r="J111" s="1502"/>
      <c r="K111" s="1502"/>
      <c r="L111" s="1502"/>
      <c r="M111" s="1502"/>
      <c r="N111" s="1502"/>
      <c r="O111" s="1502"/>
      <c r="P111" s="1502"/>
      <c r="Q111" s="1502"/>
      <c r="R111" s="1502"/>
      <c r="S111" s="1502"/>
      <c r="T111" s="1502"/>
      <c r="U111" s="1502"/>
      <c r="V111" s="1502"/>
      <c r="W111" s="1502"/>
      <c r="X111" s="1502"/>
      <c r="Y111" s="1502"/>
      <c r="Z111" s="1502"/>
      <c r="AA111" s="1502"/>
    </row>
    <row r="112" spans="1:27">
      <c r="A112" s="1480"/>
      <c r="B112" s="1502"/>
      <c r="C112" s="1502"/>
      <c r="D112" s="1502" t="s">
        <v>6701</v>
      </c>
      <c r="E112" s="1502"/>
      <c r="F112" s="1502"/>
      <c r="G112" s="1911">
        <v>840529</v>
      </c>
      <c r="H112" s="1502"/>
      <c r="I112" s="1502"/>
      <c r="J112" s="1502"/>
      <c r="K112" s="1502"/>
      <c r="L112" s="1502"/>
      <c r="M112" s="1502"/>
      <c r="N112" s="1502"/>
      <c r="O112" s="1502"/>
      <c r="P112" s="1502"/>
      <c r="Q112" s="1502"/>
      <c r="R112" s="1502"/>
      <c r="S112" s="1502"/>
      <c r="T112" s="1502"/>
      <c r="U112" s="1502"/>
      <c r="V112" s="1502"/>
      <c r="W112" s="1502"/>
      <c r="X112" s="1502"/>
      <c r="Y112" s="1502"/>
      <c r="Z112" s="1502"/>
      <c r="AA112" s="1502"/>
    </row>
    <row r="113" spans="1:27">
      <c r="A113" s="1480"/>
      <c r="B113" s="1502"/>
      <c r="C113" s="1502"/>
      <c r="D113" s="1502" t="s">
        <v>4963</v>
      </c>
      <c r="E113" s="1502"/>
      <c r="F113" s="1502"/>
      <c r="G113" s="1911">
        <v>779761</v>
      </c>
      <c r="H113" s="1502"/>
      <c r="I113" s="1502"/>
      <c r="J113" s="1502"/>
      <c r="K113" s="1502"/>
      <c r="L113" s="1502"/>
      <c r="M113" s="1502"/>
      <c r="N113" s="1502"/>
      <c r="O113" s="1502"/>
      <c r="P113" s="1502"/>
      <c r="Q113" s="1502"/>
      <c r="R113" s="1502"/>
      <c r="S113" s="1502"/>
      <c r="T113" s="1502"/>
      <c r="U113" s="1502"/>
      <c r="V113" s="1502"/>
      <c r="W113" s="1502"/>
      <c r="X113" s="1502"/>
      <c r="Y113" s="1502"/>
      <c r="Z113" s="1502"/>
      <c r="AA113" s="1502"/>
    </row>
    <row r="114" spans="1:27">
      <c r="A114" s="1480"/>
      <c r="B114" s="1502"/>
      <c r="C114" s="1502"/>
      <c r="D114" s="1502" t="s">
        <v>6702</v>
      </c>
      <c r="E114" s="1502"/>
      <c r="F114" s="1502"/>
      <c r="G114" s="1911">
        <v>752104</v>
      </c>
      <c r="H114" s="1502"/>
      <c r="I114" s="1502"/>
      <c r="J114" s="1502"/>
      <c r="K114" s="1502"/>
      <c r="L114" s="1502"/>
      <c r="M114" s="1502"/>
      <c r="N114" s="1502"/>
      <c r="O114" s="1502"/>
      <c r="P114" s="1502"/>
      <c r="Q114" s="1502"/>
      <c r="R114" s="1502"/>
      <c r="S114" s="1502"/>
      <c r="T114" s="1502"/>
      <c r="U114" s="1502"/>
      <c r="V114" s="1502"/>
      <c r="W114" s="1502"/>
      <c r="X114" s="1502"/>
      <c r="Y114" s="1502"/>
      <c r="Z114" s="1502"/>
      <c r="AA114" s="1502"/>
    </row>
    <row r="115" spans="1:27">
      <c r="A115" s="1480"/>
      <c r="B115" s="1502"/>
      <c r="C115" s="1502"/>
      <c r="D115" s="1502" t="s">
        <v>4959</v>
      </c>
      <c r="E115" s="1502"/>
      <c r="F115" s="1502"/>
      <c r="G115" s="1911">
        <v>735188</v>
      </c>
      <c r="H115" s="1502"/>
      <c r="I115" s="1502"/>
      <c r="J115" s="1502"/>
      <c r="K115" s="1502"/>
      <c r="L115" s="1502"/>
      <c r="M115" s="1502"/>
      <c r="N115" s="1502"/>
      <c r="O115" s="1502"/>
      <c r="P115" s="1502"/>
      <c r="Q115" s="1502"/>
      <c r="R115" s="1502"/>
      <c r="S115" s="1502"/>
      <c r="T115" s="1502"/>
      <c r="U115" s="1502"/>
      <c r="V115" s="1502"/>
      <c r="W115" s="1502"/>
      <c r="X115" s="1502"/>
      <c r="Y115" s="1502"/>
      <c r="Z115" s="1502"/>
      <c r="AA115" s="1502"/>
    </row>
    <row r="116" spans="1:27">
      <c r="A116" s="1480"/>
      <c r="B116" s="1502"/>
      <c r="C116" s="1502"/>
      <c r="D116" s="1502" t="s">
        <v>6703</v>
      </c>
      <c r="E116" s="1502"/>
      <c r="F116" s="1502"/>
      <c r="G116" s="1911">
        <v>711562</v>
      </c>
      <c r="H116" s="1502"/>
      <c r="I116" s="1502"/>
      <c r="J116" s="1502"/>
      <c r="K116" s="1502"/>
      <c r="L116" s="1502"/>
      <c r="M116" s="1502"/>
      <c r="N116" s="1502"/>
      <c r="O116" s="1502"/>
      <c r="P116" s="1502"/>
      <c r="Q116" s="1502"/>
      <c r="R116" s="1502"/>
      <c r="S116" s="1502"/>
      <c r="T116" s="1502"/>
      <c r="U116" s="1502"/>
      <c r="V116" s="1502"/>
      <c r="W116" s="1502"/>
      <c r="X116" s="1502"/>
      <c r="Y116" s="1502"/>
      <c r="Z116" s="1502"/>
      <c r="AA116" s="1502"/>
    </row>
    <row r="117" spans="1:27" ht="15.75" thickBot="1">
      <c r="A117" s="1480"/>
      <c r="B117" s="1502"/>
      <c r="C117" s="1502"/>
      <c r="D117" s="1502" t="s">
        <v>6704</v>
      </c>
      <c r="E117" s="1502"/>
      <c r="F117" s="1502"/>
      <c r="G117" s="1911">
        <v>4203403</v>
      </c>
      <c r="H117" s="1502"/>
      <c r="I117" s="1502"/>
      <c r="J117" s="1502"/>
      <c r="K117" s="1502"/>
      <c r="L117" s="1502"/>
      <c r="M117" s="1502"/>
      <c r="N117" s="1502"/>
      <c r="O117" s="1502"/>
      <c r="P117" s="1502"/>
      <c r="Q117" s="1502"/>
      <c r="R117" s="1502"/>
      <c r="S117" s="1502"/>
      <c r="T117" s="1502"/>
      <c r="U117" s="1502"/>
      <c r="V117" s="1502"/>
      <c r="W117" s="1502"/>
      <c r="X117" s="1502"/>
      <c r="Y117" s="1502"/>
      <c r="Z117" s="1502"/>
      <c r="AA117" s="1502"/>
    </row>
    <row r="118" spans="1:27">
      <c r="A118" s="1480"/>
      <c r="B118" s="1502"/>
      <c r="C118" s="2389"/>
      <c r="D118" s="2389"/>
      <c r="E118" s="2389"/>
      <c r="F118" s="1502" t="s">
        <v>1177</v>
      </c>
      <c r="G118" s="3570">
        <f>SUM(G67:G117)</f>
        <v>124823471</v>
      </c>
      <c r="H118" s="1502"/>
      <c r="I118" s="1502"/>
      <c r="J118" s="1502"/>
      <c r="K118" s="1502"/>
      <c r="L118" s="1502"/>
      <c r="M118" s="1502"/>
      <c r="N118" s="1502"/>
      <c r="O118" s="1502"/>
      <c r="P118" s="1502"/>
      <c r="Q118" s="1502"/>
      <c r="R118" s="1502"/>
      <c r="S118" s="1502"/>
      <c r="T118" s="1502"/>
      <c r="U118" s="1502"/>
      <c r="V118" s="1502"/>
      <c r="W118" s="1502"/>
      <c r="X118" s="1502"/>
      <c r="Y118" s="1502"/>
      <c r="Z118" s="1502"/>
      <c r="AA118" s="1502"/>
    </row>
    <row r="119" spans="1:27" ht="15.75" thickBot="1">
      <c r="A119" s="1699"/>
      <c r="B119" s="1513"/>
      <c r="C119" s="3524"/>
      <c r="D119" s="3524"/>
      <c r="E119" s="3524"/>
      <c r="F119" s="1513"/>
      <c r="G119" s="1920"/>
      <c r="H119" s="1502"/>
      <c r="I119" s="1502"/>
      <c r="J119" s="1502"/>
      <c r="K119" s="1502"/>
      <c r="L119" s="1502"/>
      <c r="M119" s="1502"/>
      <c r="N119" s="1502"/>
      <c r="O119" s="1502"/>
      <c r="P119" s="1502"/>
      <c r="Q119" s="1502"/>
      <c r="R119" s="1502"/>
      <c r="S119" s="1502"/>
      <c r="T119" s="1502"/>
      <c r="U119" s="1502"/>
      <c r="V119" s="1502"/>
      <c r="W119" s="1502"/>
      <c r="X119" s="1502"/>
      <c r="Y119" s="1502"/>
      <c r="Z119" s="1502"/>
      <c r="AA119" s="1502"/>
    </row>
    <row r="120" spans="1:27">
      <c r="A120" s="1502"/>
      <c r="B120" s="1502"/>
      <c r="C120" s="1502"/>
      <c r="D120" s="1502"/>
      <c r="E120" s="1502"/>
      <c r="F120" s="1502"/>
      <c r="G120" s="1937"/>
      <c r="H120" s="1502"/>
      <c r="I120" s="1502"/>
      <c r="J120" s="1502"/>
      <c r="K120" s="1502"/>
      <c r="L120" s="1502"/>
      <c r="M120" s="1502"/>
      <c r="N120" s="1502"/>
      <c r="O120" s="1502"/>
      <c r="P120" s="1502"/>
      <c r="Q120" s="1502"/>
      <c r="R120" s="1502"/>
      <c r="S120" s="1502"/>
      <c r="T120" s="1502"/>
      <c r="U120" s="1502"/>
      <c r="V120" s="1502"/>
      <c r="W120" s="1502"/>
      <c r="X120" s="1502"/>
      <c r="Y120" s="1502"/>
      <c r="Z120" s="1502"/>
      <c r="AA120" s="1502"/>
    </row>
    <row r="121" spans="1:27" ht="15.75">
      <c r="A121" s="2389" t="s">
        <v>4650</v>
      </c>
      <c r="B121" s="2509"/>
      <c r="C121" s="2509"/>
      <c r="D121" s="2509"/>
      <c r="E121" s="2510"/>
      <c r="F121" s="2389"/>
      <c r="G121" s="1937"/>
      <c r="H121" s="1502"/>
      <c r="I121" s="1502"/>
      <c r="J121" s="1502"/>
      <c r="K121" s="1502"/>
      <c r="L121" s="1502"/>
      <c r="M121" s="1502"/>
      <c r="N121" s="1502"/>
      <c r="O121" s="1502"/>
      <c r="P121" s="1502"/>
      <c r="Q121" s="1502"/>
      <c r="R121" s="1502"/>
      <c r="S121" s="1502"/>
      <c r="T121" s="1502"/>
      <c r="U121" s="1502"/>
      <c r="V121" s="1502"/>
      <c r="W121" s="1502"/>
      <c r="X121" s="1502"/>
      <c r="Y121" s="1502"/>
      <c r="Z121" s="1502"/>
      <c r="AA121" s="1502"/>
    </row>
    <row r="122" spans="1:27">
      <c r="A122" s="1517" t="s">
        <v>1180</v>
      </c>
      <c r="B122" s="1517"/>
      <c r="C122" s="1517"/>
      <c r="D122" s="1517"/>
      <c r="E122" s="1517"/>
      <c r="F122" s="1517"/>
      <c r="G122" s="2242"/>
      <c r="H122" s="1502"/>
      <c r="I122" s="1502"/>
      <c r="J122" s="1502"/>
      <c r="K122" s="1502"/>
      <c r="L122" s="1502"/>
      <c r="M122" s="1502"/>
      <c r="N122" s="1502"/>
      <c r="O122" s="1502"/>
      <c r="P122" s="1502"/>
      <c r="Q122" s="1502"/>
      <c r="R122" s="1502"/>
      <c r="S122" s="1502"/>
      <c r="T122" s="1502"/>
      <c r="U122" s="1502"/>
      <c r="V122" s="1502"/>
      <c r="W122" s="1502"/>
      <c r="X122" s="1502"/>
      <c r="Y122" s="1502"/>
      <c r="Z122" s="1502"/>
      <c r="AA122" s="1502"/>
    </row>
    <row r="123" spans="1:27" ht="15.75" thickBot="1">
      <c r="A123" s="1502"/>
      <c r="B123" s="1502" t="str">
        <f>'Data Sheet'!$C$25</f>
        <v xml:space="preserve">Niagara Mohawk Power Corporation </v>
      </c>
      <c r="C123" s="1502"/>
      <c r="D123" s="1502"/>
      <c r="E123" s="1502"/>
      <c r="F123" s="1916" t="str">
        <f>'Data Sheet'!$C$40</f>
        <v>April 12, 2018</v>
      </c>
      <c r="G123" s="3408" t="str">
        <f>'Data Sheet'!$C$38</f>
        <v>December 31, 2017</v>
      </c>
      <c r="H123" s="1502"/>
      <c r="I123" s="1502"/>
      <c r="J123" s="1502"/>
      <c r="K123" s="1502"/>
      <c r="L123" s="1502"/>
      <c r="M123" s="1502"/>
      <c r="N123" s="1502"/>
      <c r="O123" s="1502"/>
      <c r="P123" s="1502"/>
      <c r="Q123" s="1502"/>
      <c r="R123" s="1502"/>
      <c r="S123" s="1502"/>
      <c r="T123" s="1502"/>
      <c r="U123" s="1502"/>
      <c r="V123" s="1502"/>
      <c r="W123" s="1502"/>
      <c r="X123" s="1502"/>
      <c r="Y123" s="1502"/>
      <c r="Z123" s="1502"/>
      <c r="AA123" s="1502"/>
    </row>
    <row r="124" spans="1:27">
      <c r="A124" s="1476"/>
      <c r="B124" s="1621"/>
      <c r="C124" s="1621"/>
      <c r="D124" s="1621"/>
      <c r="E124" s="1621"/>
      <c r="F124" s="1621"/>
      <c r="G124" s="3409"/>
      <c r="H124" s="1502"/>
      <c r="I124" s="1502"/>
      <c r="J124" s="1502"/>
      <c r="K124" s="1502"/>
      <c r="L124" s="1502"/>
      <c r="M124" s="1502"/>
      <c r="N124" s="1502"/>
      <c r="O124" s="1502"/>
      <c r="P124" s="1502"/>
      <c r="Q124" s="1502"/>
      <c r="R124" s="1502"/>
      <c r="S124" s="1502"/>
      <c r="T124" s="1502"/>
      <c r="U124" s="1502"/>
      <c r="V124" s="1502"/>
      <c r="W124" s="1502"/>
      <c r="X124" s="1502"/>
      <c r="Y124" s="1502"/>
      <c r="Z124" s="1502"/>
      <c r="AA124" s="1502"/>
    </row>
    <row r="125" spans="1:27" ht="15.75">
      <c r="A125" s="1917"/>
      <c r="B125" s="1517" t="s">
        <v>1167</v>
      </c>
      <c r="C125" s="1517"/>
      <c r="D125" s="1517"/>
      <c r="E125" s="1517"/>
      <c r="F125" s="1517"/>
      <c r="G125" s="3410"/>
      <c r="H125" s="1502"/>
      <c r="I125" s="1502"/>
      <c r="J125" s="1502"/>
      <c r="K125" s="1502"/>
      <c r="L125" s="1502"/>
      <c r="M125" s="1502"/>
      <c r="N125" s="1502"/>
      <c r="O125" s="1502"/>
      <c r="P125" s="1502"/>
      <c r="Q125" s="1502"/>
      <c r="R125" s="1502"/>
      <c r="S125" s="1502"/>
      <c r="T125" s="1502"/>
      <c r="U125" s="1502"/>
      <c r="V125" s="1502"/>
      <c r="W125" s="1502"/>
      <c r="X125" s="1502"/>
      <c r="Y125" s="1502"/>
      <c r="Z125" s="1502"/>
      <c r="AA125" s="1502"/>
    </row>
    <row r="126" spans="1:27">
      <c r="A126" s="1480"/>
      <c r="B126" s="1502"/>
      <c r="C126" s="1502"/>
      <c r="D126" s="1502"/>
      <c r="E126" s="1502"/>
      <c r="F126" s="1502"/>
      <c r="G126" s="1941"/>
      <c r="H126" s="1502"/>
      <c r="I126" s="1502"/>
      <c r="J126" s="1502"/>
      <c r="K126" s="1502"/>
      <c r="L126" s="1502"/>
      <c r="M126" s="1502"/>
      <c r="N126" s="1502"/>
      <c r="O126" s="1502"/>
      <c r="P126" s="1502"/>
      <c r="Q126" s="1502"/>
      <c r="R126" s="1502"/>
      <c r="S126" s="1502"/>
      <c r="T126" s="1502"/>
      <c r="U126" s="1502"/>
      <c r="V126" s="1502"/>
      <c r="W126" s="1502"/>
      <c r="X126" s="1502"/>
      <c r="Y126" s="1502"/>
      <c r="Z126" s="1502"/>
      <c r="AA126" s="1502"/>
    </row>
    <row r="127" spans="1:27" ht="15.75">
      <c r="A127" s="1491"/>
      <c r="B127" s="1518"/>
      <c r="C127" s="1518"/>
      <c r="D127" s="3424" t="s">
        <v>6338</v>
      </c>
      <c r="E127" s="1518"/>
      <c r="F127" s="1518" t="str">
        <f>+UPPER(D127)</f>
        <v>TRANSMISSION</v>
      </c>
      <c r="G127" s="1919"/>
      <c r="H127" s="1502"/>
      <c r="I127" s="1502"/>
      <c r="J127" s="1502"/>
      <c r="K127" s="1502"/>
      <c r="L127" s="1502"/>
      <c r="M127" s="1502"/>
      <c r="N127" s="1502"/>
      <c r="O127" s="1502"/>
      <c r="P127" s="1502"/>
      <c r="Q127" s="1502"/>
      <c r="R127" s="1502"/>
      <c r="S127" s="1502"/>
      <c r="T127" s="1502"/>
      <c r="U127" s="1502"/>
      <c r="V127" s="1502"/>
      <c r="W127" s="1502"/>
      <c r="X127" s="1502"/>
      <c r="Y127" s="1502"/>
      <c r="Z127" s="1502"/>
      <c r="AA127" s="1502"/>
    </row>
    <row r="128" spans="1:27">
      <c r="A128" s="1480"/>
      <c r="B128" s="1502"/>
      <c r="C128" s="1502"/>
      <c r="D128" s="1502" t="s">
        <v>4972</v>
      </c>
      <c r="E128" s="1502"/>
      <c r="F128" s="1502"/>
      <c r="G128" s="1911">
        <v>66201370</v>
      </c>
      <c r="H128" s="1502"/>
      <c r="I128" s="1502"/>
      <c r="J128" s="1502"/>
      <c r="K128" s="1502"/>
      <c r="L128" s="1502"/>
      <c r="M128" s="1502"/>
      <c r="N128" s="1502"/>
      <c r="O128" s="1502"/>
      <c r="P128" s="1502"/>
      <c r="Q128" s="1502"/>
      <c r="R128" s="1502"/>
      <c r="S128" s="1502"/>
      <c r="T128" s="1502"/>
      <c r="U128" s="1502"/>
      <c r="V128" s="1502"/>
      <c r="W128" s="1502"/>
      <c r="X128" s="1502"/>
      <c r="Y128" s="1502"/>
      <c r="Z128" s="1502"/>
      <c r="AA128" s="1502"/>
    </row>
    <row r="129" spans="1:27">
      <c r="A129" s="1480"/>
      <c r="B129" s="1502"/>
      <c r="C129" s="1502"/>
      <c r="D129" s="1502" t="s">
        <v>4973</v>
      </c>
      <c r="E129" s="1502"/>
      <c r="F129" s="1502"/>
      <c r="G129" s="1911">
        <v>12711604</v>
      </c>
      <c r="H129" s="1502"/>
      <c r="I129" s="1502"/>
      <c r="J129" s="1502"/>
      <c r="K129" s="1502"/>
      <c r="L129" s="1502"/>
      <c r="M129" s="1502"/>
      <c r="N129" s="1502"/>
      <c r="O129" s="1502"/>
      <c r="P129" s="1502"/>
      <c r="Q129" s="1502"/>
      <c r="R129" s="1502"/>
      <c r="S129" s="1502"/>
      <c r="T129" s="1502"/>
      <c r="U129" s="1502"/>
      <c r="V129" s="1502"/>
      <c r="W129" s="1502"/>
      <c r="X129" s="1502"/>
      <c r="Y129" s="1502"/>
      <c r="Z129" s="1502"/>
      <c r="AA129" s="1502"/>
    </row>
    <row r="130" spans="1:27">
      <c r="A130" s="1480"/>
      <c r="B130" s="1502"/>
      <c r="C130" s="1502"/>
      <c r="D130" s="1502" t="s">
        <v>4974</v>
      </c>
      <c r="E130" s="1502"/>
      <c r="F130" s="1502"/>
      <c r="G130" s="1911">
        <v>9861126</v>
      </c>
      <c r="H130" s="1502"/>
      <c r="I130" s="1502"/>
      <c r="J130" s="1502"/>
      <c r="K130" s="1502"/>
      <c r="L130" s="1502"/>
      <c r="M130" s="1502"/>
      <c r="N130" s="1502"/>
      <c r="O130" s="1502"/>
      <c r="P130" s="1502"/>
      <c r="Q130" s="1502"/>
      <c r="R130" s="1502"/>
      <c r="S130" s="1502"/>
      <c r="T130" s="1502"/>
      <c r="U130" s="1502"/>
      <c r="V130" s="1502"/>
      <c r="W130" s="1502"/>
      <c r="X130" s="1502"/>
      <c r="Y130" s="1502"/>
      <c r="Z130" s="1502"/>
      <c r="AA130" s="1502"/>
    </row>
    <row r="131" spans="1:27">
      <c r="A131" s="1480"/>
      <c r="B131" s="1502"/>
      <c r="C131" s="1502"/>
      <c r="D131" s="1502" t="s">
        <v>4975</v>
      </c>
      <c r="E131" s="1502"/>
      <c r="F131" s="1502"/>
      <c r="G131" s="1911">
        <v>8891522</v>
      </c>
      <c r="H131" s="1502"/>
      <c r="I131" s="1502"/>
      <c r="J131" s="1502"/>
      <c r="K131" s="1502"/>
      <c r="L131" s="1502"/>
      <c r="M131" s="1502"/>
      <c r="N131" s="1502"/>
      <c r="O131" s="1502"/>
      <c r="P131" s="1502"/>
      <c r="Q131" s="1502"/>
      <c r="R131" s="1502"/>
      <c r="S131" s="1502"/>
      <c r="T131" s="1502"/>
      <c r="U131" s="1502"/>
      <c r="V131" s="1502"/>
      <c r="W131" s="1502"/>
      <c r="X131" s="1502"/>
      <c r="Y131" s="1502"/>
      <c r="Z131" s="1502"/>
      <c r="AA131" s="1502"/>
    </row>
    <row r="132" spans="1:27">
      <c r="A132" s="1480"/>
      <c r="B132" s="1502"/>
      <c r="C132" s="1502"/>
      <c r="D132" s="1502" t="s">
        <v>4976</v>
      </c>
      <c r="E132" s="1502"/>
      <c r="F132" s="1502"/>
      <c r="G132" s="1911">
        <v>7972235</v>
      </c>
      <c r="H132" s="1502"/>
      <c r="I132" s="1502"/>
      <c r="J132" s="1502"/>
      <c r="K132" s="1502"/>
      <c r="L132" s="1502"/>
      <c r="M132" s="1502"/>
      <c r="N132" s="1502"/>
      <c r="O132" s="1502"/>
      <c r="P132" s="1502"/>
      <c r="Q132" s="1502"/>
      <c r="R132" s="1502"/>
      <c r="S132" s="1502"/>
      <c r="T132" s="1502"/>
      <c r="U132" s="1502"/>
      <c r="V132" s="1502"/>
      <c r="W132" s="1502"/>
      <c r="X132" s="1502"/>
      <c r="Y132" s="1502"/>
      <c r="Z132" s="1502"/>
      <c r="AA132" s="1502"/>
    </row>
    <row r="133" spans="1:27">
      <c r="A133" s="1480"/>
      <c r="B133" s="1502"/>
      <c r="C133" s="1502"/>
      <c r="D133" s="1502" t="s">
        <v>4977</v>
      </c>
      <c r="E133" s="1502"/>
      <c r="F133" s="1502"/>
      <c r="G133" s="1911">
        <v>5454396</v>
      </c>
      <c r="H133" s="1502"/>
      <c r="I133" s="1502"/>
      <c r="J133" s="1502"/>
      <c r="K133" s="1502"/>
      <c r="L133" s="1502"/>
      <c r="M133" s="1502"/>
      <c r="N133" s="1502"/>
      <c r="O133" s="1502"/>
      <c r="P133" s="1502"/>
      <c r="Q133" s="1502"/>
      <c r="R133" s="1502"/>
      <c r="S133" s="1502"/>
      <c r="T133" s="1502"/>
      <c r="U133" s="1502"/>
      <c r="V133" s="1502"/>
      <c r="W133" s="1502"/>
      <c r="X133" s="1502"/>
      <c r="Y133" s="1502"/>
      <c r="Z133" s="1502"/>
      <c r="AA133" s="1502"/>
    </row>
    <row r="134" spans="1:27">
      <c r="A134" s="1480"/>
      <c r="B134" s="1502"/>
      <c r="C134" s="1502"/>
      <c r="D134" s="1502" t="s">
        <v>4978</v>
      </c>
      <c r="E134" s="1502"/>
      <c r="F134" s="1502"/>
      <c r="G134" s="1911">
        <v>5107046</v>
      </c>
      <c r="H134" s="1502"/>
      <c r="I134" s="1502"/>
      <c r="J134" s="1502"/>
      <c r="K134" s="1502"/>
      <c r="L134" s="1502"/>
      <c r="M134" s="1502"/>
      <c r="N134" s="1502"/>
      <c r="O134" s="1502"/>
      <c r="P134" s="1502"/>
      <c r="Q134" s="1502"/>
      <c r="R134" s="1502"/>
      <c r="S134" s="1502"/>
      <c r="T134" s="1502"/>
      <c r="U134" s="1502"/>
      <c r="V134" s="1502"/>
      <c r="W134" s="1502"/>
      <c r="X134" s="1502"/>
      <c r="Y134" s="1502"/>
      <c r="Z134" s="1502"/>
      <c r="AA134" s="1502"/>
    </row>
    <row r="135" spans="1:27">
      <c r="A135" s="1480"/>
      <c r="B135" s="1502"/>
      <c r="C135" s="1502"/>
      <c r="D135" s="1502" t="s">
        <v>4979</v>
      </c>
      <c r="E135" s="1502"/>
      <c r="F135" s="1502"/>
      <c r="G135" s="1911">
        <v>4432164</v>
      </c>
      <c r="H135" s="1502"/>
      <c r="I135" s="1502"/>
      <c r="J135" s="1502"/>
      <c r="K135" s="1502"/>
      <c r="L135" s="1502"/>
      <c r="M135" s="1502"/>
      <c r="N135" s="1502"/>
      <c r="O135" s="1502"/>
      <c r="P135" s="1502"/>
      <c r="Q135" s="1502"/>
      <c r="R135" s="1502"/>
      <c r="S135" s="1502"/>
      <c r="T135" s="1502"/>
      <c r="U135" s="1502"/>
      <c r="V135" s="1502"/>
      <c r="W135" s="1502"/>
      <c r="X135" s="1502"/>
      <c r="Y135" s="1502"/>
      <c r="Z135" s="1502"/>
      <c r="AA135" s="1502"/>
    </row>
    <row r="136" spans="1:27">
      <c r="A136" s="1480"/>
      <c r="B136" s="1502"/>
      <c r="C136" s="1496"/>
      <c r="D136" s="1502" t="s">
        <v>4980</v>
      </c>
      <c r="E136" s="1496"/>
      <c r="F136" s="1496"/>
      <c r="G136" s="1911">
        <v>4250019</v>
      </c>
      <c r="H136" s="1502"/>
      <c r="I136" s="1502"/>
      <c r="J136" s="1502"/>
      <c r="K136" s="1502"/>
      <c r="L136" s="1502"/>
      <c r="M136" s="1502"/>
      <c r="N136" s="1502"/>
      <c r="O136" s="1502"/>
      <c r="P136" s="1502"/>
      <c r="Q136" s="1502"/>
      <c r="R136" s="1502"/>
      <c r="S136" s="1502"/>
      <c r="T136" s="1502"/>
      <c r="U136" s="1502"/>
      <c r="V136" s="1502"/>
      <c r="W136" s="1502"/>
      <c r="X136" s="1502"/>
      <c r="Y136" s="1502"/>
      <c r="Z136" s="1502"/>
      <c r="AA136" s="1502"/>
    </row>
    <row r="137" spans="1:27">
      <c r="A137" s="1480"/>
      <c r="B137" s="1502"/>
      <c r="C137" s="1502"/>
      <c r="D137" s="1502" t="s">
        <v>4981</v>
      </c>
      <c r="E137" s="1502"/>
      <c r="F137" s="1502"/>
      <c r="G137" s="1911">
        <v>3147771</v>
      </c>
      <c r="H137" s="1502"/>
      <c r="I137" s="1502"/>
      <c r="J137" s="1502"/>
      <c r="K137" s="1502"/>
      <c r="L137" s="1502"/>
      <c r="M137" s="1502"/>
      <c r="N137" s="1502"/>
      <c r="O137" s="1502"/>
      <c r="P137" s="1502"/>
      <c r="Q137" s="1502"/>
      <c r="R137" s="1502"/>
      <c r="S137" s="1502"/>
      <c r="T137" s="1502"/>
      <c r="U137" s="1502"/>
      <c r="V137" s="1502"/>
      <c r="W137" s="1502"/>
      <c r="X137" s="1502"/>
      <c r="Y137" s="1502"/>
      <c r="Z137" s="1502"/>
      <c r="AA137" s="1502"/>
    </row>
    <row r="138" spans="1:27">
      <c r="A138" s="1480"/>
      <c r="B138" s="1502"/>
      <c r="C138" s="1502"/>
      <c r="D138" s="1502" t="s">
        <v>4982</v>
      </c>
      <c r="E138" s="1502"/>
      <c r="F138" s="1502"/>
      <c r="G138" s="1911">
        <v>3053641</v>
      </c>
      <c r="H138" s="1502"/>
      <c r="I138" s="1502"/>
      <c r="J138" s="1502"/>
      <c r="K138" s="1502"/>
      <c r="L138" s="1502"/>
      <c r="M138" s="1502"/>
      <c r="N138" s="1502"/>
      <c r="O138" s="1502"/>
      <c r="P138" s="1502"/>
      <c r="Q138" s="1502"/>
      <c r="R138" s="1502"/>
      <c r="S138" s="1502"/>
      <c r="T138" s="1502"/>
      <c r="U138" s="1502"/>
      <c r="V138" s="1502"/>
      <c r="W138" s="1502"/>
      <c r="X138" s="1502"/>
      <c r="Y138" s="1502"/>
      <c r="Z138" s="1502"/>
      <c r="AA138" s="1502"/>
    </row>
    <row r="139" spans="1:27">
      <c r="A139" s="1480"/>
      <c r="B139" s="1502"/>
      <c r="C139" s="1502"/>
      <c r="D139" s="1502" t="s">
        <v>4983</v>
      </c>
      <c r="E139" s="1502"/>
      <c r="F139" s="1502"/>
      <c r="G139" s="1911">
        <v>2945444</v>
      </c>
      <c r="H139" s="1502"/>
      <c r="I139" s="1502"/>
      <c r="J139" s="1502"/>
      <c r="K139" s="1502"/>
      <c r="L139" s="1502"/>
      <c r="M139" s="1502"/>
      <c r="N139" s="1502"/>
      <c r="O139" s="1502"/>
      <c r="P139" s="1502"/>
      <c r="Q139" s="1502"/>
      <c r="R139" s="1502"/>
      <c r="S139" s="1502"/>
      <c r="T139" s="1502"/>
      <c r="U139" s="1502"/>
      <c r="V139" s="1502"/>
      <c r="W139" s="1502"/>
      <c r="X139" s="1502"/>
      <c r="Y139" s="1502"/>
      <c r="Z139" s="1502"/>
      <c r="AA139" s="1502"/>
    </row>
    <row r="140" spans="1:27">
      <c r="A140" s="1480"/>
      <c r="B140" s="1502"/>
      <c r="C140" s="1502"/>
      <c r="D140" s="1502" t="s">
        <v>4984</v>
      </c>
      <c r="E140" s="1502"/>
      <c r="F140" s="1502"/>
      <c r="G140" s="1911">
        <v>2827207</v>
      </c>
      <c r="H140" s="1502"/>
      <c r="I140" s="1502"/>
      <c r="J140" s="1502"/>
      <c r="K140" s="1502"/>
      <c r="L140" s="1502"/>
      <c r="M140" s="1502"/>
      <c r="N140" s="1502"/>
      <c r="O140" s="1502"/>
      <c r="P140" s="1502"/>
      <c r="Q140" s="1502"/>
      <c r="R140" s="1502"/>
      <c r="S140" s="1502"/>
      <c r="T140" s="1502"/>
      <c r="U140" s="1502"/>
      <c r="V140" s="1502"/>
      <c r="W140" s="1502"/>
      <c r="X140" s="1502"/>
      <c r="Y140" s="1502"/>
      <c r="Z140" s="1502"/>
      <c r="AA140" s="1502"/>
    </row>
    <row r="141" spans="1:27">
      <c r="A141" s="1480"/>
      <c r="B141" s="1502"/>
      <c r="C141" s="1502"/>
      <c r="D141" s="1502" t="s">
        <v>4985</v>
      </c>
      <c r="E141" s="1502"/>
      <c r="F141" s="1502"/>
      <c r="G141" s="1911">
        <v>2556885</v>
      </c>
      <c r="H141" s="1502"/>
      <c r="I141" s="1502"/>
      <c r="J141" s="1502"/>
      <c r="K141" s="1502"/>
      <c r="L141" s="1502"/>
      <c r="M141" s="1502"/>
      <c r="N141" s="1502"/>
      <c r="O141" s="1502"/>
      <c r="P141" s="1502"/>
      <c r="Q141" s="1502"/>
      <c r="R141" s="1502"/>
      <c r="S141" s="1502"/>
      <c r="T141" s="1502"/>
      <c r="U141" s="1502"/>
      <c r="V141" s="1502"/>
      <c r="W141" s="1502"/>
      <c r="X141" s="1502"/>
      <c r="Y141" s="1502"/>
      <c r="Z141" s="1502"/>
      <c r="AA141" s="1502"/>
    </row>
    <row r="142" spans="1:27">
      <c r="A142" s="1480"/>
      <c r="B142" s="1502"/>
      <c r="C142" s="1502"/>
      <c r="D142" s="1502" t="s">
        <v>4986</v>
      </c>
      <c r="E142" s="1502"/>
      <c r="F142" s="1502"/>
      <c r="G142" s="1911">
        <v>2421831</v>
      </c>
      <c r="H142" s="1502"/>
      <c r="I142" s="1502"/>
      <c r="J142" s="1502"/>
      <c r="K142" s="1502"/>
      <c r="L142" s="1502"/>
      <c r="M142" s="1502"/>
      <c r="N142" s="1502"/>
      <c r="O142" s="1502"/>
      <c r="P142" s="1502"/>
      <c r="Q142" s="1502"/>
      <c r="R142" s="1502"/>
      <c r="S142" s="1502"/>
      <c r="T142" s="1502"/>
      <c r="U142" s="1502"/>
      <c r="V142" s="1502"/>
      <c r="W142" s="1502"/>
      <c r="X142" s="1502"/>
      <c r="Y142" s="1502"/>
      <c r="Z142" s="1502"/>
      <c r="AA142" s="1502"/>
    </row>
    <row r="143" spans="1:27">
      <c r="A143" s="1480"/>
      <c r="B143" s="1502"/>
      <c r="C143" s="1502"/>
      <c r="D143" s="1502" t="s">
        <v>4987</v>
      </c>
      <c r="E143" s="1502"/>
      <c r="F143" s="1502"/>
      <c r="G143" s="1911">
        <v>2219275</v>
      </c>
      <c r="H143" s="1502"/>
      <c r="I143" s="1502"/>
      <c r="J143" s="1502"/>
      <c r="K143" s="1502"/>
      <c r="L143" s="1502"/>
      <c r="M143" s="1502"/>
      <c r="N143" s="1502"/>
      <c r="O143" s="1502"/>
      <c r="P143" s="1502"/>
      <c r="Q143" s="1502"/>
      <c r="R143" s="1502"/>
      <c r="S143" s="1502"/>
      <c r="T143" s="1502"/>
      <c r="U143" s="1502"/>
      <c r="V143" s="1502"/>
      <c r="W143" s="1502"/>
      <c r="X143" s="1502"/>
      <c r="Y143" s="1502"/>
      <c r="Z143" s="1502"/>
      <c r="AA143" s="1502"/>
    </row>
    <row r="144" spans="1:27">
      <c r="A144" s="1480"/>
      <c r="B144" s="1502"/>
      <c r="C144" s="1502"/>
      <c r="D144" s="1502" t="s">
        <v>4988</v>
      </c>
      <c r="E144" s="1502"/>
      <c r="F144" s="1502"/>
      <c r="G144" s="1911">
        <v>1934973</v>
      </c>
      <c r="H144" s="1502"/>
      <c r="I144" s="1502"/>
      <c r="J144" s="1502"/>
      <c r="K144" s="1502"/>
      <c r="L144" s="1502"/>
      <c r="M144" s="1502"/>
      <c r="N144" s="1502"/>
      <c r="O144" s="1502"/>
      <c r="P144" s="1502"/>
      <c r="Q144" s="1502"/>
      <c r="R144" s="1502"/>
      <c r="S144" s="1502"/>
      <c r="T144" s="1502"/>
      <c r="U144" s="1502"/>
      <c r="V144" s="1502"/>
      <c r="W144" s="1502"/>
      <c r="X144" s="1502"/>
      <c r="Y144" s="1502"/>
      <c r="Z144" s="1502"/>
      <c r="AA144" s="1502"/>
    </row>
    <row r="145" spans="1:27">
      <c r="A145" s="1480"/>
      <c r="B145" s="1502"/>
      <c r="C145" s="1502"/>
      <c r="D145" s="1502" t="s">
        <v>4989</v>
      </c>
      <c r="E145" s="1502"/>
      <c r="F145" s="1502"/>
      <c r="G145" s="1911">
        <v>1864417</v>
      </c>
      <c r="H145" s="1502"/>
      <c r="I145" s="1502"/>
      <c r="J145" s="1502"/>
      <c r="K145" s="1502"/>
      <c r="L145" s="1502"/>
      <c r="M145" s="1502"/>
      <c r="N145" s="1502"/>
      <c r="O145" s="1502"/>
      <c r="P145" s="1502"/>
      <c r="Q145" s="1502"/>
      <c r="R145" s="1502"/>
      <c r="S145" s="1502"/>
      <c r="T145" s="1502"/>
      <c r="U145" s="1502"/>
      <c r="V145" s="1502"/>
      <c r="W145" s="1502"/>
      <c r="X145" s="1502"/>
      <c r="Y145" s="1502"/>
      <c r="Z145" s="1502"/>
      <c r="AA145" s="1502"/>
    </row>
    <row r="146" spans="1:27">
      <c r="A146" s="1480"/>
      <c r="B146" s="1502"/>
      <c r="C146" s="1502"/>
      <c r="D146" s="1502" t="s">
        <v>4990</v>
      </c>
      <c r="E146" s="1502"/>
      <c r="F146" s="1502"/>
      <c r="G146" s="1911">
        <v>1799793</v>
      </c>
      <c r="H146" s="1502"/>
      <c r="I146" s="1502"/>
      <c r="J146" s="1502"/>
      <c r="K146" s="1502"/>
      <c r="L146" s="1502"/>
      <c r="M146" s="1502"/>
      <c r="N146" s="1502"/>
      <c r="O146" s="1502"/>
      <c r="P146" s="1502"/>
      <c r="Q146" s="1502"/>
      <c r="R146" s="1502"/>
      <c r="S146" s="1502"/>
      <c r="T146" s="1502"/>
      <c r="U146" s="1502"/>
      <c r="V146" s="1502"/>
      <c r="W146" s="1502"/>
      <c r="X146" s="1502"/>
      <c r="Y146" s="1502"/>
      <c r="Z146" s="1502"/>
      <c r="AA146" s="1502"/>
    </row>
    <row r="147" spans="1:27">
      <c r="A147" s="1480"/>
      <c r="B147" s="1502"/>
      <c r="C147" s="1502"/>
      <c r="D147" s="1502" t="s">
        <v>4991</v>
      </c>
      <c r="E147" s="1502"/>
      <c r="F147" s="1502"/>
      <c r="G147" s="1911">
        <v>1757209</v>
      </c>
      <c r="H147" s="1502"/>
      <c r="I147" s="1502"/>
      <c r="J147" s="1502"/>
      <c r="K147" s="1502"/>
      <c r="L147" s="1502"/>
      <c r="M147" s="1502"/>
      <c r="N147" s="1502"/>
      <c r="O147" s="1502"/>
      <c r="P147" s="1502"/>
      <c r="Q147" s="1502"/>
      <c r="R147" s="1502"/>
      <c r="S147" s="1502"/>
      <c r="T147" s="1502"/>
      <c r="U147" s="1502"/>
      <c r="V147" s="1502"/>
      <c r="W147" s="1502"/>
      <c r="X147" s="1502"/>
      <c r="Y147" s="1502"/>
      <c r="Z147" s="1502"/>
      <c r="AA147" s="1502"/>
    </row>
    <row r="148" spans="1:27">
      <c r="A148" s="1480"/>
      <c r="B148" s="1502"/>
      <c r="C148" s="1502"/>
      <c r="D148" s="1502" t="s">
        <v>4992</v>
      </c>
      <c r="E148" s="1502"/>
      <c r="F148" s="1502"/>
      <c r="G148" s="1911">
        <v>1716432</v>
      </c>
      <c r="H148" s="1502"/>
      <c r="I148" s="1502"/>
      <c r="J148" s="1502"/>
      <c r="K148" s="1502"/>
      <c r="L148" s="1502"/>
      <c r="M148" s="1502"/>
      <c r="N148" s="1502"/>
      <c r="O148" s="1502"/>
      <c r="P148" s="1502"/>
      <c r="Q148" s="1502"/>
      <c r="R148" s="1502"/>
      <c r="S148" s="1502"/>
      <c r="T148" s="1502"/>
      <c r="U148" s="1502"/>
      <c r="V148" s="1502"/>
      <c r="W148" s="1502"/>
      <c r="X148" s="1502"/>
      <c r="Y148" s="1502"/>
      <c r="Z148" s="1502"/>
      <c r="AA148" s="1502"/>
    </row>
    <row r="149" spans="1:27">
      <c r="A149" s="1480"/>
      <c r="B149" s="1502"/>
      <c r="C149" s="1502"/>
      <c r="D149" s="1502" t="s">
        <v>4993</v>
      </c>
      <c r="E149" s="1502"/>
      <c r="F149" s="1502"/>
      <c r="G149" s="1911">
        <v>1690506</v>
      </c>
      <c r="H149" s="1502"/>
      <c r="I149" s="1502"/>
      <c r="J149" s="1502"/>
      <c r="K149" s="1502"/>
      <c r="L149" s="1502"/>
      <c r="M149" s="1502"/>
      <c r="N149" s="1502"/>
      <c r="O149" s="1502"/>
      <c r="P149" s="1502"/>
      <c r="Q149" s="1502"/>
      <c r="R149" s="1502"/>
      <c r="S149" s="1502"/>
      <c r="T149" s="1502"/>
      <c r="U149" s="1502"/>
      <c r="V149" s="1502"/>
      <c r="W149" s="1502"/>
      <c r="X149" s="1502"/>
      <c r="Y149" s="1502"/>
      <c r="Z149" s="1502"/>
      <c r="AA149" s="1502"/>
    </row>
    <row r="150" spans="1:27">
      <c r="A150" s="1480"/>
      <c r="B150" s="1502"/>
      <c r="C150" s="1502"/>
      <c r="D150" s="1502" t="s">
        <v>4994</v>
      </c>
      <c r="E150" s="1502"/>
      <c r="F150" s="1502"/>
      <c r="G150" s="1911">
        <v>1607677</v>
      </c>
      <c r="H150" s="1502"/>
      <c r="I150" s="1502"/>
      <c r="J150" s="1502"/>
      <c r="K150" s="1502"/>
      <c r="L150" s="1502"/>
      <c r="M150" s="1502"/>
      <c r="N150" s="1502"/>
      <c r="O150" s="1502"/>
      <c r="P150" s="1502"/>
      <c r="Q150" s="1502"/>
      <c r="R150" s="1502"/>
      <c r="S150" s="1502"/>
      <c r="T150" s="1502"/>
      <c r="U150" s="1502"/>
      <c r="V150" s="1502"/>
      <c r="W150" s="1502"/>
      <c r="X150" s="1502"/>
      <c r="Y150" s="1502"/>
      <c r="Z150" s="1502"/>
      <c r="AA150" s="1502"/>
    </row>
    <row r="151" spans="1:27">
      <c r="A151" s="1480"/>
      <c r="B151" s="1502"/>
      <c r="C151" s="1502"/>
      <c r="D151" s="1502" t="s">
        <v>4995</v>
      </c>
      <c r="E151" s="1502"/>
      <c r="F151" s="1502"/>
      <c r="G151" s="1911">
        <v>1519112</v>
      </c>
      <c r="H151" s="1502"/>
      <c r="I151" s="1502"/>
      <c r="J151" s="1502"/>
      <c r="K151" s="1502"/>
      <c r="L151" s="1502"/>
      <c r="M151" s="1502"/>
      <c r="N151" s="1502"/>
      <c r="O151" s="1502"/>
      <c r="P151" s="1502"/>
      <c r="Q151" s="1502"/>
      <c r="R151" s="1502"/>
      <c r="S151" s="1502"/>
      <c r="T151" s="1502"/>
      <c r="U151" s="1502"/>
      <c r="V151" s="1502"/>
      <c r="W151" s="1502"/>
      <c r="X151" s="1502"/>
      <c r="Y151" s="1502"/>
      <c r="Z151" s="1502"/>
      <c r="AA151" s="1502"/>
    </row>
    <row r="152" spans="1:27">
      <c r="A152" s="1480"/>
      <c r="B152" s="1502"/>
      <c r="C152" s="1502"/>
      <c r="D152" s="1502" t="s">
        <v>4996</v>
      </c>
      <c r="E152" s="1502"/>
      <c r="F152" s="1502"/>
      <c r="G152" s="1911">
        <v>1366129</v>
      </c>
      <c r="H152" s="1502"/>
      <c r="I152" s="1502"/>
      <c r="J152" s="1502"/>
      <c r="K152" s="1502"/>
      <c r="L152" s="1502"/>
      <c r="M152" s="1502"/>
      <c r="N152" s="1502"/>
      <c r="O152" s="1502"/>
      <c r="P152" s="1502"/>
      <c r="Q152" s="1502"/>
      <c r="R152" s="1502"/>
      <c r="S152" s="1502"/>
      <c r="T152" s="1502"/>
      <c r="U152" s="1502"/>
      <c r="V152" s="1502"/>
      <c r="W152" s="1502"/>
      <c r="X152" s="1502"/>
      <c r="Y152" s="1502"/>
      <c r="Z152" s="1502"/>
      <c r="AA152" s="1502"/>
    </row>
    <row r="153" spans="1:27">
      <c r="A153" s="1480"/>
      <c r="B153" s="1502"/>
      <c r="C153" s="1502"/>
      <c r="D153" s="1502" t="s">
        <v>4997</v>
      </c>
      <c r="E153" s="1502"/>
      <c r="F153" s="1502"/>
      <c r="G153" s="1911">
        <v>1338040</v>
      </c>
      <c r="H153" s="1502"/>
      <c r="I153" s="1502"/>
      <c r="J153" s="1502"/>
      <c r="K153" s="1502"/>
      <c r="L153" s="1502"/>
      <c r="M153" s="1502"/>
      <c r="N153" s="1502"/>
      <c r="O153" s="1502"/>
      <c r="P153" s="1502"/>
      <c r="Q153" s="1502"/>
      <c r="R153" s="1502"/>
      <c r="S153" s="1502"/>
      <c r="T153" s="1502"/>
      <c r="U153" s="1502"/>
      <c r="V153" s="1502"/>
      <c r="W153" s="1502"/>
      <c r="X153" s="1502"/>
      <c r="Y153" s="1502"/>
      <c r="Z153" s="1502"/>
      <c r="AA153" s="1502"/>
    </row>
    <row r="154" spans="1:27">
      <c r="A154" s="1480"/>
      <c r="B154" s="1502"/>
      <c r="C154" s="1502"/>
      <c r="D154" s="1502" t="s">
        <v>4998</v>
      </c>
      <c r="E154" s="1502"/>
      <c r="F154" s="1502"/>
      <c r="G154" s="1911">
        <v>1319678</v>
      </c>
      <c r="H154" s="1502"/>
      <c r="I154" s="1502"/>
      <c r="J154" s="1502"/>
      <c r="K154" s="1502"/>
      <c r="L154" s="1502"/>
      <c r="M154" s="1502"/>
      <c r="N154" s="1502"/>
      <c r="O154" s="1502"/>
      <c r="P154" s="1502"/>
      <c r="Q154" s="1502"/>
      <c r="R154" s="1502"/>
      <c r="S154" s="1502"/>
      <c r="T154" s="1502"/>
      <c r="U154" s="1502"/>
      <c r="V154" s="1502"/>
      <c r="W154" s="1502"/>
      <c r="X154" s="1502"/>
      <c r="Y154" s="1502"/>
      <c r="Z154" s="1502"/>
      <c r="AA154" s="1502"/>
    </row>
    <row r="155" spans="1:27">
      <c r="A155" s="1480"/>
      <c r="B155" s="1502"/>
      <c r="C155" s="1502"/>
      <c r="D155" s="1502" t="s">
        <v>4999</v>
      </c>
      <c r="E155" s="1502"/>
      <c r="F155" s="1502"/>
      <c r="G155" s="1911">
        <v>1261580</v>
      </c>
      <c r="H155" s="1502"/>
      <c r="I155" s="1502"/>
      <c r="J155" s="1502"/>
      <c r="K155" s="1502"/>
      <c r="L155" s="1502"/>
      <c r="M155" s="1502"/>
      <c r="N155" s="1502"/>
      <c r="O155" s="1502"/>
      <c r="P155" s="1502"/>
      <c r="Q155" s="1502"/>
      <c r="R155" s="1502"/>
      <c r="S155" s="1502"/>
      <c r="T155" s="1502"/>
      <c r="U155" s="1502"/>
      <c r="V155" s="1502"/>
      <c r="W155" s="1502"/>
      <c r="X155" s="1502"/>
      <c r="Y155" s="1502"/>
      <c r="Z155" s="1502"/>
      <c r="AA155" s="1502"/>
    </row>
    <row r="156" spans="1:27">
      <c r="A156" s="1480"/>
      <c r="B156" s="1502"/>
      <c r="C156" s="1502"/>
      <c r="D156" s="1502" t="s">
        <v>5000</v>
      </c>
      <c r="E156" s="1502"/>
      <c r="F156" s="1502"/>
      <c r="G156" s="1911">
        <v>1122205</v>
      </c>
      <c r="H156" s="1502"/>
      <c r="I156" s="1502"/>
      <c r="J156" s="1502"/>
      <c r="K156" s="1502"/>
      <c r="L156" s="1502"/>
      <c r="M156" s="1502"/>
      <c r="N156" s="1502"/>
      <c r="O156" s="1502"/>
      <c r="P156" s="1502"/>
      <c r="Q156" s="1502"/>
      <c r="R156" s="1502"/>
      <c r="S156" s="1502"/>
      <c r="T156" s="1502"/>
      <c r="U156" s="1502"/>
      <c r="V156" s="1502"/>
      <c r="W156" s="1502"/>
      <c r="X156" s="1502"/>
      <c r="Y156" s="1502"/>
      <c r="Z156" s="1502"/>
      <c r="AA156" s="1502"/>
    </row>
    <row r="157" spans="1:27">
      <c r="A157" s="1480"/>
      <c r="B157" s="1502"/>
      <c r="C157" s="1502"/>
      <c r="D157" s="1502" t="s">
        <v>5001</v>
      </c>
      <c r="E157" s="1502"/>
      <c r="F157" s="1502"/>
      <c r="G157" s="1911">
        <v>1108194</v>
      </c>
      <c r="H157" s="1502"/>
      <c r="I157" s="1502"/>
      <c r="J157" s="1502"/>
      <c r="K157" s="1502"/>
      <c r="L157" s="1502"/>
      <c r="M157" s="1502"/>
      <c r="N157" s="1502"/>
      <c r="O157" s="1502"/>
      <c r="P157" s="1502"/>
      <c r="Q157" s="1502"/>
      <c r="R157" s="1502"/>
      <c r="S157" s="1502"/>
      <c r="T157" s="1502"/>
      <c r="U157" s="1502"/>
      <c r="V157" s="1502"/>
      <c r="W157" s="1502"/>
      <c r="X157" s="1502"/>
      <c r="Y157" s="1502"/>
      <c r="Z157" s="1502"/>
      <c r="AA157" s="1502"/>
    </row>
    <row r="158" spans="1:27">
      <c r="A158" s="1480"/>
      <c r="B158" s="1502"/>
      <c r="C158" s="1502"/>
      <c r="D158" s="1502" t="s">
        <v>5002</v>
      </c>
      <c r="E158" s="1502"/>
      <c r="F158" s="1502"/>
      <c r="G158" s="1911">
        <v>1095757</v>
      </c>
      <c r="H158" s="1502"/>
      <c r="I158" s="1502"/>
      <c r="J158" s="1502"/>
      <c r="K158" s="1502"/>
      <c r="L158" s="1502"/>
      <c r="M158" s="1502"/>
      <c r="N158" s="1502"/>
      <c r="O158" s="1502"/>
      <c r="P158" s="1502"/>
      <c r="Q158" s="1502"/>
      <c r="R158" s="1502"/>
      <c r="S158" s="1502"/>
      <c r="T158" s="1502"/>
      <c r="U158" s="1502"/>
      <c r="V158" s="1502"/>
      <c r="W158" s="1502"/>
      <c r="X158" s="1502"/>
      <c r="Y158" s="1502"/>
      <c r="Z158" s="1502"/>
      <c r="AA158" s="1502"/>
    </row>
    <row r="159" spans="1:27">
      <c r="A159" s="1480"/>
      <c r="B159" s="1502"/>
      <c r="C159" s="1502"/>
      <c r="D159" s="1502" t="s">
        <v>5003</v>
      </c>
      <c r="E159" s="1502"/>
      <c r="F159" s="1502"/>
      <c r="G159" s="1911">
        <v>1094358</v>
      </c>
      <c r="H159" s="1502"/>
      <c r="I159" s="1502"/>
      <c r="J159" s="1502"/>
      <c r="K159" s="1502"/>
      <c r="L159" s="1502"/>
      <c r="M159" s="1502"/>
      <c r="N159" s="1502"/>
      <c r="O159" s="1502"/>
      <c r="P159" s="1502"/>
      <c r="Q159" s="1502"/>
      <c r="R159" s="1502"/>
      <c r="S159" s="1502"/>
      <c r="T159" s="1502"/>
      <c r="U159" s="1502"/>
      <c r="V159" s="1502"/>
      <c r="W159" s="1502"/>
      <c r="X159" s="1502"/>
      <c r="Y159" s="1502"/>
      <c r="Z159" s="1502"/>
      <c r="AA159" s="1502"/>
    </row>
    <row r="160" spans="1:27">
      <c r="A160" s="1480"/>
      <c r="B160" s="1502"/>
      <c r="C160" s="1502"/>
      <c r="D160" s="1502" t="s">
        <v>5004</v>
      </c>
      <c r="E160" s="1502"/>
      <c r="F160" s="1502"/>
      <c r="G160" s="1911">
        <v>1041012</v>
      </c>
      <c r="H160" s="1502"/>
      <c r="I160" s="1502"/>
      <c r="J160" s="1502"/>
      <c r="K160" s="1502"/>
      <c r="L160" s="1502"/>
      <c r="M160" s="1502"/>
      <c r="N160" s="1502"/>
      <c r="O160" s="1502"/>
      <c r="P160" s="1502"/>
      <c r="Q160" s="1502"/>
      <c r="R160" s="1502"/>
      <c r="S160" s="1502"/>
      <c r="T160" s="1502"/>
      <c r="U160" s="1502"/>
      <c r="V160" s="1502"/>
      <c r="W160" s="1502"/>
      <c r="X160" s="1502"/>
      <c r="Y160" s="1502"/>
      <c r="Z160" s="1502"/>
      <c r="AA160" s="1502"/>
    </row>
    <row r="161" spans="1:27">
      <c r="A161" s="1480"/>
      <c r="B161" s="1502"/>
      <c r="C161" s="1502"/>
      <c r="D161" s="1502" t="s">
        <v>5005</v>
      </c>
      <c r="E161" s="1502"/>
      <c r="F161" s="1502"/>
      <c r="G161" s="1911">
        <v>962278</v>
      </c>
      <c r="H161" s="1502"/>
      <c r="I161" s="1502"/>
      <c r="J161" s="1502"/>
      <c r="K161" s="1502"/>
      <c r="L161" s="1502"/>
      <c r="M161" s="1502"/>
      <c r="N161" s="1502"/>
      <c r="O161" s="1502"/>
      <c r="P161" s="1502"/>
      <c r="Q161" s="1502"/>
      <c r="R161" s="1502"/>
      <c r="S161" s="1502"/>
      <c r="T161" s="1502"/>
      <c r="U161" s="1502"/>
      <c r="V161" s="1502"/>
      <c r="W161" s="1502"/>
      <c r="X161" s="1502"/>
      <c r="Y161" s="1502"/>
      <c r="Z161" s="1502"/>
      <c r="AA161" s="1502"/>
    </row>
    <row r="162" spans="1:27">
      <c r="A162" s="1480"/>
      <c r="B162" s="1502"/>
      <c r="C162" s="1502"/>
      <c r="D162" s="1502" t="s">
        <v>5006</v>
      </c>
      <c r="E162" s="1502"/>
      <c r="F162" s="1502"/>
      <c r="G162" s="1911">
        <v>924175</v>
      </c>
      <c r="H162" s="1502"/>
      <c r="I162" s="1502"/>
      <c r="J162" s="1502"/>
      <c r="K162" s="1502"/>
      <c r="L162" s="1502"/>
      <c r="M162" s="1502"/>
      <c r="N162" s="1502"/>
      <c r="O162" s="1502"/>
      <c r="P162" s="1502"/>
      <c r="Q162" s="1502"/>
      <c r="R162" s="1502"/>
      <c r="S162" s="1502"/>
      <c r="T162" s="1502"/>
      <c r="U162" s="1502"/>
      <c r="V162" s="1502"/>
      <c r="W162" s="1502"/>
      <c r="X162" s="1502"/>
      <c r="Y162" s="1502"/>
      <c r="Z162" s="1502"/>
      <c r="AA162" s="1502"/>
    </row>
    <row r="163" spans="1:27">
      <c r="A163" s="1480"/>
      <c r="B163" s="1502"/>
      <c r="C163" s="1502"/>
      <c r="D163" s="1502" t="s">
        <v>5007</v>
      </c>
      <c r="E163" s="1502"/>
      <c r="F163" s="1502"/>
      <c r="G163" s="1911">
        <v>916753</v>
      </c>
      <c r="H163" s="1502"/>
      <c r="I163" s="1502"/>
      <c r="J163" s="1502"/>
      <c r="K163" s="1502"/>
      <c r="L163" s="1502"/>
      <c r="M163" s="1502"/>
      <c r="N163" s="1502"/>
      <c r="O163" s="1502"/>
      <c r="P163" s="1502"/>
      <c r="Q163" s="1502"/>
      <c r="R163" s="1502"/>
      <c r="S163" s="1502"/>
      <c r="T163" s="1502"/>
      <c r="U163" s="1502"/>
      <c r="V163" s="1502"/>
      <c r="W163" s="1502"/>
      <c r="X163" s="1502"/>
      <c r="Y163" s="1502"/>
      <c r="Z163" s="1502"/>
      <c r="AA163" s="1502"/>
    </row>
    <row r="164" spans="1:27">
      <c r="A164" s="1480"/>
      <c r="B164" s="1502"/>
      <c r="C164" s="1502"/>
      <c r="D164" s="1502" t="s">
        <v>5008</v>
      </c>
      <c r="E164" s="1502"/>
      <c r="F164" s="1502"/>
      <c r="G164" s="1911">
        <v>913931</v>
      </c>
      <c r="H164" s="1502"/>
      <c r="I164" s="1502"/>
      <c r="J164" s="1502"/>
      <c r="K164" s="1502"/>
      <c r="L164" s="1502"/>
      <c r="M164" s="1502"/>
      <c r="N164" s="1502"/>
      <c r="O164" s="1502"/>
      <c r="P164" s="1502"/>
      <c r="Q164" s="1502"/>
      <c r="R164" s="1502"/>
      <c r="S164" s="1502"/>
      <c r="T164" s="1502"/>
      <c r="U164" s="1502"/>
      <c r="V164" s="1502"/>
      <c r="W164" s="1502"/>
      <c r="X164" s="1502"/>
      <c r="Y164" s="1502"/>
      <c r="Z164" s="1502"/>
      <c r="AA164" s="1502"/>
    </row>
    <row r="165" spans="1:27">
      <c r="A165" s="1480"/>
      <c r="B165" s="1502"/>
      <c r="C165" s="1502"/>
      <c r="D165" s="1502" t="s">
        <v>5009</v>
      </c>
      <c r="E165" s="1502"/>
      <c r="F165" s="1502"/>
      <c r="G165" s="1911">
        <v>850696</v>
      </c>
      <c r="H165" s="1502"/>
      <c r="I165" s="1502"/>
      <c r="J165" s="1502"/>
      <c r="K165" s="1502"/>
      <c r="L165" s="1502"/>
      <c r="M165" s="1502"/>
      <c r="N165" s="1502"/>
      <c r="O165" s="1502"/>
      <c r="P165" s="1502"/>
      <c r="Q165" s="1502"/>
      <c r="R165" s="1502"/>
      <c r="S165" s="1502"/>
      <c r="T165" s="1502"/>
      <c r="U165" s="1502"/>
      <c r="V165" s="1502"/>
      <c r="W165" s="1502"/>
      <c r="X165" s="1502"/>
      <c r="Y165" s="1502"/>
      <c r="Z165" s="1502"/>
      <c r="AA165" s="1502"/>
    </row>
    <row r="166" spans="1:27">
      <c r="A166" s="1480"/>
      <c r="B166" s="1502"/>
      <c r="C166" s="1502"/>
      <c r="D166" s="1502" t="s">
        <v>5010</v>
      </c>
      <c r="E166" s="1502"/>
      <c r="F166" s="1502"/>
      <c r="G166" s="1911">
        <v>807356</v>
      </c>
      <c r="H166" s="1502"/>
      <c r="I166" s="1502"/>
      <c r="J166" s="1502"/>
      <c r="K166" s="1502"/>
      <c r="L166" s="1502"/>
      <c r="M166" s="1502"/>
      <c r="N166" s="1502"/>
      <c r="O166" s="1502"/>
      <c r="P166" s="1502"/>
      <c r="Q166" s="1502"/>
      <c r="R166" s="1502"/>
      <c r="S166" s="1502"/>
      <c r="T166" s="1502"/>
      <c r="U166" s="1502"/>
      <c r="V166" s="1502"/>
      <c r="W166" s="1502"/>
      <c r="X166" s="1502"/>
      <c r="Y166" s="1502"/>
      <c r="Z166" s="1502"/>
      <c r="AA166" s="1502"/>
    </row>
    <row r="167" spans="1:27">
      <c r="A167" s="1480"/>
      <c r="B167" s="1502"/>
      <c r="C167" s="1502"/>
      <c r="D167" s="1502" t="s">
        <v>5011</v>
      </c>
      <c r="E167" s="1502"/>
      <c r="F167" s="1502"/>
      <c r="G167" s="1911">
        <v>783209</v>
      </c>
      <c r="H167" s="1502"/>
      <c r="I167" s="1502"/>
      <c r="J167" s="1502"/>
      <c r="K167" s="1502"/>
      <c r="L167" s="1502"/>
      <c r="M167" s="1502"/>
      <c r="N167" s="1502"/>
      <c r="O167" s="1502"/>
      <c r="P167" s="1502"/>
      <c r="Q167" s="1502"/>
      <c r="R167" s="1502"/>
      <c r="S167" s="1502"/>
      <c r="T167" s="1502"/>
      <c r="U167" s="1502"/>
      <c r="V167" s="1502"/>
      <c r="W167" s="1502"/>
      <c r="X167" s="1502"/>
      <c r="Y167" s="1502"/>
      <c r="Z167" s="1502"/>
      <c r="AA167" s="1502"/>
    </row>
    <row r="168" spans="1:27">
      <c r="A168" s="1480"/>
      <c r="B168" s="1502"/>
      <c r="C168" s="1502"/>
      <c r="D168" s="1502" t="s">
        <v>5012</v>
      </c>
      <c r="E168" s="1502"/>
      <c r="F168" s="1502"/>
      <c r="G168" s="1911">
        <v>777380</v>
      </c>
      <c r="H168" s="1502"/>
      <c r="I168" s="1502"/>
      <c r="J168" s="1502"/>
      <c r="K168" s="1502"/>
      <c r="L168" s="1502"/>
      <c r="M168" s="1502"/>
      <c r="N168" s="1502"/>
      <c r="O168" s="1502"/>
      <c r="P168" s="1502"/>
      <c r="Q168" s="1502"/>
      <c r="R168" s="1502"/>
      <c r="S168" s="1502"/>
      <c r="T168" s="1502"/>
      <c r="U168" s="1502"/>
      <c r="V168" s="1502"/>
      <c r="W168" s="1502"/>
      <c r="X168" s="1502"/>
      <c r="Y168" s="1502"/>
      <c r="Z168" s="1502"/>
      <c r="AA168" s="1502"/>
    </row>
    <row r="169" spans="1:27">
      <c r="A169" s="1480"/>
      <c r="B169" s="1502"/>
      <c r="C169" s="1502"/>
      <c r="D169" s="1502" t="s">
        <v>5013</v>
      </c>
      <c r="E169" s="1502"/>
      <c r="F169" s="1502"/>
      <c r="G169" s="1911">
        <v>766006</v>
      </c>
      <c r="H169" s="1502"/>
      <c r="I169" s="1502"/>
      <c r="J169" s="1502"/>
      <c r="K169" s="1502"/>
      <c r="L169" s="1502"/>
      <c r="M169" s="1502"/>
      <c r="N169" s="1502"/>
      <c r="O169" s="1502"/>
      <c r="P169" s="1502"/>
      <c r="Q169" s="1502"/>
      <c r="R169" s="1502"/>
      <c r="S169" s="1502"/>
      <c r="T169" s="1502"/>
      <c r="U169" s="1502"/>
      <c r="V169" s="1502"/>
      <c r="W169" s="1502"/>
      <c r="X169" s="1502"/>
      <c r="Y169" s="1502"/>
      <c r="Z169" s="1502"/>
      <c r="AA169" s="1502"/>
    </row>
    <row r="170" spans="1:27">
      <c r="A170" s="1480"/>
      <c r="B170" s="1502"/>
      <c r="C170" s="1502"/>
      <c r="D170" s="1502" t="s">
        <v>5014</v>
      </c>
      <c r="E170" s="1502"/>
      <c r="F170" s="1502"/>
      <c r="G170" s="1911">
        <v>711704</v>
      </c>
      <c r="H170" s="1502"/>
      <c r="I170" s="1502"/>
      <c r="J170" s="1502"/>
      <c r="K170" s="1502"/>
      <c r="L170" s="1502"/>
      <c r="M170" s="1502"/>
      <c r="N170" s="1502"/>
      <c r="O170" s="1502"/>
      <c r="P170" s="1502"/>
      <c r="Q170" s="1502"/>
      <c r="R170" s="1502"/>
      <c r="S170" s="1502"/>
      <c r="T170" s="1502"/>
      <c r="U170" s="1502"/>
      <c r="V170" s="1502"/>
      <c r="W170" s="1502"/>
      <c r="X170" s="1502"/>
      <c r="Y170" s="1502"/>
      <c r="Z170" s="1502"/>
      <c r="AA170" s="1502"/>
    </row>
    <row r="171" spans="1:27">
      <c r="A171" s="1480"/>
      <c r="B171" s="1502"/>
      <c r="C171" s="1502"/>
      <c r="D171" s="1502" t="s">
        <v>5015</v>
      </c>
      <c r="E171" s="1502"/>
      <c r="F171" s="1502"/>
      <c r="G171" s="1911">
        <v>652321</v>
      </c>
      <c r="H171" s="1502"/>
      <c r="I171" s="1502"/>
      <c r="J171" s="1502"/>
      <c r="K171" s="1502"/>
      <c r="L171" s="1502"/>
      <c r="M171" s="1502"/>
      <c r="N171" s="1502"/>
      <c r="O171" s="1502"/>
      <c r="P171" s="1502"/>
      <c r="Q171" s="1502"/>
      <c r="R171" s="1502"/>
      <c r="S171" s="1502"/>
      <c r="T171" s="1502"/>
      <c r="U171" s="1502"/>
      <c r="V171" s="1502"/>
      <c r="W171" s="1502"/>
      <c r="X171" s="1502"/>
      <c r="Y171" s="1502"/>
      <c r="Z171" s="1502"/>
      <c r="AA171" s="1502"/>
    </row>
    <row r="172" spans="1:27">
      <c r="A172" s="1480"/>
      <c r="B172" s="1502"/>
      <c r="C172" s="1502"/>
      <c r="D172" s="1502" t="s">
        <v>5016</v>
      </c>
      <c r="E172" s="1502"/>
      <c r="F172" s="1502"/>
      <c r="G172" s="1911">
        <v>610239</v>
      </c>
      <c r="H172" s="1502"/>
      <c r="I172" s="1502"/>
      <c r="J172" s="1502"/>
      <c r="K172" s="1502"/>
      <c r="L172" s="1502"/>
      <c r="M172" s="1502"/>
      <c r="N172" s="1502"/>
      <c r="O172" s="1502"/>
      <c r="P172" s="1502"/>
      <c r="Q172" s="1502"/>
      <c r="R172" s="1502"/>
      <c r="S172" s="1502"/>
      <c r="T172" s="1502"/>
      <c r="U172" s="1502"/>
      <c r="V172" s="1502"/>
      <c r="W172" s="1502"/>
      <c r="X172" s="1502"/>
      <c r="Y172" s="1502"/>
      <c r="Z172" s="1502"/>
      <c r="AA172" s="1502"/>
    </row>
    <row r="173" spans="1:27">
      <c r="A173" s="1480"/>
      <c r="B173" s="1502"/>
      <c r="C173" s="1502"/>
      <c r="D173" s="1502" t="s">
        <v>5017</v>
      </c>
      <c r="E173" s="1502"/>
      <c r="F173" s="1502"/>
      <c r="G173" s="1911">
        <v>578332</v>
      </c>
      <c r="H173" s="1502"/>
      <c r="I173" s="1502"/>
      <c r="J173" s="1502"/>
      <c r="K173" s="1502"/>
      <c r="L173" s="1502"/>
      <c r="M173" s="1502"/>
      <c r="N173" s="1502"/>
      <c r="O173" s="1502"/>
      <c r="P173" s="1502"/>
      <c r="Q173" s="1502"/>
      <c r="R173" s="1502"/>
      <c r="S173" s="1502"/>
      <c r="T173" s="1502"/>
      <c r="U173" s="1502"/>
      <c r="V173" s="1502"/>
      <c r="W173" s="1502"/>
      <c r="X173" s="1502"/>
      <c r="Y173" s="1502"/>
      <c r="Z173" s="1502"/>
      <c r="AA173" s="1502"/>
    </row>
    <row r="174" spans="1:27">
      <c r="A174" s="1480"/>
      <c r="B174" s="1502"/>
      <c r="C174" s="1502"/>
      <c r="D174" s="1502" t="s">
        <v>5018</v>
      </c>
      <c r="E174" s="1502"/>
      <c r="F174" s="1502"/>
      <c r="G174" s="1911">
        <v>568012</v>
      </c>
      <c r="H174" s="1502"/>
      <c r="I174" s="1502"/>
      <c r="J174" s="1502"/>
      <c r="K174" s="1502"/>
      <c r="L174" s="1502"/>
      <c r="M174" s="1502"/>
      <c r="N174" s="1502"/>
      <c r="O174" s="1502"/>
      <c r="P174" s="1502"/>
      <c r="Q174" s="1502"/>
      <c r="R174" s="1502"/>
      <c r="S174" s="1502"/>
      <c r="T174" s="1502"/>
      <c r="U174" s="1502"/>
      <c r="V174" s="1502"/>
      <c r="W174" s="1502"/>
      <c r="X174" s="1502"/>
      <c r="Y174" s="1502"/>
      <c r="Z174" s="1502"/>
      <c r="AA174" s="1502"/>
    </row>
    <row r="175" spans="1:27">
      <c r="A175" s="1480"/>
      <c r="B175" s="1502"/>
      <c r="C175" s="1502"/>
      <c r="D175" s="1502" t="s">
        <v>5019</v>
      </c>
      <c r="E175" s="1502"/>
      <c r="F175" s="1502"/>
      <c r="G175" s="1911">
        <v>566087</v>
      </c>
      <c r="H175" s="1502"/>
      <c r="I175" s="1502"/>
      <c r="J175" s="1502"/>
      <c r="K175" s="1502"/>
      <c r="L175" s="1502"/>
      <c r="M175" s="1502"/>
      <c r="N175" s="1502"/>
      <c r="O175" s="1502"/>
      <c r="P175" s="1502"/>
      <c r="Q175" s="1502"/>
      <c r="R175" s="1502"/>
      <c r="S175" s="1502"/>
      <c r="T175" s="1502"/>
      <c r="U175" s="1502"/>
      <c r="V175" s="1502"/>
      <c r="W175" s="1502"/>
      <c r="X175" s="1502"/>
      <c r="Y175" s="1502"/>
      <c r="Z175" s="1502"/>
      <c r="AA175" s="1502"/>
    </row>
    <row r="176" spans="1:27">
      <c r="A176" s="1480"/>
      <c r="B176" s="1502"/>
      <c r="C176" s="1502"/>
      <c r="D176" s="1502" t="s">
        <v>5020</v>
      </c>
      <c r="E176" s="1502"/>
      <c r="F176" s="1502"/>
      <c r="G176" s="1911">
        <v>541721</v>
      </c>
      <c r="H176" s="1502"/>
      <c r="I176" s="1502"/>
      <c r="J176" s="1502"/>
      <c r="K176" s="1502"/>
      <c r="L176" s="1502"/>
      <c r="M176" s="1502"/>
      <c r="N176" s="1502"/>
      <c r="O176" s="1502"/>
      <c r="P176" s="1502"/>
      <c r="Q176" s="1502"/>
      <c r="R176" s="1502"/>
      <c r="S176" s="1502"/>
      <c r="T176" s="1502"/>
      <c r="U176" s="1502"/>
      <c r="V176" s="1502"/>
      <c r="W176" s="1502"/>
      <c r="X176" s="1502"/>
      <c r="Y176" s="1502"/>
      <c r="Z176" s="1502"/>
      <c r="AA176" s="1502"/>
    </row>
    <row r="177" spans="1:27">
      <c r="A177" s="1480"/>
      <c r="B177" s="1502"/>
      <c r="C177" s="1502"/>
      <c r="D177" s="1502" t="s">
        <v>5021</v>
      </c>
      <c r="E177" s="1502"/>
      <c r="F177" s="1502"/>
      <c r="G177" s="1911">
        <v>537645</v>
      </c>
      <c r="H177" s="1502"/>
      <c r="I177" s="1502"/>
      <c r="J177" s="1502"/>
      <c r="K177" s="1502"/>
      <c r="L177" s="1502"/>
      <c r="M177" s="1502"/>
      <c r="N177" s="1502"/>
      <c r="O177" s="1502"/>
      <c r="P177" s="1502"/>
      <c r="Q177" s="1502"/>
      <c r="R177" s="1502"/>
      <c r="S177" s="1502"/>
      <c r="T177" s="1502"/>
      <c r="U177" s="1502"/>
      <c r="V177" s="1502"/>
      <c r="W177" s="1502"/>
      <c r="X177" s="1502"/>
      <c r="Y177" s="1502"/>
      <c r="Z177" s="1502"/>
      <c r="AA177" s="1502"/>
    </row>
    <row r="178" spans="1:27">
      <c r="A178" s="1480"/>
      <c r="B178" s="1502"/>
      <c r="C178" s="1502"/>
      <c r="D178" s="1502" t="s">
        <v>5022</v>
      </c>
      <c r="E178" s="1502"/>
      <c r="F178" s="1502"/>
      <c r="G178" s="1911">
        <v>529878</v>
      </c>
      <c r="H178" s="1502"/>
      <c r="I178" s="1502"/>
      <c r="J178" s="1502"/>
      <c r="K178" s="1502"/>
      <c r="L178" s="1502"/>
      <c r="M178" s="1502"/>
      <c r="N178" s="1502"/>
      <c r="O178" s="1502"/>
      <c r="P178" s="1502"/>
      <c r="Q178" s="1502"/>
      <c r="R178" s="1502"/>
      <c r="S178" s="1502"/>
      <c r="T178" s="1502"/>
      <c r="U178" s="1502"/>
      <c r="V178" s="1502"/>
      <c r="W178" s="1502"/>
      <c r="X178" s="1502"/>
      <c r="Y178" s="1502"/>
      <c r="Z178" s="1502"/>
      <c r="AA178" s="1502"/>
    </row>
    <row r="179" spans="1:27">
      <c r="A179" s="1480"/>
      <c r="B179" s="1502"/>
      <c r="C179" s="1502"/>
      <c r="D179" s="1502" t="s">
        <v>5023</v>
      </c>
      <c r="E179" s="1502"/>
      <c r="F179" s="1502"/>
      <c r="G179" s="1911">
        <v>523703</v>
      </c>
      <c r="H179" s="1502"/>
      <c r="I179" s="1502"/>
      <c r="J179" s="1502"/>
      <c r="K179" s="1502"/>
      <c r="L179" s="1502"/>
      <c r="M179" s="1502"/>
      <c r="N179" s="1502"/>
      <c r="O179" s="1502"/>
      <c r="P179" s="1502"/>
      <c r="Q179" s="1502"/>
      <c r="R179" s="1502"/>
      <c r="S179" s="1502"/>
      <c r="T179" s="1502"/>
      <c r="U179" s="1502"/>
      <c r="V179" s="1502"/>
      <c r="W179" s="1502"/>
      <c r="X179" s="1502"/>
      <c r="Y179" s="1502"/>
      <c r="Z179" s="1502"/>
      <c r="AA179" s="1502"/>
    </row>
    <row r="180" spans="1:27" ht="15.75" thickBot="1">
      <c r="A180" s="1699"/>
      <c r="B180" s="1513"/>
      <c r="C180" s="1913"/>
      <c r="D180" s="1913" t="s">
        <v>5024</v>
      </c>
      <c r="E180" s="1913"/>
      <c r="F180" s="1513"/>
      <c r="G180" s="1920">
        <v>520587</v>
      </c>
      <c r="H180" s="1502"/>
      <c r="I180" s="1502"/>
      <c r="J180" s="1502"/>
      <c r="K180" s="1502"/>
      <c r="L180" s="1502"/>
      <c r="M180" s="1502"/>
      <c r="N180" s="1502"/>
      <c r="O180" s="1502"/>
      <c r="P180" s="1502"/>
      <c r="Q180" s="1502"/>
      <c r="R180" s="1502"/>
      <c r="S180" s="1502"/>
      <c r="T180" s="1502"/>
      <c r="U180" s="1502"/>
      <c r="V180" s="1502"/>
      <c r="W180" s="1502"/>
      <c r="X180" s="1502"/>
      <c r="Y180" s="1502"/>
      <c r="Z180" s="1502"/>
      <c r="AA180" s="1502"/>
    </row>
    <row r="181" spans="1:27">
      <c r="A181" s="1502"/>
      <c r="B181" s="1502"/>
      <c r="C181" s="1502"/>
      <c r="D181" s="1502"/>
      <c r="E181" s="1502"/>
      <c r="F181" s="1502"/>
      <c r="G181" s="1937"/>
      <c r="H181" s="1502"/>
      <c r="I181" s="1502"/>
      <c r="J181" s="1502"/>
      <c r="K181" s="1502"/>
      <c r="L181" s="1502"/>
      <c r="M181" s="1502"/>
      <c r="N181" s="1502"/>
      <c r="O181" s="1502"/>
      <c r="P181" s="1502"/>
      <c r="Q181" s="1502"/>
      <c r="R181" s="1502"/>
      <c r="S181" s="1502"/>
      <c r="T181" s="1502"/>
      <c r="U181" s="1502"/>
      <c r="V181" s="1502"/>
      <c r="W181" s="1502"/>
      <c r="X181" s="1502"/>
      <c r="Y181" s="1502"/>
      <c r="Z181" s="1502"/>
      <c r="AA181" s="1502"/>
    </row>
    <row r="182" spans="1:27" ht="15.75">
      <c r="A182" s="2389" t="s">
        <v>4650</v>
      </c>
      <c r="B182" s="2509"/>
      <c r="C182" s="2509"/>
      <c r="D182" s="2509"/>
      <c r="E182" s="2510"/>
      <c r="F182" s="2389"/>
      <c r="G182" s="1937"/>
      <c r="H182" s="1502"/>
      <c r="I182" s="1502"/>
      <c r="J182" s="1502"/>
      <c r="K182" s="1502"/>
      <c r="L182" s="1502"/>
      <c r="M182" s="1502"/>
      <c r="N182" s="1502"/>
      <c r="O182" s="1502"/>
      <c r="P182" s="1502"/>
      <c r="Q182" s="1502"/>
      <c r="R182" s="1502"/>
      <c r="S182" s="1502"/>
      <c r="T182" s="1502"/>
      <c r="U182" s="1502"/>
      <c r="V182" s="1502"/>
      <c r="W182" s="1502"/>
      <c r="X182" s="1502"/>
      <c r="Y182" s="1502"/>
      <c r="Z182" s="1502"/>
      <c r="AA182" s="1502"/>
    </row>
    <row r="183" spans="1:27">
      <c r="A183" s="1517" t="s">
        <v>1181</v>
      </c>
      <c r="B183" s="1517"/>
      <c r="C183" s="1517"/>
      <c r="D183" s="1517"/>
      <c r="E183" s="1517"/>
      <c r="F183" s="1517"/>
      <c r="G183" s="2242"/>
      <c r="H183" s="1502"/>
      <c r="I183" s="1502"/>
      <c r="J183" s="1502"/>
      <c r="K183" s="1502"/>
      <c r="L183" s="1502"/>
      <c r="M183" s="1502"/>
      <c r="N183" s="1502"/>
      <c r="O183" s="1502"/>
      <c r="P183" s="1502"/>
      <c r="Q183" s="1502"/>
      <c r="R183" s="1502"/>
      <c r="S183" s="1502"/>
      <c r="T183" s="1502"/>
      <c r="U183" s="1502"/>
      <c r="V183" s="1502"/>
      <c r="W183" s="1502"/>
      <c r="X183" s="1502"/>
      <c r="Y183" s="1502"/>
      <c r="Z183" s="1502"/>
      <c r="AA183" s="1502"/>
    </row>
    <row r="184" spans="1:27" ht="15.75" thickBot="1">
      <c r="A184" s="1502"/>
      <c r="B184" s="1502" t="str">
        <f>'Data Sheet'!$C$25</f>
        <v xml:space="preserve">Niagara Mohawk Power Corporation </v>
      </c>
      <c r="C184" s="1502"/>
      <c r="D184" s="1502"/>
      <c r="E184" s="1502"/>
      <c r="F184" s="1916" t="str">
        <f>'Data Sheet'!$C$40</f>
        <v>April 12, 2018</v>
      </c>
      <c r="G184" s="3408" t="str">
        <f>'Data Sheet'!$C$38</f>
        <v>December 31, 2017</v>
      </c>
      <c r="H184" s="1502"/>
      <c r="I184" s="1502"/>
      <c r="J184" s="1502"/>
      <c r="K184" s="1502"/>
      <c r="L184" s="1502"/>
      <c r="M184" s="1502"/>
      <c r="N184" s="1502"/>
      <c r="O184" s="1502"/>
      <c r="P184" s="1502"/>
      <c r="Q184" s="1502"/>
      <c r="R184" s="1502"/>
      <c r="S184" s="1502"/>
      <c r="T184" s="1502"/>
      <c r="U184" s="1502"/>
      <c r="V184" s="1502"/>
      <c r="W184" s="1502"/>
      <c r="X184" s="1502"/>
      <c r="Y184" s="1502"/>
      <c r="Z184" s="1502"/>
      <c r="AA184" s="1502"/>
    </row>
    <row r="185" spans="1:27">
      <c r="A185" s="1476"/>
      <c r="B185" s="1621"/>
      <c r="C185" s="1621"/>
      <c r="D185" s="1621"/>
      <c r="E185" s="1621"/>
      <c r="F185" s="1621"/>
      <c r="G185" s="3409"/>
      <c r="H185" s="1502"/>
      <c r="I185" s="1502"/>
      <c r="J185" s="1502"/>
      <c r="K185" s="1502"/>
      <c r="L185" s="1502"/>
      <c r="M185" s="1502"/>
      <c r="N185" s="1502"/>
      <c r="O185" s="1502"/>
      <c r="P185" s="1502"/>
      <c r="Q185" s="1502"/>
      <c r="R185" s="1502"/>
      <c r="S185" s="1502"/>
      <c r="T185" s="1502"/>
      <c r="U185" s="1502"/>
      <c r="V185" s="1502"/>
      <c r="W185" s="1502"/>
      <c r="X185" s="1502"/>
      <c r="Y185" s="1502"/>
      <c r="Z185" s="1502"/>
      <c r="AA185" s="1502"/>
    </row>
    <row r="186" spans="1:27" ht="15.75">
      <c r="A186" s="1917"/>
      <c r="B186" s="1517" t="s">
        <v>1167</v>
      </c>
      <c r="C186" s="1517"/>
      <c r="D186" s="1517"/>
      <c r="E186" s="1517"/>
      <c r="F186" s="1517"/>
      <c r="G186" s="3410"/>
      <c r="H186" s="1502"/>
      <c r="I186" s="1502"/>
      <c r="J186" s="1502"/>
      <c r="K186" s="1502"/>
      <c r="L186" s="1502"/>
      <c r="M186" s="1502"/>
      <c r="N186" s="1502"/>
      <c r="O186" s="1502"/>
      <c r="P186" s="1502"/>
      <c r="Q186" s="1502"/>
      <c r="R186" s="1502"/>
      <c r="S186" s="1502"/>
      <c r="T186" s="1502"/>
      <c r="U186" s="1502"/>
      <c r="V186" s="1502"/>
      <c r="W186" s="1502"/>
      <c r="X186" s="1502"/>
      <c r="Y186" s="1502"/>
      <c r="Z186" s="1502"/>
      <c r="AA186" s="1502"/>
    </row>
    <row r="187" spans="1:27">
      <c r="A187" s="1480"/>
      <c r="B187" s="1502"/>
      <c r="C187" s="1502"/>
      <c r="D187" s="1502"/>
      <c r="E187" s="1502"/>
      <c r="F187" s="1502"/>
      <c r="G187" s="1941"/>
      <c r="H187" s="1502"/>
      <c r="I187" s="1502"/>
      <c r="J187" s="1502"/>
      <c r="K187" s="1502"/>
      <c r="L187" s="1502"/>
      <c r="M187" s="1502"/>
      <c r="N187" s="1502"/>
      <c r="O187" s="1502"/>
      <c r="P187" s="1502"/>
      <c r="Q187" s="1502"/>
      <c r="R187" s="1502"/>
      <c r="S187" s="1502"/>
      <c r="T187" s="1502"/>
      <c r="U187" s="1502"/>
      <c r="V187" s="1502"/>
      <c r="W187" s="1502"/>
      <c r="X187" s="1502"/>
      <c r="Y187" s="1502"/>
      <c r="Z187" s="1502"/>
      <c r="AA187" s="1502"/>
    </row>
    <row r="188" spans="1:27">
      <c r="A188" s="1491"/>
      <c r="B188" s="1518"/>
      <c r="C188" s="1518"/>
      <c r="D188" s="1518" t="s">
        <v>5025</v>
      </c>
      <c r="E188" s="1518"/>
      <c r="F188" s="1518"/>
      <c r="G188" s="1919">
        <v>510592</v>
      </c>
      <c r="H188" s="1502"/>
      <c r="I188" s="1502"/>
      <c r="J188" s="1502"/>
      <c r="K188" s="1502"/>
      <c r="L188" s="1502"/>
      <c r="M188" s="1502"/>
      <c r="N188" s="1502"/>
      <c r="O188" s="1502"/>
      <c r="P188" s="1502"/>
      <c r="Q188" s="1502"/>
      <c r="R188" s="1502"/>
      <c r="S188" s="1502"/>
      <c r="T188" s="1502"/>
      <c r="U188" s="1502"/>
      <c r="V188" s="1502"/>
      <c r="W188" s="1502"/>
      <c r="X188" s="1502"/>
      <c r="Y188" s="1502"/>
      <c r="Z188" s="1502"/>
      <c r="AA188" s="1502"/>
    </row>
    <row r="189" spans="1:27">
      <c r="A189" s="1480"/>
      <c r="B189" s="1502"/>
      <c r="C189" s="1502"/>
      <c r="D189" s="1502" t="s">
        <v>5026</v>
      </c>
      <c r="E189" s="1502"/>
      <c r="F189" s="1502"/>
      <c r="G189" s="1911">
        <v>503051</v>
      </c>
      <c r="H189" s="1502"/>
      <c r="I189" s="1502"/>
      <c r="J189" s="1502"/>
      <c r="K189" s="1502"/>
      <c r="L189" s="1502"/>
      <c r="M189" s="1502"/>
      <c r="N189" s="1502"/>
      <c r="O189" s="1502"/>
      <c r="P189" s="1502"/>
      <c r="Q189" s="1502"/>
      <c r="R189" s="1502"/>
      <c r="S189" s="1502"/>
      <c r="T189" s="1502"/>
      <c r="U189" s="1502"/>
      <c r="V189" s="1502"/>
      <c r="W189" s="1502"/>
      <c r="X189" s="1502"/>
      <c r="Y189" s="1502"/>
      <c r="Z189" s="1502"/>
      <c r="AA189" s="1502"/>
    </row>
    <row r="190" spans="1:27">
      <c r="A190" s="1480"/>
      <c r="B190" s="1502"/>
      <c r="C190" s="1502"/>
      <c r="D190" s="1502" t="s">
        <v>5027</v>
      </c>
      <c r="E190" s="1502"/>
      <c r="F190" s="1502"/>
      <c r="G190" s="1911">
        <v>491697</v>
      </c>
      <c r="H190" s="1502"/>
      <c r="I190" s="1502"/>
      <c r="J190" s="1502"/>
      <c r="K190" s="1502"/>
      <c r="L190" s="1502"/>
      <c r="M190" s="1502"/>
      <c r="N190" s="1502"/>
      <c r="O190" s="1502"/>
      <c r="P190" s="1502"/>
      <c r="Q190" s="1502"/>
      <c r="R190" s="1502"/>
      <c r="S190" s="1502"/>
      <c r="T190" s="1502"/>
      <c r="U190" s="1502"/>
      <c r="V190" s="1502"/>
      <c r="W190" s="1502"/>
      <c r="X190" s="1502"/>
      <c r="Y190" s="1502"/>
      <c r="Z190" s="1502"/>
      <c r="AA190" s="1502"/>
    </row>
    <row r="191" spans="1:27">
      <c r="A191" s="1480"/>
      <c r="B191" s="1502"/>
      <c r="C191" s="1502"/>
      <c r="D191" s="1502" t="s">
        <v>5028</v>
      </c>
      <c r="E191" s="1502"/>
      <c r="F191" s="1502"/>
      <c r="G191" s="1911">
        <v>482653</v>
      </c>
      <c r="H191" s="1502"/>
      <c r="I191" s="1502"/>
      <c r="J191" s="1502"/>
      <c r="K191" s="1502"/>
      <c r="L191" s="1502"/>
      <c r="M191" s="1502"/>
      <c r="N191" s="1502"/>
      <c r="O191" s="1502"/>
      <c r="P191" s="1502"/>
      <c r="Q191" s="1502"/>
      <c r="R191" s="1502"/>
      <c r="S191" s="1502"/>
      <c r="T191" s="1502"/>
      <c r="U191" s="1502"/>
      <c r="V191" s="1502"/>
      <c r="W191" s="1502"/>
      <c r="X191" s="1502"/>
      <c r="Y191" s="1502"/>
      <c r="Z191" s="1502"/>
      <c r="AA191" s="1502"/>
    </row>
    <row r="192" spans="1:27">
      <c r="A192" s="1480"/>
      <c r="B192" s="1502"/>
      <c r="C192" s="1502"/>
      <c r="D192" s="1502" t="s">
        <v>5029</v>
      </c>
      <c r="E192" s="1502"/>
      <c r="F192" s="1502"/>
      <c r="G192" s="1911">
        <v>481273</v>
      </c>
      <c r="H192" s="1502"/>
      <c r="I192" s="1502"/>
      <c r="J192" s="1502"/>
      <c r="K192" s="1502"/>
      <c r="L192" s="1502"/>
      <c r="M192" s="1502"/>
      <c r="N192" s="1502"/>
      <c r="O192" s="1502"/>
      <c r="P192" s="1502"/>
      <c r="Q192" s="1502"/>
      <c r="R192" s="1502"/>
      <c r="S192" s="1502"/>
      <c r="T192" s="1502"/>
      <c r="U192" s="1502"/>
      <c r="V192" s="1502"/>
      <c r="W192" s="1502"/>
      <c r="X192" s="1502"/>
      <c r="Y192" s="1502"/>
      <c r="Z192" s="1502"/>
      <c r="AA192" s="1502"/>
    </row>
    <row r="193" spans="1:25">
      <c r="A193" s="1480"/>
      <c r="B193" s="1502"/>
      <c r="C193" s="1502"/>
      <c r="D193" s="1502" t="s">
        <v>5030</v>
      </c>
      <c r="E193" s="1502"/>
      <c r="F193" s="1502"/>
      <c r="G193" s="1911">
        <v>435450</v>
      </c>
      <c r="H193" s="1502"/>
      <c r="I193" s="1502"/>
      <c r="J193" s="1502"/>
      <c r="K193" s="1502"/>
      <c r="L193" s="1502"/>
      <c r="M193" s="1502"/>
      <c r="N193" s="1502"/>
      <c r="O193" s="1502"/>
      <c r="P193" s="1502"/>
      <c r="Q193" s="1502"/>
      <c r="R193" s="1502"/>
      <c r="S193" s="1502"/>
      <c r="T193" s="1502"/>
      <c r="U193" s="1502"/>
      <c r="V193" s="1502"/>
      <c r="W193" s="1502"/>
      <c r="X193" s="1502"/>
      <c r="Y193" s="1502"/>
    </row>
    <row r="194" spans="1:25">
      <c r="A194" s="1480"/>
      <c r="B194" s="1502"/>
      <c r="C194" s="1502"/>
      <c r="D194" s="1502" t="s">
        <v>5031</v>
      </c>
      <c r="E194" s="1502"/>
      <c r="F194" s="1502"/>
      <c r="G194" s="1911">
        <v>423960</v>
      </c>
      <c r="H194" s="1502"/>
      <c r="I194" s="1502"/>
      <c r="J194" s="1502"/>
      <c r="K194" s="1502"/>
      <c r="L194" s="1502"/>
      <c r="M194" s="1502"/>
      <c r="N194" s="1502"/>
      <c r="O194" s="1502"/>
      <c r="P194" s="1502"/>
      <c r="Q194" s="1502"/>
      <c r="R194" s="1502"/>
      <c r="S194" s="1502"/>
      <c r="T194" s="1502"/>
      <c r="U194" s="1502"/>
      <c r="V194" s="1502"/>
      <c r="W194" s="1502"/>
      <c r="X194" s="1502"/>
      <c r="Y194" s="1502"/>
    </row>
    <row r="195" spans="1:25">
      <c r="A195" s="1480"/>
      <c r="B195" s="1502"/>
      <c r="C195" s="1502"/>
      <c r="D195" s="1502" t="s">
        <v>5032</v>
      </c>
      <c r="E195" s="1502"/>
      <c r="F195" s="1502"/>
      <c r="G195" s="1911">
        <v>417400</v>
      </c>
      <c r="H195" s="1502"/>
      <c r="I195" s="1502"/>
      <c r="J195" s="1502"/>
      <c r="K195" s="1502"/>
      <c r="L195" s="1502"/>
      <c r="M195" s="1502"/>
      <c r="N195" s="1502"/>
      <c r="O195" s="1502"/>
      <c r="P195" s="1502"/>
      <c r="Q195" s="1502"/>
      <c r="R195" s="1502"/>
      <c r="S195" s="1502"/>
      <c r="T195" s="1502"/>
      <c r="U195" s="1502"/>
      <c r="V195" s="1502"/>
      <c r="W195" s="1502"/>
      <c r="X195" s="1502"/>
      <c r="Y195" s="1502"/>
    </row>
    <row r="196" spans="1:25">
      <c r="A196" s="1480"/>
      <c r="B196" s="1502"/>
      <c r="C196" s="1502"/>
      <c r="D196" s="1502" t="s">
        <v>5033</v>
      </c>
      <c r="E196" s="1502"/>
      <c r="F196" s="1502"/>
      <c r="G196" s="1911">
        <v>417180</v>
      </c>
      <c r="H196" s="1502"/>
      <c r="I196" s="1502"/>
      <c r="J196" s="1502"/>
      <c r="K196" s="1502"/>
      <c r="L196" s="1502"/>
      <c r="M196" s="1502"/>
      <c r="N196" s="1502"/>
      <c r="O196" s="1502"/>
      <c r="P196" s="1502"/>
      <c r="Q196" s="1502"/>
      <c r="R196" s="1502"/>
      <c r="S196" s="1502"/>
      <c r="T196" s="1502"/>
      <c r="U196" s="1502"/>
      <c r="V196" s="1502"/>
      <c r="W196" s="1502"/>
      <c r="X196" s="1502"/>
      <c r="Y196" s="1502"/>
    </row>
    <row r="197" spans="1:25" ht="15.75" thickBot="1">
      <c r="A197" s="1480"/>
      <c r="B197" s="1502"/>
      <c r="C197" s="1496"/>
      <c r="D197" s="1502" t="s">
        <v>4971</v>
      </c>
      <c r="E197" s="1496"/>
      <c r="F197" s="1502"/>
      <c r="G197" s="1911">
        <v>18721834</v>
      </c>
      <c r="H197" s="1502"/>
      <c r="I197" s="1502"/>
      <c r="J197" s="1502"/>
      <c r="K197" s="1502"/>
      <c r="L197" s="1502"/>
      <c r="M197" s="1502"/>
      <c r="N197" s="1502"/>
      <c r="O197" s="1502"/>
      <c r="P197" s="1502"/>
      <c r="Q197" s="1502"/>
      <c r="R197" s="1502"/>
      <c r="S197" s="1502"/>
      <c r="T197" s="1502"/>
      <c r="U197" s="1502"/>
      <c r="V197" s="1502"/>
      <c r="W197" s="1502"/>
      <c r="X197" s="1502"/>
      <c r="Y197" s="1502"/>
    </row>
    <row r="198" spans="1:25" ht="15.75" thickBot="1">
      <c r="A198" s="1480"/>
      <c r="B198" s="1502"/>
      <c r="C198" s="1502"/>
      <c r="D198" s="1502"/>
      <c r="E198" s="1502"/>
      <c r="F198" s="1502" t="s">
        <v>1177</v>
      </c>
      <c r="G198" s="3570">
        <f>SUM(G188:G197,G128:G180)</f>
        <v>205617711</v>
      </c>
      <c r="H198" s="1502"/>
      <c r="I198" s="1502"/>
      <c r="J198" s="1502"/>
      <c r="K198" s="1502"/>
      <c r="L198" s="1502"/>
      <c r="M198" s="1502"/>
      <c r="N198" s="1502"/>
      <c r="O198" s="1502"/>
      <c r="P198" s="1502"/>
      <c r="Q198" s="1502"/>
      <c r="R198" s="1502"/>
      <c r="S198" s="1502"/>
      <c r="T198" s="1502"/>
      <c r="U198" s="1502"/>
      <c r="V198" s="1502"/>
      <c r="W198" s="1502"/>
      <c r="X198" s="1502"/>
      <c r="Y198" s="1502"/>
    </row>
    <row r="199" spans="1:25" ht="15.75">
      <c r="A199" s="1480"/>
      <c r="B199" s="1502"/>
      <c r="C199" s="1502"/>
      <c r="D199" s="1502"/>
      <c r="E199" s="1502"/>
      <c r="F199" s="1915" t="s">
        <v>5050</v>
      </c>
      <c r="G199" s="3571">
        <f>G198+G118</f>
        <v>330441182</v>
      </c>
      <c r="H199" s="1502"/>
      <c r="I199" s="1502"/>
      <c r="J199" s="1502"/>
      <c r="K199" s="1502"/>
      <c r="L199" s="1502"/>
      <c r="M199" s="1502"/>
      <c r="N199" s="1502"/>
      <c r="O199" s="1502"/>
      <c r="P199" s="1502"/>
      <c r="Q199" s="1502"/>
      <c r="R199" s="1502"/>
      <c r="S199" s="1502"/>
      <c r="T199" s="1502"/>
      <c r="U199" s="1502"/>
      <c r="V199" s="1502"/>
      <c r="W199" s="1502"/>
      <c r="X199" s="1502"/>
      <c r="Y199" s="1502"/>
    </row>
    <row r="200" spans="1:25">
      <c r="A200" s="1480"/>
      <c r="B200" s="1502"/>
      <c r="C200" s="1502"/>
      <c r="D200" s="1502"/>
      <c r="E200" s="1502"/>
      <c r="F200" s="1502"/>
      <c r="G200" s="1911"/>
      <c r="H200" s="1502"/>
      <c r="I200" s="1502"/>
      <c r="J200" s="1502"/>
      <c r="K200" s="1502"/>
      <c r="L200" s="1502"/>
      <c r="M200" s="1502"/>
      <c r="N200" s="1502"/>
      <c r="O200" s="1502"/>
      <c r="P200" s="1502"/>
      <c r="Q200" s="1502"/>
      <c r="R200" s="1502"/>
      <c r="S200" s="1502"/>
      <c r="T200" s="1502"/>
      <c r="U200" s="1502"/>
      <c r="V200" s="1502"/>
      <c r="W200" s="1502"/>
      <c r="X200" s="1502"/>
      <c r="Y200" s="1502"/>
    </row>
    <row r="201" spans="1:25" ht="15.75">
      <c r="A201" s="1480"/>
      <c r="B201" s="1502"/>
      <c r="C201" s="1502"/>
      <c r="D201" s="1915" t="s">
        <v>6340</v>
      </c>
      <c r="E201" s="1502"/>
      <c r="F201" s="1502"/>
      <c r="G201" s="1911"/>
      <c r="H201" s="1502"/>
      <c r="I201" s="1502"/>
      <c r="J201" s="1502"/>
      <c r="K201" s="1502"/>
      <c r="L201" s="1502"/>
      <c r="M201" s="1502"/>
      <c r="N201" s="1502"/>
      <c r="O201" s="1502"/>
      <c r="P201" s="1502"/>
      <c r="Q201" s="1502"/>
      <c r="R201" s="1502"/>
      <c r="S201" s="1502"/>
      <c r="T201" s="1502"/>
      <c r="U201" s="1502"/>
      <c r="V201" s="1502"/>
      <c r="W201" s="1502"/>
      <c r="X201" s="1502"/>
      <c r="Y201" s="1502"/>
    </row>
    <row r="202" spans="1:25">
      <c r="A202" s="1480"/>
      <c r="B202" s="1502"/>
      <c r="C202" s="1502"/>
      <c r="D202" s="1502" t="s">
        <v>5034</v>
      </c>
      <c r="E202" s="1502"/>
      <c r="F202" s="1502"/>
      <c r="G202" s="1911">
        <v>9612279</v>
      </c>
      <c r="H202" s="1502"/>
      <c r="I202" s="1502"/>
      <c r="J202" s="1502"/>
      <c r="K202" s="1502"/>
      <c r="L202" s="1502"/>
      <c r="M202" s="1502"/>
      <c r="N202" s="1502"/>
      <c r="O202" s="1502"/>
      <c r="P202" s="1502"/>
      <c r="Q202" s="1502"/>
      <c r="R202" s="1502"/>
      <c r="S202" s="1502"/>
      <c r="T202" s="1502"/>
      <c r="U202" s="1502"/>
      <c r="V202" s="1502"/>
      <c r="W202" s="1502"/>
      <c r="X202" s="1502"/>
      <c r="Y202" s="1502"/>
    </row>
    <row r="203" spans="1:25">
      <c r="A203" s="1480"/>
      <c r="B203" s="1502"/>
      <c r="C203" s="1502"/>
      <c r="D203" s="1502" t="s">
        <v>5035</v>
      </c>
      <c r="E203" s="1502"/>
      <c r="F203" s="1502"/>
      <c r="G203" s="1911">
        <v>4088258</v>
      </c>
      <c r="H203" s="1502"/>
      <c r="I203" s="1502"/>
      <c r="J203" s="1502"/>
      <c r="K203" s="1502"/>
      <c r="L203" s="1502"/>
      <c r="M203" s="1502"/>
      <c r="N203" s="1502"/>
      <c r="O203" s="1502"/>
      <c r="P203" s="1502"/>
      <c r="Q203" s="1502"/>
      <c r="R203" s="1502"/>
      <c r="S203" s="1502"/>
      <c r="T203" s="1502"/>
      <c r="U203" s="1502"/>
      <c r="V203" s="1502"/>
      <c r="W203" s="1502"/>
      <c r="X203" s="1502"/>
      <c r="Y203" s="1502"/>
    </row>
    <row r="204" spans="1:25">
      <c r="A204" s="1480"/>
      <c r="B204" s="1502"/>
      <c r="C204" s="1502"/>
      <c r="D204" s="1502" t="s">
        <v>6705</v>
      </c>
      <c r="E204" s="1502"/>
      <c r="F204" s="1502"/>
      <c r="G204" s="1911">
        <v>3749348</v>
      </c>
      <c r="H204" s="1502"/>
      <c r="I204" s="1502"/>
      <c r="J204" s="1502"/>
      <c r="K204" s="1502"/>
      <c r="L204" s="1502"/>
      <c r="M204" s="1502"/>
      <c r="N204" s="1502"/>
      <c r="O204" s="1502"/>
      <c r="P204" s="1502"/>
      <c r="Q204" s="1502"/>
      <c r="R204" s="1502"/>
      <c r="S204" s="1502"/>
      <c r="T204" s="1502"/>
      <c r="U204" s="1502"/>
      <c r="V204" s="1502"/>
      <c r="W204" s="1502"/>
      <c r="X204" s="1502"/>
      <c r="Y204" s="1502"/>
    </row>
    <row r="205" spans="1:25">
      <c r="A205" s="1480"/>
      <c r="B205" s="1502"/>
      <c r="C205" s="1502"/>
      <c r="D205" s="1502" t="s">
        <v>6706</v>
      </c>
      <c r="E205" s="1502"/>
      <c r="F205" s="1502"/>
      <c r="G205" s="1911">
        <v>3048376</v>
      </c>
      <c r="H205" s="1502"/>
      <c r="I205" s="1502"/>
      <c r="J205" s="1502"/>
      <c r="K205" s="1502"/>
      <c r="L205" s="1502"/>
      <c r="M205" s="1502"/>
      <c r="N205" s="1502"/>
      <c r="O205" s="1502"/>
      <c r="P205" s="1502"/>
      <c r="Q205" s="1502"/>
      <c r="R205" s="1502"/>
      <c r="S205" s="1502"/>
      <c r="T205" s="1502"/>
      <c r="U205" s="1502"/>
      <c r="V205" s="1502"/>
      <c r="W205" s="1502"/>
      <c r="X205" s="1502"/>
      <c r="Y205" s="1502"/>
    </row>
    <row r="206" spans="1:25">
      <c r="A206" s="1480"/>
      <c r="B206" s="1502"/>
      <c r="C206" s="1502"/>
      <c r="D206" s="1502" t="s">
        <v>6707</v>
      </c>
      <c r="E206" s="1502"/>
      <c r="F206" s="1502"/>
      <c r="G206" s="1911">
        <v>2615971</v>
      </c>
      <c r="H206" s="1502"/>
      <c r="I206" s="1502"/>
      <c r="J206" s="1502"/>
      <c r="K206" s="1502"/>
      <c r="L206" s="1502"/>
      <c r="M206" s="1502"/>
      <c r="N206" s="1502"/>
      <c r="O206" s="1502"/>
      <c r="P206" s="1502"/>
      <c r="Q206" s="1502"/>
      <c r="R206" s="1502"/>
      <c r="S206" s="1502"/>
      <c r="T206" s="1502"/>
      <c r="U206" s="1502"/>
      <c r="V206" s="1502"/>
      <c r="W206" s="1502"/>
      <c r="X206" s="1502"/>
      <c r="Y206" s="1502"/>
    </row>
    <row r="207" spans="1:25">
      <c r="A207" s="1480"/>
      <c r="B207" s="1502"/>
      <c r="C207" s="1502"/>
      <c r="D207" s="1502" t="s">
        <v>6708</v>
      </c>
      <c r="E207" s="1502"/>
      <c r="F207" s="1502"/>
      <c r="G207" s="1911">
        <v>1908578</v>
      </c>
      <c r="H207" s="1502"/>
      <c r="I207" s="1502"/>
      <c r="J207" s="1502"/>
      <c r="K207" s="1502"/>
      <c r="L207" s="1502"/>
      <c r="M207" s="1502"/>
      <c r="N207" s="1502"/>
      <c r="O207" s="1502"/>
      <c r="P207" s="1502"/>
      <c r="Q207" s="1502"/>
      <c r="R207" s="1502"/>
      <c r="S207" s="1502"/>
      <c r="T207" s="1502"/>
      <c r="U207" s="1502"/>
      <c r="V207" s="1502"/>
      <c r="W207" s="1502"/>
      <c r="X207" s="1502"/>
      <c r="Y207" s="1502"/>
    </row>
    <row r="208" spans="1:25">
      <c r="A208" s="1480"/>
      <c r="B208" s="1502"/>
      <c r="C208" s="1502"/>
      <c r="D208" s="1502" t="s">
        <v>6709</v>
      </c>
      <c r="E208" s="1502"/>
      <c r="F208" s="1502"/>
      <c r="G208" s="1911">
        <v>1823982</v>
      </c>
      <c r="H208" s="1502"/>
      <c r="I208" s="1502"/>
      <c r="J208" s="1502"/>
      <c r="K208" s="1502"/>
      <c r="L208" s="1502"/>
      <c r="M208" s="1502"/>
      <c r="N208" s="1502"/>
      <c r="O208" s="1502"/>
      <c r="P208" s="1502"/>
      <c r="Q208" s="1502"/>
      <c r="R208" s="1502"/>
      <c r="S208" s="1502"/>
      <c r="T208" s="1502"/>
      <c r="U208" s="1502"/>
      <c r="V208" s="1502"/>
      <c r="W208" s="1502"/>
      <c r="X208" s="1502"/>
      <c r="Y208" s="1502"/>
    </row>
    <row r="209" spans="1:25">
      <c r="A209" s="1480"/>
      <c r="B209" s="1502"/>
      <c r="C209" s="1502"/>
      <c r="D209" s="1502" t="s">
        <v>6710</v>
      </c>
      <c r="E209" s="1502"/>
      <c r="F209" s="1502"/>
      <c r="G209" s="1911">
        <v>1441265</v>
      </c>
      <c r="H209" s="1502"/>
      <c r="I209" s="1502"/>
      <c r="J209" s="1502"/>
      <c r="K209" s="1502"/>
      <c r="L209" s="1502"/>
      <c r="M209" s="1502"/>
      <c r="N209" s="1502"/>
      <c r="O209" s="1502"/>
      <c r="P209" s="1502"/>
      <c r="Q209" s="1502"/>
      <c r="R209" s="1502"/>
      <c r="S209" s="1502"/>
      <c r="T209" s="1502"/>
      <c r="U209" s="1502"/>
      <c r="V209" s="1502"/>
      <c r="W209" s="1502"/>
      <c r="X209" s="1502"/>
      <c r="Y209" s="1502"/>
    </row>
    <row r="210" spans="1:25">
      <c r="A210" s="1480"/>
      <c r="B210" s="1502"/>
      <c r="C210" s="1502"/>
      <c r="D210" s="1502" t="s">
        <v>6711</v>
      </c>
      <c r="E210" s="1502"/>
      <c r="F210" s="1502"/>
      <c r="G210" s="1911">
        <v>1424200</v>
      </c>
      <c r="H210" s="1502"/>
      <c r="I210" s="1502"/>
      <c r="J210" s="1502"/>
      <c r="K210" s="1502"/>
      <c r="L210" s="1502"/>
      <c r="M210" s="1502"/>
      <c r="N210" s="1502"/>
      <c r="O210" s="1502"/>
      <c r="P210" s="1502"/>
      <c r="Q210" s="1502"/>
      <c r="R210" s="1502"/>
      <c r="S210" s="1502"/>
      <c r="T210" s="1502"/>
      <c r="U210" s="1502"/>
      <c r="V210" s="1502"/>
      <c r="W210" s="1502"/>
      <c r="X210" s="1502"/>
      <c r="Y210" s="1502"/>
    </row>
    <row r="211" spans="1:25">
      <c r="A211" s="1480"/>
      <c r="B211" s="1502"/>
      <c r="C211" s="1502"/>
      <c r="D211" s="1502" t="s">
        <v>6712</v>
      </c>
      <c r="E211" s="1502"/>
      <c r="F211" s="1502"/>
      <c r="G211" s="1911">
        <v>1360974</v>
      </c>
      <c r="H211" s="1502"/>
      <c r="I211" s="1502"/>
      <c r="J211" s="1502"/>
      <c r="K211" s="1502"/>
      <c r="L211" s="1502"/>
      <c r="M211" s="1502"/>
      <c r="N211" s="1502"/>
      <c r="O211" s="1502"/>
      <c r="P211" s="1502"/>
      <c r="Q211" s="1502"/>
      <c r="R211" s="1502"/>
      <c r="S211" s="1502"/>
      <c r="T211" s="1502"/>
      <c r="U211" s="1502"/>
      <c r="V211" s="1502"/>
      <c r="W211" s="1502"/>
      <c r="X211" s="1502"/>
      <c r="Y211" s="1502"/>
    </row>
    <row r="212" spans="1:25">
      <c r="A212" s="1480"/>
      <c r="B212" s="1502"/>
      <c r="C212" s="1502"/>
      <c r="D212" s="1502" t="s">
        <v>5036</v>
      </c>
      <c r="E212" s="1502"/>
      <c r="F212" s="1502"/>
      <c r="G212" s="1911">
        <v>1148087</v>
      </c>
      <c r="H212" s="1502"/>
      <c r="I212" s="1502"/>
      <c r="J212" s="1502"/>
      <c r="K212" s="1502"/>
      <c r="L212" s="1502"/>
      <c r="M212" s="1502"/>
      <c r="N212" s="1502"/>
      <c r="O212" s="1502"/>
      <c r="P212" s="1502"/>
      <c r="Q212" s="1502"/>
      <c r="R212" s="1502"/>
      <c r="S212" s="1502"/>
      <c r="T212" s="1502"/>
      <c r="U212" s="1502"/>
      <c r="V212" s="1502"/>
      <c r="W212" s="1502"/>
      <c r="X212" s="1502"/>
      <c r="Y212" s="1502"/>
    </row>
    <row r="213" spans="1:25">
      <c r="A213" s="1480"/>
      <c r="B213" s="1502"/>
      <c r="C213" s="1502"/>
      <c r="D213" s="1502" t="s">
        <v>6713</v>
      </c>
      <c r="E213" s="1502"/>
      <c r="F213" s="1502"/>
      <c r="G213" s="1911">
        <v>1026290</v>
      </c>
      <c r="H213" s="1502"/>
      <c r="I213" s="1502"/>
      <c r="J213" s="1502"/>
      <c r="K213" s="1502"/>
      <c r="L213" s="1502"/>
      <c r="M213" s="1502"/>
      <c r="N213" s="1502"/>
      <c r="O213" s="1502"/>
      <c r="P213" s="1502"/>
      <c r="Q213" s="1502"/>
      <c r="R213" s="1502"/>
      <c r="S213" s="1502"/>
      <c r="T213" s="1502"/>
      <c r="U213" s="1502"/>
      <c r="V213" s="1502"/>
      <c r="W213" s="1502"/>
      <c r="X213" s="1502"/>
      <c r="Y213" s="1502"/>
    </row>
    <row r="214" spans="1:25" ht="15.75" thickBot="1">
      <c r="A214" s="1480"/>
      <c r="B214" s="1502"/>
      <c r="C214" s="1502"/>
      <c r="D214" s="1479" t="s">
        <v>4971</v>
      </c>
      <c r="F214" s="1502"/>
      <c r="G214" s="1911">
        <v>2270807</v>
      </c>
      <c r="H214" s="1502"/>
      <c r="I214" s="1502"/>
      <c r="J214" s="1502"/>
      <c r="K214" s="1502"/>
      <c r="L214" s="1502"/>
      <c r="M214" s="1502"/>
      <c r="N214" s="1502"/>
      <c r="O214" s="1502"/>
      <c r="P214" s="1502"/>
      <c r="Q214" s="1502"/>
      <c r="R214" s="1502"/>
      <c r="S214" s="1502"/>
      <c r="T214" s="1502"/>
      <c r="U214" s="1502"/>
      <c r="V214" s="1502"/>
      <c r="W214" s="1502"/>
      <c r="X214" s="1502"/>
      <c r="Y214" s="1502"/>
    </row>
    <row r="215" spans="1:25" ht="15.75">
      <c r="A215" s="1480"/>
      <c r="B215" s="1502"/>
      <c r="C215" s="1502"/>
      <c r="F215" s="1502" t="s">
        <v>1177</v>
      </c>
      <c r="G215" s="3571">
        <f>SUM(G202:G214)</f>
        <v>35518415</v>
      </c>
      <c r="H215" s="1502"/>
      <c r="I215" s="1937"/>
      <c r="J215" s="1502"/>
      <c r="K215" s="1502"/>
      <c r="L215" s="1502"/>
      <c r="M215" s="1502"/>
      <c r="N215" s="1502"/>
      <c r="O215" s="1502"/>
      <c r="P215" s="1502"/>
      <c r="Q215" s="1502"/>
      <c r="R215" s="1502"/>
      <c r="S215" s="1502"/>
      <c r="T215" s="1502"/>
      <c r="U215" s="1502"/>
      <c r="V215" s="1502"/>
      <c r="W215" s="1502"/>
      <c r="X215" s="1502"/>
      <c r="Y215" s="1502"/>
    </row>
    <row r="216" spans="1:25">
      <c r="A216" s="1480"/>
      <c r="B216" s="1502"/>
      <c r="C216" s="1502"/>
      <c r="F216" s="1502"/>
      <c r="G216" s="1911"/>
      <c r="H216" s="1502"/>
      <c r="I216" s="1937"/>
      <c r="J216" s="1502"/>
      <c r="K216" s="1502"/>
      <c r="L216" s="1502"/>
      <c r="M216" s="1502"/>
      <c r="N216" s="1502"/>
      <c r="O216" s="1502"/>
      <c r="P216" s="1502"/>
      <c r="Q216" s="1502"/>
      <c r="R216" s="1502"/>
      <c r="S216" s="1502"/>
      <c r="T216" s="1502"/>
      <c r="U216" s="1502"/>
      <c r="V216" s="1502"/>
      <c r="W216" s="1502"/>
      <c r="X216" s="1502"/>
      <c r="Y216" s="1502"/>
    </row>
    <row r="217" spans="1:25" ht="15.75">
      <c r="A217" s="1480"/>
      <c r="B217" s="1502"/>
      <c r="C217" s="1502"/>
      <c r="D217" s="1915" t="s">
        <v>6339</v>
      </c>
      <c r="E217" s="1502"/>
      <c r="F217" s="1502"/>
      <c r="G217" s="1911"/>
      <c r="H217" s="1502"/>
      <c r="I217" s="1937"/>
      <c r="J217" s="1502"/>
      <c r="K217" s="1502"/>
      <c r="L217" s="1502"/>
      <c r="M217" s="1502"/>
      <c r="N217" s="1502"/>
      <c r="O217" s="1502"/>
      <c r="P217" s="1502"/>
      <c r="Q217" s="1502"/>
      <c r="R217" s="1502"/>
      <c r="S217" s="1502"/>
      <c r="T217" s="1502"/>
      <c r="U217" s="1502"/>
      <c r="V217" s="1502"/>
      <c r="W217" s="1502"/>
      <c r="X217" s="1502"/>
      <c r="Y217" s="1502"/>
    </row>
    <row r="218" spans="1:25">
      <c r="A218" s="1480"/>
      <c r="B218" s="1502"/>
      <c r="C218" s="1502"/>
      <c r="D218" s="1502" t="s">
        <v>4964</v>
      </c>
      <c r="E218" s="1502"/>
      <c r="F218" s="1502"/>
      <c r="G218" s="1911">
        <v>937646</v>
      </c>
      <c r="H218" s="1502"/>
      <c r="I218" s="1937"/>
      <c r="J218" s="1502"/>
      <c r="K218" s="1502"/>
      <c r="L218" s="1502"/>
      <c r="M218" s="1502"/>
      <c r="N218" s="1502"/>
      <c r="O218" s="1502"/>
      <c r="P218" s="1502"/>
      <c r="Q218" s="1502"/>
      <c r="R218" s="1502"/>
      <c r="S218" s="1502"/>
      <c r="T218" s="1502"/>
      <c r="U218" s="1502"/>
      <c r="V218" s="1502"/>
      <c r="W218" s="1502"/>
      <c r="X218" s="1502"/>
      <c r="Y218" s="1502"/>
    </row>
    <row r="219" spans="1:25">
      <c r="A219" s="1480"/>
      <c r="B219" s="1502"/>
      <c r="C219" s="1502"/>
      <c r="D219" s="1502" t="s">
        <v>5037</v>
      </c>
      <c r="E219" s="1502"/>
      <c r="F219" s="1502"/>
      <c r="G219" s="1911">
        <v>589259</v>
      </c>
      <c r="H219" s="1502"/>
      <c r="I219" s="1937"/>
      <c r="J219" s="1502"/>
      <c r="K219" s="1502"/>
      <c r="L219" s="1502"/>
      <c r="M219" s="1502"/>
      <c r="N219" s="1502"/>
      <c r="O219" s="1502"/>
      <c r="P219" s="1502"/>
      <c r="Q219" s="1502"/>
      <c r="R219" s="1502"/>
      <c r="S219" s="1502"/>
      <c r="T219" s="1502"/>
      <c r="U219" s="1502"/>
      <c r="V219" s="1502"/>
      <c r="W219" s="1502"/>
      <c r="X219" s="1502"/>
      <c r="Y219" s="1502"/>
    </row>
    <row r="220" spans="1:25">
      <c r="A220" s="1480"/>
      <c r="B220" s="1502"/>
      <c r="C220" s="1502"/>
      <c r="D220" s="1502" t="s">
        <v>6714</v>
      </c>
      <c r="E220" s="1502"/>
      <c r="F220" s="1502"/>
      <c r="G220" s="1911">
        <v>247059</v>
      </c>
      <c r="H220" s="1502"/>
      <c r="I220" s="1937"/>
      <c r="J220" s="1502"/>
      <c r="K220" s="1502"/>
      <c r="L220" s="1502"/>
      <c r="M220" s="1502"/>
      <c r="N220" s="1502"/>
      <c r="O220" s="1502"/>
      <c r="P220" s="1502"/>
      <c r="Q220" s="1502"/>
      <c r="R220" s="1502"/>
      <c r="S220" s="1502"/>
      <c r="T220" s="1502"/>
      <c r="U220" s="1502"/>
      <c r="V220" s="1502"/>
      <c r="W220" s="1502"/>
      <c r="X220" s="1502"/>
      <c r="Y220" s="1502"/>
    </row>
    <row r="221" spans="1:25">
      <c r="A221" s="1480"/>
      <c r="B221" s="1502"/>
      <c r="C221" s="1502"/>
      <c r="D221" s="1502" t="s">
        <v>6715</v>
      </c>
      <c r="E221" s="1502"/>
      <c r="F221" s="1502"/>
      <c r="G221" s="1911">
        <v>193025</v>
      </c>
      <c r="H221" s="1502"/>
      <c r="I221" s="1937"/>
      <c r="J221" s="1502"/>
      <c r="K221" s="1502"/>
      <c r="L221" s="1502"/>
      <c r="M221" s="1502"/>
      <c r="N221" s="1502"/>
      <c r="O221" s="1502"/>
      <c r="P221" s="1502"/>
      <c r="Q221" s="1502"/>
      <c r="R221" s="1502"/>
      <c r="S221" s="1502"/>
      <c r="T221" s="1502"/>
      <c r="U221" s="1502"/>
      <c r="V221" s="1502"/>
      <c r="W221" s="1502"/>
      <c r="X221" s="1502"/>
      <c r="Y221" s="1502"/>
    </row>
    <row r="222" spans="1:25">
      <c r="A222" s="1480"/>
      <c r="B222" s="1502"/>
      <c r="C222" s="1502"/>
      <c r="D222" s="1502" t="s">
        <v>5038</v>
      </c>
      <c r="E222" s="1502"/>
      <c r="F222" s="1502"/>
      <c r="G222" s="1911">
        <v>114993</v>
      </c>
      <c r="H222" s="1502"/>
      <c r="I222" s="1937"/>
      <c r="J222" s="1502"/>
      <c r="K222" s="1502"/>
      <c r="L222" s="1502"/>
      <c r="M222" s="1502"/>
      <c r="N222" s="1502"/>
      <c r="O222" s="1502"/>
      <c r="P222" s="1502"/>
      <c r="Q222" s="1502"/>
      <c r="R222" s="1502"/>
      <c r="S222" s="1502"/>
      <c r="T222" s="1502"/>
      <c r="U222" s="1502"/>
      <c r="V222" s="1502"/>
      <c r="W222" s="1502"/>
      <c r="X222" s="1502"/>
      <c r="Y222" s="1502"/>
    </row>
    <row r="223" spans="1:25" ht="15.75" thickBot="1">
      <c r="A223" s="1480"/>
      <c r="B223" s="1502"/>
      <c r="C223" s="1502"/>
      <c r="D223" s="1502" t="s">
        <v>4971</v>
      </c>
      <c r="E223" s="1502"/>
      <c r="F223" s="1502"/>
      <c r="G223" s="1911">
        <v>2656959</v>
      </c>
      <c r="H223" s="1502"/>
      <c r="I223" s="1937"/>
      <c r="J223" s="1502"/>
      <c r="K223" s="1502"/>
      <c r="L223" s="1502"/>
      <c r="M223" s="1502"/>
      <c r="N223" s="1502"/>
      <c r="O223" s="1502"/>
      <c r="P223" s="1502"/>
      <c r="Q223" s="1502"/>
      <c r="R223" s="1502"/>
      <c r="S223" s="1502"/>
      <c r="T223" s="1502"/>
      <c r="U223" s="1502"/>
      <c r="V223" s="1502"/>
      <c r="W223" s="1502"/>
      <c r="X223" s="1502"/>
      <c r="Y223" s="1502"/>
    </row>
    <row r="224" spans="1:25" ht="15.75">
      <c r="A224" s="1480"/>
      <c r="B224" s="1502"/>
      <c r="C224" s="1502"/>
      <c r="D224" s="1502"/>
      <c r="E224" s="1502"/>
      <c r="F224" s="1502" t="s">
        <v>1177</v>
      </c>
      <c r="G224" s="3571">
        <f>SUM(G218:G223)</f>
        <v>4738941</v>
      </c>
      <c r="H224" s="1502"/>
      <c r="I224" s="1937"/>
      <c r="J224" s="1502"/>
      <c r="K224" s="1502"/>
      <c r="L224" s="1502"/>
      <c r="M224" s="1502"/>
      <c r="N224" s="1502"/>
      <c r="O224" s="1502"/>
      <c r="P224" s="1502"/>
      <c r="Q224" s="1502"/>
      <c r="R224" s="1502"/>
      <c r="S224" s="1502"/>
      <c r="T224" s="1502"/>
      <c r="U224" s="1502"/>
      <c r="V224" s="1502"/>
      <c r="W224" s="1502"/>
      <c r="X224" s="1502"/>
      <c r="Y224" s="1502"/>
    </row>
    <row r="225" spans="1:25">
      <c r="A225" s="1480"/>
      <c r="B225" s="1502"/>
      <c r="C225" s="1502"/>
      <c r="D225" s="1502"/>
      <c r="E225" s="1502"/>
      <c r="F225" s="1502"/>
      <c r="G225" s="1911"/>
      <c r="H225" s="1502"/>
      <c r="I225" s="1937"/>
      <c r="J225" s="1502"/>
      <c r="K225" s="1502"/>
      <c r="L225" s="1502"/>
      <c r="M225" s="1502"/>
      <c r="N225" s="1502"/>
      <c r="O225" s="1502"/>
      <c r="P225" s="1502"/>
      <c r="Q225" s="1502"/>
      <c r="R225" s="1502"/>
      <c r="S225" s="1502"/>
      <c r="T225" s="1502"/>
      <c r="U225" s="1502"/>
      <c r="V225" s="1502"/>
      <c r="W225" s="1502"/>
      <c r="X225" s="1502"/>
      <c r="Y225" s="1502"/>
    </row>
    <row r="226" spans="1:25">
      <c r="A226" s="1480"/>
      <c r="B226" s="1502"/>
      <c r="C226" s="1502"/>
      <c r="D226" s="1502"/>
      <c r="E226" s="1502"/>
      <c r="F226" s="1502"/>
      <c r="G226" s="1911"/>
      <c r="I226" s="1937"/>
    </row>
    <row r="227" spans="1:25">
      <c r="A227" s="1480"/>
      <c r="B227" s="1502"/>
      <c r="C227" s="1502"/>
      <c r="F227" s="1502"/>
      <c r="G227" s="1911"/>
      <c r="I227" s="1937"/>
    </row>
    <row r="228" spans="1:25">
      <c r="A228" s="1480"/>
      <c r="B228" s="1502"/>
      <c r="C228" s="1502"/>
      <c r="F228" s="1502"/>
      <c r="G228" s="1911"/>
      <c r="I228" s="1937"/>
    </row>
    <row r="229" spans="1:25">
      <c r="A229" s="1480"/>
      <c r="B229" s="1502"/>
      <c r="C229" s="1502"/>
      <c r="F229" s="1502"/>
      <c r="G229" s="1911"/>
      <c r="I229" s="1937"/>
    </row>
    <row r="230" spans="1:25">
      <c r="A230" s="1480"/>
      <c r="B230" s="1502"/>
      <c r="C230" s="1502"/>
      <c r="F230" s="1502"/>
      <c r="G230" s="1911"/>
      <c r="I230" s="1937"/>
    </row>
    <row r="231" spans="1:25">
      <c r="A231" s="1480"/>
      <c r="B231" s="1502"/>
      <c r="C231" s="1502"/>
      <c r="F231" s="1502"/>
      <c r="G231" s="1911"/>
      <c r="I231" s="1937"/>
    </row>
    <row r="232" spans="1:25">
      <c r="A232" s="1480"/>
      <c r="B232" s="1502"/>
      <c r="C232" s="1502"/>
      <c r="F232" s="1502"/>
      <c r="G232" s="1911"/>
      <c r="I232" s="1937"/>
    </row>
    <row r="233" spans="1:25">
      <c r="A233" s="1480"/>
      <c r="B233" s="1502"/>
      <c r="C233" s="1502"/>
      <c r="F233" s="1502"/>
      <c r="G233" s="1911"/>
      <c r="I233" s="1937"/>
    </row>
    <row r="234" spans="1:25">
      <c r="A234" s="1480"/>
      <c r="B234" s="1502"/>
      <c r="C234" s="1502"/>
      <c r="D234" s="1502"/>
      <c r="E234" s="1502"/>
      <c r="F234" s="1502"/>
      <c r="G234" s="1911"/>
    </row>
    <row r="235" spans="1:25">
      <c r="A235" s="1480"/>
      <c r="B235" s="1502"/>
      <c r="C235" s="1502"/>
      <c r="D235" s="1502"/>
      <c r="E235" s="1502"/>
      <c r="F235" s="1502"/>
      <c r="G235" s="1911"/>
    </row>
    <row r="236" spans="1:25">
      <c r="A236" s="1480"/>
      <c r="B236" s="1502"/>
      <c r="C236" s="1502"/>
      <c r="D236" s="1502"/>
      <c r="E236" s="1502"/>
      <c r="F236" s="1502"/>
      <c r="G236" s="1911"/>
    </row>
    <row r="237" spans="1:25">
      <c r="A237" s="1480"/>
      <c r="B237" s="1502"/>
      <c r="C237" s="1502"/>
      <c r="D237" s="1502"/>
      <c r="E237" s="1502"/>
      <c r="F237" s="1502"/>
      <c r="G237" s="1911"/>
    </row>
    <row r="238" spans="1:25">
      <c r="A238" s="1480"/>
      <c r="B238" s="1502"/>
      <c r="C238" s="1502"/>
      <c r="D238" s="1502"/>
      <c r="E238" s="1502"/>
      <c r="F238" s="1502"/>
      <c r="G238" s="1911"/>
    </row>
    <row r="239" spans="1:25">
      <c r="A239" s="1480"/>
      <c r="B239" s="1502"/>
      <c r="C239" s="1502"/>
      <c r="D239" s="1502"/>
      <c r="E239" s="1502"/>
      <c r="F239" s="1502"/>
      <c r="G239" s="1911"/>
    </row>
    <row r="240" spans="1:25">
      <c r="A240" s="1480"/>
      <c r="B240" s="2389"/>
      <c r="C240" s="2389"/>
      <c r="D240" s="2389"/>
      <c r="E240" s="2389"/>
      <c r="F240" s="1502"/>
      <c r="G240" s="1911"/>
    </row>
    <row r="241" spans="1:7" ht="15.75" thickBot="1">
      <c r="A241" s="1699"/>
      <c r="B241" s="2416"/>
      <c r="C241" s="3524"/>
      <c r="D241" s="3524"/>
      <c r="E241" s="3524"/>
      <c r="F241" s="1513"/>
      <c r="G241" s="1920"/>
    </row>
    <row r="243" spans="1:7" ht="15.75">
      <c r="A243" s="2389" t="s">
        <v>4650</v>
      </c>
      <c r="B243" s="2509"/>
      <c r="C243" s="2509"/>
      <c r="D243" s="2509"/>
      <c r="E243" s="2510"/>
      <c r="F243" s="2389"/>
      <c r="G243" s="1937"/>
    </row>
    <row r="244" spans="1:7">
      <c r="A244" s="1517" t="s">
        <v>1182</v>
      </c>
      <c r="B244" s="1517"/>
      <c r="C244" s="1517"/>
      <c r="D244" s="1517"/>
      <c r="E244" s="1517"/>
      <c r="F244" s="1517"/>
      <c r="G244" s="2242"/>
    </row>
    <row r="245" spans="1:7" ht="15.75" thickBot="1">
      <c r="A245" s="1502"/>
      <c r="B245" s="1502" t="str">
        <f>'Data Sheet'!$C$25</f>
        <v xml:space="preserve">Niagara Mohawk Power Corporation </v>
      </c>
      <c r="C245" s="1502"/>
      <c r="D245" s="1502"/>
      <c r="E245" s="1502"/>
      <c r="F245" s="1916" t="str">
        <f>'Data Sheet'!$C$40</f>
        <v>April 12, 2018</v>
      </c>
      <c r="G245" s="3402" t="str">
        <f>'Data Sheet'!$C$38</f>
        <v>December 31, 2017</v>
      </c>
    </row>
    <row r="246" spans="1:7">
      <c r="A246" s="1476"/>
      <c r="B246" s="1621"/>
      <c r="C246" s="1621"/>
      <c r="D246" s="1621"/>
      <c r="E246" s="1621"/>
      <c r="F246" s="1621"/>
      <c r="G246" s="3409"/>
    </row>
    <row r="247" spans="1:7" ht="15.75">
      <c r="A247" s="1917"/>
      <c r="B247" s="1517" t="s">
        <v>1167</v>
      </c>
      <c r="C247" s="1517"/>
      <c r="D247" s="1517"/>
      <c r="E247" s="1517"/>
      <c r="F247" s="1517"/>
      <c r="G247" s="3410"/>
    </row>
    <row r="248" spans="1:7">
      <c r="A248" s="1480"/>
      <c r="B248" s="1502"/>
      <c r="C248" s="1502"/>
      <c r="D248" s="1502"/>
      <c r="E248" s="1502"/>
      <c r="F248" s="1502"/>
      <c r="G248" s="1941"/>
    </row>
    <row r="249" spans="1:7">
      <c r="A249" s="1491"/>
      <c r="B249" s="1518"/>
      <c r="C249" s="1518"/>
      <c r="D249" s="1518"/>
      <c r="E249" s="1518"/>
      <c r="F249" s="1518"/>
      <c r="G249" s="1919"/>
    </row>
    <row r="250" spans="1:7">
      <c r="A250" s="1480"/>
      <c r="B250" s="1502"/>
      <c r="C250" s="1502"/>
      <c r="D250" s="1502"/>
      <c r="E250" s="1502"/>
      <c r="F250" s="1502"/>
      <c r="G250" s="1911"/>
    </row>
    <row r="251" spans="1:7">
      <c r="A251" s="1480"/>
      <c r="B251" s="1502"/>
      <c r="C251" s="1502"/>
      <c r="D251" s="1502"/>
      <c r="E251" s="1502"/>
      <c r="F251" s="1502"/>
      <c r="G251" s="1911"/>
    </row>
    <row r="252" spans="1:7">
      <c r="A252" s="1480"/>
      <c r="B252" s="1502"/>
      <c r="C252" s="1502"/>
      <c r="D252" s="1502"/>
      <c r="E252" s="1502"/>
      <c r="F252" s="1502"/>
      <c r="G252" s="1911"/>
    </row>
    <row r="253" spans="1:7">
      <c r="A253" s="1480"/>
      <c r="B253" s="1502"/>
      <c r="C253" s="1502"/>
      <c r="D253" s="1502"/>
      <c r="E253" s="1502"/>
      <c r="F253" s="1502"/>
      <c r="G253" s="1911"/>
    </row>
    <row r="254" spans="1:7">
      <c r="A254" s="1480"/>
      <c r="B254" s="1502"/>
      <c r="C254" s="1502"/>
      <c r="D254" s="1502"/>
      <c r="E254" s="1502"/>
      <c r="F254" s="1502"/>
      <c r="G254" s="1911"/>
    </row>
    <row r="255" spans="1:7">
      <c r="A255" s="1480"/>
      <c r="B255" s="1502"/>
      <c r="C255" s="1502"/>
      <c r="D255" s="1502"/>
      <c r="E255" s="1502"/>
      <c r="F255" s="1502"/>
      <c r="G255" s="1911"/>
    </row>
    <row r="256" spans="1:7">
      <c r="A256" s="1480"/>
      <c r="B256" s="1502"/>
      <c r="C256" s="1502"/>
      <c r="D256" s="1502"/>
      <c r="E256" s="1502"/>
      <c r="F256" s="1502"/>
      <c r="G256" s="1911"/>
    </row>
    <row r="257" spans="1:7">
      <c r="A257" s="1480"/>
      <c r="B257" s="1502"/>
      <c r="C257" s="1502"/>
      <c r="D257" s="1502"/>
      <c r="E257" s="1502"/>
      <c r="F257" s="1502"/>
      <c r="G257" s="1911"/>
    </row>
    <row r="258" spans="1:7">
      <c r="A258" s="1480"/>
      <c r="B258" s="1502"/>
      <c r="C258" s="1496"/>
      <c r="D258" s="1502"/>
      <c r="E258" s="1496"/>
      <c r="F258" s="1496"/>
      <c r="G258" s="1911"/>
    </row>
    <row r="259" spans="1:7">
      <c r="A259" s="1480"/>
      <c r="B259" s="1502"/>
      <c r="C259" s="1502"/>
      <c r="D259" s="1502"/>
      <c r="E259" s="1502"/>
      <c r="F259" s="1502"/>
      <c r="G259" s="1911"/>
    </row>
    <row r="260" spans="1:7">
      <c r="A260" s="1480"/>
      <c r="B260" s="1502"/>
      <c r="C260" s="1502"/>
      <c r="D260" s="1502"/>
      <c r="E260" s="1502"/>
      <c r="F260" s="1502"/>
      <c r="G260" s="1911"/>
    </row>
    <row r="261" spans="1:7">
      <c r="A261" s="1480"/>
      <c r="B261" s="1502"/>
      <c r="C261" s="1502"/>
      <c r="D261" s="1502"/>
      <c r="E261" s="1502"/>
      <c r="F261" s="1502"/>
      <c r="G261" s="1911"/>
    </row>
    <row r="262" spans="1:7">
      <c r="A262" s="1480"/>
      <c r="B262" s="1502"/>
      <c r="C262" s="1502"/>
      <c r="D262" s="1502"/>
      <c r="E262" s="1502"/>
      <c r="F262" s="1502"/>
      <c r="G262" s="1911"/>
    </row>
    <row r="263" spans="1:7">
      <c r="A263" s="1480"/>
      <c r="B263" s="1502"/>
      <c r="C263" s="1502"/>
      <c r="D263" s="1502"/>
      <c r="E263" s="1502"/>
      <c r="F263" s="1502"/>
      <c r="G263" s="1911"/>
    </row>
    <row r="264" spans="1:7">
      <c r="A264" s="1480"/>
      <c r="B264" s="1502"/>
      <c r="C264" s="1502"/>
      <c r="D264" s="1502"/>
      <c r="E264" s="1502"/>
      <c r="F264" s="1502"/>
      <c r="G264" s="1911"/>
    </row>
    <row r="265" spans="1:7">
      <c r="A265" s="1480"/>
      <c r="B265" s="1502"/>
      <c r="C265" s="1502"/>
      <c r="D265" s="1502"/>
      <c r="E265" s="1502"/>
      <c r="F265" s="1502"/>
      <c r="G265" s="1911"/>
    </row>
    <row r="266" spans="1:7">
      <c r="A266" s="1480"/>
      <c r="B266" s="1502"/>
      <c r="C266" s="1502"/>
      <c r="D266" s="1502"/>
      <c r="E266" s="1502"/>
      <c r="F266" s="1502"/>
      <c r="G266" s="1911"/>
    </row>
    <row r="267" spans="1:7">
      <c r="A267" s="1480"/>
      <c r="B267" s="1502"/>
      <c r="C267" s="1502"/>
      <c r="D267" s="1502"/>
      <c r="E267" s="1502"/>
      <c r="F267" s="1502"/>
      <c r="G267" s="1911"/>
    </row>
    <row r="268" spans="1:7">
      <c r="A268" s="1480"/>
      <c r="B268" s="1502"/>
      <c r="C268" s="1502"/>
      <c r="D268" s="1502"/>
      <c r="E268" s="1502"/>
      <c r="F268" s="1502"/>
      <c r="G268" s="1911"/>
    </row>
    <row r="269" spans="1:7">
      <c r="A269" s="1480"/>
      <c r="B269" s="1502"/>
      <c r="C269" s="1502"/>
      <c r="D269" s="1502"/>
      <c r="E269" s="1502"/>
      <c r="F269" s="1502"/>
      <c r="G269" s="1911"/>
    </row>
    <row r="270" spans="1:7">
      <c r="A270" s="1480"/>
      <c r="B270" s="1502"/>
      <c r="C270" s="1502"/>
      <c r="D270" s="1502"/>
      <c r="E270" s="1502"/>
      <c r="F270" s="1502"/>
      <c r="G270" s="1911"/>
    </row>
    <row r="271" spans="1:7">
      <c r="A271" s="1480"/>
      <c r="B271" s="1502"/>
      <c r="C271" s="1502"/>
      <c r="D271" s="1502"/>
      <c r="E271" s="1502"/>
      <c r="F271" s="1502"/>
      <c r="G271" s="1911"/>
    </row>
    <row r="272" spans="1:7">
      <c r="A272" s="1480"/>
      <c r="B272" s="1502"/>
      <c r="C272" s="1502"/>
      <c r="D272" s="1502"/>
      <c r="E272" s="1502"/>
      <c r="F272" s="1502"/>
      <c r="G272" s="1911"/>
    </row>
    <row r="273" spans="1:7">
      <c r="A273" s="1480"/>
      <c r="B273" s="1502"/>
      <c r="C273" s="1502"/>
      <c r="D273" s="1502"/>
      <c r="E273" s="1502"/>
      <c r="F273" s="1502"/>
      <c r="G273" s="1911"/>
    </row>
    <row r="274" spans="1:7">
      <c r="A274" s="1480"/>
      <c r="B274" s="1502"/>
      <c r="C274" s="1502"/>
      <c r="D274" s="1502"/>
      <c r="E274" s="1502"/>
      <c r="F274" s="1502"/>
      <c r="G274" s="1911"/>
    </row>
    <row r="275" spans="1:7">
      <c r="A275" s="1480"/>
      <c r="B275" s="1502"/>
      <c r="C275" s="1502"/>
      <c r="D275" s="1502"/>
      <c r="E275" s="1502"/>
      <c r="F275" s="1502"/>
      <c r="G275" s="1911"/>
    </row>
    <row r="276" spans="1:7">
      <c r="A276" s="1480"/>
      <c r="B276" s="1502"/>
      <c r="C276" s="1502"/>
      <c r="D276" s="1502"/>
      <c r="E276" s="1502"/>
      <c r="F276" s="1502"/>
      <c r="G276" s="1911"/>
    </row>
    <row r="277" spans="1:7">
      <c r="A277" s="1480"/>
      <c r="B277" s="1502"/>
      <c r="C277" s="1502"/>
      <c r="D277" s="1502"/>
      <c r="E277" s="1502"/>
      <c r="F277" s="1502"/>
      <c r="G277" s="1911"/>
    </row>
    <row r="278" spans="1:7">
      <c r="A278" s="1480"/>
      <c r="B278" s="1502"/>
      <c r="C278" s="1502"/>
      <c r="D278" s="1502"/>
      <c r="E278" s="1502"/>
      <c r="F278" s="1502"/>
      <c r="G278" s="1911"/>
    </row>
    <row r="279" spans="1:7">
      <c r="A279" s="1480"/>
      <c r="B279" s="1502"/>
      <c r="C279" s="1502"/>
      <c r="D279" s="1502"/>
      <c r="E279" s="1502"/>
      <c r="F279" s="1502"/>
      <c r="G279" s="1911"/>
    </row>
    <row r="280" spans="1:7">
      <c r="A280" s="1480"/>
      <c r="B280" s="1502"/>
      <c r="C280" s="1502"/>
      <c r="D280" s="1502"/>
      <c r="E280" s="1502"/>
      <c r="F280" s="1502"/>
      <c r="G280" s="1911"/>
    </row>
    <row r="281" spans="1:7">
      <c r="A281" s="1480"/>
      <c r="B281" s="1502"/>
      <c r="C281" s="1502"/>
      <c r="D281" s="1502"/>
      <c r="E281" s="1502"/>
      <c r="F281" s="1502"/>
      <c r="G281" s="1911"/>
    </row>
    <row r="282" spans="1:7">
      <c r="A282" s="1480"/>
      <c r="B282" s="1502"/>
      <c r="C282" s="1502"/>
      <c r="D282" s="1502"/>
      <c r="E282" s="1502"/>
      <c r="F282" s="1502"/>
      <c r="G282" s="1911"/>
    </row>
    <row r="283" spans="1:7">
      <c r="A283" s="1480"/>
      <c r="B283" s="1502"/>
      <c r="C283" s="1502"/>
      <c r="D283" s="1502"/>
      <c r="E283" s="1502"/>
      <c r="F283" s="1502"/>
      <c r="G283" s="1911"/>
    </row>
    <row r="284" spans="1:7">
      <c r="A284" s="1480"/>
      <c r="B284" s="1502"/>
      <c r="C284" s="1502"/>
      <c r="D284" s="1502"/>
      <c r="E284" s="1502"/>
      <c r="F284" s="1502"/>
      <c r="G284" s="1911"/>
    </row>
    <row r="285" spans="1:7">
      <c r="A285" s="1480"/>
      <c r="B285" s="1502"/>
      <c r="C285" s="1502"/>
      <c r="D285" s="1502"/>
      <c r="E285" s="1502"/>
      <c r="F285" s="1502"/>
      <c r="G285" s="1911"/>
    </row>
    <row r="286" spans="1:7">
      <c r="A286" s="1480"/>
      <c r="B286" s="1502"/>
      <c r="C286" s="1502"/>
      <c r="D286" s="1502"/>
      <c r="E286" s="1502"/>
      <c r="F286" s="1502"/>
      <c r="G286" s="1911"/>
    </row>
    <row r="287" spans="1:7">
      <c r="A287" s="1480"/>
      <c r="B287" s="1502"/>
      <c r="C287" s="1502"/>
      <c r="D287" s="1502"/>
      <c r="E287" s="1502"/>
      <c r="F287" s="1502"/>
      <c r="G287" s="1911"/>
    </row>
    <row r="288" spans="1:7">
      <c r="A288" s="1480"/>
      <c r="B288" s="1502"/>
      <c r="C288" s="1502"/>
      <c r="D288" s="1502"/>
      <c r="E288" s="1502"/>
      <c r="F288" s="1502"/>
      <c r="G288" s="1911"/>
    </row>
    <row r="289" spans="1:7">
      <c r="A289" s="1480"/>
      <c r="B289" s="1502"/>
      <c r="C289" s="1502"/>
      <c r="D289" s="1502"/>
      <c r="E289" s="1502"/>
      <c r="F289" s="1502"/>
      <c r="G289" s="1911"/>
    </row>
    <row r="290" spans="1:7">
      <c r="A290" s="1480"/>
      <c r="B290" s="1502"/>
      <c r="C290" s="1502"/>
      <c r="D290" s="1502"/>
      <c r="E290" s="1502"/>
      <c r="F290" s="1502"/>
      <c r="G290" s="1911"/>
    </row>
    <row r="291" spans="1:7">
      <c r="A291" s="1480"/>
      <c r="B291" s="1502"/>
      <c r="C291" s="1502"/>
      <c r="D291" s="1502"/>
      <c r="E291" s="1502"/>
      <c r="F291" s="1502"/>
      <c r="G291" s="1911"/>
    </row>
    <row r="292" spans="1:7">
      <c r="A292" s="1480"/>
      <c r="B292" s="1502"/>
      <c r="C292" s="1502"/>
      <c r="D292" s="1502"/>
      <c r="E292" s="1502"/>
      <c r="F292" s="1502"/>
      <c r="G292" s="1911"/>
    </row>
    <row r="293" spans="1:7">
      <c r="A293" s="1480"/>
      <c r="B293" s="1502"/>
      <c r="C293" s="1502"/>
      <c r="D293" s="1502"/>
      <c r="E293" s="1502"/>
      <c r="F293" s="1502"/>
      <c r="G293" s="1911"/>
    </row>
    <row r="294" spans="1:7">
      <c r="A294" s="1480"/>
      <c r="B294" s="1502"/>
      <c r="C294" s="1502"/>
      <c r="D294" s="1502"/>
      <c r="E294" s="1502"/>
      <c r="F294" s="1502"/>
      <c r="G294" s="1911"/>
    </row>
    <row r="295" spans="1:7">
      <c r="A295" s="1480"/>
      <c r="B295" s="1502"/>
      <c r="C295" s="1502"/>
      <c r="D295" s="1502"/>
      <c r="E295" s="1502"/>
      <c r="F295" s="1502"/>
      <c r="G295" s="1911"/>
    </row>
    <row r="296" spans="1:7">
      <c r="A296" s="1480"/>
      <c r="B296" s="1502"/>
      <c r="C296" s="1502"/>
      <c r="D296" s="1502"/>
      <c r="E296" s="1502"/>
      <c r="F296" s="1502"/>
      <c r="G296" s="1911"/>
    </row>
    <row r="297" spans="1:7">
      <c r="A297" s="1480"/>
      <c r="B297" s="1502"/>
      <c r="C297" s="1502"/>
      <c r="D297" s="1502"/>
      <c r="E297" s="1502"/>
      <c r="F297" s="1502"/>
      <c r="G297" s="1911"/>
    </row>
    <row r="298" spans="1:7">
      <c r="A298" s="1480"/>
      <c r="B298" s="1502"/>
      <c r="C298" s="1502"/>
      <c r="D298" s="1502"/>
      <c r="E298" s="1502"/>
      <c r="F298" s="1502"/>
      <c r="G298" s="1911"/>
    </row>
    <row r="299" spans="1:7">
      <c r="A299" s="1480"/>
      <c r="B299" s="1502"/>
      <c r="C299" s="1502"/>
      <c r="D299" s="1502"/>
      <c r="E299" s="1502"/>
      <c r="F299" s="1502"/>
      <c r="G299" s="1911"/>
    </row>
    <row r="300" spans="1:7">
      <c r="A300" s="1480"/>
      <c r="B300" s="1502"/>
      <c r="C300" s="1502"/>
      <c r="D300" s="1502"/>
      <c r="E300" s="1502"/>
      <c r="F300" s="1502"/>
      <c r="G300" s="1911"/>
    </row>
    <row r="301" spans="1:7">
      <c r="A301" s="1480"/>
      <c r="B301" s="1502"/>
      <c r="C301" s="1502"/>
      <c r="D301" s="1502"/>
      <c r="E301" s="1502"/>
      <c r="F301" s="1502"/>
      <c r="G301" s="1911"/>
    </row>
    <row r="302" spans="1:7" ht="15.75" thickBot="1">
      <c r="A302" s="1699"/>
      <c r="B302" s="1513"/>
      <c r="C302" s="1913"/>
      <c r="D302" s="1913"/>
      <c r="E302" s="1913"/>
      <c r="F302" s="1513"/>
      <c r="G302" s="1920"/>
    </row>
    <row r="304" spans="1:7" ht="15.75">
      <c r="A304" s="2389" t="s">
        <v>4650</v>
      </c>
      <c r="B304" s="2509"/>
      <c r="C304" s="2509"/>
      <c r="D304" s="2509"/>
      <c r="E304" s="2510"/>
      <c r="F304" s="2389"/>
      <c r="G304" s="1937"/>
    </row>
    <row r="305" spans="1:7">
      <c r="A305" s="1517" t="s">
        <v>1183</v>
      </c>
      <c r="B305" s="1517"/>
      <c r="C305" s="1517"/>
      <c r="D305" s="1517"/>
      <c r="E305" s="1517"/>
      <c r="F305" s="1517"/>
      <c r="G305" s="2242"/>
    </row>
  </sheetData>
  <printOptions horizontalCentered="1" verticalCentered="1"/>
  <pageMargins left="0.5" right="0.5" top="0.5" bottom="0.5" header="0.5" footer="0.5"/>
  <pageSetup scale="70" fitToHeight="5" orientation="portrait" horizontalDpi="300" verticalDpi="300" r:id="rId1"/>
  <headerFooter alignWithMargins="0"/>
  <rowBreaks count="4" manualBreakCount="4">
    <brk id="61" max="16383" man="1"/>
    <brk id="122" max="6" man="1"/>
    <brk id="183" max="6" man="1"/>
    <brk id="245"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BD140"/>
  <sheetViews>
    <sheetView defaultGridColor="0" view="pageBreakPreview" colorId="22" zoomScale="80" zoomScaleNormal="100" zoomScaleSheetLayoutView="80" workbookViewId="0">
      <selection activeCell="C133" sqref="C133"/>
    </sheetView>
  </sheetViews>
  <sheetFormatPr defaultColWidth="9.6640625" defaultRowHeight="15"/>
  <cols>
    <col min="1" max="1" width="4.6640625" style="9" customWidth="1"/>
    <col min="2" max="2" width="1.6640625" style="9" customWidth="1"/>
    <col min="3" max="3" width="30.6640625" style="9" customWidth="1"/>
    <col min="4" max="4" width="28.6640625" style="9" customWidth="1"/>
    <col min="5" max="5" width="15.6640625" style="9" customWidth="1"/>
    <col min="6" max="6" width="27.88671875" style="9" customWidth="1"/>
    <col min="7" max="7" width="9.88671875" style="9" customWidth="1"/>
    <col min="8" max="16384" width="9.6640625" style="9"/>
  </cols>
  <sheetData>
    <row r="1" spans="1:56" ht="15" customHeight="1">
      <c r="A1" s="29" t="s">
        <v>401</v>
      </c>
      <c r="B1" s="66"/>
      <c r="C1" s="66"/>
      <c r="D1" s="209" t="s">
        <v>3273</v>
      </c>
      <c r="E1" s="210" t="s">
        <v>1787</v>
      </c>
      <c r="F1" s="240" t="s">
        <v>1788</v>
      </c>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row>
    <row r="2" spans="1:56" ht="15" customHeight="1">
      <c r="A2" s="72" t="str">
        <f>'Data Sheet'!$C$25</f>
        <v xml:space="preserve">Niagara Mohawk Power Corporation </v>
      </c>
      <c r="B2" s="17"/>
      <c r="C2" s="17"/>
      <c r="D2" s="78" t="s">
        <v>1804</v>
      </c>
      <c r="E2" s="91" t="s">
        <v>3292</v>
      </c>
      <c r="F2" s="83"/>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row>
    <row r="3" spans="1:56" ht="15" customHeight="1">
      <c r="A3" s="72"/>
      <c r="B3" s="17"/>
      <c r="C3" s="17"/>
      <c r="D3" s="78" t="s">
        <v>402</v>
      </c>
      <c r="E3" s="651" t="str">
        <f>'Data Sheet'!$C$40</f>
        <v>April 12, 2018</v>
      </c>
      <c r="F3" s="95" t="str">
        <f>'Data Sheet'!$C$38</f>
        <v>December 31, 2017</v>
      </c>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row>
    <row r="4" spans="1:56" ht="15" customHeight="1">
      <c r="A4" s="211" t="s">
        <v>1791</v>
      </c>
      <c r="B4" s="212"/>
      <c r="C4" s="212"/>
      <c r="D4" s="212"/>
      <c r="E4" s="212"/>
      <c r="F4" s="213"/>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row>
    <row r="5" spans="1:56" ht="15" customHeight="1">
      <c r="A5" s="72"/>
      <c r="B5" s="17"/>
      <c r="C5" s="17"/>
      <c r="D5" s="17"/>
      <c r="E5" s="17"/>
      <c r="F5" s="73"/>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row>
    <row r="6" spans="1:56" ht="15" customHeight="1">
      <c r="A6" s="214" t="s">
        <v>1792</v>
      </c>
      <c r="B6" s="215"/>
      <c r="C6" s="215"/>
      <c r="D6" s="215"/>
      <c r="E6" s="215"/>
      <c r="F6" s="216"/>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row>
    <row r="7" spans="1:56" ht="15" customHeight="1">
      <c r="A7" s="214" t="s">
        <v>1793</v>
      </c>
      <c r="B7" s="215"/>
      <c r="C7" s="215"/>
      <c r="D7" s="215"/>
      <c r="E7" s="215"/>
      <c r="F7" s="216"/>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row>
    <row r="8" spans="1:56" ht="15" customHeight="1">
      <c r="A8" s="214"/>
      <c r="B8" s="215"/>
      <c r="C8" s="215"/>
      <c r="D8" s="215"/>
      <c r="E8" s="215"/>
      <c r="F8" s="216"/>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row>
    <row r="9" spans="1:56" ht="15" customHeight="1">
      <c r="A9" s="214" t="s">
        <v>99</v>
      </c>
      <c r="B9" s="215"/>
      <c r="C9" s="215"/>
      <c r="D9" s="215"/>
      <c r="E9" s="215"/>
      <c r="F9" s="216"/>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row>
    <row r="10" spans="1:56" ht="15" customHeight="1">
      <c r="A10" s="214"/>
      <c r="B10" s="215"/>
      <c r="C10" s="215"/>
      <c r="D10" s="215"/>
      <c r="E10" s="215"/>
      <c r="F10" s="216"/>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row>
    <row r="11" spans="1:56" ht="15" customHeight="1">
      <c r="A11" s="214" t="s">
        <v>100</v>
      </c>
      <c r="B11" s="215"/>
      <c r="C11" s="215"/>
      <c r="D11" s="215"/>
      <c r="E11" s="215"/>
      <c r="F11" s="216"/>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row>
    <row r="12" spans="1:56" ht="15" customHeight="1">
      <c r="A12" s="214" t="s">
        <v>101</v>
      </c>
      <c r="B12" s="215"/>
      <c r="C12" s="215"/>
      <c r="D12" s="215"/>
      <c r="E12" s="215"/>
      <c r="F12" s="216"/>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row>
    <row r="13" spans="1:56" ht="15" customHeight="1">
      <c r="A13" s="214" t="s">
        <v>102</v>
      </c>
      <c r="B13" s="215"/>
      <c r="C13" s="215"/>
      <c r="D13" s="215"/>
      <c r="E13" s="215"/>
      <c r="F13" s="216"/>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row>
    <row r="14" spans="1:56" ht="15" customHeight="1">
      <c r="A14" s="214"/>
      <c r="B14" s="215"/>
      <c r="C14" s="215"/>
      <c r="D14" s="215"/>
      <c r="E14" s="215"/>
      <c r="F14" s="216"/>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row>
    <row r="15" spans="1:56" ht="15" customHeight="1">
      <c r="A15" s="214" t="s">
        <v>103</v>
      </c>
      <c r="B15" s="215"/>
      <c r="C15" s="215"/>
      <c r="D15" s="215"/>
      <c r="E15" s="215"/>
      <c r="F15" s="216"/>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row>
    <row r="16" spans="1:56" ht="15" customHeight="1">
      <c r="A16" s="214" t="s">
        <v>104</v>
      </c>
      <c r="B16" s="215"/>
      <c r="C16" s="215"/>
      <c r="D16" s="215"/>
      <c r="E16" s="215"/>
      <c r="F16" s="216"/>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row>
    <row r="17" spans="1:56" ht="15" customHeight="1">
      <c r="A17" s="74"/>
      <c r="B17" s="77"/>
      <c r="C17" s="77"/>
      <c r="D17" s="77"/>
      <c r="E17" s="77"/>
      <c r="F17" s="76"/>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row>
    <row r="18" spans="1:56">
      <c r="A18" s="72"/>
      <c r="B18" s="91"/>
      <c r="C18" s="17"/>
      <c r="D18" s="17"/>
      <c r="E18" s="17"/>
      <c r="F18" s="218" t="s">
        <v>105</v>
      </c>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row>
    <row r="19" spans="1:56">
      <c r="A19" s="219" t="s">
        <v>1714</v>
      </c>
      <c r="B19" s="91"/>
      <c r="C19" s="17" t="s">
        <v>106</v>
      </c>
      <c r="D19" s="17"/>
      <c r="E19" s="17"/>
      <c r="F19" s="524" t="s">
        <v>107</v>
      </c>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row>
    <row r="20" spans="1:56">
      <c r="A20" s="220" t="s">
        <v>1717</v>
      </c>
      <c r="B20" s="93"/>
      <c r="C20" s="77" t="s">
        <v>108</v>
      </c>
      <c r="D20" s="77"/>
      <c r="E20" s="77"/>
      <c r="F20" s="613" t="s">
        <v>3006</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row>
    <row r="21" spans="1:56">
      <c r="A21" s="72"/>
      <c r="B21" s="91"/>
      <c r="C21" s="17"/>
      <c r="D21" s="17"/>
      <c r="E21" s="17"/>
      <c r="F21" s="263"/>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row>
    <row r="22" spans="1:56">
      <c r="A22" s="72">
        <v>1</v>
      </c>
      <c r="B22" s="277" t="s">
        <v>2982</v>
      </c>
      <c r="C22" s="17"/>
      <c r="D22" s="17"/>
      <c r="E22" s="17"/>
      <c r="F22" s="83"/>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row>
    <row r="23" spans="1:56">
      <c r="A23" s="72">
        <v>2</v>
      </c>
      <c r="B23" s="91"/>
      <c r="C23" s="17"/>
      <c r="D23" s="17"/>
      <c r="E23" s="17"/>
      <c r="F23" s="263"/>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row>
    <row r="24" spans="1:56">
      <c r="A24" s="72">
        <v>3</v>
      </c>
      <c r="B24" s="91"/>
      <c r="C24" s="17"/>
      <c r="D24" s="17"/>
      <c r="E24" s="17"/>
      <c r="F24" s="264"/>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row>
    <row r="25" spans="1:56">
      <c r="A25" s="72">
        <v>4</v>
      </c>
      <c r="B25" s="91"/>
      <c r="C25" s="17"/>
      <c r="D25" s="17"/>
      <c r="E25" s="17"/>
      <c r="F25" s="264"/>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row>
    <row r="26" spans="1:56">
      <c r="A26" s="72">
        <v>5</v>
      </c>
      <c r="B26" s="91"/>
      <c r="C26" s="17"/>
      <c r="D26" s="17"/>
      <c r="E26" s="17"/>
      <c r="F26" s="264"/>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row>
    <row r="27" spans="1:56">
      <c r="A27" s="72">
        <v>6</v>
      </c>
      <c r="B27" s="91"/>
      <c r="C27" s="17"/>
      <c r="D27" s="17"/>
      <c r="E27" s="17"/>
      <c r="F27" s="264"/>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row>
    <row r="28" spans="1:56">
      <c r="A28" s="72">
        <v>7</v>
      </c>
      <c r="B28" s="91"/>
      <c r="C28" s="17"/>
      <c r="D28" s="17"/>
      <c r="E28" s="17"/>
      <c r="F28" s="264"/>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row>
    <row r="29" spans="1:56">
      <c r="A29" s="72">
        <v>8</v>
      </c>
      <c r="B29" s="91"/>
      <c r="C29" s="17"/>
      <c r="D29" s="17"/>
      <c r="E29" s="17"/>
      <c r="F29" s="264"/>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row>
    <row r="30" spans="1:56">
      <c r="A30" s="72">
        <v>9</v>
      </c>
      <c r="B30" s="91"/>
      <c r="C30" s="17"/>
      <c r="D30" s="17"/>
      <c r="E30" s="17"/>
      <c r="F30" s="264"/>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row>
    <row r="31" spans="1:56">
      <c r="A31" s="72">
        <v>10</v>
      </c>
      <c r="B31" s="91"/>
      <c r="C31" s="17"/>
      <c r="D31" s="17"/>
      <c r="E31" s="17"/>
      <c r="F31" s="264"/>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row>
    <row r="32" spans="1:56">
      <c r="A32" s="72">
        <v>11</v>
      </c>
      <c r="B32" s="91"/>
      <c r="C32" s="17"/>
      <c r="D32" s="17"/>
      <c r="E32" s="17"/>
      <c r="F32" s="264"/>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row>
    <row r="33" spans="1:56">
      <c r="A33" s="72">
        <v>12</v>
      </c>
      <c r="B33" s="91"/>
      <c r="C33" s="17"/>
      <c r="D33" s="17"/>
      <c r="E33" s="17"/>
      <c r="F33" s="264"/>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row>
    <row r="34" spans="1:56">
      <c r="A34" s="72">
        <v>13</v>
      </c>
      <c r="B34" s="91"/>
      <c r="C34" s="17"/>
      <c r="D34" s="17"/>
      <c r="E34" s="17"/>
      <c r="F34" s="264"/>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row>
    <row r="35" spans="1:56">
      <c r="A35" s="72">
        <v>14</v>
      </c>
      <c r="B35" s="91"/>
      <c r="C35" s="17"/>
      <c r="D35" s="17"/>
      <c r="E35" s="17"/>
      <c r="F35" s="264"/>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row>
    <row r="36" spans="1:56">
      <c r="A36" s="72">
        <v>15</v>
      </c>
      <c r="B36" s="91"/>
      <c r="C36" s="17"/>
      <c r="D36" s="17"/>
      <c r="E36" s="17"/>
      <c r="F36" s="264"/>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row>
    <row r="37" spans="1:56">
      <c r="A37" s="72">
        <v>16</v>
      </c>
      <c r="B37" s="91"/>
      <c r="C37" s="17"/>
      <c r="D37" s="17"/>
      <c r="E37" s="17"/>
      <c r="F37" s="264"/>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row>
    <row r="38" spans="1:56">
      <c r="A38" s="72">
        <v>17</v>
      </c>
      <c r="B38" s="91"/>
      <c r="C38" s="17"/>
      <c r="D38" s="17"/>
      <c r="E38" s="17"/>
      <c r="F38" s="264"/>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row>
    <row r="39" spans="1:56">
      <c r="A39" s="72">
        <v>18</v>
      </c>
      <c r="B39" s="91"/>
      <c r="C39" s="17" t="s">
        <v>109</v>
      </c>
      <c r="D39" s="17"/>
      <c r="E39" s="17"/>
      <c r="F39" s="264">
        <f>F122</f>
        <v>77270067</v>
      </c>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row>
    <row r="40" spans="1:56">
      <c r="A40" s="72">
        <v>19</v>
      </c>
      <c r="B40" s="91"/>
      <c r="C40" s="17"/>
      <c r="D40" s="17" t="s">
        <v>1177</v>
      </c>
      <c r="E40" s="17"/>
      <c r="F40" s="244">
        <f>F39</f>
        <v>77270067</v>
      </c>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row>
    <row r="41" spans="1:56">
      <c r="A41" s="72">
        <v>20</v>
      </c>
      <c r="B41" s="277" t="s">
        <v>2983</v>
      </c>
      <c r="C41" s="17"/>
      <c r="D41" s="17"/>
      <c r="E41" s="17"/>
      <c r="F41" s="263"/>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row>
    <row r="42" spans="1:56">
      <c r="A42" s="72">
        <v>21</v>
      </c>
      <c r="B42" s="91"/>
      <c r="C42" s="17"/>
      <c r="D42" s="17"/>
      <c r="E42" s="17"/>
      <c r="F42" s="263"/>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row>
    <row r="43" spans="1:56">
      <c r="A43" s="72">
        <v>22</v>
      </c>
      <c r="B43" s="91"/>
      <c r="C43" s="17"/>
      <c r="D43" s="17"/>
      <c r="E43" s="17"/>
      <c r="F43" s="264"/>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row>
    <row r="44" spans="1:56">
      <c r="A44" s="72">
        <v>23</v>
      </c>
      <c r="B44" s="91"/>
      <c r="C44" s="17"/>
      <c r="D44" s="17"/>
      <c r="E44" s="17"/>
      <c r="F44" s="264"/>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row>
    <row r="45" spans="1:56">
      <c r="A45" s="72">
        <v>24</v>
      </c>
      <c r="B45" s="91"/>
      <c r="C45" s="17"/>
      <c r="D45" s="17"/>
      <c r="E45" s="17"/>
      <c r="F45" s="264"/>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row>
    <row r="46" spans="1:56">
      <c r="A46" s="72">
        <v>25</v>
      </c>
      <c r="B46" s="91"/>
      <c r="C46" s="17"/>
      <c r="D46" s="17"/>
      <c r="E46" s="17"/>
      <c r="F46" s="264"/>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row>
    <row r="47" spans="1:56">
      <c r="A47" s="72">
        <v>26</v>
      </c>
      <c r="B47" s="91"/>
      <c r="C47" s="17"/>
      <c r="D47" s="17"/>
      <c r="E47" s="17"/>
      <c r="F47" s="264"/>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row>
    <row r="48" spans="1:56">
      <c r="A48" s="72">
        <v>27</v>
      </c>
      <c r="B48" s="91"/>
      <c r="C48" s="17"/>
      <c r="D48" s="17"/>
      <c r="E48" s="17"/>
      <c r="F48" s="264"/>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row>
    <row r="49" spans="1:56">
      <c r="A49" s="72">
        <v>28</v>
      </c>
      <c r="B49" s="91"/>
      <c r="C49" s="17"/>
      <c r="D49" s="17"/>
      <c r="E49" s="17"/>
      <c r="F49" s="264"/>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row>
    <row r="50" spans="1:56">
      <c r="A50" s="72">
        <v>29</v>
      </c>
      <c r="B50" s="91"/>
      <c r="C50" s="17"/>
      <c r="D50" s="17"/>
      <c r="E50" s="17"/>
      <c r="F50" s="264"/>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row>
    <row r="51" spans="1:56">
      <c r="A51" s="72">
        <v>30</v>
      </c>
      <c r="B51" s="91"/>
      <c r="C51" s="17"/>
      <c r="D51" s="17"/>
      <c r="E51" s="17"/>
      <c r="F51" s="264"/>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row>
    <row r="52" spans="1:56">
      <c r="A52" s="72">
        <v>31</v>
      </c>
      <c r="B52" s="91"/>
      <c r="C52" s="17" t="s">
        <v>109</v>
      </c>
      <c r="D52" s="17"/>
      <c r="E52" s="17"/>
      <c r="F52" s="264">
        <f>F137</f>
        <v>16204715</v>
      </c>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row>
    <row r="53" spans="1:56">
      <c r="A53" s="72">
        <v>32</v>
      </c>
      <c r="B53" s="91"/>
      <c r="C53" s="17"/>
      <c r="D53" s="17" t="s">
        <v>1177</v>
      </c>
      <c r="E53" s="17"/>
      <c r="F53" s="244">
        <f>F52</f>
        <v>16204715</v>
      </c>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row>
    <row r="54" spans="1:56">
      <c r="A54" s="72">
        <v>33</v>
      </c>
      <c r="B54" s="277" t="s">
        <v>3532</v>
      </c>
      <c r="C54" s="17"/>
      <c r="D54" s="17"/>
      <c r="E54" s="17"/>
      <c r="F54" s="263"/>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row>
    <row r="55" spans="1:56">
      <c r="A55" s="72">
        <v>34</v>
      </c>
      <c r="B55" s="91"/>
      <c r="C55" s="17" t="s">
        <v>5039</v>
      </c>
      <c r="D55" s="17"/>
      <c r="E55" s="17"/>
      <c r="F55" s="263">
        <v>22058</v>
      </c>
      <c r="G55" s="17"/>
      <c r="H55" s="38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row>
    <row r="56" spans="1:56">
      <c r="A56" s="72">
        <v>35</v>
      </c>
      <c r="B56" s="91"/>
      <c r="C56" s="17" t="s">
        <v>6635</v>
      </c>
      <c r="D56" s="17"/>
      <c r="E56" s="17"/>
      <c r="F56" s="264">
        <v>16480</v>
      </c>
      <c r="G56" s="17"/>
      <c r="H56" s="38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row>
    <row r="57" spans="1:56">
      <c r="A57" s="72">
        <v>36</v>
      </c>
      <c r="B57" s="91"/>
      <c r="C57" s="17" t="s">
        <v>6636</v>
      </c>
      <c r="D57" s="17"/>
      <c r="E57" s="17"/>
      <c r="F57" s="264">
        <v>2957</v>
      </c>
      <c r="G57" s="17"/>
      <c r="H57" s="38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row>
    <row r="58" spans="1:56">
      <c r="A58" s="72">
        <v>37</v>
      </c>
      <c r="B58" s="91"/>
      <c r="C58" s="17" t="s">
        <v>5040</v>
      </c>
      <c r="D58" s="17"/>
      <c r="E58" s="17"/>
      <c r="F58" s="264">
        <v>14392</v>
      </c>
      <c r="G58" s="17"/>
      <c r="H58" s="38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row>
    <row r="59" spans="1:56">
      <c r="A59" s="72">
        <v>38</v>
      </c>
      <c r="B59" s="91"/>
      <c r="C59" s="17" t="s">
        <v>5041</v>
      </c>
      <c r="D59" s="17"/>
      <c r="E59" s="17"/>
      <c r="F59" s="264">
        <v>23258</v>
      </c>
      <c r="G59" s="17"/>
      <c r="H59" s="38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row>
    <row r="60" spans="1:56">
      <c r="A60" s="72">
        <v>39</v>
      </c>
      <c r="B60" s="91"/>
      <c r="C60" s="17" t="s">
        <v>5042</v>
      </c>
      <c r="D60" s="17"/>
      <c r="E60" s="17"/>
      <c r="F60" s="264">
        <v>1169</v>
      </c>
      <c r="G60" s="17"/>
      <c r="H60" s="38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row>
    <row r="61" spans="1:56">
      <c r="A61" s="72">
        <v>40</v>
      </c>
      <c r="B61" s="91"/>
      <c r="C61" s="17" t="s">
        <v>5043</v>
      </c>
      <c r="D61" s="17"/>
      <c r="E61" s="17"/>
      <c r="F61" s="264">
        <v>6388</v>
      </c>
      <c r="G61" s="17"/>
      <c r="H61" s="38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row>
    <row r="62" spans="1:56">
      <c r="A62" s="72">
        <v>41</v>
      </c>
      <c r="B62" s="91"/>
      <c r="C62" s="17" t="s">
        <v>5044</v>
      </c>
      <c r="D62" s="17"/>
      <c r="E62" s="17"/>
      <c r="F62" s="264">
        <v>12351</v>
      </c>
      <c r="G62" s="17"/>
      <c r="H62" s="38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row>
    <row r="63" spans="1:56">
      <c r="A63" s="72">
        <v>42</v>
      </c>
      <c r="B63" s="91"/>
      <c r="C63" s="17" t="s">
        <v>5045</v>
      </c>
      <c r="D63" s="17"/>
      <c r="E63" s="17"/>
      <c r="F63" s="264">
        <v>4001</v>
      </c>
      <c r="G63" s="17"/>
      <c r="H63" s="38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row>
    <row r="64" spans="1:56">
      <c r="A64" s="72">
        <v>43</v>
      </c>
      <c r="B64" s="91"/>
      <c r="C64" s="17" t="s">
        <v>5046</v>
      </c>
      <c r="D64" s="17"/>
      <c r="E64" s="17"/>
      <c r="F64" s="264">
        <v>27751</v>
      </c>
      <c r="G64" s="17"/>
      <c r="H64" s="38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row>
    <row r="65" spans="1:56">
      <c r="A65" s="72">
        <v>44</v>
      </c>
      <c r="B65" s="91"/>
      <c r="C65" s="17" t="s">
        <v>5047</v>
      </c>
      <c r="D65" s="17"/>
      <c r="E65" s="17"/>
      <c r="F65" s="264">
        <v>1996</v>
      </c>
      <c r="G65" s="17"/>
      <c r="H65" s="38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row>
    <row r="66" spans="1:56">
      <c r="A66" s="72">
        <v>45</v>
      </c>
      <c r="B66" s="91"/>
      <c r="C66" s="17"/>
      <c r="D66" s="17" t="s">
        <v>1177</v>
      </c>
      <c r="E66" s="17"/>
      <c r="F66" s="244">
        <f>SUM(F55:F65)</f>
        <v>132801</v>
      </c>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row>
    <row r="67" spans="1:56" ht="15.75" thickBot="1">
      <c r="A67" s="278">
        <v>46</v>
      </c>
      <c r="B67" s="235"/>
      <c r="C67" s="255" t="s">
        <v>172</v>
      </c>
      <c r="D67" s="255" t="s">
        <v>2904</v>
      </c>
      <c r="E67" s="255"/>
      <c r="F67" s="252">
        <f>SUM(F40+F53+F66)</f>
        <v>93607583</v>
      </c>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row>
    <row r="68" spans="1:56" ht="15.75">
      <c r="A68" s="99" t="s">
        <v>110</v>
      </c>
      <c r="B68" s="17"/>
      <c r="C68" s="17"/>
      <c r="D68" s="99"/>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row>
    <row r="69" spans="1:56">
      <c r="A69" s="69" t="s">
        <v>111</v>
      </c>
      <c r="B69" s="69"/>
      <c r="C69" s="69"/>
      <c r="D69" s="69"/>
      <c r="E69" s="69"/>
      <c r="F69" s="69"/>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row>
    <row r="70" spans="1:56" ht="15.75" thickBot="1">
      <c r="A70" s="17"/>
      <c r="B70" s="17"/>
      <c r="C70" s="17"/>
      <c r="D70" s="17"/>
      <c r="E70" s="17"/>
      <c r="F70" s="69"/>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row>
    <row r="71" spans="1:56">
      <c r="A71" s="29" t="s">
        <v>401</v>
      </c>
      <c r="B71" s="66"/>
      <c r="C71" s="66"/>
      <c r="D71" s="209" t="s">
        <v>3273</v>
      </c>
      <c r="E71" s="210" t="s">
        <v>1787</v>
      </c>
      <c r="F71" s="240" t="s">
        <v>1788</v>
      </c>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row>
    <row r="72" spans="1:56">
      <c r="A72" s="72" t="s">
        <v>4700</v>
      </c>
      <c r="B72" s="17"/>
      <c r="C72" s="17"/>
      <c r="D72" s="78" t="s">
        <v>1804</v>
      </c>
      <c r="E72" s="91" t="s">
        <v>3292</v>
      </c>
      <c r="F72" s="83"/>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row>
    <row r="73" spans="1:56">
      <c r="A73" s="72"/>
      <c r="B73" s="17"/>
      <c r="C73" s="17"/>
      <c r="D73" s="78" t="s">
        <v>402</v>
      </c>
      <c r="E73" s="651" t="str">
        <f>'Data Sheet'!$C$40</f>
        <v>April 12, 2018</v>
      </c>
      <c r="F73" s="95" t="str">
        <f>'Data Sheet'!$C$38</f>
        <v>December 31, 2017</v>
      </c>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row>
    <row r="74" spans="1:56">
      <c r="A74" s="211" t="s">
        <v>1791</v>
      </c>
      <c r="B74" s="212"/>
      <c r="C74" s="212"/>
      <c r="D74" s="212"/>
      <c r="E74" s="212"/>
      <c r="F74" s="213"/>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row>
    <row r="75" spans="1:56">
      <c r="A75" s="72"/>
      <c r="B75" s="17"/>
      <c r="C75" s="17"/>
      <c r="D75" s="17"/>
      <c r="E75" s="17"/>
      <c r="F75" s="73"/>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row>
    <row r="76" spans="1:56">
      <c r="A76" s="214" t="s">
        <v>1792</v>
      </c>
      <c r="B76" s="215"/>
      <c r="C76" s="215"/>
      <c r="D76" s="215"/>
      <c r="E76" s="215"/>
      <c r="F76" s="216"/>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row>
    <row r="77" spans="1:56">
      <c r="A77" s="214" t="s">
        <v>1793</v>
      </c>
      <c r="B77" s="215"/>
      <c r="C77" s="215"/>
      <c r="D77" s="215"/>
      <c r="E77" s="215"/>
      <c r="F77" s="216"/>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row>
    <row r="78" spans="1:56">
      <c r="A78" s="214"/>
      <c r="B78" s="215"/>
      <c r="C78" s="215"/>
      <c r="D78" s="215"/>
      <c r="E78" s="215"/>
      <c r="F78" s="216"/>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row>
    <row r="79" spans="1:56">
      <c r="A79" s="214" t="s">
        <v>99</v>
      </c>
      <c r="B79" s="215"/>
      <c r="C79" s="215"/>
      <c r="D79" s="215"/>
      <c r="E79" s="215"/>
      <c r="F79" s="216"/>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row>
    <row r="80" spans="1:56">
      <c r="A80" s="214"/>
      <c r="B80" s="215"/>
      <c r="C80" s="215"/>
      <c r="D80" s="215"/>
      <c r="E80" s="215"/>
      <c r="F80" s="216"/>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row>
    <row r="81" spans="1:56">
      <c r="A81" s="214" t="s">
        <v>100</v>
      </c>
      <c r="B81" s="215"/>
      <c r="C81" s="215"/>
      <c r="D81" s="215"/>
      <c r="E81" s="215"/>
      <c r="F81" s="216"/>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row>
    <row r="82" spans="1:56">
      <c r="A82" s="214" t="s">
        <v>101</v>
      </c>
      <c r="B82" s="215"/>
      <c r="C82" s="215"/>
      <c r="D82" s="215"/>
      <c r="E82" s="215"/>
      <c r="F82" s="216"/>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row>
    <row r="83" spans="1:56">
      <c r="A83" s="214" t="s">
        <v>102</v>
      </c>
      <c r="B83" s="215"/>
      <c r="C83" s="215"/>
      <c r="D83" s="215"/>
      <c r="E83" s="215"/>
      <c r="F83" s="216"/>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row>
    <row r="84" spans="1:56">
      <c r="A84" s="214"/>
      <c r="B84" s="215"/>
      <c r="C84" s="215"/>
      <c r="D84" s="215"/>
      <c r="E84" s="215"/>
      <c r="F84" s="216"/>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row>
    <row r="85" spans="1:56">
      <c r="A85" s="214" t="s">
        <v>103</v>
      </c>
      <c r="B85" s="215"/>
      <c r="C85" s="215"/>
      <c r="D85" s="215"/>
      <c r="E85" s="215"/>
      <c r="F85" s="216"/>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row>
    <row r="86" spans="1:56">
      <c r="A86" s="214" t="s">
        <v>104</v>
      </c>
      <c r="B86" s="215"/>
      <c r="C86" s="215"/>
      <c r="D86" s="215"/>
      <c r="E86" s="215"/>
      <c r="F86" s="216"/>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row>
    <row r="87" spans="1:56">
      <c r="A87" s="74"/>
      <c r="B87" s="77"/>
      <c r="C87" s="77"/>
      <c r="D87" s="77"/>
      <c r="E87" s="77"/>
      <c r="F87" s="76"/>
    </row>
    <row r="88" spans="1:56">
      <c r="A88" s="72"/>
      <c r="B88" s="91"/>
      <c r="C88" s="17"/>
      <c r="D88" s="17"/>
      <c r="E88" s="17"/>
      <c r="F88" s="218" t="s">
        <v>105</v>
      </c>
    </row>
    <row r="89" spans="1:56">
      <c r="A89" s="2840" t="s">
        <v>1714</v>
      </c>
      <c r="B89" s="91"/>
      <c r="C89" s="17" t="s">
        <v>106</v>
      </c>
      <c r="D89" s="17"/>
      <c r="E89" s="17"/>
      <c r="F89" s="524" t="s">
        <v>107</v>
      </c>
    </row>
    <row r="90" spans="1:56">
      <c r="A90" s="220" t="s">
        <v>1717</v>
      </c>
      <c r="B90" s="93"/>
      <c r="C90" s="77" t="s">
        <v>108</v>
      </c>
      <c r="D90" s="77"/>
      <c r="E90" s="77"/>
      <c r="F90" s="613" t="s">
        <v>3006</v>
      </c>
    </row>
    <row r="91" spans="1:56" ht="15.75">
      <c r="A91" s="72"/>
      <c r="B91" s="2851" t="s">
        <v>2982</v>
      </c>
      <c r="C91" s="17"/>
      <c r="D91" s="17"/>
      <c r="E91" s="17"/>
      <c r="F91" s="263"/>
    </row>
    <row r="92" spans="1:56" ht="15.75">
      <c r="A92" s="72">
        <v>1</v>
      </c>
      <c r="B92" s="277"/>
      <c r="C92" s="3549" t="s">
        <v>1359</v>
      </c>
      <c r="D92" s="17"/>
      <c r="E92" s="17"/>
      <c r="F92" s="264"/>
    </row>
    <row r="93" spans="1:56">
      <c r="A93" s="72">
        <v>2</v>
      </c>
      <c r="B93" s="91"/>
      <c r="C93" s="1603" t="s">
        <v>5039</v>
      </c>
      <c r="D93" s="17"/>
      <c r="E93" s="17"/>
      <c r="F93" s="264">
        <v>6149396</v>
      </c>
      <c r="H93" s="387"/>
    </row>
    <row r="94" spans="1:56">
      <c r="A94" s="72">
        <v>3</v>
      </c>
      <c r="B94" s="91"/>
      <c r="C94" s="1603" t="s">
        <v>6635</v>
      </c>
      <c r="D94" s="17"/>
      <c r="E94" s="17"/>
      <c r="F94" s="264">
        <v>7259038</v>
      </c>
      <c r="H94" s="387"/>
    </row>
    <row r="95" spans="1:56">
      <c r="A95" s="72">
        <v>4</v>
      </c>
      <c r="B95" s="91"/>
      <c r="C95" s="1603" t="s">
        <v>6636</v>
      </c>
      <c r="D95" s="17"/>
      <c r="E95" s="17"/>
      <c r="F95" s="264">
        <v>1422260</v>
      </c>
      <c r="H95" s="387"/>
    </row>
    <row r="96" spans="1:56">
      <c r="A96" s="72">
        <v>5</v>
      </c>
      <c r="B96" s="91"/>
      <c r="C96" s="1603" t="s">
        <v>5040</v>
      </c>
      <c r="D96" s="17"/>
      <c r="E96" s="17"/>
      <c r="F96" s="264">
        <v>5861014</v>
      </c>
      <c r="H96" s="387"/>
    </row>
    <row r="97" spans="1:8">
      <c r="A97" s="72">
        <v>6</v>
      </c>
      <c r="B97" s="91"/>
      <c r="C97" s="1603" t="s">
        <v>5041</v>
      </c>
      <c r="D97" s="17"/>
      <c r="E97" s="17"/>
      <c r="F97" s="264">
        <v>9091851</v>
      </c>
      <c r="H97" s="387"/>
    </row>
    <row r="98" spans="1:8">
      <c r="A98" s="72">
        <v>7</v>
      </c>
      <c r="B98" s="91"/>
      <c r="C98" s="1603" t="s">
        <v>5042</v>
      </c>
      <c r="D98" s="17"/>
      <c r="E98" s="17"/>
      <c r="F98" s="264">
        <v>399028</v>
      </c>
      <c r="H98" s="387"/>
    </row>
    <row r="99" spans="1:8">
      <c r="A99" s="72">
        <v>8</v>
      </c>
      <c r="B99" s="91"/>
      <c r="C99" s="1603" t="s">
        <v>5043</v>
      </c>
      <c r="D99" s="17"/>
      <c r="E99" s="17"/>
      <c r="F99" s="264">
        <v>1940032</v>
      </c>
      <c r="H99" s="387"/>
    </row>
    <row r="100" spans="1:8">
      <c r="A100" s="72">
        <v>9</v>
      </c>
      <c r="B100" s="91"/>
      <c r="C100" s="1603" t="s">
        <v>5044</v>
      </c>
      <c r="D100" s="17"/>
      <c r="E100" s="17"/>
      <c r="F100" s="264">
        <v>667242</v>
      </c>
      <c r="H100" s="387"/>
    </row>
    <row r="101" spans="1:8">
      <c r="A101" s="72">
        <v>10</v>
      </c>
      <c r="B101" s="91"/>
      <c r="C101" s="1603" t="s">
        <v>6719</v>
      </c>
      <c r="D101" s="17"/>
      <c r="E101" s="17"/>
      <c r="F101" s="264">
        <v>2779840</v>
      </c>
      <c r="H101" s="387"/>
    </row>
    <row r="102" spans="1:8">
      <c r="A102" s="72">
        <v>11</v>
      </c>
      <c r="B102" s="91"/>
      <c r="C102" s="1603" t="s">
        <v>5046</v>
      </c>
      <c r="D102" s="17"/>
      <c r="E102" s="17"/>
      <c r="F102" s="264">
        <v>11420667</v>
      </c>
      <c r="H102" s="387"/>
    </row>
    <row r="103" spans="1:8">
      <c r="A103" s="72">
        <v>12</v>
      </c>
      <c r="B103" s="91"/>
      <c r="C103" s="1603" t="s">
        <v>5047</v>
      </c>
      <c r="D103" s="17"/>
      <c r="E103" s="17"/>
      <c r="F103" s="264">
        <v>970323</v>
      </c>
      <c r="H103" s="387"/>
    </row>
    <row r="104" spans="1:8">
      <c r="A104" s="72">
        <v>13</v>
      </c>
      <c r="B104" s="91"/>
      <c r="C104" s="1603" t="s">
        <v>5048</v>
      </c>
      <c r="D104" s="17"/>
      <c r="E104" s="17"/>
      <c r="F104" s="264">
        <v>7012881</v>
      </c>
      <c r="H104" s="387"/>
    </row>
    <row r="105" spans="1:8">
      <c r="A105" s="72">
        <v>14</v>
      </c>
      <c r="B105" s="91"/>
      <c r="C105" s="1603" t="s">
        <v>5049</v>
      </c>
      <c r="D105" s="17"/>
      <c r="E105" s="17"/>
      <c r="F105" s="264">
        <v>-707</v>
      </c>
      <c r="H105" s="387"/>
    </row>
    <row r="106" spans="1:8">
      <c r="A106" s="72">
        <v>15</v>
      </c>
      <c r="B106" s="91"/>
      <c r="C106" s="17"/>
      <c r="D106" s="17"/>
      <c r="E106" s="3328" t="s">
        <v>1177</v>
      </c>
      <c r="F106" s="2855">
        <f>SUM(F93:F105)</f>
        <v>54972865</v>
      </c>
      <c r="H106" s="387"/>
    </row>
    <row r="107" spans="1:8" ht="15.75">
      <c r="A107" s="72">
        <v>16</v>
      </c>
      <c r="B107" s="91"/>
      <c r="C107" s="3549" t="s">
        <v>1358</v>
      </c>
      <c r="D107" s="17"/>
      <c r="E107" s="17"/>
      <c r="F107" s="264"/>
      <c r="H107" s="387"/>
    </row>
    <row r="108" spans="1:8">
      <c r="A108" s="72">
        <v>17</v>
      </c>
      <c r="B108" s="91"/>
      <c r="C108" s="1603" t="s">
        <v>5039</v>
      </c>
      <c r="D108" s="17"/>
      <c r="E108" s="17"/>
      <c r="F108" s="264">
        <v>2865869</v>
      </c>
      <c r="H108" s="387"/>
    </row>
    <row r="109" spans="1:8">
      <c r="A109" s="72">
        <v>18</v>
      </c>
      <c r="B109" s="91"/>
      <c r="C109" s="1603" t="s">
        <v>6635</v>
      </c>
      <c r="D109" s="17"/>
      <c r="E109" s="17"/>
      <c r="F109" s="264">
        <v>2885968</v>
      </c>
      <c r="H109" s="387"/>
    </row>
    <row r="110" spans="1:8">
      <c r="A110" s="72">
        <v>19</v>
      </c>
      <c r="B110" s="91"/>
      <c r="C110" s="1603" t="s">
        <v>6636</v>
      </c>
      <c r="D110" s="17"/>
      <c r="E110" s="17"/>
      <c r="F110" s="264">
        <v>492976</v>
      </c>
      <c r="H110" s="387"/>
    </row>
    <row r="111" spans="1:8">
      <c r="A111" s="72">
        <v>20</v>
      </c>
      <c r="B111" s="277"/>
      <c r="C111" s="1603" t="s">
        <v>5040</v>
      </c>
      <c r="D111" s="17"/>
      <c r="E111" s="17"/>
      <c r="F111" s="264">
        <v>2396838</v>
      </c>
      <c r="H111" s="387"/>
    </row>
    <row r="112" spans="1:8">
      <c r="A112" s="72">
        <v>21</v>
      </c>
      <c r="B112" s="91"/>
      <c r="C112" s="1603" t="s">
        <v>5041</v>
      </c>
      <c r="D112" s="17"/>
      <c r="E112" s="17"/>
      <c r="F112" s="264">
        <v>3769692</v>
      </c>
      <c r="H112" s="387"/>
    </row>
    <row r="113" spans="1:8">
      <c r="A113" s="72">
        <v>22</v>
      </c>
      <c r="B113" s="91"/>
      <c r="C113" s="1603" t="s">
        <v>5042</v>
      </c>
      <c r="D113" s="17"/>
      <c r="E113" s="17"/>
      <c r="F113" s="264">
        <v>169773</v>
      </c>
      <c r="H113" s="387"/>
    </row>
    <row r="114" spans="1:8">
      <c r="A114" s="72">
        <v>23</v>
      </c>
      <c r="B114" s="91"/>
      <c r="C114" s="1603" t="s">
        <v>5043</v>
      </c>
      <c r="D114" s="17"/>
      <c r="E114" s="17"/>
      <c r="F114" s="264">
        <v>869156</v>
      </c>
      <c r="H114" s="387"/>
    </row>
    <row r="115" spans="1:8">
      <c r="A115" s="72">
        <v>24</v>
      </c>
      <c r="B115" s="91"/>
      <c r="C115" s="1603" t="s">
        <v>5044</v>
      </c>
      <c r="D115" s="17"/>
      <c r="E115" s="17"/>
      <c r="F115" s="264">
        <v>982142</v>
      </c>
      <c r="H115" s="387"/>
    </row>
    <row r="116" spans="1:8">
      <c r="A116" s="72">
        <v>25</v>
      </c>
      <c r="B116" s="91"/>
      <c r="C116" s="1603" t="s">
        <v>6719</v>
      </c>
      <c r="D116" s="17"/>
      <c r="E116" s="17"/>
      <c r="F116" s="264">
        <v>937537</v>
      </c>
      <c r="H116" s="387"/>
    </row>
    <row r="117" spans="1:8">
      <c r="A117" s="72">
        <v>26</v>
      </c>
      <c r="B117" s="91"/>
      <c r="C117" s="1603" t="s">
        <v>5046</v>
      </c>
      <c r="D117" s="17"/>
      <c r="E117" s="17"/>
      <c r="F117" s="264">
        <v>4668476</v>
      </c>
      <c r="H117" s="387"/>
    </row>
    <row r="118" spans="1:8">
      <c r="A118" s="72">
        <v>27</v>
      </c>
      <c r="B118" s="91"/>
      <c r="C118" s="1603" t="s">
        <v>5047</v>
      </c>
      <c r="D118" s="17"/>
      <c r="E118" s="17"/>
      <c r="F118" s="264">
        <v>377414</v>
      </c>
      <c r="H118" s="387"/>
    </row>
    <row r="119" spans="1:8">
      <c r="A119" s="72">
        <v>28</v>
      </c>
      <c r="B119" s="91"/>
      <c r="C119" s="1603" t="s">
        <v>5048</v>
      </c>
      <c r="D119" s="17"/>
      <c r="E119" s="17"/>
      <c r="F119" s="264">
        <v>1881361</v>
      </c>
      <c r="H119" s="387"/>
    </row>
    <row r="120" spans="1:8">
      <c r="A120" s="72">
        <v>29</v>
      </c>
      <c r="B120" s="91"/>
      <c r="C120" s="1603"/>
      <c r="D120" s="17"/>
      <c r="E120" s="3328" t="s">
        <v>1177</v>
      </c>
      <c r="F120" s="264">
        <f>SUM(F108:F119)</f>
        <v>22297202</v>
      </c>
      <c r="H120" s="387"/>
    </row>
    <row r="121" spans="1:8">
      <c r="A121" s="72">
        <v>30</v>
      </c>
      <c r="B121" s="91"/>
      <c r="C121" s="17"/>
      <c r="D121" s="17"/>
      <c r="E121" s="3328"/>
      <c r="F121" s="264"/>
      <c r="H121" s="387"/>
    </row>
    <row r="122" spans="1:8" ht="15.75">
      <c r="A122" s="72">
        <v>31</v>
      </c>
      <c r="B122" s="91"/>
      <c r="C122" s="17"/>
      <c r="D122" s="3327"/>
      <c r="E122" s="3350" t="s">
        <v>5050</v>
      </c>
      <c r="F122" s="2852">
        <f>+F120+F106</f>
        <v>77270067</v>
      </c>
      <c r="H122" s="387"/>
    </row>
    <row r="123" spans="1:8" ht="15.75">
      <c r="A123" s="72">
        <v>32</v>
      </c>
      <c r="B123" s="2851" t="s">
        <v>5051</v>
      </c>
      <c r="C123" s="17"/>
      <c r="D123" s="17"/>
      <c r="E123" s="17"/>
      <c r="F123" s="264"/>
      <c r="H123" s="387"/>
    </row>
    <row r="124" spans="1:8">
      <c r="A124" s="72">
        <v>33</v>
      </c>
      <c r="B124" s="277"/>
      <c r="C124" s="17" t="s">
        <v>5039</v>
      </c>
      <c r="D124" s="17"/>
      <c r="E124" s="17"/>
      <c r="F124" s="264">
        <v>1855824</v>
      </c>
      <c r="H124" s="387"/>
    </row>
    <row r="125" spans="1:8">
      <c r="A125" s="72">
        <v>34</v>
      </c>
      <c r="B125" s="91"/>
      <c r="C125" s="17" t="s">
        <v>6635</v>
      </c>
      <c r="D125" s="17"/>
      <c r="E125" s="17"/>
      <c r="F125" s="264">
        <v>2313843</v>
      </c>
      <c r="H125" s="387"/>
    </row>
    <row r="126" spans="1:8">
      <c r="A126" s="72">
        <v>35</v>
      </c>
      <c r="B126" s="91"/>
      <c r="C126" s="17" t="s">
        <v>6636</v>
      </c>
      <c r="D126" s="17"/>
      <c r="E126" s="17"/>
      <c r="F126" s="264">
        <v>424379</v>
      </c>
      <c r="H126" s="387"/>
    </row>
    <row r="127" spans="1:8">
      <c r="A127" s="72">
        <v>36</v>
      </c>
      <c r="B127" s="91"/>
      <c r="C127" s="17" t="s">
        <v>5040</v>
      </c>
      <c r="D127" s="17"/>
      <c r="E127" s="17"/>
      <c r="F127" s="264">
        <v>1818038</v>
      </c>
      <c r="H127" s="387"/>
    </row>
    <row r="128" spans="1:8">
      <c r="A128" s="72">
        <v>37</v>
      </c>
      <c r="B128" s="91"/>
      <c r="C128" s="17" t="s">
        <v>5041</v>
      </c>
      <c r="D128" s="17"/>
      <c r="E128" s="17"/>
      <c r="F128" s="264">
        <v>2819541</v>
      </c>
      <c r="H128" s="387"/>
    </row>
    <row r="129" spans="1:8">
      <c r="A129" s="72">
        <v>38</v>
      </c>
      <c r="B129" s="91"/>
      <c r="C129" s="17" t="s">
        <v>5042</v>
      </c>
      <c r="D129" s="17"/>
      <c r="E129" s="17"/>
      <c r="F129" s="264">
        <v>123478</v>
      </c>
      <c r="H129" s="387"/>
    </row>
    <row r="130" spans="1:8">
      <c r="A130" s="72">
        <v>39</v>
      </c>
      <c r="B130" s="91"/>
      <c r="C130" s="17" t="s">
        <v>5043</v>
      </c>
      <c r="D130" s="17"/>
      <c r="E130" s="17"/>
      <c r="F130" s="264">
        <v>586339</v>
      </c>
      <c r="H130" s="387"/>
    </row>
    <row r="131" spans="1:8">
      <c r="A131" s="72">
        <v>40</v>
      </c>
      <c r="B131" s="91"/>
      <c r="C131" s="17" t="s">
        <v>5044</v>
      </c>
      <c r="D131" s="17"/>
      <c r="E131" s="17"/>
      <c r="F131" s="264">
        <v>86005</v>
      </c>
      <c r="H131" s="387"/>
    </row>
    <row r="132" spans="1:8">
      <c r="A132" s="72">
        <v>41</v>
      </c>
      <c r="B132" s="91"/>
      <c r="C132" s="17" t="s">
        <v>6719</v>
      </c>
      <c r="D132" s="17"/>
      <c r="E132" s="17"/>
      <c r="F132" s="264">
        <v>893589</v>
      </c>
      <c r="H132" s="387"/>
    </row>
    <row r="133" spans="1:8">
      <c r="A133" s="72">
        <v>42</v>
      </c>
      <c r="B133" s="91"/>
      <c r="C133" s="17" t="s">
        <v>5046</v>
      </c>
      <c r="D133" s="17"/>
      <c r="E133" s="17"/>
      <c r="F133" s="264">
        <v>3542869</v>
      </c>
      <c r="H133" s="387"/>
    </row>
    <row r="134" spans="1:8">
      <c r="A134" s="72">
        <v>43</v>
      </c>
      <c r="B134" s="91"/>
      <c r="C134" s="17" t="s">
        <v>5047</v>
      </c>
      <c r="D134" s="17"/>
      <c r="E134" s="17"/>
      <c r="F134" s="264">
        <v>305633</v>
      </c>
      <c r="H134" s="387"/>
    </row>
    <row r="135" spans="1:8">
      <c r="A135" s="72">
        <v>44</v>
      </c>
      <c r="B135" s="91"/>
      <c r="C135" s="17" t="s">
        <v>5048</v>
      </c>
      <c r="D135" s="17"/>
      <c r="E135" s="17"/>
      <c r="F135" s="264">
        <v>1437191</v>
      </c>
      <c r="H135" s="387"/>
    </row>
    <row r="136" spans="1:8">
      <c r="A136" s="72">
        <v>45</v>
      </c>
      <c r="B136" s="91"/>
      <c r="C136" s="17" t="s">
        <v>5049</v>
      </c>
      <c r="D136" s="17"/>
      <c r="E136" s="17"/>
      <c r="F136" s="264">
        <v>-2014</v>
      </c>
      <c r="H136" s="387"/>
    </row>
    <row r="137" spans="1:8" ht="16.5" thickBot="1">
      <c r="A137" s="278">
        <v>46</v>
      </c>
      <c r="B137" s="235"/>
      <c r="C137" s="255"/>
      <c r="D137" s="255" t="s">
        <v>2904</v>
      </c>
      <c r="E137" s="2853" t="s">
        <v>1177</v>
      </c>
      <c r="F137" s="2854">
        <f>SUM(F124:F136)</f>
        <v>16204715</v>
      </c>
      <c r="H137" s="387"/>
    </row>
    <row r="138" spans="1:8" ht="15.75">
      <c r="A138" s="99" t="s">
        <v>110</v>
      </c>
      <c r="B138" s="17"/>
      <c r="C138" s="17"/>
      <c r="D138" s="99"/>
      <c r="E138" s="17"/>
      <c r="F138" s="17"/>
    </row>
    <row r="139" spans="1:8">
      <c r="A139" s="69" t="s">
        <v>5052</v>
      </c>
      <c r="B139" s="69"/>
      <c r="C139" s="69"/>
      <c r="D139" s="69"/>
      <c r="E139" s="69"/>
      <c r="F139" s="69"/>
    </row>
    <row r="140" spans="1:8">
      <c r="A140" s="17"/>
      <c r="B140" s="17"/>
      <c r="C140" s="17"/>
      <c r="D140" s="17"/>
      <c r="E140" s="17"/>
      <c r="F140" s="69"/>
    </row>
  </sheetData>
  <printOptions horizontalCentered="1" verticalCentered="1"/>
  <pageMargins left="0.5" right="0.5" top="0.5" bottom="0.5" header="0.5" footer="0.5"/>
  <pageSetup scale="67" orientation="portrait" horizontalDpi="300" verticalDpi="300" r:id="rId1"/>
  <headerFooter alignWithMargins="0"/>
  <rowBreaks count="1" manualBreakCount="1">
    <brk id="69" max="5"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pageSetUpPr fitToPage="1"/>
  </sheetPr>
  <dimension ref="A1:I156"/>
  <sheetViews>
    <sheetView defaultGridColor="0" view="pageBreakPreview" colorId="22" zoomScale="90" zoomScaleNormal="100" zoomScaleSheetLayoutView="90" workbookViewId="0">
      <selection activeCell="H55" sqref="H1:H1048576"/>
    </sheetView>
  </sheetViews>
  <sheetFormatPr defaultColWidth="9.6640625" defaultRowHeight="15"/>
  <cols>
    <col min="1" max="1" width="8.6640625" style="9" customWidth="1"/>
    <col min="2" max="2" width="4.6640625" style="9" customWidth="1"/>
    <col min="3" max="3" width="22.5546875" style="9" customWidth="1"/>
    <col min="4" max="4" width="3.6640625" style="9" customWidth="1"/>
    <col min="5" max="5" width="19" style="9" customWidth="1"/>
    <col min="6" max="6" width="27.21875" style="9" customWidth="1"/>
    <col min="7" max="7" width="48.6640625" style="9" customWidth="1"/>
    <col min="8" max="8" width="14.5546875" style="9" bestFit="1" customWidth="1"/>
    <col min="9" max="16384" width="9.6640625" style="9"/>
  </cols>
  <sheetData>
    <row r="1" spans="1:7">
      <c r="A1" s="29" t="s">
        <v>1785</v>
      </c>
      <c r="B1" s="66"/>
      <c r="C1" s="208"/>
      <c r="D1" s="210" t="s">
        <v>3273</v>
      </c>
      <c r="E1" s="66"/>
      <c r="F1" s="210" t="s">
        <v>1787</v>
      </c>
      <c r="G1" s="3020" t="s">
        <v>1788</v>
      </c>
    </row>
    <row r="2" spans="1:7">
      <c r="A2" s="72" t="str">
        <f>'Data Sheet'!$C$25</f>
        <v xml:space="preserve">Niagara Mohawk Power Corporation </v>
      </c>
      <c r="B2" s="17"/>
      <c r="C2" s="81"/>
      <c r="D2" s="91" t="s">
        <v>1804</v>
      </c>
      <c r="E2" s="17"/>
      <c r="F2" s="91" t="s">
        <v>3292</v>
      </c>
      <c r="G2" s="83"/>
    </row>
    <row r="3" spans="1:7" ht="15" customHeight="1">
      <c r="A3" s="74"/>
      <c r="B3" s="77"/>
      <c r="C3" s="102"/>
      <c r="D3" s="93" t="s">
        <v>402</v>
      </c>
      <c r="E3" s="77"/>
      <c r="F3" s="650" t="str">
        <f>'Data Sheet'!$C$40</f>
        <v>April 12, 2018</v>
      </c>
      <c r="G3" s="3021" t="str">
        <f>'Data Sheet'!$C$38</f>
        <v>December 31, 2017</v>
      </c>
    </row>
    <row r="4" spans="1:7" ht="15" customHeight="1">
      <c r="A4" s="3710" t="s">
        <v>112</v>
      </c>
      <c r="B4" s="3711"/>
      <c r="C4" s="3711"/>
      <c r="D4" s="3711"/>
      <c r="E4" s="3711"/>
      <c r="F4" s="3711"/>
      <c r="G4" s="3712"/>
    </row>
    <row r="5" spans="1:7">
      <c r="A5" s="3717" t="s">
        <v>1440</v>
      </c>
      <c r="B5" s="3713"/>
      <c r="C5" s="3713"/>
      <c r="D5" s="3713"/>
      <c r="E5" s="3713"/>
      <c r="F5" s="3713" t="s">
        <v>1441</v>
      </c>
      <c r="G5" s="3714"/>
    </row>
    <row r="6" spans="1:7">
      <c r="A6" s="3705" t="s">
        <v>113</v>
      </c>
      <c r="B6" s="3706"/>
      <c r="C6" s="3706"/>
      <c r="D6" s="3706"/>
      <c r="E6" s="3706"/>
      <c r="F6" s="3715" t="s">
        <v>114</v>
      </c>
      <c r="G6" s="3716"/>
    </row>
    <row r="7" spans="1:7">
      <c r="A7" s="3705" t="s">
        <v>3014</v>
      </c>
      <c r="B7" s="3706"/>
      <c r="C7" s="3706"/>
      <c r="D7" s="3706"/>
      <c r="E7" s="3706"/>
      <c r="F7" s="3715" t="s">
        <v>3015</v>
      </c>
      <c r="G7" s="3716"/>
    </row>
    <row r="8" spans="1:7">
      <c r="A8" s="3705" t="s">
        <v>3068</v>
      </c>
      <c r="B8" s="3706"/>
      <c r="C8" s="3706"/>
      <c r="D8" s="3706"/>
      <c r="E8" s="3706"/>
      <c r="F8" s="3715" t="s">
        <v>3069</v>
      </c>
      <c r="G8" s="3716"/>
    </row>
    <row r="9" spans="1:7">
      <c r="A9" s="3705" t="s">
        <v>3070</v>
      </c>
      <c r="B9" s="3706"/>
      <c r="C9" s="3706"/>
      <c r="D9" s="3706"/>
      <c r="E9" s="3706"/>
      <c r="F9" s="3715" t="s">
        <v>1442</v>
      </c>
      <c r="G9" s="3716"/>
    </row>
    <row r="10" spans="1:7">
      <c r="A10" s="3705" t="s">
        <v>3071</v>
      </c>
      <c r="B10" s="3706"/>
      <c r="C10" s="3706"/>
      <c r="D10" s="3706"/>
      <c r="E10" s="3706"/>
      <c r="F10" s="3715" t="s">
        <v>3072</v>
      </c>
      <c r="G10" s="3716"/>
    </row>
    <row r="11" spans="1:7">
      <c r="A11" s="3705" t="s">
        <v>3073</v>
      </c>
      <c r="B11" s="3706"/>
      <c r="C11" s="3706"/>
      <c r="D11" s="3706"/>
      <c r="E11" s="3706"/>
      <c r="F11" s="3715" t="s">
        <v>3074</v>
      </c>
      <c r="G11" s="3716"/>
    </row>
    <row r="12" spans="1:7" ht="15.6" customHeight="1">
      <c r="A12" s="3707" t="s">
        <v>3075</v>
      </c>
      <c r="B12" s="3708"/>
      <c r="C12" s="3708"/>
      <c r="D12" s="3708"/>
      <c r="E12" s="2364"/>
      <c r="F12" s="3708" t="s">
        <v>3076</v>
      </c>
      <c r="G12" s="3721"/>
    </row>
    <row r="13" spans="1:7" ht="17.45" customHeight="1">
      <c r="A13" s="3718" t="s">
        <v>3077</v>
      </c>
      <c r="B13" s="3719"/>
      <c r="C13" s="3719"/>
      <c r="D13" s="3719"/>
      <c r="E13" s="3719"/>
      <c r="F13" s="3719"/>
      <c r="G13" s="3720"/>
    </row>
    <row r="14" spans="1:7" ht="15.75">
      <c r="A14" s="2856" t="s">
        <v>1774</v>
      </c>
      <c r="B14" s="2857"/>
      <c r="C14" s="2858" t="s">
        <v>5053</v>
      </c>
      <c r="D14" s="1362"/>
      <c r="E14" s="2859"/>
      <c r="F14" s="2859"/>
      <c r="G14" s="2860"/>
    </row>
    <row r="15" spans="1:7" ht="15.75">
      <c r="A15" s="2856"/>
      <c r="B15" s="2861"/>
      <c r="C15" s="2858" t="s">
        <v>5054</v>
      </c>
      <c r="D15" s="2838"/>
      <c r="E15" s="2859"/>
      <c r="F15" s="2859"/>
      <c r="G15" s="2860"/>
    </row>
    <row r="16" spans="1:7" ht="15.75">
      <c r="A16" s="2856"/>
      <c r="B16" s="2857"/>
      <c r="C16" s="2862"/>
      <c r="D16" s="2444"/>
      <c r="E16" s="2444"/>
      <c r="F16" s="2444"/>
      <c r="G16" s="2860"/>
    </row>
    <row r="17" spans="1:7" ht="15.75">
      <c r="A17" s="2856"/>
      <c r="B17" s="3354" t="s">
        <v>6716</v>
      </c>
      <c r="C17" s="2863"/>
      <c r="D17" s="2864"/>
      <c r="E17" s="2864"/>
      <c r="F17" s="2864"/>
      <c r="G17" s="2865"/>
    </row>
    <row r="18" spans="1:7" ht="15.75">
      <c r="A18" s="2856"/>
      <c r="B18" s="2866"/>
      <c r="C18" s="2867" t="s">
        <v>5055</v>
      </c>
      <c r="D18" s="2867"/>
      <c r="E18" s="2867"/>
      <c r="F18" s="2867"/>
      <c r="G18" s="2865"/>
    </row>
    <row r="19" spans="1:7" ht="15.75">
      <c r="A19" s="2856"/>
      <c r="B19" s="2866"/>
      <c r="C19" s="2867" t="s">
        <v>5056</v>
      </c>
      <c r="D19" s="2867"/>
      <c r="E19" s="2867"/>
      <c r="F19" s="2867"/>
      <c r="G19" s="2865"/>
    </row>
    <row r="20" spans="1:7" ht="15.75">
      <c r="A20" s="2856"/>
      <c r="B20" s="2866"/>
      <c r="C20" s="2867" t="s">
        <v>5057</v>
      </c>
      <c r="D20" s="2867"/>
      <c r="E20" s="2867"/>
      <c r="F20" s="2867"/>
      <c r="G20" s="2865"/>
    </row>
    <row r="21" spans="1:7">
      <c r="A21" s="2856"/>
      <c r="B21" s="1399"/>
      <c r="C21" s="1399"/>
      <c r="D21" s="1399"/>
      <c r="E21" s="1399"/>
      <c r="F21" s="1399"/>
      <c r="G21" s="2556"/>
    </row>
    <row r="22" spans="1:7" ht="15.75">
      <c r="A22" s="2856"/>
      <c r="B22" s="3353" t="s">
        <v>6717</v>
      </c>
      <c r="C22" s="1399"/>
      <c r="D22" s="1399"/>
      <c r="E22" s="1399"/>
      <c r="F22" s="1399"/>
      <c r="G22" s="2556"/>
    </row>
    <row r="23" spans="1:7">
      <c r="A23" s="2856"/>
      <c r="B23" s="1399"/>
      <c r="C23" s="1399" t="s">
        <v>5058</v>
      </c>
      <c r="D23" s="1399"/>
      <c r="E23" s="1399"/>
      <c r="F23" s="1399"/>
      <c r="G23" s="2556"/>
    </row>
    <row r="24" spans="1:7">
      <c r="A24" s="2856"/>
      <c r="B24" s="1399"/>
      <c r="C24" s="1399" t="s">
        <v>5059</v>
      </c>
      <c r="D24" s="1399"/>
      <c r="E24" s="1399"/>
      <c r="F24" s="1399"/>
      <c r="G24" s="2556"/>
    </row>
    <row r="25" spans="1:7">
      <c r="A25" s="2856"/>
      <c r="B25" s="1399"/>
      <c r="C25" s="1399"/>
      <c r="D25" s="1399"/>
      <c r="E25" s="1399"/>
      <c r="F25" s="1399"/>
      <c r="G25" s="2556"/>
    </row>
    <row r="26" spans="1:7" ht="15.75">
      <c r="A26" s="2856"/>
      <c r="B26" s="3353" t="s">
        <v>6637</v>
      </c>
      <c r="C26" s="1399"/>
      <c r="D26" s="1399"/>
      <c r="E26" s="1399"/>
      <c r="F26" s="1399"/>
      <c r="G26" s="2556"/>
    </row>
    <row r="27" spans="1:7">
      <c r="A27" s="2856"/>
      <c r="B27" s="1399"/>
      <c r="C27" s="1399" t="s">
        <v>5060</v>
      </c>
      <c r="D27" s="1399"/>
      <c r="E27" s="1399"/>
      <c r="F27" s="1399"/>
      <c r="G27" s="2556"/>
    </row>
    <row r="28" spans="1:7">
      <c r="A28" s="2856"/>
      <c r="B28" s="1399"/>
      <c r="C28" s="1399" t="s">
        <v>5061</v>
      </c>
      <c r="D28" s="1399"/>
      <c r="E28" s="1399"/>
      <c r="F28" s="1399"/>
      <c r="G28" s="2556"/>
    </row>
    <row r="29" spans="1:7">
      <c r="A29" s="2856"/>
      <c r="B29" s="1399"/>
      <c r="C29" s="1399"/>
      <c r="D29" s="1399"/>
      <c r="E29" s="1399"/>
      <c r="F29" s="1399"/>
      <c r="G29" s="2556"/>
    </row>
    <row r="30" spans="1:7" ht="15.75">
      <c r="A30" s="2856"/>
      <c r="B30" s="3353" t="s">
        <v>6718</v>
      </c>
      <c r="C30" s="1399"/>
      <c r="D30" s="1399"/>
      <c r="E30" s="1399"/>
      <c r="F30" s="1399"/>
      <c r="G30" s="2556"/>
    </row>
    <row r="31" spans="1:7">
      <c r="A31" s="2856"/>
      <c r="B31" s="1399"/>
      <c r="C31" s="1399" t="s">
        <v>5062</v>
      </c>
      <c r="D31" s="1399"/>
      <c r="E31" s="1399"/>
      <c r="F31" s="1399"/>
      <c r="G31" s="2556"/>
    </row>
    <row r="32" spans="1:7">
      <c r="A32" s="2856"/>
      <c r="B32" s="1399"/>
      <c r="C32" s="1399" t="s">
        <v>5063</v>
      </c>
      <c r="D32" s="1399"/>
      <c r="E32" s="1399"/>
      <c r="F32" s="1399"/>
      <c r="G32" s="2556"/>
    </row>
    <row r="33" spans="1:7">
      <c r="A33" s="2856"/>
      <c r="B33" s="1399"/>
      <c r="C33" s="1399"/>
      <c r="D33" s="1399"/>
      <c r="E33" s="1399"/>
      <c r="F33" s="1399"/>
      <c r="G33" s="2556"/>
    </row>
    <row r="34" spans="1:7" ht="15.75">
      <c r="A34" s="2856"/>
      <c r="B34" s="3353" t="s">
        <v>5064</v>
      </c>
      <c r="C34" s="1399"/>
      <c r="D34" s="1399"/>
      <c r="E34" s="1399"/>
      <c r="F34" s="1399"/>
      <c r="G34" s="2556"/>
    </row>
    <row r="35" spans="1:7">
      <c r="A35" s="2856"/>
      <c r="B35" s="1399"/>
      <c r="C35" s="1399" t="s">
        <v>5065</v>
      </c>
      <c r="D35" s="1399"/>
      <c r="E35" s="1399"/>
      <c r="F35" s="1399"/>
      <c r="G35" s="2556"/>
    </row>
    <row r="36" spans="1:7">
      <c r="A36" s="2856"/>
      <c r="B36" s="1399"/>
      <c r="C36" s="1399"/>
      <c r="D36" s="1399"/>
      <c r="E36" s="1399"/>
      <c r="F36" s="1399"/>
      <c r="G36" s="2556"/>
    </row>
    <row r="37" spans="1:7" ht="15.75">
      <c r="A37" s="2856"/>
      <c r="B37" s="3353" t="s">
        <v>5066</v>
      </c>
      <c r="C37" s="1399"/>
      <c r="D37" s="1399"/>
      <c r="E37" s="1399"/>
      <c r="F37" s="1399"/>
      <c r="G37" s="2556"/>
    </row>
    <row r="38" spans="1:7">
      <c r="A38" s="2856"/>
      <c r="B38" s="1399"/>
      <c r="C38" s="1399" t="s">
        <v>5067</v>
      </c>
      <c r="D38" s="1399"/>
      <c r="E38" s="1399"/>
      <c r="F38" s="1399"/>
      <c r="G38" s="2556"/>
    </row>
    <row r="39" spans="1:7">
      <c r="A39" s="2856"/>
      <c r="B39" s="1399"/>
      <c r="C39" s="1399" t="s">
        <v>5068</v>
      </c>
      <c r="D39" s="1399"/>
      <c r="E39" s="1399"/>
      <c r="F39" s="1399"/>
      <c r="G39" s="2556"/>
    </row>
    <row r="40" spans="1:7">
      <c r="A40" s="2856"/>
      <c r="B40" s="1399"/>
      <c r="C40" s="1399"/>
      <c r="D40" s="1399"/>
      <c r="E40" s="1399"/>
      <c r="F40" s="1399"/>
      <c r="G40" s="2556"/>
    </row>
    <row r="41" spans="1:7" ht="15.75">
      <c r="A41" s="2856"/>
      <c r="B41" s="3353" t="s">
        <v>5069</v>
      </c>
      <c r="C41" s="1399"/>
      <c r="D41" s="1399"/>
      <c r="E41" s="1399"/>
      <c r="F41" s="1399"/>
      <c r="G41" s="2556"/>
    </row>
    <row r="42" spans="1:7">
      <c r="A42" s="2856"/>
      <c r="B42" s="1399"/>
      <c r="C42" s="1399" t="s">
        <v>5070</v>
      </c>
      <c r="D42" s="1399"/>
      <c r="E42" s="1399"/>
      <c r="F42" s="1399"/>
      <c r="G42" s="2556"/>
    </row>
    <row r="43" spans="1:7">
      <c r="A43" s="2856"/>
      <c r="B43" s="1399"/>
      <c r="C43" s="1399" t="s">
        <v>5071</v>
      </c>
      <c r="D43" s="1399"/>
      <c r="E43" s="1399"/>
      <c r="F43" s="1399"/>
      <c r="G43" s="2556"/>
    </row>
    <row r="44" spans="1:7">
      <c r="A44" s="2856"/>
      <c r="B44" s="1399"/>
      <c r="C44" s="1399"/>
      <c r="D44" s="1399"/>
      <c r="E44" s="1399"/>
      <c r="F44" s="1399"/>
      <c r="G44" s="2556"/>
    </row>
    <row r="45" spans="1:7" ht="15.75">
      <c r="A45" s="2856"/>
      <c r="B45" s="2444" t="s">
        <v>5072</v>
      </c>
      <c r="C45" s="2868"/>
      <c r="D45" s="1441"/>
      <c r="E45" s="2868"/>
      <c r="F45" s="2868"/>
      <c r="G45" s="2556"/>
    </row>
    <row r="46" spans="1:7">
      <c r="A46" s="2856"/>
      <c r="B46" s="1441"/>
      <c r="C46" s="1441" t="s">
        <v>5073</v>
      </c>
      <c r="D46" s="1441"/>
      <c r="E46" s="1441"/>
      <c r="F46" s="1441"/>
      <c r="G46" s="2556"/>
    </row>
    <row r="47" spans="1:7">
      <c r="A47" s="2856"/>
      <c r="B47" s="1441"/>
      <c r="C47" s="1441" t="s">
        <v>5061</v>
      </c>
      <c r="D47" s="1441"/>
      <c r="E47" s="1441"/>
      <c r="F47" s="1441"/>
      <c r="G47" s="73"/>
    </row>
    <row r="48" spans="1:7">
      <c r="A48" s="2856"/>
      <c r="B48" s="773"/>
      <c r="C48" s="773"/>
      <c r="D48" s="773"/>
      <c r="E48" s="773"/>
      <c r="F48" s="773"/>
      <c r="G48" s="73"/>
    </row>
    <row r="49" spans="1:7" ht="15.75">
      <c r="A49" s="2856"/>
      <c r="B49" s="3550" t="s">
        <v>5074</v>
      </c>
      <c r="C49" s="3551"/>
      <c r="D49" s="771"/>
      <c r="E49" s="771"/>
      <c r="F49" s="771"/>
      <c r="G49" s="73"/>
    </row>
    <row r="50" spans="1:7">
      <c r="A50" s="2856"/>
      <c r="B50" s="2871"/>
      <c r="C50" s="1441" t="s">
        <v>5075</v>
      </c>
      <c r="D50" s="1441"/>
      <c r="E50" s="1441"/>
      <c r="F50" s="1441"/>
      <c r="G50" s="73"/>
    </row>
    <row r="51" spans="1:7">
      <c r="A51" s="2856"/>
      <c r="B51" s="2871"/>
      <c r="C51" s="1441" t="s">
        <v>5076</v>
      </c>
      <c r="D51" s="1441"/>
      <c r="E51" s="1441"/>
      <c r="F51" s="1441"/>
      <c r="G51" s="73"/>
    </row>
    <row r="52" spans="1:7">
      <c r="A52" s="2856"/>
      <c r="B52" s="2871"/>
      <c r="C52" s="1441" t="s">
        <v>5077</v>
      </c>
      <c r="D52" s="1441"/>
      <c r="E52" s="1441"/>
      <c r="F52" s="1441"/>
      <c r="G52" s="73"/>
    </row>
    <row r="53" spans="1:7">
      <c r="A53" s="2856"/>
      <c r="B53" s="2871"/>
      <c r="C53" s="1441" t="s">
        <v>5078</v>
      </c>
      <c r="D53" s="1441"/>
      <c r="E53" s="1441"/>
      <c r="F53" s="1441"/>
      <c r="G53" s="73"/>
    </row>
    <row r="54" spans="1:7">
      <c r="A54" s="2856"/>
      <c r="B54" s="2871"/>
      <c r="C54" s="19"/>
      <c r="D54" s="17"/>
      <c r="E54" s="17"/>
      <c r="F54" s="17"/>
      <c r="G54" s="73"/>
    </row>
    <row r="55" spans="1:7" ht="15.75">
      <c r="A55" s="2856"/>
      <c r="B55" s="2870" t="s">
        <v>5079</v>
      </c>
      <c r="C55" s="99"/>
      <c r="D55" s="17"/>
      <c r="E55" s="17"/>
      <c r="F55" s="17"/>
      <c r="G55" s="73"/>
    </row>
    <row r="56" spans="1:7">
      <c r="A56" s="2856"/>
      <c r="B56" s="2838"/>
      <c r="C56" s="2872" t="s">
        <v>5080</v>
      </c>
      <c r="D56" s="17"/>
      <c r="E56" s="17"/>
      <c r="F56" s="17"/>
      <c r="G56" s="73"/>
    </row>
    <row r="57" spans="1:7">
      <c r="A57" s="2856"/>
      <c r="B57" s="2871"/>
      <c r="C57" s="2872" t="s">
        <v>5081</v>
      </c>
      <c r="D57" s="17"/>
      <c r="E57" s="17"/>
      <c r="F57" s="17"/>
      <c r="G57" s="73"/>
    </row>
    <row r="58" spans="1:7">
      <c r="A58" s="2856"/>
      <c r="B58" s="2871"/>
      <c r="C58" s="2872" t="s">
        <v>5082</v>
      </c>
      <c r="D58" s="17"/>
      <c r="E58" s="17"/>
      <c r="F58" s="17"/>
      <c r="G58" s="73"/>
    </row>
    <row r="59" spans="1:7">
      <c r="A59" s="2856"/>
      <c r="B59" s="2872"/>
      <c r="C59" s="2872"/>
      <c r="D59" s="17"/>
      <c r="E59" s="17"/>
      <c r="F59" s="17"/>
      <c r="G59" s="73"/>
    </row>
    <row r="60" spans="1:7" ht="15.75">
      <c r="A60" s="2856"/>
      <c r="B60" s="2870" t="s">
        <v>5083</v>
      </c>
      <c r="C60" s="2870"/>
      <c r="D60" s="17"/>
      <c r="E60" s="17"/>
      <c r="F60" s="17"/>
      <c r="G60" s="73"/>
    </row>
    <row r="61" spans="1:7">
      <c r="A61" s="2856"/>
      <c r="C61" s="2872" t="s">
        <v>5084</v>
      </c>
      <c r="D61" s="17"/>
      <c r="E61" s="17"/>
      <c r="F61" s="17"/>
      <c r="G61" s="73"/>
    </row>
    <row r="62" spans="1:7">
      <c r="A62" s="2856"/>
      <c r="C62" s="2872" t="s">
        <v>5085</v>
      </c>
      <c r="D62" s="17"/>
      <c r="E62" s="17"/>
      <c r="F62" s="17"/>
      <c r="G62" s="73"/>
    </row>
    <row r="63" spans="1:7">
      <c r="A63" s="2856"/>
      <c r="C63" s="2872" t="s">
        <v>5086</v>
      </c>
      <c r="D63" s="17"/>
      <c r="E63" s="17"/>
      <c r="F63" s="17"/>
      <c r="G63" s="73"/>
    </row>
    <row r="64" spans="1:7">
      <c r="A64" s="2856"/>
      <c r="C64" s="2872" t="s">
        <v>5087</v>
      </c>
      <c r="D64" s="17"/>
      <c r="E64" s="17"/>
      <c r="F64" s="17"/>
      <c r="G64" s="73"/>
    </row>
    <row r="65" spans="1:9">
      <c r="A65" s="2856"/>
      <c r="C65" s="2872" t="s">
        <v>5088</v>
      </c>
      <c r="D65" s="17"/>
      <c r="E65" s="17"/>
      <c r="F65" s="17"/>
      <c r="G65" s="73"/>
    </row>
    <row r="66" spans="1:9">
      <c r="A66" s="2367"/>
      <c r="B66" s="17"/>
      <c r="C66" s="17"/>
      <c r="D66" s="17"/>
      <c r="E66" s="17"/>
      <c r="F66" s="17"/>
      <c r="G66" s="73"/>
    </row>
    <row r="67" spans="1:9">
      <c r="A67" s="1442"/>
      <c r="B67" s="77"/>
      <c r="C67" s="77"/>
      <c r="D67" s="77"/>
      <c r="E67" s="77"/>
      <c r="F67" s="77"/>
      <c r="G67" s="76"/>
    </row>
    <row r="68" spans="1:9">
      <c r="A68" s="2373" t="s">
        <v>3078</v>
      </c>
      <c r="B68" s="611"/>
      <c r="C68" s="611"/>
      <c r="D68" s="611"/>
      <c r="E68" s="611"/>
      <c r="F68" s="611"/>
      <c r="G68" s="507"/>
    </row>
    <row r="69" spans="1:9">
      <c r="A69" s="72" t="s">
        <v>3079</v>
      </c>
      <c r="B69" s="17"/>
      <c r="C69" s="17"/>
      <c r="D69" s="17"/>
      <c r="E69" s="17"/>
      <c r="F69" s="17"/>
      <c r="G69" s="73"/>
    </row>
    <row r="70" spans="1:9">
      <c r="A70" s="72" t="s">
        <v>3080</v>
      </c>
      <c r="B70" s="17"/>
      <c r="C70" s="17"/>
      <c r="D70" s="17"/>
      <c r="E70" s="17"/>
      <c r="F70" s="17"/>
      <c r="G70" s="73"/>
    </row>
    <row r="71" spans="1:9">
      <c r="A71" s="2368" t="s">
        <v>4375</v>
      </c>
      <c r="B71" s="1395"/>
      <c r="C71" s="1395"/>
      <c r="D71" s="1395"/>
      <c r="E71" s="1395"/>
      <c r="F71" s="1395"/>
      <c r="G71" s="656"/>
    </row>
    <row r="72" spans="1:9">
      <c r="A72" s="72"/>
      <c r="B72" s="250"/>
      <c r="C72" s="250"/>
      <c r="D72" s="250"/>
      <c r="E72" s="250"/>
      <c r="F72" s="655" t="s">
        <v>1743</v>
      </c>
      <c r="G72" s="246" t="s">
        <v>1744</v>
      </c>
    </row>
    <row r="73" spans="1:9">
      <c r="A73" s="72"/>
      <c r="B73" s="655" t="s">
        <v>1714</v>
      </c>
      <c r="C73" s="655" t="s">
        <v>1745</v>
      </c>
      <c r="D73" s="250"/>
      <c r="E73" s="655" t="s">
        <v>1826</v>
      </c>
      <c r="F73" s="655" t="s">
        <v>1746</v>
      </c>
      <c r="G73" s="246" t="s">
        <v>1747</v>
      </c>
    </row>
    <row r="74" spans="1:9">
      <c r="A74" s="72"/>
      <c r="B74" s="655" t="s">
        <v>1717</v>
      </c>
      <c r="C74" s="655" t="s">
        <v>1748</v>
      </c>
      <c r="D74" s="250"/>
      <c r="E74" s="655" t="s">
        <v>3006</v>
      </c>
      <c r="F74" s="655" t="s">
        <v>3007</v>
      </c>
      <c r="G74" s="246" t="s">
        <v>3008</v>
      </c>
    </row>
    <row r="75" spans="1:9">
      <c r="A75" s="72"/>
      <c r="B75" s="250">
        <v>1</v>
      </c>
      <c r="C75" s="250" t="s">
        <v>1749</v>
      </c>
      <c r="D75" s="250"/>
      <c r="E75" s="233">
        <v>0</v>
      </c>
      <c r="F75" s="311"/>
      <c r="G75" s="283"/>
    </row>
    <row r="76" spans="1:9">
      <c r="A76" s="72"/>
      <c r="B76" s="250">
        <v>2</v>
      </c>
      <c r="C76" s="250" t="s">
        <v>1750</v>
      </c>
      <c r="D76" s="250"/>
      <c r="E76" s="233">
        <v>0</v>
      </c>
      <c r="F76" s="311"/>
      <c r="G76" s="3315">
        <v>1.4369230769230771E-2</v>
      </c>
    </row>
    <row r="77" spans="1:9">
      <c r="A77" s="72"/>
      <c r="B77" s="250">
        <v>3</v>
      </c>
      <c r="C77" s="250" t="s">
        <v>1649</v>
      </c>
      <c r="D77" s="250"/>
      <c r="E77" s="233">
        <v>2779457584</v>
      </c>
      <c r="F77" s="657">
        <f>IF(ISERR(+E77/+E$80)," ",(E77/E$80))</f>
        <v>0.44703305313167219</v>
      </c>
      <c r="G77" s="3315">
        <v>3.7499999999999999E-2</v>
      </c>
      <c r="H77" s="3442"/>
    </row>
    <row r="78" spans="1:9">
      <c r="A78" s="72"/>
      <c r="B78" s="250">
        <v>4</v>
      </c>
      <c r="C78" s="250" t="s">
        <v>1751</v>
      </c>
      <c r="D78" s="250"/>
      <c r="E78" s="233">
        <v>28984701</v>
      </c>
      <c r="F78" s="657">
        <f>IF(ISERR(+E78/+E$80)," ",(E78/E$80))</f>
        <v>4.661743880074491E-3</v>
      </c>
      <c r="G78" s="3315">
        <v>3.6588120629159525E-2</v>
      </c>
      <c r="H78" s="3442"/>
    </row>
    <row r="79" spans="1:9">
      <c r="A79" s="72"/>
      <c r="B79" s="250">
        <v>5</v>
      </c>
      <c r="C79" s="250" t="s">
        <v>1752</v>
      </c>
      <c r="D79" s="250"/>
      <c r="E79" s="233">
        <v>3409123876</v>
      </c>
      <c r="F79" s="657">
        <f>IF(ISERR(+E79/+E$80)," ",(E79/E$80))</f>
        <v>0.54830520298825336</v>
      </c>
      <c r="G79" s="3315">
        <v>9.2999999999999999E-2</v>
      </c>
      <c r="H79" s="2932"/>
    </row>
    <row r="80" spans="1:9">
      <c r="A80" s="72"/>
      <c r="B80" s="250">
        <v>6</v>
      </c>
      <c r="C80" s="250" t="s">
        <v>1753</v>
      </c>
      <c r="D80" s="250"/>
      <c r="E80" s="233">
        <f>+E77+E78+E79</f>
        <v>6217566161</v>
      </c>
      <c r="F80" s="657">
        <f>F77+F78+F79</f>
        <v>1</v>
      </c>
      <c r="G80" s="283"/>
      <c r="I80" s="773"/>
    </row>
    <row r="81" spans="1:9">
      <c r="A81" s="72"/>
      <c r="B81" s="84">
        <v>7</v>
      </c>
      <c r="C81" s="84" t="s">
        <v>1754</v>
      </c>
      <c r="D81" s="84"/>
      <c r="E81" s="652">
        <v>285464519</v>
      </c>
      <c r="F81" s="658"/>
      <c r="G81" s="281"/>
      <c r="I81" s="777"/>
    </row>
    <row r="82" spans="1:9">
      <c r="A82" s="72"/>
      <c r="B82" s="86"/>
      <c r="C82" s="86" t="s">
        <v>1755</v>
      </c>
      <c r="D82" s="86"/>
      <c r="E82" s="449"/>
      <c r="F82" s="302"/>
      <c r="G82" s="282"/>
      <c r="I82" s="773"/>
    </row>
    <row r="83" spans="1:9">
      <c r="A83" s="72"/>
      <c r="B83" s="17"/>
      <c r="C83" s="17"/>
      <c r="D83" s="17"/>
      <c r="E83" s="17"/>
      <c r="F83" s="17"/>
      <c r="G83" s="73"/>
    </row>
    <row r="84" spans="1:9">
      <c r="A84" s="87" t="s">
        <v>1756</v>
      </c>
      <c r="B84" s="88"/>
      <c r="C84" s="88"/>
      <c r="D84" s="88"/>
      <c r="E84" s="88"/>
      <c r="F84" s="88"/>
      <c r="G84" s="85"/>
    </row>
    <row r="85" spans="1:9">
      <c r="A85" s="72"/>
      <c r="B85" s="17"/>
      <c r="C85" s="17"/>
      <c r="D85" s="17" t="s">
        <v>1757</v>
      </c>
      <c r="E85" s="2873" t="s">
        <v>5089</v>
      </c>
      <c r="F85" s="640"/>
      <c r="G85" s="73"/>
    </row>
    <row r="86" spans="1:9">
      <c r="A86" s="72"/>
      <c r="B86" s="17"/>
      <c r="C86" s="17"/>
      <c r="D86" s="17"/>
      <c r="E86" s="17"/>
      <c r="F86" s="17"/>
      <c r="G86" s="73"/>
    </row>
    <row r="87" spans="1:9">
      <c r="A87" s="87" t="s">
        <v>467</v>
      </c>
      <c r="B87" s="88"/>
      <c r="C87" s="88"/>
      <c r="D87" s="88"/>
      <c r="E87" s="88"/>
      <c r="F87" s="88"/>
      <c r="G87" s="85"/>
    </row>
    <row r="88" spans="1:9">
      <c r="A88" s="72"/>
      <c r="B88" s="17"/>
      <c r="C88" s="17"/>
      <c r="D88" s="17" t="s">
        <v>1757</v>
      </c>
      <c r="E88" s="17" t="s">
        <v>5090</v>
      </c>
      <c r="F88" s="640"/>
      <c r="G88" s="73"/>
    </row>
    <row r="89" spans="1:9">
      <c r="A89" s="72"/>
      <c r="B89" s="17"/>
      <c r="C89" s="17"/>
      <c r="D89" s="17"/>
      <c r="E89" s="17"/>
      <c r="F89" s="17"/>
      <c r="G89" s="73"/>
    </row>
    <row r="90" spans="1:9">
      <c r="A90" s="87" t="s">
        <v>468</v>
      </c>
      <c r="B90" s="88"/>
      <c r="C90" s="88"/>
      <c r="D90" s="88"/>
      <c r="E90" s="88"/>
      <c r="F90" s="88"/>
      <c r="G90" s="85"/>
    </row>
    <row r="91" spans="1:9">
      <c r="A91" s="72" t="s">
        <v>469</v>
      </c>
      <c r="B91" s="17"/>
      <c r="C91" s="17"/>
      <c r="D91" s="640" t="s">
        <v>1757</v>
      </c>
      <c r="E91" s="640">
        <v>1.7100000000000001E-2</v>
      </c>
      <c r="F91" s="17"/>
      <c r="G91" s="73"/>
    </row>
    <row r="92" spans="1:9" ht="15.75" thickBot="1">
      <c r="A92" s="96" t="s">
        <v>470</v>
      </c>
      <c r="B92" s="97"/>
      <c r="C92" s="97"/>
      <c r="D92" s="659" t="s">
        <v>1757</v>
      </c>
      <c r="E92" s="659">
        <v>4.99E-2</v>
      </c>
      <c r="F92" s="97"/>
      <c r="G92" s="98"/>
    </row>
    <row r="93" spans="1:9" ht="15.75">
      <c r="A93" s="99" t="s">
        <v>471</v>
      </c>
      <c r="B93" s="17"/>
      <c r="C93" s="99"/>
      <c r="D93" s="99" t="s">
        <v>472</v>
      </c>
    </row>
    <row r="94" spans="1:9">
      <c r="A94" s="3709" t="s">
        <v>473</v>
      </c>
      <c r="B94" s="3709"/>
      <c r="C94" s="3709"/>
      <c r="D94" s="3709"/>
      <c r="E94" s="3709"/>
      <c r="F94" s="3709"/>
      <c r="G94" s="3709"/>
    </row>
    <row r="95" spans="1:9" ht="15.75">
      <c r="A95" s="594" t="s">
        <v>1179</v>
      </c>
      <c r="B95" s="2365"/>
      <c r="C95" s="2365"/>
      <c r="D95" s="2365"/>
      <c r="E95" s="2365"/>
      <c r="F95" s="2365"/>
      <c r="G95" s="2365"/>
    </row>
    <row r="96" spans="1:9" ht="15.75" thickBot="1">
      <c r="A96" s="17" t="str">
        <f>'Data Sheet'!$C$25</f>
        <v xml:space="preserve">Niagara Mohawk Power Corporation </v>
      </c>
      <c r="B96" s="17"/>
      <c r="C96" s="17"/>
      <c r="D96" s="17"/>
      <c r="E96" s="17"/>
      <c r="F96" s="641" t="str">
        <f>'Data Sheet'!$C$40</f>
        <v>April 12, 2018</v>
      </c>
      <c r="G96" s="9" t="str">
        <f>'Data Sheet'!$C$38</f>
        <v>December 31, 2017</v>
      </c>
    </row>
    <row r="97" spans="1:7">
      <c r="A97" s="29"/>
      <c r="B97" s="66"/>
      <c r="C97" s="66"/>
      <c r="D97" s="66"/>
      <c r="E97" s="66"/>
      <c r="F97" s="66"/>
      <c r="G97" s="67"/>
    </row>
    <row r="98" spans="1:7">
      <c r="A98" s="2839" t="s">
        <v>112</v>
      </c>
      <c r="B98" s="2365"/>
      <c r="C98" s="2365"/>
      <c r="D98" s="2365"/>
      <c r="E98" s="2365"/>
      <c r="F98" s="2365"/>
      <c r="G98" s="386"/>
    </row>
    <row r="99" spans="1:7">
      <c r="A99" s="74"/>
      <c r="B99" s="77"/>
      <c r="C99" s="77"/>
      <c r="D99" s="77"/>
      <c r="E99" s="77"/>
      <c r="F99" s="77"/>
      <c r="G99" s="76"/>
    </row>
    <row r="100" spans="1:7">
      <c r="A100" s="87"/>
      <c r="B100" s="88"/>
      <c r="C100" s="88"/>
      <c r="D100" s="88"/>
      <c r="E100" s="88"/>
      <c r="F100" s="88"/>
      <c r="G100" s="73"/>
    </row>
    <row r="101" spans="1:7">
      <c r="A101" s="72"/>
      <c r="B101" s="17"/>
      <c r="C101" s="17"/>
      <c r="D101" s="17"/>
      <c r="E101" s="17"/>
      <c r="F101" s="17"/>
      <c r="G101" s="73"/>
    </row>
    <row r="102" spans="1:7">
      <c r="A102" s="72"/>
      <c r="B102" s="17"/>
      <c r="C102" s="17"/>
      <c r="D102" s="17"/>
      <c r="E102" s="17"/>
      <c r="F102" s="17"/>
      <c r="G102" s="73"/>
    </row>
    <row r="103" spans="1:7">
      <c r="A103" s="72"/>
      <c r="B103" s="17"/>
      <c r="C103" s="17"/>
      <c r="D103" s="17"/>
      <c r="E103" s="17"/>
      <c r="F103" s="17"/>
      <c r="G103" s="73"/>
    </row>
    <row r="104" spans="1:7">
      <c r="A104" s="72"/>
      <c r="B104" s="17"/>
      <c r="C104" s="17"/>
      <c r="D104" s="17"/>
      <c r="E104" s="17"/>
      <c r="F104" s="17"/>
      <c r="G104" s="73"/>
    </row>
    <row r="105" spans="1:7">
      <c r="A105" s="72"/>
      <c r="B105" s="17"/>
      <c r="C105" s="17"/>
      <c r="D105" s="17"/>
      <c r="E105" s="17"/>
      <c r="F105" s="17"/>
      <c r="G105" s="73"/>
    </row>
    <row r="106" spans="1:7">
      <c r="A106" s="72"/>
      <c r="B106" s="17"/>
      <c r="C106" s="17"/>
      <c r="D106" s="17"/>
      <c r="E106" s="17"/>
      <c r="F106" s="17"/>
      <c r="G106" s="73"/>
    </row>
    <row r="107" spans="1:7">
      <c r="A107" s="72"/>
      <c r="B107" s="17"/>
      <c r="C107" s="17"/>
      <c r="D107" s="17"/>
      <c r="E107" s="17"/>
      <c r="F107" s="17"/>
      <c r="G107" s="73"/>
    </row>
    <row r="108" spans="1:7">
      <c r="A108" s="72"/>
      <c r="B108" s="17"/>
      <c r="C108" s="17"/>
      <c r="D108" s="17"/>
      <c r="E108" s="17"/>
      <c r="F108" s="17"/>
      <c r="G108" s="73"/>
    </row>
    <row r="109" spans="1:7">
      <c r="A109" s="72"/>
      <c r="B109" s="17"/>
      <c r="C109" s="2365"/>
      <c r="D109" s="17"/>
      <c r="E109" s="2365"/>
      <c r="F109" s="2365"/>
      <c r="G109" s="73"/>
    </row>
    <row r="110" spans="1:7">
      <c r="A110" s="72"/>
      <c r="B110" s="17"/>
      <c r="C110" s="17"/>
      <c r="D110" s="17"/>
      <c r="E110" s="17"/>
      <c r="F110" s="17"/>
      <c r="G110" s="73"/>
    </row>
    <row r="111" spans="1:7">
      <c r="A111" s="72"/>
      <c r="B111" s="17"/>
      <c r="C111" s="17"/>
      <c r="D111" s="17"/>
      <c r="E111" s="17"/>
      <c r="F111" s="17"/>
      <c r="G111" s="73"/>
    </row>
    <row r="112" spans="1:7">
      <c r="A112" s="72"/>
      <c r="B112" s="17"/>
      <c r="C112" s="17"/>
      <c r="D112" s="17"/>
      <c r="E112" s="17"/>
      <c r="F112" s="17"/>
      <c r="G112" s="73"/>
    </row>
    <row r="113" spans="1:7">
      <c r="A113" s="72"/>
      <c r="B113" s="17"/>
      <c r="C113" s="17"/>
      <c r="D113" s="17"/>
      <c r="E113" s="17"/>
      <c r="F113" s="17"/>
      <c r="G113" s="73"/>
    </row>
    <row r="114" spans="1:7">
      <c r="A114" s="72"/>
      <c r="B114" s="17"/>
      <c r="C114" s="17"/>
      <c r="D114" s="17"/>
      <c r="E114" s="17"/>
      <c r="F114" s="17"/>
      <c r="G114" s="73"/>
    </row>
    <row r="115" spans="1:7">
      <c r="A115" s="72"/>
      <c r="B115" s="17"/>
      <c r="C115" s="17"/>
      <c r="D115" s="17"/>
      <c r="E115" s="17"/>
      <c r="F115" s="17"/>
      <c r="G115" s="73"/>
    </row>
    <row r="116" spans="1:7">
      <c r="A116" s="72"/>
      <c r="B116" s="17"/>
      <c r="C116" s="17"/>
      <c r="D116" s="17"/>
      <c r="E116" s="17"/>
      <c r="F116" s="17"/>
      <c r="G116" s="73"/>
    </row>
    <row r="117" spans="1:7">
      <c r="A117" s="72"/>
      <c r="B117" s="17"/>
      <c r="C117" s="17"/>
      <c r="D117" s="17"/>
      <c r="E117" s="17"/>
      <c r="F117" s="17"/>
      <c r="G117" s="73"/>
    </row>
    <row r="118" spans="1:7">
      <c r="A118" s="72"/>
      <c r="B118" s="17"/>
      <c r="C118" s="17"/>
      <c r="D118" s="17"/>
      <c r="E118" s="17"/>
      <c r="F118" s="17"/>
      <c r="G118" s="73"/>
    </row>
    <row r="119" spans="1:7">
      <c r="A119" s="72"/>
      <c r="B119" s="17"/>
      <c r="C119" s="17"/>
      <c r="D119" s="17"/>
      <c r="E119" s="17"/>
      <c r="F119" s="17"/>
      <c r="G119" s="73"/>
    </row>
    <row r="120" spans="1:7">
      <c r="A120" s="72"/>
      <c r="B120" s="17"/>
      <c r="C120" s="17"/>
      <c r="D120" s="17"/>
      <c r="E120" s="17"/>
      <c r="F120" s="17"/>
      <c r="G120" s="73"/>
    </row>
    <row r="121" spans="1:7">
      <c r="A121" s="72"/>
      <c r="B121" s="17"/>
      <c r="C121" s="17"/>
      <c r="D121" s="17"/>
      <c r="E121" s="17"/>
      <c r="F121" s="17"/>
      <c r="G121" s="73"/>
    </row>
    <row r="122" spans="1:7">
      <c r="A122" s="72"/>
      <c r="B122" s="17"/>
      <c r="C122" s="17"/>
      <c r="D122" s="17"/>
      <c r="E122" s="17"/>
      <c r="F122" s="17"/>
      <c r="G122" s="73"/>
    </row>
    <row r="123" spans="1:7">
      <c r="A123" s="72"/>
      <c r="B123" s="17"/>
      <c r="C123" s="17"/>
      <c r="D123" s="17"/>
      <c r="E123" s="17"/>
      <c r="F123" s="17"/>
      <c r="G123" s="73"/>
    </row>
    <row r="124" spans="1:7">
      <c r="A124" s="72"/>
      <c r="B124" s="17"/>
      <c r="C124" s="17"/>
      <c r="D124" s="17"/>
      <c r="E124" s="17"/>
      <c r="F124" s="17"/>
      <c r="G124" s="73"/>
    </row>
    <row r="125" spans="1:7">
      <c r="A125" s="72"/>
      <c r="B125" s="17"/>
      <c r="C125" s="17"/>
      <c r="D125" s="17"/>
      <c r="E125" s="17"/>
      <c r="F125" s="17"/>
      <c r="G125" s="73"/>
    </row>
    <row r="126" spans="1:7">
      <c r="A126" s="72"/>
      <c r="B126" s="17"/>
      <c r="C126" s="17"/>
      <c r="D126" s="17"/>
      <c r="E126" s="17"/>
      <c r="F126" s="17"/>
      <c r="G126" s="73"/>
    </row>
    <row r="127" spans="1:7">
      <c r="A127" s="72"/>
      <c r="B127" s="17"/>
      <c r="C127" s="17"/>
      <c r="D127" s="17"/>
      <c r="E127" s="17"/>
      <c r="F127" s="17"/>
      <c r="G127" s="73"/>
    </row>
    <row r="128" spans="1:7">
      <c r="A128" s="72"/>
      <c r="B128" s="17"/>
      <c r="C128" s="17"/>
      <c r="D128" s="17"/>
      <c r="E128" s="17"/>
      <c r="F128" s="17"/>
      <c r="G128" s="73"/>
    </row>
    <row r="129" spans="1:7">
      <c r="A129" s="72"/>
      <c r="B129" s="17"/>
      <c r="C129" s="17"/>
      <c r="D129" s="17"/>
      <c r="E129" s="17"/>
      <c r="F129" s="17"/>
      <c r="G129" s="73"/>
    </row>
    <row r="130" spans="1:7">
      <c r="A130" s="72"/>
      <c r="B130" s="17"/>
      <c r="C130" s="17"/>
      <c r="D130" s="17"/>
      <c r="E130" s="17"/>
      <c r="F130" s="17"/>
      <c r="G130" s="73"/>
    </row>
    <row r="131" spans="1:7">
      <c r="A131" s="72"/>
      <c r="B131" s="17"/>
      <c r="C131" s="17"/>
      <c r="D131" s="17"/>
      <c r="E131" s="17"/>
      <c r="F131" s="17"/>
      <c r="G131" s="73"/>
    </row>
    <row r="132" spans="1:7">
      <c r="A132" s="72"/>
      <c r="B132" s="17"/>
      <c r="C132" s="17"/>
      <c r="D132" s="17"/>
      <c r="E132" s="17"/>
      <c r="F132" s="17"/>
      <c r="G132" s="73"/>
    </row>
    <row r="133" spans="1:7">
      <c r="A133" s="72"/>
      <c r="B133" s="17"/>
      <c r="C133" s="17"/>
      <c r="D133" s="17"/>
      <c r="E133" s="17"/>
      <c r="F133" s="17"/>
      <c r="G133" s="73"/>
    </row>
    <row r="134" spans="1:7">
      <c r="A134" s="72"/>
      <c r="B134" s="17"/>
      <c r="C134" s="17"/>
      <c r="D134" s="17"/>
      <c r="E134" s="17"/>
      <c r="F134" s="17"/>
      <c r="G134" s="73"/>
    </row>
    <row r="135" spans="1:7">
      <c r="A135" s="72"/>
      <c r="B135" s="17"/>
      <c r="C135" s="17"/>
      <c r="D135" s="17"/>
      <c r="E135" s="17"/>
      <c r="F135" s="17"/>
      <c r="G135" s="73"/>
    </row>
    <row r="136" spans="1:7">
      <c r="A136" s="72"/>
      <c r="B136" s="17"/>
      <c r="C136" s="17"/>
      <c r="D136" s="17"/>
      <c r="E136" s="17"/>
      <c r="F136" s="17"/>
      <c r="G136" s="73"/>
    </row>
    <row r="137" spans="1:7">
      <c r="A137" s="72"/>
      <c r="B137" s="17"/>
      <c r="C137" s="17"/>
      <c r="D137" s="17"/>
      <c r="E137" s="17"/>
      <c r="F137" s="17"/>
      <c r="G137" s="73"/>
    </row>
    <row r="138" spans="1:7">
      <c r="A138" s="72"/>
      <c r="B138" s="17"/>
      <c r="C138" s="17"/>
      <c r="D138" s="17"/>
      <c r="E138" s="17"/>
      <c r="F138" s="17"/>
      <c r="G138" s="73"/>
    </row>
    <row r="139" spans="1:7">
      <c r="A139" s="72"/>
      <c r="B139" s="17"/>
      <c r="C139" s="17"/>
      <c r="D139" s="17"/>
      <c r="E139" s="17"/>
      <c r="F139" s="17"/>
      <c r="G139" s="73"/>
    </row>
    <row r="140" spans="1:7">
      <c r="A140" s="72"/>
      <c r="B140" s="17"/>
      <c r="C140" s="17"/>
      <c r="D140" s="17"/>
      <c r="E140" s="17"/>
      <c r="F140" s="17"/>
      <c r="G140" s="73"/>
    </row>
    <row r="141" spans="1:7">
      <c r="A141" s="72"/>
      <c r="B141" s="17"/>
      <c r="C141" s="17"/>
      <c r="D141" s="17"/>
      <c r="E141" s="17"/>
      <c r="F141" s="17"/>
      <c r="G141" s="73"/>
    </row>
    <row r="142" spans="1:7">
      <c r="A142" s="72"/>
      <c r="B142" s="17"/>
      <c r="C142" s="17"/>
      <c r="D142" s="17"/>
      <c r="E142" s="17"/>
      <c r="F142" s="17"/>
      <c r="G142" s="73"/>
    </row>
    <row r="143" spans="1:7">
      <c r="A143" s="72"/>
      <c r="B143" s="17"/>
      <c r="C143" s="17"/>
      <c r="D143" s="17"/>
      <c r="E143" s="17"/>
      <c r="F143" s="17"/>
      <c r="G143" s="73"/>
    </row>
    <row r="144" spans="1:7">
      <c r="A144" s="72"/>
      <c r="B144" s="17"/>
      <c r="C144" s="17"/>
      <c r="D144" s="17"/>
      <c r="E144" s="17"/>
      <c r="F144" s="17"/>
      <c r="G144" s="73"/>
    </row>
    <row r="145" spans="1:7">
      <c r="A145" s="72"/>
      <c r="B145" s="17"/>
      <c r="C145" s="17"/>
      <c r="D145" s="17"/>
      <c r="E145" s="17"/>
      <c r="F145" s="17"/>
      <c r="G145" s="73"/>
    </row>
    <row r="146" spans="1:7">
      <c r="A146" s="72"/>
      <c r="B146" s="17"/>
      <c r="C146" s="17"/>
      <c r="D146" s="17"/>
      <c r="E146" s="17"/>
      <c r="F146" s="17"/>
      <c r="G146" s="73"/>
    </row>
    <row r="147" spans="1:7">
      <c r="A147" s="72"/>
      <c r="B147" s="17"/>
      <c r="C147" s="17"/>
      <c r="D147" s="17"/>
      <c r="E147" s="17"/>
      <c r="F147" s="17"/>
      <c r="G147" s="73"/>
    </row>
    <row r="148" spans="1:7">
      <c r="A148" s="72"/>
      <c r="B148" s="17"/>
      <c r="C148" s="17"/>
      <c r="D148" s="17"/>
      <c r="E148" s="17"/>
      <c r="F148" s="17"/>
      <c r="G148" s="73"/>
    </row>
    <row r="149" spans="1:7">
      <c r="A149" s="72"/>
      <c r="B149" s="17"/>
      <c r="C149" s="17"/>
      <c r="D149" s="17"/>
      <c r="E149" s="17"/>
      <c r="F149" s="17"/>
      <c r="G149" s="73"/>
    </row>
    <row r="150" spans="1:7">
      <c r="A150" s="72"/>
      <c r="B150" s="17"/>
      <c r="C150" s="17"/>
      <c r="D150" s="17"/>
      <c r="E150" s="17"/>
      <c r="F150" s="17"/>
      <c r="G150" s="73"/>
    </row>
    <row r="151" spans="1:7">
      <c r="A151" s="72"/>
      <c r="B151" s="17"/>
      <c r="C151" s="17"/>
      <c r="D151" s="17"/>
      <c r="E151" s="17"/>
      <c r="F151" s="17"/>
      <c r="G151" s="73"/>
    </row>
    <row r="152" spans="1:7">
      <c r="A152" s="72"/>
      <c r="B152" s="17"/>
      <c r="C152" s="17"/>
      <c r="D152" s="17"/>
      <c r="E152" s="17"/>
      <c r="F152" s="17"/>
      <c r="G152" s="73"/>
    </row>
    <row r="153" spans="1:7" ht="15.75" thickBot="1">
      <c r="A153" s="96"/>
      <c r="B153" s="97"/>
      <c r="C153" s="275"/>
      <c r="D153" s="275"/>
      <c r="E153" s="275"/>
      <c r="F153" s="97"/>
      <c r="G153" s="98"/>
    </row>
    <row r="154" spans="1:7" ht="15.75">
      <c r="A154" s="99" t="s">
        <v>474</v>
      </c>
      <c r="B154" s="17"/>
      <c r="C154" s="17"/>
      <c r="D154" s="99" t="s">
        <v>472</v>
      </c>
    </row>
    <row r="155" spans="1:7">
      <c r="A155" s="17"/>
      <c r="B155" s="17"/>
      <c r="C155" s="17"/>
      <c r="D155" s="17"/>
      <c r="E155" s="17"/>
      <c r="F155" s="17"/>
    </row>
    <row r="156" spans="1:7" ht="15.75">
      <c r="A156" s="2365" t="s">
        <v>475</v>
      </c>
      <c r="B156" s="2365"/>
      <c r="C156" s="2365"/>
      <c r="D156" s="594"/>
      <c r="E156" s="2365"/>
      <c r="F156" s="2365"/>
      <c r="G156" s="2365"/>
    </row>
  </sheetData>
  <sheetProtection selectLockedCells="1" selectUnlockedCells="1"/>
  <mergeCells count="19">
    <mergeCell ref="F11:G11"/>
    <mergeCell ref="F12:G12"/>
    <mergeCell ref="A9:E9"/>
    <mergeCell ref="A10:E10"/>
    <mergeCell ref="A11:E11"/>
    <mergeCell ref="A12:D12"/>
    <mergeCell ref="A94:G94"/>
    <mergeCell ref="A4:G4"/>
    <mergeCell ref="F5:G5"/>
    <mergeCell ref="F6:G6"/>
    <mergeCell ref="F7:G7"/>
    <mergeCell ref="F8:G8"/>
    <mergeCell ref="A5:E5"/>
    <mergeCell ref="A6:E6"/>
    <mergeCell ref="A7:E7"/>
    <mergeCell ref="A8:E8"/>
    <mergeCell ref="A13:G13"/>
    <mergeCell ref="F9:G9"/>
    <mergeCell ref="F10:G10"/>
  </mergeCells>
  <printOptions horizontalCentered="1" verticalCentered="1"/>
  <pageMargins left="0.5" right="0.5" top="0.5" bottom="0.5" header="0" footer="0"/>
  <pageSetup scale="50"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pageSetUpPr fitToPage="1"/>
  </sheetPr>
  <dimension ref="A1:BG189"/>
  <sheetViews>
    <sheetView defaultGridColor="0" view="pageBreakPreview" colorId="22" zoomScaleNormal="100" zoomScaleSheetLayoutView="100" workbookViewId="0">
      <selection activeCell="E28" sqref="E28"/>
    </sheetView>
  </sheetViews>
  <sheetFormatPr defaultColWidth="9.6640625" defaultRowHeight="15"/>
  <cols>
    <col min="1" max="1" width="2.6640625" style="1479" customWidth="1"/>
    <col min="2" max="2" width="4.5546875" style="1479" customWidth="1"/>
    <col min="3" max="3" width="1.6640625" style="1479" customWidth="1"/>
    <col min="4" max="4" width="39.6640625" style="1479" customWidth="1"/>
    <col min="5" max="5" width="21.44140625" style="1479" customWidth="1"/>
    <col min="6" max="8" width="15.6640625" style="1479" customWidth="1"/>
    <col min="9" max="9" width="14" style="1479" bestFit="1" customWidth="1"/>
    <col min="10" max="10" width="11" style="1479" bestFit="1" customWidth="1"/>
    <col min="11" max="16384" width="9.6640625" style="1479"/>
  </cols>
  <sheetData>
    <row r="1" spans="1:59" ht="17.45" customHeight="1">
      <c r="A1" s="1476"/>
      <c r="B1" s="1621" t="s">
        <v>1785</v>
      </c>
      <c r="C1" s="1621"/>
      <c r="D1" s="1477"/>
      <c r="E1" s="1621" t="s">
        <v>3273</v>
      </c>
      <c r="F1" s="1823" t="s">
        <v>1787</v>
      </c>
      <c r="G1" s="1823" t="s">
        <v>1788</v>
      </c>
      <c r="H1" s="1822"/>
      <c r="I1" s="1502"/>
      <c r="J1" s="1502"/>
      <c r="K1" s="1502"/>
      <c r="L1" s="1502"/>
      <c r="M1" s="1502"/>
      <c r="N1" s="1502"/>
      <c r="O1" s="1502"/>
      <c r="P1" s="1502"/>
      <c r="Q1" s="1502"/>
      <c r="R1" s="1502"/>
      <c r="S1" s="1502"/>
      <c r="T1" s="1502"/>
      <c r="U1" s="1502"/>
      <c r="V1" s="1502"/>
      <c r="W1" s="1502"/>
      <c r="X1" s="1502"/>
      <c r="Y1" s="1502"/>
      <c r="Z1" s="1502"/>
      <c r="AA1" s="1502"/>
      <c r="AB1" s="1502"/>
      <c r="AC1" s="1502"/>
      <c r="AD1" s="1502"/>
      <c r="AE1" s="1502"/>
      <c r="AF1" s="1502"/>
      <c r="AG1" s="1502"/>
      <c r="AH1" s="1502"/>
      <c r="AI1" s="1502"/>
      <c r="AJ1" s="1502"/>
      <c r="AK1" s="1502"/>
      <c r="AL1" s="1502"/>
      <c r="AM1" s="1502"/>
      <c r="AN1" s="1502"/>
      <c r="AO1" s="1502"/>
      <c r="AP1" s="1502"/>
      <c r="AQ1" s="1502"/>
      <c r="AR1" s="1502"/>
      <c r="AS1" s="1502"/>
      <c r="AT1" s="1502"/>
      <c r="AU1" s="1502"/>
      <c r="AV1" s="1502"/>
      <c r="AW1" s="1502"/>
      <c r="AX1" s="1502"/>
      <c r="AY1" s="1502"/>
      <c r="AZ1" s="1502"/>
      <c r="BA1" s="1502"/>
      <c r="BB1" s="1502"/>
      <c r="BC1" s="1502"/>
      <c r="BD1" s="1502"/>
      <c r="BE1" s="1502"/>
      <c r="BF1" s="1502"/>
      <c r="BG1" s="1502"/>
    </row>
    <row r="2" spans="1:59" ht="13.5" customHeight="1">
      <c r="A2" s="1480"/>
      <c r="B2" s="1502" t="str">
        <f>'Data Sheet'!$C$25</f>
        <v xml:space="preserve">Niagara Mohawk Power Corporation </v>
      </c>
      <c r="C2" s="1502"/>
      <c r="D2" s="1921"/>
      <c r="E2" s="2740" t="s">
        <v>1804</v>
      </c>
      <c r="F2" s="1735" t="s">
        <v>3292</v>
      </c>
      <c r="G2" s="1922"/>
      <c r="H2" s="1482"/>
      <c r="I2" s="1502"/>
      <c r="J2" s="1502"/>
      <c r="K2" s="1502"/>
      <c r="L2" s="1502"/>
      <c r="M2" s="1502"/>
      <c r="N2" s="1502"/>
      <c r="O2" s="1502"/>
      <c r="P2" s="1502"/>
      <c r="Q2" s="1502"/>
      <c r="R2" s="1502"/>
      <c r="S2" s="1502"/>
      <c r="T2" s="1502"/>
      <c r="U2" s="1502"/>
      <c r="V2" s="1502"/>
      <c r="W2" s="1502"/>
      <c r="X2" s="1502"/>
      <c r="Y2" s="1502"/>
      <c r="Z2" s="1502"/>
      <c r="AA2" s="1502"/>
      <c r="AB2" s="1502"/>
      <c r="AC2" s="1502"/>
      <c r="AD2" s="1502"/>
      <c r="AE2" s="1502"/>
      <c r="AF2" s="1502"/>
      <c r="AG2" s="1502"/>
      <c r="AH2" s="1502"/>
      <c r="AI2" s="1502"/>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row>
    <row r="3" spans="1:59" ht="15" customHeight="1">
      <c r="A3" s="1480"/>
      <c r="B3" s="1635"/>
      <c r="C3" s="1635"/>
      <c r="D3" s="1923"/>
      <c r="E3" s="2744" t="s">
        <v>402</v>
      </c>
      <c r="F3" s="1924" t="str">
        <f>'Data Sheet'!$C$40</f>
        <v>April 12, 2018</v>
      </c>
      <c r="G3" s="1825" t="str">
        <f>'Data Sheet'!$C$38</f>
        <v>December 31, 2017</v>
      </c>
      <c r="H3" s="1826"/>
      <c r="I3" s="1502"/>
      <c r="J3" s="1502"/>
      <c r="K3" s="1502"/>
      <c r="L3" s="1502"/>
      <c r="M3" s="1502"/>
      <c r="N3" s="1502"/>
      <c r="O3" s="1502"/>
      <c r="P3" s="1502"/>
      <c r="Q3" s="1502"/>
      <c r="R3" s="1502"/>
      <c r="S3" s="1502"/>
      <c r="T3" s="1502"/>
      <c r="U3" s="1502"/>
      <c r="V3" s="1502"/>
      <c r="W3" s="1502"/>
      <c r="X3" s="1502"/>
      <c r="Y3" s="1502"/>
      <c r="Z3" s="1502"/>
      <c r="AA3" s="1502"/>
      <c r="AB3" s="1502"/>
      <c r="AC3" s="1502"/>
      <c r="AD3" s="1502"/>
      <c r="AE3" s="1502"/>
      <c r="AF3" s="1502"/>
      <c r="AG3" s="1502"/>
      <c r="AH3" s="1502"/>
      <c r="AI3" s="1502"/>
      <c r="AJ3" s="1502"/>
      <c r="AK3" s="1502"/>
      <c r="AL3" s="1502"/>
      <c r="AM3" s="1502"/>
      <c r="AN3" s="1502"/>
      <c r="AO3" s="1502"/>
      <c r="AP3" s="1502"/>
      <c r="AQ3" s="1502"/>
      <c r="AR3" s="1502"/>
      <c r="AS3" s="1502"/>
      <c r="AT3" s="1502"/>
      <c r="AU3" s="1502"/>
      <c r="AV3" s="1502"/>
      <c r="AW3" s="1502"/>
      <c r="AX3" s="1502"/>
      <c r="AY3" s="1502"/>
      <c r="AZ3" s="1502"/>
      <c r="BA3" s="1502"/>
      <c r="BB3" s="1502"/>
      <c r="BC3" s="1502"/>
      <c r="BD3" s="1502"/>
      <c r="BE3" s="1502"/>
      <c r="BF3" s="1502"/>
      <c r="BG3" s="1502"/>
    </row>
    <row r="4" spans="1:59" ht="15" customHeight="1">
      <c r="A4" s="1827" t="s">
        <v>476</v>
      </c>
      <c r="B4" s="1740"/>
      <c r="C4" s="1740"/>
      <c r="D4" s="1925"/>
      <c r="E4" s="1740"/>
      <c r="F4" s="1740"/>
      <c r="G4" s="1740"/>
      <c r="H4" s="1741"/>
      <c r="I4" s="1502"/>
      <c r="J4" s="1502"/>
      <c r="K4" s="1502"/>
      <c r="L4" s="1502"/>
      <c r="M4" s="1502"/>
      <c r="N4" s="1502"/>
      <c r="O4" s="1502"/>
      <c r="P4" s="1502"/>
      <c r="Q4" s="1502"/>
      <c r="R4" s="1502"/>
      <c r="S4" s="1502"/>
      <c r="T4" s="1502"/>
      <c r="U4" s="1502"/>
      <c r="V4" s="1502"/>
      <c r="W4" s="1502"/>
      <c r="X4" s="1502"/>
      <c r="Y4" s="1502"/>
      <c r="Z4" s="1502"/>
      <c r="AA4" s="1502"/>
      <c r="AB4" s="1502"/>
      <c r="AC4" s="1502"/>
      <c r="AD4" s="1502"/>
      <c r="AE4" s="1502"/>
      <c r="AF4" s="1502"/>
      <c r="AG4" s="1502"/>
      <c r="AH4" s="1502"/>
      <c r="AI4" s="1502"/>
      <c r="AJ4" s="1502"/>
      <c r="AK4" s="1502"/>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row>
    <row r="5" spans="1:59" ht="13.5" customHeight="1">
      <c r="A5" s="1480"/>
      <c r="B5" s="1502"/>
      <c r="C5" s="1502"/>
      <c r="D5" s="1502"/>
      <c r="E5" s="1502"/>
      <c r="F5" s="1502"/>
      <c r="G5" s="1502"/>
      <c r="H5" s="1482"/>
      <c r="I5" s="1502"/>
      <c r="J5" s="1502"/>
      <c r="K5" s="1502"/>
      <c r="L5" s="1502"/>
      <c r="M5" s="1502"/>
      <c r="N5" s="1502"/>
      <c r="O5" s="1502"/>
      <c r="P5" s="1502"/>
      <c r="Q5" s="1502"/>
      <c r="R5" s="1502"/>
      <c r="S5" s="1502"/>
      <c r="T5" s="1502"/>
      <c r="U5" s="1502"/>
      <c r="V5" s="1502"/>
      <c r="W5" s="1502"/>
      <c r="X5" s="1502"/>
      <c r="Y5" s="1502"/>
      <c r="Z5" s="1502"/>
      <c r="AA5" s="1502"/>
      <c r="AB5" s="1502"/>
      <c r="AC5" s="1502"/>
      <c r="AD5" s="1502"/>
      <c r="AE5" s="1502"/>
      <c r="AF5" s="1502"/>
      <c r="AG5" s="1502"/>
      <c r="AH5" s="1502"/>
      <c r="AI5" s="1502"/>
      <c r="AJ5" s="1502"/>
      <c r="AK5" s="1502"/>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row>
    <row r="6" spans="1:59" ht="13.5" customHeight="1">
      <c r="A6" s="1480"/>
      <c r="B6" s="1829" t="s">
        <v>477</v>
      </c>
      <c r="C6" s="1829"/>
      <c r="D6" s="1829"/>
      <c r="E6" s="1829"/>
      <c r="F6" s="1829"/>
      <c r="G6" s="1829"/>
      <c r="H6" s="1830"/>
      <c r="I6" s="1502"/>
      <c r="J6" s="1502"/>
      <c r="K6" s="1502"/>
      <c r="L6" s="1502"/>
      <c r="M6" s="1502"/>
      <c r="N6" s="1502"/>
      <c r="O6" s="1502"/>
      <c r="P6" s="1502"/>
      <c r="Q6" s="1502"/>
      <c r="R6" s="1502"/>
      <c r="S6" s="1502"/>
      <c r="T6" s="1502"/>
      <c r="U6" s="1502"/>
      <c r="V6" s="1502"/>
      <c r="W6" s="1502"/>
      <c r="X6" s="1502"/>
      <c r="Y6" s="1502"/>
      <c r="Z6" s="1502"/>
      <c r="AA6" s="1502"/>
      <c r="AB6" s="1502"/>
      <c r="AC6" s="1502"/>
      <c r="AD6" s="1502"/>
      <c r="AE6" s="1502"/>
      <c r="AF6" s="1502"/>
      <c r="AG6" s="1502"/>
      <c r="AH6" s="1502"/>
      <c r="AI6" s="1502"/>
      <c r="AJ6" s="1502"/>
      <c r="AK6" s="1502"/>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row>
    <row r="7" spans="1:59" ht="13.5" customHeight="1">
      <c r="A7" s="1480"/>
      <c r="B7" s="1829"/>
      <c r="C7" s="1829"/>
      <c r="D7" s="1829"/>
      <c r="E7" s="1829"/>
      <c r="F7" s="1829"/>
      <c r="G7" s="1829"/>
      <c r="H7" s="1830"/>
      <c r="I7" s="1502"/>
      <c r="J7" s="1502"/>
      <c r="K7" s="1502"/>
      <c r="L7" s="1502"/>
      <c r="M7" s="1502"/>
      <c r="N7" s="1502"/>
      <c r="O7" s="1502"/>
      <c r="P7" s="1502"/>
      <c r="Q7" s="1502"/>
      <c r="R7" s="1502"/>
      <c r="S7" s="1502"/>
      <c r="T7" s="1502"/>
      <c r="U7" s="1502"/>
      <c r="V7" s="1502"/>
      <c r="W7" s="1502"/>
      <c r="X7" s="1502"/>
      <c r="Y7" s="1502"/>
      <c r="Z7" s="1502"/>
      <c r="AA7" s="1502"/>
      <c r="AB7" s="1502"/>
      <c r="AC7" s="1502"/>
      <c r="AD7" s="1502"/>
      <c r="AE7" s="1502"/>
      <c r="AF7" s="1502"/>
      <c r="AG7" s="1502"/>
      <c r="AH7" s="1502"/>
      <c r="AI7" s="1502"/>
      <c r="AJ7" s="1502"/>
      <c r="AK7" s="1502"/>
      <c r="AL7" s="1502"/>
      <c r="AM7" s="1502"/>
      <c r="AN7" s="1502"/>
      <c r="AO7" s="1502"/>
      <c r="AP7" s="1502"/>
      <c r="AQ7" s="1502"/>
      <c r="AR7" s="1502"/>
      <c r="AS7" s="1502"/>
      <c r="AT7" s="1502"/>
      <c r="AU7" s="1502"/>
      <c r="AV7" s="1502"/>
      <c r="AW7" s="1502"/>
      <c r="AX7" s="1502"/>
      <c r="AY7" s="1502"/>
      <c r="AZ7" s="1502"/>
      <c r="BA7" s="1502"/>
      <c r="BB7" s="1502"/>
      <c r="BC7" s="1502"/>
      <c r="BD7" s="1502"/>
      <c r="BE7" s="1502"/>
      <c r="BF7" s="1502"/>
      <c r="BG7" s="1502"/>
    </row>
    <row r="8" spans="1:59" ht="13.5" customHeight="1">
      <c r="A8" s="1480"/>
      <c r="B8" s="1829" t="s">
        <v>478</v>
      </c>
      <c r="C8" s="1829"/>
      <c r="D8" s="1829"/>
      <c r="E8" s="1829"/>
      <c r="F8" s="1829"/>
      <c r="G8" s="1829"/>
      <c r="H8" s="1830"/>
      <c r="I8" s="1502"/>
      <c r="J8" s="1502"/>
      <c r="K8" s="1502"/>
      <c r="L8" s="1502"/>
      <c r="M8" s="1502"/>
      <c r="N8" s="1502"/>
      <c r="O8" s="1502"/>
      <c r="P8" s="1502"/>
      <c r="Q8" s="1502"/>
      <c r="R8" s="1502"/>
      <c r="S8" s="1502"/>
      <c r="T8" s="1502"/>
      <c r="U8" s="1502"/>
      <c r="V8" s="1502"/>
      <c r="W8" s="1502"/>
      <c r="X8" s="1502"/>
      <c r="Y8" s="1502"/>
      <c r="Z8" s="1502"/>
      <c r="AA8" s="1502"/>
      <c r="AB8" s="1502"/>
      <c r="AC8" s="1502"/>
      <c r="AD8" s="1502"/>
      <c r="AE8" s="1502"/>
      <c r="AF8" s="1502"/>
      <c r="AG8" s="1502"/>
      <c r="AH8" s="1502"/>
      <c r="AI8" s="1502"/>
      <c r="AJ8" s="1502"/>
      <c r="AK8" s="1502"/>
      <c r="AL8" s="1502"/>
      <c r="AM8" s="1502"/>
      <c r="AN8" s="1502"/>
      <c r="AO8" s="1502"/>
      <c r="AP8" s="1502"/>
      <c r="AQ8" s="1502"/>
      <c r="AR8" s="1502"/>
      <c r="AS8" s="1502"/>
      <c r="AT8" s="1502"/>
      <c r="AU8" s="1502"/>
      <c r="AV8" s="1502"/>
      <c r="AW8" s="1502"/>
      <c r="AX8" s="1502"/>
      <c r="AY8" s="1502"/>
      <c r="AZ8" s="1502"/>
      <c r="BA8" s="1502"/>
      <c r="BB8" s="1502"/>
      <c r="BC8" s="1502"/>
      <c r="BD8" s="1502"/>
      <c r="BE8" s="1502"/>
      <c r="BF8" s="1502"/>
      <c r="BG8" s="1502"/>
    </row>
    <row r="9" spans="1:59" ht="13.5" customHeight="1">
      <c r="A9" s="1480"/>
      <c r="B9" s="1829" t="s">
        <v>479</v>
      </c>
      <c r="C9" s="1829"/>
      <c r="D9" s="1829"/>
      <c r="E9" s="1829"/>
      <c r="F9" s="1829"/>
      <c r="G9" s="1829"/>
      <c r="H9" s="1830"/>
      <c r="I9" s="1502"/>
      <c r="J9" s="1502"/>
      <c r="K9" s="1502"/>
      <c r="L9" s="1502"/>
      <c r="M9" s="1502"/>
      <c r="N9" s="1502"/>
      <c r="O9" s="1502"/>
      <c r="P9" s="1502"/>
      <c r="Q9" s="1502"/>
      <c r="R9" s="1502"/>
      <c r="S9" s="1502"/>
      <c r="T9" s="1502"/>
      <c r="U9" s="1502"/>
      <c r="V9" s="1502"/>
      <c r="W9" s="1502"/>
      <c r="X9" s="1502"/>
      <c r="Y9" s="1502"/>
      <c r="Z9" s="1502"/>
      <c r="AA9" s="1502"/>
      <c r="AB9" s="1502"/>
      <c r="AC9" s="1502"/>
      <c r="AD9" s="1502"/>
      <c r="AE9" s="1502"/>
      <c r="AF9" s="1502"/>
      <c r="AG9" s="1502"/>
      <c r="AH9" s="1502"/>
      <c r="AI9" s="1502"/>
      <c r="AJ9" s="1502"/>
      <c r="AK9" s="1502"/>
      <c r="AL9" s="1502"/>
      <c r="AM9" s="1502"/>
      <c r="AN9" s="1502"/>
      <c r="AO9" s="1502"/>
      <c r="AP9" s="1502"/>
      <c r="AQ9" s="1502"/>
      <c r="AR9" s="1502"/>
      <c r="AS9" s="1502"/>
      <c r="AT9" s="1502"/>
      <c r="AU9" s="1502"/>
      <c r="AV9" s="1502"/>
      <c r="AW9" s="1502"/>
      <c r="AX9" s="1502"/>
      <c r="AY9" s="1502"/>
      <c r="AZ9" s="1502"/>
      <c r="BA9" s="1502"/>
      <c r="BB9" s="1502"/>
      <c r="BC9" s="1502"/>
      <c r="BD9" s="1502"/>
      <c r="BE9" s="1502"/>
      <c r="BF9" s="1502"/>
      <c r="BG9" s="1502"/>
    </row>
    <row r="10" spans="1:59" ht="13.5" customHeight="1">
      <c r="A10" s="1480"/>
      <c r="B10" s="1829"/>
      <c r="C10" s="1829"/>
      <c r="D10" s="1829"/>
      <c r="E10" s="1829"/>
      <c r="F10" s="1829"/>
      <c r="G10" s="1829"/>
      <c r="H10" s="1830"/>
      <c r="I10" s="1502"/>
      <c r="J10" s="1502"/>
      <c r="K10" s="1502"/>
      <c r="L10" s="1502"/>
      <c r="M10" s="1502"/>
      <c r="N10" s="1502"/>
      <c r="O10" s="1502"/>
      <c r="P10" s="1502"/>
      <c r="Q10" s="1502"/>
      <c r="R10" s="1502"/>
      <c r="S10" s="1502"/>
      <c r="T10" s="1502"/>
      <c r="U10" s="1502"/>
      <c r="V10" s="1502"/>
      <c r="W10" s="1502"/>
      <c r="X10" s="1502"/>
      <c r="Y10" s="1502"/>
      <c r="Z10" s="1502"/>
      <c r="AA10" s="1502"/>
      <c r="AB10" s="1502"/>
      <c r="AC10" s="1502"/>
      <c r="AD10" s="1502"/>
      <c r="AE10" s="1502"/>
      <c r="AF10" s="1502"/>
      <c r="AG10" s="1502"/>
      <c r="AH10" s="1502"/>
      <c r="AI10" s="1502"/>
      <c r="AJ10" s="1502"/>
      <c r="AK10" s="1502"/>
      <c r="AL10" s="1502"/>
      <c r="AM10" s="1502"/>
      <c r="AN10" s="1502"/>
      <c r="AO10" s="1502"/>
      <c r="AP10" s="1502"/>
      <c r="AQ10" s="1502"/>
      <c r="AR10" s="1502"/>
      <c r="AS10" s="1502"/>
      <c r="AT10" s="1502"/>
      <c r="AU10" s="1502"/>
      <c r="AV10" s="1502"/>
      <c r="AW10" s="1502"/>
      <c r="AX10" s="1502"/>
      <c r="AY10" s="1502"/>
      <c r="AZ10" s="1502"/>
      <c r="BA10" s="1502"/>
      <c r="BB10" s="1502"/>
      <c r="BC10" s="1502"/>
      <c r="BD10" s="1502"/>
      <c r="BE10" s="1502"/>
      <c r="BF10" s="1502"/>
      <c r="BG10" s="1502"/>
    </row>
    <row r="11" spans="1:59" ht="13.5" customHeight="1">
      <c r="A11" s="1480"/>
      <c r="B11" s="1829" t="s">
        <v>480</v>
      </c>
      <c r="C11" s="1829"/>
      <c r="D11" s="1829"/>
      <c r="E11" s="1829"/>
      <c r="F11" s="1829"/>
      <c r="G11" s="1829"/>
      <c r="H11" s="1830"/>
      <c r="I11" s="1502"/>
      <c r="J11" s="1502"/>
      <c r="K11" s="1502"/>
      <c r="L11" s="1502"/>
      <c r="M11" s="1502"/>
      <c r="N11" s="1502"/>
      <c r="O11" s="1502"/>
      <c r="P11" s="1502"/>
      <c r="Q11" s="1502"/>
      <c r="R11" s="1502"/>
      <c r="S11" s="1502"/>
      <c r="T11" s="1502"/>
      <c r="U11" s="1502"/>
      <c r="V11" s="1502"/>
      <c r="W11" s="1502"/>
      <c r="X11" s="1502"/>
      <c r="Y11" s="1502"/>
      <c r="Z11" s="1502"/>
      <c r="AA11" s="1502"/>
      <c r="AB11" s="1502"/>
      <c r="AC11" s="1502"/>
      <c r="AD11" s="1502"/>
      <c r="AE11" s="1502"/>
      <c r="AF11" s="1502"/>
      <c r="AG11" s="1502"/>
      <c r="AH11" s="1502"/>
      <c r="AI11" s="1502"/>
      <c r="AJ11" s="1502"/>
      <c r="AK11" s="1502"/>
      <c r="AL11" s="1502"/>
      <c r="AM11" s="1502"/>
      <c r="AN11" s="1502"/>
      <c r="AO11" s="1502"/>
      <c r="AP11" s="1502"/>
      <c r="AQ11" s="1502"/>
      <c r="AR11" s="1502"/>
      <c r="AS11" s="1502"/>
      <c r="AT11" s="1502"/>
      <c r="AU11" s="1502"/>
      <c r="AV11" s="1502"/>
      <c r="AW11" s="1502"/>
      <c r="AX11" s="1502"/>
      <c r="AY11" s="1502"/>
      <c r="AZ11" s="1502"/>
      <c r="BA11" s="1502"/>
      <c r="BB11" s="1502"/>
      <c r="BC11" s="1502"/>
      <c r="BD11" s="1502"/>
      <c r="BE11" s="1502"/>
      <c r="BF11" s="1502"/>
      <c r="BG11" s="1502"/>
    </row>
    <row r="12" spans="1:59" ht="13.5" customHeight="1">
      <c r="A12" s="1480"/>
      <c r="B12" s="1829" t="s">
        <v>628</v>
      </c>
      <c r="C12" s="1829"/>
      <c r="D12" s="1829"/>
      <c r="E12" s="1829"/>
      <c r="F12" s="1829"/>
      <c r="G12" s="1829"/>
      <c r="H12" s="1830"/>
      <c r="I12" s="1502"/>
      <c r="J12" s="1502"/>
      <c r="K12" s="1502"/>
      <c r="L12" s="1502"/>
      <c r="M12" s="1502"/>
      <c r="N12" s="1502"/>
      <c r="O12" s="1502"/>
      <c r="P12" s="1502"/>
      <c r="Q12" s="1502"/>
      <c r="R12" s="1502"/>
      <c r="S12" s="1502"/>
      <c r="T12" s="1502"/>
      <c r="U12" s="1502"/>
      <c r="V12" s="1502"/>
      <c r="W12" s="1502"/>
      <c r="X12" s="1502"/>
      <c r="Y12" s="1502"/>
      <c r="Z12" s="1502"/>
      <c r="AA12" s="1502"/>
      <c r="AB12" s="1502"/>
      <c r="AC12" s="1502"/>
      <c r="AD12" s="1502"/>
      <c r="AE12" s="1502"/>
      <c r="AF12" s="1502"/>
      <c r="AG12" s="1502"/>
      <c r="AH12" s="1502"/>
      <c r="AI12" s="1502"/>
      <c r="AJ12" s="1502"/>
      <c r="AK12" s="1502"/>
      <c r="AL12" s="1502"/>
      <c r="AM12" s="1502"/>
      <c r="AN12" s="1502"/>
      <c r="AO12" s="1502"/>
      <c r="AP12" s="1502"/>
      <c r="AQ12" s="1502"/>
      <c r="AR12" s="1502"/>
      <c r="AS12" s="1502"/>
      <c r="AT12" s="1502"/>
      <c r="AU12" s="1502"/>
      <c r="AV12" s="1502"/>
      <c r="AW12" s="1502"/>
      <c r="AX12" s="1502"/>
      <c r="AY12" s="1502"/>
      <c r="AZ12" s="1502"/>
      <c r="BA12" s="1502"/>
      <c r="BB12" s="1502"/>
      <c r="BC12" s="1502"/>
      <c r="BD12" s="1502"/>
      <c r="BE12" s="1502"/>
      <c r="BF12" s="1502"/>
      <c r="BG12" s="1502"/>
    </row>
    <row r="13" spans="1:59" ht="13.5" customHeight="1">
      <c r="A13" s="1480"/>
      <c r="B13" s="1829" t="s">
        <v>762</v>
      </c>
      <c r="C13" s="1829"/>
      <c r="D13" s="1829"/>
      <c r="E13" s="1829"/>
      <c r="F13" s="1829"/>
      <c r="G13" s="1829"/>
      <c r="H13" s="1830"/>
      <c r="I13" s="1502"/>
      <c r="J13" s="1502"/>
      <c r="K13" s="1502"/>
      <c r="L13" s="1502"/>
      <c r="M13" s="1502"/>
      <c r="N13" s="1502"/>
      <c r="O13" s="1502"/>
      <c r="P13" s="1502"/>
      <c r="Q13" s="1502"/>
      <c r="R13" s="1502"/>
      <c r="S13" s="1502"/>
      <c r="T13" s="1502"/>
      <c r="U13" s="1502"/>
      <c r="V13" s="1502"/>
      <c r="W13" s="1502"/>
      <c r="X13" s="1502"/>
      <c r="Y13" s="1502"/>
      <c r="Z13" s="1502"/>
      <c r="AA13" s="1502"/>
      <c r="AB13" s="1502"/>
      <c r="AC13" s="1502"/>
      <c r="AD13" s="1502"/>
      <c r="AE13" s="1502"/>
      <c r="AF13" s="1502"/>
      <c r="AG13" s="1502"/>
      <c r="AH13" s="1502"/>
      <c r="AI13" s="1502"/>
      <c r="AJ13" s="1502"/>
      <c r="AK13" s="1502"/>
      <c r="AL13" s="1502"/>
      <c r="AM13" s="1502"/>
      <c r="AN13" s="1502"/>
      <c r="AO13" s="1502"/>
      <c r="AP13" s="1502"/>
      <c r="AQ13" s="1502"/>
      <c r="AR13" s="1502"/>
      <c r="AS13" s="1502"/>
      <c r="AT13" s="1502"/>
      <c r="AU13" s="1502"/>
      <c r="AV13" s="1502"/>
      <c r="AW13" s="1502"/>
      <c r="AX13" s="1502"/>
      <c r="AY13" s="1502"/>
      <c r="AZ13" s="1502"/>
      <c r="BA13" s="1502"/>
      <c r="BB13" s="1502"/>
      <c r="BC13" s="1502"/>
      <c r="BD13" s="1502"/>
      <c r="BE13" s="1502"/>
      <c r="BF13" s="1502"/>
      <c r="BG13" s="1502"/>
    </row>
    <row r="14" spans="1:59" ht="13.5" customHeight="1">
      <c r="A14" s="1480"/>
      <c r="B14" s="1829" t="s">
        <v>763</v>
      </c>
      <c r="C14" s="1829"/>
      <c r="D14" s="1829"/>
      <c r="E14" s="1829"/>
      <c r="F14" s="1829"/>
      <c r="G14" s="1829"/>
      <c r="H14" s="1830"/>
      <c r="I14" s="1502"/>
      <c r="J14" s="1502"/>
      <c r="K14" s="1502"/>
      <c r="L14" s="1502"/>
      <c r="M14" s="1502"/>
      <c r="N14" s="1502"/>
      <c r="O14" s="1502"/>
      <c r="P14" s="1502"/>
      <c r="Q14" s="1502"/>
      <c r="R14" s="1502"/>
      <c r="S14" s="1502"/>
      <c r="T14" s="1502"/>
      <c r="U14" s="1502"/>
      <c r="V14" s="1502"/>
      <c r="W14" s="1502"/>
      <c r="X14" s="1502"/>
      <c r="Y14" s="1502"/>
      <c r="Z14" s="1502"/>
      <c r="AA14" s="1502"/>
      <c r="AB14" s="1502"/>
      <c r="AC14" s="1502"/>
      <c r="AD14" s="1502"/>
      <c r="AE14" s="1502"/>
      <c r="AF14" s="1502"/>
      <c r="AG14" s="1502"/>
      <c r="AH14" s="1502"/>
      <c r="AI14" s="1502"/>
      <c r="AJ14" s="1502"/>
      <c r="AK14" s="1502"/>
      <c r="AL14" s="1502"/>
      <c r="AM14" s="1502"/>
      <c r="AN14" s="1502"/>
      <c r="AO14" s="1502"/>
      <c r="AP14" s="1502"/>
      <c r="AQ14" s="1502"/>
      <c r="AR14" s="1502"/>
      <c r="AS14" s="1502"/>
      <c r="AT14" s="1502"/>
      <c r="AU14" s="1502"/>
      <c r="AV14" s="1502"/>
      <c r="AW14" s="1502"/>
      <c r="AX14" s="1502"/>
      <c r="AY14" s="1502"/>
      <c r="AZ14" s="1502"/>
      <c r="BA14" s="1502"/>
      <c r="BB14" s="1502"/>
      <c r="BC14" s="1502"/>
      <c r="BD14" s="1502"/>
      <c r="BE14" s="1502"/>
      <c r="BF14" s="1502"/>
      <c r="BG14" s="1502"/>
    </row>
    <row r="15" spans="1:59" ht="13.5" customHeight="1">
      <c r="A15" s="1480"/>
      <c r="B15" s="1829"/>
      <c r="C15" s="1829"/>
      <c r="D15" s="1829"/>
      <c r="E15" s="1829"/>
      <c r="F15" s="1829"/>
      <c r="G15" s="1829"/>
      <c r="H15" s="1830"/>
      <c r="I15" s="1502"/>
      <c r="J15" s="1502"/>
      <c r="K15" s="1502"/>
      <c r="L15" s="1502"/>
      <c r="M15" s="1502"/>
      <c r="N15" s="1502"/>
      <c r="O15" s="1502"/>
      <c r="P15" s="1502"/>
      <c r="Q15" s="1502"/>
      <c r="R15" s="1502"/>
      <c r="S15" s="1502"/>
      <c r="T15" s="1502"/>
      <c r="U15" s="1502"/>
      <c r="V15" s="1502"/>
      <c r="W15" s="1502"/>
      <c r="X15" s="1502"/>
      <c r="Y15" s="1502"/>
      <c r="Z15" s="1502"/>
      <c r="AA15" s="1502"/>
      <c r="AB15" s="1502"/>
      <c r="AC15" s="1502"/>
      <c r="AD15" s="1502"/>
      <c r="AE15" s="1502"/>
      <c r="AF15" s="1502"/>
      <c r="AG15" s="1502"/>
      <c r="AH15" s="1502"/>
      <c r="AI15" s="1502"/>
      <c r="AJ15" s="1502"/>
      <c r="AK15" s="1502"/>
      <c r="AL15" s="1502"/>
      <c r="AM15" s="1502"/>
      <c r="AN15" s="1502"/>
      <c r="AO15" s="1502"/>
      <c r="AP15" s="1502"/>
      <c r="AQ15" s="1502"/>
      <c r="AR15" s="1502"/>
      <c r="AS15" s="1502"/>
      <c r="AT15" s="1502"/>
      <c r="AU15" s="1502"/>
      <c r="AV15" s="1502"/>
      <c r="AW15" s="1502"/>
      <c r="AX15" s="1502"/>
      <c r="AY15" s="1502"/>
      <c r="AZ15" s="1502"/>
      <c r="BA15" s="1502"/>
      <c r="BB15" s="1502"/>
      <c r="BC15" s="1502"/>
      <c r="BD15" s="1502"/>
      <c r="BE15" s="1502"/>
      <c r="BF15" s="1502"/>
      <c r="BG15" s="1502"/>
    </row>
    <row r="16" spans="1:59" ht="13.5" customHeight="1">
      <c r="A16" s="1480"/>
      <c r="B16" s="1829" t="s">
        <v>764</v>
      </c>
      <c r="C16" s="1829"/>
      <c r="D16" s="1829"/>
      <c r="E16" s="1829"/>
      <c r="F16" s="1829"/>
      <c r="G16" s="1829"/>
      <c r="H16" s="1830"/>
      <c r="I16" s="1502"/>
      <c r="J16" s="1502"/>
      <c r="K16" s="1502"/>
      <c r="L16" s="1502"/>
      <c r="M16" s="1502"/>
      <c r="N16" s="1502"/>
      <c r="O16" s="1502"/>
      <c r="P16" s="1502"/>
      <c r="Q16" s="1502"/>
      <c r="R16" s="1502"/>
      <c r="S16" s="1502"/>
      <c r="T16" s="1502"/>
      <c r="U16" s="1502"/>
      <c r="V16" s="1502"/>
      <c r="W16" s="1502"/>
      <c r="X16" s="1502"/>
      <c r="Y16" s="1502"/>
      <c r="Z16" s="1502"/>
      <c r="AA16" s="1502"/>
      <c r="AB16" s="1502"/>
      <c r="AC16" s="1502"/>
      <c r="AD16" s="1502"/>
      <c r="AE16" s="1502"/>
      <c r="AF16" s="1502"/>
      <c r="AG16" s="1502"/>
      <c r="AH16" s="1502"/>
      <c r="AI16" s="1502"/>
      <c r="AJ16" s="1502"/>
      <c r="AK16" s="1502"/>
      <c r="AL16" s="1502"/>
      <c r="AM16" s="1502"/>
      <c r="AN16" s="1502"/>
      <c r="AO16" s="1502"/>
      <c r="AP16" s="1502"/>
      <c r="AQ16" s="1502"/>
      <c r="AR16" s="1502"/>
      <c r="AS16" s="1502"/>
      <c r="AT16" s="1502"/>
      <c r="AU16" s="1502"/>
      <c r="AV16" s="1502"/>
      <c r="AW16" s="1502"/>
      <c r="AX16" s="1502"/>
      <c r="AY16" s="1502"/>
      <c r="AZ16" s="1502"/>
      <c r="BA16" s="1502"/>
      <c r="BB16" s="1502"/>
      <c r="BC16" s="1502"/>
      <c r="BD16" s="1502"/>
      <c r="BE16" s="1502"/>
      <c r="BF16" s="1502"/>
      <c r="BG16" s="1502"/>
    </row>
    <row r="17" spans="1:59" ht="13.5" customHeight="1">
      <c r="A17" s="1483"/>
      <c r="B17" s="1635"/>
      <c r="C17" s="1635"/>
      <c r="D17" s="1635"/>
      <c r="E17" s="1635"/>
      <c r="F17" s="1635"/>
      <c r="G17" s="1635"/>
      <c r="H17" s="1826"/>
      <c r="I17" s="1502"/>
      <c r="J17" s="1502"/>
      <c r="K17" s="1502"/>
      <c r="L17" s="1502"/>
      <c r="M17" s="1502"/>
      <c r="N17" s="1502"/>
      <c r="O17" s="1502"/>
      <c r="P17" s="1502"/>
      <c r="Q17" s="1502"/>
      <c r="R17" s="1502"/>
      <c r="S17" s="1502"/>
      <c r="T17" s="1502"/>
      <c r="U17" s="1502"/>
      <c r="V17" s="1502"/>
      <c r="W17" s="1502"/>
      <c r="X17" s="1502"/>
      <c r="Y17" s="1502"/>
      <c r="Z17" s="1502"/>
      <c r="AA17" s="1502"/>
      <c r="AB17" s="1502"/>
      <c r="AC17" s="1502"/>
      <c r="AD17" s="1502"/>
      <c r="AE17" s="1502"/>
      <c r="AF17" s="1502"/>
      <c r="AG17" s="1502"/>
      <c r="AH17" s="1502"/>
      <c r="AI17" s="1502"/>
      <c r="AJ17" s="1502"/>
      <c r="AK17" s="1502"/>
      <c r="AL17" s="1502"/>
      <c r="AM17" s="1502"/>
      <c r="AN17" s="1502"/>
      <c r="AO17" s="1502"/>
      <c r="AP17" s="1502"/>
      <c r="AQ17" s="1502"/>
      <c r="AR17" s="1502"/>
      <c r="AS17" s="1502"/>
      <c r="AT17" s="1502"/>
      <c r="AU17" s="1502"/>
      <c r="AV17" s="1502"/>
      <c r="AW17" s="1502"/>
      <c r="AX17" s="1502"/>
      <c r="AY17" s="1502"/>
      <c r="AZ17" s="1502"/>
      <c r="BA17" s="1502"/>
      <c r="BB17" s="1502"/>
      <c r="BC17" s="1502"/>
      <c r="BD17" s="1502"/>
      <c r="BE17" s="1502"/>
      <c r="BF17" s="1502"/>
      <c r="BG17" s="1502"/>
    </row>
    <row r="18" spans="1:59" ht="13.5" customHeight="1">
      <c r="A18" s="1887"/>
      <c r="B18" s="1888"/>
      <c r="C18" s="1888"/>
      <c r="D18" s="1740" t="s">
        <v>0</v>
      </c>
      <c r="E18" s="1740"/>
      <c r="F18" s="1740"/>
      <c r="G18" s="1740"/>
      <c r="H18" s="1741"/>
      <c r="I18" s="1502"/>
      <c r="J18" s="1502"/>
      <c r="K18" s="1502"/>
      <c r="L18" s="1502"/>
      <c r="M18" s="1502"/>
      <c r="N18" s="1502"/>
      <c r="O18" s="1502"/>
      <c r="P18" s="1502"/>
      <c r="Q18" s="1502"/>
      <c r="R18" s="1502"/>
      <c r="S18" s="1502"/>
      <c r="T18" s="1502"/>
      <c r="U18" s="1502"/>
      <c r="V18" s="1502"/>
      <c r="W18" s="1502"/>
      <c r="X18" s="1502"/>
      <c r="Y18" s="1502"/>
      <c r="Z18" s="1502"/>
      <c r="AA18" s="1502"/>
      <c r="AB18" s="1502"/>
      <c r="AC18" s="1502"/>
      <c r="AD18" s="1502"/>
      <c r="AE18" s="1502"/>
      <c r="AF18" s="1502"/>
      <c r="AG18" s="1502"/>
      <c r="AH18" s="1502"/>
      <c r="AI18" s="1502"/>
      <c r="AJ18" s="1502"/>
      <c r="AK18" s="1502"/>
      <c r="AL18" s="1502"/>
      <c r="AM18" s="1502"/>
      <c r="AN18" s="1502"/>
      <c r="AO18" s="1502"/>
      <c r="AP18" s="1502"/>
      <c r="AQ18" s="1502"/>
      <c r="AR18" s="1502"/>
      <c r="AS18" s="1502"/>
      <c r="AT18" s="1502"/>
      <c r="AU18" s="1502"/>
      <c r="AV18" s="1502"/>
      <c r="AW18" s="1502"/>
      <c r="AX18" s="1502"/>
      <c r="AY18" s="1502"/>
      <c r="AZ18" s="1502"/>
      <c r="BA18" s="1502"/>
      <c r="BB18" s="1502"/>
      <c r="BC18" s="1502"/>
      <c r="BD18" s="1502"/>
      <c r="BE18" s="1502"/>
      <c r="BF18" s="1502"/>
      <c r="BG18" s="1502"/>
    </row>
    <row r="19" spans="1:59" ht="13.5" customHeight="1">
      <c r="A19" s="1480"/>
      <c r="B19" s="1502"/>
      <c r="C19" s="1735"/>
      <c r="D19" s="1502"/>
      <c r="E19" s="1754" t="s">
        <v>2319</v>
      </c>
      <c r="F19" s="1754" t="s">
        <v>1</v>
      </c>
      <c r="G19" s="1754" t="s">
        <v>2</v>
      </c>
      <c r="H19" s="1834" t="s">
        <v>1</v>
      </c>
      <c r="I19" s="1502"/>
      <c r="J19" s="1502"/>
      <c r="K19" s="1502"/>
      <c r="L19" s="1502"/>
      <c r="M19" s="1502"/>
      <c r="N19" s="1502"/>
      <c r="O19" s="1502"/>
      <c r="P19" s="1502"/>
      <c r="Q19" s="1502"/>
      <c r="R19" s="1502"/>
      <c r="S19" s="1502"/>
      <c r="T19" s="1502"/>
      <c r="U19" s="1502"/>
      <c r="V19" s="1502"/>
      <c r="W19" s="1502"/>
      <c r="X19" s="1502"/>
      <c r="Y19" s="1502"/>
      <c r="Z19" s="1502"/>
      <c r="AA19" s="1502"/>
      <c r="AB19" s="1502"/>
      <c r="AC19" s="1502"/>
      <c r="AD19" s="1502"/>
      <c r="AE19" s="1502"/>
      <c r="AF19" s="1502"/>
      <c r="AG19" s="1502"/>
      <c r="AH19" s="1502"/>
      <c r="AI19" s="1502"/>
      <c r="AJ19" s="1502"/>
      <c r="AK19" s="1502"/>
      <c r="AL19" s="1502"/>
      <c r="AM19" s="1502"/>
      <c r="AN19" s="1502"/>
      <c r="AO19" s="1502"/>
      <c r="AP19" s="1502"/>
      <c r="AQ19" s="1502"/>
      <c r="AR19" s="1502"/>
      <c r="AS19" s="1502"/>
      <c r="AT19" s="1502"/>
      <c r="AU19" s="1502"/>
      <c r="AV19" s="1502"/>
      <c r="AW19" s="1502"/>
      <c r="AX19" s="1502"/>
      <c r="AY19" s="1502"/>
      <c r="AZ19" s="1502"/>
      <c r="BA19" s="1502"/>
      <c r="BB19" s="1502"/>
      <c r="BC19" s="1502"/>
      <c r="BD19" s="1502"/>
      <c r="BE19" s="1502"/>
      <c r="BF19" s="1502"/>
      <c r="BG19" s="1502"/>
    </row>
    <row r="20" spans="1:59" ht="13.5" customHeight="1">
      <c r="A20" s="1480"/>
      <c r="B20" s="1496" t="s">
        <v>1714</v>
      </c>
      <c r="C20" s="1735"/>
      <c r="D20" s="1496" t="s">
        <v>1768</v>
      </c>
      <c r="E20" s="1754" t="s">
        <v>3</v>
      </c>
      <c r="F20" s="1754" t="s">
        <v>4</v>
      </c>
      <c r="G20" s="1754" t="s">
        <v>5</v>
      </c>
      <c r="H20" s="1834" t="s">
        <v>2992</v>
      </c>
      <c r="I20" s="1502"/>
      <c r="J20" s="1502"/>
      <c r="K20" s="1502"/>
      <c r="L20" s="1502"/>
      <c r="M20" s="1502"/>
      <c r="N20" s="1502"/>
      <c r="O20" s="1502"/>
      <c r="P20" s="1502"/>
      <c r="Q20" s="1502"/>
      <c r="R20" s="1502"/>
      <c r="S20" s="1502"/>
      <c r="T20" s="1502"/>
      <c r="U20" s="1502"/>
      <c r="V20" s="1502"/>
      <c r="W20" s="1502"/>
      <c r="X20" s="1502"/>
      <c r="Y20" s="1502"/>
      <c r="Z20" s="1502"/>
      <c r="AA20" s="1502"/>
      <c r="AB20" s="1502"/>
      <c r="AC20" s="1502"/>
      <c r="AD20" s="1502"/>
      <c r="AE20" s="1502"/>
      <c r="AF20" s="1502"/>
      <c r="AG20" s="1502"/>
      <c r="AH20" s="1502"/>
      <c r="AI20" s="1502"/>
      <c r="AJ20" s="1502"/>
      <c r="AK20" s="1502"/>
      <c r="AL20" s="1502"/>
      <c r="AM20" s="1502"/>
      <c r="AN20" s="1502"/>
      <c r="AO20" s="1502"/>
      <c r="AP20" s="1502"/>
      <c r="AQ20" s="1502"/>
      <c r="AR20" s="1502"/>
      <c r="AS20" s="1502"/>
      <c r="AT20" s="1502"/>
      <c r="AU20" s="1502"/>
      <c r="AV20" s="1502"/>
      <c r="AW20" s="1502"/>
      <c r="AX20" s="1502"/>
      <c r="AY20" s="1502"/>
      <c r="AZ20" s="1502"/>
      <c r="BA20" s="1502"/>
      <c r="BB20" s="1502"/>
      <c r="BC20" s="1502"/>
      <c r="BD20" s="1502"/>
      <c r="BE20" s="1502"/>
      <c r="BF20" s="1502"/>
      <c r="BG20" s="1502"/>
    </row>
    <row r="21" spans="1:59" ht="13.5" customHeight="1">
      <c r="A21" s="1483"/>
      <c r="B21" s="1496" t="s">
        <v>1717</v>
      </c>
      <c r="C21" s="1825"/>
      <c r="D21" s="1499" t="s">
        <v>3005</v>
      </c>
      <c r="E21" s="1836" t="s">
        <v>3006</v>
      </c>
      <c r="F21" s="1836" t="s">
        <v>3007</v>
      </c>
      <c r="G21" s="1836" t="s">
        <v>3008</v>
      </c>
      <c r="H21" s="1837" t="s">
        <v>2334</v>
      </c>
      <c r="I21" s="1502"/>
      <c r="J21" s="1502"/>
      <c r="K21" s="1502"/>
      <c r="L21" s="1502"/>
      <c r="M21" s="1502"/>
      <c r="N21" s="1502"/>
      <c r="O21" s="1502"/>
      <c r="P21" s="1502"/>
      <c r="Q21" s="1502"/>
      <c r="R21" s="1502"/>
      <c r="S21" s="1502"/>
      <c r="T21" s="1502"/>
      <c r="U21" s="1502"/>
      <c r="V21" s="1502"/>
      <c r="W21" s="1502"/>
      <c r="X21" s="1502"/>
      <c r="Y21" s="1502"/>
      <c r="Z21" s="1502"/>
      <c r="AA21" s="1502"/>
      <c r="AB21" s="1502"/>
      <c r="AC21" s="1502"/>
      <c r="AD21" s="1502"/>
      <c r="AE21" s="1502"/>
      <c r="AF21" s="1502"/>
      <c r="AG21" s="1502"/>
      <c r="AH21" s="1502"/>
      <c r="AI21" s="1502"/>
      <c r="AJ21" s="1502"/>
      <c r="AK21" s="1502"/>
      <c r="AL21" s="1502"/>
      <c r="AM21" s="1502"/>
      <c r="AN21" s="1502"/>
      <c r="AO21" s="1502"/>
      <c r="AP21" s="1502"/>
      <c r="AQ21" s="1502"/>
      <c r="AR21" s="1502"/>
      <c r="AS21" s="1502"/>
      <c r="AT21" s="1502"/>
      <c r="AU21" s="1502"/>
      <c r="AV21" s="1502"/>
      <c r="AW21" s="1502"/>
      <c r="AX21" s="1502"/>
      <c r="AY21" s="1502"/>
      <c r="AZ21" s="1502"/>
      <c r="BA21" s="1502"/>
      <c r="BB21" s="1502"/>
      <c r="BC21" s="1502"/>
      <c r="BD21" s="1502"/>
      <c r="BE21" s="1502"/>
      <c r="BF21" s="1502"/>
      <c r="BG21" s="1502"/>
    </row>
    <row r="22" spans="1:59" ht="19.899999999999999" customHeight="1">
      <c r="A22" s="1483"/>
      <c r="B22" s="1888">
        <v>1</v>
      </c>
      <c r="C22" s="1839"/>
      <c r="D22" s="1888" t="s">
        <v>6</v>
      </c>
      <c r="E22" s="1892">
        <v>2578456195</v>
      </c>
      <c r="F22" s="3516">
        <v>2577405759</v>
      </c>
      <c r="G22" s="3516"/>
      <c r="H22" s="3517">
        <v>1050436</v>
      </c>
      <c r="I22" s="1502"/>
      <c r="J22" s="1502"/>
      <c r="K22" s="1502"/>
      <c r="L22" s="1502"/>
      <c r="M22" s="1502"/>
      <c r="N22" s="1502"/>
      <c r="O22" s="1502"/>
      <c r="P22" s="1502"/>
      <c r="Q22" s="1502"/>
      <c r="R22" s="1502"/>
      <c r="S22" s="1502"/>
      <c r="T22" s="1502"/>
      <c r="U22" s="1502"/>
      <c r="V22" s="1502"/>
      <c r="W22" s="1502"/>
      <c r="X22" s="1502"/>
      <c r="Y22" s="1502"/>
      <c r="Z22" s="1502"/>
      <c r="AA22" s="1502"/>
      <c r="AB22" s="1502"/>
      <c r="AC22" s="1502"/>
      <c r="AD22" s="1502"/>
      <c r="AE22" s="1502"/>
      <c r="AF22" s="1502"/>
      <c r="AG22" s="1502"/>
      <c r="AH22" s="1502"/>
      <c r="AI22" s="1502"/>
      <c r="AJ22" s="1502"/>
      <c r="AK22" s="1502"/>
      <c r="AL22" s="1502"/>
      <c r="AM22" s="1502"/>
      <c r="AN22" s="1502"/>
      <c r="AO22" s="1502"/>
      <c r="AP22" s="1502"/>
      <c r="AQ22" s="1502"/>
      <c r="AR22" s="1502"/>
      <c r="AS22" s="1502"/>
      <c r="AT22" s="1502"/>
      <c r="AU22" s="1502"/>
      <c r="AV22" s="1502"/>
      <c r="AW22" s="1502"/>
      <c r="AX22" s="1502"/>
      <c r="AY22" s="1502"/>
      <c r="AZ22" s="1502"/>
      <c r="BA22" s="1502"/>
      <c r="BB22" s="1502"/>
      <c r="BC22" s="1502"/>
      <c r="BD22" s="1502"/>
      <c r="BE22" s="1502"/>
      <c r="BF22" s="1502"/>
      <c r="BG22" s="1502"/>
    </row>
    <row r="23" spans="1:59" ht="19.899999999999999" customHeight="1">
      <c r="A23" s="1480"/>
      <c r="B23" s="1518">
        <v>2</v>
      </c>
      <c r="C23" s="1832"/>
      <c r="D23" s="1518" t="s">
        <v>7</v>
      </c>
      <c r="E23" s="1857"/>
      <c r="F23" s="1860"/>
      <c r="G23" s="1857"/>
      <c r="H23" s="1926"/>
      <c r="I23" s="1502"/>
      <c r="J23" s="1502"/>
      <c r="K23" s="1502"/>
      <c r="L23" s="1502"/>
      <c r="M23" s="1502"/>
      <c r="N23" s="1502"/>
      <c r="O23" s="1502"/>
      <c r="P23" s="1502"/>
      <c r="Q23" s="1502"/>
      <c r="R23" s="1502"/>
      <c r="S23" s="1502"/>
      <c r="T23" s="1502"/>
      <c r="U23" s="1502"/>
      <c r="V23" s="1502"/>
      <c r="W23" s="1502"/>
      <c r="X23" s="1502"/>
      <c r="Y23" s="1502"/>
      <c r="Z23" s="1502"/>
      <c r="AA23" s="1502"/>
      <c r="AB23" s="1502"/>
      <c r="AC23" s="1502"/>
      <c r="AD23" s="1502"/>
      <c r="AE23" s="1502"/>
      <c r="AF23" s="1502"/>
      <c r="AG23" s="1502"/>
      <c r="AH23" s="1502"/>
      <c r="AI23" s="1502"/>
      <c r="AJ23" s="1502"/>
      <c r="AK23" s="1502"/>
      <c r="AL23" s="1502"/>
      <c r="AM23" s="1502"/>
      <c r="AN23" s="1502"/>
      <c r="AO23" s="1502"/>
      <c r="AP23" s="1502"/>
      <c r="AQ23" s="1502"/>
      <c r="AR23" s="1502"/>
      <c r="AS23" s="1502"/>
      <c r="AT23" s="1502"/>
      <c r="AU23" s="1502"/>
      <c r="AV23" s="1502"/>
      <c r="AW23" s="1502"/>
      <c r="AX23" s="1502"/>
      <c r="AY23" s="1502"/>
      <c r="AZ23" s="1502"/>
      <c r="BA23" s="1502"/>
      <c r="BB23" s="1502"/>
      <c r="BC23" s="1502"/>
      <c r="BD23" s="1502"/>
      <c r="BE23" s="1502"/>
      <c r="BF23" s="1502"/>
      <c r="BG23" s="1502"/>
    </row>
    <row r="24" spans="1:59" ht="19.899999999999999" customHeight="1">
      <c r="A24" s="1483"/>
      <c r="B24" s="1635"/>
      <c r="C24" s="1825"/>
      <c r="D24" s="1635" t="s">
        <v>8</v>
      </c>
      <c r="E24" s="1927"/>
      <c r="F24" s="1928"/>
      <c r="G24" s="1862"/>
      <c r="H24" s="1929"/>
      <c r="I24" s="1502"/>
      <c r="J24" s="1502"/>
      <c r="K24" s="1502"/>
      <c r="L24" s="1502"/>
      <c r="M24" s="1502"/>
      <c r="N24" s="1502"/>
      <c r="O24" s="1502"/>
      <c r="P24" s="1502"/>
      <c r="Q24" s="1502"/>
      <c r="R24" s="1502"/>
      <c r="S24" s="1502"/>
      <c r="T24" s="1502"/>
      <c r="U24" s="1502"/>
      <c r="V24" s="1502"/>
      <c r="W24" s="1502"/>
      <c r="X24" s="1502"/>
      <c r="Y24" s="1502"/>
      <c r="Z24" s="1502"/>
      <c r="AA24" s="1502"/>
      <c r="AB24" s="1502"/>
      <c r="AC24" s="1502"/>
      <c r="AD24" s="1502"/>
      <c r="AE24" s="1502"/>
      <c r="AF24" s="1502"/>
      <c r="AG24" s="1502"/>
      <c r="AH24" s="1502"/>
      <c r="AI24" s="1502"/>
      <c r="AJ24" s="1502"/>
      <c r="AK24" s="1502"/>
      <c r="AL24" s="1502"/>
      <c r="AM24" s="1502"/>
      <c r="AN24" s="1502"/>
      <c r="AO24" s="1502"/>
      <c r="AP24" s="1502"/>
      <c r="AQ24" s="1502"/>
      <c r="AR24" s="1502"/>
      <c r="AS24" s="1502"/>
      <c r="AT24" s="1502"/>
      <c r="AU24" s="1502"/>
      <c r="AV24" s="1502"/>
      <c r="AW24" s="1502"/>
      <c r="AX24" s="1502"/>
      <c r="AY24" s="1502"/>
      <c r="AZ24" s="1502"/>
      <c r="BA24" s="1502"/>
      <c r="BB24" s="1502"/>
      <c r="BC24" s="1502"/>
      <c r="BD24" s="1502"/>
      <c r="BE24" s="1502"/>
      <c r="BF24" s="1502"/>
      <c r="BG24" s="1502"/>
    </row>
    <row r="25" spans="1:59" ht="19.899999999999999" customHeight="1">
      <c r="A25" s="1483"/>
      <c r="B25" s="1888">
        <v>3</v>
      </c>
      <c r="C25" s="1839"/>
      <c r="D25" s="1888" t="s">
        <v>9</v>
      </c>
      <c r="E25" s="2491">
        <f>F25+G25+H25</f>
        <v>202622784</v>
      </c>
      <c r="F25" s="3518">
        <v>202622784</v>
      </c>
      <c r="G25" s="3518"/>
      <c r="H25" s="2514"/>
      <c r="I25" s="1502"/>
      <c r="J25" s="1502"/>
      <c r="K25" s="1502"/>
      <c r="L25" s="1502"/>
      <c r="M25" s="1502"/>
      <c r="N25" s="1502"/>
      <c r="O25" s="1502"/>
      <c r="P25" s="1502"/>
      <c r="Q25" s="1502"/>
      <c r="R25" s="1502"/>
      <c r="S25" s="1502"/>
      <c r="T25" s="1502"/>
      <c r="U25" s="1502"/>
      <c r="V25" s="1502"/>
      <c r="W25" s="1502"/>
      <c r="X25" s="1502"/>
      <c r="Y25" s="1502"/>
      <c r="Z25" s="1502"/>
      <c r="AA25" s="1502"/>
      <c r="AB25" s="1502"/>
      <c r="AC25" s="1502"/>
      <c r="AD25" s="1502"/>
      <c r="AE25" s="1502"/>
      <c r="AF25" s="1502"/>
      <c r="AG25" s="1502"/>
      <c r="AH25" s="1502"/>
      <c r="AI25" s="1502"/>
      <c r="AJ25" s="1502"/>
      <c r="AK25" s="1502"/>
      <c r="AL25" s="1502"/>
      <c r="AM25" s="1502"/>
      <c r="AN25" s="1502"/>
      <c r="AO25" s="1502"/>
      <c r="AP25" s="1502"/>
      <c r="AQ25" s="1502"/>
      <c r="AR25" s="1502"/>
      <c r="AS25" s="1502"/>
      <c r="AT25" s="1502"/>
      <c r="AU25" s="1502"/>
      <c r="AV25" s="1502"/>
      <c r="AW25" s="1502"/>
      <c r="AX25" s="1502"/>
      <c r="AY25" s="1502"/>
      <c r="AZ25" s="1502"/>
      <c r="BA25" s="1502"/>
      <c r="BB25" s="1502"/>
      <c r="BC25" s="1502"/>
      <c r="BD25" s="1502"/>
      <c r="BE25" s="1502"/>
      <c r="BF25" s="1502"/>
      <c r="BG25" s="1502"/>
    </row>
    <row r="26" spans="1:59" ht="30">
      <c r="A26" s="2393"/>
      <c r="B26" s="2511">
        <v>4</v>
      </c>
      <c r="C26" s="2482"/>
      <c r="D26" s="2512" t="s">
        <v>4408</v>
      </c>
      <c r="E26" s="2491">
        <f>F26+G26+H26</f>
        <v>0</v>
      </c>
      <c r="F26" s="3519"/>
      <c r="G26" s="3520"/>
      <c r="H26" s="1930"/>
      <c r="I26" s="1502"/>
      <c r="J26" s="1502"/>
      <c r="K26" s="1502"/>
      <c r="L26" s="1502"/>
      <c r="M26" s="1502"/>
      <c r="N26" s="1502"/>
      <c r="O26" s="1502"/>
      <c r="P26" s="1502"/>
      <c r="Q26" s="1502"/>
      <c r="R26" s="1502"/>
      <c r="S26" s="1502"/>
      <c r="T26" s="1502"/>
      <c r="U26" s="1502"/>
      <c r="V26" s="1502"/>
      <c r="W26" s="1502"/>
      <c r="X26" s="1502"/>
      <c r="Y26" s="1502"/>
      <c r="Z26" s="1502"/>
      <c r="AA26" s="1502"/>
      <c r="AB26" s="1502"/>
      <c r="AC26" s="1502"/>
      <c r="AD26" s="1502"/>
      <c r="AE26" s="1502"/>
      <c r="AF26" s="1502"/>
      <c r="AG26" s="1502"/>
      <c r="AH26" s="1502"/>
      <c r="AI26" s="1502"/>
      <c r="AJ26" s="1502"/>
      <c r="AK26" s="1502"/>
      <c r="AL26" s="1502"/>
      <c r="AM26" s="1502"/>
      <c r="AN26" s="1502"/>
      <c r="AO26" s="1502"/>
      <c r="AP26" s="1502"/>
      <c r="AQ26" s="1502"/>
      <c r="AR26" s="1502"/>
      <c r="AS26" s="1502"/>
      <c r="AT26" s="1502"/>
      <c r="AU26" s="1502"/>
      <c r="AV26" s="1502"/>
      <c r="AW26" s="1502"/>
      <c r="AX26" s="1502"/>
      <c r="AY26" s="1502"/>
      <c r="AZ26" s="1502"/>
      <c r="BA26" s="1502"/>
      <c r="BB26" s="1502"/>
      <c r="BC26" s="1502"/>
      <c r="BD26" s="1502"/>
      <c r="BE26" s="1502"/>
      <c r="BF26" s="1502"/>
      <c r="BG26" s="1502"/>
    </row>
    <row r="27" spans="1:59" ht="19.899999999999999" customHeight="1">
      <c r="A27" s="1483"/>
      <c r="B27" s="1888">
        <v>5</v>
      </c>
      <c r="C27" s="1839"/>
      <c r="D27" s="1888" t="s">
        <v>10</v>
      </c>
      <c r="E27" s="2491">
        <f>F27+G27+H27</f>
        <v>32543</v>
      </c>
      <c r="F27" s="2515"/>
      <c r="G27" s="2513"/>
      <c r="H27" s="3521">
        <v>32543</v>
      </c>
      <c r="I27" s="1502"/>
      <c r="J27" s="1502"/>
      <c r="K27" s="1502"/>
      <c r="L27" s="1502"/>
      <c r="M27" s="1502"/>
      <c r="N27" s="1502"/>
      <c r="O27" s="1502"/>
      <c r="P27" s="1502"/>
      <c r="Q27" s="1502"/>
      <c r="R27" s="1502"/>
      <c r="S27" s="1502"/>
      <c r="T27" s="1502"/>
      <c r="U27" s="1502"/>
      <c r="V27" s="1502"/>
      <c r="W27" s="1502"/>
      <c r="X27" s="1502"/>
      <c r="Y27" s="1502"/>
      <c r="Z27" s="1502"/>
      <c r="AA27" s="1502"/>
      <c r="AB27" s="1502"/>
      <c r="AC27" s="1502"/>
      <c r="AD27" s="1502"/>
      <c r="AE27" s="1502"/>
      <c r="AF27" s="1502"/>
      <c r="AG27" s="1502"/>
      <c r="AH27" s="1502"/>
      <c r="AI27" s="1502"/>
      <c r="AJ27" s="1502"/>
      <c r="AK27" s="1502"/>
      <c r="AL27" s="1502"/>
      <c r="AM27" s="1502"/>
      <c r="AN27" s="1502"/>
      <c r="AO27" s="1502"/>
      <c r="AP27" s="1502"/>
      <c r="AQ27" s="1502"/>
      <c r="AR27" s="1502"/>
      <c r="AS27" s="1502"/>
      <c r="AT27" s="1502"/>
      <c r="AU27" s="1502"/>
      <c r="AV27" s="1502"/>
      <c r="AW27" s="1502"/>
      <c r="AX27" s="1502"/>
      <c r="AY27" s="1502"/>
      <c r="AZ27" s="1502"/>
      <c r="BA27" s="1502"/>
      <c r="BB27" s="1502"/>
      <c r="BC27" s="1502"/>
      <c r="BD27" s="1502"/>
      <c r="BE27" s="1502"/>
      <c r="BF27" s="1502"/>
      <c r="BG27" s="1502"/>
    </row>
    <row r="28" spans="1:59" ht="19.899999999999999" customHeight="1">
      <c r="A28" s="1483"/>
      <c r="B28" s="1888">
        <v>6</v>
      </c>
      <c r="C28" s="1839"/>
      <c r="D28" s="1888" t="s">
        <v>11</v>
      </c>
      <c r="E28" s="1896">
        <f>F28</f>
        <v>0</v>
      </c>
      <c r="F28" s="1896"/>
      <c r="G28" s="1862"/>
      <c r="H28" s="1932"/>
      <c r="I28" s="1502"/>
      <c r="J28" s="1502"/>
      <c r="K28" s="1502"/>
      <c r="L28" s="1502"/>
      <c r="M28" s="1502"/>
      <c r="N28" s="1502"/>
      <c r="O28" s="1502"/>
      <c r="P28" s="1502"/>
      <c r="Q28" s="1502"/>
      <c r="R28" s="1502"/>
      <c r="S28" s="1502"/>
      <c r="T28" s="1502"/>
      <c r="U28" s="1502"/>
      <c r="V28" s="1502"/>
      <c r="W28" s="1502"/>
      <c r="X28" s="1502"/>
      <c r="Y28" s="1502"/>
      <c r="Z28" s="1502"/>
      <c r="AA28" s="1502"/>
      <c r="AB28" s="1502"/>
      <c r="AC28" s="1502"/>
      <c r="AD28" s="1502"/>
      <c r="AE28" s="1502"/>
      <c r="AF28" s="1502"/>
      <c r="AG28" s="1502"/>
      <c r="AH28" s="1502"/>
      <c r="AI28" s="1502"/>
      <c r="AJ28" s="1502"/>
      <c r="AK28" s="1502"/>
      <c r="AL28" s="1502"/>
      <c r="AM28" s="1502"/>
      <c r="AN28" s="1502"/>
      <c r="AO28" s="1502"/>
      <c r="AP28" s="1502"/>
      <c r="AQ28" s="1502"/>
      <c r="AR28" s="1502"/>
      <c r="AS28" s="1502"/>
      <c r="AT28" s="1502"/>
      <c r="AU28" s="1502"/>
      <c r="AV28" s="1502"/>
      <c r="AW28" s="1502"/>
      <c r="AX28" s="1502"/>
      <c r="AY28" s="1502"/>
      <c r="AZ28" s="1502"/>
      <c r="BA28" s="1502"/>
      <c r="BB28" s="1502"/>
      <c r="BC28" s="1502"/>
      <c r="BD28" s="1502"/>
      <c r="BE28" s="1502"/>
      <c r="BF28" s="1502"/>
      <c r="BG28" s="1502"/>
    </row>
    <row r="29" spans="1:59" ht="19.899999999999999" customHeight="1">
      <c r="A29" s="1483"/>
      <c r="B29" s="1888">
        <v>7</v>
      </c>
      <c r="C29" s="1839"/>
      <c r="D29" s="1888" t="s">
        <v>12</v>
      </c>
      <c r="E29" s="1896">
        <f>F29+G29+H29</f>
        <v>0</v>
      </c>
      <c r="F29" s="3518"/>
      <c r="G29" s="3518"/>
      <c r="H29" s="2757"/>
      <c r="I29" s="1502"/>
      <c r="J29" s="1502"/>
      <c r="K29" s="1502"/>
      <c r="L29" s="1502"/>
      <c r="M29" s="1502"/>
      <c r="N29" s="1502"/>
      <c r="O29" s="1502"/>
      <c r="P29" s="1502"/>
      <c r="Q29" s="1502"/>
      <c r="R29" s="1502"/>
      <c r="S29" s="1502"/>
      <c r="T29" s="1502"/>
      <c r="U29" s="1502"/>
      <c r="V29" s="1502"/>
      <c r="W29" s="1502"/>
      <c r="X29" s="1502"/>
      <c r="Y29" s="1502"/>
      <c r="Z29" s="1502"/>
      <c r="AA29" s="1502"/>
      <c r="AB29" s="1502"/>
      <c r="AC29" s="1502"/>
      <c r="AD29" s="1502"/>
      <c r="AE29" s="1502"/>
      <c r="AF29" s="1502"/>
      <c r="AG29" s="1502"/>
      <c r="AH29" s="1502"/>
      <c r="AI29" s="1502"/>
      <c r="AJ29" s="1502"/>
      <c r="AK29" s="1502"/>
      <c r="AL29" s="1502"/>
      <c r="AM29" s="1502"/>
      <c r="AN29" s="1502"/>
      <c r="AO29" s="1502"/>
      <c r="AP29" s="1502"/>
      <c r="AQ29" s="1502"/>
      <c r="AR29" s="1502"/>
      <c r="AS29" s="1502"/>
      <c r="AT29" s="1502"/>
      <c r="AU29" s="1502"/>
      <c r="AV29" s="1502"/>
      <c r="AW29" s="1502"/>
      <c r="AX29" s="1502"/>
      <c r="AY29" s="1502"/>
      <c r="AZ29" s="1502"/>
      <c r="BA29" s="1502"/>
      <c r="BB29" s="1502"/>
      <c r="BC29" s="1502"/>
      <c r="BD29" s="1502"/>
      <c r="BE29" s="1502"/>
      <c r="BF29" s="1502"/>
      <c r="BG29" s="1502"/>
    </row>
    <row r="30" spans="1:59" ht="19.899999999999999" customHeight="1">
      <c r="A30" s="1483"/>
      <c r="B30" s="1888">
        <v>8</v>
      </c>
      <c r="C30" s="1839"/>
      <c r="D30" s="1888" t="s">
        <v>13</v>
      </c>
      <c r="E30" s="1896">
        <f>F30+G30+H30</f>
        <v>0</v>
      </c>
      <c r="F30" s="3518"/>
      <c r="G30" s="3518"/>
      <c r="H30" s="2757"/>
      <c r="I30" s="1502"/>
      <c r="J30" s="1502"/>
      <c r="K30" s="1502"/>
      <c r="L30" s="1502"/>
      <c r="M30" s="1502"/>
      <c r="N30" s="1502"/>
      <c r="O30" s="1502"/>
      <c r="P30" s="1502"/>
      <c r="Q30" s="1502"/>
      <c r="R30" s="1502"/>
      <c r="S30" s="1502"/>
      <c r="T30" s="1502"/>
      <c r="U30" s="1502"/>
      <c r="V30" s="1502"/>
      <c r="W30" s="1502"/>
      <c r="X30" s="1502"/>
      <c r="Y30" s="1502"/>
      <c r="Z30" s="1502"/>
      <c r="AA30" s="1502"/>
      <c r="AB30" s="1502"/>
      <c r="AC30" s="1502"/>
      <c r="AD30" s="1502"/>
      <c r="AE30" s="1502"/>
      <c r="AF30" s="1502"/>
      <c r="AG30" s="1502"/>
      <c r="AH30" s="1502"/>
      <c r="AI30" s="1502"/>
      <c r="AJ30" s="1502"/>
      <c r="AK30" s="1502"/>
      <c r="AL30" s="1502"/>
      <c r="AM30" s="1502"/>
      <c r="AN30" s="1502"/>
      <c r="AO30" s="1502"/>
      <c r="AP30" s="1502"/>
      <c r="AQ30" s="1502"/>
      <c r="AR30" s="1502"/>
      <c r="AS30" s="1502"/>
      <c r="AT30" s="1502"/>
      <c r="AU30" s="1502"/>
      <c r="AV30" s="1502"/>
      <c r="AW30" s="1502"/>
      <c r="AX30" s="1502"/>
      <c r="AY30" s="1502"/>
      <c r="AZ30" s="1502"/>
      <c r="BA30" s="1502"/>
      <c r="BB30" s="1502"/>
      <c r="BC30" s="1502"/>
      <c r="BD30" s="1502"/>
      <c r="BE30" s="1502"/>
      <c r="BF30" s="1502"/>
      <c r="BG30" s="1502"/>
    </row>
    <row r="31" spans="1:59" ht="19.899999999999999" customHeight="1">
      <c r="A31" s="1483"/>
      <c r="B31" s="1888">
        <v>9</v>
      </c>
      <c r="C31" s="1839"/>
      <c r="D31" s="1888" t="s">
        <v>5294</v>
      </c>
      <c r="E31" s="1896">
        <f>F31+G31+H31</f>
        <v>7033870</v>
      </c>
      <c r="F31" s="3518">
        <v>7033870</v>
      </c>
      <c r="G31" s="3518"/>
      <c r="H31" s="2757"/>
      <c r="I31" s="1502"/>
      <c r="J31" s="1502"/>
      <c r="K31" s="1502"/>
      <c r="L31" s="1502"/>
      <c r="M31" s="1502"/>
      <c r="N31" s="1502"/>
      <c r="O31" s="1502"/>
      <c r="P31" s="1502"/>
      <c r="Q31" s="1502"/>
      <c r="R31" s="1502"/>
      <c r="S31" s="1502"/>
      <c r="T31" s="1502"/>
      <c r="U31" s="1502"/>
      <c r="V31" s="1502"/>
      <c r="W31" s="1502"/>
      <c r="X31" s="1502"/>
      <c r="Y31" s="1502"/>
      <c r="Z31" s="1502"/>
      <c r="AA31" s="1502"/>
      <c r="AB31" s="1502"/>
      <c r="AC31" s="1502"/>
      <c r="AD31" s="1502"/>
      <c r="AE31" s="1502"/>
      <c r="AF31" s="1502"/>
      <c r="AG31" s="1502"/>
      <c r="AH31" s="1502"/>
      <c r="AI31" s="1502"/>
      <c r="AJ31" s="1502"/>
      <c r="AK31" s="1502"/>
      <c r="AL31" s="1502"/>
      <c r="AM31" s="1502"/>
      <c r="AN31" s="1502"/>
      <c r="AO31" s="1502"/>
      <c r="AP31" s="1502"/>
      <c r="AQ31" s="1502"/>
      <c r="AR31" s="1502"/>
      <c r="AS31" s="1502"/>
      <c r="AT31" s="1502"/>
      <c r="AU31" s="1502"/>
      <c r="AV31" s="1502"/>
      <c r="AW31" s="1502"/>
      <c r="AX31" s="1502"/>
      <c r="AY31" s="1502"/>
      <c r="AZ31" s="1502"/>
      <c r="BA31" s="1502"/>
      <c r="BB31" s="1502"/>
      <c r="BC31" s="1502"/>
      <c r="BD31" s="1502"/>
      <c r="BE31" s="1502"/>
      <c r="BF31" s="1502"/>
      <c r="BG31" s="1502"/>
    </row>
    <row r="32" spans="1:59" ht="19.899999999999999" customHeight="1">
      <c r="A32" s="1480"/>
      <c r="B32" s="1518">
        <v>10</v>
      </c>
      <c r="C32" s="1832"/>
      <c r="D32" s="1518" t="s">
        <v>14</v>
      </c>
      <c r="E32" s="1933">
        <f>F32+G32+H32</f>
        <v>209689197</v>
      </c>
      <c r="F32" s="1933">
        <f>F25+F26+F28+F29+F30+F31</f>
        <v>209656654</v>
      </c>
      <c r="G32" s="1933">
        <f>G25+G26+G29+G30+G31</f>
        <v>0</v>
      </c>
      <c r="H32" s="1919">
        <f>H27+H29+H30+H31</f>
        <v>32543</v>
      </c>
      <c r="I32" s="1502"/>
      <c r="J32" s="1502"/>
      <c r="K32" s="1502"/>
      <c r="L32" s="1502"/>
      <c r="M32" s="1502"/>
      <c r="N32" s="1502"/>
      <c r="O32" s="1502"/>
      <c r="P32" s="1502"/>
      <c r="Q32" s="1502"/>
      <c r="R32" s="1502"/>
      <c r="S32" s="1502"/>
      <c r="T32" s="1502"/>
      <c r="U32" s="1502"/>
      <c r="V32" s="1502"/>
      <c r="W32" s="1502"/>
      <c r="X32" s="1502"/>
      <c r="Y32" s="1502"/>
      <c r="Z32" s="1502"/>
      <c r="AA32" s="1502"/>
      <c r="AB32" s="1502"/>
      <c r="AC32" s="1502"/>
      <c r="AD32" s="1502"/>
      <c r="AE32" s="1502"/>
      <c r="AF32" s="1502"/>
      <c r="AG32" s="1502"/>
      <c r="AH32" s="1502"/>
      <c r="AI32" s="1502"/>
      <c r="AJ32" s="1502"/>
      <c r="AK32" s="1502"/>
      <c r="AL32" s="1502"/>
      <c r="AM32" s="1502"/>
      <c r="AN32" s="1502"/>
      <c r="AO32" s="1502"/>
      <c r="AP32" s="1502"/>
      <c r="AQ32" s="1502"/>
      <c r="AR32" s="1502"/>
      <c r="AS32" s="1502"/>
      <c r="AT32" s="1502"/>
      <c r="AU32" s="1502"/>
      <c r="AV32" s="1502"/>
      <c r="AW32" s="1502"/>
      <c r="AX32" s="1502"/>
      <c r="AY32" s="1502"/>
      <c r="AZ32" s="1502"/>
      <c r="BA32" s="1502"/>
      <c r="BB32" s="1502"/>
      <c r="BC32" s="1502"/>
      <c r="BD32" s="1502"/>
      <c r="BE32" s="1502"/>
      <c r="BF32" s="1502"/>
      <c r="BG32" s="1502"/>
    </row>
    <row r="33" spans="1:59" ht="19.899999999999999" customHeight="1">
      <c r="A33" s="1483"/>
      <c r="B33" s="1635"/>
      <c r="C33" s="1825"/>
      <c r="D33" s="1635" t="s">
        <v>15</v>
      </c>
      <c r="E33" s="1934"/>
      <c r="F33" s="1934"/>
      <c r="G33" s="1934"/>
      <c r="H33" s="1824"/>
      <c r="I33" s="1502"/>
      <c r="J33" s="1502"/>
      <c r="K33" s="1502"/>
      <c r="L33" s="1502"/>
      <c r="M33" s="1502"/>
      <c r="N33" s="1502"/>
      <c r="O33" s="1502"/>
      <c r="P33" s="1502"/>
      <c r="Q33" s="1502"/>
      <c r="R33" s="1502"/>
      <c r="S33" s="1502"/>
      <c r="T33" s="1502"/>
      <c r="U33" s="1502"/>
      <c r="V33" s="1502"/>
      <c r="W33" s="1502"/>
      <c r="X33" s="1502"/>
      <c r="Y33" s="1502"/>
      <c r="Z33" s="1502"/>
      <c r="AA33" s="1502"/>
      <c r="AB33" s="1502"/>
      <c r="AC33" s="1502"/>
      <c r="AD33" s="1502"/>
      <c r="AE33" s="1502"/>
      <c r="AF33" s="1502"/>
      <c r="AG33" s="1502"/>
      <c r="AH33" s="1502"/>
      <c r="AI33" s="1502"/>
      <c r="AJ33" s="1502"/>
      <c r="AK33" s="1502"/>
      <c r="AL33" s="1502"/>
      <c r="AM33" s="1502"/>
      <c r="AN33" s="1502"/>
      <c r="AO33" s="1502"/>
      <c r="AP33" s="1502"/>
      <c r="AQ33" s="1502"/>
      <c r="AR33" s="1502"/>
      <c r="AS33" s="1502"/>
      <c r="AT33" s="1502"/>
      <c r="AU33" s="1502"/>
      <c r="AV33" s="1502"/>
      <c r="AW33" s="1502"/>
      <c r="AX33" s="1502"/>
      <c r="AY33" s="1502"/>
      <c r="AZ33" s="1502"/>
      <c r="BA33" s="1502"/>
      <c r="BB33" s="1502"/>
      <c r="BC33" s="1502"/>
      <c r="BD33" s="1502"/>
      <c r="BE33" s="1502"/>
      <c r="BF33" s="1502"/>
      <c r="BG33" s="1502"/>
    </row>
    <row r="34" spans="1:59" ht="19.899999999999999" customHeight="1">
      <c r="A34" s="1483"/>
      <c r="B34" s="1888">
        <v>11</v>
      </c>
      <c r="C34" s="1839"/>
      <c r="D34" s="1888" t="s">
        <v>16</v>
      </c>
      <c r="E34" s="1869" t="s">
        <v>1774</v>
      </c>
      <c r="F34" s="1872"/>
      <c r="G34" s="1869"/>
      <c r="H34" s="1932"/>
      <c r="I34" s="1502"/>
      <c r="J34" s="1502"/>
      <c r="K34" s="1502"/>
      <c r="L34" s="1502"/>
      <c r="M34" s="1502"/>
      <c r="N34" s="1502"/>
      <c r="O34" s="1502"/>
      <c r="P34" s="1502"/>
      <c r="Q34" s="1502"/>
      <c r="R34" s="1502"/>
      <c r="S34" s="1502"/>
      <c r="T34" s="1502"/>
      <c r="U34" s="1502"/>
      <c r="V34" s="1502"/>
      <c r="W34" s="1502"/>
      <c r="X34" s="1502"/>
      <c r="Y34" s="1502"/>
      <c r="Z34" s="1502"/>
      <c r="AA34" s="1502"/>
      <c r="AB34" s="1502"/>
      <c r="AC34" s="1502"/>
      <c r="AD34" s="1502"/>
      <c r="AE34" s="1502"/>
      <c r="AF34" s="1502"/>
      <c r="AG34" s="1502"/>
      <c r="AH34" s="1502"/>
      <c r="AI34" s="1502"/>
      <c r="AJ34" s="1502"/>
      <c r="AK34" s="1502"/>
      <c r="AL34" s="1502"/>
      <c r="AM34" s="1502"/>
      <c r="AN34" s="1502"/>
      <c r="AO34" s="1502"/>
      <c r="AP34" s="1502"/>
      <c r="AQ34" s="1502"/>
      <c r="AR34" s="1502"/>
      <c r="AS34" s="1502"/>
      <c r="AT34" s="1502"/>
      <c r="AU34" s="1502"/>
      <c r="AV34" s="1502"/>
      <c r="AW34" s="1502"/>
      <c r="AX34" s="1502"/>
      <c r="AY34" s="1502"/>
      <c r="AZ34" s="1502"/>
      <c r="BA34" s="1502"/>
      <c r="BB34" s="1502"/>
      <c r="BC34" s="1502"/>
      <c r="BD34" s="1502"/>
      <c r="BE34" s="1502"/>
      <c r="BF34" s="1502"/>
      <c r="BG34" s="1502"/>
    </row>
    <row r="35" spans="1:59" ht="19.899999999999999" customHeight="1">
      <c r="A35" s="1483"/>
      <c r="B35" s="1888">
        <v>12</v>
      </c>
      <c r="C35" s="1839"/>
      <c r="D35" s="1888" t="s">
        <v>17</v>
      </c>
      <c r="E35" s="1896">
        <f t="shared" ref="E35:E37" si="0">F35+G35+H35</f>
        <v>-91616469</v>
      </c>
      <c r="F35" s="3518">
        <v>-91616469</v>
      </c>
      <c r="G35" s="3518"/>
      <c r="H35" s="2757"/>
      <c r="I35" s="1502"/>
      <c r="J35" s="1937"/>
      <c r="K35" s="1502"/>
      <c r="L35" s="1502"/>
      <c r="M35" s="1502"/>
      <c r="N35" s="1502"/>
      <c r="O35" s="1502"/>
      <c r="P35" s="1502"/>
      <c r="Q35" s="1502"/>
      <c r="R35" s="1502"/>
      <c r="S35" s="1502"/>
      <c r="T35" s="1502"/>
      <c r="U35" s="1502"/>
      <c r="V35" s="1502"/>
      <c r="W35" s="1502"/>
      <c r="X35" s="1502"/>
      <c r="Y35" s="1502"/>
      <c r="Z35" s="1502"/>
      <c r="AA35" s="1502"/>
      <c r="AB35" s="1502"/>
      <c r="AC35" s="1502"/>
      <c r="AD35" s="1502"/>
      <c r="AE35" s="1502"/>
      <c r="AF35" s="1502"/>
      <c r="AG35" s="1502"/>
      <c r="AH35" s="1502"/>
      <c r="AI35" s="1502"/>
      <c r="AJ35" s="1502"/>
      <c r="AK35" s="1502"/>
      <c r="AL35" s="1502"/>
      <c r="AM35" s="1502"/>
      <c r="AN35" s="1502"/>
      <c r="AO35" s="1502"/>
      <c r="AP35" s="1502"/>
      <c r="AQ35" s="1502"/>
      <c r="AR35" s="1502"/>
      <c r="AS35" s="1502"/>
      <c r="AT35" s="1502"/>
      <c r="AU35" s="1502"/>
      <c r="AV35" s="1502"/>
      <c r="AW35" s="1502"/>
      <c r="AX35" s="1502"/>
      <c r="AY35" s="1502"/>
      <c r="AZ35" s="1502"/>
      <c r="BA35" s="1502"/>
      <c r="BB35" s="1502"/>
      <c r="BC35" s="1502"/>
      <c r="BD35" s="1502"/>
      <c r="BE35" s="1502"/>
      <c r="BF35" s="1502"/>
      <c r="BG35" s="1502"/>
    </row>
    <row r="36" spans="1:59" ht="19.899999999999999" customHeight="1">
      <c r="A36" s="1483"/>
      <c r="B36" s="1888">
        <v>13</v>
      </c>
      <c r="C36" s="1839"/>
      <c r="D36" s="1888" t="s">
        <v>18</v>
      </c>
      <c r="E36" s="1896">
        <f t="shared" si="0"/>
        <v>52393600</v>
      </c>
      <c r="F36" s="3518">
        <v>52393600</v>
      </c>
      <c r="G36" s="3518"/>
      <c r="H36" s="2757"/>
      <c r="I36" s="1502"/>
      <c r="J36" s="1502"/>
      <c r="K36" s="1502"/>
      <c r="L36" s="1502"/>
      <c r="M36" s="1502"/>
      <c r="N36" s="1502"/>
      <c r="O36" s="1502"/>
      <c r="P36" s="1502"/>
      <c r="Q36" s="1502"/>
      <c r="R36" s="1502"/>
      <c r="S36" s="1502"/>
      <c r="T36" s="1502"/>
      <c r="U36" s="1502"/>
      <c r="V36" s="1502"/>
      <c r="W36" s="1502"/>
      <c r="X36" s="1502"/>
      <c r="Y36" s="1502"/>
      <c r="Z36" s="1502"/>
      <c r="AA36" s="1502"/>
      <c r="AB36" s="1502"/>
      <c r="AC36" s="1502"/>
      <c r="AD36" s="1502"/>
      <c r="AE36" s="1502"/>
      <c r="AF36" s="1502"/>
      <c r="AG36" s="1502"/>
      <c r="AH36" s="1502"/>
      <c r="AI36" s="1502"/>
      <c r="AJ36" s="1502"/>
      <c r="AK36" s="1502"/>
      <c r="AL36" s="1502"/>
      <c r="AM36" s="1502"/>
      <c r="AN36" s="1502"/>
      <c r="AO36" s="1502"/>
      <c r="AP36" s="1502"/>
      <c r="AQ36" s="1502"/>
      <c r="AR36" s="1502"/>
      <c r="AS36" s="1502"/>
      <c r="AT36" s="1502"/>
      <c r="AU36" s="1502"/>
      <c r="AV36" s="1502"/>
      <c r="AW36" s="1502"/>
      <c r="AX36" s="1502"/>
      <c r="AY36" s="1502"/>
      <c r="AZ36" s="1502"/>
      <c r="BA36" s="1502"/>
      <c r="BB36" s="1502"/>
      <c r="BC36" s="1502"/>
      <c r="BD36" s="1502"/>
      <c r="BE36" s="1502"/>
      <c r="BF36" s="1502"/>
      <c r="BG36" s="1502"/>
    </row>
    <row r="37" spans="1:59" ht="19.899999999999999" customHeight="1">
      <c r="A37" s="1483"/>
      <c r="B37" s="1888">
        <v>14</v>
      </c>
      <c r="C37" s="1839"/>
      <c r="D37" s="1888" t="s">
        <v>19</v>
      </c>
      <c r="E37" s="1896">
        <f t="shared" si="0"/>
        <v>865663</v>
      </c>
      <c r="F37" s="3518">
        <v>865663</v>
      </c>
      <c r="G37" s="3518"/>
      <c r="H37" s="2757"/>
      <c r="I37" s="1502"/>
      <c r="J37" s="1502"/>
      <c r="K37" s="1502"/>
      <c r="L37" s="1502"/>
      <c r="M37" s="1502"/>
      <c r="N37" s="1502"/>
      <c r="O37" s="1502"/>
      <c r="P37" s="1502"/>
      <c r="Q37" s="1502"/>
      <c r="R37" s="1502"/>
      <c r="S37" s="1502"/>
      <c r="T37" s="1502"/>
      <c r="U37" s="1502"/>
      <c r="V37" s="1502"/>
      <c r="W37" s="1502"/>
      <c r="X37" s="1502"/>
      <c r="Y37" s="1502"/>
      <c r="Z37" s="1502"/>
      <c r="AA37" s="1502"/>
      <c r="AB37" s="1502"/>
      <c r="AC37" s="1502"/>
      <c r="AD37" s="1502"/>
      <c r="AE37" s="1502"/>
      <c r="AF37" s="1502"/>
      <c r="AG37" s="1502"/>
      <c r="AH37" s="1502"/>
      <c r="AI37" s="1502"/>
      <c r="AJ37" s="1502"/>
      <c r="AK37" s="1502"/>
      <c r="AL37" s="1502"/>
      <c r="AM37" s="1502"/>
      <c r="AN37" s="1502"/>
      <c r="AO37" s="1502"/>
      <c r="AP37" s="1502"/>
      <c r="AQ37" s="1502"/>
      <c r="AR37" s="1502"/>
      <c r="AS37" s="1502"/>
      <c r="AT37" s="1502"/>
      <c r="AU37" s="1502"/>
      <c r="AV37" s="1502"/>
      <c r="AW37" s="1502"/>
      <c r="AX37" s="1502"/>
      <c r="AY37" s="1502"/>
      <c r="AZ37" s="1502"/>
      <c r="BA37" s="1502"/>
      <c r="BB37" s="1502"/>
      <c r="BC37" s="1502"/>
      <c r="BD37" s="1502"/>
      <c r="BE37" s="1502"/>
      <c r="BF37" s="1502"/>
      <c r="BG37" s="1502"/>
    </row>
    <row r="38" spans="1:59" ht="19.899999999999999" customHeight="1">
      <c r="A38" s="1480"/>
      <c r="B38" s="1518">
        <v>15</v>
      </c>
      <c r="C38" s="1832"/>
      <c r="D38" s="1518" t="s">
        <v>20</v>
      </c>
      <c r="E38" s="1933">
        <f>F38+G38+H38</f>
        <v>-40088532</v>
      </c>
      <c r="F38" s="1933">
        <f>SUM(F35:F36)-F37</f>
        <v>-40088532</v>
      </c>
      <c r="G38" s="1933">
        <f>G35+G36+G37</f>
        <v>0</v>
      </c>
      <c r="H38" s="1919">
        <f>H35+H36+H37</f>
        <v>0</v>
      </c>
      <c r="I38" s="1502"/>
      <c r="J38" s="1502"/>
      <c r="K38" s="1502"/>
      <c r="L38" s="1502"/>
      <c r="M38" s="1502"/>
      <c r="N38" s="1502"/>
      <c r="O38" s="1502"/>
      <c r="P38" s="1502"/>
      <c r="Q38" s="1502"/>
      <c r="R38" s="1502"/>
      <c r="S38" s="1502"/>
      <c r="T38" s="1502"/>
      <c r="U38" s="1502"/>
      <c r="V38" s="1502"/>
      <c r="W38" s="1502"/>
      <c r="X38" s="1502"/>
      <c r="Y38" s="1502"/>
      <c r="Z38" s="1502"/>
      <c r="AA38" s="1502"/>
      <c r="AB38" s="1502"/>
      <c r="AC38" s="1502"/>
      <c r="AD38" s="1502"/>
      <c r="AE38" s="1502"/>
      <c r="AF38" s="1502"/>
      <c r="AG38" s="1502"/>
      <c r="AH38" s="1502"/>
      <c r="AI38" s="1502"/>
      <c r="AJ38" s="1502"/>
      <c r="AK38" s="1502"/>
      <c r="AL38" s="1502"/>
      <c r="AM38" s="1502"/>
      <c r="AN38" s="1502"/>
      <c r="AO38" s="1502"/>
      <c r="AP38" s="1502"/>
      <c r="AQ38" s="1502"/>
      <c r="AR38" s="1502"/>
      <c r="AS38" s="1502"/>
      <c r="AT38" s="1502"/>
      <c r="AU38" s="1502"/>
      <c r="AV38" s="1502"/>
      <c r="AW38" s="1502"/>
      <c r="AX38" s="1502"/>
      <c r="AY38" s="1502"/>
      <c r="AZ38" s="1502"/>
      <c r="BA38" s="1502"/>
      <c r="BB38" s="1502"/>
      <c r="BC38" s="1502"/>
      <c r="BD38" s="1502"/>
      <c r="BE38" s="1502"/>
      <c r="BF38" s="1502"/>
      <c r="BG38" s="1502"/>
    </row>
    <row r="39" spans="1:59" ht="19.899999999999999" customHeight="1">
      <c r="A39" s="1483"/>
      <c r="B39" s="1635"/>
      <c r="C39" s="2395"/>
      <c r="D39" s="2394" t="s">
        <v>4595</v>
      </c>
      <c r="E39" s="1934"/>
      <c r="F39" s="1934"/>
      <c r="G39" s="1934"/>
      <c r="H39" s="1824"/>
      <c r="I39" s="1502"/>
      <c r="J39" s="1502"/>
      <c r="K39" s="1502"/>
      <c r="L39" s="1502"/>
      <c r="M39" s="1502"/>
      <c r="N39" s="1502"/>
      <c r="O39" s="1502"/>
      <c r="P39" s="1502"/>
      <c r="Q39" s="1502"/>
      <c r="R39" s="1502"/>
      <c r="S39" s="1502"/>
      <c r="T39" s="1502"/>
      <c r="U39" s="1502"/>
      <c r="V39" s="1502"/>
      <c r="W39" s="1502"/>
      <c r="X39" s="1502"/>
      <c r="Y39" s="1502"/>
      <c r="Z39" s="1502"/>
      <c r="AA39" s="1502"/>
      <c r="AB39" s="1502"/>
      <c r="AC39" s="1502"/>
      <c r="AD39" s="1502"/>
      <c r="AE39" s="1502"/>
      <c r="AF39" s="1502"/>
      <c r="AG39" s="1502"/>
      <c r="AH39" s="1502"/>
      <c r="AI39" s="1502"/>
      <c r="AJ39" s="1502"/>
      <c r="AK39" s="1502"/>
      <c r="AL39" s="1502"/>
      <c r="AM39" s="1502"/>
      <c r="AN39" s="1502"/>
      <c r="AO39" s="1502"/>
      <c r="AP39" s="1502"/>
      <c r="AQ39" s="1502"/>
      <c r="AR39" s="1502"/>
      <c r="AS39" s="1502"/>
      <c r="AT39" s="1502"/>
      <c r="AU39" s="1502"/>
      <c r="AV39" s="1502"/>
      <c r="AW39" s="1502"/>
      <c r="AX39" s="1502"/>
      <c r="AY39" s="1502"/>
      <c r="AZ39" s="1502"/>
      <c r="BA39" s="1502"/>
      <c r="BB39" s="1502"/>
      <c r="BC39" s="1502"/>
      <c r="BD39" s="1502"/>
      <c r="BE39" s="1502"/>
      <c r="BF39" s="1502"/>
      <c r="BG39" s="1502"/>
    </row>
    <row r="40" spans="1:59" ht="19.899999999999999" customHeight="1">
      <c r="A40" s="1483"/>
      <c r="B40" s="1888">
        <v>16</v>
      </c>
      <c r="C40" s="1839"/>
      <c r="D40" s="1888" t="s">
        <v>1350</v>
      </c>
      <c r="E40" s="1896">
        <f>F40+G40+H40</f>
        <v>0</v>
      </c>
      <c r="F40" s="3518"/>
      <c r="G40" s="3518"/>
      <c r="H40" s="2757"/>
      <c r="I40" s="1502"/>
      <c r="J40" s="1502"/>
      <c r="K40" s="1502"/>
      <c r="L40" s="1502"/>
      <c r="M40" s="1502"/>
      <c r="N40" s="1502"/>
      <c r="O40" s="1502"/>
      <c r="P40" s="1502"/>
      <c r="Q40" s="1502"/>
      <c r="R40" s="1502"/>
      <c r="S40" s="1502"/>
      <c r="T40" s="1502"/>
      <c r="U40" s="1502"/>
      <c r="V40" s="1502"/>
      <c r="W40" s="1502"/>
      <c r="X40" s="1502"/>
      <c r="Y40" s="1502"/>
      <c r="Z40" s="1502"/>
      <c r="AA40" s="1502"/>
      <c r="AB40" s="1502"/>
      <c r="AC40" s="1502"/>
      <c r="AD40" s="1502"/>
      <c r="AE40" s="1502"/>
      <c r="AF40" s="1502"/>
      <c r="AG40" s="1502"/>
      <c r="AH40" s="1502"/>
      <c r="AI40" s="1502"/>
      <c r="AJ40" s="1502"/>
      <c r="AK40" s="1502"/>
      <c r="AL40" s="1502"/>
      <c r="AM40" s="1502"/>
      <c r="AN40" s="1502"/>
      <c r="AO40" s="1502"/>
      <c r="AP40" s="1502"/>
      <c r="AQ40" s="1502"/>
      <c r="AR40" s="1502"/>
      <c r="AS40" s="1502"/>
      <c r="AT40" s="1502"/>
      <c r="AU40" s="1502"/>
      <c r="AV40" s="1502"/>
      <c r="AW40" s="1502"/>
      <c r="AX40" s="1502"/>
      <c r="AY40" s="1502"/>
      <c r="AZ40" s="1502"/>
      <c r="BA40" s="1502"/>
      <c r="BB40" s="1502"/>
      <c r="BC40" s="1502"/>
      <c r="BD40" s="1502"/>
      <c r="BE40" s="1502"/>
      <c r="BF40" s="1502"/>
      <c r="BG40" s="1502"/>
    </row>
    <row r="41" spans="1:59" ht="19.899999999999999" customHeight="1">
      <c r="A41" s="1483"/>
      <c r="B41" s="1888">
        <v>17</v>
      </c>
      <c r="C41" s="1839"/>
      <c r="D41" s="1888" t="s">
        <v>5295</v>
      </c>
      <c r="E41" s="1896">
        <f>F41+G41+H41</f>
        <v>-11252276</v>
      </c>
      <c r="F41" s="3518">
        <v>-11252276</v>
      </c>
      <c r="G41" s="3518"/>
      <c r="H41" s="2757"/>
      <c r="I41" s="1502"/>
      <c r="J41" s="1502"/>
      <c r="K41" s="1502"/>
      <c r="L41" s="1502"/>
      <c r="M41" s="1502"/>
      <c r="N41" s="1502"/>
      <c r="O41" s="1502"/>
      <c r="P41" s="1502"/>
      <c r="Q41" s="1502"/>
      <c r="R41" s="1502"/>
      <c r="S41" s="1502"/>
      <c r="T41" s="1502"/>
      <c r="U41" s="1502"/>
      <c r="V41" s="1502"/>
      <c r="W41" s="1502"/>
      <c r="X41" s="1502"/>
      <c r="Y41" s="1502"/>
      <c r="Z41" s="1502"/>
      <c r="AA41" s="1502"/>
      <c r="AB41" s="1502"/>
      <c r="AC41" s="1502"/>
      <c r="AD41" s="1502"/>
      <c r="AE41" s="1502"/>
      <c r="AF41" s="1502"/>
      <c r="AG41" s="1502"/>
      <c r="AH41" s="1502"/>
      <c r="AI41" s="1502"/>
      <c r="AJ41" s="1502"/>
      <c r="AK41" s="1502"/>
      <c r="AL41" s="1502"/>
      <c r="AM41" s="1502"/>
      <c r="AN41" s="1502"/>
      <c r="AO41" s="1502"/>
      <c r="AP41" s="1502"/>
      <c r="AQ41" s="1502"/>
      <c r="AR41" s="1502"/>
      <c r="AS41" s="1502"/>
      <c r="AT41" s="1502"/>
      <c r="AU41" s="1502"/>
      <c r="AV41" s="1502"/>
      <c r="AW41" s="1502"/>
      <c r="AX41" s="1502"/>
      <c r="AY41" s="1502"/>
      <c r="AZ41" s="1502"/>
      <c r="BA41" s="1502"/>
      <c r="BB41" s="1502"/>
      <c r="BC41" s="1502"/>
      <c r="BD41" s="1502"/>
      <c r="BE41" s="1502"/>
      <c r="BF41" s="1502"/>
      <c r="BG41" s="1502"/>
    </row>
    <row r="42" spans="1:59" ht="19.899999999999999" customHeight="1">
      <c r="A42" s="2393"/>
      <c r="B42" s="2496">
        <v>18</v>
      </c>
      <c r="C42" s="2516"/>
      <c r="D42" s="2496" t="s">
        <v>3937</v>
      </c>
      <c r="E42" s="2517"/>
      <c r="F42" s="3522"/>
      <c r="G42" s="3522"/>
      <c r="H42" s="3523"/>
      <c r="I42" s="1502"/>
      <c r="J42" s="1502"/>
      <c r="K42" s="1502"/>
      <c r="L42" s="1502"/>
      <c r="M42" s="1502"/>
      <c r="N42" s="1502"/>
      <c r="O42" s="1502"/>
      <c r="P42" s="1502"/>
      <c r="Q42" s="1502"/>
      <c r="R42" s="1502"/>
      <c r="S42" s="1502"/>
      <c r="T42" s="1502"/>
      <c r="U42" s="1502"/>
      <c r="V42" s="1502"/>
      <c r="W42" s="1502"/>
      <c r="X42" s="1502"/>
      <c r="Y42" s="1502"/>
      <c r="Z42" s="1502"/>
      <c r="AA42" s="1502"/>
      <c r="AB42" s="1502"/>
      <c r="AC42" s="1502"/>
      <c r="AD42" s="1502"/>
      <c r="AE42" s="1502"/>
      <c r="AF42" s="1502"/>
      <c r="AG42" s="1502"/>
      <c r="AH42" s="1502"/>
      <c r="AI42" s="1502"/>
      <c r="AJ42" s="1502"/>
      <c r="AK42" s="1502"/>
      <c r="AL42" s="1502"/>
      <c r="AM42" s="1502"/>
      <c r="AN42" s="1502"/>
      <c r="AO42" s="1502"/>
      <c r="AP42" s="1502"/>
      <c r="AQ42" s="1502"/>
      <c r="AR42" s="1502"/>
      <c r="AS42" s="1502"/>
      <c r="AT42" s="1502"/>
      <c r="AU42" s="1502"/>
      <c r="AV42" s="1502"/>
      <c r="AW42" s="1502"/>
      <c r="AX42" s="1502"/>
      <c r="AY42" s="1502"/>
      <c r="AZ42" s="1502"/>
      <c r="BA42" s="1502"/>
      <c r="BB42" s="1502"/>
      <c r="BC42" s="1502"/>
      <c r="BD42" s="1502"/>
      <c r="BE42" s="1502"/>
      <c r="BF42" s="1502"/>
      <c r="BG42" s="1502"/>
    </row>
    <row r="43" spans="1:59" ht="19.899999999999999" customHeight="1">
      <c r="A43" s="1480"/>
      <c r="B43" s="1518">
        <v>19</v>
      </c>
      <c r="C43" s="1832"/>
      <c r="D43" s="1518" t="s">
        <v>1351</v>
      </c>
      <c r="E43" s="1935">
        <f>F43+G43+H43</f>
        <v>2816981648</v>
      </c>
      <c r="F43" s="1935">
        <f>F22+F32-F38+F41</f>
        <v>2815898669</v>
      </c>
      <c r="G43" s="1935">
        <f>G22+G32-G38+G41</f>
        <v>0</v>
      </c>
      <c r="H43" s="1936">
        <f>H22+H32-H38+H41</f>
        <v>1082979</v>
      </c>
      <c r="I43" s="3458"/>
      <c r="J43" s="1502"/>
      <c r="K43" s="1502"/>
      <c r="L43" s="1502"/>
      <c r="M43" s="1502"/>
      <c r="N43" s="1502"/>
      <c r="O43" s="1502"/>
      <c r="P43" s="1502"/>
      <c r="Q43" s="1502"/>
      <c r="R43" s="1502"/>
      <c r="S43" s="1502"/>
      <c r="T43" s="1502"/>
      <c r="U43" s="1502"/>
      <c r="V43" s="1502"/>
      <c r="W43" s="1502"/>
      <c r="X43" s="1502"/>
      <c r="Y43" s="1502"/>
      <c r="Z43" s="1502"/>
      <c r="AA43" s="1502"/>
      <c r="AB43" s="1502"/>
      <c r="AC43" s="1502"/>
      <c r="AD43" s="1502"/>
      <c r="AE43" s="1502"/>
      <c r="AF43" s="1502"/>
      <c r="AG43" s="1502"/>
      <c r="AH43" s="1502"/>
      <c r="AI43" s="1502"/>
      <c r="AJ43" s="1502"/>
      <c r="AK43" s="1502"/>
      <c r="AL43" s="1502"/>
      <c r="AM43" s="1502"/>
      <c r="AN43" s="1502"/>
      <c r="AO43" s="1502"/>
      <c r="AP43" s="1502"/>
      <c r="AQ43" s="1502"/>
      <c r="AR43" s="1502"/>
      <c r="AS43" s="1502"/>
      <c r="AT43" s="1502"/>
      <c r="AU43" s="1502"/>
      <c r="AV43" s="1502"/>
      <c r="AW43" s="1502"/>
      <c r="AX43" s="1502"/>
      <c r="AY43" s="1502"/>
      <c r="AZ43" s="1502"/>
      <c r="BA43" s="1502"/>
      <c r="BB43" s="1502"/>
      <c r="BC43" s="1502"/>
      <c r="BD43" s="1502"/>
      <c r="BE43" s="1502"/>
      <c r="BF43" s="1502"/>
      <c r="BG43" s="1502"/>
    </row>
    <row r="44" spans="1:59" ht="19.899999999999999" customHeight="1">
      <c r="A44" s="1483"/>
      <c r="B44" s="1635"/>
      <c r="C44" s="2395"/>
      <c r="D44" s="2394" t="s">
        <v>6024</v>
      </c>
      <c r="E44" s="1934"/>
      <c r="F44" s="1934"/>
      <c r="G44" s="1934"/>
      <c r="H44" s="1824"/>
      <c r="I44" s="1721"/>
      <c r="J44" s="1502"/>
      <c r="K44" s="1502"/>
      <c r="L44" s="1502"/>
      <c r="M44" s="1502"/>
      <c r="N44" s="1502"/>
      <c r="O44" s="1502"/>
      <c r="P44" s="1502"/>
      <c r="Q44" s="1502"/>
      <c r="R44" s="1502"/>
      <c r="S44" s="1502"/>
      <c r="T44" s="1502"/>
      <c r="U44" s="1502"/>
      <c r="V44" s="1502"/>
      <c r="W44" s="1502"/>
      <c r="X44" s="1502"/>
      <c r="Y44" s="1502"/>
      <c r="Z44" s="1502"/>
      <c r="AA44" s="1502"/>
      <c r="AB44" s="1502"/>
      <c r="AC44" s="1502"/>
      <c r="AD44" s="1502"/>
      <c r="AE44" s="1502"/>
      <c r="AF44" s="1502"/>
      <c r="AG44" s="1502"/>
      <c r="AH44" s="1502"/>
      <c r="AI44" s="1502"/>
      <c r="AJ44" s="1502"/>
      <c r="AK44" s="1502"/>
      <c r="AL44" s="1502"/>
      <c r="AM44" s="1502"/>
      <c r="AN44" s="1502"/>
      <c r="AO44" s="1502"/>
      <c r="AP44" s="1502"/>
      <c r="AQ44" s="1502"/>
      <c r="AR44" s="1502"/>
      <c r="AS44" s="1502"/>
      <c r="AT44" s="1502"/>
      <c r="AU44" s="1502"/>
      <c r="AV44" s="1502"/>
      <c r="AW44" s="1502"/>
      <c r="AX44" s="1502"/>
      <c r="AY44" s="1502"/>
      <c r="AZ44" s="1502"/>
      <c r="BA44" s="1502"/>
      <c r="BB44" s="1502"/>
      <c r="BC44" s="1502"/>
      <c r="BD44" s="1502"/>
      <c r="BE44" s="1502"/>
      <c r="BF44" s="1502"/>
      <c r="BG44" s="1502"/>
    </row>
    <row r="45" spans="1:59" ht="19.899999999999999" customHeight="1">
      <c r="A45" s="1483"/>
      <c r="B45" s="1888"/>
      <c r="C45" s="1502"/>
      <c r="D45" s="1502" t="s">
        <v>1352</v>
      </c>
      <c r="E45" s="1937"/>
      <c r="F45" s="1937"/>
      <c r="G45" s="1938"/>
      <c r="H45" s="1885"/>
      <c r="I45" s="1721"/>
      <c r="J45" s="1502"/>
      <c r="K45" s="1502"/>
      <c r="L45" s="1502"/>
      <c r="M45" s="1502"/>
      <c r="N45" s="1502"/>
      <c r="O45" s="1502"/>
      <c r="P45" s="1502"/>
      <c r="Q45" s="1502"/>
      <c r="R45" s="1502"/>
      <c r="S45" s="1502"/>
      <c r="T45" s="1502"/>
      <c r="U45" s="1502"/>
      <c r="V45" s="1502"/>
      <c r="W45" s="1502"/>
      <c r="X45" s="1502"/>
      <c r="Y45" s="1502"/>
      <c r="Z45" s="1502"/>
      <c r="AA45" s="1502"/>
      <c r="AB45" s="1502"/>
      <c r="AC45" s="1502"/>
      <c r="AD45" s="1502"/>
      <c r="AE45" s="1502"/>
      <c r="AF45" s="1502"/>
      <c r="AG45" s="1502"/>
      <c r="AH45" s="1502"/>
      <c r="AI45" s="1502"/>
      <c r="AJ45" s="1502"/>
      <c r="AK45" s="1502"/>
      <c r="AL45" s="1502"/>
      <c r="AM45" s="1502"/>
      <c r="AN45" s="1502"/>
      <c r="AO45" s="1502"/>
      <c r="AP45" s="1502"/>
      <c r="AQ45" s="1502"/>
      <c r="AR45" s="1502"/>
      <c r="AS45" s="1502"/>
      <c r="AT45" s="1502"/>
      <c r="AU45" s="1502"/>
      <c r="AV45" s="1502"/>
      <c r="AW45" s="1502"/>
      <c r="AX45" s="1502"/>
      <c r="AY45" s="1502"/>
      <c r="AZ45" s="1502"/>
      <c r="BA45" s="1502"/>
      <c r="BB45" s="1502"/>
      <c r="BC45" s="1502"/>
      <c r="BD45" s="1502"/>
      <c r="BE45" s="1502"/>
      <c r="BF45" s="1502"/>
      <c r="BG45" s="1502"/>
    </row>
    <row r="46" spans="1:59" ht="19.899999999999999" customHeight="1">
      <c r="A46" s="1483"/>
      <c r="B46" s="1888">
        <v>20</v>
      </c>
      <c r="C46" s="1839"/>
      <c r="D46" s="1888" t="s">
        <v>1353</v>
      </c>
      <c r="E46" s="1892">
        <f t="shared" ref="E46:E54" si="1">F46+G46+H46</f>
        <v>0</v>
      </c>
      <c r="F46" s="3516"/>
      <c r="G46" s="3516" t="s">
        <v>1774</v>
      </c>
      <c r="H46" s="3517"/>
      <c r="I46" s="1502"/>
      <c r="J46" s="1502"/>
      <c r="K46" s="1502"/>
      <c r="L46" s="1502"/>
      <c r="M46" s="1502"/>
      <c r="N46" s="1502"/>
      <c r="O46" s="1502"/>
      <c r="P46" s="1502"/>
      <c r="Q46" s="1502"/>
      <c r="R46" s="1502"/>
      <c r="S46" s="1502"/>
      <c r="T46" s="1502"/>
      <c r="U46" s="1502"/>
      <c r="V46" s="1502"/>
      <c r="W46" s="1502"/>
      <c r="X46" s="1502"/>
      <c r="Y46" s="1502"/>
      <c r="Z46" s="1502"/>
      <c r="AA46" s="1502"/>
      <c r="AB46" s="1502"/>
      <c r="AC46" s="1502"/>
      <c r="AD46" s="1502"/>
      <c r="AE46" s="1502"/>
      <c r="AF46" s="1502"/>
      <c r="AG46" s="1502"/>
      <c r="AH46" s="1502"/>
      <c r="AI46" s="1502"/>
      <c r="AJ46" s="1502"/>
      <c r="AK46" s="1502"/>
      <c r="AL46" s="1502"/>
      <c r="AM46" s="1502"/>
      <c r="AN46" s="1502"/>
      <c r="AO46" s="1502"/>
      <c r="AP46" s="1502"/>
      <c r="AQ46" s="1502"/>
      <c r="AR46" s="1502"/>
      <c r="AS46" s="1502"/>
      <c r="AT46" s="1502"/>
      <c r="AU46" s="1502"/>
      <c r="AV46" s="1502"/>
      <c r="AW46" s="1502"/>
      <c r="AX46" s="1502"/>
      <c r="AY46" s="1502"/>
      <c r="AZ46" s="1502"/>
      <c r="BA46" s="1502"/>
      <c r="BB46" s="1502"/>
      <c r="BC46" s="1502"/>
      <c r="BD46" s="1502"/>
      <c r="BE46" s="1502"/>
      <c r="BF46" s="1502"/>
      <c r="BG46" s="1502"/>
    </row>
    <row r="47" spans="1:59" ht="19.899999999999999" customHeight="1">
      <c r="A47" s="1483"/>
      <c r="B47" s="1888">
        <v>21</v>
      </c>
      <c r="C47" s="1839"/>
      <c r="D47" s="1888" t="s">
        <v>1354</v>
      </c>
      <c r="E47" s="1896">
        <f t="shared" si="1"/>
        <v>0</v>
      </c>
      <c r="F47" s="3518"/>
      <c r="G47" s="3518"/>
      <c r="H47" s="2757"/>
      <c r="I47" s="1502"/>
      <c r="J47" s="1502"/>
      <c r="K47" s="1502"/>
      <c r="L47" s="1502"/>
      <c r="M47" s="1502"/>
      <c r="N47" s="1502"/>
      <c r="O47" s="1502"/>
      <c r="P47" s="1502"/>
      <c r="Q47" s="1502"/>
      <c r="R47" s="1502"/>
      <c r="S47" s="1502"/>
      <c r="T47" s="1502"/>
      <c r="U47" s="1502"/>
      <c r="V47" s="1502"/>
      <c r="W47" s="1502"/>
      <c r="X47" s="1502"/>
      <c r="Y47" s="1502"/>
      <c r="Z47" s="1502"/>
      <c r="AA47" s="1502"/>
      <c r="AB47" s="1502"/>
      <c r="AC47" s="1502"/>
      <c r="AD47" s="1502"/>
      <c r="AE47" s="1502"/>
      <c r="AF47" s="1502"/>
      <c r="AG47" s="1502"/>
      <c r="AH47" s="1502"/>
      <c r="AI47" s="1502"/>
      <c r="AJ47" s="1502"/>
      <c r="AK47" s="1502"/>
      <c r="AL47" s="1502"/>
      <c r="AM47" s="1502"/>
      <c r="AN47" s="1502"/>
      <c r="AO47" s="1502"/>
      <c r="AP47" s="1502"/>
      <c r="AQ47" s="1502"/>
      <c r="AR47" s="1502"/>
      <c r="AS47" s="1502"/>
      <c r="AT47" s="1502"/>
      <c r="AU47" s="1502"/>
      <c r="AV47" s="1502"/>
      <c r="AW47" s="1502"/>
      <c r="AX47" s="1502"/>
      <c r="AY47" s="1502"/>
      <c r="AZ47" s="1502"/>
      <c r="BA47" s="1502"/>
      <c r="BB47" s="1502"/>
      <c r="BC47" s="1502"/>
      <c r="BD47" s="1502"/>
      <c r="BE47" s="1502"/>
      <c r="BF47" s="1502"/>
      <c r="BG47" s="1502"/>
    </row>
    <row r="48" spans="1:59" ht="19.899999999999999" customHeight="1">
      <c r="A48" s="1483"/>
      <c r="B48" s="1888">
        <v>22</v>
      </c>
      <c r="C48" s="1839"/>
      <c r="D48" s="1888" t="s">
        <v>1355</v>
      </c>
      <c r="E48" s="1896">
        <f t="shared" si="1"/>
        <v>1082637</v>
      </c>
      <c r="F48" s="3518"/>
      <c r="G48" s="3518"/>
      <c r="H48" s="3521">
        <v>1082637</v>
      </c>
      <c r="I48" s="1502"/>
      <c r="J48" s="1502"/>
      <c r="K48" s="1502"/>
      <c r="L48" s="1502"/>
      <c r="M48" s="1502"/>
      <c r="N48" s="1502"/>
      <c r="O48" s="1502"/>
      <c r="P48" s="1502"/>
      <c r="Q48" s="1502"/>
      <c r="R48" s="1502"/>
      <c r="S48" s="1502"/>
      <c r="T48" s="1502"/>
      <c r="U48" s="1502"/>
      <c r="V48" s="1502"/>
      <c r="W48" s="1502"/>
      <c r="X48" s="1502"/>
      <c r="Y48" s="1502"/>
      <c r="Z48" s="1502"/>
      <c r="AA48" s="1502"/>
      <c r="AB48" s="1502"/>
      <c r="AC48" s="1502"/>
      <c r="AD48" s="1502"/>
      <c r="AE48" s="1502"/>
      <c r="AF48" s="1502"/>
      <c r="AG48" s="1502"/>
      <c r="AH48" s="1502"/>
      <c r="AI48" s="1502"/>
      <c r="AJ48" s="1502"/>
      <c r="AK48" s="1502"/>
      <c r="AL48" s="1502"/>
      <c r="AM48" s="1502"/>
      <c r="AN48" s="1502"/>
      <c r="AO48" s="1502"/>
      <c r="AP48" s="1502"/>
      <c r="AQ48" s="1502"/>
      <c r="AR48" s="1502"/>
      <c r="AS48" s="1502"/>
      <c r="AT48" s="1502"/>
      <c r="AU48" s="1502"/>
      <c r="AV48" s="1502"/>
      <c r="AW48" s="1502"/>
      <c r="AX48" s="1502"/>
      <c r="AY48" s="1502"/>
      <c r="AZ48" s="1502"/>
      <c r="BA48" s="1502"/>
      <c r="BB48" s="1502"/>
      <c r="BC48" s="1502"/>
      <c r="BD48" s="1502"/>
      <c r="BE48" s="1502"/>
      <c r="BF48" s="1502"/>
      <c r="BG48" s="1502"/>
    </row>
    <row r="49" spans="1:59" ht="19.899999999999999" customHeight="1">
      <c r="A49" s="1483"/>
      <c r="B49" s="1888">
        <v>23</v>
      </c>
      <c r="C49" s="1839"/>
      <c r="D49" s="1888" t="s">
        <v>1356</v>
      </c>
      <c r="E49" s="1896">
        <f t="shared" si="1"/>
        <v>342</v>
      </c>
      <c r="F49" s="3518"/>
      <c r="G49" s="3518"/>
      <c r="H49" s="3521">
        <v>342</v>
      </c>
      <c r="I49" s="1502"/>
      <c r="J49" s="1502"/>
      <c r="K49" s="1502"/>
      <c r="L49" s="1502"/>
      <c r="M49" s="1502"/>
      <c r="N49" s="1502"/>
      <c r="O49" s="1502"/>
      <c r="P49" s="1502"/>
      <c r="Q49" s="1502"/>
      <c r="R49" s="1502"/>
      <c r="S49" s="1502"/>
      <c r="T49" s="1502"/>
      <c r="U49" s="1502"/>
      <c r="V49" s="1502"/>
      <c r="W49" s="1502"/>
      <c r="X49" s="1502"/>
      <c r="Y49" s="1502"/>
      <c r="Z49" s="1502"/>
      <c r="AA49" s="1502"/>
      <c r="AB49" s="1502"/>
      <c r="AC49" s="1502"/>
      <c r="AD49" s="1502"/>
      <c r="AE49" s="1502"/>
      <c r="AF49" s="1502"/>
      <c r="AG49" s="1502"/>
      <c r="AH49" s="1502"/>
      <c r="AI49" s="1502"/>
      <c r="AJ49" s="1502"/>
      <c r="AK49" s="1502"/>
      <c r="AL49" s="1502"/>
      <c r="AM49" s="1502"/>
      <c r="AN49" s="1502"/>
      <c r="AO49" s="1502"/>
      <c r="AP49" s="1502"/>
      <c r="AQ49" s="1502"/>
      <c r="AR49" s="1502"/>
      <c r="AS49" s="1502"/>
      <c r="AT49" s="1502"/>
      <c r="AU49" s="1502"/>
      <c r="AV49" s="1502"/>
      <c r="AW49" s="1502"/>
      <c r="AX49" s="1502"/>
      <c r="AY49" s="1502"/>
      <c r="AZ49" s="1502"/>
      <c r="BA49" s="1502"/>
      <c r="BB49" s="1502"/>
      <c r="BC49" s="1502"/>
      <c r="BD49" s="1502"/>
      <c r="BE49" s="1502"/>
      <c r="BF49" s="1502"/>
      <c r="BG49" s="1502"/>
    </row>
    <row r="50" spans="1:59" ht="19.899999999999999" customHeight="1">
      <c r="A50" s="1483"/>
      <c r="B50" s="1888">
        <v>24</v>
      </c>
      <c r="C50" s="1839"/>
      <c r="D50" s="1888" t="s">
        <v>1357</v>
      </c>
      <c r="E50" s="1896">
        <f t="shared" si="1"/>
        <v>0</v>
      </c>
      <c r="F50" s="3518"/>
      <c r="G50" s="3518"/>
      <c r="H50" s="2757"/>
      <c r="I50" s="1502"/>
      <c r="J50" s="1502"/>
      <c r="K50" s="1502"/>
      <c r="L50" s="1502"/>
      <c r="M50" s="1502"/>
      <c r="N50" s="1502"/>
      <c r="O50" s="1502"/>
      <c r="P50" s="1502"/>
      <c r="Q50" s="1502"/>
      <c r="R50" s="1502"/>
      <c r="S50" s="1502"/>
      <c r="T50" s="1502"/>
      <c r="U50" s="1502"/>
      <c r="V50" s="1502"/>
      <c r="W50" s="1502"/>
      <c r="X50" s="1502"/>
      <c r="Y50" s="1502"/>
      <c r="Z50" s="1502"/>
      <c r="AA50" s="1502"/>
      <c r="AB50" s="1502"/>
      <c r="AC50" s="1502"/>
      <c r="AD50" s="1502"/>
      <c r="AE50" s="1502"/>
      <c r="AF50" s="1502"/>
      <c r="AG50" s="1502"/>
      <c r="AH50" s="1502"/>
      <c r="AI50" s="1502"/>
      <c r="AJ50" s="1502"/>
      <c r="AK50" s="1502"/>
      <c r="AL50" s="1502"/>
      <c r="AM50" s="1502"/>
      <c r="AN50" s="1502"/>
      <c r="AO50" s="1502"/>
      <c r="AP50" s="1502"/>
      <c r="AQ50" s="1502"/>
      <c r="AR50" s="1502"/>
      <c r="AS50" s="1502"/>
      <c r="AT50" s="1502"/>
      <c r="AU50" s="1502"/>
      <c r="AV50" s="1502"/>
      <c r="AW50" s="1502"/>
      <c r="AX50" s="1502"/>
      <c r="AY50" s="1502"/>
      <c r="AZ50" s="1502"/>
      <c r="BA50" s="1502"/>
      <c r="BB50" s="1502"/>
      <c r="BC50" s="1502"/>
      <c r="BD50" s="1502"/>
      <c r="BE50" s="1502"/>
      <c r="BF50" s="1502"/>
      <c r="BG50" s="1502"/>
    </row>
    <row r="51" spans="1:59" ht="19.899999999999999" customHeight="1">
      <c r="A51" s="1483"/>
      <c r="B51" s="1888">
        <v>25</v>
      </c>
      <c r="C51" s="1839"/>
      <c r="D51" s="1888" t="s">
        <v>1358</v>
      </c>
      <c r="E51" s="1896">
        <f t="shared" si="1"/>
        <v>592763770</v>
      </c>
      <c r="F51" s="3518">
        <v>592763770</v>
      </c>
      <c r="G51" s="3518"/>
      <c r="H51" s="2757"/>
      <c r="I51" s="1502"/>
      <c r="J51" s="1502"/>
      <c r="K51" s="1502"/>
      <c r="L51" s="1502"/>
      <c r="M51" s="1502"/>
      <c r="N51" s="1502"/>
      <c r="O51" s="1502"/>
      <c r="P51" s="1502"/>
      <c r="Q51" s="1502"/>
      <c r="R51" s="1502"/>
      <c r="S51" s="1502"/>
      <c r="T51" s="1502"/>
      <c r="U51" s="1502"/>
      <c r="V51" s="1502"/>
      <c r="W51" s="1502"/>
      <c r="X51" s="1502"/>
      <c r="Y51" s="1502"/>
      <c r="Z51" s="1502"/>
      <c r="AA51" s="1502"/>
      <c r="AB51" s="1502"/>
      <c r="AC51" s="1502"/>
      <c r="AD51" s="1502"/>
      <c r="AE51" s="1502"/>
      <c r="AF51" s="1502"/>
      <c r="AG51" s="1502"/>
      <c r="AH51" s="1502"/>
      <c r="AI51" s="1502"/>
      <c r="AJ51" s="1502"/>
      <c r="AK51" s="1502"/>
      <c r="AL51" s="1502"/>
      <c r="AM51" s="1502"/>
      <c r="AN51" s="1502"/>
      <c r="AO51" s="1502"/>
      <c r="AP51" s="1502"/>
      <c r="AQ51" s="1502"/>
      <c r="AR51" s="1502"/>
      <c r="AS51" s="1502"/>
      <c r="AT51" s="1502"/>
      <c r="AU51" s="1502"/>
      <c r="AV51" s="1502"/>
      <c r="AW51" s="1502"/>
      <c r="AX51" s="1502"/>
      <c r="AY51" s="1502"/>
      <c r="AZ51" s="1502"/>
      <c r="BA51" s="1502"/>
      <c r="BB51" s="1502"/>
      <c r="BC51" s="1502"/>
      <c r="BD51" s="1502"/>
      <c r="BE51" s="1502"/>
      <c r="BF51" s="1502"/>
      <c r="BG51" s="1502"/>
    </row>
    <row r="52" spans="1:59" ht="19.899999999999999" customHeight="1">
      <c r="A52" s="1483"/>
      <c r="B52" s="1888">
        <v>26</v>
      </c>
      <c r="C52" s="1839"/>
      <c r="D52" s="1888" t="s">
        <v>1359</v>
      </c>
      <c r="E52" s="1896">
        <f t="shared" si="1"/>
        <v>2040527795</v>
      </c>
      <c r="F52" s="3518">
        <v>2040527795</v>
      </c>
      <c r="G52" s="3518"/>
      <c r="H52" s="2757"/>
      <c r="I52" s="1502"/>
      <c r="J52" s="1502"/>
      <c r="K52" s="1502"/>
      <c r="L52" s="1502"/>
      <c r="M52" s="1502"/>
      <c r="N52" s="1502"/>
      <c r="O52" s="1502"/>
      <c r="P52" s="1502"/>
      <c r="Q52" s="1502"/>
      <c r="R52" s="1502"/>
      <c r="S52" s="1502"/>
      <c r="T52" s="1502"/>
      <c r="U52" s="1502"/>
      <c r="V52" s="1502"/>
      <c r="W52" s="1502"/>
      <c r="X52" s="1502"/>
      <c r="Y52" s="1502"/>
      <c r="Z52" s="1502"/>
      <c r="AA52" s="1502"/>
      <c r="AB52" s="1502"/>
      <c r="AC52" s="1502"/>
      <c r="AD52" s="1502"/>
      <c r="AE52" s="1502"/>
      <c r="AF52" s="1502"/>
      <c r="AG52" s="1502"/>
      <c r="AH52" s="1502"/>
      <c r="AI52" s="1502"/>
      <c r="AJ52" s="1502"/>
      <c r="AK52" s="1502"/>
      <c r="AL52" s="1502"/>
      <c r="AM52" s="1502"/>
      <c r="AN52" s="1502"/>
      <c r="AO52" s="1502"/>
      <c r="AP52" s="1502"/>
      <c r="AQ52" s="1502"/>
      <c r="AR52" s="1502"/>
      <c r="AS52" s="1502"/>
      <c r="AT52" s="1502"/>
      <c r="AU52" s="1502"/>
      <c r="AV52" s="1502"/>
      <c r="AW52" s="1502"/>
      <c r="AX52" s="1502"/>
      <c r="AY52" s="1502"/>
      <c r="AZ52" s="1502"/>
      <c r="BA52" s="1502"/>
      <c r="BB52" s="1502"/>
      <c r="BC52" s="1502"/>
      <c r="BD52" s="1502"/>
      <c r="BE52" s="1502"/>
      <c r="BF52" s="1502"/>
      <c r="BG52" s="1502"/>
    </row>
    <row r="53" spans="1:59" ht="19.899999999999999" customHeight="1">
      <c r="A53" s="2393"/>
      <c r="B53" s="2496">
        <v>27</v>
      </c>
      <c r="C53" s="2516"/>
      <c r="D53" s="2496" t="s">
        <v>3938</v>
      </c>
      <c r="E53" s="2517">
        <f t="shared" si="1"/>
        <v>0</v>
      </c>
      <c r="F53" s="3522"/>
      <c r="G53" s="3522"/>
      <c r="H53" s="3523"/>
      <c r="I53" s="1502"/>
      <c r="J53" s="1502"/>
      <c r="K53" s="1502"/>
      <c r="L53" s="1502"/>
      <c r="M53" s="1502"/>
      <c r="N53" s="1502"/>
      <c r="O53" s="1502"/>
      <c r="P53" s="1502"/>
      <c r="Q53" s="1502"/>
      <c r="R53" s="1502"/>
      <c r="S53" s="1502"/>
      <c r="T53" s="1502"/>
      <c r="U53" s="1502"/>
      <c r="V53" s="1502"/>
      <c r="W53" s="1502"/>
      <c r="X53" s="1502"/>
      <c r="Y53" s="1502"/>
      <c r="Z53" s="1502"/>
      <c r="AA53" s="1502"/>
      <c r="AB53" s="1502"/>
      <c r="AC53" s="1502"/>
      <c r="AD53" s="1502"/>
      <c r="AE53" s="1502"/>
      <c r="AF53" s="1502"/>
      <c r="AG53" s="1502"/>
      <c r="AH53" s="1502"/>
      <c r="AI53" s="1502"/>
      <c r="AJ53" s="1502"/>
      <c r="AK53" s="1502"/>
      <c r="AL53" s="1502"/>
      <c r="AM53" s="1502"/>
      <c r="AN53" s="1502"/>
      <c r="AO53" s="1502"/>
      <c r="AP53" s="1502"/>
      <c r="AQ53" s="1502"/>
      <c r="AR53" s="1502"/>
      <c r="AS53" s="1502"/>
      <c r="AT53" s="1502"/>
      <c r="AU53" s="1502"/>
      <c r="AV53" s="1502"/>
      <c r="AW53" s="1502"/>
      <c r="AX53" s="1502"/>
      <c r="AY53" s="1502"/>
      <c r="AZ53" s="1502"/>
      <c r="BA53" s="1502"/>
      <c r="BB53" s="1502"/>
      <c r="BC53" s="1502"/>
      <c r="BD53" s="1502"/>
      <c r="BE53" s="1502"/>
      <c r="BF53" s="1502"/>
      <c r="BG53" s="1502"/>
    </row>
    <row r="54" spans="1:59" ht="19.899999999999999" customHeight="1">
      <c r="A54" s="1483"/>
      <c r="B54" s="1888">
        <v>28</v>
      </c>
      <c r="C54" s="1839"/>
      <c r="D54" s="1888" t="s">
        <v>1360</v>
      </c>
      <c r="E54" s="1896">
        <f t="shared" si="1"/>
        <v>182607104</v>
      </c>
      <c r="F54" s="3518">
        <v>182607104</v>
      </c>
      <c r="G54" s="3518"/>
      <c r="H54" s="2757"/>
      <c r="I54" s="1502"/>
      <c r="J54" s="1502"/>
      <c r="K54" s="1502"/>
      <c r="L54" s="1502"/>
      <c r="M54" s="1502"/>
      <c r="N54" s="1502"/>
      <c r="O54" s="1502"/>
      <c r="P54" s="1502"/>
      <c r="Q54" s="1502"/>
      <c r="R54" s="1502"/>
      <c r="S54" s="1502"/>
      <c r="T54" s="1502"/>
      <c r="U54" s="1502"/>
      <c r="V54" s="1502"/>
      <c r="W54" s="1502"/>
      <c r="X54" s="1502"/>
      <c r="Y54" s="1502"/>
      <c r="Z54" s="1502"/>
      <c r="AA54" s="1502"/>
      <c r="AB54" s="1502"/>
      <c r="AC54" s="1502"/>
      <c r="AD54" s="1502"/>
      <c r="AE54" s="1502"/>
      <c r="AF54" s="1502"/>
      <c r="AG54" s="1502"/>
      <c r="AH54" s="1502"/>
      <c r="AI54" s="1502"/>
      <c r="AJ54" s="1502"/>
      <c r="AK54" s="1502"/>
      <c r="AL54" s="1502"/>
      <c r="AM54" s="1502"/>
      <c r="AN54" s="1502"/>
      <c r="AO54" s="1502"/>
      <c r="AP54" s="1502"/>
      <c r="AQ54" s="1502"/>
      <c r="AR54" s="1502"/>
      <c r="AS54" s="1502"/>
      <c r="AT54" s="1502"/>
      <c r="AU54" s="1502"/>
      <c r="AV54" s="1502"/>
      <c r="AW54" s="1502"/>
      <c r="AX54" s="1502"/>
      <c r="AY54" s="1502"/>
      <c r="AZ54" s="1502"/>
      <c r="BA54" s="1502"/>
      <c r="BB54" s="1502"/>
      <c r="BC54" s="1502"/>
      <c r="BD54" s="1502"/>
      <c r="BE54" s="1502"/>
      <c r="BF54" s="1502"/>
      <c r="BG54" s="1502"/>
    </row>
    <row r="55" spans="1:59" ht="19.899999999999999" customHeight="1" thickBot="1">
      <c r="A55" s="1699"/>
      <c r="B55" s="1905">
        <v>29</v>
      </c>
      <c r="C55" s="2495"/>
      <c r="D55" s="2518" t="s">
        <v>4596</v>
      </c>
      <c r="E55" s="1904">
        <f>F55+G55+H55</f>
        <v>2816981648</v>
      </c>
      <c r="F55" s="1939">
        <f>SUM(F46:F54)</f>
        <v>2815898669</v>
      </c>
      <c r="G55" s="1939">
        <f>SUM(G46:G54)</f>
        <v>0</v>
      </c>
      <c r="H55" s="1914">
        <f>SUM(H46:H54)</f>
        <v>1082979</v>
      </c>
      <c r="I55" s="1502"/>
      <c r="J55" s="1502"/>
      <c r="K55" s="1502"/>
      <c r="L55" s="1502"/>
      <c r="M55" s="1502"/>
      <c r="N55" s="1502"/>
      <c r="O55" s="1502"/>
      <c r="P55" s="1502"/>
      <c r="Q55" s="1502"/>
      <c r="R55" s="1502"/>
      <c r="S55" s="1502"/>
      <c r="T55" s="1502"/>
      <c r="U55" s="1502"/>
      <c r="V55" s="1502"/>
      <c r="W55" s="1502"/>
      <c r="X55" s="1502"/>
      <c r="Y55" s="1502"/>
      <c r="Z55" s="1502"/>
      <c r="AA55" s="1502"/>
      <c r="AB55" s="1502"/>
      <c r="AC55" s="1502"/>
      <c r="AD55" s="1502"/>
      <c r="AE55" s="1502"/>
      <c r="AF55" s="1502"/>
      <c r="AG55" s="1502"/>
      <c r="AH55" s="1502"/>
      <c r="AI55" s="1502"/>
      <c r="AJ55" s="1502"/>
      <c r="AK55" s="1502"/>
      <c r="AL55" s="1502"/>
      <c r="AM55" s="1502"/>
      <c r="AN55" s="1502"/>
      <c r="AO55" s="1502"/>
      <c r="AP55" s="1502"/>
      <c r="AQ55" s="1502"/>
      <c r="AR55" s="1502"/>
      <c r="AS55" s="1502"/>
      <c r="AT55" s="1502"/>
      <c r="AU55" s="1502"/>
      <c r="AV55" s="1502"/>
      <c r="AW55" s="1502"/>
      <c r="AX55" s="1502"/>
      <c r="AY55" s="1502"/>
      <c r="AZ55" s="1502"/>
      <c r="BA55" s="1502"/>
      <c r="BB55" s="1502"/>
      <c r="BC55" s="1502"/>
      <c r="BD55" s="1502"/>
      <c r="BE55" s="1502"/>
      <c r="BF55" s="1502"/>
      <c r="BG55" s="1502"/>
    </row>
    <row r="56" spans="1:59">
      <c r="A56" s="1502"/>
      <c r="B56" s="1502"/>
      <c r="C56" s="1502"/>
      <c r="D56" s="1502"/>
      <c r="E56" s="1502"/>
      <c r="F56" s="1937"/>
      <c r="G56" s="1937"/>
      <c r="H56" s="1502"/>
      <c r="I56" s="1502"/>
      <c r="J56" s="1502"/>
      <c r="K56" s="1502"/>
      <c r="L56" s="1502"/>
      <c r="M56" s="1502"/>
      <c r="N56" s="1502"/>
      <c r="O56" s="1502"/>
      <c r="P56" s="1502"/>
      <c r="Q56" s="1502"/>
      <c r="R56" s="1502"/>
      <c r="S56" s="1502"/>
      <c r="T56" s="1502"/>
      <c r="U56" s="1502"/>
      <c r="V56" s="1502"/>
      <c r="W56" s="1502"/>
      <c r="X56" s="1502"/>
      <c r="Y56" s="1502"/>
      <c r="Z56" s="1502"/>
      <c r="AA56" s="1502"/>
      <c r="AB56" s="1502"/>
      <c r="AC56" s="1502"/>
      <c r="AD56" s="1502"/>
      <c r="AE56" s="1502"/>
      <c r="AF56" s="1502"/>
      <c r="AG56" s="1502"/>
      <c r="AH56" s="1502"/>
      <c r="AI56" s="1502"/>
      <c r="AJ56" s="1502"/>
      <c r="AK56" s="1502"/>
      <c r="AL56" s="1502"/>
      <c r="AM56" s="1502"/>
      <c r="AN56" s="1502"/>
      <c r="AO56" s="1502"/>
      <c r="AP56" s="1502"/>
      <c r="AQ56" s="1502"/>
      <c r="AR56" s="1502"/>
      <c r="AS56" s="1502"/>
      <c r="AT56" s="1502"/>
      <c r="AU56" s="1502"/>
      <c r="AV56" s="1502"/>
      <c r="AW56" s="1502"/>
      <c r="AX56" s="1502"/>
      <c r="AY56" s="1502"/>
      <c r="AZ56" s="1502"/>
      <c r="BA56" s="1502"/>
      <c r="BB56" s="1502"/>
      <c r="BC56" s="1502"/>
      <c r="BD56" s="1502"/>
      <c r="BE56" s="1502"/>
      <c r="BF56" s="1502"/>
      <c r="BG56" s="1502"/>
    </row>
    <row r="57" spans="1:59">
      <c r="A57" s="2389" t="s">
        <v>4651</v>
      </c>
      <c r="B57" s="1867"/>
      <c r="C57" s="2389"/>
      <c r="D57" s="2389"/>
      <c r="E57" s="1502"/>
      <c r="F57" s="1502"/>
      <c r="G57" s="1502"/>
      <c r="H57" s="1907" t="s">
        <v>1361</v>
      </c>
      <c r="I57" s="1502"/>
      <c r="J57" s="1502"/>
      <c r="K57" s="1502"/>
      <c r="L57" s="1502"/>
      <c r="M57" s="1502"/>
      <c r="N57" s="1502"/>
      <c r="O57" s="1502"/>
      <c r="P57" s="1502"/>
      <c r="Q57" s="1502"/>
      <c r="R57" s="1502"/>
      <c r="S57" s="1502"/>
      <c r="T57" s="1502"/>
      <c r="U57" s="1502"/>
      <c r="V57" s="1502"/>
      <c r="W57" s="1502"/>
      <c r="X57" s="1502"/>
      <c r="Y57" s="1502"/>
      <c r="Z57" s="1502"/>
      <c r="AA57" s="1502"/>
      <c r="AB57" s="1502"/>
      <c r="AC57" s="1502"/>
      <c r="AD57" s="1502"/>
      <c r="AE57" s="1502"/>
      <c r="AF57" s="1502"/>
      <c r="AG57" s="1502"/>
      <c r="AH57" s="1502"/>
      <c r="AI57" s="1502"/>
      <c r="AJ57" s="1502"/>
      <c r="AK57" s="1502"/>
      <c r="AL57" s="1502"/>
      <c r="AM57" s="1502"/>
      <c r="AN57" s="1502"/>
      <c r="AO57" s="1502"/>
      <c r="AP57" s="1502"/>
      <c r="AQ57" s="1502"/>
      <c r="AR57" s="1502"/>
      <c r="AS57" s="1502"/>
      <c r="AT57" s="1502"/>
      <c r="AU57" s="1502"/>
      <c r="AV57" s="1502"/>
      <c r="AW57" s="1502"/>
      <c r="AX57" s="1502"/>
      <c r="AY57" s="1502"/>
      <c r="AZ57" s="1502"/>
      <c r="BA57" s="1502"/>
      <c r="BB57" s="1502"/>
      <c r="BC57" s="1502"/>
      <c r="BD57" s="1502"/>
      <c r="BE57" s="1502"/>
      <c r="BF57" s="1502"/>
      <c r="BG57" s="1502"/>
    </row>
    <row r="58" spans="1:59">
      <c r="A58" s="1502"/>
      <c r="B58" s="1517" t="s">
        <v>1362</v>
      </c>
      <c r="C58" s="1517"/>
      <c r="D58" s="1517"/>
      <c r="E58" s="1517"/>
      <c r="F58" s="1517"/>
      <c r="G58" s="1517"/>
      <c r="H58" s="1517"/>
      <c r="I58" s="1502"/>
      <c r="J58" s="1502"/>
      <c r="K58" s="1502"/>
      <c r="L58" s="1502"/>
      <c r="M58" s="1502"/>
      <c r="N58" s="1502"/>
      <c r="O58" s="1502"/>
      <c r="P58" s="1502"/>
      <c r="Q58" s="1502"/>
      <c r="R58" s="1502"/>
      <c r="S58" s="1502"/>
      <c r="T58" s="1502"/>
      <c r="U58" s="1502"/>
      <c r="V58" s="1502"/>
      <c r="W58" s="1502"/>
      <c r="X58" s="1502"/>
      <c r="Y58" s="1502"/>
      <c r="Z58" s="1502"/>
      <c r="AA58" s="1502"/>
      <c r="AB58" s="1502"/>
      <c r="AC58" s="1502"/>
      <c r="AD58" s="1502"/>
      <c r="AE58" s="1502"/>
      <c r="AF58" s="1502"/>
      <c r="AG58" s="1502"/>
      <c r="AH58" s="1502"/>
      <c r="AI58" s="1502"/>
      <c r="AJ58" s="1502"/>
      <c r="AK58" s="1502"/>
      <c r="AL58" s="1502"/>
      <c r="AM58" s="1502"/>
      <c r="AN58" s="1502"/>
      <c r="AO58" s="1502"/>
      <c r="AP58" s="1502"/>
      <c r="AQ58" s="1502"/>
      <c r="AR58" s="1502"/>
      <c r="AS58" s="1502"/>
      <c r="AT58" s="1502"/>
      <c r="AU58" s="1502"/>
      <c r="AV58" s="1502"/>
      <c r="AW58" s="1502"/>
      <c r="AX58" s="1502"/>
      <c r="AY58" s="1502"/>
      <c r="AZ58" s="1502"/>
      <c r="BA58" s="1502"/>
      <c r="BB58" s="1502"/>
      <c r="BC58" s="1502"/>
      <c r="BD58" s="1502"/>
      <c r="BE58" s="1502"/>
      <c r="BF58" s="1502"/>
      <c r="BG58" s="1502"/>
    </row>
    <row r="59" spans="1:59" ht="1.1499999999999999" customHeight="1">
      <c r="A59" s="1502"/>
      <c r="B59" s="1502"/>
      <c r="C59" s="1502"/>
      <c r="D59" s="1502"/>
      <c r="E59" s="1502"/>
      <c r="F59" s="1502"/>
      <c r="G59" s="1502"/>
      <c r="H59" s="1502"/>
      <c r="I59" s="1502"/>
      <c r="J59" s="1502"/>
      <c r="K59" s="1502"/>
      <c r="L59" s="1502"/>
      <c r="M59" s="1502"/>
      <c r="N59" s="1502"/>
      <c r="O59" s="1502"/>
      <c r="P59" s="1502"/>
      <c r="Q59" s="1502"/>
      <c r="R59" s="1502"/>
      <c r="S59" s="1502"/>
      <c r="T59" s="1502"/>
      <c r="U59" s="1502"/>
      <c r="V59" s="1502"/>
      <c r="W59" s="1502"/>
      <c r="X59" s="1502"/>
      <c r="Y59" s="1502"/>
      <c r="Z59" s="1502"/>
      <c r="AA59" s="1502"/>
      <c r="AB59" s="1502"/>
      <c r="AC59" s="1502"/>
      <c r="AD59" s="1502"/>
      <c r="AE59" s="1502"/>
      <c r="AF59" s="1502"/>
      <c r="AG59" s="1502"/>
      <c r="AH59" s="1502"/>
      <c r="AI59" s="1502"/>
      <c r="AJ59" s="1502"/>
      <c r="AK59" s="1502"/>
      <c r="AL59" s="1502"/>
      <c r="AM59" s="1502"/>
      <c r="AN59" s="1502"/>
      <c r="AO59" s="1502"/>
      <c r="AP59" s="1502"/>
      <c r="AQ59" s="1502"/>
      <c r="AR59" s="1502"/>
      <c r="AS59" s="1502"/>
      <c r="AT59" s="1502"/>
      <c r="AU59" s="1502"/>
      <c r="AV59" s="1502"/>
      <c r="AW59" s="1502"/>
      <c r="AX59" s="1502"/>
      <c r="AY59" s="1502"/>
      <c r="AZ59" s="1502"/>
      <c r="BA59" s="1502"/>
      <c r="BB59" s="1502"/>
      <c r="BC59" s="1502"/>
      <c r="BD59" s="1502"/>
      <c r="BE59" s="1502"/>
      <c r="BF59" s="1502"/>
      <c r="BG59" s="1502"/>
    </row>
    <row r="60" spans="1:59" ht="15.75">
      <c r="A60" s="1521" t="s">
        <v>1179</v>
      </c>
      <c r="B60" s="1517"/>
      <c r="C60" s="1517"/>
      <c r="D60" s="1517"/>
      <c r="E60" s="1517"/>
      <c r="F60" s="1517"/>
      <c r="G60" s="1517"/>
      <c r="H60" s="1517"/>
      <c r="I60" s="1502"/>
      <c r="J60" s="1502"/>
      <c r="K60" s="1502"/>
      <c r="L60" s="1502"/>
      <c r="M60" s="1502"/>
      <c r="N60" s="1502"/>
      <c r="O60" s="1502"/>
      <c r="P60" s="1502"/>
      <c r="Q60" s="1502"/>
      <c r="R60" s="1502"/>
      <c r="S60" s="1502"/>
      <c r="T60" s="1502"/>
      <c r="U60" s="1502"/>
      <c r="V60" s="1502"/>
      <c r="W60" s="1502"/>
      <c r="X60" s="1502"/>
      <c r="Y60" s="1502"/>
      <c r="Z60" s="1502"/>
      <c r="AA60" s="1502"/>
      <c r="AB60" s="1502"/>
      <c r="AC60" s="1502"/>
      <c r="AD60" s="1502"/>
      <c r="AE60" s="1502"/>
      <c r="AF60" s="1502"/>
      <c r="AG60" s="1502"/>
      <c r="AH60" s="1502"/>
      <c r="AI60" s="1502"/>
      <c r="AJ60" s="1502"/>
      <c r="AK60" s="1502"/>
      <c r="AL60" s="1502"/>
      <c r="AM60" s="1502"/>
      <c r="AN60" s="1502"/>
      <c r="AO60" s="1502"/>
      <c r="AP60" s="1502"/>
      <c r="AQ60" s="1502"/>
      <c r="AR60" s="1502"/>
      <c r="AS60" s="1502"/>
      <c r="AT60" s="1502"/>
      <c r="AU60" s="1502"/>
      <c r="AV60" s="1502"/>
      <c r="AW60" s="1502"/>
      <c r="AX60" s="1502"/>
      <c r="AY60" s="1502"/>
      <c r="AZ60" s="1502"/>
      <c r="BA60" s="1502"/>
      <c r="BB60" s="1502"/>
      <c r="BC60" s="1502"/>
      <c r="BD60" s="1502"/>
      <c r="BE60" s="1502"/>
      <c r="BF60" s="1502"/>
      <c r="BG60" s="1502"/>
    </row>
    <row r="61" spans="1:59">
      <c r="A61" s="1502"/>
      <c r="B61" s="1502"/>
      <c r="C61" s="1502"/>
      <c r="D61" s="1502"/>
      <c r="E61" s="1502"/>
      <c r="F61" s="1721"/>
      <c r="G61" s="1502"/>
      <c r="H61" s="1721"/>
      <c r="I61" s="1502"/>
      <c r="J61" s="1502"/>
      <c r="K61" s="1502"/>
      <c r="L61" s="1502"/>
      <c r="M61" s="1502"/>
      <c r="N61" s="1502"/>
      <c r="O61" s="1502"/>
      <c r="P61" s="1502"/>
      <c r="Q61" s="1502"/>
      <c r="R61" s="1502"/>
      <c r="S61" s="1502"/>
      <c r="T61" s="1502"/>
      <c r="U61" s="1502"/>
      <c r="V61" s="1502"/>
      <c r="W61" s="1502"/>
      <c r="X61" s="1502"/>
      <c r="Y61" s="1502"/>
      <c r="Z61" s="1502"/>
      <c r="AA61" s="1502"/>
      <c r="AB61" s="1502"/>
      <c r="AC61" s="1502"/>
      <c r="AD61" s="1502"/>
      <c r="AE61" s="1502"/>
      <c r="AF61" s="1502"/>
      <c r="AG61" s="1502"/>
      <c r="AH61" s="1502"/>
      <c r="AI61" s="1502"/>
      <c r="AJ61" s="1502"/>
      <c r="AK61" s="1502"/>
      <c r="AL61" s="1502"/>
      <c r="AM61" s="1502"/>
      <c r="AN61" s="1502"/>
      <c r="AO61" s="1502"/>
      <c r="AP61" s="1502"/>
      <c r="AQ61" s="1502"/>
      <c r="AR61" s="1502"/>
      <c r="AS61" s="1502"/>
      <c r="AT61" s="1502"/>
      <c r="AU61" s="1502"/>
      <c r="AV61" s="1502"/>
      <c r="AW61" s="1502"/>
      <c r="AX61" s="1502"/>
      <c r="AY61" s="1502"/>
      <c r="AZ61" s="1502"/>
      <c r="BA61" s="1502"/>
      <c r="BB61" s="1502"/>
      <c r="BC61" s="1502"/>
      <c r="BD61" s="1502"/>
      <c r="BE61" s="1502"/>
      <c r="BF61" s="1502"/>
      <c r="BG61" s="1502"/>
    </row>
    <row r="62" spans="1:59" ht="15.75" thickBot="1">
      <c r="A62" s="1502" t="str">
        <f>'Data Sheet'!$C$25</f>
        <v xml:space="preserve">Niagara Mohawk Power Corporation </v>
      </c>
      <c r="B62" s="1502"/>
      <c r="C62" s="1502"/>
      <c r="D62" s="1502"/>
      <c r="E62" s="1502"/>
      <c r="F62" s="1916" t="str">
        <f>'Data Sheet'!$C$40</f>
        <v>April 12, 2018</v>
      </c>
      <c r="G62" s="1502" t="str">
        <f>'Data Sheet'!$C$38</f>
        <v>December 31, 2017</v>
      </c>
      <c r="H62" s="1502"/>
      <c r="I62" s="1502"/>
      <c r="J62" s="1502"/>
      <c r="K62" s="1502"/>
      <c r="L62" s="1502"/>
      <c r="M62" s="1502"/>
      <c r="N62" s="1502"/>
      <c r="O62" s="1502"/>
      <c r="P62" s="1502"/>
      <c r="Q62" s="1502"/>
      <c r="R62" s="1502"/>
      <c r="S62" s="1502"/>
      <c r="T62" s="1502"/>
      <c r="U62" s="1502"/>
      <c r="V62" s="1502"/>
      <c r="W62" s="1502"/>
      <c r="X62" s="1502"/>
      <c r="Y62" s="1502"/>
      <c r="Z62" s="1502"/>
      <c r="AA62" s="1502"/>
      <c r="AB62" s="1502"/>
      <c r="AC62" s="1502"/>
      <c r="AD62" s="1502"/>
      <c r="AE62" s="1502"/>
      <c r="AF62" s="1502"/>
      <c r="AG62" s="1502"/>
      <c r="AH62" s="1502"/>
      <c r="AI62" s="1502"/>
      <c r="AJ62" s="1502"/>
      <c r="AK62" s="1502"/>
      <c r="AL62" s="1502"/>
      <c r="AM62" s="1502"/>
      <c r="AN62" s="1502"/>
      <c r="AO62" s="1502"/>
      <c r="AP62" s="1502"/>
      <c r="AQ62" s="1502"/>
      <c r="AR62" s="1502"/>
      <c r="AS62" s="1502"/>
      <c r="AT62" s="1502"/>
      <c r="AU62" s="1502"/>
      <c r="AV62" s="1502"/>
      <c r="AW62" s="1502"/>
      <c r="AX62" s="1502"/>
      <c r="AY62" s="1502"/>
      <c r="AZ62" s="1502"/>
      <c r="BA62" s="1502"/>
      <c r="BB62" s="1502"/>
      <c r="BC62" s="1502"/>
      <c r="BD62" s="1502"/>
      <c r="BE62" s="1502"/>
      <c r="BF62" s="1502"/>
      <c r="BG62" s="1502"/>
    </row>
    <row r="63" spans="1:59">
      <c r="A63" s="1476"/>
      <c r="B63" s="1621"/>
      <c r="C63" s="1621"/>
      <c r="D63" s="1621"/>
      <c r="E63" s="1621"/>
      <c r="F63" s="1621"/>
      <c r="G63" s="1621"/>
      <c r="H63" s="1822"/>
      <c r="I63" s="1502"/>
      <c r="J63" s="1502"/>
      <c r="K63" s="1502"/>
      <c r="L63" s="1502"/>
      <c r="M63" s="1502"/>
      <c r="N63" s="1502"/>
      <c r="O63" s="1502"/>
      <c r="P63" s="1502"/>
      <c r="Q63" s="1502"/>
      <c r="R63" s="1502"/>
      <c r="S63" s="1502"/>
      <c r="T63" s="1502"/>
      <c r="U63" s="1502"/>
      <c r="V63" s="1502"/>
      <c r="W63" s="1502"/>
      <c r="X63" s="1502"/>
      <c r="Y63" s="1502"/>
      <c r="Z63" s="1502"/>
      <c r="AA63" s="1502"/>
      <c r="AB63" s="1502"/>
      <c r="AC63" s="1502"/>
      <c r="AD63" s="1502"/>
      <c r="AE63" s="1502"/>
      <c r="AF63" s="1502"/>
      <c r="AG63" s="1502"/>
      <c r="AH63" s="1502"/>
      <c r="AI63" s="1502"/>
      <c r="AJ63" s="1502"/>
      <c r="AK63" s="1502"/>
      <c r="AL63" s="1502"/>
      <c r="AM63" s="1502"/>
      <c r="AN63" s="1502"/>
      <c r="AO63" s="1502"/>
      <c r="AP63" s="1502"/>
      <c r="AQ63" s="1502"/>
      <c r="AR63" s="1502"/>
      <c r="AS63" s="1502"/>
      <c r="AT63" s="1502"/>
      <c r="AU63" s="1502"/>
      <c r="AV63" s="1502"/>
      <c r="AW63" s="1502"/>
      <c r="AX63" s="1502"/>
      <c r="AY63" s="1502"/>
      <c r="AZ63" s="1502"/>
      <c r="BA63" s="1502"/>
      <c r="BB63" s="1502"/>
      <c r="BC63" s="1502"/>
      <c r="BD63" s="1502"/>
      <c r="BE63" s="1502"/>
      <c r="BF63" s="1502"/>
      <c r="BG63" s="1502"/>
    </row>
    <row r="64" spans="1:59">
      <c r="A64" s="1940" t="s">
        <v>476</v>
      </c>
      <c r="B64" s="1517"/>
      <c r="C64" s="1517"/>
      <c r="D64" s="1517"/>
      <c r="E64" s="1517"/>
      <c r="F64" s="1517"/>
      <c r="G64" s="1517"/>
      <c r="H64" s="1918"/>
      <c r="I64" s="1502"/>
      <c r="J64" s="1502"/>
      <c r="K64" s="1502"/>
      <c r="L64" s="1502"/>
      <c r="M64" s="1502"/>
      <c r="N64" s="1502"/>
      <c r="O64" s="1502"/>
      <c r="P64" s="1502"/>
      <c r="Q64" s="1502"/>
      <c r="R64" s="1502"/>
      <c r="S64" s="1502"/>
      <c r="T64" s="1502"/>
      <c r="U64" s="1502"/>
      <c r="V64" s="1502"/>
      <c r="W64" s="1502"/>
      <c r="X64" s="1502"/>
      <c r="Y64" s="1502"/>
      <c r="Z64" s="1502"/>
      <c r="AA64" s="1502"/>
      <c r="AB64" s="1502"/>
      <c r="AC64" s="1502"/>
      <c r="AD64" s="1502"/>
      <c r="AE64" s="1502"/>
      <c r="AF64" s="1502"/>
      <c r="AG64" s="1502"/>
      <c r="AH64" s="1502"/>
      <c r="AI64" s="1502"/>
      <c r="AJ64" s="1502"/>
      <c r="AK64" s="1502"/>
      <c r="AL64" s="1502"/>
      <c r="AM64" s="1502"/>
      <c r="AN64" s="1502"/>
      <c r="AO64" s="1502"/>
      <c r="AP64" s="1502"/>
      <c r="AQ64" s="1502"/>
      <c r="AR64" s="1502"/>
      <c r="AS64" s="1502"/>
      <c r="AT64" s="1502"/>
      <c r="AU64" s="1502"/>
      <c r="AV64" s="1502"/>
      <c r="AW64" s="1502"/>
      <c r="AX64" s="1502"/>
      <c r="AY64" s="1502"/>
      <c r="AZ64" s="1502"/>
      <c r="BA64" s="1502"/>
      <c r="BB64" s="1502"/>
      <c r="BC64" s="1502"/>
      <c r="BD64" s="1502"/>
      <c r="BE64" s="1502"/>
      <c r="BF64" s="1502"/>
      <c r="BG64" s="1502"/>
    </row>
    <row r="65" spans="1:59">
      <c r="A65" s="1483"/>
      <c r="B65" s="1635"/>
      <c r="C65" s="1635"/>
      <c r="D65" s="1635"/>
      <c r="E65" s="1635"/>
      <c r="F65" s="1635"/>
      <c r="G65" s="1635"/>
      <c r="H65" s="1826"/>
      <c r="I65" s="1502"/>
      <c r="J65" s="1502"/>
      <c r="K65" s="1502"/>
      <c r="L65" s="1502"/>
      <c r="M65" s="1502"/>
      <c r="N65" s="1502"/>
      <c r="O65" s="1502"/>
      <c r="P65" s="1502"/>
      <c r="Q65" s="1502"/>
      <c r="R65" s="1502"/>
      <c r="S65" s="1502"/>
      <c r="T65" s="1502"/>
      <c r="U65" s="1502"/>
      <c r="V65" s="1502"/>
      <c r="W65" s="1502"/>
      <c r="X65" s="1502"/>
      <c r="Y65" s="1502"/>
      <c r="Z65" s="1502"/>
      <c r="AA65" s="1502"/>
      <c r="AB65" s="1502"/>
      <c r="AC65" s="1502"/>
      <c r="AD65" s="1502"/>
      <c r="AE65" s="1502"/>
      <c r="AF65" s="1502"/>
      <c r="AG65" s="1502"/>
      <c r="AH65" s="1502"/>
      <c r="AI65" s="1502"/>
      <c r="AJ65" s="1502"/>
      <c r="AK65" s="1502"/>
      <c r="AL65" s="1502"/>
      <c r="AM65" s="1502"/>
      <c r="AN65" s="1502"/>
      <c r="AO65" s="1502"/>
      <c r="AP65" s="1502"/>
      <c r="AQ65" s="1502"/>
      <c r="AR65" s="1502"/>
      <c r="AS65" s="1502"/>
      <c r="AT65" s="1502"/>
      <c r="AU65" s="1502"/>
      <c r="AV65" s="1502"/>
      <c r="AW65" s="1502"/>
      <c r="AX65" s="1502"/>
      <c r="AY65" s="1502"/>
      <c r="AZ65" s="1502"/>
      <c r="BA65" s="1502"/>
      <c r="BB65" s="1502"/>
      <c r="BC65" s="1502"/>
      <c r="BD65" s="1502"/>
      <c r="BE65" s="1502"/>
      <c r="BF65" s="1502"/>
      <c r="BG65" s="1502"/>
    </row>
    <row r="66" spans="1:59">
      <c r="A66" s="1480"/>
      <c r="B66" s="1502"/>
      <c r="C66" s="1502"/>
      <c r="D66" s="1502"/>
      <c r="E66" s="1502"/>
      <c r="F66" s="1502"/>
      <c r="G66" s="1502"/>
      <c r="H66" s="1482"/>
      <c r="I66" s="1502"/>
      <c r="J66" s="1502"/>
      <c r="K66" s="1502"/>
      <c r="L66" s="1502"/>
      <c r="M66" s="1502"/>
      <c r="N66" s="1502"/>
      <c r="O66" s="1502"/>
      <c r="P66" s="1502"/>
      <c r="Q66" s="1502"/>
      <c r="R66" s="1502"/>
      <c r="S66" s="1502"/>
      <c r="T66" s="1502"/>
      <c r="U66" s="1502"/>
      <c r="V66" s="1502"/>
      <c r="W66" s="1502"/>
      <c r="X66" s="1502"/>
      <c r="Y66" s="1502"/>
      <c r="Z66" s="1502"/>
      <c r="AA66" s="1502"/>
      <c r="AB66" s="1502"/>
      <c r="AC66" s="1502"/>
      <c r="AD66" s="1502"/>
      <c r="AE66" s="1502"/>
      <c r="AF66" s="1502"/>
      <c r="AG66" s="1502"/>
      <c r="AH66" s="1502"/>
      <c r="AI66" s="1502"/>
      <c r="AJ66" s="1502"/>
      <c r="AK66" s="1502"/>
      <c r="AL66" s="1502"/>
      <c r="AM66" s="1502"/>
      <c r="AN66" s="1502"/>
      <c r="AO66" s="1502"/>
      <c r="AP66" s="1502"/>
      <c r="AQ66" s="1502"/>
      <c r="AR66" s="1502"/>
      <c r="AS66" s="1502"/>
      <c r="AT66" s="1502"/>
      <c r="AU66" s="1502"/>
      <c r="AV66" s="1502"/>
      <c r="AW66" s="1502"/>
      <c r="AX66" s="1502"/>
      <c r="AY66" s="1502"/>
      <c r="AZ66" s="1502"/>
      <c r="BA66" s="1502"/>
      <c r="BB66" s="1502"/>
      <c r="BC66" s="1502"/>
      <c r="BD66" s="1502"/>
      <c r="BE66" s="1502"/>
      <c r="BF66" s="1502"/>
      <c r="BG66" s="1502"/>
    </row>
    <row r="67" spans="1:59" ht="15.75">
      <c r="A67" s="1520" t="s">
        <v>1363</v>
      </c>
      <c r="B67" s="1521"/>
      <c r="C67" s="1521"/>
      <c r="D67" s="1521"/>
      <c r="E67" s="1521"/>
      <c r="F67" s="1521"/>
      <c r="G67" s="1521"/>
      <c r="H67" s="1522"/>
      <c r="I67" s="1502"/>
      <c r="J67" s="1502"/>
      <c r="K67" s="1502"/>
      <c r="L67" s="1502"/>
      <c r="M67" s="1502"/>
      <c r="N67" s="1502"/>
      <c r="O67" s="1502"/>
      <c r="P67" s="1502"/>
      <c r="Q67" s="1502"/>
      <c r="R67" s="1502"/>
      <c r="S67" s="1502"/>
      <c r="T67" s="1502"/>
      <c r="U67" s="1502"/>
      <c r="V67" s="1502"/>
      <c r="W67" s="1502"/>
      <c r="X67" s="1502"/>
      <c r="Y67" s="1502"/>
      <c r="Z67" s="1502"/>
      <c r="AA67" s="1502"/>
      <c r="AB67" s="1502"/>
      <c r="AC67" s="1502"/>
      <c r="AD67" s="1502"/>
      <c r="AE67" s="1502"/>
      <c r="AF67" s="1502"/>
      <c r="AG67" s="1502"/>
      <c r="AH67" s="1502"/>
      <c r="AI67" s="1502"/>
      <c r="AJ67" s="1502"/>
      <c r="AK67" s="1502"/>
      <c r="AL67" s="1502"/>
      <c r="AM67" s="1502"/>
      <c r="AN67" s="1502"/>
      <c r="AO67" s="1502"/>
      <c r="AP67" s="1502"/>
      <c r="AQ67" s="1502"/>
      <c r="AR67" s="1502"/>
      <c r="AS67" s="1502"/>
      <c r="AT67" s="1502"/>
      <c r="AU67" s="1502"/>
      <c r="AV67" s="1502"/>
      <c r="AW67" s="1502"/>
      <c r="AX67" s="1502"/>
      <c r="AY67" s="1502"/>
      <c r="AZ67" s="1502"/>
      <c r="BA67" s="1502"/>
      <c r="BB67" s="1502"/>
      <c r="BC67" s="1502"/>
      <c r="BD67" s="1502"/>
      <c r="BE67" s="1502"/>
      <c r="BF67" s="1502"/>
      <c r="BG67" s="1502"/>
    </row>
    <row r="68" spans="1:59">
      <c r="A68" s="1480"/>
      <c r="B68" s="1502"/>
      <c r="C68" s="1502"/>
      <c r="D68" s="1502"/>
      <c r="E68" s="1502"/>
      <c r="F68" s="1502"/>
      <c r="G68" s="1502"/>
      <c r="H68" s="1482"/>
      <c r="I68" s="1502"/>
      <c r="J68" s="1502"/>
      <c r="K68" s="1502"/>
      <c r="L68" s="1502"/>
      <c r="M68" s="1502"/>
      <c r="N68" s="1502"/>
      <c r="O68" s="1502"/>
      <c r="P68" s="1502"/>
      <c r="Q68" s="1502"/>
      <c r="R68" s="1502"/>
      <c r="S68" s="1502"/>
      <c r="T68" s="1502"/>
      <c r="U68" s="1502"/>
      <c r="V68" s="1502"/>
      <c r="W68" s="1502"/>
      <c r="X68" s="1502"/>
      <c r="Y68" s="1502"/>
      <c r="Z68" s="1502"/>
      <c r="AA68" s="1502"/>
      <c r="AB68" s="1502"/>
      <c r="AC68" s="1502"/>
      <c r="AD68" s="1502"/>
      <c r="AE68" s="1502"/>
      <c r="AF68" s="1502"/>
      <c r="AG68" s="1502"/>
      <c r="AH68" s="1502"/>
      <c r="AI68" s="1502"/>
      <c r="AJ68" s="1502"/>
      <c r="AK68" s="1502"/>
      <c r="AL68" s="1502"/>
      <c r="AM68" s="1502"/>
      <c r="AN68" s="1502"/>
      <c r="AO68" s="1502"/>
      <c r="AP68" s="1502"/>
      <c r="AQ68" s="1502"/>
      <c r="AR68" s="1502"/>
      <c r="AS68" s="1502"/>
      <c r="AT68" s="1502"/>
      <c r="AU68" s="1502"/>
      <c r="AV68" s="1502"/>
      <c r="AW68" s="1502"/>
      <c r="AX68" s="1502"/>
      <c r="AY68" s="1502"/>
      <c r="AZ68" s="1502"/>
      <c r="BA68" s="1502"/>
      <c r="BB68" s="1502"/>
      <c r="BC68" s="1502"/>
      <c r="BD68" s="1502"/>
      <c r="BE68" s="1502"/>
      <c r="BF68" s="1502"/>
      <c r="BG68" s="1502"/>
    </row>
    <row r="69" spans="1:59">
      <c r="A69" s="1480"/>
      <c r="B69" s="1502"/>
      <c r="C69" s="1502"/>
      <c r="D69" s="1502"/>
      <c r="E69" s="1502"/>
      <c r="F69" s="1502"/>
      <c r="G69" s="1502"/>
      <c r="H69" s="1482"/>
      <c r="I69" s="1502"/>
      <c r="J69" s="1502"/>
      <c r="K69" s="1502"/>
      <c r="L69" s="1502"/>
      <c r="M69" s="1502"/>
      <c r="N69" s="1502"/>
      <c r="O69" s="1502"/>
      <c r="P69" s="1502"/>
      <c r="Q69" s="1502"/>
      <c r="R69" s="1502"/>
      <c r="S69" s="1502"/>
      <c r="T69" s="1502"/>
      <c r="U69" s="1502"/>
      <c r="V69" s="1502"/>
      <c r="W69" s="1502"/>
      <c r="X69" s="1502"/>
      <c r="Y69" s="1502"/>
      <c r="Z69" s="1502"/>
      <c r="AA69" s="1502"/>
      <c r="AB69" s="1502"/>
      <c r="AC69" s="1502"/>
      <c r="AD69" s="1502"/>
      <c r="AE69" s="1502"/>
      <c r="AF69" s="1502"/>
      <c r="AG69" s="1502"/>
      <c r="AH69" s="1502"/>
      <c r="AI69" s="1502"/>
      <c r="AJ69" s="1502"/>
      <c r="AK69" s="1502"/>
      <c r="AL69" s="1502"/>
      <c r="AM69" s="1502"/>
      <c r="AN69" s="1502"/>
      <c r="AO69" s="1502"/>
      <c r="AP69" s="1502"/>
      <c r="AQ69" s="1502"/>
      <c r="AR69" s="1502"/>
      <c r="AS69" s="1502"/>
      <c r="AT69" s="1502"/>
      <c r="AU69" s="1502"/>
      <c r="AV69" s="1502"/>
      <c r="AW69" s="1502"/>
      <c r="AX69" s="1502"/>
      <c r="AY69" s="1502"/>
      <c r="AZ69" s="1502"/>
      <c r="BA69" s="1502"/>
      <c r="BB69" s="1502"/>
      <c r="BC69" s="1502"/>
      <c r="BD69" s="1502"/>
      <c r="BE69" s="1502"/>
      <c r="BF69" s="1502"/>
      <c r="BG69" s="1502"/>
    </row>
    <row r="70" spans="1:59">
      <c r="A70" s="1480"/>
      <c r="B70" s="1502"/>
      <c r="C70" s="1502"/>
      <c r="D70" s="1502"/>
      <c r="E70" s="1502"/>
      <c r="F70" s="1502"/>
      <c r="G70" s="1502"/>
      <c r="H70" s="1482"/>
      <c r="I70" s="1502"/>
      <c r="J70" s="1502"/>
      <c r="K70" s="1502"/>
      <c r="L70" s="1502"/>
      <c r="M70" s="1502"/>
      <c r="N70" s="1502"/>
      <c r="O70" s="1502"/>
      <c r="P70" s="1502"/>
      <c r="Q70" s="1502"/>
      <c r="R70" s="1502"/>
      <c r="S70" s="1502"/>
      <c r="T70" s="1502"/>
      <c r="U70" s="1502"/>
      <c r="V70" s="1502"/>
      <c r="W70" s="1502"/>
      <c r="X70" s="1502"/>
      <c r="Y70" s="1502"/>
      <c r="Z70" s="1502"/>
      <c r="AA70" s="1502"/>
      <c r="AB70" s="1502"/>
      <c r="AC70" s="1502"/>
      <c r="AD70" s="1502"/>
      <c r="AE70" s="1502"/>
      <c r="AF70" s="1502"/>
      <c r="AG70" s="1502"/>
      <c r="AH70" s="1502"/>
      <c r="AI70" s="1502"/>
      <c r="AJ70" s="1502"/>
      <c r="AK70" s="1502"/>
      <c r="AL70" s="1502"/>
      <c r="AM70" s="1502"/>
      <c r="AN70" s="1502"/>
      <c r="AO70" s="1502"/>
      <c r="AP70" s="1502"/>
      <c r="AQ70" s="1502"/>
      <c r="AR70" s="1502"/>
      <c r="AS70" s="1502"/>
      <c r="AT70" s="1502"/>
      <c r="AU70" s="1502"/>
      <c r="AV70" s="1502"/>
      <c r="AW70" s="1502"/>
      <c r="AX70" s="1502"/>
      <c r="AY70" s="1502"/>
      <c r="AZ70" s="1502"/>
      <c r="BA70" s="1502"/>
      <c r="BB70" s="1502"/>
      <c r="BC70" s="1502"/>
      <c r="BD70" s="1502"/>
      <c r="BE70" s="1502"/>
      <c r="BF70" s="1502"/>
      <c r="BG70" s="1502"/>
    </row>
    <row r="71" spans="1:59">
      <c r="A71" s="1480"/>
      <c r="B71" s="1502"/>
      <c r="C71" s="1502"/>
      <c r="D71" s="1502"/>
      <c r="E71" s="1502"/>
      <c r="F71" s="1502"/>
      <c r="G71" s="1502"/>
      <c r="H71" s="1482"/>
      <c r="I71" s="1502"/>
      <c r="J71" s="1502"/>
      <c r="K71" s="1502"/>
      <c r="L71" s="1502"/>
      <c r="M71" s="1502"/>
      <c r="N71" s="1502"/>
      <c r="O71" s="1502"/>
      <c r="P71" s="1502"/>
      <c r="Q71" s="1502"/>
      <c r="R71" s="1502"/>
      <c r="S71" s="1502"/>
      <c r="T71" s="1502"/>
      <c r="U71" s="1502"/>
      <c r="V71" s="1502"/>
      <c r="W71" s="1502"/>
      <c r="X71" s="1502"/>
      <c r="Y71" s="1502"/>
      <c r="Z71" s="1502"/>
      <c r="AA71" s="1502"/>
      <c r="AB71" s="1502"/>
      <c r="AC71" s="1502"/>
      <c r="AD71" s="1502"/>
      <c r="AE71" s="1502"/>
      <c r="AF71" s="1502"/>
      <c r="AG71" s="1502"/>
      <c r="AH71" s="1502"/>
      <c r="AI71" s="1502"/>
      <c r="AJ71" s="1502"/>
      <c r="AK71" s="1502"/>
      <c r="AL71" s="1502"/>
      <c r="AM71" s="1502"/>
      <c r="AN71" s="1502"/>
      <c r="AO71" s="1502"/>
      <c r="AP71" s="1502"/>
      <c r="AQ71" s="1502"/>
      <c r="AR71" s="1502"/>
      <c r="AS71" s="1502"/>
      <c r="AT71" s="1502"/>
      <c r="AU71" s="1502"/>
      <c r="AV71" s="1502"/>
      <c r="AW71" s="1502"/>
      <c r="AX71" s="1502"/>
      <c r="AY71" s="1502"/>
      <c r="AZ71" s="1502"/>
      <c r="BA71" s="1502"/>
      <c r="BB71" s="1502"/>
      <c r="BC71" s="1502"/>
      <c r="BD71" s="1502"/>
      <c r="BE71" s="1502"/>
      <c r="BF71" s="1502"/>
      <c r="BG71" s="1502"/>
    </row>
    <row r="72" spans="1:59">
      <c r="A72" s="1480"/>
      <c r="B72" s="1502"/>
      <c r="C72" s="1502"/>
      <c r="D72" s="1502"/>
      <c r="E72" s="1502"/>
      <c r="F72" s="1502"/>
      <c r="G72" s="1502"/>
      <c r="H72" s="1482"/>
      <c r="I72" s="1502"/>
      <c r="J72" s="1502"/>
      <c r="K72" s="1502"/>
      <c r="L72" s="1502"/>
      <c r="M72" s="1502"/>
      <c r="N72" s="1502"/>
      <c r="O72" s="1502"/>
      <c r="P72" s="1502"/>
      <c r="Q72" s="1502"/>
      <c r="R72" s="1502"/>
      <c r="S72" s="1502"/>
      <c r="T72" s="1502"/>
      <c r="U72" s="1502"/>
      <c r="V72" s="1502"/>
      <c r="W72" s="1502"/>
      <c r="X72" s="1502"/>
      <c r="Y72" s="1502"/>
      <c r="Z72" s="1502"/>
      <c r="AA72" s="1502"/>
      <c r="AB72" s="1502"/>
      <c r="AC72" s="1502"/>
      <c r="AD72" s="1502"/>
      <c r="AE72" s="1502"/>
      <c r="AF72" s="1502"/>
      <c r="AG72" s="1502"/>
      <c r="AH72" s="1502"/>
      <c r="AI72" s="1502"/>
      <c r="AJ72" s="1502"/>
      <c r="AK72" s="1502"/>
      <c r="AL72" s="1502"/>
      <c r="AM72" s="1502"/>
      <c r="AN72" s="1502"/>
      <c r="AO72" s="1502"/>
      <c r="AP72" s="1502"/>
      <c r="AQ72" s="1502"/>
      <c r="AR72" s="1502"/>
      <c r="AS72" s="1502"/>
      <c r="AT72" s="1502"/>
      <c r="AU72" s="1502"/>
      <c r="AV72" s="1502"/>
      <c r="AW72" s="1502"/>
      <c r="AX72" s="1502"/>
      <c r="AY72" s="1502"/>
      <c r="AZ72" s="1502"/>
      <c r="BA72" s="1502"/>
      <c r="BB72" s="1502"/>
      <c r="BC72" s="1502"/>
      <c r="BD72" s="1502"/>
      <c r="BE72" s="1502"/>
      <c r="BF72" s="1502"/>
      <c r="BG72" s="1502"/>
    </row>
    <row r="73" spans="1:59">
      <c r="A73" s="1480"/>
      <c r="B73" s="1502"/>
      <c r="C73" s="1502"/>
      <c r="D73" s="1502"/>
      <c r="E73" s="1502"/>
      <c r="F73" s="1502"/>
      <c r="G73" s="1502"/>
      <c r="H73" s="1482"/>
      <c r="I73" s="1502"/>
      <c r="J73" s="1502"/>
      <c r="K73" s="1502"/>
      <c r="L73" s="1502"/>
      <c r="M73" s="1502"/>
      <c r="N73" s="1502"/>
      <c r="O73" s="1502"/>
      <c r="P73" s="1502"/>
      <c r="Q73" s="1502"/>
      <c r="R73" s="1502"/>
      <c r="S73" s="1502"/>
      <c r="T73" s="1502"/>
      <c r="U73" s="1502"/>
      <c r="V73" s="1502"/>
      <c r="W73" s="1502"/>
      <c r="X73" s="1502"/>
      <c r="Y73" s="1502"/>
      <c r="Z73" s="1502"/>
      <c r="AA73" s="1502"/>
      <c r="AB73" s="1502"/>
      <c r="AC73" s="1502"/>
      <c r="AD73" s="1502"/>
      <c r="AE73" s="1502"/>
      <c r="AF73" s="1502"/>
      <c r="AG73" s="1502"/>
      <c r="AH73" s="1502"/>
      <c r="AI73" s="1502"/>
      <c r="AJ73" s="1502"/>
      <c r="AK73" s="1502"/>
      <c r="AL73" s="1502"/>
      <c r="AM73" s="1502"/>
      <c r="AN73" s="1502"/>
      <c r="AO73" s="1502"/>
      <c r="AP73" s="1502"/>
      <c r="AQ73" s="1502"/>
      <c r="AR73" s="1502"/>
      <c r="AS73" s="1502"/>
      <c r="AT73" s="1502"/>
      <c r="AU73" s="1502"/>
      <c r="AV73" s="1502"/>
      <c r="AW73" s="1502"/>
      <c r="AX73" s="1502"/>
      <c r="AY73" s="1502"/>
      <c r="AZ73" s="1502"/>
      <c r="BA73" s="1502"/>
      <c r="BB73" s="1502"/>
      <c r="BC73" s="1502"/>
      <c r="BD73" s="1502"/>
      <c r="BE73" s="1502"/>
      <c r="BF73" s="1502"/>
      <c r="BG73" s="1502"/>
    </row>
    <row r="74" spans="1:59">
      <c r="A74" s="1480"/>
      <c r="B74" s="1502"/>
      <c r="C74" s="1496"/>
      <c r="D74" s="1502"/>
      <c r="E74" s="1496"/>
      <c r="F74" s="1496"/>
      <c r="G74" s="1502"/>
      <c r="H74" s="1482"/>
      <c r="I74" s="1502"/>
      <c r="J74" s="1502"/>
      <c r="K74" s="1502"/>
      <c r="L74" s="1502"/>
      <c r="M74" s="1502"/>
      <c r="N74" s="1502"/>
      <c r="O74" s="1502"/>
      <c r="P74" s="1502"/>
      <c r="Q74" s="1502"/>
      <c r="R74" s="1502"/>
      <c r="S74" s="1502"/>
      <c r="T74" s="1502"/>
      <c r="U74" s="1502"/>
      <c r="V74" s="1502"/>
      <c r="W74" s="1502"/>
      <c r="X74" s="1502"/>
      <c r="Y74" s="1502"/>
      <c r="Z74" s="1502"/>
      <c r="AA74" s="1502"/>
      <c r="AB74" s="1502"/>
      <c r="AC74" s="1502"/>
      <c r="AD74" s="1502"/>
      <c r="AE74" s="1502"/>
      <c r="AF74" s="1502"/>
      <c r="AG74" s="1502"/>
      <c r="AH74" s="1502"/>
      <c r="AI74" s="1502"/>
      <c r="AJ74" s="1502"/>
      <c r="AK74" s="1502"/>
      <c r="AL74" s="1502"/>
      <c r="AM74" s="1502"/>
      <c r="AN74" s="1502"/>
      <c r="AO74" s="1502"/>
      <c r="AP74" s="1502"/>
      <c r="AQ74" s="1502"/>
      <c r="AR74" s="1502"/>
      <c r="AS74" s="1502"/>
      <c r="AT74" s="1502"/>
      <c r="AU74" s="1502"/>
      <c r="AV74" s="1502"/>
      <c r="AW74" s="1502"/>
      <c r="AX74" s="1502"/>
      <c r="AY74" s="1502"/>
      <c r="AZ74" s="1502"/>
      <c r="BA74" s="1502"/>
      <c r="BB74" s="1502"/>
      <c r="BC74" s="1502"/>
      <c r="BD74" s="1502"/>
      <c r="BE74" s="1502"/>
      <c r="BF74" s="1502"/>
      <c r="BG74" s="1502"/>
    </row>
    <row r="75" spans="1:59">
      <c r="A75" s="1480"/>
      <c r="B75" s="1502"/>
      <c r="C75" s="1502"/>
      <c r="D75" s="1502"/>
      <c r="E75" s="1502"/>
      <c r="F75" s="1502"/>
      <c r="G75" s="1502"/>
      <c r="H75" s="1482"/>
      <c r="I75" s="1502"/>
      <c r="J75" s="1502"/>
      <c r="K75" s="1502"/>
      <c r="L75" s="1502"/>
      <c r="M75" s="1502"/>
      <c r="N75" s="1502"/>
      <c r="O75" s="1502"/>
      <c r="P75" s="1502"/>
      <c r="Q75" s="1502"/>
      <c r="R75" s="1502"/>
      <c r="S75" s="1502"/>
      <c r="T75" s="1502"/>
      <c r="U75" s="1502"/>
      <c r="V75" s="1502"/>
      <c r="W75" s="1502"/>
      <c r="X75" s="1502"/>
      <c r="Y75" s="1502"/>
      <c r="Z75" s="1502"/>
      <c r="AA75" s="1502"/>
      <c r="AB75" s="1502"/>
      <c r="AC75" s="1502"/>
      <c r="AD75" s="1502"/>
      <c r="AE75" s="1502"/>
      <c r="AF75" s="1502"/>
      <c r="AG75" s="1502"/>
      <c r="AH75" s="1502"/>
      <c r="AI75" s="1502"/>
      <c r="AJ75" s="1502"/>
      <c r="AK75" s="1502"/>
      <c r="AL75" s="1502"/>
      <c r="AM75" s="1502"/>
      <c r="AN75" s="1502"/>
      <c r="AO75" s="1502"/>
      <c r="AP75" s="1502"/>
      <c r="AQ75" s="1502"/>
      <c r="AR75" s="1502"/>
      <c r="AS75" s="1502"/>
      <c r="AT75" s="1502"/>
      <c r="AU75" s="1502"/>
      <c r="AV75" s="1502"/>
      <c r="AW75" s="1502"/>
      <c r="AX75" s="1502"/>
      <c r="AY75" s="1502"/>
      <c r="AZ75" s="1502"/>
      <c r="BA75" s="1502"/>
      <c r="BB75" s="1502"/>
      <c r="BC75" s="1502"/>
      <c r="BD75" s="1502"/>
      <c r="BE75" s="1502"/>
      <c r="BF75" s="1502"/>
      <c r="BG75" s="1502"/>
    </row>
    <row r="76" spans="1:59">
      <c r="A76" s="1480"/>
      <c r="B76" s="1502"/>
      <c r="C76" s="1502"/>
      <c r="D76" s="1502"/>
      <c r="E76" s="1502"/>
      <c r="F76" s="1502"/>
      <c r="G76" s="1502"/>
      <c r="H76" s="1482"/>
      <c r="I76" s="1502"/>
      <c r="J76" s="1502"/>
      <c r="K76" s="1502"/>
      <c r="L76" s="1502"/>
      <c r="M76" s="1502"/>
      <c r="N76" s="1502"/>
      <c r="O76" s="1502"/>
      <c r="P76" s="1502"/>
      <c r="Q76" s="1502"/>
      <c r="R76" s="1502"/>
      <c r="S76" s="1502"/>
      <c r="T76" s="1502"/>
      <c r="U76" s="1502"/>
      <c r="V76" s="1502"/>
      <c r="W76" s="1502"/>
      <c r="X76" s="1502"/>
      <c r="Y76" s="1502"/>
      <c r="Z76" s="1502"/>
      <c r="AA76" s="1502"/>
      <c r="AB76" s="1502"/>
      <c r="AC76" s="1502"/>
      <c r="AD76" s="1502"/>
      <c r="AE76" s="1502"/>
      <c r="AF76" s="1502"/>
      <c r="AG76" s="1502"/>
      <c r="AH76" s="1502"/>
      <c r="AI76" s="1502"/>
      <c r="AJ76" s="1502"/>
      <c r="AK76" s="1502"/>
      <c r="AL76" s="1502"/>
      <c r="AM76" s="1502"/>
      <c r="AN76" s="1502"/>
      <c r="AO76" s="1502"/>
      <c r="AP76" s="1502"/>
      <c r="AQ76" s="1502"/>
      <c r="AR76" s="1502"/>
      <c r="AS76" s="1502"/>
      <c r="AT76" s="1502"/>
      <c r="AU76" s="1502"/>
      <c r="AV76" s="1502"/>
      <c r="AW76" s="1502"/>
      <c r="AX76" s="1502"/>
      <c r="AY76" s="1502"/>
      <c r="AZ76" s="1502"/>
      <c r="BA76" s="1502"/>
      <c r="BB76" s="1502"/>
      <c r="BC76" s="1502"/>
      <c r="BD76" s="1502"/>
      <c r="BE76" s="1502"/>
      <c r="BF76" s="1502"/>
      <c r="BG76" s="1502"/>
    </row>
    <row r="77" spans="1:59">
      <c r="A77" s="1480"/>
      <c r="B77" s="1502"/>
      <c r="C77" s="1502"/>
      <c r="D77" s="1502"/>
      <c r="E77" s="1502"/>
      <c r="F77" s="1502"/>
      <c r="G77" s="1502"/>
      <c r="H77" s="1482"/>
      <c r="I77" s="1502"/>
      <c r="J77" s="1502"/>
      <c r="K77" s="1502"/>
      <c r="L77" s="1502"/>
      <c r="M77" s="1502"/>
      <c r="N77" s="1502"/>
      <c r="O77" s="1502"/>
      <c r="P77" s="1502"/>
      <c r="Q77" s="1502"/>
      <c r="R77" s="1502"/>
      <c r="S77" s="1502"/>
      <c r="T77" s="1502"/>
      <c r="U77" s="1502"/>
      <c r="V77" s="1502"/>
      <c r="W77" s="1502"/>
      <c r="X77" s="1502"/>
      <c r="Y77" s="1502"/>
      <c r="Z77" s="1502"/>
      <c r="AA77" s="1502"/>
      <c r="AB77" s="1502"/>
      <c r="AC77" s="1502"/>
      <c r="AD77" s="1502"/>
      <c r="AE77" s="1502"/>
      <c r="AF77" s="1502"/>
      <c r="AG77" s="1502"/>
      <c r="AH77" s="1502"/>
      <c r="AI77" s="1502"/>
      <c r="AJ77" s="1502"/>
      <c r="AK77" s="1502"/>
      <c r="AL77" s="1502"/>
      <c r="AM77" s="1502"/>
      <c r="AN77" s="1502"/>
      <c r="AO77" s="1502"/>
      <c r="AP77" s="1502"/>
      <c r="AQ77" s="1502"/>
      <c r="AR77" s="1502"/>
      <c r="AS77" s="1502"/>
      <c r="AT77" s="1502"/>
      <c r="AU77" s="1502"/>
      <c r="AV77" s="1502"/>
      <c r="AW77" s="1502"/>
      <c r="AX77" s="1502"/>
      <c r="AY77" s="1502"/>
      <c r="AZ77" s="1502"/>
      <c r="BA77" s="1502"/>
      <c r="BB77" s="1502"/>
      <c r="BC77" s="1502"/>
      <c r="BD77" s="1502"/>
      <c r="BE77" s="1502"/>
      <c r="BF77" s="1502"/>
      <c r="BG77" s="1502"/>
    </row>
    <row r="78" spans="1:59">
      <c r="A78" s="1480"/>
      <c r="B78" s="1502"/>
      <c r="C78" s="1502"/>
      <c r="D78" s="1502"/>
      <c r="E78" s="1502"/>
      <c r="F78" s="1502"/>
      <c r="G78" s="1502"/>
      <c r="H78" s="1482"/>
      <c r="I78" s="1502"/>
      <c r="J78" s="1502"/>
      <c r="K78" s="1502"/>
      <c r="L78" s="1502"/>
      <c r="M78" s="1502"/>
      <c r="N78" s="1502"/>
      <c r="O78" s="1502"/>
      <c r="P78" s="1502"/>
      <c r="Q78" s="1502"/>
      <c r="R78" s="1502"/>
      <c r="S78" s="1502"/>
      <c r="T78" s="1502"/>
      <c r="U78" s="1502"/>
      <c r="V78" s="1502"/>
      <c r="W78" s="1502"/>
      <c r="X78" s="1502"/>
      <c r="Y78" s="1502"/>
      <c r="Z78" s="1502"/>
      <c r="AA78" s="1502"/>
      <c r="AB78" s="1502"/>
      <c r="AC78" s="1502"/>
      <c r="AD78" s="1502"/>
      <c r="AE78" s="1502"/>
      <c r="AF78" s="1502"/>
      <c r="AG78" s="1502"/>
      <c r="AH78" s="1502"/>
      <c r="AI78" s="1502"/>
      <c r="AJ78" s="1502"/>
      <c r="AK78" s="1502"/>
      <c r="AL78" s="1502"/>
      <c r="AM78" s="1502"/>
      <c r="AN78" s="1502"/>
      <c r="AO78" s="1502"/>
      <c r="AP78" s="1502"/>
      <c r="AQ78" s="1502"/>
      <c r="AR78" s="1502"/>
      <c r="AS78" s="1502"/>
      <c r="AT78" s="1502"/>
      <c r="AU78" s="1502"/>
      <c r="AV78" s="1502"/>
      <c r="AW78" s="1502"/>
      <c r="AX78" s="1502"/>
      <c r="AY78" s="1502"/>
      <c r="AZ78" s="1502"/>
      <c r="BA78" s="1502"/>
      <c r="BB78" s="1502"/>
      <c r="BC78" s="1502"/>
      <c r="BD78" s="1502"/>
      <c r="BE78" s="1502"/>
      <c r="BF78" s="1502"/>
      <c r="BG78" s="1502"/>
    </row>
    <row r="79" spans="1:59">
      <c r="A79" s="1480"/>
      <c r="B79" s="1502"/>
      <c r="C79" s="1502"/>
      <c r="D79" s="1502"/>
      <c r="E79" s="1502"/>
      <c r="F79" s="1502"/>
      <c r="G79" s="1502"/>
      <c r="H79" s="1482"/>
      <c r="I79" s="1502"/>
      <c r="J79" s="1502"/>
      <c r="K79" s="1502"/>
      <c r="L79" s="1502"/>
      <c r="M79" s="1502"/>
      <c r="N79" s="1502"/>
      <c r="O79" s="1502"/>
      <c r="P79" s="1502"/>
      <c r="Q79" s="1502"/>
      <c r="R79" s="1502"/>
      <c r="S79" s="1502"/>
      <c r="T79" s="1502"/>
      <c r="U79" s="1502"/>
      <c r="V79" s="1502"/>
      <c r="W79" s="1502"/>
      <c r="X79" s="1502"/>
      <c r="Y79" s="1502"/>
      <c r="Z79" s="1502"/>
      <c r="AA79" s="1502"/>
      <c r="AB79" s="1502"/>
      <c r="AC79" s="1502"/>
      <c r="AD79" s="1502"/>
      <c r="AE79" s="1502"/>
      <c r="AF79" s="1502"/>
      <c r="AG79" s="1502"/>
      <c r="AH79" s="1502"/>
      <c r="AI79" s="1502"/>
      <c r="AJ79" s="1502"/>
      <c r="AK79" s="1502"/>
      <c r="AL79" s="1502"/>
      <c r="AM79" s="1502"/>
      <c r="AN79" s="1502"/>
      <c r="AO79" s="1502"/>
      <c r="AP79" s="1502"/>
      <c r="AQ79" s="1502"/>
      <c r="AR79" s="1502"/>
      <c r="AS79" s="1502"/>
      <c r="AT79" s="1502"/>
      <c r="AU79" s="1502"/>
      <c r="AV79" s="1502"/>
      <c r="AW79" s="1502"/>
      <c r="AX79" s="1502"/>
      <c r="AY79" s="1502"/>
      <c r="AZ79" s="1502"/>
      <c r="BA79" s="1502"/>
      <c r="BB79" s="1502"/>
      <c r="BC79" s="1502"/>
      <c r="BD79" s="1502"/>
      <c r="BE79" s="1502"/>
      <c r="BF79" s="1502"/>
      <c r="BG79" s="1502"/>
    </row>
    <row r="80" spans="1:59">
      <c r="A80" s="1480"/>
      <c r="B80" s="1502"/>
      <c r="C80" s="1502"/>
      <c r="D80" s="1502"/>
      <c r="E80" s="1502"/>
      <c r="F80" s="1502"/>
      <c r="G80" s="1502"/>
      <c r="H80" s="1482"/>
      <c r="I80" s="1502"/>
      <c r="J80" s="1502"/>
      <c r="K80" s="1502"/>
      <c r="L80" s="1502"/>
      <c r="M80" s="1502"/>
      <c r="N80" s="1502"/>
      <c r="O80" s="1502"/>
      <c r="P80" s="1502"/>
      <c r="Q80" s="1502"/>
      <c r="R80" s="1502"/>
      <c r="S80" s="1502"/>
      <c r="T80" s="1502"/>
      <c r="U80" s="1502"/>
      <c r="V80" s="1502"/>
      <c r="W80" s="1502"/>
      <c r="X80" s="1502"/>
      <c r="Y80" s="1502"/>
      <c r="Z80" s="1502"/>
      <c r="AA80" s="1502"/>
      <c r="AB80" s="1502"/>
      <c r="AC80" s="1502"/>
      <c r="AD80" s="1502"/>
      <c r="AE80" s="1502"/>
      <c r="AF80" s="1502"/>
      <c r="AG80" s="1502"/>
      <c r="AH80" s="1502"/>
      <c r="AI80" s="1502"/>
      <c r="AJ80" s="1502"/>
      <c r="AK80" s="1502"/>
      <c r="AL80" s="1502"/>
      <c r="AM80" s="1502"/>
      <c r="AN80" s="1502"/>
      <c r="AO80" s="1502"/>
      <c r="AP80" s="1502"/>
      <c r="AQ80" s="1502"/>
      <c r="AR80" s="1502"/>
      <c r="AS80" s="1502"/>
      <c r="AT80" s="1502"/>
      <c r="AU80" s="1502"/>
      <c r="AV80" s="1502"/>
      <c r="AW80" s="1502"/>
      <c r="AX80" s="1502"/>
      <c r="AY80" s="1502"/>
      <c r="AZ80" s="1502"/>
      <c r="BA80" s="1502"/>
      <c r="BB80" s="1502"/>
      <c r="BC80" s="1502"/>
      <c r="BD80" s="1502"/>
      <c r="BE80" s="1502"/>
      <c r="BF80" s="1502"/>
      <c r="BG80" s="1502"/>
    </row>
    <row r="81" spans="1:59">
      <c r="A81" s="1480"/>
      <c r="B81" s="1502"/>
      <c r="C81" s="1502"/>
      <c r="D81" s="1502"/>
      <c r="E81" s="1502"/>
      <c r="F81" s="1502"/>
      <c r="G81" s="1502"/>
      <c r="H81" s="1482"/>
      <c r="I81" s="1502"/>
      <c r="J81" s="1502"/>
      <c r="K81" s="1502"/>
      <c r="L81" s="1502"/>
      <c r="M81" s="1502"/>
      <c r="N81" s="1502"/>
      <c r="O81" s="1502"/>
      <c r="P81" s="1502"/>
      <c r="Q81" s="1502"/>
      <c r="R81" s="1502"/>
      <c r="S81" s="1502"/>
      <c r="T81" s="1502"/>
      <c r="U81" s="1502"/>
      <c r="V81" s="1502"/>
      <c r="W81" s="1502"/>
      <c r="X81" s="1502"/>
      <c r="Y81" s="1502"/>
      <c r="Z81" s="1502"/>
      <c r="AA81" s="1502"/>
      <c r="AB81" s="1502"/>
      <c r="AC81" s="1502"/>
      <c r="AD81" s="1502"/>
      <c r="AE81" s="1502"/>
      <c r="AF81" s="1502"/>
      <c r="AG81" s="1502"/>
      <c r="AH81" s="1502"/>
      <c r="AI81" s="1502"/>
      <c r="AJ81" s="1502"/>
      <c r="AK81" s="1502"/>
      <c r="AL81" s="1502"/>
      <c r="AM81" s="1502"/>
      <c r="AN81" s="1502"/>
      <c r="AO81" s="1502"/>
      <c r="AP81" s="1502"/>
      <c r="AQ81" s="1502"/>
      <c r="AR81" s="1502"/>
      <c r="AS81" s="1502"/>
      <c r="AT81" s="1502"/>
      <c r="AU81" s="1502"/>
      <c r="AV81" s="1502"/>
      <c r="AW81" s="1502"/>
      <c r="AX81" s="1502"/>
      <c r="AY81" s="1502"/>
      <c r="AZ81" s="1502"/>
      <c r="BA81" s="1502"/>
      <c r="BB81" s="1502"/>
      <c r="BC81" s="1502"/>
      <c r="BD81" s="1502"/>
      <c r="BE81" s="1502"/>
      <c r="BF81" s="1502"/>
      <c r="BG81" s="1502"/>
    </row>
    <row r="82" spans="1:59">
      <c r="A82" s="1480"/>
      <c r="B82" s="1502"/>
      <c r="C82" s="1502"/>
      <c r="D82" s="1502"/>
      <c r="E82" s="1502"/>
      <c r="F82" s="1502"/>
      <c r="G82" s="1502"/>
      <c r="H82" s="1482"/>
      <c r="I82" s="1502"/>
      <c r="J82" s="1502"/>
      <c r="K82" s="1502"/>
      <c r="L82" s="1502"/>
      <c r="M82" s="1502"/>
      <c r="N82" s="1502"/>
      <c r="O82" s="1502"/>
      <c r="P82" s="1502"/>
      <c r="Q82" s="1502"/>
      <c r="R82" s="1502"/>
      <c r="S82" s="1502"/>
      <c r="T82" s="1502"/>
      <c r="U82" s="1502"/>
      <c r="V82" s="1502"/>
      <c r="W82" s="1502"/>
      <c r="X82" s="1502"/>
      <c r="Y82" s="1502"/>
      <c r="Z82" s="1502"/>
      <c r="AA82" s="1502"/>
      <c r="AB82" s="1502"/>
      <c r="AC82" s="1502"/>
      <c r="AD82" s="1502"/>
      <c r="AE82" s="1502"/>
      <c r="AF82" s="1502"/>
      <c r="AG82" s="1502"/>
      <c r="AH82" s="1502"/>
      <c r="AI82" s="1502"/>
      <c r="AJ82" s="1502"/>
      <c r="AK82" s="1502"/>
      <c r="AL82" s="1502"/>
      <c r="AM82" s="1502"/>
      <c r="AN82" s="1502"/>
      <c r="AO82" s="1502"/>
      <c r="AP82" s="1502"/>
      <c r="AQ82" s="1502"/>
      <c r="AR82" s="1502"/>
      <c r="AS82" s="1502"/>
      <c r="AT82" s="1502"/>
      <c r="AU82" s="1502"/>
      <c r="AV82" s="1502"/>
      <c r="AW82" s="1502"/>
      <c r="AX82" s="1502"/>
      <c r="AY82" s="1502"/>
      <c r="AZ82" s="1502"/>
      <c r="BA82" s="1502"/>
      <c r="BB82" s="1502"/>
      <c r="BC82" s="1502"/>
      <c r="BD82" s="1502"/>
      <c r="BE82" s="1502"/>
      <c r="BF82" s="1502"/>
      <c r="BG82" s="1502"/>
    </row>
    <row r="83" spans="1:59">
      <c r="A83" s="1480"/>
      <c r="B83" s="1502"/>
      <c r="C83" s="1502"/>
      <c r="D83" s="1502"/>
      <c r="E83" s="1502"/>
      <c r="F83" s="1502"/>
      <c r="G83" s="1502"/>
      <c r="H83" s="1482"/>
      <c r="I83" s="1502"/>
      <c r="J83" s="1502"/>
      <c r="K83" s="1502"/>
      <c r="L83" s="1502"/>
      <c r="M83" s="1502"/>
      <c r="N83" s="1502"/>
      <c r="O83" s="1502"/>
      <c r="P83" s="1502"/>
      <c r="Q83" s="1502"/>
      <c r="R83" s="1502"/>
      <c r="S83" s="1502"/>
      <c r="T83" s="1502"/>
      <c r="U83" s="1502"/>
      <c r="V83" s="1502"/>
      <c r="W83" s="1502"/>
      <c r="X83" s="1502"/>
      <c r="Y83" s="1502"/>
      <c r="Z83" s="1502"/>
      <c r="AA83" s="1502"/>
      <c r="AB83" s="1502"/>
      <c r="AC83" s="1502"/>
      <c r="AD83" s="1502"/>
      <c r="AE83" s="1502"/>
      <c r="AF83" s="1502"/>
      <c r="AG83" s="1502"/>
      <c r="AH83" s="1502"/>
      <c r="AI83" s="1502"/>
      <c r="AJ83" s="1502"/>
      <c r="AK83" s="1502"/>
      <c r="AL83" s="1502"/>
      <c r="AM83" s="1502"/>
      <c r="AN83" s="1502"/>
      <c r="AO83" s="1502"/>
      <c r="AP83" s="1502"/>
      <c r="AQ83" s="1502"/>
      <c r="AR83" s="1502"/>
      <c r="AS83" s="1502"/>
      <c r="AT83" s="1502"/>
      <c r="AU83" s="1502"/>
      <c r="AV83" s="1502"/>
      <c r="AW83" s="1502"/>
      <c r="AX83" s="1502"/>
      <c r="AY83" s="1502"/>
      <c r="AZ83" s="1502"/>
      <c r="BA83" s="1502"/>
      <c r="BB83" s="1502"/>
      <c r="BC83" s="1502"/>
      <c r="BD83" s="1502"/>
      <c r="BE83" s="1502"/>
      <c r="BF83" s="1502"/>
      <c r="BG83" s="1502"/>
    </row>
    <row r="84" spans="1:59">
      <c r="A84" s="1480"/>
      <c r="B84" s="1502"/>
      <c r="C84" s="1502"/>
      <c r="D84" s="1502"/>
      <c r="E84" s="1502"/>
      <c r="F84" s="1502"/>
      <c r="G84" s="1502"/>
      <c r="H84" s="1482"/>
      <c r="I84" s="1502"/>
      <c r="J84" s="1502"/>
      <c r="K84" s="1502"/>
      <c r="L84" s="1502"/>
      <c r="M84" s="1502"/>
      <c r="N84" s="1502"/>
      <c r="O84" s="1502"/>
      <c r="P84" s="1502"/>
      <c r="Q84" s="1502"/>
      <c r="R84" s="1502"/>
      <c r="S84" s="1502"/>
      <c r="T84" s="1502"/>
      <c r="U84" s="1502"/>
      <c r="V84" s="1502"/>
      <c r="W84" s="1502"/>
      <c r="X84" s="1502"/>
      <c r="Y84" s="1502"/>
      <c r="Z84" s="1502"/>
      <c r="AA84" s="1502"/>
      <c r="AB84" s="1502"/>
      <c r="AC84" s="1502"/>
      <c r="AD84" s="1502"/>
      <c r="AE84" s="1502"/>
      <c r="AF84" s="1502"/>
      <c r="AG84" s="1502"/>
      <c r="AH84" s="1502"/>
      <c r="AI84" s="1502"/>
      <c r="AJ84" s="1502"/>
      <c r="AK84" s="1502"/>
      <c r="AL84" s="1502"/>
      <c r="AM84" s="1502"/>
      <c r="AN84" s="1502"/>
      <c r="AO84" s="1502"/>
      <c r="AP84" s="1502"/>
      <c r="AQ84" s="1502"/>
      <c r="AR84" s="1502"/>
      <c r="AS84" s="1502"/>
      <c r="AT84" s="1502"/>
      <c r="AU84" s="1502"/>
      <c r="AV84" s="1502"/>
      <c r="AW84" s="1502"/>
      <c r="AX84" s="1502"/>
      <c r="AY84" s="1502"/>
      <c r="AZ84" s="1502"/>
      <c r="BA84" s="1502"/>
      <c r="BB84" s="1502"/>
      <c r="BC84" s="1502"/>
      <c r="BD84" s="1502"/>
      <c r="BE84" s="1502"/>
      <c r="BF84" s="1502"/>
      <c r="BG84" s="1502"/>
    </row>
    <row r="85" spans="1:59">
      <c r="A85" s="1480"/>
      <c r="B85" s="1502"/>
      <c r="C85" s="1502"/>
      <c r="D85" s="1502"/>
      <c r="E85" s="1502"/>
      <c r="F85" s="1502"/>
      <c r="G85" s="1502"/>
      <c r="H85" s="1482"/>
      <c r="I85" s="1502"/>
      <c r="J85" s="1502"/>
      <c r="K85" s="1502"/>
      <c r="L85" s="1502"/>
      <c r="M85" s="1502"/>
      <c r="N85" s="1502"/>
      <c r="O85" s="1502"/>
      <c r="P85" s="1502"/>
      <c r="Q85" s="1502"/>
      <c r="R85" s="1502"/>
      <c r="S85" s="1502"/>
      <c r="T85" s="1502"/>
      <c r="U85" s="1502"/>
      <c r="V85" s="1502"/>
      <c r="W85" s="1502"/>
      <c r="X85" s="1502"/>
      <c r="Y85" s="1502"/>
      <c r="Z85" s="1502"/>
      <c r="AA85" s="1502"/>
      <c r="AB85" s="1502"/>
      <c r="AC85" s="1502"/>
      <c r="AD85" s="1502"/>
      <c r="AE85" s="1502"/>
      <c r="AF85" s="1502"/>
      <c r="AG85" s="1502"/>
      <c r="AH85" s="1502"/>
      <c r="AI85" s="1502"/>
      <c r="AJ85" s="1502"/>
      <c r="AK85" s="1502"/>
      <c r="AL85" s="1502"/>
      <c r="AM85" s="1502"/>
      <c r="AN85" s="1502"/>
      <c r="AO85" s="1502"/>
      <c r="AP85" s="1502"/>
      <c r="AQ85" s="1502"/>
      <c r="AR85" s="1502"/>
      <c r="AS85" s="1502"/>
      <c r="AT85" s="1502"/>
      <c r="AU85" s="1502"/>
      <c r="AV85" s="1502"/>
      <c r="AW85" s="1502"/>
      <c r="AX85" s="1502"/>
      <c r="AY85" s="1502"/>
      <c r="AZ85" s="1502"/>
      <c r="BA85" s="1502"/>
      <c r="BB85" s="1502"/>
      <c r="BC85" s="1502"/>
      <c r="BD85" s="1502"/>
      <c r="BE85" s="1502"/>
      <c r="BF85" s="1502"/>
      <c r="BG85" s="1502"/>
    </row>
    <row r="86" spans="1:59">
      <c r="A86" s="1480"/>
      <c r="B86" s="1502"/>
      <c r="C86" s="1502"/>
      <c r="D86" s="1502"/>
      <c r="E86" s="1502"/>
      <c r="F86" s="1502"/>
      <c r="G86" s="1502"/>
      <c r="H86" s="1482"/>
      <c r="I86" s="1502"/>
      <c r="J86" s="1502"/>
      <c r="K86" s="1502"/>
      <c r="L86" s="1502"/>
      <c r="M86" s="1502"/>
      <c r="N86" s="1502"/>
      <c r="O86" s="1502"/>
      <c r="P86" s="1502"/>
      <c r="Q86" s="1502"/>
      <c r="R86" s="1502"/>
      <c r="S86" s="1502"/>
      <c r="T86" s="1502"/>
      <c r="U86" s="1502"/>
      <c r="V86" s="1502"/>
      <c r="W86" s="1502"/>
      <c r="X86" s="1502"/>
      <c r="Y86" s="1502"/>
      <c r="Z86" s="1502"/>
      <c r="AA86" s="1502"/>
      <c r="AB86" s="1502"/>
      <c r="AC86" s="1502"/>
      <c r="AD86" s="1502"/>
      <c r="AE86" s="1502"/>
      <c r="AF86" s="1502"/>
      <c r="AG86" s="1502"/>
      <c r="AH86" s="1502"/>
      <c r="AI86" s="1502"/>
      <c r="AJ86" s="1502"/>
      <c r="AK86" s="1502"/>
      <c r="AL86" s="1502"/>
      <c r="AM86" s="1502"/>
      <c r="AN86" s="1502"/>
      <c r="AO86" s="1502"/>
      <c r="AP86" s="1502"/>
      <c r="AQ86" s="1502"/>
      <c r="AR86" s="1502"/>
      <c r="AS86" s="1502"/>
      <c r="AT86" s="1502"/>
      <c r="AU86" s="1502"/>
      <c r="AV86" s="1502"/>
      <c r="AW86" s="1502"/>
      <c r="AX86" s="1502"/>
      <c r="AY86" s="1502"/>
      <c r="AZ86" s="1502"/>
      <c r="BA86" s="1502"/>
      <c r="BB86" s="1502"/>
      <c r="BC86" s="1502"/>
      <c r="BD86" s="1502"/>
      <c r="BE86" s="1502"/>
      <c r="BF86" s="1502"/>
      <c r="BG86" s="1502"/>
    </row>
    <row r="87" spans="1:59">
      <c r="A87" s="1480"/>
      <c r="B87" s="1502"/>
      <c r="C87" s="1502"/>
      <c r="D87" s="1502"/>
      <c r="E87" s="1502"/>
      <c r="F87" s="1502"/>
      <c r="G87" s="1502"/>
      <c r="H87" s="1482"/>
      <c r="I87" s="1502"/>
      <c r="J87" s="1502"/>
      <c r="K87" s="1502"/>
      <c r="L87" s="1502"/>
      <c r="M87" s="1502"/>
      <c r="N87" s="1502"/>
      <c r="O87" s="1502"/>
      <c r="P87" s="1502"/>
      <c r="Q87" s="1502"/>
      <c r="R87" s="1502"/>
      <c r="S87" s="1502"/>
      <c r="T87" s="1502"/>
      <c r="U87" s="1502"/>
      <c r="V87" s="1502"/>
      <c r="W87" s="1502"/>
      <c r="X87" s="1502"/>
      <c r="Y87" s="1502"/>
      <c r="Z87" s="1502"/>
      <c r="AA87" s="1502"/>
      <c r="AB87" s="1502"/>
      <c r="AC87" s="1502"/>
      <c r="AD87" s="1502"/>
      <c r="AE87" s="1502"/>
      <c r="AF87" s="1502"/>
      <c r="AG87" s="1502"/>
      <c r="AH87" s="1502"/>
      <c r="AI87" s="1502"/>
      <c r="AJ87" s="1502"/>
      <c r="AK87" s="1502"/>
      <c r="AL87" s="1502"/>
      <c r="AM87" s="1502"/>
      <c r="AN87" s="1502"/>
      <c r="AO87" s="1502"/>
      <c r="AP87" s="1502"/>
      <c r="AQ87" s="1502"/>
      <c r="AR87" s="1502"/>
      <c r="AS87" s="1502"/>
      <c r="AT87" s="1502"/>
      <c r="AU87" s="1502"/>
      <c r="AV87" s="1502"/>
      <c r="AW87" s="1502"/>
      <c r="AX87" s="1502"/>
      <c r="AY87" s="1502"/>
      <c r="AZ87" s="1502"/>
      <c r="BA87" s="1502"/>
      <c r="BB87" s="1502"/>
      <c r="BC87" s="1502"/>
      <c r="BD87" s="1502"/>
      <c r="BE87" s="1502"/>
      <c r="BF87" s="1502"/>
      <c r="BG87" s="1502"/>
    </row>
    <row r="88" spans="1:59">
      <c r="A88" s="1480"/>
      <c r="B88" s="1502"/>
      <c r="C88" s="1502"/>
      <c r="D88" s="1502"/>
      <c r="E88" s="1502"/>
      <c r="F88" s="1502"/>
      <c r="G88" s="1502"/>
      <c r="H88" s="1482"/>
      <c r="I88" s="1502"/>
      <c r="J88" s="1502"/>
      <c r="K88" s="1502"/>
      <c r="L88" s="1502"/>
      <c r="M88" s="1502"/>
      <c r="N88" s="1502"/>
      <c r="O88" s="1502"/>
      <c r="P88" s="1502"/>
      <c r="Q88" s="1502"/>
      <c r="R88" s="1502"/>
      <c r="S88" s="1502"/>
      <c r="T88" s="1502"/>
      <c r="U88" s="1502"/>
      <c r="V88" s="1502"/>
      <c r="W88" s="1502"/>
      <c r="X88" s="1502"/>
      <c r="Y88" s="1502"/>
      <c r="Z88" s="1502"/>
      <c r="AA88" s="1502"/>
      <c r="AB88" s="1502"/>
      <c r="AC88" s="1502"/>
      <c r="AD88" s="1502"/>
      <c r="AE88" s="1502"/>
      <c r="AF88" s="1502"/>
      <c r="AG88" s="1502"/>
      <c r="AH88" s="1502"/>
      <c r="AI88" s="1502"/>
      <c r="AJ88" s="1502"/>
      <c r="AK88" s="1502"/>
      <c r="AL88" s="1502"/>
      <c r="AM88" s="1502"/>
      <c r="AN88" s="1502"/>
      <c r="AO88" s="1502"/>
      <c r="AP88" s="1502"/>
      <c r="AQ88" s="1502"/>
      <c r="AR88" s="1502"/>
      <c r="AS88" s="1502"/>
      <c r="AT88" s="1502"/>
      <c r="AU88" s="1502"/>
      <c r="AV88" s="1502"/>
      <c r="AW88" s="1502"/>
      <c r="AX88" s="1502"/>
      <c r="AY88" s="1502"/>
      <c r="AZ88" s="1502"/>
      <c r="BA88" s="1502"/>
      <c r="BB88" s="1502"/>
      <c r="BC88" s="1502"/>
      <c r="BD88" s="1502"/>
      <c r="BE88" s="1502"/>
      <c r="BF88" s="1502"/>
      <c r="BG88" s="1502"/>
    </row>
    <row r="89" spans="1:59">
      <c r="A89" s="1480"/>
      <c r="B89" s="1502"/>
      <c r="C89" s="1502"/>
      <c r="D89" s="1502"/>
      <c r="E89" s="1502"/>
      <c r="F89" s="1502"/>
      <c r="G89" s="1502"/>
      <c r="H89" s="1482"/>
      <c r="I89" s="1502"/>
      <c r="J89" s="1502"/>
      <c r="K89" s="1502"/>
      <c r="L89" s="1502"/>
      <c r="M89" s="1502"/>
      <c r="N89" s="1502"/>
      <c r="O89" s="1502"/>
      <c r="P89" s="1502"/>
      <c r="Q89" s="1502"/>
      <c r="R89" s="1502"/>
      <c r="S89" s="1502"/>
      <c r="T89" s="1502"/>
      <c r="U89" s="1502"/>
      <c r="V89" s="1502"/>
      <c r="W89" s="1502"/>
      <c r="X89" s="1502"/>
      <c r="Y89" s="1502"/>
      <c r="Z89" s="1502"/>
      <c r="AA89" s="1502"/>
      <c r="AB89" s="1502"/>
      <c r="AC89" s="1502"/>
      <c r="AD89" s="1502"/>
      <c r="AE89" s="1502"/>
      <c r="AF89" s="1502"/>
      <c r="AG89" s="1502"/>
      <c r="AH89" s="1502"/>
      <c r="AI89" s="1502"/>
      <c r="AJ89" s="1502"/>
      <c r="AK89" s="1502"/>
      <c r="AL89" s="1502"/>
      <c r="AM89" s="1502"/>
      <c r="AN89" s="1502"/>
      <c r="AO89" s="1502"/>
      <c r="AP89" s="1502"/>
      <c r="AQ89" s="1502"/>
      <c r="AR89" s="1502"/>
      <c r="AS89" s="1502"/>
      <c r="AT89" s="1502"/>
      <c r="AU89" s="1502"/>
      <c r="AV89" s="1502"/>
      <c r="AW89" s="1502"/>
      <c r="AX89" s="1502"/>
      <c r="AY89" s="1502"/>
      <c r="AZ89" s="1502"/>
      <c r="BA89" s="1502"/>
      <c r="BB89" s="1502"/>
      <c r="BC89" s="1502"/>
      <c r="BD89" s="1502"/>
      <c r="BE89" s="1502"/>
      <c r="BF89" s="1502"/>
      <c r="BG89" s="1502"/>
    </row>
    <row r="90" spans="1:59">
      <c r="A90" s="1480"/>
      <c r="B90" s="1502"/>
      <c r="C90" s="1502"/>
      <c r="D90" s="1502"/>
      <c r="E90" s="1502"/>
      <c r="F90" s="1502"/>
      <c r="G90" s="1502"/>
      <c r="H90" s="1482"/>
      <c r="I90" s="1502"/>
      <c r="J90" s="1502"/>
      <c r="K90" s="1502"/>
      <c r="L90" s="1502"/>
      <c r="M90" s="1502"/>
      <c r="N90" s="1502"/>
      <c r="O90" s="1502"/>
      <c r="P90" s="1502"/>
      <c r="Q90" s="1502"/>
      <c r="R90" s="1502"/>
      <c r="S90" s="1502"/>
      <c r="T90" s="1502"/>
      <c r="U90" s="1502"/>
      <c r="V90" s="1502"/>
      <c r="W90" s="1502"/>
      <c r="X90" s="1502"/>
      <c r="Y90" s="1502"/>
      <c r="Z90" s="1502"/>
      <c r="AA90" s="1502"/>
      <c r="AB90" s="1502"/>
      <c r="AC90" s="1502"/>
      <c r="AD90" s="1502"/>
      <c r="AE90" s="1502"/>
      <c r="AF90" s="1502"/>
      <c r="AG90" s="1502"/>
      <c r="AH90" s="1502"/>
      <c r="AI90" s="1502"/>
      <c r="AJ90" s="1502"/>
      <c r="AK90" s="1502"/>
      <c r="AL90" s="1502"/>
      <c r="AM90" s="1502"/>
      <c r="AN90" s="1502"/>
      <c r="AO90" s="1502"/>
      <c r="AP90" s="1502"/>
      <c r="AQ90" s="1502"/>
      <c r="AR90" s="1502"/>
      <c r="AS90" s="1502"/>
      <c r="AT90" s="1502"/>
      <c r="AU90" s="1502"/>
      <c r="AV90" s="1502"/>
      <c r="AW90" s="1502"/>
      <c r="AX90" s="1502"/>
      <c r="AY90" s="1502"/>
      <c r="AZ90" s="1502"/>
      <c r="BA90" s="1502"/>
      <c r="BB90" s="1502"/>
      <c r="BC90" s="1502"/>
      <c r="BD90" s="1502"/>
      <c r="BE90" s="1502"/>
      <c r="BF90" s="1502"/>
      <c r="BG90" s="1502"/>
    </row>
    <row r="91" spans="1:59">
      <c r="A91" s="1480"/>
      <c r="B91" s="1502"/>
      <c r="C91" s="1502"/>
      <c r="D91" s="1502"/>
      <c r="E91" s="1502"/>
      <c r="F91" s="1502"/>
      <c r="G91" s="1502"/>
      <c r="H91" s="1482"/>
      <c r="I91" s="1502"/>
      <c r="J91" s="1502"/>
      <c r="K91" s="1502"/>
      <c r="L91" s="1502"/>
      <c r="M91" s="1502"/>
      <c r="N91" s="1502"/>
      <c r="O91" s="1502"/>
      <c r="P91" s="1502"/>
      <c r="Q91" s="1502"/>
      <c r="R91" s="1502"/>
      <c r="S91" s="1502"/>
      <c r="T91" s="1502"/>
      <c r="U91" s="1502"/>
      <c r="V91" s="1502"/>
      <c r="W91" s="1502"/>
      <c r="X91" s="1502"/>
      <c r="Y91" s="1502"/>
      <c r="Z91" s="1502"/>
      <c r="AA91" s="1502"/>
      <c r="AB91" s="1502"/>
      <c r="AC91" s="1502"/>
      <c r="AD91" s="1502"/>
      <c r="AE91" s="1502"/>
      <c r="AF91" s="1502"/>
      <c r="AG91" s="1502"/>
      <c r="AH91" s="1502"/>
      <c r="AI91" s="1502"/>
      <c r="AJ91" s="1502"/>
      <c r="AK91" s="1502"/>
      <c r="AL91" s="1502"/>
      <c r="AM91" s="1502"/>
      <c r="AN91" s="1502"/>
      <c r="AO91" s="1502"/>
      <c r="AP91" s="1502"/>
      <c r="AQ91" s="1502"/>
      <c r="AR91" s="1502"/>
      <c r="AS91" s="1502"/>
      <c r="AT91" s="1502"/>
      <c r="AU91" s="1502"/>
      <c r="AV91" s="1502"/>
      <c r="AW91" s="1502"/>
      <c r="AX91" s="1502"/>
      <c r="AY91" s="1502"/>
      <c r="AZ91" s="1502"/>
      <c r="BA91" s="1502"/>
      <c r="BB91" s="1502"/>
      <c r="BC91" s="1502"/>
      <c r="BD91" s="1502"/>
      <c r="BE91" s="1502"/>
      <c r="BF91" s="1502"/>
      <c r="BG91" s="1502"/>
    </row>
    <row r="92" spans="1:59">
      <c r="A92" s="1480"/>
      <c r="B92" s="1502"/>
      <c r="C92" s="1502"/>
      <c r="D92" s="1502"/>
      <c r="E92" s="1502"/>
      <c r="F92" s="1502"/>
      <c r="G92" s="1502"/>
      <c r="H92" s="1482"/>
      <c r="I92" s="1502"/>
      <c r="J92" s="1502"/>
      <c r="K92" s="1502"/>
      <c r="L92" s="1502"/>
      <c r="M92" s="1502"/>
      <c r="N92" s="1502"/>
      <c r="O92" s="1502"/>
      <c r="P92" s="1502"/>
      <c r="Q92" s="1502"/>
      <c r="R92" s="1502"/>
      <c r="S92" s="1502"/>
      <c r="T92" s="1502"/>
      <c r="U92" s="1502"/>
      <c r="V92" s="1502"/>
      <c r="W92" s="1502"/>
      <c r="X92" s="1502"/>
      <c r="Y92" s="1502"/>
      <c r="Z92" s="1502"/>
      <c r="AA92" s="1502"/>
      <c r="AB92" s="1502"/>
      <c r="AC92" s="1502"/>
      <c r="AD92" s="1502"/>
      <c r="AE92" s="1502"/>
      <c r="AF92" s="1502"/>
      <c r="AG92" s="1502"/>
      <c r="AH92" s="1502"/>
      <c r="AI92" s="1502"/>
      <c r="AJ92" s="1502"/>
      <c r="AK92" s="1502"/>
      <c r="AL92" s="1502"/>
      <c r="AM92" s="1502"/>
      <c r="AN92" s="1502"/>
      <c r="AO92" s="1502"/>
      <c r="AP92" s="1502"/>
      <c r="AQ92" s="1502"/>
      <c r="AR92" s="1502"/>
      <c r="AS92" s="1502"/>
      <c r="AT92" s="1502"/>
      <c r="AU92" s="1502"/>
      <c r="AV92" s="1502"/>
      <c r="AW92" s="1502"/>
      <c r="AX92" s="1502"/>
      <c r="AY92" s="1502"/>
      <c r="AZ92" s="1502"/>
      <c r="BA92" s="1502"/>
      <c r="BB92" s="1502"/>
      <c r="BC92" s="1502"/>
      <c r="BD92" s="1502"/>
      <c r="BE92" s="1502"/>
      <c r="BF92" s="1502"/>
      <c r="BG92" s="1502"/>
    </row>
    <row r="93" spans="1:59">
      <c r="A93" s="1480"/>
      <c r="B93" s="1502"/>
      <c r="C93" s="1502"/>
      <c r="D93" s="1502"/>
      <c r="E93" s="1502"/>
      <c r="F93" s="1502"/>
      <c r="G93" s="1502"/>
      <c r="H93" s="1482"/>
      <c r="I93" s="1502"/>
      <c r="J93" s="1502"/>
      <c r="K93" s="1502"/>
      <c r="L93" s="1502"/>
      <c r="M93" s="1502"/>
      <c r="N93" s="1502"/>
      <c r="O93" s="1502"/>
      <c r="P93" s="1502"/>
      <c r="Q93" s="1502"/>
      <c r="R93" s="1502"/>
      <c r="S93" s="1502"/>
      <c r="T93" s="1502"/>
      <c r="U93" s="1502"/>
      <c r="V93" s="1502"/>
      <c r="W93" s="1502"/>
      <c r="X93" s="1502"/>
      <c r="Y93" s="1502"/>
      <c r="Z93" s="1502"/>
      <c r="AA93" s="1502"/>
      <c r="AB93" s="1502"/>
      <c r="AC93" s="1502"/>
      <c r="AD93" s="1502"/>
      <c r="AE93" s="1502"/>
      <c r="AF93" s="1502"/>
      <c r="AG93" s="1502"/>
      <c r="AH93" s="1502"/>
      <c r="AI93" s="1502"/>
      <c r="AJ93" s="1502"/>
      <c r="AK93" s="1502"/>
      <c r="AL93" s="1502"/>
      <c r="AM93" s="1502"/>
      <c r="AN93" s="1502"/>
      <c r="AO93" s="1502"/>
      <c r="AP93" s="1502"/>
      <c r="AQ93" s="1502"/>
      <c r="AR93" s="1502"/>
      <c r="AS93" s="1502"/>
      <c r="AT93" s="1502"/>
      <c r="AU93" s="1502"/>
      <c r="AV93" s="1502"/>
      <c r="AW93" s="1502"/>
      <c r="AX93" s="1502"/>
      <c r="AY93" s="1502"/>
      <c r="AZ93" s="1502"/>
      <c r="BA93" s="1502"/>
      <c r="BB93" s="1502"/>
      <c r="BC93" s="1502"/>
      <c r="BD93" s="1502"/>
      <c r="BE93" s="1502"/>
      <c r="BF93" s="1502"/>
      <c r="BG93" s="1502"/>
    </row>
    <row r="94" spans="1:59">
      <c r="A94" s="1480"/>
      <c r="B94" s="1502"/>
      <c r="C94" s="1502"/>
      <c r="D94" s="1502"/>
      <c r="E94" s="1502"/>
      <c r="F94" s="1502"/>
      <c r="G94" s="1502"/>
      <c r="H94" s="1482"/>
      <c r="I94" s="1502"/>
      <c r="J94" s="1502"/>
      <c r="K94" s="1502"/>
      <c r="L94" s="1502"/>
      <c r="M94" s="1502"/>
      <c r="N94" s="1502"/>
      <c r="O94" s="1502"/>
      <c r="P94" s="1502"/>
      <c r="Q94" s="1502"/>
      <c r="R94" s="1502"/>
      <c r="S94" s="1502"/>
      <c r="T94" s="1502"/>
      <c r="U94" s="1502"/>
      <c r="V94" s="1502"/>
      <c r="W94" s="1502"/>
      <c r="X94" s="1502"/>
      <c r="Y94" s="1502"/>
      <c r="Z94" s="1502"/>
      <c r="AA94" s="1502"/>
      <c r="AB94" s="1502"/>
      <c r="AC94" s="1502"/>
      <c r="AD94" s="1502"/>
      <c r="AE94" s="1502"/>
      <c r="AF94" s="1502"/>
      <c r="AG94" s="1502"/>
      <c r="AH94" s="1502"/>
      <c r="AI94" s="1502"/>
      <c r="AJ94" s="1502"/>
      <c r="AK94" s="1502"/>
      <c r="AL94" s="1502"/>
      <c r="AM94" s="1502"/>
      <c r="AN94" s="1502"/>
      <c r="AO94" s="1502"/>
      <c r="AP94" s="1502"/>
      <c r="AQ94" s="1502"/>
      <c r="AR94" s="1502"/>
      <c r="AS94" s="1502"/>
      <c r="AT94" s="1502"/>
      <c r="AU94" s="1502"/>
      <c r="AV94" s="1502"/>
      <c r="AW94" s="1502"/>
      <c r="AX94" s="1502"/>
      <c r="AY94" s="1502"/>
      <c r="AZ94" s="1502"/>
      <c r="BA94" s="1502"/>
      <c r="BB94" s="1502"/>
      <c r="BC94" s="1502"/>
      <c r="BD94" s="1502"/>
      <c r="BE94" s="1502"/>
      <c r="BF94" s="1502"/>
      <c r="BG94" s="1502"/>
    </row>
    <row r="95" spans="1:59">
      <c r="A95" s="1480"/>
      <c r="B95" s="1502"/>
      <c r="C95" s="1502"/>
      <c r="D95" s="1502"/>
      <c r="E95" s="1502"/>
      <c r="F95" s="1502"/>
      <c r="G95" s="1502"/>
      <c r="H95" s="1482"/>
      <c r="I95" s="1502"/>
      <c r="J95" s="1502"/>
      <c r="K95" s="1502"/>
      <c r="L95" s="1502"/>
      <c r="M95" s="1502"/>
      <c r="N95" s="1502"/>
      <c r="O95" s="1502"/>
      <c r="P95" s="1502"/>
      <c r="Q95" s="1502"/>
      <c r="R95" s="1502"/>
      <c r="S95" s="1502"/>
      <c r="T95" s="1502"/>
      <c r="U95" s="1502"/>
      <c r="V95" s="1502"/>
      <c r="W95" s="1502"/>
      <c r="X95" s="1502"/>
      <c r="Y95" s="1502"/>
      <c r="Z95" s="1502"/>
      <c r="AA95" s="1502"/>
      <c r="AB95" s="1502"/>
      <c r="AC95" s="1502"/>
      <c r="AD95" s="1502"/>
      <c r="AE95" s="1502"/>
      <c r="AF95" s="1502"/>
      <c r="AG95" s="1502"/>
      <c r="AH95" s="1502"/>
      <c r="AI95" s="1502"/>
      <c r="AJ95" s="1502"/>
      <c r="AK95" s="1502"/>
      <c r="AL95" s="1502"/>
      <c r="AM95" s="1502"/>
      <c r="AN95" s="1502"/>
      <c r="AO95" s="1502"/>
      <c r="AP95" s="1502"/>
      <c r="AQ95" s="1502"/>
      <c r="AR95" s="1502"/>
      <c r="AS95" s="1502"/>
      <c r="AT95" s="1502"/>
      <c r="AU95" s="1502"/>
      <c r="AV95" s="1502"/>
      <c r="AW95" s="1502"/>
      <c r="AX95" s="1502"/>
      <c r="AY95" s="1502"/>
      <c r="AZ95" s="1502"/>
      <c r="BA95" s="1502"/>
      <c r="BB95" s="1502"/>
      <c r="BC95" s="1502"/>
      <c r="BD95" s="1502"/>
      <c r="BE95" s="1502"/>
      <c r="BF95" s="1502"/>
      <c r="BG95" s="1502"/>
    </row>
    <row r="96" spans="1:59">
      <c r="A96" s="1480"/>
      <c r="B96" s="1502"/>
      <c r="C96" s="1502"/>
      <c r="D96" s="1502"/>
      <c r="E96" s="1502"/>
      <c r="F96" s="1502"/>
      <c r="G96" s="1502"/>
      <c r="H96" s="1482"/>
      <c r="I96" s="1502"/>
      <c r="J96" s="1502"/>
      <c r="K96" s="1502"/>
      <c r="L96" s="1502"/>
      <c r="M96" s="1502"/>
      <c r="N96" s="1502"/>
      <c r="O96" s="1502"/>
      <c r="P96" s="1502"/>
      <c r="Q96" s="1502"/>
      <c r="R96" s="1502"/>
      <c r="S96" s="1502"/>
      <c r="T96" s="1502"/>
      <c r="U96" s="1502"/>
      <c r="V96" s="1502"/>
      <c r="W96" s="1502"/>
      <c r="X96" s="1502"/>
      <c r="Y96" s="1502"/>
      <c r="Z96" s="1502"/>
      <c r="AA96" s="1502"/>
      <c r="AB96" s="1502"/>
      <c r="AC96" s="1502"/>
      <c r="AD96" s="1502"/>
      <c r="AE96" s="1502"/>
      <c r="AF96" s="1502"/>
      <c r="AG96" s="1502"/>
      <c r="AH96" s="1502"/>
      <c r="AI96" s="1502"/>
      <c r="AJ96" s="1502"/>
      <c r="AK96" s="1502"/>
      <c r="AL96" s="1502"/>
      <c r="AM96" s="1502"/>
      <c r="AN96" s="1502"/>
      <c r="AO96" s="1502"/>
      <c r="AP96" s="1502"/>
      <c r="AQ96" s="1502"/>
      <c r="AR96" s="1502"/>
      <c r="AS96" s="1502"/>
      <c r="AT96" s="1502"/>
      <c r="AU96" s="1502"/>
      <c r="AV96" s="1502"/>
      <c r="AW96" s="1502"/>
      <c r="AX96" s="1502"/>
      <c r="AY96" s="1502"/>
      <c r="AZ96" s="1502"/>
      <c r="BA96" s="1502"/>
      <c r="BB96" s="1502"/>
      <c r="BC96" s="1502"/>
      <c r="BD96" s="1502"/>
      <c r="BE96" s="1502"/>
      <c r="BF96" s="1502"/>
      <c r="BG96" s="1502"/>
    </row>
    <row r="97" spans="1:59">
      <c r="A97" s="1480"/>
      <c r="B97" s="1502"/>
      <c r="C97" s="1502"/>
      <c r="D97" s="1502"/>
      <c r="E97" s="1502"/>
      <c r="F97" s="1502"/>
      <c r="G97" s="1502"/>
      <c r="H97" s="1482"/>
      <c r="I97" s="1502"/>
      <c r="J97" s="1502"/>
      <c r="K97" s="1502"/>
      <c r="L97" s="1502"/>
      <c r="M97" s="1502"/>
      <c r="N97" s="1502"/>
      <c r="O97" s="1502"/>
      <c r="P97" s="1502"/>
      <c r="Q97" s="1502"/>
      <c r="R97" s="1502"/>
      <c r="S97" s="1502"/>
      <c r="T97" s="1502"/>
      <c r="U97" s="1502"/>
      <c r="V97" s="1502"/>
      <c r="W97" s="1502"/>
      <c r="X97" s="1502"/>
      <c r="Y97" s="1502"/>
      <c r="Z97" s="1502"/>
      <c r="AA97" s="1502"/>
      <c r="AB97" s="1502"/>
      <c r="AC97" s="1502"/>
      <c r="AD97" s="1502"/>
      <c r="AE97" s="1502"/>
      <c r="AF97" s="1502"/>
      <c r="AG97" s="1502"/>
      <c r="AH97" s="1502"/>
      <c r="AI97" s="1502"/>
      <c r="AJ97" s="1502"/>
      <c r="AK97" s="1502"/>
      <c r="AL97" s="1502"/>
      <c r="AM97" s="1502"/>
      <c r="AN97" s="1502"/>
      <c r="AO97" s="1502"/>
      <c r="AP97" s="1502"/>
      <c r="AQ97" s="1502"/>
      <c r="AR97" s="1502"/>
      <c r="AS97" s="1502"/>
      <c r="AT97" s="1502"/>
      <c r="AU97" s="1502"/>
      <c r="AV97" s="1502"/>
      <c r="AW97" s="1502"/>
      <c r="AX97" s="1502"/>
      <c r="AY97" s="1502"/>
      <c r="AZ97" s="1502"/>
      <c r="BA97" s="1502"/>
      <c r="BB97" s="1502"/>
      <c r="BC97" s="1502"/>
      <c r="BD97" s="1502"/>
      <c r="BE97" s="1502"/>
      <c r="BF97" s="1502"/>
      <c r="BG97" s="1502"/>
    </row>
    <row r="98" spans="1:59">
      <c r="A98" s="1480"/>
      <c r="B98" s="1502"/>
      <c r="C98" s="1502"/>
      <c r="D98" s="1502"/>
      <c r="E98" s="1502"/>
      <c r="F98" s="1502"/>
      <c r="G98" s="1502"/>
      <c r="H98" s="1482"/>
      <c r="I98" s="1502"/>
      <c r="J98" s="1502"/>
      <c r="K98" s="1502"/>
      <c r="L98" s="1502"/>
      <c r="M98" s="1502"/>
      <c r="N98" s="1502"/>
      <c r="O98" s="1502"/>
      <c r="P98" s="1502"/>
      <c r="Q98" s="1502"/>
      <c r="R98" s="1502"/>
      <c r="S98" s="1502"/>
      <c r="T98" s="1502"/>
      <c r="U98" s="1502"/>
      <c r="V98" s="1502"/>
      <c r="W98" s="1502"/>
      <c r="X98" s="1502"/>
      <c r="Y98" s="1502"/>
      <c r="Z98" s="1502"/>
      <c r="AA98" s="1502"/>
      <c r="AB98" s="1502"/>
      <c r="AC98" s="1502"/>
      <c r="AD98" s="1502"/>
      <c r="AE98" s="1502"/>
      <c r="AF98" s="1502"/>
      <c r="AG98" s="1502"/>
      <c r="AH98" s="1502"/>
      <c r="AI98" s="1502"/>
      <c r="AJ98" s="1502"/>
      <c r="AK98" s="1502"/>
      <c r="AL98" s="1502"/>
      <c r="AM98" s="1502"/>
      <c r="AN98" s="1502"/>
      <c r="AO98" s="1502"/>
      <c r="AP98" s="1502"/>
      <c r="AQ98" s="1502"/>
      <c r="AR98" s="1502"/>
      <c r="AS98" s="1502"/>
      <c r="AT98" s="1502"/>
      <c r="AU98" s="1502"/>
      <c r="AV98" s="1502"/>
      <c r="AW98" s="1502"/>
      <c r="AX98" s="1502"/>
      <c r="AY98" s="1502"/>
      <c r="AZ98" s="1502"/>
      <c r="BA98" s="1502"/>
      <c r="BB98" s="1502"/>
      <c r="BC98" s="1502"/>
      <c r="BD98" s="1502"/>
      <c r="BE98" s="1502"/>
      <c r="BF98" s="1502"/>
      <c r="BG98" s="1502"/>
    </row>
    <row r="99" spans="1:59">
      <c r="A99" s="1480"/>
      <c r="B99" s="1502"/>
      <c r="C99" s="1502"/>
      <c r="D99" s="1502"/>
      <c r="E99" s="1502"/>
      <c r="F99" s="1502"/>
      <c r="G99" s="1502"/>
      <c r="H99" s="1482"/>
      <c r="I99" s="1502"/>
      <c r="J99" s="1502"/>
      <c r="K99" s="1502"/>
      <c r="L99" s="1502"/>
      <c r="M99" s="1502"/>
      <c r="N99" s="1502"/>
      <c r="O99" s="1502"/>
      <c r="P99" s="1502"/>
      <c r="Q99" s="1502"/>
      <c r="R99" s="1502"/>
      <c r="S99" s="1502"/>
      <c r="T99" s="1502"/>
      <c r="U99" s="1502"/>
      <c r="V99" s="1502"/>
      <c r="W99" s="1502"/>
      <c r="X99" s="1502"/>
      <c r="Y99" s="1502"/>
      <c r="Z99" s="1502"/>
      <c r="AA99" s="1502"/>
      <c r="AB99" s="1502"/>
      <c r="AC99" s="1502"/>
      <c r="AD99" s="1502"/>
      <c r="AE99" s="1502"/>
      <c r="AF99" s="1502"/>
      <c r="AG99" s="1502"/>
      <c r="AH99" s="1502"/>
      <c r="AI99" s="1502"/>
      <c r="AJ99" s="1502"/>
      <c r="AK99" s="1502"/>
      <c r="AL99" s="1502"/>
      <c r="AM99" s="1502"/>
      <c r="AN99" s="1502"/>
      <c r="AO99" s="1502"/>
      <c r="AP99" s="1502"/>
      <c r="AQ99" s="1502"/>
      <c r="AR99" s="1502"/>
      <c r="AS99" s="1502"/>
      <c r="AT99" s="1502"/>
      <c r="AU99" s="1502"/>
      <c r="AV99" s="1502"/>
      <c r="AW99" s="1502"/>
      <c r="AX99" s="1502"/>
      <c r="AY99" s="1502"/>
      <c r="AZ99" s="1502"/>
      <c r="BA99" s="1502"/>
      <c r="BB99" s="1502"/>
      <c r="BC99" s="1502"/>
      <c r="BD99" s="1502"/>
      <c r="BE99" s="1502"/>
      <c r="BF99" s="1502"/>
      <c r="BG99" s="1502"/>
    </row>
    <row r="100" spans="1:59">
      <c r="A100" s="1480"/>
      <c r="B100" s="1502"/>
      <c r="C100" s="1502"/>
      <c r="D100" s="1502"/>
      <c r="E100" s="1502"/>
      <c r="F100" s="1502"/>
      <c r="G100" s="1502"/>
      <c r="H100" s="1482"/>
      <c r="I100" s="1502"/>
      <c r="J100" s="1502"/>
      <c r="K100" s="1502"/>
      <c r="L100" s="1502"/>
      <c r="M100" s="1502"/>
      <c r="N100" s="1502"/>
      <c r="O100" s="1502"/>
      <c r="P100" s="1502"/>
      <c r="Q100" s="1502"/>
      <c r="R100" s="1502"/>
      <c r="S100" s="1502"/>
      <c r="T100" s="1502"/>
      <c r="U100" s="1502"/>
      <c r="V100" s="1502"/>
      <c r="W100" s="1502"/>
      <c r="X100" s="1502"/>
      <c r="Y100" s="1502"/>
      <c r="Z100" s="1502"/>
      <c r="AA100" s="1502"/>
      <c r="AB100" s="1502"/>
      <c r="AC100" s="1502"/>
      <c r="AD100" s="1502"/>
      <c r="AE100" s="1502"/>
      <c r="AF100" s="1502"/>
      <c r="AG100" s="1502"/>
      <c r="AH100" s="1502"/>
      <c r="AI100" s="1502"/>
      <c r="AJ100" s="1502"/>
      <c r="AK100" s="1502"/>
      <c r="AL100" s="1502"/>
      <c r="AM100" s="1502"/>
      <c r="AN100" s="1502"/>
      <c r="AO100" s="1502"/>
      <c r="AP100" s="1502"/>
      <c r="AQ100" s="1502"/>
      <c r="AR100" s="1502"/>
      <c r="AS100" s="1502"/>
      <c r="AT100" s="1502"/>
      <c r="AU100" s="1502"/>
      <c r="AV100" s="1502"/>
      <c r="AW100" s="1502"/>
      <c r="AX100" s="1502"/>
      <c r="AY100" s="1502"/>
      <c r="AZ100" s="1502"/>
      <c r="BA100" s="1502"/>
      <c r="BB100" s="1502"/>
      <c r="BC100" s="1502"/>
      <c r="BD100" s="1502"/>
      <c r="BE100" s="1502"/>
      <c r="BF100" s="1502"/>
      <c r="BG100" s="1502"/>
    </row>
    <row r="101" spans="1:59">
      <c r="A101" s="1480"/>
      <c r="B101" s="1502"/>
      <c r="C101" s="1502"/>
      <c r="D101" s="1502"/>
      <c r="E101" s="1502"/>
      <c r="F101" s="1502"/>
      <c r="G101" s="1502"/>
      <c r="H101" s="1482"/>
      <c r="I101" s="1502"/>
      <c r="J101" s="1502"/>
      <c r="K101" s="1502"/>
      <c r="L101" s="1502"/>
      <c r="M101" s="1502"/>
      <c r="N101" s="1502"/>
      <c r="O101" s="1502"/>
      <c r="P101" s="1502"/>
      <c r="Q101" s="1502"/>
      <c r="R101" s="1502"/>
      <c r="S101" s="1502"/>
      <c r="T101" s="1502"/>
      <c r="U101" s="1502"/>
      <c r="V101" s="1502"/>
      <c r="W101" s="1502"/>
      <c r="X101" s="1502"/>
      <c r="Y101" s="1502"/>
      <c r="Z101" s="1502"/>
      <c r="AA101" s="1502"/>
      <c r="AB101" s="1502"/>
      <c r="AC101" s="1502"/>
      <c r="AD101" s="1502"/>
      <c r="AE101" s="1502"/>
      <c r="AF101" s="1502"/>
      <c r="AG101" s="1502"/>
      <c r="AH101" s="1502"/>
      <c r="AI101" s="1502"/>
      <c r="AJ101" s="1502"/>
      <c r="AK101" s="1502"/>
      <c r="AL101" s="1502"/>
      <c r="AM101" s="1502"/>
      <c r="AN101" s="1502"/>
      <c r="AO101" s="1502"/>
      <c r="AP101" s="1502"/>
      <c r="AQ101" s="1502"/>
      <c r="AR101" s="1502"/>
      <c r="AS101" s="1502"/>
      <c r="AT101" s="1502"/>
      <c r="AU101" s="1502"/>
      <c r="AV101" s="1502"/>
      <c r="AW101" s="1502"/>
      <c r="AX101" s="1502"/>
      <c r="AY101" s="1502"/>
      <c r="AZ101" s="1502"/>
      <c r="BA101" s="1502"/>
      <c r="BB101" s="1502"/>
      <c r="BC101" s="1502"/>
      <c r="BD101" s="1502"/>
      <c r="BE101" s="1502"/>
      <c r="BF101" s="1502"/>
      <c r="BG101" s="1502"/>
    </row>
    <row r="102" spans="1:59">
      <c r="A102" s="1480"/>
      <c r="B102" s="1502"/>
      <c r="C102" s="1502"/>
      <c r="D102" s="1502"/>
      <c r="E102" s="1502"/>
      <c r="F102" s="1502"/>
      <c r="G102" s="1502"/>
      <c r="H102" s="1482"/>
      <c r="I102" s="1502"/>
      <c r="J102" s="1502"/>
      <c r="K102" s="1502"/>
      <c r="L102" s="1502"/>
      <c r="M102" s="1502"/>
      <c r="N102" s="1502"/>
      <c r="O102" s="1502"/>
      <c r="P102" s="1502"/>
      <c r="Q102" s="1502"/>
      <c r="R102" s="1502"/>
      <c r="S102" s="1502"/>
      <c r="T102" s="1502"/>
      <c r="U102" s="1502"/>
      <c r="V102" s="1502"/>
      <c r="W102" s="1502"/>
      <c r="X102" s="1502"/>
      <c r="Y102" s="1502"/>
      <c r="Z102" s="1502"/>
      <c r="AA102" s="1502"/>
      <c r="AB102" s="1502"/>
      <c r="AC102" s="1502"/>
      <c r="AD102" s="1502"/>
      <c r="AE102" s="1502"/>
      <c r="AF102" s="1502"/>
      <c r="AG102" s="1502"/>
      <c r="AH102" s="1502"/>
      <c r="AI102" s="1502"/>
      <c r="AJ102" s="1502"/>
      <c r="AK102" s="1502"/>
      <c r="AL102" s="1502"/>
      <c r="AM102" s="1502"/>
      <c r="AN102" s="1502"/>
      <c r="AO102" s="1502"/>
      <c r="AP102" s="1502"/>
      <c r="AQ102" s="1502"/>
      <c r="AR102" s="1502"/>
      <c r="AS102" s="1502"/>
      <c r="AT102" s="1502"/>
      <c r="AU102" s="1502"/>
      <c r="AV102" s="1502"/>
      <c r="AW102" s="1502"/>
      <c r="AX102" s="1502"/>
      <c r="AY102" s="1502"/>
      <c r="AZ102" s="1502"/>
      <c r="BA102" s="1502"/>
      <c r="BB102" s="1502"/>
      <c r="BC102" s="1502"/>
      <c r="BD102" s="1502"/>
      <c r="BE102" s="1502"/>
      <c r="BF102" s="1502"/>
      <c r="BG102" s="1502"/>
    </row>
    <row r="103" spans="1:59">
      <c r="A103" s="1480"/>
      <c r="B103" s="1502"/>
      <c r="C103" s="1502"/>
      <c r="D103" s="1502"/>
      <c r="E103" s="1502"/>
      <c r="F103" s="1502"/>
      <c r="G103" s="1502"/>
      <c r="H103" s="1482"/>
      <c r="I103" s="1502"/>
      <c r="J103" s="1502"/>
      <c r="K103" s="1502"/>
      <c r="L103" s="1502"/>
      <c r="M103" s="1502"/>
      <c r="N103" s="1502"/>
      <c r="O103" s="1502"/>
      <c r="P103" s="1502"/>
      <c r="Q103" s="1502"/>
      <c r="R103" s="1502"/>
      <c r="S103" s="1502"/>
      <c r="T103" s="1502"/>
      <c r="U103" s="1502"/>
      <c r="V103" s="1502"/>
      <c r="W103" s="1502"/>
      <c r="X103" s="1502"/>
      <c r="Y103" s="1502"/>
      <c r="Z103" s="1502"/>
      <c r="AA103" s="1502"/>
      <c r="AB103" s="1502"/>
      <c r="AC103" s="1502"/>
      <c r="AD103" s="1502"/>
      <c r="AE103" s="1502"/>
      <c r="AF103" s="1502"/>
      <c r="AG103" s="1502"/>
      <c r="AH103" s="1502"/>
      <c r="AI103" s="1502"/>
      <c r="AJ103" s="1502"/>
      <c r="AK103" s="1502"/>
      <c r="AL103" s="1502"/>
      <c r="AM103" s="1502"/>
      <c r="AN103" s="1502"/>
      <c r="AO103" s="1502"/>
      <c r="AP103" s="1502"/>
      <c r="AQ103" s="1502"/>
      <c r="AR103" s="1502"/>
      <c r="AS103" s="1502"/>
      <c r="AT103" s="1502"/>
      <c r="AU103" s="1502"/>
      <c r="AV103" s="1502"/>
      <c r="AW103" s="1502"/>
      <c r="AX103" s="1502"/>
      <c r="AY103" s="1502"/>
      <c r="AZ103" s="1502"/>
      <c r="BA103" s="1502"/>
      <c r="BB103" s="1502"/>
      <c r="BC103" s="1502"/>
      <c r="BD103" s="1502"/>
      <c r="BE103" s="1502"/>
      <c r="BF103" s="1502"/>
      <c r="BG103" s="1502"/>
    </row>
    <row r="104" spans="1:59">
      <c r="A104" s="1480"/>
      <c r="B104" s="1502"/>
      <c r="C104" s="1502"/>
      <c r="D104" s="1502"/>
      <c r="E104" s="1502"/>
      <c r="F104" s="1502"/>
      <c r="G104" s="1502"/>
      <c r="H104" s="1482"/>
      <c r="I104" s="1502"/>
      <c r="J104" s="1502"/>
      <c r="K104" s="1502"/>
      <c r="L104" s="1502"/>
      <c r="M104" s="1502"/>
      <c r="N104" s="1502"/>
      <c r="O104" s="1502"/>
      <c r="P104" s="1502"/>
      <c r="Q104" s="1502"/>
      <c r="R104" s="1502"/>
      <c r="S104" s="1502"/>
      <c r="T104" s="1502"/>
      <c r="U104" s="1502"/>
      <c r="V104" s="1502"/>
      <c r="W104" s="1502"/>
      <c r="X104" s="1502"/>
      <c r="Y104" s="1502"/>
      <c r="Z104" s="1502"/>
      <c r="AA104" s="1502"/>
      <c r="AB104" s="1502"/>
      <c r="AC104" s="1502"/>
      <c r="AD104" s="1502"/>
      <c r="AE104" s="1502"/>
      <c r="AF104" s="1502"/>
      <c r="AG104" s="1502"/>
      <c r="AH104" s="1502"/>
      <c r="AI104" s="1502"/>
      <c r="AJ104" s="1502"/>
      <c r="AK104" s="1502"/>
      <c r="AL104" s="1502"/>
      <c r="AM104" s="1502"/>
      <c r="AN104" s="1502"/>
      <c r="AO104" s="1502"/>
      <c r="AP104" s="1502"/>
      <c r="AQ104" s="1502"/>
      <c r="AR104" s="1502"/>
      <c r="AS104" s="1502"/>
      <c r="AT104" s="1502"/>
      <c r="AU104" s="1502"/>
      <c r="AV104" s="1502"/>
      <c r="AW104" s="1502"/>
      <c r="AX104" s="1502"/>
      <c r="AY104" s="1502"/>
      <c r="AZ104" s="1502"/>
      <c r="BA104" s="1502"/>
      <c r="BB104" s="1502"/>
      <c r="BC104" s="1502"/>
      <c r="BD104" s="1502"/>
      <c r="BE104" s="1502"/>
      <c r="BF104" s="1502"/>
      <c r="BG104" s="1502"/>
    </row>
    <row r="105" spans="1:59">
      <c r="A105" s="1480"/>
      <c r="B105" s="1502"/>
      <c r="C105" s="1502"/>
      <c r="D105" s="1502"/>
      <c r="E105" s="1502"/>
      <c r="F105" s="1502"/>
      <c r="G105" s="1502"/>
      <c r="H105" s="1482"/>
      <c r="I105" s="1502"/>
      <c r="J105" s="1502"/>
      <c r="K105" s="1502"/>
      <c r="L105" s="1502"/>
      <c r="M105" s="1502"/>
      <c r="N105" s="1502"/>
      <c r="O105" s="1502"/>
      <c r="P105" s="1502"/>
      <c r="Q105" s="1502"/>
      <c r="R105" s="1502"/>
      <c r="S105" s="1502"/>
      <c r="T105" s="1502"/>
      <c r="U105" s="1502"/>
      <c r="V105" s="1502"/>
      <c r="W105" s="1502"/>
      <c r="X105" s="1502"/>
      <c r="Y105" s="1502"/>
      <c r="Z105" s="1502"/>
      <c r="AA105" s="1502"/>
      <c r="AB105" s="1502"/>
      <c r="AC105" s="1502"/>
      <c r="AD105" s="1502"/>
      <c r="AE105" s="1502"/>
      <c r="AF105" s="1502"/>
      <c r="AG105" s="1502"/>
      <c r="AH105" s="1502"/>
      <c r="AI105" s="1502"/>
      <c r="AJ105" s="1502"/>
      <c r="AK105" s="1502"/>
      <c r="AL105" s="1502"/>
      <c r="AM105" s="1502"/>
      <c r="AN105" s="1502"/>
      <c r="AO105" s="1502"/>
      <c r="AP105" s="1502"/>
      <c r="AQ105" s="1502"/>
      <c r="AR105" s="1502"/>
      <c r="AS105" s="1502"/>
      <c r="AT105" s="1502"/>
      <c r="AU105" s="1502"/>
      <c r="AV105" s="1502"/>
      <c r="AW105" s="1502"/>
      <c r="AX105" s="1502"/>
      <c r="AY105" s="1502"/>
      <c r="AZ105" s="1502"/>
      <c r="BA105" s="1502"/>
      <c r="BB105" s="1502"/>
      <c r="BC105" s="1502"/>
      <c r="BD105" s="1502"/>
      <c r="BE105" s="1502"/>
      <c r="BF105" s="1502"/>
      <c r="BG105" s="1502"/>
    </row>
    <row r="106" spans="1:59">
      <c r="A106" s="1480"/>
      <c r="B106" s="1502"/>
      <c r="C106" s="1502"/>
      <c r="D106" s="1502"/>
      <c r="E106" s="1502"/>
      <c r="F106" s="1502"/>
      <c r="G106" s="1502"/>
      <c r="H106" s="1482"/>
      <c r="I106" s="1502"/>
      <c r="J106" s="1502"/>
      <c r="K106" s="1502"/>
      <c r="L106" s="1502"/>
      <c r="M106" s="1502"/>
      <c r="N106" s="1502"/>
      <c r="O106" s="1502"/>
      <c r="P106" s="1502"/>
      <c r="Q106" s="1502"/>
      <c r="R106" s="1502"/>
      <c r="S106" s="1502"/>
      <c r="T106" s="1502"/>
      <c r="U106" s="1502"/>
      <c r="V106" s="1502"/>
      <c r="W106" s="1502"/>
      <c r="X106" s="1502"/>
      <c r="Y106" s="1502"/>
      <c r="Z106" s="1502"/>
      <c r="AA106" s="1502"/>
      <c r="AB106" s="1502"/>
      <c r="AC106" s="1502"/>
      <c r="AD106" s="1502"/>
      <c r="AE106" s="1502"/>
      <c r="AF106" s="1502"/>
      <c r="AG106" s="1502"/>
      <c r="AH106" s="1502"/>
      <c r="AI106" s="1502"/>
      <c r="AJ106" s="1502"/>
      <c r="AK106" s="1502"/>
      <c r="AL106" s="1502"/>
      <c r="AM106" s="1502"/>
      <c r="AN106" s="1502"/>
      <c r="AO106" s="1502"/>
      <c r="AP106" s="1502"/>
      <c r="AQ106" s="1502"/>
      <c r="AR106" s="1502"/>
      <c r="AS106" s="1502"/>
      <c r="AT106" s="1502"/>
      <c r="AU106" s="1502"/>
      <c r="AV106" s="1502"/>
      <c r="AW106" s="1502"/>
      <c r="AX106" s="1502"/>
      <c r="AY106" s="1502"/>
      <c r="AZ106" s="1502"/>
      <c r="BA106" s="1502"/>
      <c r="BB106" s="1502"/>
      <c r="BC106" s="1502"/>
      <c r="BD106" s="1502"/>
      <c r="BE106" s="1502"/>
      <c r="BF106" s="1502"/>
      <c r="BG106" s="1502"/>
    </row>
    <row r="107" spans="1:59">
      <c r="A107" s="1480"/>
      <c r="B107" s="1502"/>
      <c r="C107" s="1502"/>
      <c r="D107" s="1502"/>
      <c r="E107" s="1502"/>
      <c r="F107" s="1502"/>
      <c r="G107" s="1502"/>
      <c r="H107" s="1941"/>
      <c r="I107" s="1502"/>
      <c r="J107" s="1502"/>
      <c r="K107" s="1502"/>
      <c r="L107" s="1502"/>
      <c r="M107" s="1502"/>
      <c r="N107" s="1502"/>
      <c r="O107" s="1502"/>
      <c r="P107" s="1502"/>
      <c r="Q107" s="1502"/>
      <c r="R107" s="1502"/>
      <c r="S107" s="1502"/>
      <c r="T107" s="1502"/>
      <c r="U107" s="1502"/>
      <c r="V107" s="1502"/>
      <c r="W107" s="1502"/>
      <c r="X107" s="1502"/>
      <c r="Y107" s="1502"/>
      <c r="Z107" s="1502"/>
      <c r="AA107" s="1502"/>
      <c r="AB107" s="1502"/>
      <c r="AC107" s="1502"/>
      <c r="AD107" s="1502"/>
      <c r="AE107" s="1502"/>
      <c r="AF107" s="1502"/>
      <c r="AG107" s="1502"/>
      <c r="AH107" s="1502"/>
      <c r="AI107" s="1502"/>
      <c r="AJ107" s="1502"/>
      <c r="AK107" s="1502"/>
      <c r="AL107" s="1502"/>
      <c r="AM107" s="1502"/>
      <c r="AN107" s="1502"/>
      <c r="AO107" s="1502"/>
      <c r="AP107" s="1502"/>
      <c r="AQ107" s="1502"/>
      <c r="AR107" s="1502"/>
      <c r="AS107" s="1502"/>
      <c r="AT107" s="1502"/>
      <c r="AU107" s="1502"/>
      <c r="AV107" s="1502"/>
      <c r="AW107" s="1502"/>
      <c r="AX107" s="1502"/>
      <c r="AY107" s="1502"/>
      <c r="AZ107" s="1502"/>
      <c r="BA107" s="1502"/>
      <c r="BB107" s="1502"/>
      <c r="BC107" s="1502"/>
      <c r="BD107" s="1502"/>
      <c r="BE107" s="1502"/>
      <c r="BF107" s="1502"/>
      <c r="BG107" s="1502"/>
    </row>
    <row r="108" spans="1:59">
      <c r="A108" s="1480"/>
      <c r="B108" s="1502"/>
      <c r="C108" s="1502"/>
      <c r="D108" s="1502"/>
      <c r="E108" s="1502"/>
      <c r="F108" s="1502"/>
      <c r="G108" s="1502"/>
      <c r="H108" s="1482"/>
      <c r="I108" s="1502"/>
      <c r="J108" s="1502"/>
      <c r="K108" s="1502"/>
      <c r="L108" s="1502"/>
      <c r="M108" s="1502"/>
      <c r="N108" s="1502"/>
      <c r="O108" s="1502"/>
      <c r="P108" s="1502"/>
      <c r="Q108" s="1502"/>
      <c r="R108" s="1502"/>
      <c r="S108" s="1502"/>
      <c r="T108" s="1502"/>
      <c r="U108" s="1502"/>
      <c r="V108" s="1502"/>
      <c r="W108" s="1502"/>
      <c r="X108" s="1502"/>
      <c r="Y108" s="1502"/>
      <c r="Z108" s="1502"/>
      <c r="AA108" s="1502"/>
      <c r="AB108" s="1502"/>
      <c r="AC108" s="1502"/>
      <c r="AD108" s="1502"/>
      <c r="AE108" s="1502"/>
      <c r="AF108" s="1502"/>
      <c r="AG108" s="1502"/>
      <c r="AH108" s="1502"/>
      <c r="AI108" s="1502"/>
      <c r="AJ108" s="1502"/>
      <c r="AK108" s="1502"/>
      <c r="AL108" s="1502"/>
      <c r="AM108" s="1502"/>
      <c r="AN108" s="1502"/>
      <c r="AO108" s="1502"/>
      <c r="AP108" s="1502"/>
      <c r="AQ108" s="1502"/>
      <c r="AR108" s="1502"/>
      <c r="AS108" s="1502"/>
      <c r="AT108" s="1502"/>
      <c r="AU108" s="1502"/>
      <c r="AV108" s="1502"/>
      <c r="AW108" s="1502"/>
      <c r="AX108" s="1502"/>
      <c r="AY108" s="1502"/>
      <c r="AZ108" s="1502"/>
      <c r="BA108" s="1502"/>
      <c r="BB108" s="1502"/>
      <c r="BC108" s="1502"/>
      <c r="BD108" s="1502"/>
      <c r="BE108" s="1502"/>
      <c r="BF108" s="1502"/>
      <c r="BG108" s="1502"/>
    </row>
    <row r="109" spans="1:59">
      <c r="A109" s="1480"/>
      <c r="B109" s="1502"/>
      <c r="C109" s="1502"/>
      <c r="D109" s="1502"/>
      <c r="E109" s="1502"/>
      <c r="F109" s="1502"/>
      <c r="G109" s="1502"/>
      <c r="H109" s="1482"/>
      <c r="I109" s="1502"/>
      <c r="J109" s="1502"/>
      <c r="K109" s="1502"/>
      <c r="L109" s="1502"/>
      <c r="M109" s="1502"/>
      <c r="N109" s="1502"/>
      <c r="O109" s="1502"/>
      <c r="P109" s="1502"/>
      <c r="Q109" s="1502"/>
      <c r="R109" s="1502"/>
      <c r="S109" s="1502"/>
      <c r="T109" s="1502"/>
      <c r="U109" s="1502"/>
      <c r="V109" s="1502"/>
      <c r="W109" s="1502"/>
      <c r="X109" s="1502"/>
      <c r="Y109" s="1502"/>
      <c r="Z109" s="1502"/>
      <c r="AA109" s="1502"/>
      <c r="AB109" s="1502"/>
      <c r="AC109" s="1502"/>
      <c r="AD109" s="1502"/>
      <c r="AE109" s="1502"/>
      <c r="AF109" s="1502"/>
      <c r="AG109" s="1502"/>
      <c r="AH109" s="1502"/>
      <c r="AI109" s="1502"/>
      <c r="AJ109" s="1502"/>
      <c r="AK109" s="1502"/>
      <c r="AL109" s="1502"/>
      <c r="AM109" s="1502"/>
      <c r="AN109" s="1502"/>
      <c r="AO109" s="1502"/>
      <c r="AP109" s="1502"/>
      <c r="AQ109" s="1502"/>
      <c r="AR109" s="1502"/>
      <c r="AS109" s="1502"/>
      <c r="AT109" s="1502"/>
      <c r="AU109" s="1502"/>
      <c r="AV109" s="1502"/>
      <c r="AW109" s="1502"/>
      <c r="AX109" s="1502"/>
      <c r="AY109" s="1502"/>
      <c r="AZ109" s="1502"/>
      <c r="BA109" s="1502"/>
      <c r="BB109" s="1502"/>
      <c r="BC109" s="1502"/>
      <c r="BD109" s="1502"/>
      <c r="BE109" s="1502"/>
      <c r="BF109" s="1502"/>
      <c r="BG109" s="1502"/>
    </row>
    <row r="110" spans="1:59">
      <c r="A110" s="1480"/>
      <c r="B110" s="1502"/>
      <c r="C110" s="1502"/>
      <c r="D110" s="1502"/>
      <c r="E110" s="1502"/>
      <c r="F110" s="1502"/>
      <c r="G110" s="1502"/>
      <c r="H110" s="1482"/>
      <c r="I110" s="1502"/>
      <c r="J110" s="1502"/>
      <c r="K110" s="1502"/>
      <c r="L110" s="1502"/>
      <c r="M110" s="1502"/>
      <c r="N110" s="1502"/>
      <c r="O110" s="1502"/>
      <c r="P110" s="1502"/>
      <c r="Q110" s="1502"/>
      <c r="R110" s="1502"/>
      <c r="S110" s="1502"/>
      <c r="T110" s="1502"/>
      <c r="U110" s="1502"/>
      <c r="V110" s="1502"/>
      <c r="W110" s="1502"/>
      <c r="X110" s="1502"/>
      <c r="Y110" s="1502"/>
      <c r="Z110" s="1502"/>
      <c r="AA110" s="1502"/>
      <c r="AB110" s="1502"/>
      <c r="AC110" s="1502"/>
      <c r="AD110" s="1502"/>
      <c r="AE110" s="1502"/>
      <c r="AF110" s="1502"/>
      <c r="AG110" s="1502"/>
      <c r="AH110" s="1502"/>
      <c r="AI110" s="1502"/>
      <c r="AJ110" s="1502"/>
      <c r="AK110" s="1502"/>
      <c r="AL110" s="1502"/>
      <c r="AM110" s="1502"/>
      <c r="AN110" s="1502"/>
      <c r="AO110" s="1502"/>
      <c r="AP110" s="1502"/>
      <c r="AQ110" s="1502"/>
      <c r="AR110" s="1502"/>
      <c r="AS110" s="1502"/>
      <c r="AT110" s="1502"/>
      <c r="AU110" s="1502"/>
      <c r="AV110" s="1502"/>
      <c r="AW110" s="1502"/>
      <c r="AX110" s="1502"/>
      <c r="AY110" s="1502"/>
      <c r="AZ110" s="1502"/>
      <c r="BA110" s="1502"/>
      <c r="BB110" s="1502"/>
      <c r="BC110" s="1502"/>
      <c r="BD110" s="1502"/>
      <c r="BE110" s="1502"/>
      <c r="BF110" s="1502"/>
      <c r="BG110" s="1502"/>
    </row>
    <row r="111" spans="1:59">
      <c r="A111" s="1480"/>
      <c r="B111" s="1502"/>
      <c r="C111" s="1502"/>
      <c r="D111" s="1502"/>
      <c r="E111" s="1502"/>
      <c r="F111" s="1502"/>
      <c r="G111" s="1502"/>
      <c r="H111" s="1482"/>
      <c r="I111" s="1502"/>
      <c r="J111" s="1502"/>
      <c r="K111" s="1502"/>
      <c r="L111" s="1502"/>
      <c r="M111" s="1502"/>
      <c r="N111" s="1502"/>
      <c r="O111" s="1502"/>
      <c r="P111" s="1502"/>
      <c r="Q111" s="1502"/>
      <c r="R111" s="1502"/>
      <c r="S111" s="1502"/>
      <c r="T111" s="1502"/>
      <c r="U111" s="1502"/>
      <c r="V111" s="1502"/>
      <c r="W111" s="1502"/>
      <c r="X111" s="1502"/>
      <c r="Y111" s="1502"/>
      <c r="Z111" s="1502"/>
      <c r="AA111" s="1502"/>
      <c r="AB111" s="1502"/>
      <c r="AC111" s="1502"/>
      <c r="AD111" s="1502"/>
      <c r="AE111" s="1502"/>
      <c r="AF111" s="1502"/>
      <c r="AG111" s="1502"/>
      <c r="AH111" s="1502"/>
      <c r="AI111" s="1502"/>
      <c r="AJ111" s="1502"/>
      <c r="AK111" s="1502"/>
      <c r="AL111" s="1502"/>
      <c r="AM111" s="1502"/>
      <c r="AN111" s="1502"/>
      <c r="AO111" s="1502"/>
      <c r="AP111" s="1502"/>
      <c r="AQ111" s="1502"/>
      <c r="AR111" s="1502"/>
      <c r="AS111" s="1502"/>
      <c r="AT111" s="1502"/>
      <c r="AU111" s="1502"/>
      <c r="AV111" s="1502"/>
      <c r="AW111" s="1502"/>
      <c r="AX111" s="1502"/>
      <c r="AY111" s="1502"/>
      <c r="AZ111" s="1502"/>
      <c r="BA111" s="1502"/>
      <c r="BB111" s="1502"/>
      <c r="BC111" s="1502"/>
      <c r="BD111" s="1502"/>
      <c r="BE111" s="1502"/>
      <c r="BF111" s="1502"/>
      <c r="BG111" s="1502"/>
    </row>
    <row r="112" spans="1:59">
      <c r="A112" s="1480"/>
      <c r="B112" s="1502"/>
      <c r="C112" s="1502"/>
      <c r="D112" s="1502"/>
      <c r="E112" s="1502"/>
      <c r="F112" s="1502"/>
      <c r="G112" s="1502"/>
      <c r="H112" s="1482"/>
      <c r="I112" s="1502"/>
      <c r="J112" s="1502"/>
      <c r="K112" s="1502"/>
      <c r="L112" s="1502"/>
      <c r="M112" s="1502"/>
      <c r="N112" s="1502"/>
      <c r="O112" s="1502"/>
      <c r="P112" s="1502"/>
      <c r="Q112" s="1502"/>
      <c r="R112" s="1502"/>
      <c r="S112" s="1502"/>
      <c r="T112" s="1502"/>
      <c r="U112" s="1502"/>
      <c r="V112" s="1502"/>
      <c r="W112" s="1502"/>
      <c r="X112" s="1502"/>
      <c r="Y112" s="1502"/>
      <c r="Z112" s="1502"/>
      <c r="AA112" s="1502"/>
      <c r="AB112" s="1502"/>
      <c r="AC112" s="1502"/>
      <c r="AD112" s="1502"/>
      <c r="AE112" s="1502"/>
      <c r="AF112" s="1502"/>
      <c r="AG112" s="1502"/>
      <c r="AH112" s="1502"/>
      <c r="AI112" s="1502"/>
      <c r="AJ112" s="1502"/>
      <c r="AK112" s="1502"/>
      <c r="AL112" s="1502"/>
      <c r="AM112" s="1502"/>
      <c r="AN112" s="1502"/>
      <c r="AO112" s="1502"/>
      <c r="AP112" s="1502"/>
      <c r="AQ112" s="1502"/>
      <c r="AR112" s="1502"/>
      <c r="AS112" s="1502"/>
      <c r="AT112" s="1502"/>
      <c r="AU112" s="1502"/>
      <c r="AV112" s="1502"/>
      <c r="AW112" s="1502"/>
      <c r="AX112" s="1502"/>
      <c r="AY112" s="1502"/>
      <c r="AZ112" s="1502"/>
      <c r="BA112" s="1502"/>
      <c r="BB112" s="1502"/>
      <c r="BC112" s="1502"/>
      <c r="BD112" s="1502"/>
      <c r="BE112" s="1502"/>
      <c r="BF112" s="1502"/>
      <c r="BG112" s="1502"/>
    </row>
    <row r="113" spans="1:59">
      <c r="A113" s="1480"/>
      <c r="B113" s="1502"/>
      <c r="C113" s="1502"/>
      <c r="D113" s="1502"/>
      <c r="E113" s="1502"/>
      <c r="F113" s="1502"/>
      <c r="G113" s="1502"/>
      <c r="H113" s="1482"/>
      <c r="I113" s="1502"/>
      <c r="J113" s="1502"/>
      <c r="K113" s="1502"/>
      <c r="L113" s="1502"/>
      <c r="M113" s="1502"/>
      <c r="N113" s="1502"/>
      <c r="O113" s="1502"/>
      <c r="P113" s="1502"/>
      <c r="Q113" s="1502"/>
      <c r="R113" s="1502"/>
      <c r="S113" s="1502"/>
      <c r="T113" s="1502"/>
      <c r="U113" s="1502"/>
      <c r="V113" s="1502"/>
      <c r="W113" s="1502"/>
      <c r="X113" s="1502"/>
      <c r="Y113" s="1502"/>
      <c r="Z113" s="1502"/>
      <c r="AA113" s="1502"/>
      <c r="AB113" s="1502"/>
      <c r="AC113" s="1502"/>
      <c r="AD113" s="1502"/>
      <c r="AE113" s="1502"/>
      <c r="AF113" s="1502"/>
      <c r="AG113" s="1502"/>
      <c r="AH113" s="1502"/>
      <c r="AI113" s="1502"/>
      <c r="AJ113" s="1502"/>
      <c r="AK113" s="1502"/>
      <c r="AL113" s="1502"/>
      <c r="AM113" s="1502"/>
      <c r="AN113" s="1502"/>
      <c r="AO113" s="1502"/>
      <c r="AP113" s="1502"/>
      <c r="AQ113" s="1502"/>
      <c r="AR113" s="1502"/>
      <c r="AS113" s="1502"/>
      <c r="AT113" s="1502"/>
      <c r="AU113" s="1502"/>
      <c r="AV113" s="1502"/>
      <c r="AW113" s="1502"/>
      <c r="AX113" s="1502"/>
      <c r="AY113" s="1502"/>
      <c r="AZ113" s="1502"/>
      <c r="BA113" s="1502"/>
      <c r="BB113" s="1502"/>
      <c r="BC113" s="1502"/>
      <c r="BD113" s="1502"/>
      <c r="BE113" s="1502"/>
      <c r="BF113" s="1502"/>
      <c r="BG113" s="1502"/>
    </row>
    <row r="114" spans="1:59">
      <c r="A114" s="1480"/>
      <c r="B114" s="1502"/>
      <c r="C114" s="1502"/>
      <c r="D114" s="1502"/>
      <c r="E114" s="1502"/>
      <c r="F114" s="1502"/>
      <c r="G114" s="1502"/>
      <c r="H114" s="1482"/>
      <c r="I114" s="1502"/>
      <c r="J114" s="1502"/>
      <c r="K114" s="1502"/>
      <c r="L114" s="1502"/>
      <c r="M114" s="1502"/>
      <c r="N114" s="1502"/>
      <c r="O114" s="1502"/>
      <c r="P114" s="1502"/>
      <c r="Q114" s="1502"/>
      <c r="R114" s="1502"/>
      <c r="S114" s="1502"/>
      <c r="T114" s="1502"/>
      <c r="U114" s="1502"/>
      <c r="V114" s="1502"/>
      <c r="W114" s="1502"/>
      <c r="X114" s="1502"/>
      <c r="Y114" s="1502"/>
      <c r="Z114" s="1502"/>
      <c r="AA114" s="1502"/>
      <c r="AB114" s="1502"/>
      <c r="AC114" s="1502"/>
      <c r="AD114" s="1502"/>
      <c r="AE114" s="1502"/>
      <c r="AF114" s="1502"/>
      <c r="AG114" s="1502"/>
      <c r="AH114" s="1502"/>
      <c r="AI114" s="1502"/>
      <c r="AJ114" s="1502"/>
      <c r="AK114" s="1502"/>
      <c r="AL114" s="1502"/>
      <c r="AM114" s="1502"/>
      <c r="AN114" s="1502"/>
      <c r="AO114" s="1502"/>
      <c r="AP114" s="1502"/>
      <c r="AQ114" s="1502"/>
      <c r="AR114" s="1502"/>
      <c r="AS114" s="1502"/>
      <c r="AT114" s="1502"/>
      <c r="AU114" s="1502"/>
      <c r="AV114" s="1502"/>
      <c r="AW114" s="1502"/>
      <c r="AX114" s="1502"/>
      <c r="AY114" s="1502"/>
      <c r="AZ114" s="1502"/>
      <c r="BA114" s="1502"/>
      <c r="BB114" s="1502"/>
      <c r="BC114" s="1502"/>
      <c r="BD114" s="1502"/>
      <c r="BE114" s="1502"/>
      <c r="BF114" s="1502"/>
      <c r="BG114" s="1502"/>
    </row>
    <row r="115" spans="1:59">
      <c r="A115" s="1480"/>
      <c r="B115" s="1502"/>
      <c r="C115" s="1502"/>
      <c r="D115" s="1502"/>
      <c r="E115" s="1502"/>
      <c r="F115" s="1502"/>
      <c r="G115" s="1502"/>
      <c r="H115" s="1482"/>
      <c r="I115" s="1502"/>
      <c r="J115" s="1502"/>
      <c r="K115" s="1502"/>
      <c r="L115" s="1502"/>
      <c r="M115" s="1502"/>
      <c r="N115" s="1502"/>
      <c r="O115" s="1502"/>
      <c r="P115" s="1502"/>
      <c r="Q115" s="1502"/>
      <c r="R115" s="1502"/>
      <c r="S115" s="1502"/>
      <c r="T115" s="1502"/>
      <c r="U115" s="1502"/>
      <c r="V115" s="1502"/>
      <c r="W115" s="1502"/>
      <c r="X115" s="1502"/>
      <c r="Y115" s="1502"/>
      <c r="Z115" s="1502"/>
      <c r="AA115" s="1502"/>
      <c r="AB115" s="1502"/>
      <c r="AC115" s="1502"/>
      <c r="AD115" s="1502"/>
      <c r="AE115" s="1502"/>
      <c r="AF115" s="1502"/>
      <c r="AG115" s="1502"/>
      <c r="AH115" s="1502"/>
      <c r="AI115" s="1502"/>
      <c r="AJ115" s="1502"/>
      <c r="AK115" s="1502"/>
      <c r="AL115" s="1502"/>
      <c r="AM115" s="1502"/>
      <c r="AN115" s="1502"/>
      <c r="AO115" s="1502"/>
      <c r="AP115" s="1502"/>
      <c r="AQ115" s="1502"/>
      <c r="AR115" s="1502"/>
      <c r="AS115" s="1502"/>
      <c r="AT115" s="1502"/>
      <c r="AU115" s="1502"/>
      <c r="AV115" s="1502"/>
      <c r="AW115" s="1502"/>
      <c r="AX115" s="1502"/>
      <c r="AY115" s="1502"/>
      <c r="AZ115" s="1502"/>
      <c r="BA115" s="1502"/>
      <c r="BB115" s="1502"/>
      <c r="BC115" s="1502"/>
      <c r="BD115" s="1502"/>
      <c r="BE115" s="1502"/>
      <c r="BF115" s="1502"/>
      <c r="BG115" s="1502"/>
    </row>
    <row r="116" spans="1:59">
      <c r="A116" s="1480"/>
      <c r="B116" s="1502"/>
      <c r="C116" s="1502"/>
      <c r="D116" s="1502"/>
      <c r="E116" s="1502"/>
      <c r="F116" s="1502"/>
      <c r="G116" s="1502"/>
      <c r="H116" s="1482"/>
      <c r="I116" s="1502"/>
      <c r="J116" s="1502"/>
      <c r="K116" s="1502"/>
      <c r="L116" s="1502"/>
      <c r="M116" s="1502"/>
      <c r="N116" s="1502"/>
      <c r="O116" s="1502"/>
      <c r="P116" s="1502"/>
      <c r="Q116" s="1502"/>
      <c r="R116" s="1502"/>
      <c r="S116" s="1502"/>
      <c r="T116" s="1502"/>
      <c r="U116" s="1502"/>
      <c r="V116" s="1502"/>
      <c r="W116" s="1502"/>
      <c r="X116" s="1502"/>
      <c r="Y116" s="1502"/>
      <c r="Z116" s="1502"/>
      <c r="AA116" s="1502"/>
      <c r="AB116" s="1502"/>
      <c r="AC116" s="1502"/>
      <c r="AD116" s="1502"/>
      <c r="AE116" s="1502"/>
      <c r="AF116" s="1502"/>
      <c r="AG116" s="1502"/>
      <c r="AH116" s="1502"/>
      <c r="AI116" s="1502"/>
      <c r="AJ116" s="1502"/>
      <c r="AK116" s="1502"/>
      <c r="AL116" s="1502"/>
      <c r="AM116" s="1502"/>
      <c r="AN116" s="1502"/>
      <c r="AO116" s="1502"/>
      <c r="AP116" s="1502"/>
      <c r="AQ116" s="1502"/>
      <c r="AR116" s="1502"/>
      <c r="AS116" s="1502"/>
      <c r="AT116" s="1502"/>
      <c r="AU116" s="1502"/>
      <c r="AV116" s="1502"/>
      <c r="AW116" s="1502"/>
      <c r="AX116" s="1502"/>
      <c r="AY116" s="1502"/>
      <c r="AZ116" s="1502"/>
      <c r="BA116" s="1502"/>
      <c r="BB116" s="1502"/>
      <c r="BC116" s="1502"/>
      <c r="BD116" s="1502"/>
      <c r="BE116" s="1502"/>
      <c r="BF116" s="1502"/>
      <c r="BG116" s="1502"/>
    </row>
    <row r="117" spans="1:59">
      <c r="A117" s="1480"/>
      <c r="B117" s="1502"/>
      <c r="C117" s="1502"/>
      <c r="D117" s="1502"/>
      <c r="E117" s="1502"/>
      <c r="F117" s="1502"/>
      <c r="G117" s="1502"/>
      <c r="H117" s="1482"/>
      <c r="I117" s="1502"/>
      <c r="J117" s="1502"/>
      <c r="K117" s="1502"/>
      <c r="L117" s="1502"/>
      <c r="M117" s="1502"/>
      <c r="N117" s="1502"/>
      <c r="O117" s="1502"/>
      <c r="P117" s="1502"/>
      <c r="Q117" s="1502"/>
      <c r="R117" s="1502"/>
      <c r="S117" s="1502"/>
      <c r="T117" s="1502"/>
      <c r="U117" s="1502"/>
      <c r="V117" s="1502"/>
      <c r="W117" s="1502"/>
      <c r="X117" s="1502"/>
      <c r="Y117" s="1502"/>
      <c r="Z117" s="1502"/>
      <c r="AA117" s="1502"/>
      <c r="AB117" s="1502"/>
      <c r="AC117" s="1502"/>
      <c r="AD117" s="1502"/>
      <c r="AE117" s="1502"/>
      <c r="AF117" s="1502"/>
      <c r="AG117" s="1502"/>
      <c r="AH117" s="1502"/>
      <c r="AI117" s="1502"/>
      <c r="AJ117" s="1502"/>
      <c r="AK117" s="1502"/>
      <c r="AL117" s="1502"/>
      <c r="AM117" s="1502"/>
      <c r="AN117" s="1502"/>
      <c r="AO117" s="1502"/>
      <c r="AP117" s="1502"/>
      <c r="AQ117" s="1502"/>
      <c r="AR117" s="1502"/>
      <c r="AS117" s="1502"/>
      <c r="AT117" s="1502"/>
      <c r="AU117" s="1502"/>
      <c r="AV117" s="1502"/>
      <c r="AW117" s="1502"/>
      <c r="AX117" s="1502"/>
      <c r="AY117" s="1502"/>
      <c r="AZ117" s="1502"/>
      <c r="BA117" s="1502"/>
      <c r="BB117" s="1502"/>
      <c r="BC117" s="1502"/>
      <c r="BD117" s="1502"/>
      <c r="BE117" s="1502"/>
      <c r="BF117" s="1502"/>
      <c r="BG117" s="1502"/>
    </row>
    <row r="118" spans="1:59" ht="15.75" thickBot="1">
      <c r="A118" s="1699"/>
      <c r="B118" s="1513"/>
      <c r="C118" s="1913"/>
      <c r="D118" s="1913"/>
      <c r="E118" s="1913"/>
      <c r="F118" s="1513"/>
      <c r="G118" s="1513"/>
      <c r="H118" s="1942"/>
      <c r="I118" s="1502"/>
      <c r="J118" s="1502"/>
      <c r="K118" s="1502"/>
      <c r="L118" s="1502"/>
      <c r="M118" s="1502"/>
      <c r="N118" s="1502"/>
      <c r="O118" s="1502"/>
      <c r="P118" s="1502"/>
      <c r="Q118" s="1502"/>
      <c r="R118" s="1502"/>
      <c r="S118" s="1502"/>
      <c r="T118" s="1502"/>
      <c r="U118" s="1502"/>
      <c r="V118" s="1502"/>
      <c r="W118" s="1502"/>
      <c r="X118" s="1502"/>
      <c r="Y118" s="1502"/>
      <c r="Z118" s="1502"/>
      <c r="AA118" s="1502"/>
      <c r="AB118" s="1502"/>
      <c r="AC118" s="1502"/>
      <c r="AD118" s="1502"/>
      <c r="AE118" s="1502"/>
      <c r="AF118" s="1502"/>
      <c r="AG118" s="1502"/>
      <c r="AH118" s="1502"/>
      <c r="AI118" s="1502"/>
      <c r="AJ118" s="1502"/>
      <c r="AK118" s="1502"/>
      <c r="AL118" s="1502"/>
      <c r="AM118" s="1502"/>
      <c r="AN118" s="1502"/>
      <c r="AO118" s="1502"/>
      <c r="AP118" s="1502"/>
      <c r="AQ118" s="1502"/>
      <c r="AR118" s="1502"/>
      <c r="AS118" s="1502"/>
      <c r="AT118" s="1502"/>
      <c r="AU118" s="1502"/>
      <c r="AV118" s="1502"/>
      <c r="AW118" s="1502"/>
      <c r="AX118" s="1502"/>
      <c r="AY118" s="1502"/>
      <c r="AZ118" s="1502"/>
      <c r="BA118" s="1502"/>
      <c r="BB118" s="1502"/>
      <c r="BC118" s="1502"/>
      <c r="BD118" s="1502"/>
      <c r="BE118" s="1502"/>
      <c r="BF118" s="1502"/>
      <c r="BG118" s="1502"/>
    </row>
    <row r="119" spans="1:59">
      <c r="A119" s="2389" t="s">
        <v>4651</v>
      </c>
      <c r="B119" s="1867"/>
      <c r="C119" s="2389"/>
      <c r="D119" s="2389"/>
      <c r="E119" s="1907" t="s">
        <v>472</v>
      </c>
      <c r="F119" s="1502"/>
      <c r="G119" s="1502"/>
      <c r="H119" s="1502"/>
      <c r="I119" s="1502"/>
      <c r="J119" s="1502"/>
      <c r="K119" s="1502"/>
      <c r="L119" s="1502"/>
      <c r="M119" s="1502"/>
      <c r="N119" s="1502"/>
      <c r="O119" s="1502"/>
      <c r="P119" s="1502"/>
      <c r="Q119" s="1502"/>
      <c r="R119" s="1502"/>
      <c r="S119" s="1502"/>
      <c r="T119" s="1502"/>
      <c r="U119" s="1502"/>
      <c r="V119" s="1502"/>
      <c r="W119" s="1502"/>
      <c r="X119" s="1502"/>
      <c r="Y119" s="1502"/>
      <c r="Z119" s="1502"/>
      <c r="AA119" s="1502"/>
      <c r="AB119" s="1502"/>
      <c r="AC119" s="1502"/>
      <c r="AD119" s="1502"/>
      <c r="AE119" s="1502"/>
      <c r="AF119" s="1502"/>
      <c r="AG119" s="1502"/>
      <c r="AH119" s="1502"/>
      <c r="AI119" s="1502"/>
      <c r="AJ119" s="1502"/>
      <c r="AK119" s="1502"/>
      <c r="AL119" s="1502"/>
      <c r="AM119" s="1502"/>
      <c r="AN119" s="1502"/>
      <c r="AO119" s="1502"/>
      <c r="AP119" s="1502"/>
      <c r="AQ119" s="1502"/>
      <c r="AR119" s="1502"/>
      <c r="AS119" s="1502"/>
      <c r="AT119" s="1502"/>
      <c r="AU119" s="1502"/>
      <c r="AV119" s="1502"/>
      <c r="AW119" s="1502"/>
      <c r="AX119" s="1502"/>
      <c r="AY119" s="1502"/>
      <c r="AZ119" s="1502"/>
      <c r="BA119" s="1502"/>
      <c r="BB119" s="1502"/>
      <c r="BC119" s="1502"/>
      <c r="BD119" s="1502"/>
      <c r="BE119" s="1502"/>
      <c r="BF119" s="1502"/>
      <c r="BG119" s="1502"/>
    </row>
    <row r="120" spans="1:59">
      <c r="A120" s="1502"/>
      <c r="B120" s="1502"/>
      <c r="C120" s="1502"/>
      <c r="D120" s="1502"/>
      <c r="E120" s="1502"/>
      <c r="F120" s="1502"/>
      <c r="G120" s="1502"/>
      <c r="H120" s="1502"/>
      <c r="I120" s="1502"/>
      <c r="J120" s="1502"/>
      <c r="K120" s="1502"/>
      <c r="L120" s="1502"/>
      <c r="M120" s="1502"/>
      <c r="N120" s="1502"/>
      <c r="O120" s="1502"/>
      <c r="P120" s="1502"/>
      <c r="Q120" s="1502"/>
      <c r="R120" s="1502"/>
      <c r="S120" s="1502"/>
      <c r="T120" s="1502"/>
      <c r="U120" s="1502"/>
      <c r="V120" s="1502"/>
      <c r="W120" s="1502"/>
      <c r="X120" s="1502"/>
      <c r="Y120" s="1502"/>
      <c r="Z120" s="1502"/>
      <c r="AA120" s="1502"/>
      <c r="AB120" s="1502"/>
      <c r="AC120" s="1502"/>
      <c r="AD120" s="1502"/>
      <c r="AE120" s="1502"/>
      <c r="AF120" s="1502"/>
      <c r="AG120" s="1502"/>
      <c r="AH120" s="1502"/>
      <c r="AI120" s="1502"/>
      <c r="AJ120" s="1502"/>
      <c r="AK120" s="1502"/>
      <c r="AL120" s="1502"/>
      <c r="AM120" s="1502"/>
      <c r="AN120" s="1502"/>
      <c r="AO120" s="1502"/>
      <c r="AP120" s="1502"/>
      <c r="AQ120" s="1502"/>
      <c r="AR120" s="1502"/>
      <c r="AS120" s="1502"/>
      <c r="AT120" s="1502"/>
      <c r="AU120" s="1502"/>
      <c r="AV120" s="1502"/>
      <c r="AW120" s="1502"/>
      <c r="AX120" s="1502"/>
      <c r="AY120" s="1502"/>
      <c r="AZ120" s="1502"/>
      <c r="BA120" s="1502"/>
      <c r="BB120" s="1502"/>
      <c r="BC120" s="1502"/>
      <c r="BD120" s="1502"/>
      <c r="BE120" s="1502"/>
      <c r="BF120" s="1502"/>
      <c r="BG120" s="1502"/>
    </row>
    <row r="121" spans="1:59" ht="15.75">
      <c r="A121" s="1517" t="s">
        <v>3209</v>
      </c>
      <c r="B121" s="1517"/>
      <c r="C121" s="1517"/>
      <c r="D121" s="1521"/>
      <c r="E121" s="1517"/>
      <c r="F121" s="1517"/>
      <c r="G121" s="1517"/>
      <c r="H121" s="1502"/>
      <c r="I121" s="1502"/>
      <c r="J121" s="1502"/>
      <c r="K121" s="1502"/>
      <c r="L121" s="1502"/>
      <c r="M121" s="1502"/>
      <c r="N121" s="1502"/>
      <c r="O121" s="1502"/>
      <c r="P121" s="1502"/>
      <c r="Q121" s="1502"/>
      <c r="R121" s="1502"/>
      <c r="S121" s="1502"/>
      <c r="T121" s="1502"/>
      <c r="U121" s="1502"/>
      <c r="V121" s="1502"/>
      <c r="W121" s="1502"/>
      <c r="X121" s="1502"/>
      <c r="Y121" s="1502"/>
      <c r="Z121" s="1502"/>
      <c r="AA121" s="1502"/>
      <c r="AB121" s="1502"/>
      <c r="AC121" s="1502"/>
      <c r="AD121" s="1502"/>
      <c r="AE121" s="1502"/>
      <c r="AF121" s="1502"/>
      <c r="AG121" s="1502"/>
      <c r="AH121" s="1502"/>
      <c r="AI121" s="1502"/>
      <c r="AJ121" s="1502"/>
      <c r="AK121" s="1502"/>
      <c r="AL121" s="1502"/>
      <c r="AM121" s="1502"/>
      <c r="AN121" s="1502"/>
      <c r="AO121" s="1502"/>
      <c r="AP121" s="1502"/>
      <c r="AQ121" s="1502"/>
      <c r="AR121" s="1502"/>
      <c r="AS121" s="1502"/>
      <c r="AT121" s="1502"/>
      <c r="AU121" s="1502"/>
      <c r="AV121" s="1502"/>
      <c r="AW121" s="1502"/>
      <c r="AX121" s="1502"/>
      <c r="AY121" s="1502"/>
      <c r="AZ121" s="1502"/>
      <c r="BA121" s="1502"/>
      <c r="BB121" s="1502"/>
      <c r="BC121" s="1502"/>
      <c r="BD121" s="1502"/>
      <c r="BE121" s="1502"/>
      <c r="BF121" s="1502"/>
      <c r="BG121" s="1502"/>
    </row>
    <row r="122" spans="1:59">
      <c r="A122" s="1502"/>
      <c r="B122" s="1502"/>
      <c r="C122" s="1502"/>
      <c r="D122" s="1502"/>
      <c r="E122" s="1502"/>
      <c r="F122" s="1502"/>
      <c r="G122" s="1502"/>
      <c r="H122" s="1502"/>
      <c r="I122" s="1502"/>
      <c r="J122" s="1502"/>
      <c r="K122" s="1502"/>
      <c r="L122" s="1502"/>
      <c r="M122" s="1502"/>
      <c r="N122" s="1502"/>
      <c r="O122" s="1502"/>
      <c r="P122" s="1502"/>
      <c r="Q122" s="1502"/>
      <c r="R122" s="1502"/>
      <c r="S122" s="1502"/>
      <c r="T122" s="1502"/>
      <c r="U122" s="1502"/>
      <c r="V122" s="1502"/>
      <c r="W122" s="1502"/>
      <c r="X122" s="1502"/>
      <c r="Y122" s="1502"/>
      <c r="Z122" s="1502"/>
      <c r="AA122" s="1502"/>
      <c r="AB122" s="1502"/>
      <c r="AC122" s="1502"/>
      <c r="AD122" s="1502"/>
      <c r="AE122" s="1502"/>
      <c r="AF122" s="1502"/>
      <c r="AG122" s="1502"/>
      <c r="AH122" s="1502"/>
      <c r="AI122" s="1502"/>
      <c r="AJ122" s="1502"/>
      <c r="AK122" s="1502"/>
      <c r="AL122" s="1502"/>
      <c r="AM122" s="1502"/>
      <c r="AN122" s="1502"/>
      <c r="AO122" s="1502"/>
      <c r="AP122" s="1502"/>
      <c r="AQ122" s="1502"/>
      <c r="AR122" s="1502"/>
      <c r="AS122" s="1502"/>
      <c r="AT122" s="1502"/>
      <c r="AU122" s="1502"/>
      <c r="AV122" s="1502"/>
      <c r="AW122" s="1502"/>
      <c r="AX122" s="1502"/>
      <c r="AY122" s="1502"/>
      <c r="AZ122" s="1502"/>
      <c r="BA122" s="1502"/>
      <c r="BB122" s="1502"/>
      <c r="BC122" s="1502"/>
      <c r="BD122" s="1502"/>
      <c r="BE122" s="1502"/>
      <c r="BF122" s="1502"/>
      <c r="BG122" s="1502"/>
    </row>
    <row r="123" spans="1:59">
      <c r="A123" s="1502"/>
      <c r="B123" s="1502"/>
      <c r="C123" s="1502"/>
      <c r="D123" s="1502"/>
      <c r="E123" s="1502"/>
      <c r="F123" s="1502"/>
      <c r="G123" s="1502"/>
      <c r="H123" s="1502"/>
      <c r="I123" s="1502"/>
      <c r="J123" s="1502"/>
      <c r="K123" s="1502"/>
      <c r="L123" s="1502"/>
      <c r="M123" s="1502"/>
      <c r="N123" s="1502"/>
      <c r="O123" s="1502"/>
      <c r="P123" s="1502"/>
      <c r="Q123" s="1502"/>
      <c r="R123" s="1502"/>
      <c r="S123" s="1502"/>
      <c r="T123" s="1502"/>
      <c r="U123" s="1502"/>
      <c r="V123" s="1502"/>
      <c r="W123" s="1502"/>
      <c r="X123" s="1502"/>
      <c r="Y123" s="1502"/>
      <c r="Z123" s="1502"/>
      <c r="AA123" s="1502"/>
      <c r="AB123" s="1502"/>
      <c r="AC123" s="1502"/>
      <c r="AD123" s="1502"/>
      <c r="AE123" s="1502"/>
      <c r="AF123" s="1502"/>
      <c r="AG123" s="1502"/>
      <c r="AH123" s="1502"/>
      <c r="AI123" s="1502"/>
      <c r="AJ123" s="1502"/>
      <c r="AK123" s="1502"/>
      <c r="AL123" s="1502"/>
      <c r="AM123" s="1502"/>
      <c r="AN123" s="1502"/>
      <c r="AO123" s="1502"/>
      <c r="AP123" s="1502"/>
      <c r="AQ123" s="1502"/>
      <c r="AR123" s="1502"/>
      <c r="AS123" s="1502"/>
      <c r="AT123" s="1502"/>
      <c r="AU123" s="1502"/>
      <c r="AV123" s="1502"/>
      <c r="AW123" s="1502"/>
      <c r="AX123" s="1502"/>
      <c r="AY123" s="1502"/>
      <c r="AZ123" s="1502"/>
      <c r="BA123" s="1502"/>
      <c r="BB123" s="1502"/>
      <c r="BC123" s="1502"/>
      <c r="BD123" s="1502"/>
      <c r="BE123" s="1502"/>
      <c r="BF123" s="1502"/>
      <c r="BG123" s="1502"/>
    </row>
    <row r="124" spans="1:59">
      <c r="A124" s="1502"/>
      <c r="B124" s="1502"/>
      <c r="C124" s="1502"/>
      <c r="D124" s="1502"/>
      <c r="E124" s="1502"/>
      <c r="F124" s="1502"/>
      <c r="G124" s="1502"/>
      <c r="H124" s="1502"/>
      <c r="I124" s="1502"/>
      <c r="J124" s="1502"/>
      <c r="K124" s="1502"/>
      <c r="L124" s="1502"/>
      <c r="M124" s="1502"/>
      <c r="N124" s="1502"/>
      <c r="O124" s="1502"/>
      <c r="P124" s="1502"/>
      <c r="Q124" s="1502"/>
      <c r="R124" s="1502"/>
      <c r="S124" s="1502"/>
      <c r="T124" s="1502"/>
      <c r="U124" s="1502"/>
      <c r="V124" s="1502"/>
      <c r="W124" s="1502"/>
      <c r="X124" s="1502"/>
      <c r="Y124" s="1502"/>
      <c r="Z124" s="1502"/>
      <c r="AA124" s="1502"/>
      <c r="AB124" s="1502"/>
      <c r="AC124" s="1502"/>
      <c r="AD124" s="1502"/>
      <c r="AE124" s="1502"/>
      <c r="AF124" s="1502"/>
      <c r="AG124" s="1502"/>
      <c r="AH124" s="1502"/>
      <c r="AI124" s="1502"/>
      <c r="AJ124" s="1502"/>
      <c r="AK124" s="1502"/>
      <c r="AL124" s="1502"/>
      <c r="AM124" s="1502"/>
      <c r="AN124" s="1502"/>
      <c r="AO124" s="1502"/>
      <c r="AP124" s="1502"/>
      <c r="AQ124" s="1502"/>
      <c r="AR124" s="1502"/>
      <c r="AS124" s="1502"/>
      <c r="AT124" s="1502"/>
      <c r="AU124" s="1502"/>
      <c r="AV124" s="1502"/>
      <c r="AW124" s="1502"/>
      <c r="AX124" s="1502"/>
      <c r="AY124" s="1502"/>
      <c r="AZ124" s="1502"/>
      <c r="BA124" s="1502"/>
      <c r="BB124" s="1502"/>
      <c r="BC124" s="1502"/>
      <c r="BD124" s="1502"/>
      <c r="BE124" s="1502"/>
      <c r="BF124" s="1502"/>
      <c r="BG124" s="1502"/>
    </row>
    <row r="125" spans="1:59">
      <c r="A125" s="1502"/>
      <c r="B125" s="1502"/>
      <c r="C125" s="1502"/>
      <c r="D125" s="1502"/>
      <c r="E125" s="1502"/>
      <c r="F125" s="1502"/>
      <c r="G125" s="1502"/>
      <c r="H125" s="1502"/>
      <c r="I125" s="1502"/>
      <c r="J125" s="1502"/>
      <c r="K125" s="1502"/>
      <c r="L125" s="1502"/>
      <c r="M125" s="1502"/>
      <c r="N125" s="1502"/>
      <c r="O125" s="1502"/>
      <c r="P125" s="1502"/>
      <c r="Q125" s="1502"/>
      <c r="R125" s="1502"/>
      <c r="S125" s="1502"/>
      <c r="T125" s="1502"/>
      <c r="U125" s="1502"/>
      <c r="V125" s="1502"/>
      <c r="W125" s="1502"/>
      <c r="X125" s="1502"/>
      <c r="Y125" s="1502"/>
      <c r="Z125" s="1502"/>
      <c r="AA125" s="1502"/>
      <c r="AB125" s="1502"/>
      <c r="AC125" s="1502"/>
      <c r="AD125" s="1502"/>
      <c r="AE125" s="1502"/>
      <c r="AF125" s="1502"/>
      <c r="AG125" s="1502"/>
      <c r="AH125" s="1502"/>
      <c r="AI125" s="1502"/>
      <c r="AJ125" s="1502"/>
      <c r="AK125" s="1502"/>
      <c r="AL125" s="1502"/>
      <c r="AM125" s="1502"/>
      <c r="AN125" s="1502"/>
      <c r="AO125" s="1502"/>
      <c r="AP125" s="1502"/>
      <c r="AQ125" s="1502"/>
      <c r="AR125" s="1502"/>
      <c r="AS125" s="1502"/>
      <c r="AT125" s="1502"/>
      <c r="AU125" s="1502"/>
      <c r="AV125" s="1502"/>
      <c r="AW125" s="1502"/>
      <c r="AX125" s="1502"/>
      <c r="AY125" s="1502"/>
      <c r="AZ125" s="1502"/>
      <c r="BA125" s="1502"/>
      <c r="BB125" s="1502"/>
      <c r="BC125" s="1502"/>
      <c r="BD125" s="1502"/>
      <c r="BE125" s="1502"/>
      <c r="BF125" s="1502"/>
      <c r="BG125" s="1502"/>
    </row>
    <row r="126" spans="1:59">
      <c r="A126" s="1502"/>
      <c r="B126" s="1502"/>
      <c r="C126" s="1502"/>
      <c r="D126" s="1502"/>
      <c r="E126" s="1502"/>
      <c r="F126" s="1502"/>
      <c r="G126" s="1502"/>
      <c r="H126" s="1502"/>
      <c r="I126" s="1502"/>
      <c r="J126" s="1502"/>
      <c r="K126" s="1502"/>
      <c r="L126" s="1502"/>
      <c r="M126" s="1502"/>
      <c r="N126" s="1502"/>
      <c r="O126" s="1502"/>
      <c r="P126" s="1502"/>
      <c r="Q126" s="1502"/>
      <c r="R126" s="1502"/>
      <c r="S126" s="1502"/>
      <c r="T126" s="1502"/>
      <c r="U126" s="1502"/>
      <c r="V126" s="1502"/>
      <c r="W126" s="1502"/>
      <c r="X126" s="1502"/>
      <c r="Y126" s="1502"/>
      <c r="Z126" s="1502"/>
      <c r="AA126" s="1502"/>
      <c r="AB126" s="1502"/>
      <c r="AC126" s="1502"/>
      <c r="AD126" s="1502"/>
      <c r="AE126" s="1502"/>
      <c r="AF126" s="1502"/>
      <c r="AG126" s="1502"/>
      <c r="AH126" s="1502"/>
      <c r="AI126" s="1502"/>
      <c r="AJ126" s="1502"/>
      <c r="AK126" s="1502"/>
      <c r="AL126" s="1502"/>
      <c r="AM126" s="1502"/>
      <c r="AN126" s="1502"/>
      <c r="AO126" s="1502"/>
      <c r="AP126" s="1502"/>
      <c r="AQ126" s="1502"/>
      <c r="AR126" s="1502"/>
      <c r="AS126" s="1502"/>
      <c r="AT126" s="1502"/>
      <c r="AU126" s="1502"/>
      <c r="AV126" s="1502"/>
      <c r="AW126" s="1502"/>
      <c r="AX126" s="1502"/>
      <c r="AY126" s="1502"/>
      <c r="AZ126" s="1502"/>
      <c r="BA126" s="1502"/>
      <c r="BB126" s="1502"/>
      <c r="BC126" s="1502"/>
      <c r="BD126" s="1502"/>
      <c r="BE126" s="1502"/>
      <c r="BF126" s="1502"/>
      <c r="BG126" s="1502"/>
    </row>
    <row r="127" spans="1:59">
      <c r="A127" s="1502"/>
      <c r="B127" s="1502"/>
      <c r="C127" s="1502"/>
      <c r="D127" s="1502"/>
      <c r="E127" s="1502"/>
      <c r="F127" s="1502"/>
      <c r="G127" s="1502"/>
      <c r="H127" s="1502"/>
      <c r="I127" s="1502"/>
      <c r="J127" s="1502"/>
      <c r="K127" s="1502"/>
      <c r="L127" s="1502"/>
      <c r="M127" s="1502"/>
      <c r="N127" s="1502"/>
      <c r="O127" s="1502"/>
      <c r="P127" s="1502"/>
      <c r="Q127" s="1502"/>
      <c r="R127" s="1502"/>
      <c r="S127" s="1502"/>
      <c r="T127" s="1502"/>
      <c r="U127" s="1502"/>
      <c r="V127" s="1502"/>
      <c r="W127" s="1502"/>
      <c r="X127" s="1502"/>
      <c r="Y127" s="1502"/>
      <c r="Z127" s="1502"/>
      <c r="AA127" s="1502"/>
      <c r="AB127" s="1502"/>
      <c r="AC127" s="1502"/>
      <c r="AD127" s="1502"/>
      <c r="AE127" s="1502"/>
      <c r="AF127" s="1502"/>
      <c r="AG127" s="1502"/>
      <c r="AH127" s="1502"/>
      <c r="AI127" s="1502"/>
      <c r="AJ127" s="1502"/>
      <c r="AK127" s="1502"/>
      <c r="AL127" s="1502"/>
      <c r="AM127" s="1502"/>
      <c r="AN127" s="1502"/>
      <c r="AO127" s="1502"/>
      <c r="AP127" s="1502"/>
      <c r="AQ127" s="1502"/>
      <c r="AR127" s="1502"/>
      <c r="AS127" s="1502"/>
      <c r="AT127" s="1502"/>
      <c r="AU127" s="1502"/>
      <c r="AV127" s="1502"/>
      <c r="AW127" s="1502"/>
      <c r="AX127" s="1502"/>
      <c r="AY127" s="1502"/>
      <c r="AZ127" s="1502"/>
      <c r="BA127" s="1502"/>
      <c r="BB127" s="1502"/>
      <c r="BC127" s="1502"/>
      <c r="BD127" s="1502"/>
      <c r="BE127" s="1502"/>
      <c r="BF127" s="1502"/>
      <c r="BG127" s="1502"/>
    </row>
    <row r="128" spans="1:59">
      <c r="A128" s="1502"/>
      <c r="B128" s="1502"/>
      <c r="C128" s="1502"/>
      <c r="D128" s="1502"/>
      <c r="E128" s="1502"/>
      <c r="F128" s="1502"/>
      <c r="G128" s="1502"/>
      <c r="H128" s="1502"/>
      <c r="I128" s="1502"/>
      <c r="J128" s="1502"/>
      <c r="K128" s="1502"/>
      <c r="L128" s="1502"/>
      <c r="M128" s="1502"/>
      <c r="N128" s="1502"/>
      <c r="O128" s="1502"/>
      <c r="P128" s="1502"/>
      <c r="Q128" s="1502"/>
      <c r="R128" s="1502"/>
      <c r="S128" s="1502"/>
      <c r="T128" s="1502"/>
      <c r="U128" s="1502"/>
      <c r="V128" s="1502"/>
      <c r="W128" s="1502"/>
      <c r="X128" s="1502"/>
      <c r="Y128" s="1502"/>
      <c r="Z128" s="1502"/>
      <c r="AA128" s="1502"/>
      <c r="AB128" s="1502"/>
      <c r="AC128" s="1502"/>
      <c r="AD128" s="1502"/>
      <c r="AE128" s="1502"/>
      <c r="AF128" s="1502"/>
      <c r="AG128" s="1502"/>
      <c r="AH128" s="1502"/>
      <c r="AI128" s="1502"/>
      <c r="AJ128" s="1502"/>
      <c r="AK128" s="1502"/>
      <c r="AL128" s="1502"/>
      <c r="AM128" s="1502"/>
      <c r="AN128" s="1502"/>
      <c r="AO128" s="1502"/>
      <c r="AP128" s="1502"/>
      <c r="AQ128" s="1502"/>
      <c r="AR128" s="1502"/>
      <c r="AS128" s="1502"/>
      <c r="AT128" s="1502"/>
      <c r="AU128" s="1502"/>
      <c r="AV128" s="1502"/>
      <c r="AW128" s="1502"/>
      <c r="AX128" s="1502"/>
      <c r="AY128" s="1502"/>
      <c r="AZ128" s="1502"/>
      <c r="BA128" s="1502"/>
      <c r="BB128" s="1502"/>
      <c r="BC128" s="1502"/>
      <c r="BD128" s="1502"/>
      <c r="BE128" s="1502"/>
      <c r="BF128" s="1502"/>
      <c r="BG128" s="1502"/>
    </row>
    <row r="129" spans="1:59">
      <c r="A129" s="1502"/>
      <c r="B129" s="1502"/>
      <c r="C129" s="1502"/>
      <c r="D129" s="1502"/>
      <c r="E129" s="1502"/>
      <c r="F129" s="1502"/>
      <c r="G129" s="1502"/>
      <c r="H129" s="1502"/>
      <c r="I129" s="1502"/>
      <c r="J129" s="1502"/>
      <c r="K129" s="1502"/>
      <c r="L129" s="1502"/>
      <c r="M129" s="1502"/>
      <c r="N129" s="1502"/>
      <c r="O129" s="1502"/>
      <c r="P129" s="1502"/>
      <c r="Q129" s="1502"/>
      <c r="R129" s="1502"/>
      <c r="S129" s="1502"/>
      <c r="T129" s="1502"/>
      <c r="U129" s="1502"/>
      <c r="V129" s="1502"/>
      <c r="W129" s="1502"/>
      <c r="X129" s="1502"/>
      <c r="Y129" s="1502"/>
      <c r="Z129" s="1502"/>
      <c r="AA129" s="1502"/>
      <c r="AB129" s="1502"/>
      <c r="AC129" s="1502"/>
      <c r="AD129" s="1502"/>
      <c r="AE129" s="1502"/>
      <c r="AF129" s="1502"/>
      <c r="AG129" s="1502"/>
      <c r="AH129" s="1502"/>
      <c r="AI129" s="1502"/>
      <c r="AJ129" s="1502"/>
      <c r="AK129" s="1502"/>
      <c r="AL129" s="1502"/>
      <c r="AM129" s="1502"/>
      <c r="AN129" s="1502"/>
      <c r="AO129" s="1502"/>
      <c r="AP129" s="1502"/>
      <c r="AQ129" s="1502"/>
      <c r="AR129" s="1502"/>
      <c r="AS129" s="1502"/>
      <c r="AT129" s="1502"/>
      <c r="AU129" s="1502"/>
      <c r="AV129" s="1502"/>
      <c r="AW129" s="1502"/>
      <c r="AX129" s="1502"/>
      <c r="AY129" s="1502"/>
      <c r="AZ129" s="1502"/>
      <c r="BA129" s="1502"/>
      <c r="BB129" s="1502"/>
      <c r="BC129" s="1502"/>
      <c r="BD129" s="1502"/>
      <c r="BE129" s="1502"/>
      <c r="BF129" s="1502"/>
      <c r="BG129" s="1502"/>
    </row>
    <row r="130" spans="1:59">
      <c r="A130" s="1502"/>
      <c r="B130" s="1502"/>
      <c r="C130" s="1502"/>
      <c r="D130" s="1502"/>
      <c r="E130" s="1502"/>
      <c r="F130" s="1502"/>
      <c r="G130" s="1502"/>
      <c r="H130" s="1502"/>
      <c r="I130" s="1502"/>
      <c r="J130" s="1502"/>
      <c r="K130" s="1502"/>
      <c r="L130" s="1502"/>
      <c r="M130" s="1502"/>
      <c r="N130" s="1502"/>
      <c r="O130" s="1502"/>
      <c r="P130" s="1502"/>
      <c r="Q130" s="1502"/>
      <c r="R130" s="1502"/>
      <c r="S130" s="1502"/>
      <c r="T130" s="1502"/>
      <c r="U130" s="1502"/>
      <c r="V130" s="1502"/>
      <c r="W130" s="1502"/>
      <c r="X130" s="1502"/>
      <c r="Y130" s="1502"/>
      <c r="Z130" s="1502"/>
      <c r="AA130" s="1502"/>
      <c r="AB130" s="1502"/>
      <c r="AC130" s="1502"/>
      <c r="AD130" s="1502"/>
      <c r="AE130" s="1502"/>
      <c r="AF130" s="1502"/>
      <c r="AG130" s="1502"/>
      <c r="AH130" s="1502"/>
      <c r="AI130" s="1502"/>
      <c r="AJ130" s="1502"/>
      <c r="AK130" s="1502"/>
      <c r="AL130" s="1502"/>
      <c r="AM130" s="1502"/>
      <c r="AN130" s="1502"/>
      <c r="AO130" s="1502"/>
      <c r="AP130" s="1502"/>
      <c r="AQ130" s="1502"/>
      <c r="AR130" s="1502"/>
      <c r="AS130" s="1502"/>
      <c r="AT130" s="1502"/>
      <c r="AU130" s="1502"/>
      <c r="AV130" s="1502"/>
      <c r="AW130" s="1502"/>
      <c r="AX130" s="1502"/>
      <c r="AY130" s="1502"/>
      <c r="AZ130" s="1502"/>
      <c r="BA130" s="1502"/>
      <c r="BB130" s="1502"/>
      <c r="BC130" s="1502"/>
      <c r="BD130" s="1502"/>
      <c r="BE130" s="1502"/>
      <c r="BF130" s="1502"/>
      <c r="BG130" s="1502"/>
    </row>
    <row r="131" spans="1:59">
      <c r="A131" s="1502"/>
      <c r="B131" s="1502"/>
      <c r="C131" s="1502"/>
      <c r="D131" s="1502"/>
      <c r="E131" s="1502"/>
      <c r="F131" s="1502"/>
      <c r="G131" s="1502"/>
      <c r="H131" s="1502"/>
      <c r="I131" s="1502"/>
      <c r="J131" s="1502"/>
      <c r="K131" s="1502"/>
      <c r="L131" s="1502"/>
      <c r="M131" s="1502"/>
      <c r="N131" s="1502"/>
      <c r="O131" s="1502"/>
      <c r="P131" s="1502"/>
      <c r="Q131" s="1502"/>
      <c r="R131" s="1502"/>
      <c r="S131" s="1502"/>
      <c r="T131" s="1502"/>
      <c r="U131" s="1502"/>
      <c r="V131" s="1502"/>
      <c r="W131" s="1502"/>
      <c r="X131" s="1502"/>
      <c r="Y131" s="1502"/>
      <c r="Z131" s="1502"/>
      <c r="AA131" s="1502"/>
      <c r="AB131" s="1502"/>
      <c r="AC131" s="1502"/>
      <c r="AD131" s="1502"/>
      <c r="AE131" s="1502"/>
      <c r="AF131" s="1502"/>
      <c r="AG131" s="1502"/>
      <c r="AH131" s="1502"/>
      <c r="AI131" s="1502"/>
      <c r="AJ131" s="1502"/>
      <c r="AK131" s="1502"/>
      <c r="AL131" s="1502"/>
      <c r="AM131" s="1502"/>
      <c r="AN131" s="1502"/>
      <c r="AO131" s="1502"/>
      <c r="AP131" s="1502"/>
      <c r="AQ131" s="1502"/>
      <c r="AR131" s="1502"/>
      <c r="AS131" s="1502"/>
      <c r="AT131" s="1502"/>
      <c r="AU131" s="1502"/>
      <c r="AV131" s="1502"/>
      <c r="AW131" s="1502"/>
      <c r="AX131" s="1502"/>
      <c r="AY131" s="1502"/>
      <c r="AZ131" s="1502"/>
      <c r="BA131" s="1502"/>
      <c r="BB131" s="1502"/>
      <c r="BC131" s="1502"/>
      <c r="BD131" s="1502"/>
      <c r="BE131" s="1502"/>
      <c r="BF131" s="1502"/>
      <c r="BG131" s="1502"/>
    </row>
    <row r="132" spans="1:59">
      <c r="A132" s="1502"/>
      <c r="B132" s="1502"/>
      <c r="C132" s="1502"/>
      <c r="D132" s="1502"/>
      <c r="E132" s="1502"/>
      <c r="F132" s="1502"/>
      <c r="G132" s="1502"/>
      <c r="H132" s="1502"/>
      <c r="I132" s="1502"/>
      <c r="J132" s="1502"/>
      <c r="K132" s="1502"/>
      <c r="L132" s="1502"/>
      <c r="M132" s="1502"/>
      <c r="N132" s="1502"/>
      <c r="O132" s="1502"/>
      <c r="P132" s="1502"/>
      <c r="Q132" s="1502"/>
      <c r="R132" s="1502"/>
      <c r="S132" s="1502"/>
      <c r="T132" s="1502"/>
      <c r="U132" s="1502"/>
      <c r="V132" s="1502"/>
      <c r="W132" s="1502"/>
      <c r="X132" s="1502"/>
      <c r="Y132" s="1502"/>
      <c r="Z132" s="1502"/>
      <c r="AA132" s="1502"/>
      <c r="AB132" s="1502"/>
      <c r="AC132" s="1502"/>
      <c r="AD132" s="1502"/>
      <c r="AE132" s="1502"/>
      <c r="AF132" s="1502"/>
      <c r="AG132" s="1502"/>
      <c r="AH132" s="1502"/>
      <c r="AI132" s="1502"/>
      <c r="AJ132" s="1502"/>
      <c r="AK132" s="1502"/>
      <c r="AL132" s="1502"/>
      <c r="AM132" s="1502"/>
      <c r="AN132" s="1502"/>
      <c r="AO132" s="1502"/>
      <c r="AP132" s="1502"/>
      <c r="AQ132" s="1502"/>
      <c r="AR132" s="1502"/>
      <c r="AS132" s="1502"/>
      <c r="AT132" s="1502"/>
      <c r="AU132" s="1502"/>
      <c r="AV132" s="1502"/>
      <c r="AW132" s="1502"/>
      <c r="AX132" s="1502"/>
      <c r="AY132" s="1502"/>
      <c r="AZ132" s="1502"/>
      <c r="BA132" s="1502"/>
      <c r="BB132" s="1502"/>
      <c r="BC132" s="1502"/>
      <c r="BD132" s="1502"/>
      <c r="BE132" s="1502"/>
      <c r="BF132" s="1502"/>
      <c r="BG132" s="1502"/>
    </row>
    <row r="133" spans="1:59">
      <c r="A133" s="1502"/>
      <c r="B133" s="1502"/>
      <c r="C133" s="1502"/>
      <c r="D133" s="1502"/>
      <c r="E133" s="1502"/>
      <c r="F133" s="1502"/>
      <c r="G133" s="1502"/>
      <c r="H133" s="1502"/>
      <c r="I133" s="1502"/>
      <c r="J133" s="1502"/>
      <c r="K133" s="1502"/>
      <c r="L133" s="1502"/>
      <c r="M133" s="1502"/>
      <c r="N133" s="1502"/>
      <c r="O133" s="1502"/>
      <c r="P133" s="1502"/>
      <c r="Q133" s="1502"/>
      <c r="R133" s="1502"/>
      <c r="S133" s="1502"/>
      <c r="T133" s="1502"/>
      <c r="U133" s="1502"/>
      <c r="V133" s="1502"/>
      <c r="W133" s="1502"/>
      <c r="X133" s="1502"/>
      <c r="Y133" s="1502"/>
      <c r="Z133" s="1502"/>
      <c r="AA133" s="1502"/>
      <c r="AB133" s="1502"/>
      <c r="AC133" s="1502"/>
      <c r="AD133" s="1502"/>
      <c r="AE133" s="1502"/>
      <c r="AF133" s="1502"/>
      <c r="AG133" s="1502"/>
      <c r="AH133" s="1502"/>
      <c r="AI133" s="1502"/>
      <c r="AJ133" s="1502"/>
      <c r="AK133" s="1502"/>
      <c r="AL133" s="1502"/>
      <c r="AM133" s="1502"/>
      <c r="AN133" s="1502"/>
      <c r="AO133" s="1502"/>
      <c r="AP133" s="1502"/>
      <c r="AQ133" s="1502"/>
      <c r="AR133" s="1502"/>
      <c r="AS133" s="1502"/>
      <c r="AT133" s="1502"/>
      <c r="AU133" s="1502"/>
      <c r="AV133" s="1502"/>
      <c r="AW133" s="1502"/>
      <c r="AX133" s="1502"/>
      <c r="AY133" s="1502"/>
      <c r="AZ133" s="1502"/>
      <c r="BA133" s="1502"/>
      <c r="BB133" s="1502"/>
      <c r="BC133" s="1502"/>
      <c r="BD133" s="1502"/>
      <c r="BE133" s="1502"/>
      <c r="BF133" s="1502"/>
      <c r="BG133" s="1502"/>
    </row>
    <row r="134" spans="1:59">
      <c r="A134" s="1502"/>
      <c r="B134" s="1502"/>
      <c r="C134" s="1502"/>
      <c r="D134" s="1502"/>
      <c r="E134" s="1502"/>
      <c r="F134" s="1502"/>
      <c r="G134" s="1502"/>
      <c r="H134" s="1502"/>
      <c r="I134" s="1502"/>
      <c r="J134" s="1502"/>
      <c r="K134" s="1502"/>
      <c r="L134" s="1502"/>
      <c r="M134" s="1502"/>
      <c r="N134" s="1502"/>
      <c r="O134" s="1502"/>
      <c r="P134" s="1502"/>
      <c r="Q134" s="1502"/>
      <c r="R134" s="1502"/>
      <c r="S134" s="1502"/>
      <c r="T134" s="1502"/>
      <c r="U134" s="1502"/>
      <c r="V134" s="1502"/>
      <c r="W134" s="1502"/>
      <c r="X134" s="1502"/>
      <c r="Y134" s="1502"/>
      <c r="Z134" s="1502"/>
      <c r="AA134" s="1502"/>
      <c r="AB134" s="1502"/>
      <c r="AC134" s="1502"/>
      <c r="AD134" s="1502"/>
      <c r="AE134" s="1502"/>
      <c r="AF134" s="1502"/>
      <c r="AG134" s="1502"/>
      <c r="AH134" s="1502"/>
      <c r="AI134" s="1502"/>
      <c r="AJ134" s="1502"/>
      <c r="AK134" s="1502"/>
      <c r="AL134" s="1502"/>
      <c r="AM134" s="1502"/>
      <c r="AN134" s="1502"/>
      <c r="AO134" s="1502"/>
      <c r="AP134" s="1502"/>
      <c r="AQ134" s="1502"/>
      <c r="AR134" s="1502"/>
      <c r="AS134" s="1502"/>
      <c r="AT134" s="1502"/>
      <c r="AU134" s="1502"/>
      <c r="AV134" s="1502"/>
      <c r="AW134" s="1502"/>
      <c r="AX134" s="1502"/>
      <c r="AY134" s="1502"/>
      <c r="AZ134" s="1502"/>
      <c r="BA134" s="1502"/>
      <c r="BB134" s="1502"/>
      <c r="BC134" s="1502"/>
      <c r="BD134" s="1502"/>
      <c r="BE134" s="1502"/>
      <c r="BF134" s="1502"/>
      <c r="BG134" s="1502"/>
    </row>
    <row r="135" spans="1:59">
      <c r="A135" s="1502"/>
      <c r="B135" s="1502"/>
      <c r="C135" s="1502"/>
      <c r="D135" s="1502"/>
      <c r="E135" s="1502"/>
      <c r="F135" s="1502"/>
      <c r="G135" s="1502"/>
      <c r="H135" s="1502"/>
      <c r="I135" s="1502"/>
      <c r="J135" s="1502"/>
      <c r="K135" s="1502"/>
      <c r="L135" s="1502"/>
      <c r="M135" s="1502"/>
      <c r="N135" s="1502"/>
      <c r="O135" s="1502"/>
      <c r="P135" s="1502"/>
      <c r="Q135" s="1502"/>
      <c r="R135" s="1502"/>
      <c r="S135" s="1502"/>
      <c r="T135" s="1502"/>
      <c r="U135" s="1502"/>
      <c r="V135" s="1502"/>
      <c r="W135" s="1502"/>
      <c r="X135" s="1502"/>
      <c r="Y135" s="1502"/>
      <c r="Z135" s="1502"/>
      <c r="AA135" s="1502"/>
      <c r="AB135" s="1502"/>
      <c r="AC135" s="1502"/>
      <c r="AD135" s="1502"/>
      <c r="AE135" s="1502"/>
      <c r="AF135" s="1502"/>
      <c r="AG135" s="1502"/>
      <c r="AH135" s="1502"/>
      <c r="AI135" s="1502"/>
      <c r="AJ135" s="1502"/>
      <c r="AK135" s="1502"/>
      <c r="AL135" s="1502"/>
      <c r="AM135" s="1502"/>
      <c r="AN135" s="1502"/>
      <c r="AO135" s="1502"/>
      <c r="AP135" s="1502"/>
      <c r="AQ135" s="1502"/>
      <c r="AR135" s="1502"/>
      <c r="AS135" s="1502"/>
      <c r="AT135" s="1502"/>
      <c r="AU135" s="1502"/>
      <c r="AV135" s="1502"/>
      <c r="AW135" s="1502"/>
      <c r="AX135" s="1502"/>
      <c r="AY135" s="1502"/>
      <c r="AZ135" s="1502"/>
      <c r="BA135" s="1502"/>
      <c r="BB135" s="1502"/>
      <c r="BC135" s="1502"/>
      <c r="BD135" s="1502"/>
      <c r="BE135" s="1502"/>
      <c r="BF135" s="1502"/>
      <c r="BG135" s="1502"/>
    </row>
    <row r="136" spans="1:59">
      <c r="A136" s="1502"/>
      <c r="B136" s="1502"/>
      <c r="C136" s="1502"/>
      <c r="D136" s="1502"/>
      <c r="E136" s="1502"/>
      <c r="F136" s="1502"/>
      <c r="G136" s="1502"/>
      <c r="H136" s="1502"/>
      <c r="I136" s="1502"/>
      <c r="J136" s="1502"/>
      <c r="K136" s="1502"/>
      <c r="L136" s="1502"/>
      <c r="M136" s="1502"/>
      <c r="N136" s="1502"/>
      <c r="O136" s="1502"/>
      <c r="P136" s="1502"/>
      <c r="Q136" s="1502"/>
      <c r="R136" s="1502"/>
      <c r="S136" s="1502"/>
      <c r="T136" s="1502"/>
      <c r="U136" s="1502"/>
      <c r="V136" s="1502"/>
      <c r="W136" s="1502"/>
      <c r="X136" s="1502"/>
      <c r="Y136" s="1502"/>
      <c r="Z136" s="1502"/>
      <c r="AA136" s="1502"/>
      <c r="AB136" s="1502"/>
      <c r="AC136" s="1502"/>
      <c r="AD136" s="1502"/>
      <c r="AE136" s="1502"/>
      <c r="AF136" s="1502"/>
      <c r="AG136" s="1502"/>
      <c r="AH136" s="1502"/>
      <c r="AI136" s="1502"/>
      <c r="AJ136" s="1502"/>
      <c r="AK136" s="1502"/>
      <c r="AL136" s="1502"/>
      <c r="AM136" s="1502"/>
      <c r="AN136" s="1502"/>
      <c r="AO136" s="1502"/>
      <c r="AP136" s="1502"/>
      <c r="AQ136" s="1502"/>
      <c r="AR136" s="1502"/>
      <c r="AS136" s="1502"/>
      <c r="AT136" s="1502"/>
      <c r="AU136" s="1502"/>
      <c r="AV136" s="1502"/>
      <c r="AW136" s="1502"/>
      <c r="AX136" s="1502"/>
      <c r="AY136" s="1502"/>
      <c r="AZ136" s="1502"/>
      <c r="BA136" s="1502"/>
      <c r="BB136" s="1502"/>
      <c r="BC136" s="1502"/>
      <c r="BD136" s="1502"/>
      <c r="BE136" s="1502"/>
      <c r="BF136" s="1502"/>
      <c r="BG136" s="1502"/>
    </row>
    <row r="137" spans="1:59">
      <c r="A137" s="1502"/>
      <c r="B137" s="1502"/>
      <c r="C137" s="1502"/>
      <c r="D137" s="1502"/>
      <c r="E137" s="1502"/>
      <c r="F137" s="1502"/>
      <c r="G137" s="1502"/>
      <c r="H137" s="1502"/>
      <c r="I137" s="1502"/>
      <c r="J137" s="1502"/>
      <c r="K137" s="1502"/>
      <c r="L137" s="1502"/>
      <c r="M137" s="1502"/>
      <c r="N137" s="1502"/>
      <c r="O137" s="1502"/>
      <c r="P137" s="1502"/>
      <c r="Q137" s="1502"/>
      <c r="R137" s="1502"/>
      <c r="S137" s="1502"/>
      <c r="T137" s="1502"/>
      <c r="U137" s="1502"/>
      <c r="V137" s="1502"/>
      <c r="W137" s="1502"/>
      <c r="X137" s="1502"/>
      <c r="Y137" s="1502"/>
      <c r="Z137" s="1502"/>
      <c r="AA137" s="1502"/>
      <c r="AB137" s="1502"/>
      <c r="AC137" s="1502"/>
      <c r="AD137" s="1502"/>
      <c r="AE137" s="1502"/>
      <c r="AF137" s="1502"/>
      <c r="AG137" s="1502"/>
      <c r="AH137" s="1502"/>
      <c r="AI137" s="1502"/>
      <c r="AJ137" s="1502"/>
      <c r="AK137" s="1502"/>
      <c r="AL137" s="1502"/>
      <c r="AM137" s="1502"/>
      <c r="AN137" s="1502"/>
      <c r="AO137" s="1502"/>
      <c r="AP137" s="1502"/>
      <c r="AQ137" s="1502"/>
      <c r="AR137" s="1502"/>
      <c r="AS137" s="1502"/>
      <c r="AT137" s="1502"/>
      <c r="AU137" s="1502"/>
      <c r="AV137" s="1502"/>
      <c r="AW137" s="1502"/>
      <c r="AX137" s="1502"/>
      <c r="AY137" s="1502"/>
      <c r="AZ137" s="1502"/>
      <c r="BA137" s="1502"/>
      <c r="BB137" s="1502"/>
      <c r="BC137" s="1502"/>
      <c r="BD137" s="1502"/>
      <c r="BE137" s="1502"/>
      <c r="BF137" s="1502"/>
      <c r="BG137" s="1502"/>
    </row>
    <row r="138" spans="1:59">
      <c r="A138" s="1502"/>
      <c r="B138" s="1502"/>
      <c r="C138" s="1502"/>
      <c r="D138" s="1502"/>
      <c r="E138" s="1502"/>
      <c r="F138" s="1502"/>
      <c r="G138" s="1502"/>
      <c r="H138" s="1502"/>
      <c r="I138" s="1502"/>
      <c r="J138" s="1502"/>
      <c r="K138" s="1502"/>
      <c r="L138" s="1502"/>
      <c r="M138" s="1502"/>
      <c r="N138" s="1502"/>
      <c r="O138" s="1502"/>
      <c r="P138" s="1502"/>
      <c r="Q138" s="1502"/>
      <c r="R138" s="1502"/>
      <c r="S138" s="1502"/>
      <c r="T138" s="1502"/>
      <c r="U138" s="1502"/>
      <c r="V138" s="1502"/>
      <c r="W138" s="1502"/>
      <c r="X138" s="1502"/>
      <c r="Y138" s="1502"/>
      <c r="Z138" s="1502"/>
      <c r="AA138" s="1502"/>
      <c r="AB138" s="1502"/>
      <c r="AC138" s="1502"/>
      <c r="AD138" s="1502"/>
      <c r="AE138" s="1502"/>
      <c r="AF138" s="1502"/>
      <c r="AG138" s="1502"/>
      <c r="AH138" s="1502"/>
      <c r="AI138" s="1502"/>
      <c r="AJ138" s="1502"/>
      <c r="AK138" s="1502"/>
      <c r="AL138" s="1502"/>
      <c r="AM138" s="1502"/>
      <c r="AN138" s="1502"/>
      <c r="AO138" s="1502"/>
      <c r="AP138" s="1502"/>
      <c r="AQ138" s="1502"/>
      <c r="AR138" s="1502"/>
      <c r="AS138" s="1502"/>
      <c r="AT138" s="1502"/>
      <c r="AU138" s="1502"/>
      <c r="AV138" s="1502"/>
      <c r="AW138" s="1502"/>
      <c r="AX138" s="1502"/>
      <c r="AY138" s="1502"/>
      <c r="AZ138" s="1502"/>
      <c r="BA138" s="1502"/>
      <c r="BB138" s="1502"/>
      <c r="BC138" s="1502"/>
      <c r="BD138" s="1502"/>
      <c r="BE138" s="1502"/>
      <c r="BF138" s="1502"/>
      <c r="BG138" s="1502"/>
    </row>
    <row r="139" spans="1:59">
      <c r="A139" s="1502"/>
      <c r="B139" s="1502"/>
      <c r="C139" s="1502"/>
      <c r="D139" s="1502"/>
      <c r="E139" s="1502"/>
      <c r="F139" s="1502"/>
      <c r="G139" s="1502"/>
      <c r="H139" s="1502"/>
      <c r="I139" s="1502"/>
      <c r="J139" s="1502"/>
      <c r="K139" s="1502"/>
      <c r="L139" s="1502"/>
      <c r="M139" s="1502"/>
      <c r="N139" s="1502"/>
      <c r="O139" s="1502"/>
      <c r="P139" s="1502"/>
      <c r="Q139" s="1502"/>
      <c r="R139" s="1502"/>
      <c r="S139" s="1502"/>
      <c r="T139" s="1502"/>
      <c r="U139" s="1502"/>
      <c r="V139" s="1502"/>
      <c r="W139" s="1502"/>
      <c r="X139" s="1502"/>
      <c r="Y139" s="1502"/>
      <c r="Z139" s="1502"/>
      <c r="AA139" s="1502"/>
      <c r="AB139" s="1502"/>
      <c r="AC139" s="1502"/>
      <c r="AD139" s="1502"/>
      <c r="AE139" s="1502"/>
      <c r="AF139" s="1502"/>
      <c r="AG139" s="1502"/>
      <c r="AH139" s="1502"/>
      <c r="AI139" s="1502"/>
      <c r="AJ139" s="1502"/>
      <c r="AK139" s="1502"/>
      <c r="AL139" s="1502"/>
      <c r="AM139" s="1502"/>
      <c r="AN139" s="1502"/>
      <c r="AO139" s="1502"/>
      <c r="AP139" s="1502"/>
      <c r="AQ139" s="1502"/>
      <c r="AR139" s="1502"/>
      <c r="AS139" s="1502"/>
      <c r="AT139" s="1502"/>
      <c r="AU139" s="1502"/>
      <c r="AV139" s="1502"/>
      <c r="AW139" s="1502"/>
      <c r="AX139" s="1502"/>
      <c r="AY139" s="1502"/>
      <c r="AZ139" s="1502"/>
      <c r="BA139" s="1502"/>
      <c r="BB139" s="1502"/>
      <c r="BC139" s="1502"/>
      <c r="BD139" s="1502"/>
      <c r="BE139" s="1502"/>
      <c r="BF139" s="1502"/>
      <c r="BG139" s="1502"/>
    </row>
    <row r="140" spans="1:59">
      <c r="A140" s="1502"/>
      <c r="B140" s="1502"/>
      <c r="C140" s="1502"/>
      <c r="D140" s="1502"/>
      <c r="E140" s="1502"/>
      <c r="F140" s="1502"/>
      <c r="G140" s="1502"/>
      <c r="H140" s="1502"/>
      <c r="I140" s="1502"/>
      <c r="J140" s="1502"/>
      <c r="K140" s="1502"/>
      <c r="L140" s="1502"/>
      <c r="M140" s="1502"/>
      <c r="N140" s="1502"/>
      <c r="O140" s="1502"/>
      <c r="P140" s="1502"/>
      <c r="Q140" s="1502"/>
      <c r="R140" s="1502"/>
      <c r="S140" s="1502"/>
      <c r="T140" s="1502"/>
      <c r="U140" s="1502"/>
      <c r="V140" s="1502"/>
      <c r="W140" s="1502"/>
      <c r="X140" s="1502"/>
      <c r="Y140" s="1502"/>
      <c r="Z140" s="1502"/>
      <c r="AA140" s="1502"/>
      <c r="AB140" s="1502"/>
      <c r="AC140" s="1502"/>
      <c r="AD140" s="1502"/>
      <c r="AE140" s="1502"/>
      <c r="AF140" s="1502"/>
      <c r="AG140" s="1502"/>
      <c r="AH140" s="1502"/>
      <c r="AI140" s="1502"/>
      <c r="AJ140" s="1502"/>
      <c r="AK140" s="1502"/>
      <c r="AL140" s="1502"/>
      <c r="AM140" s="1502"/>
      <c r="AN140" s="1502"/>
      <c r="AO140" s="1502"/>
      <c r="AP140" s="1502"/>
      <c r="AQ140" s="1502"/>
      <c r="AR140" s="1502"/>
      <c r="AS140" s="1502"/>
      <c r="AT140" s="1502"/>
      <c r="AU140" s="1502"/>
      <c r="AV140" s="1502"/>
      <c r="AW140" s="1502"/>
      <c r="AX140" s="1502"/>
      <c r="AY140" s="1502"/>
      <c r="AZ140" s="1502"/>
      <c r="BA140" s="1502"/>
      <c r="BB140" s="1502"/>
      <c r="BC140" s="1502"/>
      <c r="BD140" s="1502"/>
      <c r="BE140" s="1502"/>
      <c r="BF140" s="1502"/>
      <c r="BG140" s="1502"/>
    </row>
    <row r="141" spans="1:59">
      <c r="A141" s="1502"/>
      <c r="B141" s="1502"/>
      <c r="C141" s="1502"/>
      <c r="D141" s="1502"/>
      <c r="E141" s="1502"/>
      <c r="F141" s="1502"/>
      <c r="G141" s="1502"/>
      <c r="H141" s="1502"/>
      <c r="I141" s="1502"/>
      <c r="J141" s="1502"/>
      <c r="K141" s="1502"/>
      <c r="L141" s="1502"/>
      <c r="M141" s="1502"/>
      <c r="N141" s="1502"/>
      <c r="O141" s="1502"/>
      <c r="P141" s="1502"/>
      <c r="Q141" s="1502"/>
      <c r="R141" s="1502"/>
      <c r="S141" s="1502"/>
      <c r="T141" s="1502"/>
      <c r="U141" s="1502"/>
      <c r="V141" s="1502"/>
      <c r="W141" s="1502"/>
      <c r="X141" s="1502"/>
      <c r="Y141" s="1502"/>
      <c r="Z141" s="1502"/>
      <c r="AA141" s="1502"/>
      <c r="AB141" s="1502"/>
      <c r="AC141" s="1502"/>
      <c r="AD141" s="1502"/>
      <c r="AE141" s="1502"/>
      <c r="AF141" s="1502"/>
      <c r="AG141" s="1502"/>
      <c r="AH141" s="1502"/>
      <c r="AI141" s="1502"/>
      <c r="AJ141" s="1502"/>
      <c r="AK141" s="1502"/>
      <c r="AL141" s="1502"/>
      <c r="AM141" s="1502"/>
      <c r="AN141" s="1502"/>
      <c r="AO141" s="1502"/>
      <c r="AP141" s="1502"/>
      <c r="AQ141" s="1502"/>
      <c r="AR141" s="1502"/>
      <c r="AS141" s="1502"/>
      <c r="AT141" s="1502"/>
      <c r="AU141" s="1502"/>
      <c r="AV141" s="1502"/>
      <c r="AW141" s="1502"/>
      <c r="AX141" s="1502"/>
      <c r="AY141" s="1502"/>
      <c r="AZ141" s="1502"/>
      <c r="BA141" s="1502"/>
      <c r="BB141" s="1502"/>
      <c r="BC141" s="1502"/>
      <c r="BD141" s="1502"/>
      <c r="BE141" s="1502"/>
      <c r="BF141" s="1502"/>
      <c r="BG141" s="1502"/>
    </row>
    <row r="142" spans="1:59">
      <c r="A142" s="1502"/>
      <c r="B142" s="1502"/>
      <c r="C142" s="1502"/>
      <c r="D142" s="1502"/>
      <c r="E142" s="1502"/>
      <c r="F142" s="1502"/>
      <c r="G142" s="1502"/>
      <c r="H142" s="1502"/>
      <c r="I142" s="1502"/>
      <c r="J142" s="1502"/>
      <c r="K142" s="1502"/>
      <c r="L142" s="1502"/>
      <c r="M142" s="1502"/>
      <c r="N142" s="1502"/>
      <c r="O142" s="1502"/>
      <c r="P142" s="1502"/>
      <c r="Q142" s="1502"/>
      <c r="R142" s="1502"/>
      <c r="S142" s="1502"/>
      <c r="T142" s="1502"/>
      <c r="U142" s="1502"/>
      <c r="V142" s="1502"/>
      <c r="W142" s="1502"/>
      <c r="X142" s="1502"/>
      <c r="Y142" s="1502"/>
      <c r="Z142" s="1502"/>
      <c r="AA142" s="1502"/>
      <c r="AB142" s="1502"/>
      <c r="AC142" s="1502"/>
      <c r="AD142" s="1502"/>
      <c r="AE142" s="1502"/>
      <c r="AF142" s="1502"/>
      <c r="AG142" s="1502"/>
      <c r="AH142" s="1502"/>
      <c r="AI142" s="1502"/>
      <c r="AJ142" s="1502"/>
      <c r="AK142" s="1502"/>
      <c r="AL142" s="1502"/>
      <c r="AM142" s="1502"/>
      <c r="AN142" s="1502"/>
      <c r="AO142" s="1502"/>
      <c r="AP142" s="1502"/>
      <c r="AQ142" s="1502"/>
      <c r="AR142" s="1502"/>
      <c r="AS142" s="1502"/>
      <c r="AT142" s="1502"/>
      <c r="AU142" s="1502"/>
      <c r="AV142" s="1502"/>
      <c r="AW142" s="1502"/>
      <c r="AX142" s="1502"/>
      <c r="AY142" s="1502"/>
      <c r="AZ142" s="1502"/>
      <c r="BA142" s="1502"/>
      <c r="BB142" s="1502"/>
      <c r="BC142" s="1502"/>
      <c r="BD142" s="1502"/>
      <c r="BE142" s="1502"/>
      <c r="BF142" s="1502"/>
      <c r="BG142" s="1502"/>
    </row>
    <row r="143" spans="1:59">
      <c r="A143" s="1502"/>
      <c r="B143" s="1502"/>
      <c r="C143" s="1502"/>
      <c r="D143" s="1502"/>
      <c r="E143" s="1502"/>
      <c r="F143" s="1502"/>
      <c r="G143" s="1502"/>
      <c r="H143" s="1502"/>
      <c r="I143" s="1502"/>
      <c r="J143" s="1502"/>
      <c r="K143" s="1502"/>
      <c r="L143" s="1502"/>
      <c r="M143" s="1502"/>
      <c r="N143" s="1502"/>
      <c r="O143" s="1502"/>
      <c r="P143" s="1502"/>
      <c r="Q143" s="1502"/>
      <c r="R143" s="1502"/>
      <c r="S143" s="1502"/>
      <c r="T143" s="1502"/>
      <c r="U143" s="1502"/>
      <c r="V143" s="1502"/>
      <c r="W143" s="1502"/>
      <c r="X143" s="1502"/>
      <c r="Y143" s="1502"/>
      <c r="Z143" s="1502"/>
      <c r="AA143" s="1502"/>
      <c r="AB143" s="1502"/>
      <c r="AC143" s="1502"/>
      <c r="AD143" s="1502"/>
      <c r="AE143" s="1502"/>
      <c r="AF143" s="1502"/>
      <c r="AG143" s="1502"/>
      <c r="AH143" s="1502"/>
      <c r="AI143" s="1502"/>
      <c r="AJ143" s="1502"/>
      <c r="AK143" s="1502"/>
      <c r="AL143" s="1502"/>
      <c r="AM143" s="1502"/>
      <c r="AN143" s="1502"/>
      <c r="AO143" s="1502"/>
      <c r="AP143" s="1502"/>
      <c r="AQ143" s="1502"/>
      <c r="AR143" s="1502"/>
      <c r="AS143" s="1502"/>
      <c r="AT143" s="1502"/>
      <c r="AU143" s="1502"/>
      <c r="AV143" s="1502"/>
      <c r="AW143" s="1502"/>
      <c r="AX143" s="1502"/>
      <c r="AY143" s="1502"/>
      <c r="AZ143" s="1502"/>
      <c r="BA143" s="1502"/>
      <c r="BB143" s="1502"/>
      <c r="BC143" s="1502"/>
      <c r="BD143" s="1502"/>
      <c r="BE143" s="1502"/>
      <c r="BF143" s="1502"/>
      <c r="BG143" s="1502"/>
    </row>
    <row r="144" spans="1:59">
      <c r="A144" s="1502"/>
      <c r="B144" s="1502"/>
      <c r="C144" s="1502"/>
      <c r="D144" s="1502"/>
      <c r="E144" s="1502"/>
      <c r="F144" s="1502"/>
      <c r="G144" s="1502"/>
      <c r="H144" s="1502"/>
      <c r="I144" s="1502"/>
      <c r="J144" s="1502"/>
      <c r="K144" s="1502"/>
      <c r="L144" s="1502"/>
      <c r="M144" s="1502"/>
      <c r="N144" s="1502"/>
      <c r="O144" s="1502"/>
      <c r="P144" s="1502"/>
      <c r="Q144" s="1502"/>
      <c r="R144" s="1502"/>
      <c r="S144" s="1502"/>
      <c r="T144" s="1502"/>
      <c r="U144" s="1502"/>
      <c r="V144" s="1502"/>
      <c r="W144" s="1502"/>
      <c r="X144" s="1502"/>
      <c r="Y144" s="1502"/>
      <c r="Z144" s="1502"/>
      <c r="AA144" s="1502"/>
      <c r="AB144" s="1502"/>
      <c r="AC144" s="1502"/>
      <c r="AD144" s="1502"/>
      <c r="AE144" s="1502"/>
      <c r="AF144" s="1502"/>
      <c r="AG144" s="1502"/>
      <c r="AH144" s="1502"/>
      <c r="AI144" s="1502"/>
      <c r="AJ144" s="1502"/>
      <c r="AK144" s="1502"/>
      <c r="AL144" s="1502"/>
      <c r="AM144" s="1502"/>
      <c r="AN144" s="1502"/>
      <c r="AO144" s="1502"/>
      <c r="AP144" s="1502"/>
      <c r="AQ144" s="1502"/>
      <c r="AR144" s="1502"/>
      <c r="AS144" s="1502"/>
      <c r="AT144" s="1502"/>
      <c r="AU144" s="1502"/>
      <c r="AV144" s="1502"/>
      <c r="AW144" s="1502"/>
      <c r="AX144" s="1502"/>
      <c r="AY144" s="1502"/>
      <c r="AZ144" s="1502"/>
      <c r="BA144" s="1502"/>
      <c r="BB144" s="1502"/>
      <c r="BC144" s="1502"/>
      <c r="BD144" s="1502"/>
      <c r="BE144" s="1502"/>
      <c r="BF144" s="1502"/>
      <c r="BG144" s="1502"/>
    </row>
    <row r="145" spans="1:59">
      <c r="A145" s="1502"/>
      <c r="B145" s="1502"/>
      <c r="C145" s="1502"/>
      <c r="D145" s="1502"/>
      <c r="E145" s="1502"/>
      <c r="F145" s="1502"/>
      <c r="G145" s="1502"/>
      <c r="H145" s="1502"/>
      <c r="I145" s="1502"/>
      <c r="J145" s="1502"/>
      <c r="K145" s="1502"/>
      <c r="L145" s="1502"/>
      <c r="M145" s="1502"/>
      <c r="N145" s="1502"/>
      <c r="O145" s="1502"/>
      <c r="P145" s="1502"/>
      <c r="Q145" s="1502"/>
      <c r="R145" s="1502"/>
      <c r="S145" s="1502"/>
      <c r="T145" s="1502"/>
      <c r="U145" s="1502"/>
      <c r="V145" s="1502"/>
      <c r="W145" s="1502"/>
      <c r="X145" s="1502"/>
      <c r="Y145" s="1502"/>
      <c r="Z145" s="1502"/>
      <c r="AA145" s="1502"/>
      <c r="AB145" s="1502"/>
      <c r="AC145" s="1502"/>
      <c r="AD145" s="1502"/>
      <c r="AE145" s="1502"/>
      <c r="AF145" s="1502"/>
      <c r="AG145" s="1502"/>
      <c r="AH145" s="1502"/>
      <c r="AI145" s="1502"/>
      <c r="AJ145" s="1502"/>
      <c r="AK145" s="1502"/>
      <c r="AL145" s="1502"/>
      <c r="AM145" s="1502"/>
      <c r="AN145" s="1502"/>
      <c r="AO145" s="1502"/>
      <c r="AP145" s="1502"/>
      <c r="AQ145" s="1502"/>
      <c r="AR145" s="1502"/>
      <c r="AS145" s="1502"/>
      <c r="AT145" s="1502"/>
      <c r="AU145" s="1502"/>
      <c r="AV145" s="1502"/>
      <c r="AW145" s="1502"/>
      <c r="AX145" s="1502"/>
      <c r="AY145" s="1502"/>
      <c r="AZ145" s="1502"/>
      <c r="BA145" s="1502"/>
      <c r="BB145" s="1502"/>
      <c r="BC145" s="1502"/>
      <c r="BD145" s="1502"/>
      <c r="BE145" s="1502"/>
      <c r="BF145" s="1502"/>
      <c r="BG145" s="1502"/>
    </row>
    <row r="146" spans="1:59">
      <c r="A146" s="1502"/>
      <c r="B146" s="1502"/>
      <c r="C146" s="1502"/>
      <c r="D146" s="1502"/>
      <c r="E146" s="1502"/>
      <c r="F146" s="1502"/>
      <c r="G146" s="1502"/>
      <c r="H146" s="1502"/>
      <c r="I146" s="1502"/>
      <c r="J146" s="1502"/>
      <c r="K146" s="1502"/>
      <c r="L146" s="1502"/>
      <c r="M146" s="1502"/>
      <c r="N146" s="1502"/>
      <c r="O146" s="1502"/>
      <c r="P146" s="1502"/>
      <c r="Q146" s="1502"/>
      <c r="R146" s="1502"/>
      <c r="S146" s="1502"/>
      <c r="T146" s="1502"/>
      <c r="U146" s="1502"/>
      <c r="V146" s="1502"/>
      <c r="W146" s="1502"/>
      <c r="X146" s="1502"/>
      <c r="Y146" s="1502"/>
      <c r="Z146" s="1502"/>
      <c r="AA146" s="1502"/>
      <c r="AB146" s="1502"/>
      <c r="AC146" s="1502"/>
      <c r="AD146" s="1502"/>
      <c r="AE146" s="1502"/>
      <c r="AF146" s="1502"/>
      <c r="AG146" s="1502"/>
      <c r="AH146" s="1502"/>
      <c r="AI146" s="1502"/>
      <c r="AJ146" s="1502"/>
      <c r="AK146" s="1502"/>
      <c r="AL146" s="1502"/>
      <c r="AM146" s="1502"/>
      <c r="AN146" s="1502"/>
      <c r="AO146" s="1502"/>
      <c r="AP146" s="1502"/>
      <c r="AQ146" s="1502"/>
      <c r="AR146" s="1502"/>
      <c r="AS146" s="1502"/>
      <c r="AT146" s="1502"/>
      <c r="AU146" s="1502"/>
      <c r="AV146" s="1502"/>
      <c r="AW146" s="1502"/>
      <c r="AX146" s="1502"/>
      <c r="AY146" s="1502"/>
      <c r="AZ146" s="1502"/>
      <c r="BA146" s="1502"/>
      <c r="BB146" s="1502"/>
      <c r="BC146" s="1502"/>
      <c r="BD146" s="1502"/>
      <c r="BE146" s="1502"/>
      <c r="BF146" s="1502"/>
      <c r="BG146" s="1502"/>
    </row>
    <row r="147" spans="1:59">
      <c r="A147" s="1502"/>
      <c r="B147" s="1502"/>
      <c r="C147" s="1502"/>
      <c r="D147" s="1502"/>
      <c r="E147" s="1502"/>
      <c r="F147" s="1502"/>
      <c r="G147" s="1502"/>
      <c r="H147" s="1502"/>
      <c r="I147" s="1502"/>
      <c r="J147" s="1502"/>
      <c r="K147" s="1502"/>
      <c r="L147" s="1502"/>
      <c r="M147" s="1502"/>
      <c r="N147" s="1502"/>
      <c r="O147" s="1502"/>
      <c r="P147" s="1502"/>
      <c r="Q147" s="1502"/>
      <c r="R147" s="1502"/>
      <c r="S147" s="1502"/>
      <c r="T147" s="1502"/>
      <c r="U147" s="1502"/>
      <c r="V147" s="1502"/>
      <c r="W147" s="1502"/>
      <c r="X147" s="1502"/>
      <c r="Y147" s="1502"/>
      <c r="Z147" s="1502"/>
      <c r="AA147" s="1502"/>
      <c r="AB147" s="1502"/>
      <c r="AC147" s="1502"/>
      <c r="AD147" s="1502"/>
      <c r="AE147" s="1502"/>
      <c r="AF147" s="1502"/>
      <c r="AG147" s="1502"/>
      <c r="AH147" s="1502"/>
      <c r="AI147" s="1502"/>
      <c r="AJ147" s="1502"/>
      <c r="AK147" s="1502"/>
      <c r="AL147" s="1502"/>
      <c r="AM147" s="1502"/>
      <c r="AN147" s="1502"/>
      <c r="AO147" s="1502"/>
      <c r="AP147" s="1502"/>
      <c r="AQ147" s="1502"/>
      <c r="AR147" s="1502"/>
      <c r="AS147" s="1502"/>
      <c r="AT147" s="1502"/>
      <c r="AU147" s="1502"/>
      <c r="AV147" s="1502"/>
      <c r="AW147" s="1502"/>
      <c r="AX147" s="1502"/>
      <c r="AY147" s="1502"/>
      <c r="AZ147" s="1502"/>
      <c r="BA147" s="1502"/>
      <c r="BB147" s="1502"/>
      <c r="BC147" s="1502"/>
      <c r="BD147" s="1502"/>
      <c r="BE147" s="1502"/>
      <c r="BF147" s="1502"/>
      <c r="BG147" s="1502"/>
    </row>
    <row r="148" spans="1:59">
      <c r="A148" s="1502"/>
      <c r="B148" s="1502"/>
      <c r="C148" s="1502"/>
      <c r="D148" s="1502"/>
      <c r="E148" s="1502"/>
      <c r="F148" s="1502"/>
      <c r="G148" s="1502"/>
      <c r="H148" s="1502"/>
      <c r="I148" s="1502"/>
      <c r="J148" s="1502"/>
      <c r="K148" s="1502"/>
      <c r="L148" s="1502"/>
      <c r="M148" s="1502"/>
      <c r="N148" s="1502"/>
      <c r="O148" s="1502"/>
      <c r="P148" s="1502"/>
      <c r="Q148" s="1502"/>
      <c r="R148" s="1502"/>
      <c r="S148" s="1502"/>
      <c r="T148" s="1502"/>
      <c r="U148" s="1502"/>
      <c r="V148" s="1502"/>
      <c r="W148" s="1502"/>
      <c r="X148" s="1502"/>
      <c r="Y148" s="1502"/>
      <c r="Z148" s="1502"/>
      <c r="AA148" s="1502"/>
      <c r="AB148" s="1502"/>
      <c r="AC148" s="1502"/>
      <c r="AD148" s="1502"/>
      <c r="AE148" s="1502"/>
      <c r="AF148" s="1502"/>
      <c r="AG148" s="1502"/>
      <c r="AH148" s="1502"/>
      <c r="AI148" s="1502"/>
      <c r="AJ148" s="1502"/>
      <c r="AK148" s="1502"/>
      <c r="AL148" s="1502"/>
      <c r="AM148" s="1502"/>
      <c r="AN148" s="1502"/>
      <c r="AO148" s="1502"/>
      <c r="AP148" s="1502"/>
      <c r="AQ148" s="1502"/>
      <c r="AR148" s="1502"/>
      <c r="AS148" s="1502"/>
      <c r="AT148" s="1502"/>
      <c r="AU148" s="1502"/>
      <c r="AV148" s="1502"/>
      <c r="AW148" s="1502"/>
      <c r="AX148" s="1502"/>
      <c r="AY148" s="1502"/>
      <c r="AZ148" s="1502"/>
      <c r="BA148" s="1502"/>
      <c r="BB148" s="1502"/>
      <c r="BC148" s="1502"/>
      <c r="BD148" s="1502"/>
      <c r="BE148" s="1502"/>
      <c r="BF148" s="1502"/>
      <c r="BG148" s="1502"/>
    </row>
    <row r="149" spans="1:59">
      <c r="A149" s="1502"/>
      <c r="B149" s="1502"/>
      <c r="C149" s="1502"/>
      <c r="D149" s="1502"/>
      <c r="E149" s="1502"/>
      <c r="F149" s="1502"/>
      <c r="G149" s="1502"/>
      <c r="H149" s="1502"/>
      <c r="I149" s="1502"/>
      <c r="J149" s="1502"/>
      <c r="K149" s="1502"/>
      <c r="L149" s="1502"/>
      <c r="M149" s="1502"/>
      <c r="N149" s="1502"/>
      <c r="O149" s="1502"/>
      <c r="P149" s="1502"/>
      <c r="Q149" s="1502"/>
      <c r="R149" s="1502"/>
      <c r="S149" s="1502"/>
      <c r="T149" s="1502"/>
      <c r="U149" s="1502"/>
      <c r="V149" s="1502"/>
      <c r="W149" s="1502"/>
      <c r="X149" s="1502"/>
      <c r="Y149" s="1502"/>
      <c r="Z149" s="1502"/>
      <c r="AA149" s="1502"/>
      <c r="AB149" s="1502"/>
      <c r="AC149" s="1502"/>
      <c r="AD149" s="1502"/>
      <c r="AE149" s="1502"/>
      <c r="AF149" s="1502"/>
      <c r="AG149" s="1502"/>
      <c r="AH149" s="1502"/>
      <c r="AI149" s="1502"/>
      <c r="AJ149" s="1502"/>
      <c r="AK149" s="1502"/>
      <c r="AL149" s="1502"/>
      <c r="AM149" s="1502"/>
      <c r="AN149" s="1502"/>
      <c r="AO149" s="1502"/>
      <c r="AP149" s="1502"/>
      <c r="AQ149" s="1502"/>
      <c r="AR149" s="1502"/>
      <c r="AS149" s="1502"/>
      <c r="AT149" s="1502"/>
      <c r="AU149" s="1502"/>
      <c r="AV149" s="1502"/>
      <c r="AW149" s="1502"/>
      <c r="AX149" s="1502"/>
      <c r="AY149" s="1502"/>
      <c r="AZ149" s="1502"/>
      <c r="BA149" s="1502"/>
      <c r="BB149" s="1502"/>
      <c r="BC149" s="1502"/>
      <c r="BD149" s="1502"/>
      <c r="BE149" s="1502"/>
      <c r="BF149" s="1502"/>
      <c r="BG149" s="1502"/>
    </row>
    <row r="150" spans="1:59">
      <c r="A150" s="1502"/>
      <c r="B150" s="1502"/>
      <c r="C150" s="1502"/>
      <c r="D150" s="1502"/>
      <c r="E150" s="1502"/>
      <c r="F150" s="1502"/>
      <c r="G150" s="1502"/>
      <c r="H150" s="1502"/>
      <c r="I150" s="1502"/>
      <c r="J150" s="1502"/>
      <c r="K150" s="1502"/>
      <c r="L150" s="1502"/>
      <c r="M150" s="1502"/>
      <c r="N150" s="1502"/>
      <c r="O150" s="1502"/>
      <c r="P150" s="1502"/>
      <c r="Q150" s="1502"/>
      <c r="R150" s="1502"/>
      <c r="S150" s="1502"/>
      <c r="T150" s="1502"/>
      <c r="U150" s="1502"/>
      <c r="V150" s="1502"/>
      <c r="W150" s="1502"/>
      <c r="X150" s="1502"/>
      <c r="Y150" s="1502"/>
      <c r="Z150" s="1502"/>
      <c r="AA150" s="1502"/>
      <c r="AB150" s="1502"/>
      <c r="AC150" s="1502"/>
      <c r="AD150" s="1502"/>
      <c r="AE150" s="1502"/>
      <c r="AF150" s="1502"/>
      <c r="AG150" s="1502"/>
      <c r="AH150" s="1502"/>
      <c r="AI150" s="1502"/>
      <c r="AJ150" s="1502"/>
      <c r="AK150" s="1502"/>
      <c r="AL150" s="1502"/>
      <c r="AM150" s="1502"/>
      <c r="AN150" s="1502"/>
      <c r="AO150" s="1502"/>
      <c r="AP150" s="1502"/>
      <c r="AQ150" s="1502"/>
      <c r="AR150" s="1502"/>
      <c r="AS150" s="1502"/>
      <c r="AT150" s="1502"/>
      <c r="AU150" s="1502"/>
      <c r="AV150" s="1502"/>
      <c r="AW150" s="1502"/>
      <c r="AX150" s="1502"/>
      <c r="AY150" s="1502"/>
      <c r="AZ150" s="1502"/>
      <c r="BA150" s="1502"/>
      <c r="BB150" s="1502"/>
      <c r="BC150" s="1502"/>
      <c r="BD150" s="1502"/>
      <c r="BE150" s="1502"/>
      <c r="BF150" s="1502"/>
      <c r="BG150" s="1502"/>
    </row>
    <row r="151" spans="1:59">
      <c r="A151" s="1502"/>
      <c r="B151" s="1502"/>
      <c r="C151" s="1502"/>
      <c r="D151" s="1502"/>
      <c r="E151" s="1502"/>
      <c r="F151" s="1502"/>
      <c r="G151" s="1502"/>
      <c r="H151" s="1502"/>
      <c r="I151" s="1502"/>
      <c r="J151" s="1502"/>
      <c r="K151" s="1502"/>
      <c r="L151" s="1502"/>
      <c r="M151" s="1502"/>
      <c r="N151" s="1502"/>
      <c r="O151" s="1502"/>
      <c r="P151" s="1502"/>
      <c r="Q151" s="1502"/>
      <c r="R151" s="1502"/>
      <c r="S151" s="1502"/>
      <c r="T151" s="1502"/>
      <c r="U151" s="1502"/>
      <c r="V151" s="1502"/>
      <c r="W151" s="1502"/>
      <c r="X151" s="1502"/>
      <c r="Y151" s="1502"/>
      <c r="Z151" s="1502"/>
      <c r="AA151" s="1502"/>
      <c r="AB151" s="1502"/>
      <c r="AC151" s="1502"/>
      <c r="AD151" s="1502"/>
      <c r="AE151" s="1502"/>
      <c r="AF151" s="1502"/>
      <c r="AG151" s="1502"/>
      <c r="AH151" s="1502"/>
      <c r="AI151" s="1502"/>
      <c r="AJ151" s="1502"/>
      <c r="AK151" s="1502"/>
      <c r="AL151" s="1502"/>
      <c r="AM151" s="1502"/>
      <c r="AN151" s="1502"/>
      <c r="AO151" s="1502"/>
      <c r="AP151" s="1502"/>
      <c r="AQ151" s="1502"/>
      <c r="AR151" s="1502"/>
      <c r="AS151" s="1502"/>
      <c r="AT151" s="1502"/>
      <c r="AU151" s="1502"/>
      <c r="AV151" s="1502"/>
      <c r="AW151" s="1502"/>
      <c r="AX151" s="1502"/>
      <c r="AY151" s="1502"/>
      <c r="AZ151" s="1502"/>
      <c r="BA151" s="1502"/>
      <c r="BB151" s="1502"/>
      <c r="BC151" s="1502"/>
      <c r="BD151" s="1502"/>
      <c r="BE151" s="1502"/>
      <c r="BF151" s="1502"/>
      <c r="BG151" s="1502"/>
    </row>
    <row r="152" spans="1:59">
      <c r="A152" s="1502"/>
      <c r="B152" s="1502"/>
      <c r="C152" s="1502"/>
      <c r="D152" s="1502"/>
      <c r="E152" s="1502"/>
      <c r="F152" s="1502"/>
      <c r="G152" s="1502"/>
      <c r="H152" s="1502"/>
      <c r="I152" s="1502"/>
      <c r="J152" s="1502"/>
      <c r="K152" s="1502"/>
      <c r="L152" s="1502"/>
      <c r="M152" s="1502"/>
      <c r="N152" s="1502"/>
      <c r="O152" s="1502"/>
      <c r="P152" s="1502"/>
      <c r="Q152" s="1502"/>
      <c r="R152" s="1502"/>
      <c r="S152" s="1502"/>
      <c r="T152" s="1502"/>
      <c r="U152" s="1502"/>
      <c r="V152" s="1502"/>
      <c r="W152" s="1502"/>
      <c r="X152" s="1502"/>
      <c r="Y152" s="1502"/>
      <c r="Z152" s="1502"/>
      <c r="AA152" s="1502"/>
      <c r="AB152" s="1502"/>
      <c r="AC152" s="1502"/>
      <c r="AD152" s="1502"/>
      <c r="AE152" s="1502"/>
      <c r="AF152" s="1502"/>
      <c r="AG152" s="1502"/>
      <c r="AH152" s="1502"/>
      <c r="AI152" s="1502"/>
      <c r="AJ152" s="1502"/>
      <c r="AK152" s="1502"/>
      <c r="AL152" s="1502"/>
      <c r="AM152" s="1502"/>
      <c r="AN152" s="1502"/>
      <c r="AO152" s="1502"/>
      <c r="AP152" s="1502"/>
      <c r="AQ152" s="1502"/>
      <c r="AR152" s="1502"/>
      <c r="AS152" s="1502"/>
      <c r="AT152" s="1502"/>
      <c r="AU152" s="1502"/>
      <c r="AV152" s="1502"/>
      <c r="AW152" s="1502"/>
      <c r="AX152" s="1502"/>
      <c r="AY152" s="1502"/>
      <c r="AZ152" s="1502"/>
      <c r="BA152" s="1502"/>
      <c r="BB152" s="1502"/>
      <c r="BC152" s="1502"/>
      <c r="BD152" s="1502"/>
      <c r="BE152" s="1502"/>
      <c r="BF152" s="1502"/>
      <c r="BG152" s="1502"/>
    </row>
    <row r="153" spans="1:59">
      <c r="A153" s="1502"/>
      <c r="B153" s="1502"/>
      <c r="C153" s="1502"/>
      <c r="D153" s="1502"/>
      <c r="E153" s="1502"/>
      <c r="F153" s="1502"/>
      <c r="G153" s="1502"/>
      <c r="H153" s="1502"/>
      <c r="I153" s="1502"/>
      <c r="J153" s="1502"/>
      <c r="K153" s="1502"/>
      <c r="L153" s="1502"/>
      <c r="M153" s="1502"/>
      <c r="N153" s="1502"/>
      <c r="O153" s="1502"/>
      <c r="P153" s="1502"/>
      <c r="Q153" s="1502"/>
      <c r="R153" s="1502"/>
      <c r="S153" s="1502"/>
      <c r="T153" s="1502"/>
      <c r="U153" s="1502"/>
      <c r="V153" s="1502"/>
      <c r="W153" s="1502"/>
      <c r="X153" s="1502"/>
      <c r="Y153" s="1502"/>
      <c r="Z153" s="1502"/>
      <c r="AA153" s="1502"/>
      <c r="AB153" s="1502"/>
      <c r="AC153" s="1502"/>
      <c r="AD153" s="1502"/>
      <c r="AE153" s="1502"/>
      <c r="AF153" s="1502"/>
      <c r="AG153" s="1502"/>
      <c r="AH153" s="1502"/>
      <c r="AI153" s="1502"/>
      <c r="AJ153" s="1502"/>
      <c r="AK153" s="1502"/>
      <c r="AL153" s="1502"/>
      <c r="AM153" s="1502"/>
      <c r="AN153" s="1502"/>
      <c r="AO153" s="1502"/>
      <c r="AP153" s="1502"/>
      <c r="AQ153" s="1502"/>
      <c r="AR153" s="1502"/>
      <c r="AS153" s="1502"/>
      <c r="AT153" s="1502"/>
      <c r="AU153" s="1502"/>
      <c r="AV153" s="1502"/>
      <c r="AW153" s="1502"/>
      <c r="AX153" s="1502"/>
      <c r="AY153" s="1502"/>
      <c r="AZ153" s="1502"/>
      <c r="BA153" s="1502"/>
      <c r="BB153" s="1502"/>
      <c r="BC153" s="1502"/>
      <c r="BD153" s="1502"/>
      <c r="BE153" s="1502"/>
      <c r="BF153" s="1502"/>
      <c r="BG153" s="1502"/>
    </row>
    <row r="154" spans="1:59">
      <c r="A154" s="1502"/>
      <c r="B154" s="1502"/>
      <c r="C154" s="1502"/>
      <c r="D154" s="1502"/>
      <c r="E154" s="1502"/>
      <c r="F154" s="1502"/>
      <c r="G154" s="1502"/>
      <c r="H154" s="1502"/>
      <c r="I154" s="1502"/>
      <c r="J154" s="1502"/>
      <c r="K154" s="1502"/>
      <c r="L154" s="1502"/>
      <c r="M154" s="1502"/>
      <c r="N154" s="1502"/>
      <c r="O154" s="1502"/>
      <c r="P154" s="1502"/>
      <c r="Q154" s="1502"/>
      <c r="R154" s="1502"/>
      <c r="S154" s="1502"/>
      <c r="T154" s="1502"/>
      <c r="U154" s="1502"/>
      <c r="V154" s="1502"/>
      <c r="W154" s="1502"/>
      <c r="X154" s="1502"/>
      <c r="Y154" s="1502"/>
      <c r="Z154" s="1502"/>
      <c r="AA154" s="1502"/>
      <c r="AB154" s="1502"/>
      <c r="AC154" s="1502"/>
      <c r="AD154" s="1502"/>
      <c r="AE154" s="1502"/>
      <c r="AF154" s="1502"/>
      <c r="AG154" s="1502"/>
      <c r="AH154" s="1502"/>
      <c r="AI154" s="1502"/>
      <c r="AJ154" s="1502"/>
      <c r="AK154" s="1502"/>
      <c r="AL154" s="1502"/>
      <c r="AM154" s="1502"/>
      <c r="AN154" s="1502"/>
      <c r="AO154" s="1502"/>
      <c r="AP154" s="1502"/>
      <c r="AQ154" s="1502"/>
      <c r="AR154" s="1502"/>
      <c r="AS154" s="1502"/>
      <c r="AT154" s="1502"/>
      <c r="AU154" s="1502"/>
      <c r="AV154" s="1502"/>
      <c r="AW154" s="1502"/>
      <c r="AX154" s="1502"/>
      <c r="AY154" s="1502"/>
      <c r="AZ154" s="1502"/>
      <c r="BA154" s="1502"/>
      <c r="BB154" s="1502"/>
      <c r="BC154" s="1502"/>
      <c r="BD154" s="1502"/>
      <c r="BE154" s="1502"/>
      <c r="BF154" s="1502"/>
      <c r="BG154" s="1502"/>
    </row>
    <row r="155" spans="1:59">
      <c r="A155" s="1502"/>
      <c r="B155" s="1502"/>
      <c r="C155" s="1502"/>
      <c r="D155" s="1502"/>
      <c r="E155" s="1502"/>
      <c r="F155" s="1502"/>
      <c r="G155" s="1502"/>
      <c r="H155" s="1502"/>
      <c r="I155" s="1502"/>
      <c r="J155" s="1502"/>
      <c r="K155" s="1502"/>
      <c r="L155" s="1502"/>
      <c r="M155" s="1502"/>
      <c r="N155" s="1502"/>
      <c r="O155" s="1502"/>
      <c r="P155" s="1502"/>
      <c r="Q155" s="1502"/>
      <c r="R155" s="1502"/>
      <c r="S155" s="1502"/>
      <c r="T155" s="1502"/>
      <c r="U155" s="1502"/>
      <c r="V155" s="1502"/>
      <c r="W155" s="1502"/>
      <c r="X155" s="1502"/>
      <c r="Y155" s="1502"/>
      <c r="Z155" s="1502"/>
      <c r="AA155" s="1502"/>
      <c r="AB155" s="1502"/>
      <c r="AC155" s="1502"/>
      <c r="AD155" s="1502"/>
      <c r="AE155" s="1502"/>
      <c r="AF155" s="1502"/>
      <c r="AG155" s="1502"/>
      <c r="AH155" s="1502"/>
      <c r="AI155" s="1502"/>
      <c r="AJ155" s="1502"/>
      <c r="AK155" s="1502"/>
      <c r="AL155" s="1502"/>
      <c r="AM155" s="1502"/>
      <c r="AN155" s="1502"/>
      <c r="AO155" s="1502"/>
      <c r="AP155" s="1502"/>
      <c r="AQ155" s="1502"/>
      <c r="AR155" s="1502"/>
      <c r="AS155" s="1502"/>
      <c r="AT155" s="1502"/>
      <c r="AU155" s="1502"/>
      <c r="AV155" s="1502"/>
      <c r="AW155" s="1502"/>
      <c r="AX155" s="1502"/>
      <c r="AY155" s="1502"/>
      <c r="AZ155" s="1502"/>
      <c r="BA155" s="1502"/>
      <c r="BB155" s="1502"/>
      <c r="BC155" s="1502"/>
      <c r="BD155" s="1502"/>
      <c r="BE155" s="1502"/>
      <c r="BF155" s="1502"/>
      <c r="BG155" s="1502"/>
    </row>
    <row r="156" spans="1:59">
      <c r="A156" s="1502"/>
      <c r="B156" s="1502"/>
      <c r="C156" s="1502"/>
      <c r="D156" s="1502"/>
      <c r="E156" s="1502"/>
      <c r="F156" s="1502"/>
      <c r="G156" s="1502"/>
      <c r="H156" s="1502"/>
      <c r="I156" s="1502"/>
      <c r="J156" s="1502"/>
      <c r="K156" s="1502"/>
      <c r="L156" s="1502"/>
      <c r="M156" s="1502"/>
      <c r="N156" s="1502"/>
      <c r="O156" s="1502"/>
      <c r="P156" s="1502"/>
      <c r="Q156" s="1502"/>
      <c r="R156" s="1502"/>
      <c r="S156" s="1502"/>
      <c r="T156" s="1502"/>
      <c r="U156" s="1502"/>
      <c r="V156" s="1502"/>
      <c r="W156" s="1502"/>
      <c r="X156" s="1502"/>
      <c r="Y156" s="1502"/>
      <c r="Z156" s="1502"/>
      <c r="AA156" s="1502"/>
      <c r="AB156" s="1502"/>
      <c r="AC156" s="1502"/>
      <c r="AD156" s="1502"/>
      <c r="AE156" s="1502"/>
      <c r="AF156" s="1502"/>
      <c r="AG156" s="1502"/>
      <c r="AH156" s="1502"/>
      <c r="AI156" s="1502"/>
      <c r="AJ156" s="1502"/>
      <c r="AK156" s="1502"/>
      <c r="AL156" s="1502"/>
      <c r="AM156" s="1502"/>
      <c r="AN156" s="1502"/>
      <c r="AO156" s="1502"/>
      <c r="AP156" s="1502"/>
      <c r="AQ156" s="1502"/>
      <c r="AR156" s="1502"/>
      <c r="AS156" s="1502"/>
      <c r="AT156" s="1502"/>
      <c r="AU156" s="1502"/>
      <c r="AV156" s="1502"/>
      <c r="AW156" s="1502"/>
      <c r="AX156" s="1502"/>
      <c r="AY156" s="1502"/>
      <c r="AZ156" s="1502"/>
      <c r="BA156" s="1502"/>
      <c r="BB156" s="1502"/>
      <c r="BC156" s="1502"/>
      <c r="BD156" s="1502"/>
      <c r="BE156" s="1502"/>
      <c r="BF156" s="1502"/>
      <c r="BG156" s="1502"/>
    </row>
    <row r="157" spans="1:59">
      <c r="A157" s="1502"/>
      <c r="B157" s="1502"/>
      <c r="C157" s="1502"/>
      <c r="D157" s="1502"/>
      <c r="E157" s="1502"/>
      <c r="F157" s="1502"/>
      <c r="G157" s="1502"/>
      <c r="H157" s="1502"/>
      <c r="I157" s="1502"/>
      <c r="J157" s="1502"/>
      <c r="K157" s="1502"/>
      <c r="L157" s="1502"/>
      <c r="M157" s="1502"/>
      <c r="N157" s="1502"/>
      <c r="O157" s="1502"/>
      <c r="P157" s="1502"/>
      <c r="Q157" s="1502"/>
      <c r="R157" s="1502"/>
      <c r="S157" s="1502"/>
      <c r="T157" s="1502"/>
      <c r="U157" s="1502"/>
      <c r="V157" s="1502"/>
      <c r="W157" s="1502"/>
      <c r="X157" s="1502"/>
      <c r="Y157" s="1502"/>
      <c r="Z157" s="1502"/>
      <c r="AA157" s="1502"/>
      <c r="AB157" s="1502"/>
      <c r="AC157" s="1502"/>
      <c r="AD157" s="1502"/>
      <c r="AE157" s="1502"/>
      <c r="AF157" s="1502"/>
      <c r="AG157" s="1502"/>
      <c r="AH157" s="1502"/>
      <c r="AI157" s="1502"/>
      <c r="AJ157" s="1502"/>
      <c r="AK157" s="1502"/>
      <c r="AL157" s="1502"/>
      <c r="AM157" s="1502"/>
      <c r="AN157" s="1502"/>
      <c r="AO157" s="1502"/>
      <c r="AP157" s="1502"/>
      <c r="AQ157" s="1502"/>
      <c r="AR157" s="1502"/>
      <c r="AS157" s="1502"/>
      <c r="AT157" s="1502"/>
      <c r="AU157" s="1502"/>
      <c r="AV157" s="1502"/>
      <c r="AW157" s="1502"/>
      <c r="AX157" s="1502"/>
      <c r="AY157" s="1502"/>
      <c r="AZ157" s="1502"/>
      <c r="BA157" s="1502"/>
      <c r="BB157" s="1502"/>
      <c r="BC157" s="1502"/>
      <c r="BD157" s="1502"/>
      <c r="BE157" s="1502"/>
      <c r="BF157" s="1502"/>
      <c r="BG157" s="1502"/>
    </row>
    <row r="158" spans="1:59">
      <c r="A158" s="1502"/>
      <c r="B158" s="1502"/>
      <c r="C158" s="1502"/>
      <c r="D158" s="1502"/>
      <c r="E158" s="1502"/>
      <c r="F158" s="1502"/>
      <c r="G158" s="1502"/>
      <c r="H158" s="1502"/>
      <c r="I158" s="1502"/>
      <c r="J158" s="1502"/>
      <c r="K158" s="1502"/>
      <c r="L158" s="1502"/>
      <c r="M158" s="1502"/>
      <c r="N158" s="1502"/>
      <c r="O158" s="1502"/>
      <c r="P158" s="1502"/>
      <c r="Q158" s="1502"/>
      <c r="R158" s="1502"/>
      <c r="S158" s="1502"/>
      <c r="T158" s="1502"/>
      <c r="U158" s="1502"/>
      <c r="V158" s="1502"/>
      <c r="W158" s="1502"/>
      <c r="X158" s="1502"/>
      <c r="Y158" s="1502"/>
      <c r="Z158" s="1502"/>
      <c r="AA158" s="1502"/>
      <c r="AB158" s="1502"/>
      <c r="AC158" s="1502"/>
      <c r="AD158" s="1502"/>
      <c r="AE158" s="1502"/>
      <c r="AF158" s="1502"/>
      <c r="AG158" s="1502"/>
      <c r="AH158" s="1502"/>
      <c r="AI158" s="1502"/>
      <c r="AJ158" s="1502"/>
      <c r="AK158" s="1502"/>
      <c r="AL158" s="1502"/>
      <c r="AM158" s="1502"/>
      <c r="AN158" s="1502"/>
      <c r="AO158" s="1502"/>
      <c r="AP158" s="1502"/>
      <c r="AQ158" s="1502"/>
      <c r="AR158" s="1502"/>
      <c r="AS158" s="1502"/>
      <c r="AT158" s="1502"/>
      <c r="AU158" s="1502"/>
      <c r="AV158" s="1502"/>
      <c r="AW158" s="1502"/>
      <c r="AX158" s="1502"/>
      <c r="AY158" s="1502"/>
      <c r="AZ158" s="1502"/>
      <c r="BA158" s="1502"/>
      <c r="BB158" s="1502"/>
      <c r="BC158" s="1502"/>
      <c r="BD158" s="1502"/>
      <c r="BE158" s="1502"/>
      <c r="BF158" s="1502"/>
      <c r="BG158" s="1502"/>
    </row>
    <row r="159" spans="1:59">
      <c r="A159" s="1502"/>
      <c r="B159" s="1502"/>
      <c r="C159" s="1502"/>
      <c r="D159" s="1502"/>
      <c r="E159" s="1502"/>
      <c r="F159" s="1502"/>
      <c r="G159" s="1502"/>
      <c r="H159" s="1502"/>
      <c r="I159" s="1502"/>
      <c r="J159" s="1502"/>
      <c r="K159" s="1502"/>
      <c r="L159" s="1502"/>
      <c r="M159" s="1502"/>
      <c r="N159" s="1502"/>
      <c r="O159" s="1502"/>
      <c r="P159" s="1502"/>
      <c r="Q159" s="1502"/>
      <c r="R159" s="1502"/>
      <c r="S159" s="1502"/>
      <c r="T159" s="1502"/>
      <c r="U159" s="1502"/>
      <c r="V159" s="1502"/>
      <c r="W159" s="1502"/>
      <c r="X159" s="1502"/>
      <c r="Y159" s="1502"/>
      <c r="Z159" s="1502"/>
      <c r="AA159" s="1502"/>
      <c r="AB159" s="1502"/>
      <c r="AC159" s="1502"/>
      <c r="AD159" s="1502"/>
      <c r="AE159" s="1502"/>
      <c r="AF159" s="1502"/>
      <c r="AG159" s="1502"/>
      <c r="AH159" s="1502"/>
      <c r="AI159" s="1502"/>
      <c r="AJ159" s="1502"/>
      <c r="AK159" s="1502"/>
      <c r="AL159" s="1502"/>
      <c r="AM159" s="1502"/>
      <c r="AN159" s="1502"/>
      <c r="AO159" s="1502"/>
      <c r="AP159" s="1502"/>
      <c r="AQ159" s="1502"/>
      <c r="AR159" s="1502"/>
      <c r="AS159" s="1502"/>
      <c r="AT159" s="1502"/>
      <c r="AU159" s="1502"/>
      <c r="AV159" s="1502"/>
      <c r="AW159" s="1502"/>
      <c r="AX159" s="1502"/>
      <c r="AY159" s="1502"/>
      <c r="AZ159" s="1502"/>
      <c r="BA159" s="1502"/>
      <c r="BB159" s="1502"/>
      <c r="BC159" s="1502"/>
      <c r="BD159" s="1502"/>
      <c r="BE159" s="1502"/>
      <c r="BF159" s="1502"/>
      <c r="BG159" s="1502"/>
    </row>
    <row r="160" spans="1:59">
      <c r="A160" s="1502"/>
      <c r="B160" s="1502"/>
      <c r="C160" s="1502"/>
      <c r="D160" s="1502"/>
      <c r="E160" s="1502"/>
      <c r="F160" s="1502"/>
      <c r="G160" s="1502"/>
      <c r="H160" s="1502"/>
      <c r="I160" s="1502"/>
      <c r="J160" s="1502"/>
      <c r="K160" s="1502"/>
      <c r="L160" s="1502"/>
      <c r="M160" s="1502"/>
      <c r="N160" s="1502"/>
      <c r="O160" s="1502"/>
      <c r="P160" s="1502"/>
      <c r="Q160" s="1502"/>
      <c r="R160" s="1502"/>
      <c r="S160" s="1502"/>
      <c r="T160" s="1502"/>
      <c r="U160" s="1502"/>
      <c r="V160" s="1502"/>
      <c r="W160" s="1502"/>
      <c r="X160" s="1502"/>
      <c r="Y160" s="1502"/>
      <c r="Z160" s="1502"/>
      <c r="AA160" s="1502"/>
      <c r="AB160" s="1502"/>
      <c r="AC160" s="1502"/>
      <c r="AD160" s="1502"/>
      <c r="AE160" s="1502"/>
      <c r="AF160" s="1502"/>
      <c r="AG160" s="1502"/>
      <c r="AH160" s="1502"/>
      <c r="AI160" s="1502"/>
      <c r="AJ160" s="1502"/>
      <c r="AK160" s="1502"/>
      <c r="AL160" s="1502"/>
      <c r="AM160" s="1502"/>
      <c r="AN160" s="1502"/>
      <c r="AO160" s="1502"/>
      <c r="AP160" s="1502"/>
      <c r="AQ160" s="1502"/>
      <c r="AR160" s="1502"/>
      <c r="AS160" s="1502"/>
      <c r="AT160" s="1502"/>
      <c r="AU160" s="1502"/>
      <c r="AV160" s="1502"/>
      <c r="AW160" s="1502"/>
      <c r="AX160" s="1502"/>
      <c r="AY160" s="1502"/>
      <c r="AZ160" s="1502"/>
      <c r="BA160" s="1502"/>
      <c r="BB160" s="1502"/>
      <c r="BC160" s="1502"/>
      <c r="BD160" s="1502"/>
      <c r="BE160" s="1502"/>
      <c r="BF160" s="1502"/>
      <c r="BG160" s="1502"/>
    </row>
    <row r="161" spans="1:59">
      <c r="A161" s="1502"/>
      <c r="B161" s="1502"/>
      <c r="C161" s="1502"/>
      <c r="D161" s="1502"/>
      <c r="E161" s="1502"/>
      <c r="F161" s="1502"/>
      <c r="G161" s="1502"/>
      <c r="H161" s="1502"/>
      <c r="I161" s="1502"/>
      <c r="J161" s="1502"/>
      <c r="K161" s="1502"/>
      <c r="L161" s="1502"/>
      <c r="M161" s="1502"/>
      <c r="N161" s="1502"/>
      <c r="O161" s="1502"/>
      <c r="P161" s="1502"/>
      <c r="Q161" s="1502"/>
      <c r="R161" s="1502"/>
      <c r="S161" s="1502"/>
      <c r="T161" s="1502"/>
      <c r="U161" s="1502"/>
      <c r="V161" s="1502"/>
      <c r="W161" s="1502"/>
      <c r="X161" s="1502"/>
      <c r="Y161" s="1502"/>
      <c r="Z161" s="1502"/>
      <c r="AA161" s="1502"/>
      <c r="AB161" s="1502"/>
      <c r="AC161" s="1502"/>
      <c r="AD161" s="1502"/>
      <c r="AE161" s="1502"/>
      <c r="AF161" s="1502"/>
      <c r="AG161" s="1502"/>
      <c r="AH161" s="1502"/>
      <c r="AI161" s="1502"/>
      <c r="AJ161" s="1502"/>
      <c r="AK161" s="1502"/>
      <c r="AL161" s="1502"/>
      <c r="AM161" s="1502"/>
      <c r="AN161" s="1502"/>
      <c r="AO161" s="1502"/>
      <c r="AP161" s="1502"/>
      <c r="AQ161" s="1502"/>
      <c r="AR161" s="1502"/>
      <c r="AS161" s="1502"/>
      <c r="AT161" s="1502"/>
      <c r="AU161" s="1502"/>
      <c r="AV161" s="1502"/>
      <c r="AW161" s="1502"/>
      <c r="AX161" s="1502"/>
      <c r="AY161" s="1502"/>
      <c r="AZ161" s="1502"/>
      <c r="BA161" s="1502"/>
      <c r="BB161" s="1502"/>
      <c r="BC161" s="1502"/>
      <c r="BD161" s="1502"/>
      <c r="BE161" s="1502"/>
      <c r="BF161" s="1502"/>
      <c r="BG161" s="1502"/>
    </row>
    <row r="162" spans="1:59">
      <c r="A162" s="1502"/>
      <c r="B162" s="1502"/>
      <c r="C162" s="1502"/>
      <c r="D162" s="1502"/>
      <c r="E162" s="1502"/>
      <c r="F162" s="1502"/>
      <c r="G162" s="1502"/>
      <c r="H162" s="1502"/>
      <c r="I162" s="1502"/>
      <c r="J162" s="1502"/>
      <c r="K162" s="1502"/>
      <c r="L162" s="1502"/>
      <c r="M162" s="1502"/>
      <c r="N162" s="1502"/>
      <c r="O162" s="1502"/>
      <c r="P162" s="1502"/>
      <c r="Q162" s="1502"/>
      <c r="R162" s="1502"/>
      <c r="S162" s="1502"/>
      <c r="T162" s="1502"/>
      <c r="U162" s="1502"/>
      <c r="V162" s="1502"/>
      <c r="W162" s="1502"/>
      <c r="X162" s="1502"/>
      <c r="Y162" s="1502"/>
      <c r="Z162" s="1502"/>
      <c r="AA162" s="1502"/>
      <c r="AB162" s="1502"/>
      <c r="AC162" s="1502"/>
      <c r="AD162" s="1502"/>
      <c r="AE162" s="1502"/>
      <c r="AF162" s="1502"/>
      <c r="AG162" s="1502"/>
      <c r="AH162" s="1502"/>
      <c r="AI162" s="1502"/>
      <c r="AJ162" s="1502"/>
      <c r="AK162" s="1502"/>
      <c r="AL162" s="1502"/>
      <c r="AM162" s="1502"/>
      <c r="AN162" s="1502"/>
      <c r="AO162" s="1502"/>
      <c r="AP162" s="1502"/>
      <c r="AQ162" s="1502"/>
      <c r="AR162" s="1502"/>
      <c r="AS162" s="1502"/>
      <c r="AT162" s="1502"/>
      <c r="AU162" s="1502"/>
      <c r="AV162" s="1502"/>
      <c r="AW162" s="1502"/>
      <c r="AX162" s="1502"/>
      <c r="AY162" s="1502"/>
      <c r="AZ162" s="1502"/>
      <c r="BA162" s="1502"/>
      <c r="BB162" s="1502"/>
      <c r="BC162" s="1502"/>
      <c r="BD162" s="1502"/>
      <c r="BE162" s="1502"/>
      <c r="BF162" s="1502"/>
      <c r="BG162" s="1502"/>
    </row>
    <row r="163" spans="1:59">
      <c r="A163" s="1502"/>
      <c r="B163" s="1502"/>
      <c r="C163" s="1502"/>
      <c r="D163" s="1502"/>
      <c r="E163" s="1502"/>
      <c r="F163" s="1502"/>
      <c r="G163" s="1502"/>
      <c r="H163" s="1502"/>
      <c r="I163" s="1502"/>
      <c r="J163" s="1502"/>
      <c r="K163" s="1502"/>
      <c r="L163" s="1502"/>
      <c r="M163" s="1502"/>
      <c r="N163" s="1502"/>
      <c r="O163" s="1502"/>
      <c r="P163" s="1502"/>
      <c r="Q163" s="1502"/>
      <c r="R163" s="1502"/>
      <c r="S163" s="1502"/>
      <c r="T163" s="1502"/>
      <c r="U163" s="1502"/>
      <c r="V163" s="1502"/>
      <c r="W163" s="1502"/>
      <c r="X163" s="1502"/>
      <c r="Y163" s="1502"/>
      <c r="Z163" s="1502"/>
      <c r="AA163" s="1502"/>
      <c r="AB163" s="1502"/>
      <c r="AC163" s="1502"/>
      <c r="AD163" s="1502"/>
      <c r="AE163" s="1502"/>
      <c r="AF163" s="1502"/>
      <c r="AG163" s="1502"/>
      <c r="AH163" s="1502"/>
      <c r="AI163" s="1502"/>
      <c r="AJ163" s="1502"/>
      <c r="AK163" s="1502"/>
      <c r="AL163" s="1502"/>
      <c r="AM163" s="1502"/>
      <c r="AN163" s="1502"/>
      <c r="AO163" s="1502"/>
      <c r="AP163" s="1502"/>
      <c r="AQ163" s="1502"/>
      <c r="AR163" s="1502"/>
      <c r="AS163" s="1502"/>
      <c r="AT163" s="1502"/>
      <c r="AU163" s="1502"/>
      <c r="AV163" s="1502"/>
      <c r="AW163" s="1502"/>
      <c r="AX163" s="1502"/>
      <c r="AY163" s="1502"/>
      <c r="AZ163" s="1502"/>
      <c r="BA163" s="1502"/>
      <c r="BB163" s="1502"/>
      <c r="BC163" s="1502"/>
      <c r="BD163" s="1502"/>
      <c r="BE163" s="1502"/>
      <c r="BF163" s="1502"/>
      <c r="BG163" s="1502"/>
    </row>
    <row r="164" spans="1:59">
      <c r="A164" s="1502"/>
      <c r="B164" s="1502"/>
      <c r="C164" s="1502"/>
      <c r="D164" s="1502"/>
      <c r="E164" s="1502"/>
      <c r="F164" s="1502"/>
      <c r="G164" s="1502"/>
      <c r="H164" s="1502"/>
      <c r="I164" s="1502"/>
      <c r="J164" s="1502"/>
      <c r="K164" s="1502"/>
      <c r="L164" s="1502"/>
      <c r="M164" s="1502"/>
      <c r="N164" s="1502"/>
      <c r="O164" s="1502"/>
      <c r="P164" s="1502"/>
      <c r="Q164" s="1502"/>
      <c r="R164" s="1502"/>
      <c r="S164" s="1502"/>
      <c r="T164" s="1502"/>
      <c r="U164" s="1502"/>
      <c r="V164" s="1502"/>
      <c r="W164" s="1502"/>
      <c r="X164" s="1502"/>
      <c r="Y164" s="1502"/>
      <c r="Z164" s="1502"/>
      <c r="AA164" s="1502"/>
      <c r="AB164" s="1502"/>
      <c r="AC164" s="1502"/>
      <c r="AD164" s="1502"/>
      <c r="AE164" s="1502"/>
      <c r="AF164" s="1502"/>
      <c r="AG164" s="1502"/>
      <c r="AH164" s="1502"/>
      <c r="AI164" s="1502"/>
      <c r="AJ164" s="1502"/>
      <c r="AK164" s="1502"/>
      <c r="AL164" s="1502"/>
      <c r="AM164" s="1502"/>
      <c r="AN164" s="1502"/>
      <c r="AO164" s="1502"/>
      <c r="AP164" s="1502"/>
      <c r="AQ164" s="1502"/>
      <c r="AR164" s="1502"/>
      <c r="AS164" s="1502"/>
      <c r="AT164" s="1502"/>
      <c r="AU164" s="1502"/>
      <c r="AV164" s="1502"/>
      <c r="AW164" s="1502"/>
      <c r="AX164" s="1502"/>
      <c r="AY164" s="1502"/>
      <c r="AZ164" s="1502"/>
      <c r="BA164" s="1502"/>
      <c r="BB164" s="1502"/>
      <c r="BC164" s="1502"/>
      <c r="BD164" s="1502"/>
      <c r="BE164" s="1502"/>
      <c r="BF164" s="1502"/>
      <c r="BG164" s="1502"/>
    </row>
    <row r="165" spans="1:59">
      <c r="A165" s="1502"/>
      <c r="B165" s="1502"/>
      <c r="C165" s="1502"/>
      <c r="D165" s="1502"/>
      <c r="E165" s="1502"/>
      <c r="F165" s="1502"/>
      <c r="G165" s="1502"/>
      <c r="H165" s="1502"/>
      <c r="I165" s="1502"/>
      <c r="J165" s="1502"/>
      <c r="K165" s="1502"/>
      <c r="L165" s="1502"/>
      <c r="M165" s="1502"/>
      <c r="N165" s="1502"/>
      <c r="O165" s="1502"/>
      <c r="P165" s="1502"/>
      <c r="Q165" s="1502"/>
      <c r="R165" s="1502"/>
      <c r="S165" s="1502"/>
      <c r="T165" s="1502"/>
      <c r="U165" s="1502"/>
      <c r="V165" s="1502"/>
      <c r="W165" s="1502"/>
      <c r="X165" s="1502"/>
      <c r="Y165" s="1502"/>
      <c r="Z165" s="1502"/>
      <c r="AA165" s="1502"/>
      <c r="AB165" s="1502"/>
      <c r="AC165" s="1502"/>
      <c r="AD165" s="1502"/>
      <c r="AE165" s="1502"/>
      <c r="AF165" s="1502"/>
      <c r="AG165" s="1502"/>
      <c r="AH165" s="1502"/>
      <c r="AI165" s="1502"/>
      <c r="AJ165" s="1502"/>
      <c r="AK165" s="1502"/>
      <c r="AL165" s="1502"/>
      <c r="AM165" s="1502"/>
      <c r="AN165" s="1502"/>
      <c r="AO165" s="1502"/>
      <c r="AP165" s="1502"/>
      <c r="AQ165" s="1502"/>
      <c r="AR165" s="1502"/>
      <c r="AS165" s="1502"/>
      <c r="AT165" s="1502"/>
      <c r="AU165" s="1502"/>
      <c r="AV165" s="1502"/>
      <c r="AW165" s="1502"/>
      <c r="AX165" s="1502"/>
      <c r="AY165" s="1502"/>
      <c r="AZ165" s="1502"/>
      <c r="BA165" s="1502"/>
      <c r="BB165" s="1502"/>
      <c r="BC165" s="1502"/>
      <c r="BD165" s="1502"/>
      <c r="BE165" s="1502"/>
      <c r="BF165" s="1502"/>
      <c r="BG165" s="1502"/>
    </row>
    <row r="166" spans="1:59">
      <c r="A166" s="1502"/>
      <c r="B166" s="1502"/>
      <c r="C166" s="1502"/>
      <c r="D166" s="1502"/>
      <c r="E166" s="1502"/>
      <c r="F166" s="1502"/>
      <c r="G166" s="1502"/>
      <c r="H166" s="1502"/>
      <c r="I166" s="1502"/>
      <c r="J166" s="1502"/>
      <c r="K166" s="1502"/>
      <c r="L166" s="1502"/>
      <c r="M166" s="1502"/>
      <c r="N166" s="1502"/>
      <c r="O166" s="1502"/>
      <c r="P166" s="1502"/>
      <c r="Q166" s="1502"/>
      <c r="R166" s="1502"/>
      <c r="S166" s="1502"/>
      <c r="T166" s="1502"/>
      <c r="U166" s="1502"/>
      <c r="V166" s="1502"/>
      <c r="W166" s="1502"/>
      <c r="X166" s="1502"/>
      <c r="Y166" s="1502"/>
      <c r="Z166" s="1502"/>
      <c r="AA166" s="1502"/>
      <c r="AB166" s="1502"/>
      <c r="AC166" s="1502"/>
      <c r="AD166" s="1502"/>
      <c r="AE166" s="1502"/>
      <c r="AF166" s="1502"/>
      <c r="AG166" s="1502"/>
      <c r="AH166" s="1502"/>
      <c r="AI166" s="1502"/>
      <c r="AJ166" s="1502"/>
      <c r="AK166" s="1502"/>
      <c r="AL166" s="1502"/>
      <c r="AM166" s="1502"/>
      <c r="AN166" s="1502"/>
      <c r="AO166" s="1502"/>
      <c r="AP166" s="1502"/>
      <c r="AQ166" s="1502"/>
      <c r="AR166" s="1502"/>
      <c r="AS166" s="1502"/>
      <c r="AT166" s="1502"/>
      <c r="AU166" s="1502"/>
      <c r="AV166" s="1502"/>
      <c r="AW166" s="1502"/>
      <c r="AX166" s="1502"/>
      <c r="AY166" s="1502"/>
      <c r="AZ166" s="1502"/>
      <c r="BA166" s="1502"/>
      <c r="BB166" s="1502"/>
      <c r="BC166" s="1502"/>
      <c r="BD166" s="1502"/>
      <c r="BE166" s="1502"/>
      <c r="BF166" s="1502"/>
      <c r="BG166" s="1502"/>
    </row>
    <row r="167" spans="1:59">
      <c r="A167" s="1502"/>
      <c r="B167" s="1502"/>
      <c r="C167" s="1502"/>
      <c r="D167" s="1502"/>
      <c r="E167" s="1502"/>
      <c r="F167" s="1502"/>
      <c r="G167" s="1502"/>
      <c r="H167" s="1502"/>
      <c r="I167" s="1502"/>
      <c r="J167" s="1502"/>
      <c r="K167" s="1502"/>
      <c r="L167" s="1502"/>
      <c r="M167" s="1502"/>
      <c r="N167" s="1502"/>
      <c r="O167" s="1502"/>
      <c r="P167" s="1502"/>
      <c r="Q167" s="1502"/>
      <c r="R167" s="1502"/>
      <c r="S167" s="1502"/>
      <c r="T167" s="1502"/>
      <c r="U167" s="1502"/>
      <c r="V167" s="1502"/>
      <c r="W167" s="1502"/>
      <c r="X167" s="1502"/>
      <c r="Y167" s="1502"/>
      <c r="Z167" s="1502"/>
      <c r="AA167" s="1502"/>
      <c r="AB167" s="1502"/>
      <c r="AC167" s="1502"/>
      <c r="AD167" s="1502"/>
      <c r="AE167" s="1502"/>
      <c r="AF167" s="1502"/>
      <c r="AG167" s="1502"/>
      <c r="AH167" s="1502"/>
      <c r="AI167" s="1502"/>
      <c r="AJ167" s="1502"/>
      <c r="AK167" s="1502"/>
      <c r="AL167" s="1502"/>
      <c r="AM167" s="1502"/>
      <c r="AN167" s="1502"/>
      <c r="AO167" s="1502"/>
      <c r="AP167" s="1502"/>
      <c r="AQ167" s="1502"/>
      <c r="AR167" s="1502"/>
      <c r="AS167" s="1502"/>
      <c r="AT167" s="1502"/>
      <c r="AU167" s="1502"/>
      <c r="AV167" s="1502"/>
      <c r="AW167" s="1502"/>
      <c r="AX167" s="1502"/>
      <c r="AY167" s="1502"/>
      <c r="AZ167" s="1502"/>
      <c r="BA167" s="1502"/>
      <c r="BB167" s="1502"/>
      <c r="BC167" s="1502"/>
      <c r="BD167" s="1502"/>
      <c r="BE167" s="1502"/>
      <c r="BF167" s="1502"/>
      <c r="BG167" s="1502"/>
    </row>
    <row r="168" spans="1:59">
      <c r="A168" s="1502"/>
      <c r="B168" s="1502"/>
      <c r="C168" s="1502"/>
      <c r="D168" s="1502"/>
      <c r="E168" s="1502"/>
      <c r="F168" s="1502"/>
      <c r="G168" s="1502"/>
      <c r="H168" s="1502"/>
      <c r="I168" s="1502"/>
      <c r="J168" s="1502"/>
      <c r="K168" s="1502"/>
      <c r="L168" s="1502"/>
      <c r="M168" s="1502"/>
      <c r="N168" s="1502"/>
      <c r="O168" s="1502"/>
      <c r="P168" s="1502"/>
      <c r="Q168" s="1502"/>
      <c r="R168" s="1502"/>
      <c r="S168" s="1502"/>
      <c r="T168" s="1502"/>
      <c r="U168" s="1502"/>
      <c r="V168" s="1502"/>
      <c r="W168" s="1502"/>
      <c r="X168" s="1502"/>
      <c r="Y168" s="1502"/>
      <c r="Z168" s="1502"/>
      <c r="AA168" s="1502"/>
      <c r="AB168" s="1502"/>
      <c r="AC168" s="1502"/>
      <c r="AD168" s="1502"/>
      <c r="AE168" s="1502"/>
      <c r="AF168" s="1502"/>
      <c r="AG168" s="1502"/>
      <c r="AH168" s="1502"/>
      <c r="AI168" s="1502"/>
      <c r="AJ168" s="1502"/>
      <c r="AK168" s="1502"/>
      <c r="AL168" s="1502"/>
      <c r="AM168" s="1502"/>
      <c r="AN168" s="1502"/>
      <c r="AO168" s="1502"/>
      <c r="AP168" s="1502"/>
      <c r="AQ168" s="1502"/>
      <c r="AR168" s="1502"/>
      <c r="AS168" s="1502"/>
      <c r="AT168" s="1502"/>
      <c r="AU168" s="1502"/>
      <c r="AV168" s="1502"/>
      <c r="AW168" s="1502"/>
      <c r="AX168" s="1502"/>
      <c r="AY168" s="1502"/>
      <c r="AZ168" s="1502"/>
      <c r="BA168" s="1502"/>
      <c r="BB168" s="1502"/>
      <c r="BC168" s="1502"/>
      <c r="BD168" s="1502"/>
      <c r="BE168" s="1502"/>
      <c r="BF168" s="1502"/>
      <c r="BG168" s="1502"/>
    </row>
    <row r="169" spans="1:59">
      <c r="A169" s="1502"/>
      <c r="B169" s="1502"/>
      <c r="C169" s="1502"/>
      <c r="D169" s="1502"/>
      <c r="E169" s="1502"/>
      <c r="F169" s="1502"/>
      <c r="G169" s="1502"/>
      <c r="H169" s="1502"/>
      <c r="I169" s="1502"/>
      <c r="J169" s="1502"/>
      <c r="K169" s="1502"/>
      <c r="L169" s="1502"/>
      <c r="M169" s="1502"/>
      <c r="N169" s="1502"/>
      <c r="O169" s="1502"/>
      <c r="P169" s="1502"/>
      <c r="Q169" s="1502"/>
      <c r="R169" s="1502"/>
      <c r="S169" s="1502"/>
      <c r="T169" s="1502"/>
      <c r="U169" s="1502"/>
      <c r="V169" s="1502"/>
      <c r="W169" s="1502"/>
      <c r="X169" s="1502"/>
      <c r="Y169" s="1502"/>
      <c r="Z169" s="1502"/>
      <c r="AA169" s="1502"/>
      <c r="AB169" s="1502"/>
      <c r="AC169" s="1502"/>
      <c r="AD169" s="1502"/>
      <c r="AE169" s="1502"/>
      <c r="AF169" s="1502"/>
      <c r="AG169" s="1502"/>
      <c r="AH169" s="1502"/>
      <c r="AI169" s="1502"/>
      <c r="AJ169" s="1502"/>
      <c r="AK169" s="1502"/>
      <c r="AL169" s="1502"/>
      <c r="AM169" s="1502"/>
      <c r="AN169" s="1502"/>
      <c r="AO169" s="1502"/>
      <c r="AP169" s="1502"/>
      <c r="AQ169" s="1502"/>
      <c r="AR169" s="1502"/>
      <c r="AS169" s="1502"/>
      <c r="AT169" s="1502"/>
      <c r="AU169" s="1502"/>
      <c r="AV169" s="1502"/>
      <c r="AW169" s="1502"/>
      <c r="AX169" s="1502"/>
      <c r="AY169" s="1502"/>
      <c r="AZ169" s="1502"/>
      <c r="BA169" s="1502"/>
      <c r="BB169" s="1502"/>
      <c r="BC169" s="1502"/>
      <c r="BD169" s="1502"/>
      <c r="BE169" s="1502"/>
      <c r="BF169" s="1502"/>
      <c r="BG169" s="1502"/>
    </row>
    <row r="170" spans="1:59">
      <c r="A170" s="1502"/>
      <c r="B170" s="1502"/>
      <c r="C170" s="1502"/>
      <c r="D170" s="1502"/>
      <c r="E170" s="1502"/>
      <c r="F170" s="1502"/>
      <c r="G170" s="1502"/>
      <c r="H170" s="1502"/>
      <c r="I170" s="1502"/>
      <c r="J170" s="1502"/>
      <c r="K170" s="1502"/>
      <c r="L170" s="1502"/>
      <c r="M170" s="1502"/>
      <c r="N170" s="1502"/>
      <c r="O170" s="1502"/>
      <c r="P170" s="1502"/>
      <c r="Q170" s="1502"/>
      <c r="R170" s="1502"/>
      <c r="S170" s="1502"/>
      <c r="T170" s="1502"/>
      <c r="U170" s="1502"/>
      <c r="V170" s="1502"/>
      <c r="W170" s="1502"/>
      <c r="X170" s="1502"/>
      <c r="Y170" s="1502"/>
      <c r="Z170" s="1502"/>
      <c r="AA170" s="1502"/>
      <c r="AB170" s="1502"/>
      <c r="AC170" s="1502"/>
      <c r="AD170" s="1502"/>
      <c r="AE170" s="1502"/>
      <c r="AF170" s="1502"/>
      <c r="AG170" s="1502"/>
      <c r="AH170" s="1502"/>
      <c r="AI170" s="1502"/>
      <c r="AJ170" s="1502"/>
      <c r="AK170" s="1502"/>
      <c r="AL170" s="1502"/>
      <c r="AM170" s="1502"/>
      <c r="AN170" s="1502"/>
      <c r="AO170" s="1502"/>
      <c r="AP170" s="1502"/>
      <c r="AQ170" s="1502"/>
      <c r="AR170" s="1502"/>
      <c r="AS170" s="1502"/>
      <c r="AT170" s="1502"/>
      <c r="AU170" s="1502"/>
      <c r="AV170" s="1502"/>
      <c r="AW170" s="1502"/>
      <c r="AX170" s="1502"/>
      <c r="AY170" s="1502"/>
      <c r="AZ170" s="1502"/>
      <c r="BA170" s="1502"/>
      <c r="BB170" s="1502"/>
      <c r="BC170" s="1502"/>
      <c r="BD170" s="1502"/>
      <c r="BE170" s="1502"/>
      <c r="BF170" s="1502"/>
      <c r="BG170" s="1502"/>
    </row>
    <row r="171" spans="1:59">
      <c r="A171" s="1502"/>
      <c r="B171" s="1502"/>
      <c r="C171" s="1502"/>
      <c r="D171" s="1502"/>
      <c r="E171" s="1502"/>
      <c r="F171" s="1502"/>
      <c r="G171" s="1502"/>
      <c r="H171" s="1502"/>
      <c r="I171" s="1502"/>
      <c r="J171" s="1502"/>
      <c r="K171" s="1502"/>
      <c r="L171" s="1502"/>
      <c r="M171" s="1502"/>
      <c r="N171" s="1502"/>
      <c r="O171" s="1502"/>
      <c r="P171" s="1502"/>
      <c r="Q171" s="1502"/>
      <c r="R171" s="1502"/>
      <c r="S171" s="1502"/>
      <c r="T171" s="1502"/>
      <c r="U171" s="1502"/>
      <c r="V171" s="1502"/>
      <c r="W171" s="1502"/>
      <c r="X171" s="1502"/>
      <c r="Y171" s="1502"/>
      <c r="Z171" s="1502"/>
      <c r="AA171" s="1502"/>
      <c r="AB171" s="1502"/>
      <c r="AC171" s="1502"/>
      <c r="AD171" s="1502"/>
      <c r="AE171" s="1502"/>
      <c r="AF171" s="1502"/>
      <c r="AG171" s="1502"/>
      <c r="AH171" s="1502"/>
      <c r="AI171" s="1502"/>
      <c r="AJ171" s="1502"/>
      <c r="AK171" s="1502"/>
      <c r="AL171" s="1502"/>
      <c r="AM171" s="1502"/>
      <c r="AN171" s="1502"/>
      <c r="AO171" s="1502"/>
      <c r="AP171" s="1502"/>
      <c r="AQ171" s="1502"/>
      <c r="AR171" s="1502"/>
      <c r="AS171" s="1502"/>
      <c r="AT171" s="1502"/>
      <c r="AU171" s="1502"/>
      <c r="AV171" s="1502"/>
      <c r="AW171" s="1502"/>
      <c r="AX171" s="1502"/>
      <c r="AY171" s="1502"/>
      <c r="AZ171" s="1502"/>
      <c r="BA171" s="1502"/>
      <c r="BB171" s="1502"/>
      <c r="BC171" s="1502"/>
      <c r="BD171" s="1502"/>
      <c r="BE171" s="1502"/>
      <c r="BF171" s="1502"/>
      <c r="BG171" s="1502"/>
    </row>
    <row r="172" spans="1:59">
      <c r="A172" s="1502"/>
      <c r="B172" s="1502"/>
      <c r="C172" s="1502"/>
      <c r="D172" s="1502"/>
      <c r="E172" s="1502"/>
      <c r="F172" s="1502"/>
      <c r="G172" s="1502"/>
      <c r="H172" s="1502"/>
      <c r="I172" s="1502"/>
      <c r="J172" s="1502"/>
      <c r="K172" s="1502"/>
      <c r="L172" s="1502"/>
      <c r="M172" s="1502"/>
      <c r="N172" s="1502"/>
      <c r="O172" s="1502"/>
      <c r="P172" s="1502"/>
      <c r="Q172" s="1502"/>
      <c r="R172" s="1502"/>
      <c r="S172" s="1502"/>
      <c r="T172" s="1502"/>
      <c r="U172" s="1502"/>
      <c r="V172" s="1502"/>
      <c r="W172" s="1502"/>
      <c r="X172" s="1502"/>
      <c r="Y172" s="1502"/>
      <c r="Z172" s="1502"/>
      <c r="AA172" s="1502"/>
      <c r="AB172" s="1502"/>
      <c r="AC172" s="1502"/>
      <c r="AD172" s="1502"/>
      <c r="AE172" s="1502"/>
      <c r="AF172" s="1502"/>
      <c r="AG172" s="1502"/>
      <c r="AH172" s="1502"/>
      <c r="AI172" s="1502"/>
      <c r="AJ172" s="1502"/>
      <c r="AK172" s="1502"/>
      <c r="AL172" s="1502"/>
      <c r="AM172" s="1502"/>
      <c r="AN172" s="1502"/>
      <c r="AO172" s="1502"/>
      <c r="AP172" s="1502"/>
      <c r="AQ172" s="1502"/>
      <c r="AR172" s="1502"/>
      <c r="AS172" s="1502"/>
      <c r="AT172" s="1502"/>
      <c r="AU172" s="1502"/>
      <c r="AV172" s="1502"/>
      <c r="AW172" s="1502"/>
      <c r="AX172" s="1502"/>
      <c r="AY172" s="1502"/>
      <c r="AZ172" s="1502"/>
      <c r="BA172" s="1502"/>
      <c r="BB172" s="1502"/>
      <c r="BC172" s="1502"/>
      <c r="BD172" s="1502"/>
      <c r="BE172" s="1502"/>
      <c r="BF172" s="1502"/>
      <c r="BG172" s="1502"/>
    </row>
    <row r="173" spans="1:59">
      <c r="A173" s="1502"/>
      <c r="B173" s="1502"/>
      <c r="C173" s="1502"/>
      <c r="D173" s="1502"/>
      <c r="E173" s="1502"/>
      <c r="F173" s="1502"/>
      <c r="G173" s="1502"/>
      <c r="H173" s="1502"/>
      <c r="I173" s="1502"/>
      <c r="J173" s="1502"/>
      <c r="K173" s="1502"/>
      <c r="L173" s="1502"/>
      <c r="M173" s="1502"/>
      <c r="N173" s="1502"/>
      <c r="O173" s="1502"/>
      <c r="P173" s="1502"/>
      <c r="Q173" s="1502"/>
      <c r="R173" s="1502"/>
      <c r="S173" s="1502"/>
      <c r="T173" s="1502"/>
      <c r="U173" s="1502"/>
      <c r="V173" s="1502"/>
      <c r="W173" s="1502"/>
      <c r="X173" s="1502"/>
      <c r="Y173" s="1502"/>
      <c r="Z173" s="1502"/>
      <c r="AA173" s="1502"/>
      <c r="AB173" s="1502"/>
      <c r="AC173" s="1502"/>
      <c r="AD173" s="1502"/>
      <c r="AE173" s="1502"/>
      <c r="AF173" s="1502"/>
      <c r="AG173" s="1502"/>
      <c r="AH173" s="1502"/>
      <c r="AI173" s="1502"/>
      <c r="AJ173" s="1502"/>
      <c r="AK173" s="1502"/>
      <c r="AL173" s="1502"/>
      <c r="AM173" s="1502"/>
      <c r="AN173" s="1502"/>
      <c r="AO173" s="1502"/>
      <c r="AP173" s="1502"/>
      <c r="AQ173" s="1502"/>
      <c r="AR173" s="1502"/>
      <c r="AS173" s="1502"/>
      <c r="AT173" s="1502"/>
      <c r="AU173" s="1502"/>
      <c r="AV173" s="1502"/>
      <c r="AW173" s="1502"/>
      <c r="AX173" s="1502"/>
      <c r="AY173" s="1502"/>
      <c r="AZ173" s="1502"/>
      <c r="BA173" s="1502"/>
      <c r="BB173" s="1502"/>
      <c r="BC173" s="1502"/>
      <c r="BD173" s="1502"/>
      <c r="BE173" s="1502"/>
      <c r="BF173" s="1502"/>
      <c r="BG173" s="1502"/>
    </row>
    <row r="174" spans="1:59">
      <c r="A174" s="1502"/>
      <c r="B174" s="1502"/>
      <c r="C174" s="1502"/>
      <c r="D174" s="1502"/>
      <c r="E174" s="1502"/>
      <c r="F174" s="1502"/>
      <c r="G174" s="1502"/>
      <c r="H174" s="1502"/>
      <c r="I174" s="1502"/>
      <c r="J174" s="1502"/>
      <c r="K174" s="1502"/>
      <c r="L174" s="1502"/>
      <c r="M174" s="1502"/>
      <c r="N174" s="1502"/>
      <c r="O174" s="1502"/>
      <c r="P174" s="1502"/>
      <c r="Q174" s="1502"/>
      <c r="R174" s="1502"/>
      <c r="S174" s="1502"/>
      <c r="T174" s="1502"/>
      <c r="U174" s="1502"/>
      <c r="V174" s="1502"/>
      <c r="W174" s="1502"/>
      <c r="X174" s="1502"/>
      <c r="Y174" s="1502"/>
      <c r="Z174" s="1502"/>
      <c r="AA174" s="1502"/>
      <c r="AB174" s="1502"/>
      <c r="AC174" s="1502"/>
      <c r="AD174" s="1502"/>
      <c r="AE174" s="1502"/>
      <c r="AF174" s="1502"/>
      <c r="AG174" s="1502"/>
      <c r="AH174" s="1502"/>
      <c r="AI174" s="1502"/>
      <c r="AJ174" s="1502"/>
      <c r="AK174" s="1502"/>
      <c r="AL174" s="1502"/>
      <c r="AM174" s="1502"/>
      <c r="AN174" s="1502"/>
      <c r="AO174" s="1502"/>
      <c r="AP174" s="1502"/>
      <c r="AQ174" s="1502"/>
      <c r="AR174" s="1502"/>
      <c r="AS174" s="1502"/>
      <c r="AT174" s="1502"/>
      <c r="AU174" s="1502"/>
      <c r="AV174" s="1502"/>
      <c r="AW174" s="1502"/>
      <c r="AX174" s="1502"/>
      <c r="AY174" s="1502"/>
      <c r="AZ174" s="1502"/>
      <c r="BA174" s="1502"/>
      <c r="BB174" s="1502"/>
      <c r="BC174" s="1502"/>
      <c r="BD174" s="1502"/>
      <c r="BE174" s="1502"/>
      <c r="BF174" s="1502"/>
      <c r="BG174" s="1502"/>
    </row>
    <row r="175" spans="1:59">
      <c r="A175" s="1502"/>
      <c r="B175" s="1502"/>
      <c r="C175" s="1502"/>
      <c r="D175" s="1502"/>
      <c r="E175" s="1502"/>
      <c r="F175" s="1502"/>
      <c r="G175" s="1502"/>
      <c r="H175" s="1502"/>
      <c r="I175" s="1502"/>
      <c r="J175" s="1502"/>
      <c r="K175" s="1502"/>
      <c r="L175" s="1502"/>
      <c r="M175" s="1502"/>
      <c r="N175" s="1502"/>
      <c r="O175" s="1502"/>
      <c r="P175" s="1502"/>
      <c r="Q175" s="1502"/>
      <c r="R175" s="1502"/>
      <c r="S175" s="1502"/>
      <c r="T175" s="1502"/>
      <c r="U175" s="1502"/>
      <c r="V175" s="1502"/>
      <c r="W175" s="1502"/>
      <c r="X175" s="1502"/>
      <c r="Y175" s="1502"/>
      <c r="Z175" s="1502"/>
      <c r="AA175" s="1502"/>
      <c r="AB175" s="1502"/>
      <c r="AC175" s="1502"/>
      <c r="AD175" s="1502"/>
      <c r="AE175" s="1502"/>
      <c r="AF175" s="1502"/>
      <c r="AG175" s="1502"/>
      <c r="AH175" s="1502"/>
      <c r="AI175" s="1502"/>
      <c r="AJ175" s="1502"/>
      <c r="AK175" s="1502"/>
      <c r="AL175" s="1502"/>
      <c r="AM175" s="1502"/>
      <c r="AN175" s="1502"/>
      <c r="AO175" s="1502"/>
      <c r="AP175" s="1502"/>
      <c r="AQ175" s="1502"/>
      <c r="AR175" s="1502"/>
      <c r="AS175" s="1502"/>
      <c r="AT175" s="1502"/>
      <c r="AU175" s="1502"/>
      <c r="AV175" s="1502"/>
      <c r="AW175" s="1502"/>
      <c r="AX175" s="1502"/>
      <c r="AY175" s="1502"/>
      <c r="AZ175" s="1502"/>
      <c r="BA175" s="1502"/>
      <c r="BB175" s="1502"/>
      <c r="BC175" s="1502"/>
      <c r="BD175" s="1502"/>
      <c r="BE175" s="1502"/>
      <c r="BF175" s="1502"/>
      <c r="BG175" s="1502"/>
    </row>
    <row r="176" spans="1:59">
      <c r="A176" s="1502"/>
      <c r="B176" s="1502"/>
      <c r="C176" s="1502"/>
      <c r="D176" s="1502"/>
      <c r="E176" s="1502"/>
      <c r="F176" s="1502"/>
      <c r="G176" s="1502"/>
      <c r="H176" s="1502"/>
      <c r="I176" s="1502"/>
      <c r="J176" s="1502"/>
      <c r="K176" s="1502"/>
      <c r="L176" s="1502"/>
      <c r="M176" s="1502"/>
      <c r="N176" s="1502"/>
      <c r="O176" s="1502"/>
      <c r="P176" s="1502"/>
      <c r="Q176" s="1502"/>
      <c r="R176" s="1502"/>
      <c r="S176" s="1502"/>
      <c r="T176" s="1502"/>
      <c r="U176" s="1502"/>
      <c r="V176" s="1502"/>
      <c r="W176" s="1502"/>
      <c r="X176" s="1502"/>
      <c r="Y176" s="1502"/>
      <c r="Z176" s="1502"/>
      <c r="AA176" s="1502"/>
      <c r="AB176" s="1502"/>
      <c r="AC176" s="1502"/>
      <c r="AD176" s="1502"/>
      <c r="AE176" s="1502"/>
      <c r="AF176" s="1502"/>
      <c r="AG176" s="1502"/>
      <c r="AH176" s="1502"/>
      <c r="AI176" s="1502"/>
      <c r="AJ176" s="1502"/>
      <c r="AK176" s="1502"/>
      <c r="AL176" s="1502"/>
      <c r="AM176" s="1502"/>
      <c r="AN176" s="1502"/>
      <c r="AO176" s="1502"/>
      <c r="AP176" s="1502"/>
      <c r="AQ176" s="1502"/>
      <c r="AR176" s="1502"/>
      <c r="AS176" s="1502"/>
      <c r="AT176" s="1502"/>
      <c r="AU176" s="1502"/>
      <c r="AV176" s="1502"/>
      <c r="AW176" s="1502"/>
      <c r="AX176" s="1502"/>
      <c r="AY176" s="1502"/>
      <c r="AZ176" s="1502"/>
      <c r="BA176" s="1502"/>
      <c r="BB176" s="1502"/>
      <c r="BC176" s="1502"/>
      <c r="BD176" s="1502"/>
      <c r="BE176" s="1502"/>
      <c r="BF176" s="1502"/>
      <c r="BG176" s="1502"/>
    </row>
    <row r="177" spans="1:59">
      <c r="A177" s="1502"/>
      <c r="B177" s="1502"/>
      <c r="C177" s="1502"/>
      <c r="D177" s="1502"/>
      <c r="E177" s="1502"/>
      <c r="F177" s="1502"/>
      <c r="G177" s="1502"/>
      <c r="H177" s="1502"/>
      <c r="I177" s="1502"/>
      <c r="J177" s="1502"/>
      <c r="K177" s="1502"/>
      <c r="L177" s="1502"/>
      <c r="M177" s="1502"/>
      <c r="N177" s="1502"/>
      <c r="O177" s="1502"/>
      <c r="P177" s="1502"/>
      <c r="Q177" s="1502"/>
      <c r="R177" s="1502"/>
      <c r="S177" s="1502"/>
      <c r="T177" s="1502"/>
      <c r="U177" s="1502"/>
      <c r="V177" s="1502"/>
      <c r="W177" s="1502"/>
      <c r="X177" s="1502"/>
      <c r="Y177" s="1502"/>
      <c r="Z177" s="1502"/>
      <c r="AA177" s="1502"/>
      <c r="AB177" s="1502"/>
      <c r="AC177" s="1502"/>
      <c r="AD177" s="1502"/>
      <c r="AE177" s="1502"/>
      <c r="AF177" s="1502"/>
      <c r="AG177" s="1502"/>
      <c r="AH177" s="1502"/>
      <c r="AI177" s="1502"/>
      <c r="AJ177" s="1502"/>
      <c r="AK177" s="1502"/>
      <c r="AL177" s="1502"/>
      <c r="AM177" s="1502"/>
      <c r="AN177" s="1502"/>
      <c r="AO177" s="1502"/>
      <c r="AP177" s="1502"/>
      <c r="AQ177" s="1502"/>
      <c r="AR177" s="1502"/>
      <c r="AS177" s="1502"/>
      <c r="AT177" s="1502"/>
      <c r="AU177" s="1502"/>
      <c r="AV177" s="1502"/>
      <c r="AW177" s="1502"/>
      <c r="AX177" s="1502"/>
      <c r="AY177" s="1502"/>
      <c r="AZ177" s="1502"/>
      <c r="BA177" s="1502"/>
      <c r="BB177" s="1502"/>
      <c r="BC177" s="1502"/>
      <c r="BD177" s="1502"/>
      <c r="BE177" s="1502"/>
      <c r="BF177" s="1502"/>
      <c r="BG177" s="1502"/>
    </row>
    <row r="178" spans="1:59">
      <c r="A178" s="1502"/>
      <c r="B178" s="1502"/>
      <c r="C178" s="1502"/>
      <c r="D178" s="1502"/>
      <c r="E178" s="1502"/>
      <c r="F178" s="1502"/>
      <c r="G178" s="1502"/>
      <c r="H178" s="1502"/>
      <c r="I178" s="1502"/>
      <c r="J178" s="1502"/>
      <c r="K178" s="1502"/>
      <c r="L178" s="1502"/>
      <c r="M178" s="1502"/>
      <c r="N178" s="1502"/>
      <c r="O178" s="1502"/>
      <c r="P178" s="1502"/>
      <c r="Q178" s="1502"/>
      <c r="R178" s="1502"/>
      <c r="S178" s="1502"/>
      <c r="T178" s="1502"/>
      <c r="U178" s="1502"/>
      <c r="V178" s="1502"/>
      <c r="W178" s="1502"/>
      <c r="X178" s="1502"/>
      <c r="Y178" s="1502"/>
      <c r="Z178" s="1502"/>
      <c r="AA178" s="1502"/>
      <c r="AB178" s="1502"/>
      <c r="AC178" s="1502"/>
      <c r="AD178" s="1502"/>
      <c r="AE178" s="1502"/>
      <c r="AF178" s="1502"/>
      <c r="AG178" s="1502"/>
      <c r="AH178" s="1502"/>
      <c r="AI178" s="1502"/>
      <c r="AJ178" s="1502"/>
      <c r="AK178" s="1502"/>
      <c r="AL178" s="1502"/>
      <c r="AM178" s="1502"/>
      <c r="AN178" s="1502"/>
      <c r="AO178" s="1502"/>
      <c r="AP178" s="1502"/>
      <c r="AQ178" s="1502"/>
      <c r="AR178" s="1502"/>
      <c r="AS178" s="1502"/>
      <c r="AT178" s="1502"/>
      <c r="AU178" s="1502"/>
      <c r="AV178" s="1502"/>
      <c r="AW178" s="1502"/>
      <c r="AX178" s="1502"/>
      <c r="AY178" s="1502"/>
      <c r="AZ178" s="1502"/>
      <c r="BA178" s="1502"/>
      <c r="BB178" s="1502"/>
      <c r="BC178" s="1502"/>
      <c r="BD178" s="1502"/>
      <c r="BE178" s="1502"/>
      <c r="BF178" s="1502"/>
      <c r="BG178" s="1502"/>
    </row>
    <row r="179" spans="1:59">
      <c r="A179" s="1502"/>
      <c r="B179" s="1502"/>
      <c r="C179" s="1502"/>
      <c r="D179" s="1502"/>
      <c r="E179" s="1502"/>
      <c r="F179" s="1502"/>
      <c r="G179" s="1502"/>
      <c r="H179" s="1502"/>
      <c r="I179" s="1502"/>
      <c r="J179" s="1502"/>
      <c r="K179" s="1502"/>
      <c r="L179" s="1502"/>
      <c r="M179" s="1502"/>
      <c r="N179" s="1502"/>
      <c r="O179" s="1502"/>
      <c r="P179" s="1502"/>
      <c r="Q179" s="1502"/>
      <c r="R179" s="1502"/>
      <c r="S179" s="1502"/>
      <c r="T179" s="1502"/>
      <c r="U179" s="1502"/>
      <c r="V179" s="1502"/>
      <c r="W179" s="1502"/>
      <c r="X179" s="1502"/>
      <c r="Y179" s="1502"/>
      <c r="Z179" s="1502"/>
      <c r="AA179" s="1502"/>
      <c r="AB179" s="1502"/>
      <c r="AC179" s="1502"/>
      <c r="AD179" s="1502"/>
      <c r="AE179" s="1502"/>
      <c r="AF179" s="1502"/>
      <c r="AG179" s="1502"/>
      <c r="AH179" s="1502"/>
      <c r="AI179" s="1502"/>
      <c r="AJ179" s="1502"/>
      <c r="AK179" s="1502"/>
      <c r="AL179" s="1502"/>
      <c r="AM179" s="1502"/>
      <c r="AN179" s="1502"/>
      <c r="AO179" s="1502"/>
      <c r="AP179" s="1502"/>
      <c r="AQ179" s="1502"/>
      <c r="AR179" s="1502"/>
      <c r="AS179" s="1502"/>
      <c r="AT179" s="1502"/>
      <c r="AU179" s="1502"/>
      <c r="AV179" s="1502"/>
      <c r="AW179" s="1502"/>
      <c r="AX179" s="1502"/>
      <c r="AY179" s="1502"/>
      <c r="AZ179" s="1502"/>
      <c r="BA179" s="1502"/>
      <c r="BB179" s="1502"/>
      <c r="BC179" s="1502"/>
      <c r="BD179" s="1502"/>
      <c r="BE179" s="1502"/>
      <c r="BF179" s="1502"/>
      <c r="BG179" s="1502"/>
    </row>
    <row r="180" spans="1:59">
      <c r="A180" s="1502"/>
      <c r="B180" s="1502"/>
      <c r="C180" s="1502"/>
      <c r="D180" s="1502"/>
      <c r="E180" s="1502"/>
      <c r="F180" s="1502"/>
      <c r="G180" s="1502"/>
      <c r="H180" s="1502"/>
      <c r="I180" s="1502"/>
      <c r="J180" s="1502"/>
      <c r="K180" s="1502"/>
      <c r="L180" s="1502"/>
      <c r="M180" s="1502"/>
      <c r="N180" s="1502"/>
      <c r="O180" s="1502"/>
      <c r="P180" s="1502"/>
      <c r="Q180" s="1502"/>
      <c r="R180" s="1502"/>
      <c r="S180" s="1502"/>
      <c r="T180" s="1502"/>
      <c r="U180" s="1502"/>
      <c r="V180" s="1502"/>
      <c r="W180" s="1502"/>
      <c r="X180" s="1502"/>
      <c r="Y180" s="1502"/>
      <c r="Z180" s="1502"/>
      <c r="AA180" s="1502"/>
      <c r="AB180" s="1502"/>
      <c r="AC180" s="1502"/>
      <c r="AD180" s="1502"/>
      <c r="AE180" s="1502"/>
      <c r="AF180" s="1502"/>
      <c r="AG180" s="1502"/>
      <c r="AH180" s="1502"/>
      <c r="AI180" s="1502"/>
      <c r="AJ180" s="1502"/>
      <c r="AK180" s="1502"/>
      <c r="AL180" s="1502"/>
      <c r="AM180" s="1502"/>
      <c r="AN180" s="1502"/>
      <c r="AO180" s="1502"/>
      <c r="AP180" s="1502"/>
      <c r="AQ180" s="1502"/>
      <c r="AR180" s="1502"/>
      <c r="AS180" s="1502"/>
      <c r="AT180" s="1502"/>
      <c r="AU180" s="1502"/>
      <c r="AV180" s="1502"/>
      <c r="AW180" s="1502"/>
      <c r="AX180" s="1502"/>
      <c r="AY180" s="1502"/>
      <c r="AZ180" s="1502"/>
      <c r="BA180" s="1502"/>
      <c r="BB180" s="1502"/>
      <c r="BC180" s="1502"/>
      <c r="BD180" s="1502"/>
      <c r="BE180" s="1502"/>
      <c r="BF180" s="1502"/>
      <c r="BG180" s="1502"/>
    </row>
    <row r="181" spans="1:59">
      <c r="A181" s="1502"/>
      <c r="B181" s="1502"/>
      <c r="C181" s="1502"/>
      <c r="D181" s="1502"/>
      <c r="E181" s="1502"/>
      <c r="F181" s="1502"/>
      <c r="G181" s="1502"/>
      <c r="H181" s="1502"/>
      <c r="I181" s="1502"/>
      <c r="J181" s="1502"/>
      <c r="K181" s="1502"/>
      <c r="L181" s="1502"/>
      <c r="M181" s="1502"/>
      <c r="N181" s="1502"/>
      <c r="O181" s="1502"/>
      <c r="P181" s="1502"/>
      <c r="Q181" s="1502"/>
      <c r="R181" s="1502"/>
      <c r="S181" s="1502"/>
      <c r="T181" s="1502"/>
      <c r="U181" s="1502"/>
      <c r="V181" s="1502"/>
      <c r="W181" s="1502"/>
      <c r="X181" s="1502"/>
      <c r="Y181" s="1502"/>
      <c r="Z181" s="1502"/>
      <c r="AA181" s="1502"/>
      <c r="AB181" s="1502"/>
      <c r="AC181" s="1502"/>
      <c r="AD181" s="1502"/>
      <c r="AE181" s="1502"/>
      <c r="AF181" s="1502"/>
      <c r="AG181" s="1502"/>
      <c r="AH181" s="1502"/>
      <c r="AI181" s="1502"/>
      <c r="AJ181" s="1502"/>
      <c r="AK181" s="1502"/>
      <c r="AL181" s="1502"/>
      <c r="AM181" s="1502"/>
      <c r="AN181" s="1502"/>
      <c r="AO181" s="1502"/>
      <c r="AP181" s="1502"/>
      <c r="AQ181" s="1502"/>
      <c r="AR181" s="1502"/>
      <c r="AS181" s="1502"/>
      <c r="AT181" s="1502"/>
      <c r="AU181" s="1502"/>
      <c r="AV181" s="1502"/>
      <c r="AW181" s="1502"/>
      <c r="AX181" s="1502"/>
      <c r="AY181" s="1502"/>
      <c r="AZ181" s="1502"/>
      <c r="BA181" s="1502"/>
      <c r="BB181" s="1502"/>
      <c r="BC181" s="1502"/>
      <c r="BD181" s="1502"/>
      <c r="BE181" s="1502"/>
      <c r="BF181" s="1502"/>
      <c r="BG181" s="1502"/>
    </row>
    <row r="182" spans="1:59">
      <c r="A182" s="1502"/>
      <c r="B182" s="1502"/>
      <c r="C182" s="1502"/>
      <c r="D182" s="1502"/>
      <c r="E182" s="1502"/>
      <c r="F182" s="1502"/>
      <c r="G182" s="1502"/>
      <c r="H182" s="1502"/>
      <c r="I182" s="1502"/>
      <c r="J182" s="1502"/>
      <c r="K182" s="1502"/>
      <c r="L182" s="1502"/>
      <c r="M182" s="1502"/>
      <c r="N182" s="1502"/>
      <c r="O182" s="1502"/>
      <c r="P182" s="1502"/>
      <c r="Q182" s="1502"/>
      <c r="R182" s="1502"/>
      <c r="S182" s="1502"/>
      <c r="T182" s="1502"/>
      <c r="U182" s="1502"/>
      <c r="V182" s="1502"/>
      <c r="W182" s="1502"/>
      <c r="X182" s="1502"/>
      <c r="Y182" s="1502"/>
      <c r="Z182" s="1502"/>
      <c r="AA182" s="1502"/>
      <c r="AB182" s="1502"/>
      <c r="AC182" s="1502"/>
      <c r="AD182" s="1502"/>
      <c r="AE182" s="1502"/>
      <c r="AF182" s="1502"/>
      <c r="AG182" s="1502"/>
      <c r="AH182" s="1502"/>
      <c r="AI182" s="1502"/>
      <c r="AJ182" s="1502"/>
      <c r="AK182" s="1502"/>
      <c r="AL182" s="1502"/>
      <c r="AM182" s="1502"/>
      <c r="AN182" s="1502"/>
      <c r="AO182" s="1502"/>
      <c r="AP182" s="1502"/>
      <c r="AQ182" s="1502"/>
      <c r="AR182" s="1502"/>
      <c r="AS182" s="1502"/>
      <c r="AT182" s="1502"/>
      <c r="AU182" s="1502"/>
      <c r="AV182" s="1502"/>
      <c r="AW182" s="1502"/>
      <c r="AX182" s="1502"/>
      <c r="AY182" s="1502"/>
      <c r="AZ182" s="1502"/>
      <c r="BA182" s="1502"/>
      <c r="BB182" s="1502"/>
      <c r="BC182" s="1502"/>
      <c r="BD182" s="1502"/>
      <c r="BE182" s="1502"/>
      <c r="BF182" s="1502"/>
      <c r="BG182" s="1502"/>
    </row>
    <row r="183" spans="1:59">
      <c r="A183" s="1502"/>
      <c r="B183" s="1502"/>
      <c r="C183" s="1502"/>
      <c r="D183" s="1502"/>
      <c r="E183" s="1502"/>
      <c r="F183" s="1502"/>
      <c r="G183" s="1502"/>
      <c r="H183" s="1502"/>
      <c r="I183" s="1502"/>
      <c r="J183" s="1502"/>
      <c r="K183" s="1502"/>
      <c r="L183" s="1502"/>
      <c r="M183" s="1502"/>
      <c r="N183" s="1502"/>
      <c r="O183" s="1502"/>
      <c r="P183" s="1502"/>
      <c r="Q183" s="1502"/>
      <c r="R183" s="1502"/>
      <c r="S183" s="1502"/>
      <c r="T183" s="1502"/>
      <c r="U183" s="1502"/>
      <c r="V183" s="1502"/>
      <c r="W183" s="1502"/>
      <c r="X183" s="1502"/>
      <c r="Y183" s="1502"/>
      <c r="Z183" s="1502"/>
      <c r="AA183" s="1502"/>
      <c r="AB183" s="1502"/>
      <c r="AC183" s="1502"/>
      <c r="AD183" s="1502"/>
      <c r="AE183" s="1502"/>
      <c r="AF183" s="1502"/>
      <c r="AG183" s="1502"/>
      <c r="AH183" s="1502"/>
      <c r="AI183" s="1502"/>
      <c r="AJ183" s="1502"/>
      <c r="AK183" s="1502"/>
      <c r="AL183" s="1502"/>
      <c r="AM183" s="1502"/>
      <c r="AN183" s="1502"/>
      <c r="AO183" s="1502"/>
      <c r="AP183" s="1502"/>
      <c r="AQ183" s="1502"/>
      <c r="AR183" s="1502"/>
      <c r="AS183" s="1502"/>
      <c r="AT183" s="1502"/>
      <c r="AU183" s="1502"/>
      <c r="AV183" s="1502"/>
      <c r="AW183" s="1502"/>
      <c r="AX183" s="1502"/>
      <c r="AY183" s="1502"/>
      <c r="AZ183" s="1502"/>
      <c r="BA183" s="1502"/>
      <c r="BB183" s="1502"/>
      <c r="BC183" s="1502"/>
      <c r="BD183" s="1502"/>
      <c r="BE183" s="1502"/>
      <c r="BF183" s="1502"/>
      <c r="BG183" s="1502"/>
    </row>
    <row r="184" spans="1:59">
      <c r="A184" s="1502"/>
      <c r="B184" s="1502"/>
      <c r="C184" s="1502"/>
      <c r="D184" s="1502"/>
      <c r="E184" s="1502"/>
      <c r="F184" s="1502"/>
      <c r="G184" s="1502"/>
      <c r="H184" s="1502"/>
      <c r="I184" s="1502"/>
      <c r="J184" s="1502"/>
      <c r="K184" s="1502"/>
      <c r="L184" s="1502"/>
      <c r="M184" s="1502"/>
      <c r="N184" s="1502"/>
      <c r="O184" s="1502"/>
      <c r="P184" s="1502"/>
      <c r="Q184" s="1502"/>
      <c r="R184" s="1502"/>
      <c r="S184" s="1502"/>
      <c r="T184" s="1502"/>
      <c r="U184" s="1502"/>
      <c r="V184" s="1502"/>
      <c r="W184" s="1502"/>
      <c r="X184" s="1502"/>
      <c r="Y184" s="1502"/>
      <c r="Z184" s="1502"/>
      <c r="AA184" s="1502"/>
      <c r="AB184" s="1502"/>
      <c r="AC184" s="1502"/>
      <c r="AD184" s="1502"/>
      <c r="AE184" s="1502"/>
      <c r="AF184" s="1502"/>
      <c r="AG184" s="1502"/>
      <c r="AH184" s="1502"/>
      <c r="AI184" s="1502"/>
      <c r="AJ184" s="1502"/>
      <c r="AK184" s="1502"/>
      <c r="AL184" s="1502"/>
      <c r="AM184" s="1502"/>
      <c r="AN184" s="1502"/>
      <c r="AO184" s="1502"/>
      <c r="AP184" s="1502"/>
      <c r="AQ184" s="1502"/>
      <c r="AR184" s="1502"/>
      <c r="AS184" s="1502"/>
      <c r="AT184" s="1502"/>
      <c r="AU184" s="1502"/>
      <c r="AV184" s="1502"/>
      <c r="AW184" s="1502"/>
      <c r="AX184" s="1502"/>
      <c r="AY184" s="1502"/>
      <c r="AZ184" s="1502"/>
      <c r="BA184" s="1502"/>
      <c r="BB184" s="1502"/>
      <c r="BC184" s="1502"/>
      <c r="BD184" s="1502"/>
      <c r="BE184" s="1502"/>
      <c r="BF184" s="1502"/>
      <c r="BG184" s="1502"/>
    </row>
    <row r="185" spans="1:59">
      <c r="A185" s="1502"/>
      <c r="B185" s="1502"/>
      <c r="C185" s="1502"/>
      <c r="D185" s="1502"/>
      <c r="E185" s="1502"/>
      <c r="F185" s="1502"/>
      <c r="G185" s="1502"/>
      <c r="H185" s="1502"/>
      <c r="I185" s="1502"/>
      <c r="J185" s="1502"/>
      <c r="K185" s="1502"/>
      <c r="L185" s="1502"/>
      <c r="M185" s="1502"/>
      <c r="N185" s="1502"/>
      <c r="O185" s="1502"/>
      <c r="P185" s="1502"/>
      <c r="Q185" s="1502"/>
      <c r="R185" s="1502"/>
      <c r="S185" s="1502"/>
      <c r="T185" s="1502"/>
      <c r="U185" s="1502"/>
      <c r="V185" s="1502"/>
      <c r="W185" s="1502"/>
      <c r="X185" s="1502"/>
      <c r="Y185" s="1502"/>
      <c r="Z185" s="1502"/>
      <c r="AA185" s="1502"/>
      <c r="AB185" s="1502"/>
      <c r="AC185" s="1502"/>
      <c r="AD185" s="1502"/>
      <c r="AE185" s="1502"/>
      <c r="AF185" s="1502"/>
      <c r="AG185" s="1502"/>
      <c r="AH185" s="1502"/>
      <c r="AI185" s="1502"/>
      <c r="AJ185" s="1502"/>
      <c r="AK185" s="1502"/>
      <c r="AL185" s="1502"/>
      <c r="AM185" s="1502"/>
      <c r="AN185" s="1502"/>
      <c r="AO185" s="1502"/>
      <c r="AP185" s="1502"/>
      <c r="AQ185" s="1502"/>
      <c r="AR185" s="1502"/>
      <c r="AS185" s="1502"/>
      <c r="AT185" s="1502"/>
      <c r="AU185" s="1502"/>
      <c r="AV185" s="1502"/>
      <c r="AW185" s="1502"/>
      <c r="AX185" s="1502"/>
      <c r="AY185" s="1502"/>
      <c r="AZ185" s="1502"/>
      <c r="BA185" s="1502"/>
      <c r="BB185" s="1502"/>
      <c r="BC185" s="1502"/>
      <c r="BD185" s="1502"/>
      <c r="BE185" s="1502"/>
      <c r="BF185" s="1502"/>
      <c r="BG185" s="1502"/>
    </row>
    <row r="186" spans="1:59">
      <c r="A186" s="1502"/>
      <c r="B186" s="1502"/>
      <c r="C186" s="1502"/>
      <c r="D186" s="1502"/>
      <c r="E186" s="1502"/>
      <c r="F186" s="1502"/>
      <c r="G186" s="1502"/>
      <c r="H186" s="1502"/>
      <c r="I186" s="1502"/>
      <c r="J186" s="1502"/>
      <c r="K186" s="1502"/>
      <c r="L186" s="1502"/>
      <c r="M186" s="1502"/>
      <c r="N186" s="1502"/>
      <c r="O186" s="1502"/>
      <c r="P186" s="1502"/>
      <c r="Q186" s="1502"/>
      <c r="R186" s="1502"/>
      <c r="S186" s="1502"/>
      <c r="T186" s="1502"/>
      <c r="U186" s="1502"/>
      <c r="V186" s="1502"/>
      <c r="W186" s="1502"/>
      <c r="X186" s="1502"/>
      <c r="Y186" s="1502"/>
      <c r="Z186" s="1502"/>
      <c r="AA186" s="1502"/>
      <c r="AB186" s="1502"/>
      <c r="AC186" s="1502"/>
      <c r="AD186" s="1502"/>
      <c r="AE186" s="1502"/>
      <c r="AF186" s="1502"/>
      <c r="AG186" s="1502"/>
      <c r="AH186" s="1502"/>
      <c r="AI186" s="1502"/>
      <c r="AJ186" s="1502"/>
      <c r="AK186" s="1502"/>
      <c r="AL186" s="1502"/>
      <c r="AM186" s="1502"/>
      <c r="AN186" s="1502"/>
      <c r="AO186" s="1502"/>
      <c r="AP186" s="1502"/>
      <c r="AQ186" s="1502"/>
      <c r="AR186" s="1502"/>
      <c r="AS186" s="1502"/>
      <c r="AT186" s="1502"/>
      <c r="AU186" s="1502"/>
      <c r="AV186" s="1502"/>
      <c r="AW186" s="1502"/>
      <c r="AX186" s="1502"/>
      <c r="AY186" s="1502"/>
      <c r="AZ186" s="1502"/>
      <c r="BA186" s="1502"/>
      <c r="BB186" s="1502"/>
      <c r="BC186" s="1502"/>
      <c r="BD186" s="1502"/>
      <c r="BE186" s="1502"/>
      <c r="BF186" s="1502"/>
      <c r="BG186" s="1502"/>
    </row>
    <row r="187" spans="1:59">
      <c r="A187" s="1502"/>
      <c r="B187" s="1502"/>
      <c r="C187" s="1502"/>
      <c r="D187" s="1502"/>
      <c r="E187" s="1502"/>
      <c r="F187" s="1502"/>
      <c r="G187" s="1502"/>
      <c r="H187" s="1502"/>
      <c r="I187" s="1502"/>
      <c r="J187" s="1502"/>
      <c r="K187" s="1502"/>
      <c r="L187" s="1502"/>
      <c r="M187" s="1502"/>
      <c r="N187" s="1502"/>
      <c r="O187" s="1502"/>
      <c r="P187" s="1502"/>
      <c r="Q187" s="1502"/>
      <c r="R187" s="1502"/>
      <c r="S187" s="1502"/>
      <c r="T187" s="1502"/>
      <c r="U187" s="1502"/>
      <c r="V187" s="1502"/>
      <c r="W187" s="1502"/>
      <c r="X187" s="1502"/>
      <c r="Y187" s="1502"/>
      <c r="Z187" s="1502"/>
      <c r="AA187" s="1502"/>
      <c r="AB187" s="1502"/>
      <c r="AC187" s="1502"/>
      <c r="AD187" s="1502"/>
      <c r="AE187" s="1502"/>
      <c r="AF187" s="1502"/>
      <c r="AG187" s="1502"/>
      <c r="AH187" s="1502"/>
      <c r="AI187" s="1502"/>
      <c r="AJ187" s="1502"/>
      <c r="AK187" s="1502"/>
      <c r="AL187" s="1502"/>
      <c r="AM187" s="1502"/>
      <c r="AN187" s="1502"/>
      <c r="AO187" s="1502"/>
      <c r="AP187" s="1502"/>
      <c r="AQ187" s="1502"/>
      <c r="AR187" s="1502"/>
      <c r="AS187" s="1502"/>
      <c r="AT187" s="1502"/>
      <c r="AU187" s="1502"/>
      <c r="AV187" s="1502"/>
      <c r="AW187" s="1502"/>
      <c r="AX187" s="1502"/>
      <c r="AY187" s="1502"/>
      <c r="AZ187" s="1502"/>
      <c r="BA187" s="1502"/>
      <c r="BB187" s="1502"/>
      <c r="BC187" s="1502"/>
      <c r="BD187" s="1502"/>
      <c r="BE187" s="1502"/>
      <c r="BF187" s="1502"/>
      <c r="BG187" s="1502"/>
    </row>
    <row r="188" spans="1:59">
      <c r="A188" s="1502"/>
      <c r="B188" s="1502"/>
      <c r="C188" s="1502"/>
      <c r="D188" s="1502"/>
      <c r="E188" s="1502"/>
      <c r="F188" s="1502"/>
      <c r="G188" s="1502"/>
      <c r="H188" s="1502"/>
      <c r="I188" s="1502"/>
      <c r="J188" s="1502"/>
      <c r="K188" s="1502"/>
      <c r="L188" s="1502"/>
      <c r="M188" s="1502"/>
      <c r="N188" s="1502"/>
      <c r="O188" s="1502"/>
      <c r="P188" s="1502"/>
      <c r="Q188" s="1502"/>
      <c r="R188" s="1502"/>
      <c r="S188" s="1502"/>
      <c r="T188" s="1502"/>
      <c r="U188" s="1502"/>
      <c r="V188" s="1502"/>
      <c r="W188" s="1502"/>
      <c r="X188" s="1502"/>
      <c r="Y188" s="1502"/>
      <c r="Z188" s="1502"/>
      <c r="AA188" s="1502"/>
      <c r="AB188" s="1502"/>
      <c r="AC188" s="1502"/>
      <c r="AD188" s="1502"/>
      <c r="AE188" s="1502"/>
      <c r="AF188" s="1502"/>
      <c r="AG188" s="1502"/>
      <c r="AH188" s="1502"/>
      <c r="AI188" s="1502"/>
      <c r="AJ188" s="1502"/>
      <c r="AK188" s="1502"/>
      <c r="AL188" s="1502"/>
      <c r="AM188" s="1502"/>
      <c r="AN188" s="1502"/>
      <c r="AO188" s="1502"/>
      <c r="AP188" s="1502"/>
      <c r="AQ188" s="1502"/>
      <c r="AR188" s="1502"/>
      <c r="AS188" s="1502"/>
      <c r="AT188" s="1502"/>
      <c r="AU188" s="1502"/>
      <c r="AV188" s="1502"/>
      <c r="AW188" s="1502"/>
      <c r="AX188" s="1502"/>
      <c r="AY188" s="1502"/>
      <c r="AZ188" s="1502"/>
      <c r="BA188" s="1502"/>
      <c r="BB188" s="1502"/>
      <c r="BC188" s="1502"/>
      <c r="BD188" s="1502"/>
      <c r="BE188" s="1502"/>
      <c r="BF188" s="1502"/>
      <c r="BG188" s="1502"/>
    </row>
    <row r="189" spans="1:59">
      <c r="A189" s="1502"/>
      <c r="B189" s="1502"/>
      <c r="C189" s="1502"/>
      <c r="D189" s="1502"/>
      <c r="E189" s="1502"/>
      <c r="F189" s="1502"/>
      <c r="G189" s="1502"/>
      <c r="H189" s="1502"/>
      <c r="I189" s="1502"/>
      <c r="J189" s="1502"/>
      <c r="K189" s="1502"/>
      <c r="L189" s="1502"/>
      <c r="M189" s="1502"/>
      <c r="N189" s="1502"/>
      <c r="O189" s="1502"/>
      <c r="P189" s="1502"/>
      <c r="Q189" s="1502"/>
      <c r="R189" s="1502"/>
      <c r="S189" s="1502"/>
      <c r="T189" s="1502"/>
      <c r="U189" s="1502"/>
      <c r="V189" s="1502"/>
      <c r="W189" s="1502"/>
      <c r="X189" s="1502"/>
      <c r="Y189" s="1502"/>
      <c r="Z189" s="1502"/>
      <c r="AA189" s="1502"/>
      <c r="AB189" s="1502"/>
      <c r="AC189" s="1502"/>
      <c r="AD189" s="1502"/>
      <c r="AE189" s="1502"/>
      <c r="AF189" s="1502"/>
      <c r="AG189" s="1502"/>
      <c r="AH189" s="1502"/>
      <c r="AI189" s="1502"/>
      <c r="AJ189" s="1502"/>
      <c r="AK189" s="1502"/>
      <c r="AL189" s="1502"/>
      <c r="AM189" s="1502"/>
      <c r="AN189" s="1502"/>
      <c r="AO189" s="1502"/>
      <c r="AP189" s="1502"/>
      <c r="AQ189" s="1502"/>
      <c r="AR189" s="1502"/>
      <c r="AS189" s="1502"/>
      <c r="AT189" s="1502"/>
      <c r="AU189" s="1502"/>
      <c r="AV189" s="1502"/>
      <c r="AW189" s="1502"/>
      <c r="AX189" s="1502"/>
      <c r="AY189" s="1502"/>
      <c r="AZ189" s="1502"/>
      <c r="BA189" s="1502"/>
      <c r="BB189" s="1502"/>
      <c r="BC189" s="1502"/>
      <c r="BD189" s="1502"/>
      <c r="BE189" s="1502"/>
      <c r="BF189" s="1502"/>
      <c r="BG189" s="1502"/>
    </row>
  </sheetData>
  <pageMargins left="0.5" right="0.5" top="0.5" bottom="0.5" header="0.5" footer="0.5"/>
  <pageSetup scale="69" fitToHeight="2" orientation="portrait" horizontalDpi="300" verticalDpi="300" r:id="rId1"/>
  <headerFooter alignWithMargins="0"/>
  <ignoredErrors>
    <ignoredError sqref="E28" formula="1"/>
  </ignoredError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tabColor rgb="FF92D050"/>
  </sheetPr>
  <dimension ref="A1:Z135"/>
  <sheetViews>
    <sheetView defaultGridColor="0" view="pageBreakPreview" colorId="22" zoomScaleNormal="100" zoomScaleSheetLayoutView="100" workbookViewId="0"/>
  </sheetViews>
  <sheetFormatPr defaultColWidth="9.6640625" defaultRowHeight="15"/>
  <cols>
    <col min="1" max="1" width="4.6640625" style="9" customWidth="1"/>
    <col min="2" max="2" width="2.6640625" style="9" customWidth="1"/>
    <col min="3" max="3" width="32.6640625" style="9" customWidth="1"/>
    <col min="4" max="4" width="22" style="9" customWidth="1"/>
    <col min="5" max="5" width="17.6640625" style="9" customWidth="1"/>
    <col min="6" max="6" width="15.6640625" style="9" customWidth="1"/>
    <col min="7" max="7" width="16.5546875" style="9" customWidth="1"/>
    <col min="8" max="16384" width="9.6640625" style="9"/>
  </cols>
  <sheetData>
    <row r="1" spans="1:10">
      <c r="A1" s="29" t="s">
        <v>1785</v>
      </c>
      <c r="B1" s="66"/>
      <c r="C1" s="66"/>
      <c r="D1" s="209" t="s">
        <v>1364</v>
      </c>
      <c r="E1" s="209" t="s">
        <v>1365</v>
      </c>
      <c r="F1" s="66" t="s">
        <v>1788</v>
      </c>
      <c r="G1" s="67"/>
      <c r="H1" s="17"/>
      <c r="I1" s="17"/>
      <c r="J1" s="17"/>
    </row>
    <row r="2" spans="1:10">
      <c r="A2" s="72" t="str">
        <f>'Data Sheet'!$C$25</f>
        <v xml:space="preserve">Niagara Mohawk Power Corporation </v>
      </c>
      <c r="B2" s="17"/>
      <c r="C2" s="17"/>
      <c r="D2" s="78" t="s">
        <v>1366</v>
      </c>
      <c r="E2" s="78" t="s">
        <v>1443</v>
      </c>
      <c r="F2" s="17"/>
      <c r="G2" s="73"/>
      <c r="H2" s="17"/>
      <c r="I2" s="17"/>
      <c r="J2" s="17"/>
    </row>
    <row r="3" spans="1:10" ht="15" customHeight="1">
      <c r="A3" s="74"/>
      <c r="B3" s="77"/>
      <c r="C3" s="77"/>
      <c r="D3" s="86" t="s">
        <v>1367</v>
      </c>
      <c r="E3" s="651" t="str">
        <f>'Data Sheet'!$C$40</f>
        <v>April 12, 2018</v>
      </c>
      <c r="F3" s="93" t="str">
        <f>'Data Sheet'!$C$38</f>
        <v>December 31, 2017</v>
      </c>
      <c r="G3" s="76"/>
      <c r="H3" s="17"/>
      <c r="I3" s="17"/>
      <c r="J3" s="17"/>
    </row>
    <row r="4" spans="1:10" ht="15" customHeight="1">
      <c r="A4" s="211" t="s">
        <v>1368</v>
      </c>
      <c r="B4" s="212"/>
      <c r="C4" s="212"/>
      <c r="D4" s="212"/>
      <c r="E4" s="212"/>
      <c r="F4" s="212"/>
      <c r="G4" s="213"/>
      <c r="H4" s="17"/>
      <c r="I4" s="17"/>
      <c r="J4" s="17"/>
    </row>
    <row r="5" spans="1:10">
      <c r="A5" s="72"/>
      <c r="B5" s="17"/>
      <c r="C5" s="17"/>
      <c r="D5" s="17"/>
      <c r="E5" s="17"/>
      <c r="F5" s="17"/>
      <c r="G5" s="73"/>
      <c r="H5" s="17"/>
      <c r="I5" s="17"/>
      <c r="J5" s="17"/>
    </row>
    <row r="6" spans="1:10">
      <c r="A6" s="3722" t="s">
        <v>21</v>
      </c>
      <c r="B6" s="3723"/>
      <c r="C6" s="3723"/>
      <c r="D6" s="3723"/>
      <c r="E6" s="3723"/>
      <c r="F6" s="3723"/>
      <c r="G6" s="73"/>
      <c r="H6" s="17"/>
      <c r="I6" s="17"/>
      <c r="J6" s="17"/>
    </row>
    <row r="7" spans="1:10">
      <c r="A7" s="3722" t="s">
        <v>22</v>
      </c>
      <c r="B7" s="3723"/>
      <c r="C7" s="3723"/>
      <c r="D7" s="3723"/>
      <c r="E7" s="3723"/>
      <c r="F7" s="3723"/>
      <c r="G7" s="3724"/>
      <c r="H7" s="17"/>
      <c r="I7" s="17"/>
      <c r="J7" s="17"/>
    </row>
    <row r="8" spans="1:10">
      <c r="A8" s="3722" t="s">
        <v>23</v>
      </c>
      <c r="B8" s="3723"/>
      <c r="C8" s="3723"/>
      <c r="D8" s="3723"/>
      <c r="E8" s="3723"/>
      <c r="F8" s="3723"/>
      <c r="G8" s="3724"/>
      <c r="H8" s="17"/>
      <c r="I8" s="17"/>
      <c r="J8" s="17"/>
    </row>
    <row r="9" spans="1:10">
      <c r="A9" s="3722" t="s">
        <v>24</v>
      </c>
      <c r="B9" s="3723"/>
      <c r="C9" s="3723"/>
      <c r="D9" s="3723"/>
      <c r="E9" s="3723"/>
      <c r="F9" s="3723"/>
      <c r="G9" s="3724"/>
      <c r="H9" s="17"/>
      <c r="I9" s="17"/>
      <c r="J9" s="17"/>
    </row>
    <row r="10" spans="1:10">
      <c r="A10" s="72"/>
      <c r="B10" s="17"/>
      <c r="C10" s="17"/>
      <c r="D10" s="17"/>
      <c r="E10" s="17"/>
      <c r="F10" s="17"/>
      <c r="G10" s="73"/>
      <c r="H10" s="17"/>
      <c r="I10" s="17"/>
      <c r="J10" s="17"/>
    </row>
    <row r="11" spans="1:10">
      <c r="A11" s="3722" t="s">
        <v>25</v>
      </c>
      <c r="B11" s="3723"/>
      <c r="C11" s="3723"/>
      <c r="D11" s="3723"/>
      <c r="E11" s="3723"/>
      <c r="F11" s="3723"/>
      <c r="G11" s="3724"/>
      <c r="H11" s="17"/>
      <c r="I11" s="17"/>
      <c r="J11" s="17"/>
    </row>
    <row r="12" spans="1:10">
      <c r="A12" s="72"/>
      <c r="B12" s="17"/>
      <c r="C12" s="17"/>
      <c r="D12" s="17"/>
      <c r="E12" s="17"/>
      <c r="F12" s="17"/>
      <c r="G12" s="73"/>
      <c r="H12" s="17"/>
      <c r="I12" s="17"/>
      <c r="J12" s="17"/>
    </row>
    <row r="13" spans="1:10">
      <c r="A13" s="3722" t="s">
        <v>26</v>
      </c>
      <c r="B13" s="3723"/>
      <c r="C13" s="3723"/>
      <c r="D13" s="3723"/>
      <c r="E13" s="3723"/>
      <c r="F13" s="3723"/>
      <c r="G13" s="3724"/>
      <c r="H13" s="17"/>
      <c r="I13" s="17"/>
      <c r="J13" s="17"/>
    </row>
    <row r="14" spans="1:10">
      <c r="A14" s="3722" t="s">
        <v>878</v>
      </c>
      <c r="B14" s="3723"/>
      <c r="C14" s="3723"/>
      <c r="D14" s="3723"/>
      <c r="E14" s="3723"/>
      <c r="F14" s="3723"/>
      <c r="G14" s="3724"/>
      <c r="H14" s="17"/>
      <c r="I14" s="17"/>
      <c r="J14" s="17"/>
    </row>
    <row r="15" spans="1:10">
      <c r="A15" s="74"/>
      <c r="B15" s="77"/>
      <c r="C15" s="77"/>
      <c r="D15" s="77"/>
      <c r="E15" s="77"/>
      <c r="F15" s="77"/>
      <c r="G15" s="76"/>
      <c r="H15" s="17"/>
      <c r="I15" s="17"/>
      <c r="J15" s="17"/>
    </row>
    <row r="16" spans="1:10">
      <c r="A16" s="72"/>
      <c r="B16" s="91"/>
      <c r="C16" s="17"/>
      <c r="D16" s="17"/>
      <c r="E16" s="271" t="s">
        <v>1822</v>
      </c>
      <c r="F16" s="271" t="s">
        <v>879</v>
      </c>
      <c r="G16" s="218" t="s">
        <v>1822</v>
      </c>
      <c r="H16" s="17"/>
      <c r="I16" s="17"/>
      <c r="J16" s="17"/>
    </row>
    <row r="17" spans="1:26">
      <c r="A17" s="72" t="s">
        <v>1714</v>
      </c>
      <c r="B17" s="91"/>
      <c r="C17" s="69" t="s">
        <v>1153</v>
      </c>
      <c r="D17" s="69"/>
      <c r="E17" s="271" t="s">
        <v>3178</v>
      </c>
      <c r="F17" s="271" t="s">
        <v>880</v>
      </c>
      <c r="G17" s="218" t="s">
        <v>2501</v>
      </c>
      <c r="H17" s="17"/>
      <c r="I17" s="17"/>
      <c r="J17" s="17"/>
    </row>
    <row r="18" spans="1:26">
      <c r="A18" s="74" t="s">
        <v>1717</v>
      </c>
      <c r="B18" s="93"/>
      <c r="C18" s="75" t="s">
        <v>3005</v>
      </c>
      <c r="D18" s="75"/>
      <c r="E18" s="307" t="s">
        <v>3006</v>
      </c>
      <c r="F18" s="307" t="s">
        <v>3007</v>
      </c>
      <c r="G18" s="221" t="s">
        <v>3008</v>
      </c>
      <c r="H18" s="17"/>
      <c r="I18" s="17"/>
      <c r="J18" s="17"/>
    </row>
    <row r="19" spans="1:26" ht="16.350000000000001" customHeight="1">
      <c r="A19" s="72">
        <v>1</v>
      </c>
      <c r="B19" s="91"/>
      <c r="C19" s="17" t="s">
        <v>5091</v>
      </c>
      <c r="D19" s="17"/>
      <c r="E19" s="293">
        <v>1245051</v>
      </c>
      <c r="F19" s="3502"/>
      <c r="G19" s="3469">
        <f>E19+F19</f>
        <v>1245051</v>
      </c>
      <c r="H19" s="17"/>
      <c r="I19" s="17"/>
      <c r="J19" s="17"/>
      <c r="K19" s="17"/>
      <c r="L19" s="17"/>
      <c r="M19" s="17"/>
      <c r="N19" s="17"/>
      <c r="O19" s="17"/>
      <c r="P19" s="17"/>
      <c r="Q19" s="17"/>
      <c r="R19" s="17"/>
      <c r="S19" s="17"/>
      <c r="T19" s="17"/>
      <c r="U19" s="17"/>
      <c r="V19" s="17"/>
      <c r="W19" s="17"/>
      <c r="X19" s="17"/>
      <c r="Y19" s="17"/>
      <c r="Z19" s="17"/>
    </row>
    <row r="20" spans="1:26" ht="16.350000000000001" customHeight="1">
      <c r="A20" s="72">
        <v>2</v>
      </c>
      <c r="B20" s="91"/>
      <c r="C20" s="17" t="s">
        <v>5092</v>
      </c>
      <c r="D20" s="17"/>
      <c r="E20" s="288"/>
      <c r="F20" s="3413"/>
      <c r="G20" s="3470"/>
      <c r="H20" s="17"/>
      <c r="I20" s="17"/>
      <c r="J20" s="17"/>
      <c r="K20" s="17"/>
      <c r="L20" s="17"/>
      <c r="M20" s="17"/>
      <c r="N20" s="17"/>
      <c r="O20" s="17"/>
      <c r="P20" s="17"/>
      <c r="Q20" s="17"/>
      <c r="R20" s="17"/>
      <c r="S20" s="17"/>
      <c r="T20" s="17"/>
      <c r="U20" s="17"/>
      <c r="V20" s="17"/>
      <c r="W20" s="17"/>
      <c r="X20" s="17"/>
      <c r="Y20" s="17"/>
      <c r="Z20" s="17"/>
    </row>
    <row r="21" spans="1:26" ht="16.350000000000001" customHeight="1">
      <c r="A21" s="72">
        <v>3</v>
      </c>
      <c r="B21" s="91"/>
      <c r="C21" s="17"/>
      <c r="D21" s="17"/>
      <c r="E21" s="288"/>
      <c r="F21" s="3413"/>
      <c r="G21" s="3470"/>
      <c r="H21" s="17"/>
      <c r="I21" s="17"/>
      <c r="J21" s="17"/>
      <c r="K21" s="17"/>
      <c r="L21" s="17"/>
      <c r="M21" s="17"/>
      <c r="N21" s="17"/>
      <c r="O21" s="17"/>
      <c r="P21" s="17"/>
      <c r="Q21" s="17"/>
      <c r="R21" s="17"/>
      <c r="S21" s="17"/>
      <c r="T21" s="17"/>
      <c r="U21" s="17"/>
      <c r="V21" s="17"/>
      <c r="W21" s="17"/>
      <c r="X21" s="17"/>
      <c r="Y21" s="17"/>
      <c r="Z21" s="17"/>
    </row>
    <row r="22" spans="1:26" ht="16.350000000000001" customHeight="1">
      <c r="A22" s="72">
        <v>4</v>
      </c>
      <c r="B22" s="91"/>
      <c r="C22" s="17" t="s">
        <v>5093</v>
      </c>
      <c r="D22" s="17"/>
      <c r="E22" s="288">
        <v>741634</v>
      </c>
      <c r="F22" s="3413"/>
      <c r="G22" s="3470">
        <f>E22+F22</f>
        <v>741634</v>
      </c>
      <c r="H22" s="17"/>
      <c r="I22" s="17"/>
      <c r="J22" s="17"/>
      <c r="K22" s="17"/>
      <c r="L22" s="17"/>
      <c r="M22" s="17"/>
      <c r="N22" s="17"/>
      <c r="O22" s="17"/>
      <c r="P22" s="17"/>
      <c r="Q22" s="17"/>
      <c r="R22" s="17"/>
      <c r="S22" s="17"/>
      <c r="T22" s="17"/>
      <c r="U22" s="17"/>
      <c r="V22" s="17"/>
      <c r="W22" s="17"/>
      <c r="X22" s="17"/>
      <c r="Y22" s="17"/>
      <c r="Z22" s="17"/>
    </row>
    <row r="23" spans="1:26" ht="16.350000000000001" customHeight="1">
      <c r="A23" s="72">
        <v>5</v>
      </c>
      <c r="B23" s="91"/>
      <c r="C23" s="17" t="s">
        <v>5094</v>
      </c>
      <c r="D23" s="17"/>
      <c r="E23" s="288"/>
      <c r="F23" s="3413"/>
      <c r="G23" s="3470"/>
      <c r="H23" s="17"/>
      <c r="I23" s="17"/>
      <c r="J23" s="17"/>
      <c r="K23" s="17"/>
      <c r="L23" s="17"/>
      <c r="M23" s="17"/>
      <c r="N23" s="17"/>
      <c r="O23" s="17"/>
      <c r="P23" s="17"/>
      <c r="Q23" s="17"/>
      <c r="R23" s="17"/>
      <c r="S23" s="17"/>
      <c r="T23" s="17"/>
      <c r="U23" s="17"/>
      <c r="V23" s="17"/>
      <c r="W23" s="17"/>
      <c r="X23" s="17"/>
      <c r="Y23" s="17"/>
      <c r="Z23" s="17"/>
    </row>
    <row r="24" spans="1:26" ht="16.350000000000001" customHeight="1">
      <c r="A24" s="72">
        <v>6</v>
      </c>
      <c r="B24" s="91"/>
      <c r="C24" s="17"/>
      <c r="D24" s="17"/>
      <c r="E24" s="288"/>
      <c r="F24" s="3413"/>
      <c r="G24" s="3470"/>
      <c r="H24" s="17"/>
      <c r="I24" s="17"/>
      <c r="J24" s="17"/>
      <c r="K24" s="17"/>
      <c r="L24" s="17"/>
      <c r="M24" s="17"/>
      <c r="N24" s="17"/>
      <c r="O24" s="17"/>
      <c r="P24" s="17"/>
      <c r="Q24" s="17"/>
      <c r="R24" s="17"/>
      <c r="S24" s="17"/>
      <c r="T24" s="17"/>
      <c r="U24" s="17"/>
      <c r="V24" s="17"/>
      <c r="W24" s="17"/>
      <c r="X24" s="17"/>
      <c r="Y24" s="17"/>
      <c r="Z24" s="17"/>
    </row>
    <row r="25" spans="1:26" ht="16.350000000000001" customHeight="1">
      <c r="A25" s="72">
        <v>7</v>
      </c>
      <c r="B25" s="91"/>
      <c r="C25" s="17" t="s">
        <v>5095</v>
      </c>
      <c r="D25" s="17"/>
      <c r="E25" s="288">
        <v>326874</v>
      </c>
      <c r="F25" s="3413"/>
      <c r="G25" s="3470">
        <f>E25+F25</f>
        <v>326874</v>
      </c>
      <c r="H25" s="17"/>
      <c r="I25" s="17"/>
      <c r="J25" s="17"/>
      <c r="K25" s="17"/>
      <c r="L25" s="17"/>
      <c r="M25" s="17"/>
      <c r="N25" s="17"/>
      <c r="O25" s="17"/>
      <c r="P25" s="17"/>
      <c r="Q25" s="17"/>
      <c r="R25" s="17"/>
      <c r="S25" s="17"/>
      <c r="T25" s="17"/>
      <c r="U25" s="17"/>
      <c r="V25" s="17"/>
      <c r="W25" s="17"/>
      <c r="X25" s="17"/>
      <c r="Y25" s="17"/>
      <c r="Z25" s="17"/>
    </row>
    <row r="26" spans="1:26" ht="16.350000000000001" customHeight="1">
      <c r="A26" s="72">
        <v>8</v>
      </c>
      <c r="B26" s="91"/>
      <c r="C26" s="17" t="s">
        <v>5096</v>
      </c>
      <c r="D26" s="17"/>
      <c r="E26" s="288"/>
      <c r="F26" s="3413"/>
      <c r="G26" s="3470"/>
      <c r="H26" s="17"/>
      <c r="I26" s="17"/>
      <c r="J26" s="17"/>
      <c r="K26" s="17"/>
      <c r="L26" s="17"/>
      <c r="M26" s="17"/>
      <c r="N26" s="17"/>
      <c r="O26" s="17"/>
      <c r="P26" s="17"/>
      <c r="Q26" s="17"/>
      <c r="R26" s="17"/>
      <c r="S26" s="17"/>
      <c r="T26" s="17"/>
      <c r="U26" s="17"/>
      <c r="V26" s="17"/>
      <c r="W26" s="17"/>
      <c r="X26" s="17"/>
      <c r="Y26" s="17"/>
      <c r="Z26" s="17"/>
    </row>
    <row r="27" spans="1:26" ht="16.350000000000001" customHeight="1">
      <c r="A27" s="72">
        <v>9</v>
      </c>
      <c r="B27" s="91"/>
      <c r="C27" s="17"/>
      <c r="D27" s="17"/>
      <c r="E27" s="288"/>
      <c r="F27" s="3413"/>
      <c r="G27" s="3470"/>
      <c r="H27" s="17"/>
      <c r="I27" s="17"/>
      <c r="J27" s="17"/>
      <c r="K27" s="17"/>
      <c r="L27" s="17"/>
      <c r="M27" s="17"/>
      <c r="N27" s="17"/>
      <c r="O27" s="17"/>
      <c r="P27" s="17"/>
      <c r="Q27" s="17"/>
      <c r="R27" s="17"/>
      <c r="S27" s="17"/>
      <c r="T27" s="17"/>
      <c r="U27" s="17"/>
      <c r="V27" s="17"/>
      <c r="W27" s="17"/>
      <c r="X27" s="17"/>
      <c r="Y27" s="17"/>
      <c r="Z27" s="17"/>
    </row>
    <row r="28" spans="1:26" ht="16.350000000000001" customHeight="1">
      <c r="A28" s="72">
        <v>10</v>
      </c>
      <c r="B28" s="91"/>
      <c r="C28" s="17" t="s">
        <v>5097</v>
      </c>
      <c r="D28" s="17"/>
      <c r="E28" s="288">
        <v>179444</v>
      </c>
      <c r="F28" s="3413"/>
      <c r="G28" s="3470">
        <f>E28+F28</f>
        <v>179444</v>
      </c>
      <c r="H28" s="17"/>
      <c r="I28" s="17"/>
      <c r="J28" s="17"/>
      <c r="K28" s="17"/>
      <c r="L28" s="17"/>
      <c r="M28" s="17"/>
      <c r="N28" s="17"/>
      <c r="O28" s="17"/>
      <c r="P28" s="17"/>
      <c r="Q28" s="17"/>
      <c r="R28" s="17"/>
      <c r="S28" s="17"/>
      <c r="T28" s="17"/>
      <c r="U28" s="17"/>
      <c r="V28" s="17"/>
      <c r="W28" s="17"/>
      <c r="X28" s="17"/>
      <c r="Y28" s="17"/>
      <c r="Z28" s="17"/>
    </row>
    <row r="29" spans="1:26" ht="16.350000000000001" customHeight="1">
      <c r="A29" s="72">
        <v>11</v>
      </c>
      <c r="B29" s="91"/>
      <c r="C29" s="17"/>
      <c r="D29" s="17"/>
      <c r="E29" s="288"/>
      <c r="F29" s="3413"/>
      <c r="G29" s="3470"/>
      <c r="H29" s="17"/>
      <c r="I29" s="17"/>
      <c r="J29" s="17"/>
      <c r="K29" s="17"/>
      <c r="L29" s="17"/>
      <c r="M29" s="17"/>
      <c r="N29" s="17"/>
      <c r="O29" s="17"/>
      <c r="P29" s="17"/>
      <c r="Q29" s="17"/>
      <c r="R29" s="17"/>
      <c r="S29" s="17"/>
      <c r="T29" s="17"/>
      <c r="U29" s="17"/>
      <c r="V29" s="17"/>
      <c r="W29" s="17"/>
      <c r="X29" s="17"/>
      <c r="Y29" s="17"/>
      <c r="Z29" s="17"/>
    </row>
    <row r="30" spans="1:26" ht="16.350000000000001" customHeight="1">
      <c r="A30" s="72">
        <v>12</v>
      </c>
      <c r="B30" s="91"/>
      <c r="C30" s="17" t="s">
        <v>5098</v>
      </c>
      <c r="D30" s="17"/>
      <c r="E30" s="288">
        <v>5462563</v>
      </c>
      <c r="F30" s="3413"/>
      <c r="G30" s="3470">
        <f>E30+F30</f>
        <v>5462563</v>
      </c>
      <c r="H30" s="17"/>
      <c r="I30" s="17"/>
      <c r="J30" s="17"/>
      <c r="K30" s="17"/>
      <c r="L30" s="17"/>
      <c r="M30" s="17"/>
      <c r="N30" s="17"/>
      <c r="O30" s="17"/>
      <c r="P30" s="17"/>
      <c r="Q30" s="17"/>
      <c r="R30" s="17"/>
      <c r="S30" s="17"/>
      <c r="T30" s="17"/>
      <c r="U30" s="17"/>
      <c r="V30" s="17"/>
      <c r="W30" s="17"/>
      <c r="X30" s="17"/>
      <c r="Y30" s="17"/>
      <c r="Z30" s="17"/>
    </row>
    <row r="31" spans="1:26" ht="16.350000000000001" customHeight="1">
      <c r="A31" s="72">
        <v>13</v>
      </c>
      <c r="B31" s="91"/>
      <c r="C31" s="17"/>
      <c r="D31" s="17"/>
      <c r="E31" s="288"/>
      <c r="F31" s="3413"/>
      <c r="G31" s="3470"/>
      <c r="H31" s="17"/>
      <c r="I31" s="17"/>
      <c r="J31" s="17"/>
      <c r="K31" s="17"/>
      <c r="L31" s="17"/>
      <c r="M31" s="17"/>
      <c r="N31" s="17"/>
      <c r="O31" s="17"/>
      <c r="P31" s="17"/>
      <c r="Q31" s="17"/>
      <c r="R31" s="17"/>
      <c r="S31" s="17"/>
      <c r="T31" s="17"/>
      <c r="U31" s="17"/>
      <c r="V31" s="17"/>
      <c r="W31" s="17"/>
      <c r="X31" s="17"/>
      <c r="Y31" s="17"/>
      <c r="Z31" s="17"/>
    </row>
    <row r="32" spans="1:26" ht="16.350000000000001" customHeight="1">
      <c r="A32" s="72">
        <v>14</v>
      </c>
      <c r="B32" s="91"/>
      <c r="C32" s="17" t="s">
        <v>5099</v>
      </c>
      <c r="D32" s="17"/>
      <c r="E32" s="288">
        <v>1037807</v>
      </c>
      <c r="F32" s="3413"/>
      <c r="G32" s="3470">
        <f>E32+F32</f>
        <v>1037807</v>
      </c>
      <c r="H32" s="17"/>
      <c r="I32" s="17"/>
      <c r="J32" s="17"/>
      <c r="K32" s="17"/>
      <c r="L32" s="17"/>
      <c r="M32" s="17"/>
      <c r="N32" s="17"/>
      <c r="O32" s="17"/>
      <c r="P32" s="17"/>
      <c r="Q32" s="17"/>
      <c r="R32" s="17"/>
      <c r="S32" s="17"/>
      <c r="T32" s="17"/>
      <c r="U32" s="17"/>
      <c r="V32" s="17"/>
      <c r="W32" s="17"/>
      <c r="X32" s="17"/>
      <c r="Y32" s="17"/>
      <c r="Z32" s="17"/>
    </row>
    <row r="33" spans="1:26" ht="16.350000000000001" customHeight="1">
      <c r="A33" s="72">
        <v>15</v>
      </c>
      <c r="B33" s="91"/>
      <c r="C33" s="17"/>
      <c r="D33" s="17"/>
      <c r="E33" s="288"/>
      <c r="F33" s="3413"/>
      <c r="G33" s="3470"/>
      <c r="H33" s="17"/>
      <c r="I33" s="17"/>
      <c r="J33" s="17"/>
      <c r="K33" s="17"/>
      <c r="L33" s="17"/>
      <c r="M33" s="17"/>
      <c r="N33" s="17"/>
      <c r="O33" s="17"/>
      <c r="P33" s="17"/>
      <c r="Q33" s="17"/>
      <c r="R33" s="17"/>
      <c r="S33" s="17"/>
      <c r="T33" s="17"/>
      <c r="U33" s="17"/>
      <c r="V33" s="17"/>
      <c r="W33" s="17"/>
      <c r="X33" s="17"/>
      <c r="Y33" s="17"/>
      <c r="Z33" s="17"/>
    </row>
    <row r="34" spans="1:26" ht="16.350000000000001" customHeight="1">
      <c r="A34" s="72">
        <v>16</v>
      </c>
      <c r="B34" s="91"/>
      <c r="C34" s="17" t="s">
        <v>5100</v>
      </c>
      <c r="D34" s="17"/>
      <c r="E34" s="288">
        <v>225616</v>
      </c>
      <c r="F34" s="3413"/>
      <c r="G34" s="3470">
        <f>E34+F34</f>
        <v>225616</v>
      </c>
      <c r="H34" s="17"/>
      <c r="I34" s="17"/>
      <c r="J34" s="17"/>
      <c r="K34" s="17"/>
      <c r="L34" s="17"/>
      <c r="M34" s="17"/>
      <c r="N34" s="17"/>
      <c r="O34" s="17"/>
      <c r="P34" s="17"/>
      <c r="Q34" s="17"/>
      <c r="R34" s="17"/>
      <c r="S34" s="17"/>
      <c r="T34" s="17"/>
      <c r="U34" s="17"/>
      <c r="V34" s="17"/>
      <c r="W34" s="17"/>
      <c r="X34" s="17"/>
      <c r="Y34" s="17"/>
      <c r="Z34" s="17"/>
    </row>
    <row r="35" spans="1:26" ht="16.350000000000001" customHeight="1">
      <c r="A35" s="72">
        <v>17</v>
      </c>
      <c r="B35" s="91"/>
      <c r="C35" s="17"/>
      <c r="D35" s="17"/>
      <c r="E35" s="288"/>
      <c r="F35" s="3413"/>
      <c r="G35" s="3470"/>
      <c r="H35" s="17"/>
      <c r="I35" s="17"/>
      <c r="J35" s="17"/>
      <c r="K35" s="17"/>
      <c r="L35" s="17"/>
      <c r="M35" s="17"/>
      <c r="N35" s="17"/>
      <c r="O35" s="17"/>
      <c r="P35" s="17"/>
      <c r="Q35" s="17"/>
      <c r="R35" s="17"/>
      <c r="S35" s="17"/>
      <c r="T35" s="17"/>
      <c r="U35" s="17"/>
      <c r="V35" s="17"/>
      <c r="W35" s="17"/>
      <c r="X35" s="17"/>
      <c r="Y35" s="17"/>
      <c r="Z35" s="17"/>
    </row>
    <row r="36" spans="1:26" ht="16.350000000000001" customHeight="1">
      <c r="A36" s="72">
        <v>18</v>
      </c>
      <c r="B36" s="91"/>
      <c r="C36" s="17" t="s">
        <v>5101</v>
      </c>
      <c r="D36" s="17"/>
      <c r="E36" s="288">
        <v>308650</v>
      </c>
      <c r="F36" s="3413"/>
      <c r="G36" s="3470">
        <f>E36+F36</f>
        <v>308650</v>
      </c>
      <c r="H36" s="17"/>
      <c r="I36" s="17"/>
      <c r="J36" s="17"/>
      <c r="K36" s="17"/>
      <c r="L36" s="17"/>
      <c r="M36" s="17"/>
      <c r="N36" s="17"/>
      <c r="O36" s="17"/>
      <c r="P36" s="17"/>
      <c r="Q36" s="17"/>
      <c r="R36" s="17"/>
      <c r="S36" s="17"/>
      <c r="T36" s="17"/>
      <c r="U36" s="17"/>
      <c r="V36" s="17"/>
      <c r="W36" s="17"/>
      <c r="X36" s="17"/>
      <c r="Y36" s="17"/>
      <c r="Z36" s="17"/>
    </row>
    <row r="37" spans="1:26" ht="16.350000000000001" customHeight="1">
      <c r="A37" s="72">
        <v>19</v>
      </c>
      <c r="B37" s="91"/>
      <c r="C37" s="17"/>
      <c r="D37" s="17"/>
      <c r="E37" s="288"/>
      <c r="F37" s="3413"/>
      <c r="G37" s="3470"/>
      <c r="H37" s="17"/>
      <c r="I37" s="17"/>
      <c r="J37" s="17"/>
      <c r="K37" s="17"/>
      <c r="L37" s="17"/>
      <c r="M37" s="17"/>
      <c r="N37" s="17"/>
      <c r="O37" s="17"/>
      <c r="P37" s="17"/>
      <c r="Q37" s="17"/>
      <c r="R37" s="17"/>
      <c r="S37" s="17"/>
      <c r="T37" s="17"/>
      <c r="U37" s="17"/>
      <c r="V37" s="17"/>
      <c r="W37" s="17"/>
      <c r="X37" s="17"/>
      <c r="Y37" s="17"/>
      <c r="Z37" s="17"/>
    </row>
    <row r="38" spans="1:26" ht="16.350000000000001" customHeight="1">
      <c r="A38" s="72">
        <v>20</v>
      </c>
      <c r="B38" s="91"/>
      <c r="C38" s="17" t="s">
        <v>5102</v>
      </c>
      <c r="D38" s="17"/>
      <c r="E38" s="288">
        <v>126673</v>
      </c>
      <c r="F38" s="3413"/>
      <c r="G38" s="3470">
        <f>E38+F38</f>
        <v>126673</v>
      </c>
      <c r="H38" s="17"/>
      <c r="I38" s="17"/>
      <c r="J38" s="17"/>
      <c r="K38" s="17"/>
      <c r="L38" s="17"/>
      <c r="M38" s="17"/>
      <c r="N38" s="17"/>
      <c r="O38" s="17"/>
      <c r="P38" s="17"/>
      <c r="Q38" s="17"/>
      <c r="R38" s="17"/>
      <c r="S38" s="17"/>
      <c r="T38" s="17"/>
      <c r="U38" s="17"/>
      <c r="V38" s="17"/>
      <c r="W38" s="17"/>
      <c r="X38" s="17"/>
      <c r="Y38" s="17"/>
      <c r="Z38" s="17"/>
    </row>
    <row r="39" spans="1:26" ht="16.350000000000001" customHeight="1">
      <c r="A39" s="72">
        <v>21</v>
      </c>
      <c r="B39" s="91"/>
      <c r="C39" s="17"/>
      <c r="D39" s="17"/>
      <c r="E39" s="288"/>
      <c r="F39" s="3413"/>
      <c r="G39" s="3470"/>
      <c r="H39" s="17"/>
      <c r="I39" s="17"/>
      <c r="J39" s="17"/>
      <c r="K39" s="17"/>
      <c r="L39" s="17"/>
      <c r="M39" s="17"/>
      <c r="N39" s="17"/>
      <c r="O39" s="17"/>
      <c r="P39" s="17"/>
      <c r="Q39" s="17"/>
      <c r="R39" s="17"/>
      <c r="S39" s="17"/>
      <c r="T39" s="17"/>
      <c r="U39" s="17"/>
      <c r="V39" s="17"/>
      <c r="W39" s="17"/>
      <c r="X39" s="17"/>
      <c r="Y39" s="17"/>
      <c r="Z39" s="17"/>
    </row>
    <row r="40" spans="1:26" ht="16.350000000000001" customHeight="1">
      <c r="A40" s="72">
        <v>22</v>
      </c>
      <c r="B40" s="91"/>
      <c r="C40" s="17" t="s">
        <v>6720</v>
      </c>
      <c r="D40" s="17"/>
      <c r="E40" s="288">
        <v>401659</v>
      </c>
      <c r="F40" s="3413"/>
      <c r="G40" s="3470">
        <f>E40+F40</f>
        <v>401659</v>
      </c>
      <c r="H40" s="17"/>
      <c r="I40" s="17"/>
      <c r="J40" s="17"/>
      <c r="K40" s="17"/>
      <c r="L40" s="17"/>
      <c r="M40" s="17"/>
      <c r="N40" s="17"/>
      <c r="O40" s="17"/>
      <c r="P40" s="17"/>
      <c r="Q40" s="17"/>
      <c r="R40" s="17"/>
      <c r="S40" s="17"/>
      <c r="T40" s="17"/>
      <c r="U40" s="17"/>
      <c r="V40" s="17"/>
      <c r="W40" s="17"/>
      <c r="X40" s="17"/>
      <c r="Y40" s="17"/>
      <c r="Z40" s="17"/>
    </row>
    <row r="41" spans="1:26" ht="16.350000000000001" customHeight="1">
      <c r="A41" s="72">
        <v>23</v>
      </c>
      <c r="B41" s="91"/>
      <c r="C41" s="17"/>
      <c r="D41" s="17"/>
      <c r="E41" s="288"/>
      <c r="F41" s="3413"/>
      <c r="G41" s="3470"/>
      <c r="H41" s="17"/>
      <c r="I41" s="17"/>
      <c r="J41" s="17"/>
      <c r="K41" s="17"/>
      <c r="L41" s="17"/>
      <c r="M41" s="17"/>
      <c r="N41" s="17"/>
      <c r="O41" s="17"/>
      <c r="P41" s="17"/>
      <c r="Q41" s="17"/>
      <c r="R41" s="17"/>
      <c r="S41" s="17"/>
      <c r="T41" s="17"/>
      <c r="U41" s="17"/>
      <c r="V41" s="17"/>
      <c r="W41" s="17"/>
      <c r="X41" s="17"/>
      <c r="Y41" s="17"/>
      <c r="Z41" s="17"/>
    </row>
    <row r="42" spans="1:26" ht="16.350000000000001" customHeight="1">
      <c r="A42" s="72">
        <v>24</v>
      </c>
      <c r="B42" s="91"/>
      <c r="C42" s="17"/>
      <c r="D42" s="17"/>
      <c r="E42" s="288"/>
      <c r="F42" s="3413"/>
      <c r="G42" s="3470"/>
      <c r="H42" s="17"/>
      <c r="I42" s="17"/>
      <c r="J42" s="17"/>
      <c r="K42" s="17"/>
      <c r="L42" s="17"/>
      <c r="M42" s="17"/>
      <c r="N42" s="17"/>
      <c r="O42" s="17"/>
      <c r="P42" s="17"/>
      <c r="Q42" s="17"/>
      <c r="R42" s="17"/>
      <c r="S42" s="17"/>
      <c r="T42" s="17"/>
      <c r="U42" s="17"/>
      <c r="V42" s="17"/>
      <c r="W42" s="17"/>
      <c r="X42" s="17"/>
      <c r="Y42" s="17"/>
      <c r="Z42" s="17"/>
    </row>
    <row r="43" spans="1:26" ht="16.350000000000001" customHeight="1">
      <c r="A43" s="72">
        <v>25</v>
      </c>
      <c r="B43" s="91"/>
      <c r="C43" s="17"/>
      <c r="D43" s="17"/>
      <c r="E43" s="288"/>
      <c r="F43" s="3413"/>
      <c r="G43" s="3470"/>
      <c r="H43" s="17"/>
      <c r="I43" s="17"/>
      <c r="J43" s="17"/>
      <c r="K43" s="17"/>
      <c r="L43" s="17"/>
      <c r="M43" s="17"/>
      <c r="N43" s="17"/>
      <c r="O43" s="17"/>
      <c r="P43" s="17"/>
      <c r="Q43" s="17"/>
      <c r="R43" s="17"/>
      <c r="S43" s="17"/>
      <c r="T43" s="17"/>
      <c r="U43" s="17"/>
      <c r="V43" s="17"/>
      <c r="W43" s="17"/>
      <c r="X43" s="17"/>
      <c r="Y43" s="17"/>
      <c r="Z43" s="17"/>
    </row>
    <row r="44" spans="1:26" ht="16.350000000000001" customHeight="1">
      <c r="A44" s="72">
        <v>26</v>
      </c>
      <c r="B44" s="91"/>
      <c r="C44" s="17"/>
      <c r="D44" s="17"/>
      <c r="E44" s="288"/>
      <c r="F44" s="3413"/>
      <c r="G44" s="3470"/>
      <c r="H44" s="17"/>
      <c r="I44" s="17"/>
      <c r="J44" s="17"/>
      <c r="K44" s="17"/>
      <c r="L44" s="17"/>
      <c r="M44" s="17"/>
      <c r="N44" s="17"/>
      <c r="O44" s="17"/>
      <c r="P44" s="17"/>
      <c r="Q44" s="17"/>
      <c r="R44" s="17"/>
      <c r="S44" s="17"/>
      <c r="T44" s="17"/>
      <c r="U44" s="17"/>
      <c r="V44" s="17"/>
      <c r="W44" s="17"/>
      <c r="X44" s="17"/>
      <c r="Y44" s="17"/>
      <c r="Z44" s="17"/>
    </row>
    <row r="45" spans="1:26" ht="16.350000000000001" customHeight="1">
      <c r="A45" s="72">
        <v>27</v>
      </c>
      <c r="B45" s="91"/>
      <c r="C45" s="17"/>
      <c r="D45" s="17"/>
      <c r="E45" s="288"/>
      <c r="F45" s="3413"/>
      <c r="G45" s="3470"/>
      <c r="H45" s="17"/>
      <c r="I45" s="17"/>
      <c r="J45" s="17"/>
      <c r="K45" s="17"/>
      <c r="L45" s="17"/>
      <c r="M45" s="17"/>
      <c r="N45" s="17"/>
      <c r="O45" s="17"/>
      <c r="P45" s="17"/>
      <c r="Q45" s="17"/>
      <c r="R45" s="17"/>
      <c r="S45" s="17"/>
      <c r="T45" s="17"/>
      <c r="U45" s="17"/>
      <c r="V45" s="17"/>
      <c r="W45" s="17"/>
      <c r="X45" s="17"/>
      <c r="Y45" s="17"/>
      <c r="Z45" s="17"/>
    </row>
    <row r="46" spans="1:26" ht="16.350000000000001" customHeight="1">
      <c r="A46" s="72">
        <v>28</v>
      </c>
      <c r="B46" s="91"/>
      <c r="C46" s="17"/>
      <c r="D46" s="17"/>
      <c r="E46" s="288"/>
      <c r="F46" s="3413"/>
      <c r="G46" s="3470"/>
      <c r="H46" s="17"/>
      <c r="I46" s="17"/>
      <c r="J46" s="17"/>
      <c r="K46" s="17"/>
      <c r="L46" s="17"/>
      <c r="M46" s="17"/>
      <c r="N46" s="17"/>
      <c r="O46" s="17"/>
      <c r="P46" s="17"/>
      <c r="Q46" s="17"/>
      <c r="R46" s="17"/>
      <c r="S46" s="17"/>
      <c r="T46" s="17"/>
      <c r="U46" s="17"/>
      <c r="V46" s="17"/>
      <c r="W46" s="17"/>
      <c r="X46" s="17"/>
      <c r="Y46" s="17"/>
      <c r="Z46" s="17"/>
    </row>
    <row r="47" spans="1:26" ht="16.350000000000001" customHeight="1">
      <c r="A47" s="72">
        <v>29</v>
      </c>
      <c r="B47" s="91"/>
      <c r="C47" s="17"/>
      <c r="D47" s="17"/>
      <c r="E47" s="288"/>
      <c r="F47" s="3413"/>
      <c r="G47" s="3470"/>
      <c r="H47" s="17"/>
      <c r="I47" s="17"/>
      <c r="J47" s="17"/>
      <c r="K47" s="17"/>
      <c r="L47" s="17"/>
      <c r="M47" s="17"/>
      <c r="N47" s="17"/>
      <c r="O47" s="17"/>
      <c r="P47" s="17"/>
      <c r="Q47" s="17"/>
      <c r="R47" s="17"/>
      <c r="S47" s="17"/>
      <c r="T47" s="17"/>
      <c r="U47" s="17"/>
      <c r="V47" s="17"/>
      <c r="W47" s="17"/>
      <c r="X47" s="17"/>
      <c r="Y47" s="17"/>
      <c r="Z47" s="17"/>
    </row>
    <row r="48" spans="1:26" ht="16.350000000000001" customHeight="1">
      <c r="A48" s="72">
        <v>30</v>
      </c>
      <c r="B48" s="91"/>
      <c r="C48" s="17"/>
      <c r="D48" s="17"/>
      <c r="E48" s="288"/>
      <c r="F48" s="3413"/>
      <c r="G48" s="3470"/>
      <c r="H48" s="17"/>
      <c r="I48" s="17"/>
      <c r="J48" s="17"/>
      <c r="K48" s="17"/>
    </row>
    <row r="49" spans="1:11" ht="16.350000000000001" customHeight="1">
      <c r="A49" s="72">
        <v>31</v>
      </c>
      <c r="B49" s="91"/>
      <c r="C49" s="17"/>
      <c r="D49" s="17"/>
      <c r="E49" s="288"/>
      <c r="F49" s="3413"/>
      <c r="G49" s="3470"/>
      <c r="H49" s="17"/>
      <c r="I49" s="17"/>
      <c r="J49" s="17"/>
      <c r="K49" s="17"/>
    </row>
    <row r="50" spans="1:11" ht="16.350000000000001" customHeight="1">
      <c r="A50" s="72">
        <v>32</v>
      </c>
      <c r="B50" s="91"/>
      <c r="C50" s="17"/>
      <c r="D50" s="17"/>
      <c r="E50" s="288"/>
      <c r="F50" s="3413"/>
      <c r="G50" s="3470"/>
      <c r="H50" s="17"/>
      <c r="I50" s="17"/>
      <c r="J50" s="17"/>
      <c r="K50" s="17"/>
    </row>
    <row r="51" spans="1:11" ht="16.350000000000001" customHeight="1">
      <c r="A51" s="72">
        <v>33</v>
      </c>
      <c r="B51" s="91"/>
      <c r="C51" s="17"/>
      <c r="D51" s="17"/>
      <c r="E51" s="288"/>
      <c r="F51" s="3413"/>
      <c r="G51" s="3470"/>
      <c r="H51" s="17"/>
      <c r="I51" s="17"/>
      <c r="J51" s="17"/>
    </row>
    <row r="52" spans="1:11" ht="16.350000000000001" customHeight="1">
      <c r="A52" s="72">
        <v>34</v>
      </c>
      <c r="B52" s="91"/>
      <c r="C52" s="17"/>
      <c r="D52" s="17"/>
      <c r="E52" s="288"/>
      <c r="F52" s="3413"/>
      <c r="G52" s="3470"/>
      <c r="H52" s="17"/>
      <c r="I52" s="17"/>
      <c r="J52" s="17"/>
    </row>
    <row r="53" spans="1:11" ht="16.350000000000001" customHeight="1">
      <c r="A53" s="72">
        <v>35</v>
      </c>
      <c r="B53" s="91"/>
      <c r="C53" s="17"/>
      <c r="D53" s="17"/>
      <c r="E53" s="288"/>
      <c r="F53" s="3413"/>
      <c r="G53" s="3470"/>
      <c r="H53" s="17"/>
      <c r="I53" s="17"/>
      <c r="J53" s="17"/>
    </row>
    <row r="54" spans="1:11" ht="16.350000000000001" customHeight="1">
      <c r="A54" s="72">
        <v>36</v>
      </c>
      <c r="B54" s="91"/>
      <c r="C54" s="17"/>
      <c r="D54" s="17"/>
      <c r="E54" s="288"/>
      <c r="F54" s="3413"/>
      <c r="G54" s="3470"/>
      <c r="H54" s="17"/>
      <c r="I54" s="17"/>
      <c r="J54" s="17"/>
    </row>
    <row r="55" spans="1:11" ht="16.350000000000001" customHeight="1">
      <c r="A55" s="72">
        <v>37</v>
      </c>
      <c r="B55" s="91"/>
      <c r="C55" s="17"/>
      <c r="D55" s="17"/>
      <c r="E55" s="288"/>
      <c r="F55" s="3413"/>
      <c r="G55" s="3470"/>
      <c r="H55" s="17"/>
      <c r="I55" s="17"/>
      <c r="J55" s="17"/>
    </row>
    <row r="56" spans="1:11" ht="16.350000000000001" customHeight="1">
      <c r="A56" s="72">
        <v>38</v>
      </c>
      <c r="B56" s="91"/>
      <c r="C56" s="17"/>
      <c r="D56" s="17"/>
      <c r="E56" s="288"/>
      <c r="F56" s="3413"/>
      <c r="G56" s="3470"/>
      <c r="H56" s="17"/>
      <c r="I56" s="17"/>
      <c r="J56" s="17"/>
    </row>
    <row r="57" spans="1:11" ht="16.350000000000001" customHeight="1">
      <c r="A57" s="72">
        <v>39</v>
      </c>
      <c r="B57" s="91"/>
      <c r="C57" s="17"/>
      <c r="D57" s="17"/>
      <c r="E57" s="288"/>
      <c r="F57" s="3413"/>
      <c r="G57" s="3470"/>
      <c r="H57" s="17"/>
      <c r="I57" s="17"/>
      <c r="J57" s="17"/>
    </row>
    <row r="58" spans="1:11" ht="16.350000000000001" customHeight="1">
      <c r="A58" s="72">
        <v>40</v>
      </c>
      <c r="B58" s="91"/>
      <c r="C58" s="17"/>
      <c r="D58" s="17"/>
      <c r="E58" s="288"/>
      <c r="F58" s="3413"/>
      <c r="G58" s="3470"/>
      <c r="H58" s="17"/>
      <c r="I58" s="17"/>
      <c r="J58" s="17"/>
    </row>
    <row r="59" spans="1:11" ht="16.350000000000001" customHeight="1">
      <c r="A59" s="72">
        <v>41</v>
      </c>
      <c r="B59" s="91"/>
      <c r="C59" s="17" t="s">
        <v>881</v>
      </c>
      <c r="D59" s="17"/>
      <c r="E59" s="288">
        <v>1644393.9999999991</v>
      </c>
      <c r="F59" s="3413"/>
      <c r="G59" s="3470">
        <f>E59+F59</f>
        <v>1644393.9999999991</v>
      </c>
      <c r="H59" s="17"/>
      <c r="I59" s="17"/>
      <c r="J59" s="17"/>
    </row>
    <row r="60" spans="1:11" ht="16.350000000000001" customHeight="1">
      <c r="A60" s="72">
        <v>42</v>
      </c>
      <c r="B60" s="91"/>
      <c r="C60" s="17" t="s">
        <v>882</v>
      </c>
      <c r="D60" s="17"/>
      <c r="E60" s="288">
        <v>-138363</v>
      </c>
      <c r="F60" s="3413"/>
      <c r="G60" s="3470">
        <f>E60+F60</f>
        <v>-138363</v>
      </c>
      <c r="H60" s="17"/>
      <c r="I60" s="17"/>
      <c r="J60" s="17"/>
    </row>
    <row r="61" spans="1:11" ht="16.350000000000001" customHeight="1" thickBot="1">
      <c r="A61" s="278">
        <v>43</v>
      </c>
      <c r="B61" s="235"/>
      <c r="C61" s="255" t="s">
        <v>883</v>
      </c>
      <c r="D61" s="255"/>
      <c r="E61" s="254">
        <f>SUM(E19:E60)</f>
        <v>11562002</v>
      </c>
      <c r="F61" s="254">
        <f>SUM(F19:F60)</f>
        <v>0</v>
      </c>
      <c r="G61" s="252">
        <f>SUM(G19:G60)</f>
        <v>11562002</v>
      </c>
      <c r="H61" s="3458"/>
      <c r="I61" s="3458"/>
      <c r="J61" s="17"/>
    </row>
    <row r="62" spans="1:11">
      <c r="A62" s="17"/>
      <c r="B62" s="17"/>
      <c r="C62" s="17"/>
      <c r="D62" s="17"/>
      <c r="E62" s="17"/>
      <c r="F62" s="17"/>
      <c r="G62" s="17"/>
      <c r="H62" s="17"/>
      <c r="I62" s="17"/>
      <c r="J62" s="17"/>
    </row>
    <row r="63" spans="1:11">
      <c r="A63" s="17" t="s">
        <v>884</v>
      </c>
      <c r="B63" s="17"/>
      <c r="C63" s="17"/>
      <c r="D63" s="17"/>
      <c r="E63" s="17"/>
      <c r="F63" s="17"/>
      <c r="G63" s="257" t="s">
        <v>2804</v>
      </c>
      <c r="H63" s="17"/>
      <c r="I63" s="17"/>
      <c r="J63" s="17"/>
    </row>
    <row r="64" spans="1:11">
      <c r="A64" s="69" t="s">
        <v>886</v>
      </c>
      <c r="B64" s="69"/>
      <c r="C64" s="69"/>
      <c r="D64" s="69"/>
      <c r="E64" s="69"/>
      <c r="F64" s="69"/>
      <c r="G64" s="69"/>
      <c r="H64" s="17"/>
      <c r="I64" s="17"/>
      <c r="J64" s="17"/>
    </row>
    <row r="65" spans="1:10">
      <c r="A65" s="17"/>
      <c r="B65" s="17"/>
      <c r="C65"/>
      <c r="D65"/>
      <c r="E65" s="17"/>
      <c r="F65" s="17"/>
      <c r="G65" s="17"/>
      <c r="I65" s="17"/>
      <c r="J65" s="17"/>
    </row>
    <row r="66" spans="1:10" ht="15.75" thickBot="1">
      <c r="A66" s="17" t="str">
        <f>'Data Sheet'!$C$25</f>
        <v xml:space="preserve">Niagara Mohawk Power Corporation </v>
      </c>
      <c r="B66" s="17"/>
      <c r="C66" s="17"/>
      <c r="D66" s="17"/>
      <c r="E66" s="17"/>
      <c r="F66" s="641" t="str">
        <f>'Data Sheet'!$C$40</f>
        <v>April 12, 2018</v>
      </c>
      <c r="G66" s="257" t="str">
        <f>'Data Sheet'!$C$38</f>
        <v>December 31, 2017</v>
      </c>
      <c r="I66" s="17"/>
      <c r="J66" s="17"/>
    </row>
    <row r="67" spans="1:10">
      <c r="A67" s="29"/>
      <c r="B67" s="66"/>
      <c r="C67" s="66"/>
      <c r="D67" s="66"/>
      <c r="E67" s="66"/>
      <c r="F67" s="66"/>
      <c r="G67" s="67"/>
      <c r="I67" s="17"/>
      <c r="J67" s="17"/>
    </row>
    <row r="68" spans="1:10">
      <c r="A68" s="774"/>
      <c r="B68"/>
      <c r="C68"/>
      <c r="D68"/>
      <c r="E68"/>
      <c r="F68"/>
      <c r="G68" s="70"/>
      <c r="I68" s="17"/>
      <c r="J68" s="17"/>
    </row>
    <row r="69" spans="1:10">
      <c r="A69" s="72"/>
      <c r="B69" s="771"/>
      <c r="C69" s="771"/>
      <c r="D69" s="771"/>
      <c r="E69" s="771"/>
      <c r="F69" s="771"/>
      <c r="G69" s="73"/>
      <c r="I69" s="17"/>
      <c r="J69" s="17"/>
    </row>
    <row r="70" spans="1:10">
      <c r="A70" s="72"/>
      <c r="B70" s="771"/>
      <c r="C70" s="771"/>
      <c r="D70" s="771"/>
      <c r="E70" s="771"/>
      <c r="F70" s="771"/>
      <c r="G70" s="73"/>
      <c r="I70" s="17"/>
      <c r="J70" s="17"/>
    </row>
    <row r="71" spans="1:10" ht="15.75">
      <c r="A71" s="774"/>
      <c r="B71"/>
      <c r="C71"/>
      <c r="D71"/>
      <c r="E71"/>
      <c r="F71" s="71"/>
      <c r="G71" s="291"/>
      <c r="I71" s="17"/>
      <c r="J71" s="17"/>
    </row>
    <row r="72" spans="1:10" ht="15.75">
      <c r="A72" s="774"/>
      <c r="B72"/>
      <c r="C72"/>
      <c r="D72"/>
      <c r="E72"/>
      <c r="F72" s="71"/>
      <c r="G72" s="291"/>
      <c r="I72" s="17"/>
      <c r="J72" s="17"/>
    </row>
    <row r="73" spans="1:10" s="773" customFormat="1" ht="15.75">
      <c r="A73" s="774"/>
      <c r="B73" s="772"/>
      <c r="C73" s="772"/>
      <c r="D73" s="772"/>
      <c r="E73" s="772"/>
      <c r="F73" s="775"/>
      <c r="G73" s="73"/>
      <c r="I73" s="771"/>
      <c r="J73" s="771"/>
    </row>
    <row r="74" spans="1:10">
      <c r="A74" s="72"/>
      <c r="B74" s="17"/>
      <c r="C74" s="17"/>
      <c r="D74" s="17"/>
      <c r="E74" s="17"/>
      <c r="F74" s="17"/>
      <c r="G74" s="70"/>
      <c r="I74" s="17"/>
      <c r="J74" s="17"/>
    </row>
    <row r="75" spans="1:10">
      <c r="A75" s="72"/>
      <c r="B75" s="17"/>
      <c r="C75" s="17"/>
      <c r="D75" s="17"/>
      <c r="E75" s="17"/>
      <c r="F75" s="17"/>
      <c r="G75" s="73"/>
      <c r="I75" s="17"/>
      <c r="J75" s="17"/>
    </row>
    <row r="76" spans="1:10">
      <c r="A76" s="72"/>
      <c r="B76" s="17"/>
      <c r="C76" s="17"/>
      <c r="D76" s="17"/>
      <c r="E76" s="17"/>
      <c r="F76" s="17"/>
      <c r="G76" s="73"/>
      <c r="I76" s="17"/>
      <c r="J76" s="17"/>
    </row>
    <row r="77" spans="1:10" ht="15.75">
      <c r="A77" s="72"/>
      <c r="B77" s="17"/>
      <c r="C77" s="17"/>
      <c r="D77" s="17"/>
      <c r="E77" s="17"/>
      <c r="F77" s="17"/>
      <c r="G77" s="291"/>
      <c r="I77" s="17"/>
      <c r="J77" s="17"/>
    </row>
    <row r="78" spans="1:10" ht="15.75">
      <c r="A78" s="72"/>
      <c r="B78" s="17"/>
      <c r="C78" s="17"/>
      <c r="D78" s="17"/>
      <c r="E78" s="17"/>
      <c r="F78" s="17"/>
      <c r="G78" s="291"/>
      <c r="I78" s="17"/>
      <c r="J78" s="17"/>
    </row>
    <row r="79" spans="1:10" ht="15.75">
      <c r="A79" s="72"/>
      <c r="B79" s="17"/>
      <c r="C79" s="17"/>
      <c r="D79" s="17"/>
      <c r="E79" s="17"/>
      <c r="F79" s="17"/>
      <c r="G79" s="291"/>
      <c r="I79" s="17"/>
      <c r="J79" s="17"/>
    </row>
    <row r="80" spans="1:10" s="773" customFormat="1">
      <c r="A80" s="72"/>
      <c r="B80" s="771"/>
      <c r="C80" s="771"/>
      <c r="D80" s="771"/>
      <c r="E80" s="771"/>
      <c r="F80" s="771"/>
      <c r="G80" s="73"/>
      <c r="I80" s="771"/>
      <c r="J80" s="771"/>
    </row>
    <row r="81" spans="1:10">
      <c r="A81" s="72"/>
      <c r="B81" s="17"/>
      <c r="C81" s="17"/>
      <c r="D81" s="17"/>
      <c r="E81" s="17"/>
      <c r="F81" s="17"/>
      <c r="G81" s="73"/>
      <c r="I81" s="17"/>
      <c r="J81" s="17"/>
    </row>
    <row r="82" spans="1:10">
      <c r="A82" s="72"/>
      <c r="B82" s="17"/>
      <c r="C82" s="272"/>
      <c r="D82" s="17"/>
      <c r="E82" s="272"/>
      <c r="F82" s="272"/>
      <c r="G82" s="73"/>
      <c r="I82" s="17"/>
      <c r="J82" s="17"/>
    </row>
    <row r="83" spans="1:10">
      <c r="A83" s="72"/>
      <c r="B83" s="17"/>
      <c r="C83" s="17"/>
      <c r="D83" s="17"/>
      <c r="E83" s="17"/>
      <c r="F83" s="17"/>
      <c r="G83" s="73"/>
      <c r="I83" s="17"/>
      <c r="J83" s="17"/>
    </row>
    <row r="84" spans="1:10">
      <c r="A84" s="72"/>
      <c r="B84" s="17"/>
      <c r="C84" s="771"/>
      <c r="D84" s="17"/>
      <c r="E84" s="17"/>
      <c r="F84" s="17"/>
      <c r="G84" s="73"/>
      <c r="I84" s="17"/>
      <c r="J84" s="17"/>
    </row>
    <row r="85" spans="1:10">
      <c r="A85" s="72"/>
      <c r="B85" s="17"/>
      <c r="C85" s="17"/>
      <c r="D85" s="17"/>
      <c r="E85"/>
      <c r="F85" s="17"/>
      <c r="G85" s="73"/>
      <c r="I85" s="17"/>
      <c r="J85" s="17"/>
    </row>
    <row r="86" spans="1:10">
      <c r="A86" s="72"/>
      <c r="B86" s="17"/>
      <c r="C86" s="17"/>
      <c r="D86" s="17"/>
      <c r="E86" s="17"/>
      <c r="F86" s="17"/>
      <c r="G86" s="73"/>
      <c r="I86" s="17"/>
      <c r="J86" s="17"/>
    </row>
    <row r="87" spans="1:10">
      <c r="A87" s="72"/>
      <c r="B87" s="17"/>
      <c r="C87" s="17"/>
      <c r="D87" s="17"/>
      <c r="E87" s="17"/>
      <c r="F87" s="17"/>
      <c r="G87" s="73"/>
      <c r="I87" s="17"/>
      <c r="J87" s="17"/>
    </row>
    <row r="88" spans="1:10">
      <c r="A88" s="72"/>
      <c r="B88" s="17"/>
      <c r="C88" s="17"/>
      <c r="D88" s="17"/>
      <c r="E88" s="17"/>
      <c r="F88" s="17"/>
      <c r="G88" s="73"/>
      <c r="I88" s="17"/>
      <c r="J88" s="17"/>
    </row>
    <row r="89" spans="1:10">
      <c r="A89" s="72"/>
      <c r="B89" s="17"/>
      <c r="C89" s="17"/>
      <c r="D89" s="17"/>
      <c r="E89" s="17"/>
      <c r="F89" s="17"/>
      <c r="G89" s="73"/>
      <c r="I89" s="17"/>
      <c r="J89" s="17"/>
    </row>
    <row r="90" spans="1:10">
      <c r="A90" s="72"/>
      <c r="B90" s="17"/>
      <c r="C90" s="17"/>
      <c r="D90" s="17"/>
      <c r="E90" s="17"/>
      <c r="F90" s="17"/>
      <c r="G90" s="73"/>
      <c r="I90" s="17"/>
      <c r="J90" s="17"/>
    </row>
    <row r="91" spans="1:10">
      <c r="A91" s="72"/>
      <c r="B91" s="17"/>
      <c r="C91" s="17"/>
      <c r="D91" s="17"/>
      <c r="E91" s="17"/>
      <c r="F91" s="17"/>
      <c r="G91" s="73"/>
      <c r="I91" s="17"/>
      <c r="J91" s="17"/>
    </row>
    <row r="92" spans="1:10">
      <c r="A92" s="72"/>
      <c r="B92" s="17"/>
      <c r="C92" s="17"/>
      <c r="D92" s="17"/>
      <c r="E92" s="17"/>
      <c r="F92" s="17"/>
      <c r="G92" s="73"/>
      <c r="I92" s="17"/>
      <c r="J92" s="17"/>
    </row>
    <row r="93" spans="1:10">
      <c r="A93" s="72"/>
      <c r="B93" s="17"/>
      <c r="C93" s="17"/>
      <c r="D93" s="17"/>
      <c r="E93" s="17"/>
      <c r="F93" s="17"/>
      <c r="G93" s="73"/>
      <c r="I93" s="17"/>
      <c r="J93" s="17"/>
    </row>
    <row r="94" spans="1:10">
      <c r="A94" s="72"/>
      <c r="B94" s="17"/>
      <c r="C94" s="17"/>
      <c r="D94" s="17"/>
      <c r="E94" s="17"/>
      <c r="F94" s="17"/>
      <c r="G94" s="73"/>
      <c r="I94" s="17"/>
      <c r="J94" s="17"/>
    </row>
    <row r="95" spans="1:10">
      <c r="A95" s="72"/>
      <c r="B95" s="17"/>
      <c r="C95" s="17"/>
      <c r="D95" s="17"/>
      <c r="E95" s="17"/>
      <c r="F95" s="17"/>
      <c r="G95" s="73"/>
      <c r="I95" s="17"/>
      <c r="J95" s="17"/>
    </row>
    <row r="96" spans="1:10">
      <c r="A96" s="774"/>
      <c r="B96"/>
      <c r="C96"/>
      <c r="D96"/>
      <c r="E96"/>
      <c r="F96"/>
      <c r="G96" s="749"/>
      <c r="I96" s="17"/>
      <c r="J96" s="17"/>
    </row>
    <row r="97" spans="1:10" ht="15.75">
      <c r="A97" s="3725" t="s">
        <v>27</v>
      </c>
      <c r="B97" s="3726"/>
      <c r="C97" s="3726"/>
      <c r="D97" s="3726"/>
      <c r="E97" s="3726"/>
      <c r="F97" s="3726"/>
      <c r="G97" s="3727"/>
      <c r="I97" s="17"/>
      <c r="J97" s="17"/>
    </row>
    <row r="98" spans="1:10">
      <c r="A98" s="72"/>
      <c r="B98" s="17"/>
      <c r="C98" s="17"/>
      <c r="D98" s="17"/>
      <c r="E98" s="17"/>
      <c r="F98" s="17"/>
      <c r="G98" s="73"/>
      <c r="I98" s="17"/>
      <c r="J98" s="17"/>
    </row>
    <row r="99" spans="1:10">
      <c r="A99" s="72"/>
      <c r="B99" s="17"/>
      <c r="C99" s="17"/>
      <c r="D99" s="17"/>
      <c r="E99" s="17"/>
      <c r="F99" s="17"/>
      <c r="G99" s="749"/>
      <c r="H99" s="773"/>
      <c r="I99" s="17"/>
      <c r="J99" s="17"/>
    </row>
    <row r="100" spans="1:10">
      <c r="A100" s="72"/>
      <c r="B100" s="17"/>
      <c r="C100" s="17"/>
      <c r="D100" s="17"/>
      <c r="E100" s="17"/>
      <c r="F100" s="17"/>
      <c r="G100" s="73"/>
      <c r="I100" s="17"/>
      <c r="J100" s="17"/>
    </row>
    <row r="101" spans="1:10">
      <c r="A101" s="72"/>
      <c r="B101" s="17"/>
      <c r="C101" s="17"/>
      <c r="D101" s="17"/>
      <c r="E101" s="17"/>
      <c r="F101" s="17"/>
      <c r="G101" s="73"/>
      <c r="I101" s="17"/>
      <c r="J101" s="17"/>
    </row>
    <row r="102" spans="1:10">
      <c r="A102" s="72"/>
      <c r="B102" s="17"/>
      <c r="C102" s="17"/>
      <c r="D102" s="17"/>
      <c r="E102" s="17"/>
      <c r="F102" s="17"/>
      <c r="G102" s="73"/>
      <c r="I102" s="17"/>
      <c r="J102" s="17"/>
    </row>
    <row r="103" spans="1:10">
      <c r="A103" s="72"/>
      <c r="B103" s="17"/>
      <c r="C103" s="17"/>
      <c r="D103" s="17"/>
      <c r="E103" s="17"/>
      <c r="F103" s="17"/>
      <c r="G103" s="73"/>
      <c r="I103" s="17"/>
      <c r="J103" s="17"/>
    </row>
    <row r="104" spans="1:10">
      <c r="A104" s="72"/>
      <c r="B104" s="17"/>
      <c r="C104" s="17"/>
      <c r="D104" s="17"/>
      <c r="E104" s="17"/>
      <c r="F104" s="17"/>
      <c r="G104" s="73"/>
      <c r="I104" s="17"/>
      <c r="J104" s="17"/>
    </row>
    <row r="105" spans="1:10">
      <c r="A105" s="72"/>
      <c r="B105" s="17"/>
      <c r="C105" s="17"/>
      <c r="D105" s="17"/>
      <c r="E105" s="17"/>
      <c r="F105" s="17"/>
      <c r="G105" s="73"/>
      <c r="I105" s="17"/>
      <c r="J105" s="17"/>
    </row>
    <row r="106" spans="1:10">
      <c r="A106" s="72"/>
      <c r="B106" s="17"/>
      <c r="C106" s="17"/>
      <c r="D106" s="17"/>
      <c r="E106" s="17"/>
      <c r="F106" s="17"/>
      <c r="G106" s="73"/>
      <c r="I106" s="17"/>
      <c r="J106" s="17"/>
    </row>
    <row r="107" spans="1:10">
      <c r="A107" s="72"/>
      <c r="B107" s="17"/>
      <c r="C107" s="17"/>
      <c r="D107" s="17"/>
      <c r="E107" s="17"/>
      <c r="F107" s="17"/>
      <c r="G107" s="73"/>
      <c r="I107" s="17"/>
      <c r="J107" s="17"/>
    </row>
    <row r="108" spans="1:10">
      <c r="A108" s="72"/>
      <c r="B108" s="17"/>
      <c r="C108" s="17"/>
      <c r="D108" s="17"/>
      <c r="E108" s="17"/>
      <c r="F108" s="17"/>
      <c r="G108" s="73"/>
      <c r="I108" s="17"/>
      <c r="J108" s="17"/>
    </row>
    <row r="109" spans="1:10">
      <c r="A109" s="72"/>
      <c r="B109" s="17"/>
      <c r="C109" s="17"/>
      <c r="D109" s="17"/>
      <c r="E109" s="17"/>
      <c r="F109" s="17"/>
      <c r="G109" s="73"/>
      <c r="I109" s="17"/>
      <c r="J109" s="17"/>
    </row>
    <row r="110" spans="1:10">
      <c r="A110" s="72"/>
      <c r="B110" s="17"/>
      <c r="C110" s="17"/>
      <c r="D110" s="17"/>
      <c r="E110" s="17"/>
      <c r="F110" s="17"/>
      <c r="G110" s="73"/>
      <c r="I110" s="17"/>
      <c r="J110" s="17"/>
    </row>
    <row r="111" spans="1:10">
      <c r="A111" s="72"/>
      <c r="B111" s="17"/>
      <c r="C111" s="17"/>
      <c r="D111" s="17"/>
      <c r="E111" s="17"/>
      <c r="F111" s="17"/>
      <c r="G111" s="73"/>
      <c r="I111" s="17"/>
      <c r="J111" s="17"/>
    </row>
    <row r="112" spans="1:10">
      <c r="A112" s="72"/>
      <c r="B112" s="17"/>
      <c r="C112" s="17"/>
      <c r="D112" s="17"/>
      <c r="E112" s="17"/>
      <c r="F112" s="17"/>
      <c r="G112" s="73"/>
      <c r="I112" s="17"/>
      <c r="J112" s="17"/>
    </row>
    <row r="113" spans="1:10">
      <c r="A113" s="72"/>
      <c r="B113" s="17"/>
      <c r="C113" s="17"/>
      <c r="D113" s="17"/>
      <c r="E113" s="17"/>
      <c r="F113" s="17"/>
      <c r="G113" s="73"/>
      <c r="I113" s="17"/>
      <c r="J113" s="17"/>
    </row>
    <row r="114" spans="1:10">
      <c r="A114" s="72"/>
      <c r="B114" s="17"/>
      <c r="C114" s="17"/>
      <c r="D114" s="17"/>
      <c r="E114" s="17"/>
      <c r="F114" s="17"/>
      <c r="G114" s="73"/>
      <c r="I114" s="17"/>
      <c r="J114" s="17"/>
    </row>
    <row r="115" spans="1:10">
      <c r="A115" s="72"/>
      <c r="B115" s="17"/>
      <c r="C115" s="17"/>
      <c r="D115" s="17"/>
      <c r="E115" s="17"/>
      <c r="F115" s="17"/>
      <c r="G115" s="292"/>
      <c r="I115" s="17"/>
      <c r="J115" s="17"/>
    </row>
    <row r="116" spans="1:10">
      <c r="A116" s="72"/>
      <c r="B116" s="17"/>
      <c r="C116" s="17"/>
      <c r="D116" s="17"/>
      <c r="E116" s="17"/>
      <c r="F116" s="17"/>
      <c r="G116" s="73"/>
      <c r="I116" s="17"/>
      <c r="J116" s="17"/>
    </row>
    <row r="117" spans="1:10">
      <c r="A117" s="72"/>
      <c r="B117" s="17"/>
      <c r="C117" s="17"/>
      <c r="D117" s="17"/>
      <c r="E117" s="17"/>
      <c r="F117" s="17"/>
      <c r="G117" s="73"/>
      <c r="I117" s="17"/>
      <c r="J117" s="17"/>
    </row>
    <row r="118" spans="1:10">
      <c r="A118" s="72"/>
      <c r="B118" s="17"/>
      <c r="C118" s="17"/>
      <c r="D118" s="17"/>
      <c r="E118" s="17"/>
      <c r="F118" s="17"/>
      <c r="G118" s="73"/>
      <c r="I118" s="17"/>
      <c r="J118" s="17"/>
    </row>
    <row r="119" spans="1:10">
      <c r="A119" s="72"/>
      <c r="B119" s="17"/>
      <c r="C119" s="17"/>
      <c r="D119" s="17"/>
      <c r="E119" s="17"/>
      <c r="F119" s="17"/>
      <c r="G119" s="73"/>
      <c r="I119" s="17"/>
      <c r="J119" s="17"/>
    </row>
    <row r="120" spans="1:10">
      <c r="A120" s="72"/>
      <c r="B120" s="17"/>
      <c r="C120" s="17"/>
      <c r="D120" s="17"/>
      <c r="E120" s="17"/>
      <c r="F120" s="17"/>
      <c r="G120" s="73"/>
      <c r="I120" s="17"/>
      <c r="J120" s="17"/>
    </row>
    <row r="121" spans="1:10">
      <c r="A121" s="72"/>
      <c r="B121" s="17"/>
      <c r="C121" s="17"/>
      <c r="D121" s="17"/>
      <c r="E121" s="17"/>
      <c r="F121" s="17"/>
      <c r="G121" s="73"/>
      <c r="I121" s="17"/>
      <c r="J121" s="17"/>
    </row>
    <row r="122" spans="1:10">
      <c r="A122" s="72"/>
      <c r="B122" s="17"/>
      <c r="C122" s="17"/>
      <c r="D122" s="17"/>
      <c r="E122" s="17"/>
      <c r="F122" s="17"/>
      <c r="G122" s="73"/>
      <c r="I122" s="17"/>
      <c r="J122" s="17"/>
    </row>
    <row r="123" spans="1:10">
      <c r="A123" s="72"/>
      <c r="B123" s="17"/>
      <c r="C123" s="17"/>
      <c r="D123" s="17"/>
      <c r="E123" s="17"/>
      <c r="F123" s="17"/>
      <c r="G123" s="73"/>
      <c r="I123" s="17"/>
      <c r="J123" s="17"/>
    </row>
    <row r="124" spans="1:10">
      <c r="A124" s="72"/>
      <c r="B124" s="17"/>
      <c r="C124" s="17"/>
      <c r="D124" s="17"/>
      <c r="E124" s="17"/>
      <c r="F124" s="17"/>
      <c r="G124" s="73"/>
      <c r="I124" s="17"/>
      <c r="J124" s="17"/>
    </row>
    <row r="125" spans="1:10">
      <c r="A125" s="72"/>
      <c r="B125" s="17"/>
      <c r="C125" s="17"/>
      <c r="D125" s="17"/>
      <c r="E125" s="17"/>
      <c r="F125" s="17"/>
      <c r="G125" s="73"/>
      <c r="I125" s="17"/>
      <c r="J125" s="17"/>
    </row>
    <row r="126" spans="1:10" ht="15.75" thickBot="1">
      <c r="A126" s="96"/>
      <c r="B126" s="97"/>
      <c r="C126" s="275"/>
      <c r="D126" s="275"/>
      <c r="E126" s="275"/>
      <c r="F126" s="97"/>
      <c r="G126" s="98"/>
      <c r="I126" s="17"/>
      <c r="J126" s="17"/>
    </row>
    <row r="127" spans="1:10">
      <c r="A127"/>
      <c r="B127"/>
      <c r="C127"/>
      <c r="D127"/>
      <c r="E127"/>
      <c r="F127"/>
      <c r="G127" s="257" t="s">
        <v>885</v>
      </c>
      <c r="I127" s="17"/>
      <c r="J127" s="17"/>
    </row>
    <row r="128" spans="1:10">
      <c r="A128" s="3709" t="s">
        <v>2805</v>
      </c>
      <c r="B128" s="3709"/>
      <c r="C128" s="3709"/>
      <c r="D128" s="3709"/>
      <c r="E128" s="3709"/>
      <c r="F128" s="3709"/>
      <c r="G128" s="3709"/>
      <c r="I128" s="17"/>
      <c r="J128" s="17"/>
    </row>
    <row r="129" spans="1:10">
      <c r="A129" s="770"/>
      <c r="B129" s="770"/>
      <c r="C129" s="770"/>
      <c r="D129" s="69"/>
      <c r="E129" s="770"/>
      <c r="F129" s="770"/>
      <c r="G129" s="770"/>
      <c r="H129" s="770"/>
      <c r="I129" s="770"/>
      <c r="J129" s="770"/>
    </row>
    <row r="130" spans="1:10">
      <c r="A130" s="17"/>
      <c r="B130" s="17"/>
      <c r="C130" s="17"/>
      <c r="D130" s="17"/>
      <c r="E130" s="17"/>
      <c r="F130" s="17"/>
      <c r="G130" s="17"/>
      <c r="H130" s="17"/>
      <c r="I130" s="17"/>
      <c r="J130" s="17"/>
    </row>
    <row r="131" spans="1:10">
      <c r="A131" s="17"/>
      <c r="B131" s="17"/>
      <c r="C131" s="17"/>
      <c r="D131" s="17"/>
      <c r="E131" s="17"/>
      <c r="F131" s="17"/>
      <c r="G131" s="17"/>
      <c r="H131" s="17"/>
      <c r="I131" s="17"/>
      <c r="J131" s="17"/>
    </row>
    <row r="132" spans="1:10">
      <c r="A132" s="17"/>
      <c r="B132" s="17"/>
      <c r="C132" s="17"/>
      <c r="D132" s="17"/>
      <c r="E132" s="17"/>
      <c r="F132" s="17"/>
      <c r="G132" s="17"/>
      <c r="H132" s="17"/>
      <c r="I132" s="17"/>
      <c r="J132" s="17"/>
    </row>
    <row r="133" spans="1:10">
      <c r="A133" s="17"/>
      <c r="B133" s="17"/>
      <c r="C133" s="17"/>
      <c r="D133" s="17"/>
      <c r="E133" s="17"/>
      <c r="F133" s="17"/>
      <c r="G133" s="17"/>
      <c r="H133" s="17"/>
      <c r="I133" s="17"/>
      <c r="J133" s="17"/>
    </row>
    <row r="134" spans="1:10">
      <c r="A134" s="17"/>
      <c r="B134" s="17"/>
      <c r="C134" s="17"/>
      <c r="D134" s="17"/>
      <c r="E134" s="17"/>
      <c r="F134" s="17"/>
      <c r="G134" s="17"/>
      <c r="H134" s="17"/>
      <c r="I134" s="17"/>
      <c r="J134" s="17"/>
    </row>
    <row r="135" spans="1:10">
      <c r="A135" s="17"/>
      <c r="B135" s="17"/>
      <c r="C135" s="17"/>
      <c r="D135" s="17"/>
      <c r="E135" s="17"/>
      <c r="F135" s="17"/>
      <c r="G135" s="17"/>
      <c r="H135" s="17"/>
      <c r="I135" s="17"/>
      <c r="J135" s="17"/>
    </row>
  </sheetData>
  <mergeCells count="9">
    <mergeCell ref="A128:G128"/>
    <mergeCell ref="A6:F6"/>
    <mergeCell ref="A7:G7"/>
    <mergeCell ref="A8:G8"/>
    <mergeCell ref="A9:G9"/>
    <mergeCell ref="A11:G11"/>
    <mergeCell ref="A13:G13"/>
    <mergeCell ref="A14:G14"/>
    <mergeCell ref="A97:G97"/>
  </mergeCells>
  <printOptions horizontalCentered="1" verticalCentered="1"/>
  <pageMargins left="0.5" right="0.5" top="0.5" bottom="0.5" header="0.5" footer="0.5"/>
  <pageSetup scale="69" fitToHeight="2" orientation="portrait" horizontalDpi="300" verticalDpi="300" r:id="rId1"/>
  <headerFooter alignWithMargins="0"/>
  <rowBreaks count="1" manualBreakCount="1">
    <brk id="65" max="6"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M132"/>
  <sheetViews>
    <sheetView defaultGridColor="0" view="pageBreakPreview" colorId="22" zoomScale="80" zoomScaleNormal="70" zoomScaleSheetLayoutView="80" workbookViewId="0">
      <selection activeCell="B26" sqref="B26"/>
    </sheetView>
  </sheetViews>
  <sheetFormatPr defaultColWidth="9.6640625" defaultRowHeight="15"/>
  <cols>
    <col min="1" max="1" width="4.6640625" style="9" customWidth="1"/>
    <col min="2" max="2" width="32.6640625" style="9" customWidth="1"/>
    <col min="3" max="3" width="18.6640625" style="9" customWidth="1"/>
    <col min="4" max="5" width="14.6640625" style="9" customWidth="1"/>
    <col min="6" max="6" width="20.6640625" style="9" customWidth="1"/>
    <col min="7" max="7" width="2.88671875" style="9" customWidth="1"/>
    <col min="8" max="8" width="27.88671875" style="9" customWidth="1"/>
    <col min="9" max="9" width="6.6640625" style="9" customWidth="1"/>
    <col min="10" max="10" width="14.6640625" style="9" customWidth="1"/>
    <col min="11" max="11" width="21.6640625" style="9" customWidth="1"/>
    <col min="12" max="12" width="22.6640625" style="9" customWidth="1"/>
    <col min="13" max="13" width="4.6640625" style="9" customWidth="1"/>
    <col min="14" max="16384" width="9.6640625" style="9"/>
  </cols>
  <sheetData>
    <row r="1" spans="1:13">
      <c r="A1" s="778" t="s">
        <v>1785</v>
      </c>
      <c r="B1" s="779"/>
      <c r="C1" s="780" t="s">
        <v>3273</v>
      </c>
      <c r="D1" s="779"/>
      <c r="E1" s="780" t="s">
        <v>1787</v>
      </c>
      <c r="F1" s="782" t="s">
        <v>1788</v>
      </c>
      <c r="G1" s="778" t="s">
        <v>1785</v>
      </c>
      <c r="H1" s="779"/>
      <c r="I1" s="780" t="s">
        <v>3273</v>
      </c>
      <c r="J1" s="779"/>
      <c r="K1" s="1108" t="s">
        <v>1787</v>
      </c>
      <c r="L1" s="781" t="s">
        <v>1788</v>
      </c>
      <c r="M1" s="1069"/>
    </row>
    <row r="2" spans="1:13">
      <c r="A2" s="783" t="str">
        <f>'Data Sheet'!$C$25</f>
        <v xml:space="preserve">Niagara Mohawk Power Corporation </v>
      </c>
      <c r="B2" s="784"/>
      <c r="C2" s="414" t="s">
        <v>1123</v>
      </c>
      <c r="D2" s="784"/>
      <c r="E2" s="414" t="s">
        <v>1790</v>
      </c>
      <c r="F2" s="786"/>
      <c r="G2" s="783" t="str">
        <f>'Data Sheet'!$C$25</f>
        <v xml:space="preserve">Niagara Mohawk Power Corporation </v>
      </c>
      <c r="H2" s="784"/>
      <c r="I2" s="414" t="s">
        <v>1123</v>
      </c>
      <c r="J2" s="784"/>
      <c r="K2" s="1074" t="s">
        <v>1790</v>
      </c>
      <c r="M2" s="1071"/>
    </row>
    <row r="3" spans="1:13" ht="15" customHeight="1">
      <c r="A3" s="787"/>
      <c r="B3" s="788"/>
      <c r="C3" s="464" t="s">
        <v>1124</v>
      </c>
      <c r="D3" s="788"/>
      <c r="E3" s="651" t="str">
        <f>'Data Sheet'!$C$40</f>
        <v>April 12, 2018</v>
      </c>
      <c r="F3" s="1952" t="str">
        <f>'Data Sheet'!$C$38</f>
        <v>December 31, 2017</v>
      </c>
      <c r="G3" s="787"/>
      <c r="H3" s="788"/>
      <c r="I3" s="464" t="s">
        <v>1124</v>
      </c>
      <c r="J3" s="788"/>
      <c r="K3" s="651" t="str">
        <f>'Data Sheet'!$C$40</f>
        <v>April 12, 2018</v>
      </c>
      <c r="L3" s="1218" t="str">
        <f>'Data Sheet'!$C$38</f>
        <v>December 31, 2017</v>
      </c>
      <c r="M3" s="1073"/>
    </row>
    <row r="4" spans="1:13" ht="15" customHeight="1">
      <c r="A4" s="1109" t="s">
        <v>887</v>
      </c>
      <c r="B4" s="1110"/>
      <c r="C4" s="1110"/>
      <c r="D4" s="1110"/>
      <c r="E4" s="1110"/>
      <c r="F4" s="1111"/>
      <c r="G4" s="1139"/>
      <c r="H4" s="1110" t="s">
        <v>888</v>
      </c>
      <c r="I4" s="1110"/>
      <c r="J4" s="1110"/>
      <c r="K4" s="1110"/>
      <c r="L4" s="1110"/>
      <c r="M4" s="1111"/>
    </row>
    <row r="5" spans="1:13">
      <c r="A5" s="1112"/>
      <c r="B5" s="1086"/>
      <c r="C5" s="1086"/>
      <c r="D5" s="1086"/>
      <c r="E5" s="1086"/>
      <c r="F5" s="1140"/>
      <c r="G5" s="1112"/>
      <c r="H5" s="1086"/>
      <c r="I5" s="773"/>
      <c r="J5" s="773"/>
      <c r="M5" s="1071"/>
    </row>
    <row r="6" spans="1:13">
      <c r="A6" s="3735" t="s">
        <v>3515</v>
      </c>
      <c r="B6" s="3607"/>
      <c r="C6" s="3607"/>
      <c r="D6" s="3737" t="s">
        <v>3516</v>
      </c>
      <c r="E6" s="3738"/>
      <c r="F6" s="3608"/>
      <c r="G6" s="3735" t="s">
        <v>3517</v>
      </c>
      <c r="H6" s="3738"/>
      <c r="I6" s="3738"/>
      <c r="J6" s="3738"/>
      <c r="K6" s="9" t="s">
        <v>3518</v>
      </c>
      <c r="M6" s="1071"/>
    </row>
    <row r="7" spans="1:13">
      <c r="A7" s="3736"/>
      <c r="B7" s="3607"/>
      <c r="C7" s="3607"/>
      <c r="D7" s="3738"/>
      <c r="E7" s="3738"/>
      <c r="F7" s="3608"/>
      <c r="G7" s="3736"/>
      <c r="H7" s="3738"/>
      <c r="I7" s="3738"/>
      <c r="J7" s="3738"/>
      <c r="K7" s="3739" t="s">
        <v>3519</v>
      </c>
      <c r="L7" s="3607"/>
      <c r="M7" s="3608"/>
    </row>
    <row r="8" spans="1:13">
      <c r="A8" s="3735" t="s">
        <v>2473</v>
      </c>
      <c r="B8" s="3607"/>
      <c r="C8" s="3607"/>
      <c r="D8" s="3738"/>
      <c r="E8" s="3738"/>
      <c r="F8" s="3608"/>
      <c r="G8" s="3736"/>
      <c r="H8" s="3738"/>
      <c r="I8" s="3738"/>
      <c r="J8" s="3738"/>
      <c r="K8" s="3607"/>
      <c r="L8" s="3607"/>
      <c r="M8" s="3608"/>
    </row>
    <row r="9" spans="1:13">
      <c r="A9" s="3736"/>
      <c r="B9" s="3607"/>
      <c r="C9" s="3607"/>
      <c r="D9" s="3738"/>
      <c r="E9" s="3738"/>
      <c r="F9" s="3608"/>
      <c r="G9" s="3736"/>
      <c r="H9" s="3738"/>
      <c r="I9" s="3738"/>
      <c r="J9" s="3738"/>
      <c r="K9" s="3607"/>
      <c r="L9" s="3607"/>
      <c r="M9" s="3608"/>
    </row>
    <row r="10" spans="1:13">
      <c r="A10" s="3736"/>
      <c r="B10" s="3607"/>
      <c r="C10" s="3607"/>
      <c r="D10" s="3738"/>
      <c r="E10" s="3738"/>
      <c r="F10" s="3608"/>
      <c r="G10" s="3735" t="s">
        <v>2474</v>
      </c>
      <c r="H10" s="3738"/>
      <c r="I10" s="3738"/>
      <c r="J10" s="3738"/>
      <c r="K10" s="3607"/>
      <c r="L10" s="3607"/>
      <c r="M10" s="3608"/>
    </row>
    <row r="11" spans="1:13">
      <c r="A11" s="1099"/>
      <c r="B11" s="792"/>
      <c r="C11" s="792"/>
      <c r="D11" s="3738"/>
      <c r="E11" s="3738"/>
      <c r="F11" s="3608"/>
      <c r="G11" s="3736"/>
      <c r="H11" s="3738"/>
      <c r="I11" s="3738"/>
      <c r="J11" s="3738"/>
      <c r="K11" s="3607"/>
      <c r="L11" s="3607"/>
      <c r="M11" s="3608"/>
    </row>
    <row r="12" spans="1:13">
      <c r="A12" s="3735" t="s">
        <v>2475</v>
      </c>
      <c r="B12" s="3607"/>
      <c r="C12" s="3607"/>
      <c r="D12" s="3738"/>
      <c r="E12" s="3738"/>
      <c r="F12" s="3608"/>
      <c r="G12" s="3736"/>
      <c r="H12" s="3738"/>
      <c r="I12" s="3738"/>
      <c r="J12" s="3738"/>
      <c r="K12" s="3607"/>
      <c r="L12" s="3607"/>
      <c r="M12" s="3608"/>
    </row>
    <row r="13" spans="1:13">
      <c r="A13" s="3736"/>
      <c r="B13" s="3607"/>
      <c r="C13" s="3607"/>
      <c r="D13" s="3737" t="s">
        <v>2476</v>
      </c>
      <c r="E13" s="3738"/>
      <c r="F13" s="3608"/>
      <c r="G13" s="3736"/>
      <c r="H13" s="3738"/>
      <c r="I13" s="3738"/>
      <c r="J13" s="3738"/>
      <c r="K13" s="3739" t="s">
        <v>2477</v>
      </c>
      <c r="L13" s="3607"/>
      <c r="M13" s="3608"/>
    </row>
    <row r="14" spans="1:13">
      <c r="A14" s="3736"/>
      <c r="B14" s="3607"/>
      <c r="C14" s="3607"/>
      <c r="D14" s="3738"/>
      <c r="E14" s="3738"/>
      <c r="F14" s="3608"/>
      <c r="G14" s="3735" t="s">
        <v>2478</v>
      </c>
      <c r="H14" s="3738"/>
      <c r="I14" s="3738"/>
      <c r="J14" s="3738"/>
      <c r="K14" s="3607"/>
      <c r="L14" s="3607"/>
      <c r="M14" s="3608"/>
    </row>
    <row r="15" spans="1:13">
      <c r="A15" s="1100"/>
      <c r="B15" s="1065"/>
      <c r="C15" s="1065"/>
      <c r="D15" s="3628"/>
      <c r="E15" s="3628"/>
      <c r="F15" s="3740"/>
      <c r="G15" s="3741"/>
      <c r="H15" s="3628"/>
      <c r="I15" s="3628"/>
      <c r="J15" s="3628"/>
      <c r="M15" s="1071"/>
    </row>
    <row r="16" spans="1:13">
      <c r="A16" s="1113"/>
      <c r="B16" s="1087"/>
      <c r="C16" s="1077"/>
      <c r="D16" s="1086"/>
      <c r="E16" s="1114"/>
      <c r="F16" s="1078" t="s">
        <v>3049</v>
      </c>
      <c r="G16" s="3731" t="s">
        <v>3050</v>
      </c>
      <c r="H16" s="3732"/>
      <c r="I16" s="1087"/>
      <c r="J16" s="1086"/>
      <c r="K16" s="1117" t="s">
        <v>3049</v>
      </c>
      <c r="L16" s="1117" t="s">
        <v>3051</v>
      </c>
      <c r="M16" s="1118"/>
    </row>
    <row r="17" spans="1:13">
      <c r="A17" s="1079" t="s">
        <v>1714</v>
      </c>
      <c r="C17" s="784"/>
      <c r="D17" s="1119" t="s">
        <v>3001</v>
      </c>
      <c r="E17" s="1083" t="s">
        <v>1134</v>
      </c>
      <c r="F17" s="1084" t="s">
        <v>3052</v>
      </c>
      <c r="G17" s="3733" t="s">
        <v>3053</v>
      </c>
      <c r="H17" s="3682"/>
      <c r="I17" s="3734" t="s">
        <v>3054</v>
      </c>
      <c r="J17" s="3682"/>
      <c r="K17" s="1120" t="s">
        <v>3052</v>
      </c>
      <c r="L17" s="1120" t="s">
        <v>3055</v>
      </c>
      <c r="M17" s="786"/>
    </row>
    <row r="18" spans="1:13">
      <c r="A18" s="1079" t="s">
        <v>1717</v>
      </c>
      <c r="B18" s="1075" t="s">
        <v>3056</v>
      </c>
      <c r="C18" s="1121"/>
      <c r="D18" s="1119" t="s">
        <v>3057</v>
      </c>
      <c r="E18" s="1083" t="s">
        <v>3058</v>
      </c>
      <c r="F18" s="1084" t="s">
        <v>3178</v>
      </c>
      <c r="G18" s="3733" t="s">
        <v>3059</v>
      </c>
      <c r="H18" s="3682"/>
      <c r="I18" s="3734" t="s">
        <v>3060</v>
      </c>
      <c r="J18" s="3682"/>
      <c r="K18" s="1120" t="s">
        <v>2501</v>
      </c>
      <c r="L18" s="1120" t="s">
        <v>3061</v>
      </c>
      <c r="M18" s="1082" t="s">
        <v>1714</v>
      </c>
    </row>
    <row r="19" spans="1:13">
      <c r="A19" s="1122"/>
      <c r="B19" s="1123" t="s">
        <v>3005</v>
      </c>
      <c r="C19" s="1124"/>
      <c r="D19" s="1125" t="s">
        <v>3006</v>
      </c>
      <c r="E19" s="1126" t="s">
        <v>3007</v>
      </c>
      <c r="F19" s="1144" t="s">
        <v>3008</v>
      </c>
      <c r="G19" s="3728" t="s">
        <v>2334</v>
      </c>
      <c r="H19" s="3729"/>
      <c r="I19" s="3730" t="s">
        <v>2335</v>
      </c>
      <c r="J19" s="3729"/>
      <c r="K19" s="1127" t="s">
        <v>2336</v>
      </c>
      <c r="L19" s="1127" t="s">
        <v>2337</v>
      </c>
      <c r="M19" s="1090" t="s">
        <v>1717</v>
      </c>
    </row>
    <row r="20" spans="1:13">
      <c r="A20" s="1076">
        <v>1</v>
      </c>
      <c r="D20" s="1074"/>
      <c r="E20" s="773"/>
      <c r="F20" s="263"/>
      <c r="G20" s="382"/>
      <c r="H20" s="350"/>
      <c r="I20" s="293"/>
      <c r="J20" s="932"/>
      <c r="K20" s="293"/>
      <c r="L20" s="293"/>
      <c r="M20" s="786">
        <v>1</v>
      </c>
    </row>
    <row r="21" spans="1:13">
      <c r="A21" s="1076">
        <v>2</v>
      </c>
      <c r="D21" s="1074"/>
      <c r="E21" s="773"/>
      <c r="F21" s="264"/>
      <c r="G21" s="330"/>
      <c r="H21" s="333"/>
      <c r="I21" s="288"/>
      <c r="J21" s="931"/>
      <c r="K21" s="288"/>
      <c r="L21" s="288"/>
      <c r="M21" s="786">
        <v>2</v>
      </c>
    </row>
    <row r="22" spans="1:13">
      <c r="A22" s="1076">
        <v>3</v>
      </c>
      <c r="D22" s="1074"/>
      <c r="E22" s="773"/>
      <c r="F22" s="264"/>
      <c r="G22" s="330"/>
      <c r="H22" s="333"/>
      <c r="I22" s="288"/>
      <c r="J22" s="931"/>
      <c r="K22" s="288"/>
      <c r="L22" s="288"/>
      <c r="M22" s="786">
        <v>3</v>
      </c>
    </row>
    <row r="23" spans="1:13">
      <c r="A23" s="1076">
        <v>4</v>
      </c>
      <c r="B23" s="9" t="s">
        <v>4705</v>
      </c>
      <c r="D23" s="1083" t="s">
        <v>5253</v>
      </c>
      <c r="E23" s="773"/>
      <c r="F23" s="264"/>
      <c r="G23" s="330"/>
      <c r="H23" s="333"/>
      <c r="I23" s="288"/>
      <c r="J23" s="931"/>
      <c r="K23" s="288"/>
      <c r="L23" s="288"/>
      <c r="M23" s="786">
        <v>4</v>
      </c>
    </row>
    <row r="24" spans="1:13">
      <c r="A24" s="1076">
        <v>5</v>
      </c>
      <c r="B24" s="9" t="s">
        <v>5251</v>
      </c>
      <c r="D24" s="1074"/>
      <c r="E24" s="773"/>
      <c r="F24" s="264">
        <v>3075</v>
      </c>
      <c r="G24" s="330"/>
      <c r="H24" s="333"/>
      <c r="I24" s="288"/>
      <c r="J24" s="931"/>
      <c r="K24" s="288">
        <v>3075</v>
      </c>
      <c r="L24" s="288"/>
      <c r="M24" s="786">
        <v>5</v>
      </c>
    </row>
    <row r="25" spans="1:13">
      <c r="A25" s="1076">
        <v>6</v>
      </c>
      <c r="B25" s="9" t="s">
        <v>6646</v>
      </c>
      <c r="D25" s="1074"/>
      <c r="E25" s="773"/>
      <c r="F25" s="264">
        <v>3308819</v>
      </c>
      <c r="G25" s="330"/>
      <c r="H25" s="333"/>
      <c r="I25" s="288"/>
      <c r="J25" s="931"/>
      <c r="K25" s="288">
        <v>3308818</v>
      </c>
      <c r="L25" s="288"/>
      <c r="M25" s="786">
        <v>6</v>
      </c>
    </row>
    <row r="26" spans="1:13">
      <c r="A26" s="1076">
        <v>7</v>
      </c>
      <c r="B26" s="9" t="s">
        <v>5252</v>
      </c>
      <c r="D26" s="1074"/>
      <c r="E26" s="773"/>
      <c r="F26" s="264">
        <v>-2444041</v>
      </c>
      <c r="G26" s="330"/>
      <c r="H26" s="333">
        <v>-89247</v>
      </c>
      <c r="I26" s="288"/>
      <c r="J26" s="931"/>
      <c r="K26" s="288">
        <v>-2533287</v>
      </c>
      <c r="L26" s="288"/>
      <c r="M26" s="786">
        <v>7</v>
      </c>
    </row>
    <row r="27" spans="1:13">
      <c r="A27" s="1076">
        <v>8</v>
      </c>
      <c r="D27" s="1074"/>
      <c r="E27" s="773"/>
      <c r="F27" s="264"/>
      <c r="G27" s="330"/>
      <c r="H27" s="333"/>
      <c r="I27" s="288"/>
      <c r="J27" s="931"/>
      <c r="K27" s="288"/>
      <c r="L27" s="288"/>
      <c r="M27" s="786">
        <v>8</v>
      </c>
    </row>
    <row r="28" spans="1:13">
      <c r="A28" s="1076">
        <v>9</v>
      </c>
      <c r="D28" s="1074"/>
      <c r="E28" s="773"/>
      <c r="F28" s="264"/>
      <c r="G28" s="330"/>
      <c r="H28" s="333"/>
      <c r="I28" s="288"/>
      <c r="J28" s="931"/>
      <c r="K28" s="288"/>
      <c r="L28" s="288"/>
      <c r="M28" s="786">
        <v>9</v>
      </c>
    </row>
    <row r="29" spans="1:13">
      <c r="A29" s="1076">
        <v>10</v>
      </c>
      <c r="D29" s="1074"/>
      <c r="E29" s="773"/>
      <c r="F29" s="264"/>
      <c r="G29" s="330"/>
      <c r="H29" s="333"/>
      <c r="I29" s="288"/>
      <c r="J29" s="931"/>
      <c r="K29" s="288"/>
      <c r="L29" s="288"/>
      <c r="M29" s="786">
        <v>10</v>
      </c>
    </row>
    <row r="30" spans="1:13">
      <c r="A30" s="1076">
        <v>11</v>
      </c>
      <c r="D30" s="1074"/>
      <c r="E30" s="773"/>
      <c r="F30" s="264"/>
      <c r="G30" s="330"/>
      <c r="H30" s="333"/>
      <c r="I30" s="288"/>
      <c r="J30" s="931"/>
      <c r="K30" s="288"/>
      <c r="L30" s="288"/>
      <c r="M30" s="786">
        <v>11</v>
      </c>
    </row>
    <row r="31" spans="1:13">
      <c r="A31" s="1076">
        <v>12</v>
      </c>
      <c r="D31" s="1074"/>
      <c r="E31" s="773"/>
      <c r="F31" s="264"/>
      <c r="G31" s="330"/>
      <c r="H31" s="333"/>
      <c r="I31" s="288"/>
      <c r="J31" s="931"/>
      <c r="K31" s="288"/>
      <c r="L31" s="288"/>
      <c r="M31" s="786">
        <v>12</v>
      </c>
    </row>
    <row r="32" spans="1:13">
      <c r="A32" s="1076">
        <v>13</v>
      </c>
      <c r="D32" s="1074"/>
      <c r="E32" s="773"/>
      <c r="F32" s="264"/>
      <c r="G32" s="330"/>
      <c r="H32" s="333"/>
      <c r="I32" s="288"/>
      <c r="J32" s="931"/>
      <c r="K32" s="288"/>
      <c r="L32" s="288"/>
      <c r="M32" s="786">
        <v>13</v>
      </c>
    </row>
    <row r="33" spans="1:13">
      <c r="A33" s="1076">
        <v>14</v>
      </c>
      <c r="D33" s="1074"/>
      <c r="E33" s="773"/>
      <c r="F33" s="264"/>
      <c r="G33" s="330"/>
      <c r="H33" s="333"/>
      <c r="I33" s="288"/>
      <c r="J33" s="931"/>
      <c r="K33" s="288"/>
      <c r="L33" s="288"/>
      <c r="M33" s="786">
        <v>14</v>
      </c>
    </row>
    <row r="34" spans="1:13">
      <c r="A34" s="1076">
        <v>15</v>
      </c>
      <c r="D34" s="1074"/>
      <c r="E34" s="773"/>
      <c r="F34" s="264"/>
      <c r="G34" s="330"/>
      <c r="H34" s="333"/>
      <c r="I34" s="288"/>
      <c r="J34" s="931"/>
      <c r="K34" s="288"/>
      <c r="L34" s="288"/>
      <c r="M34" s="786">
        <v>15</v>
      </c>
    </row>
    <row r="35" spans="1:13">
      <c r="A35" s="1076">
        <v>16</v>
      </c>
      <c r="D35" s="1074"/>
      <c r="E35" s="773"/>
      <c r="F35" s="264"/>
      <c r="G35" s="330"/>
      <c r="H35" s="333"/>
      <c r="I35" s="288"/>
      <c r="J35" s="931"/>
      <c r="K35" s="288"/>
      <c r="L35" s="288"/>
      <c r="M35" s="786">
        <v>16</v>
      </c>
    </row>
    <row r="36" spans="1:13">
      <c r="A36" s="1076">
        <v>17</v>
      </c>
      <c r="D36" s="1074"/>
      <c r="E36" s="773"/>
      <c r="F36" s="264"/>
      <c r="G36" s="330"/>
      <c r="H36" s="333"/>
      <c r="I36" s="288"/>
      <c r="J36" s="931"/>
      <c r="K36" s="288"/>
      <c r="L36" s="288"/>
      <c r="M36" s="786">
        <v>17</v>
      </c>
    </row>
    <row r="37" spans="1:13">
      <c r="A37" s="1076">
        <v>18</v>
      </c>
      <c r="D37" s="1074"/>
      <c r="E37" s="773"/>
      <c r="F37" s="264"/>
      <c r="G37" s="330"/>
      <c r="H37" s="333"/>
      <c r="I37" s="288"/>
      <c r="J37" s="931"/>
      <c r="K37" s="288"/>
      <c r="L37" s="288"/>
      <c r="M37" s="786">
        <v>18</v>
      </c>
    </row>
    <row r="38" spans="1:13">
      <c r="A38" s="1076">
        <v>19</v>
      </c>
      <c r="D38" s="1074"/>
      <c r="E38" s="773"/>
      <c r="F38" s="264"/>
      <c r="G38" s="330"/>
      <c r="H38" s="333"/>
      <c r="I38" s="288"/>
      <c r="J38" s="931"/>
      <c r="K38" s="288"/>
      <c r="L38" s="288"/>
      <c r="M38" s="786">
        <v>19</v>
      </c>
    </row>
    <row r="39" spans="1:13">
      <c r="A39" s="1076">
        <v>20</v>
      </c>
      <c r="D39" s="1074"/>
      <c r="E39" s="773"/>
      <c r="F39" s="264"/>
      <c r="G39" s="330"/>
      <c r="H39" s="333"/>
      <c r="I39" s="288"/>
      <c r="J39" s="931"/>
      <c r="K39" s="288"/>
      <c r="L39" s="288"/>
      <c r="M39" s="786">
        <v>20</v>
      </c>
    </row>
    <row r="40" spans="1:13">
      <c r="A40" s="1076">
        <v>21</v>
      </c>
      <c r="D40" s="1074"/>
      <c r="E40" s="773"/>
      <c r="F40" s="264"/>
      <c r="G40" s="330"/>
      <c r="H40" s="333"/>
      <c r="I40" s="288"/>
      <c r="J40" s="931"/>
      <c r="K40" s="288"/>
      <c r="L40" s="288"/>
      <c r="M40" s="786">
        <v>21</v>
      </c>
    </row>
    <row r="41" spans="1:13">
      <c r="A41" s="1076">
        <v>22</v>
      </c>
      <c r="D41" s="1074"/>
      <c r="E41" s="773"/>
      <c r="F41" s="264"/>
      <c r="G41" s="330"/>
      <c r="H41" s="333"/>
      <c r="I41" s="288"/>
      <c r="J41" s="931"/>
      <c r="K41" s="288"/>
      <c r="L41" s="288"/>
      <c r="M41" s="786">
        <v>22</v>
      </c>
    </row>
    <row r="42" spans="1:13">
      <c r="A42" s="1076">
        <v>23</v>
      </c>
      <c r="D42" s="1074"/>
      <c r="E42" s="773"/>
      <c r="F42" s="264"/>
      <c r="G42" s="330"/>
      <c r="H42" s="333"/>
      <c r="I42" s="288"/>
      <c r="J42" s="931"/>
      <c r="K42" s="288"/>
      <c r="L42" s="288"/>
      <c r="M42" s="786">
        <v>23</v>
      </c>
    </row>
    <row r="43" spans="1:13">
      <c r="A43" s="1076">
        <v>24</v>
      </c>
      <c r="D43" s="1074"/>
      <c r="E43" s="773"/>
      <c r="F43" s="264"/>
      <c r="G43" s="330"/>
      <c r="H43" s="333"/>
      <c r="I43" s="288"/>
      <c r="J43" s="931"/>
      <c r="K43" s="288"/>
      <c r="L43" s="288"/>
      <c r="M43" s="786">
        <v>24</v>
      </c>
    </row>
    <row r="44" spans="1:13">
      <c r="A44" s="1076">
        <v>25</v>
      </c>
      <c r="D44" s="1074"/>
      <c r="E44" s="773"/>
      <c r="F44" s="264"/>
      <c r="G44" s="330"/>
      <c r="H44" s="333"/>
      <c r="I44" s="288"/>
      <c r="J44" s="931"/>
      <c r="K44" s="288"/>
      <c r="L44" s="288"/>
      <c r="M44" s="786">
        <v>25</v>
      </c>
    </row>
    <row r="45" spans="1:13">
      <c r="A45" s="1076">
        <v>26</v>
      </c>
      <c r="D45" s="1074"/>
      <c r="E45" s="773"/>
      <c r="F45" s="264"/>
      <c r="G45" s="330"/>
      <c r="H45" s="333"/>
      <c r="I45" s="288"/>
      <c r="J45" s="931"/>
      <c r="K45" s="288"/>
      <c r="L45" s="288"/>
      <c r="M45" s="786">
        <v>26</v>
      </c>
    </row>
    <row r="46" spans="1:13">
      <c r="A46" s="1076">
        <v>27</v>
      </c>
      <c r="D46" s="1074"/>
      <c r="E46" s="773"/>
      <c r="F46" s="264"/>
      <c r="G46" s="330"/>
      <c r="H46" s="333"/>
      <c r="I46" s="288"/>
      <c r="J46" s="931"/>
      <c r="K46" s="288"/>
      <c r="L46" s="288"/>
      <c r="M46" s="786">
        <v>27</v>
      </c>
    </row>
    <row r="47" spans="1:13">
      <c r="A47" s="1076">
        <v>28</v>
      </c>
      <c r="D47" s="1074"/>
      <c r="E47" s="773"/>
      <c r="F47" s="264"/>
      <c r="G47" s="330"/>
      <c r="H47" s="333"/>
      <c r="I47" s="288"/>
      <c r="J47" s="931"/>
      <c r="K47" s="288"/>
      <c r="L47" s="288"/>
      <c r="M47" s="786">
        <v>28</v>
      </c>
    </row>
    <row r="48" spans="1:13">
      <c r="A48" s="1076">
        <v>29</v>
      </c>
      <c r="D48" s="1074"/>
      <c r="E48" s="773"/>
      <c r="F48" s="264"/>
      <c r="G48" s="330"/>
      <c r="H48" s="333"/>
      <c r="I48" s="288"/>
      <c r="J48" s="931"/>
      <c r="K48" s="288"/>
      <c r="L48" s="288"/>
      <c r="M48" s="786">
        <v>29</v>
      </c>
    </row>
    <row r="49" spans="1:13">
      <c r="A49" s="1076">
        <v>30</v>
      </c>
      <c r="D49" s="1074"/>
      <c r="E49" s="773"/>
      <c r="F49" s="264"/>
      <c r="G49" s="330"/>
      <c r="H49" s="333"/>
      <c r="I49" s="288"/>
      <c r="J49" s="931"/>
      <c r="K49" s="288"/>
      <c r="L49" s="288"/>
      <c r="M49" s="786">
        <v>30</v>
      </c>
    </row>
    <row r="50" spans="1:13">
      <c r="A50" s="1076">
        <v>31</v>
      </c>
      <c r="D50" s="1074"/>
      <c r="E50" s="773"/>
      <c r="F50" s="264"/>
      <c r="G50" s="330"/>
      <c r="H50" s="333"/>
      <c r="I50" s="288"/>
      <c r="J50" s="931"/>
      <c r="K50" s="288"/>
      <c r="L50" s="288"/>
      <c r="M50" s="786">
        <v>31</v>
      </c>
    </row>
    <row r="51" spans="1:13">
      <c r="A51" s="1076">
        <v>32</v>
      </c>
      <c r="D51" s="1074"/>
      <c r="E51" s="773"/>
      <c r="F51" s="264"/>
      <c r="G51" s="330"/>
      <c r="H51" s="333"/>
      <c r="I51" s="288"/>
      <c r="J51" s="931"/>
      <c r="K51" s="288"/>
      <c r="L51" s="288"/>
      <c r="M51" s="786">
        <v>32</v>
      </c>
    </row>
    <row r="52" spans="1:13">
      <c r="A52" s="1076">
        <v>33</v>
      </c>
      <c r="D52" s="1074"/>
      <c r="E52" s="773"/>
      <c r="F52" s="264"/>
      <c r="G52" s="330"/>
      <c r="H52" s="333"/>
      <c r="I52" s="288"/>
      <c r="J52" s="931"/>
      <c r="K52" s="288"/>
      <c r="L52" s="288"/>
      <c r="M52" s="786">
        <v>33</v>
      </c>
    </row>
    <row r="53" spans="1:13">
      <c r="A53" s="1076">
        <v>34</v>
      </c>
      <c r="D53" s="1074"/>
      <c r="E53" s="773"/>
      <c r="F53" s="264"/>
      <c r="G53" s="330"/>
      <c r="H53" s="333"/>
      <c r="I53" s="288"/>
      <c r="J53" s="931"/>
      <c r="K53" s="288"/>
      <c r="L53" s="288"/>
      <c r="M53" s="786">
        <v>34</v>
      </c>
    </row>
    <row r="54" spans="1:13">
      <c r="A54" s="1076">
        <v>35</v>
      </c>
      <c r="D54" s="1074"/>
      <c r="E54" s="773"/>
      <c r="F54" s="264"/>
      <c r="G54" s="330"/>
      <c r="H54" s="333"/>
      <c r="I54" s="288"/>
      <c r="J54" s="931"/>
      <c r="K54" s="288"/>
      <c r="L54" s="288"/>
      <c r="M54" s="786">
        <v>35</v>
      </c>
    </row>
    <row r="55" spans="1:13">
      <c r="A55" s="1076">
        <v>36</v>
      </c>
      <c r="D55" s="1074"/>
      <c r="E55" s="773"/>
      <c r="F55" s="264"/>
      <c r="G55" s="330"/>
      <c r="H55" s="333"/>
      <c r="I55" s="288"/>
      <c r="J55" s="931"/>
      <c r="K55" s="288"/>
      <c r="L55" s="288"/>
      <c r="M55" s="786">
        <v>36</v>
      </c>
    </row>
    <row r="56" spans="1:13">
      <c r="A56" s="1076">
        <v>37</v>
      </c>
      <c r="D56" s="1074"/>
      <c r="E56" s="773"/>
      <c r="F56" s="264"/>
      <c r="G56" s="330"/>
      <c r="H56" s="333"/>
      <c r="I56" s="288"/>
      <c r="J56" s="931"/>
      <c r="K56" s="288"/>
      <c r="L56" s="288"/>
      <c r="M56" s="786">
        <v>37</v>
      </c>
    </row>
    <row r="57" spans="1:13">
      <c r="A57" s="1076">
        <v>38</v>
      </c>
      <c r="D57" s="1074"/>
      <c r="E57" s="773"/>
      <c r="F57" s="264"/>
      <c r="G57" s="330"/>
      <c r="H57" s="333"/>
      <c r="I57" s="288"/>
      <c r="J57" s="931"/>
      <c r="K57" s="288"/>
      <c r="L57" s="288"/>
      <c r="M57" s="786">
        <v>38</v>
      </c>
    </row>
    <row r="58" spans="1:13">
      <c r="A58" s="1076">
        <v>39</v>
      </c>
      <c r="D58" s="1074"/>
      <c r="E58" s="773"/>
      <c r="F58" s="264"/>
      <c r="G58" s="330"/>
      <c r="H58" s="333"/>
      <c r="I58" s="288"/>
      <c r="J58" s="931"/>
      <c r="K58" s="288"/>
      <c r="L58" s="288"/>
      <c r="M58" s="786">
        <v>39</v>
      </c>
    </row>
    <row r="59" spans="1:13">
      <c r="A59" s="1076">
        <v>40</v>
      </c>
      <c r="D59" s="1074"/>
      <c r="E59" s="773"/>
      <c r="F59" s="264"/>
      <c r="G59" s="330"/>
      <c r="H59" s="333"/>
      <c r="I59" s="288"/>
      <c r="J59" s="931"/>
      <c r="K59" s="288"/>
      <c r="L59" s="288"/>
      <c r="M59" s="786">
        <v>40</v>
      </c>
    </row>
    <row r="60" spans="1:13">
      <c r="A60" s="1122">
        <v>41</v>
      </c>
      <c r="B60" s="446"/>
      <c r="C60" s="446"/>
      <c r="D60" s="447"/>
      <c r="E60" s="446"/>
      <c r="F60" s="265"/>
      <c r="G60" s="330"/>
      <c r="H60" s="333"/>
      <c r="I60" s="288"/>
      <c r="J60" s="931"/>
      <c r="K60" s="288"/>
      <c r="L60" s="288"/>
      <c r="M60" s="1128">
        <v>41</v>
      </c>
    </row>
    <row r="61" spans="1:13">
      <c r="A61" s="1112">
        <v>42</v>
      </c>
      <c r="B61" s="1087" t="s">
        <v>6023</v>
      </c>
      <c r="C61" s="1086"/>
      <c r="D61" s="1086"/>
      <c r="E61" s="1086"/>
      <c r="F61" s="1118"/>
      <c r="G61" s="1112"/>
      <c r="H61" s="653"/>
      <c r="I61" s="284"/>
      <c r="J61" s="239"/>
      <c r="K61" s="284"/>
      <c r="L61" s="284"/>
      <c r="M61" s="786">
        <v>42</v>
      </c>
    </row>
    <row r="62" spans="1:13" ht="15.75" thickBot="1">
      <c r="A62" s="799"/>
      <c r="B62" s="1129"/>
      <c r="C62" s="800"/>
      <c r="D62" s="800"/>
      <c r="E62" s="1130" t="s">
        <v>172</v>
      </c>
      <c r="F62" s="270">
        <f>SUM(F20:F60)</f>
        <v>867853</v>
      </c>
      <c r="G62" s="799"/>
      <c r="H62" s="416">
        <f>SUM(H20:H60)</f>
        <v>-89247</v>
      </c>
      <c r="I62" s="654"/>
      <c r="J62" s="416">
        <f>SUM(J20:J60)</f>
        <v>0</v>
      </c>
      <c r="K62" s="416">
        <f>SUM(K20:K60)</f>
        <v>778606</v>
      </c>
      <c r="L62" s="391">
        <f>SUM(L20:L60)</f>
        <v>0</v>
      </c>
      <c r="M62" s="1131"/>
    </row>
    <row r="63" spans="1:13">
      <c r="A63" s="9" t="s">
        <v>3062</v>
      </c>
      <c r="G63" s="9" t="s">
        <v>3063</v>
      </c>
      <c r="M63" s="1068" t="s">
        <v>3771</v>
      </c>
    </row>
    <row r="64" spans="1:13">
      <c r="A64" s="12" t="s">
        <v>3772</v>
      </c>
      <c r="B64" s="12"/>
      <c r="C64" s="12"/>
      <c r="D64" s="12"/>
      <c r="E64" s="12"/>
      <c r="F64" s="12"/>
      <c r="G64" s="12" t="s">
        <v>3773</v>
      </c>
      <c r="H64" s="12"/>
      <c r="I64" s="12"/>
      <c r="J64" s="12"/>
      <c r="K64" s="12"/>
      <c r="L64" s="12"/>
      <c r="M64" s="12"/>
    </row>
    <row r="65" spans="1:13" ht="15.75">
      <c r="A65" s="1070" t="s">
        <v>1179</v>
      </c>
      <c r="B65" s="12"/>
      <c r="C65" s="12"/>
      <c r="D65" s="12"/>
      <c r="E65" s="12"/>
      <c r="F65" s="12"/>
    </row>
    <row r="66" spans="1:13" ht="15.75" thickBot="1">
      <c r="A66" s="9" t="str">
        <f>'Data Sheet'!$C$25</f>
        <v xml:space="preserve">Niagara Mohawk Power Corporation </v>
      </c>
      <c r="E66" s="1067" t="s">
        <v>1774</v>
      </c>
      <c r="F66" s="1216" t="str">
        <f>'Data Sheet'!$C$38</f>
        <v>December 31, 2017</v>
      </c>
      <c r="G66" s="9" t="str">
        <f>'Data Sheet'!$C$25</f>
        <v xml:space="preserve">Niagara Mohawk Power Corporation </v>
      </c>
      <c r="K66" s="1067" t="s">
        <v>1774</v>
      </c>
      <c r="L66" s="1216" t="str">
        <f>'Data Sheet'!$C$38</f>
        <v>December 31, 2017</v>
      </c>
    </row>
    <row r="67" spans="1:13">
      <c r="A67" s="778"/>
      <c r="B67" s="781"/>
      <c r="C67" s="781"/>
      <c r="D67" s="781"/>
      <c r="E67" s="781"/>
      <c r="F67" s="781"/>
      <c r="G67" s="778"/>
      <c r="H67" s="781"/>
      <c r="I67" s="781"/>
      <c r="J67" s="781"/>
      <c r="K67" s="781"/>
      <c r="L67" s="781"/>
      <c r="M67" s="1069"/>
    </row>
    <row r="68" spans="1:13">
      <c r="A68" s="1133" t="s">
        <v>887</v>
      </c>
      <c r="B68" s="12"/>
      <c r="C68" s="12"/>
      <c r="D68" s="12"/>
      <c r="E68" s="12"/>
      <c r="F68" s="1132"/>
      <c r="G68" s="1133" t="s">
        <v>887</v>
      </c>
      <c r="H68" s="12"/>
      <c r="I68" s="12"/>
      <c r="J68" s="12"/>
      <c r="K68" s="12"/>
      <c r="L68" s="12"/>
      <c r="M68" s="795"/>
    </row>
    <row r="69" spans="1:13">
      <c r="A69" s="789"/>
      <c r="B69" s="790"/>
      <c r="C69" s="790"/>
      <c r="D69" s="790"/>
      <c r="E69" s="790"/>
      <c r="F69" s="790"/>
      <c r="G69" s="787"/>
      <c r="H69" s="790"/>
      <c r="I69" s="790"/>
      <c r="J69" s="790"/>
      <c r="K69" s="790"/>
      <c r="L69" s="790"/>
      <c r="M69" s="791"/>
    </row>
    <row r="70" spans="1:13">
      <c r="A70" s="1113"/>
      <c r="B70" s="1087"/>
      <c r="C70" s="1077"/>
      <c r="D70" s="1086"/>
      <c r="E70" s="1114"/>
      <c r="F70" s="1115" t="s">
        <v>3049</v>
      </c>
      <c r="G70" s="1112"/>
      <c r="H70" s="1134" t="s">
        <v>3050</v>
      </c>
      <c r="I70" s="1087"/>
      <c r="J70" s="1086"/>
      <c r="K70" s="1117" t="s">
        <v>3049</v>
      </c>
      <c r="L70" s="1117" t="s">
        <v>3051</v>
      </c>
      <c r="M70" s="1118"/>
    </row>
    <row r="71" spans="1:13">
      <c r="A71" s="1079" t="s">
        <v>1714</v>
      </c>
      <c r="C71" s="784"/>
      <c r="D71" s="1081" t="s">
        <v>3001</v>
      </c>
      <c r="E71" s="1083" t="s">
        <v>1134</v>
      </c>
      <c r="F71" s="1119" t="s">
        <v>3052</v>
      </c>
      <c r="G71" s="783"/>
      <c r="H71" s="1080" t="s">
        <v>3053</v>
      </c>
      <c r="I71" s="1075"/>
      <c r="J71" s="12" t="s">
        <v>3054</v>
      </c>
      <c r="K71" s="1120" t="s">
        <v>3052</v>
      </c>
      <c r="L71" s="1120" t="s">
        <v>3055</v>
      </c>
      <c r="M71" s="786"/>
    </row>
    <row r="72" spans="1:13">
      <c r="A72" s="1079" t="s">
        <v>1717</v>
      </c>
      <c r="B72" s="1075" t="s">
        <v>3056</v>
      </c>
      <c r="C72" s="1121"/>
      <c r="D72" s="1081" t="s">
        <v>3057</v>
      </c>
      <c r="E72" s="1083" t="s">
        <v>3058</v>
      </c>
      <c r="F72" s="1119" t="s">
        <v>3178</v>
      </c>
      <c r="G72" s="783"/>
      <c r="H72" s="1080" t="s">
        <v>3059</v>
      </c>
      <c r="I72" s="1075"/>
      <c r="J72" s="12" t="s">
        <v>3060</v>
      </c>
      <c r="K72" s="1120" t="s">
        <v>2501</v>
      </c>
      <c r="L72" s="1120" t="s">
        <v>3061</v>
      </c>
      <c r="M72" s="1082" t="s">
        <v>1714</v>
      </c>
    </row>
    <row r="73" spans="1:13">
      <c r="A73" s="1122"/>
      <c r="B73" s="1123" t="s">
        <v>3005</v>
      </c>
      <c r="C73" s="1124"/>
      <c r="D73" s="1125" t="s">
        <v>3006</v>
      </c>
      <c r="E73" s="1126" t="s">
        <v>3007</v>
      </c>
      <c r="F73" s="1125" t="s">
        <v>3008</v>
      </c>
      <c r="G73" s="787"/>
      <c r="H73" s="1135" t="s">
        <v>2334</v>
      </c>
      <c r="I73" s="1123"/>
      <c r="J73" s="790" t="s">
        <v>2335</v>
      </c>
      <c r="K73" s="1127" t="s">
        <v>2336</v>
      </c>
      <c r="L73" s="1127" t="s">
        <v>2337</v>
      </c>
      <c r="M73" s="1090" t="s">
        <v>1717</v>
      </c>
    </row>
    <row r="74" spans="1:13">
      <c r="A74" s="1076">
        <v>1</v>
      </c>
      <c r="D74" s="1074"/>
      <c r="F74" s="293"/>
      <c r="G74" s="382"/>
      <c r="H74" s="350"/>
      <c r="I74" s="293"/>
      <c r="J74" s="387"/>
      <c r="K74" s="293"/>
      <c r="L74" s="293"/>
      <c r="M74" s="786">
        <v>1</v>
      </c>
    </row>
    <row r="75" spans="1:13">
      <c r="A75" s="1076">
        <v>2</v>
      </c>
      <c r="D75" s="1074"/>
      <c r="F75" s="288"/>
      <c r="G75" s="330"/>
      <c r="H75" s="333"/>
      <c r="I75" s="288"/>
      <c r="J75" s="287"/>
      <c r="K75" s="288"/>
      <c r="L75" s="288"/>
      <c r="M75" s="786">
        <v>2</v>
      </c>
    </row>
    <row r="76" spans="1:13">
      <c r="A76" s="1076">
        <v>3</v>
      </c>
      <c r="D76" s="1074"/>
      <c r="F76" s="288"/>
      <c r="G76" s="330"/>
      <c r="H76" s="333"/>
      <c r="I76" s="288"/>
      <c r="J76" s="287"/>
      <c r="K76" s="288"/>
      <c r="L76" s="288"/>
      <c r="M76" s="786">
        <v>3</v>
      </c>
    </row>
    <row r="77" spans="1:13">
      <c r="A77" s="1076">
        <v>4</v>
      </c>
      <c r="D77" s="1074"/>
      <c r="F77" s="288"/>
      <c r="G77" s="330"/>
      <c r="H77" s="333"/>
      <c r="I77" s="288"/>
      <c r="J77" s="287"/>
      <c r="K77" s="288"/>
      <c r="L77" s="288"/>
      <c r="M77" s="786">
        <v>4</v>
      </c>
    </row>
    <row r="78" spans="1:13">
      <c r="A78" s="1076">
        <v>5</v>
      </c>
      <c r="D78" s="1074"/>
      <c r="F78" s="288"/>
      <c r="G78" s="330"/>
      <c r="H78" s="333"/>
      <c r="I78" s="288"/>
      <c r="J78" s="287"/>
      <c r="K78" s="288"/>
      <c r="L78" s="288"/>
      <c r="M78" s="786">
        <v>5</v>
      </c>
    </row>
    <row r="79" spans="1:13">
      <c r="A79" s="1076">
        <v>6</v>
      </c>
      <c r="D79" s="1074"/>
      <c r="F79" s="288"/>
      <c r="G79" s="330"/>
      <c r="H79" s="333"/>
      <c r="I79" s="288"/>
      <c r="J79" s="287"/>
      <c r="K79" s="288"/>
      <c r="L79" s="288"/>
      <c r="M79" s="786">
        <v>6</v>
      </c>
    </row>
    <row r="80" spans="1:13">
      <c r="A80" s="1076">
        <v>7</v>
      </c>
      <c r="D80" s="1074"/>
      <c r="F80" s="288"/>
      <c r="G80" s="330"/>
      <c r="H80" s="333"/>
      <c r="I80" s="288"/>
      <c r="J80" s="287"/>
      <c r="K80" s="288"/>
      <c r="L80" s="288"/>
      <c r="M80" s="786">
        <v>7</v>
      </c>
    </row>
    <row r="81" spans="1:13">
      <c r="A81" s="1076">
        <v>8</v>
      </c>
      <c r="D81" s="1074"/>
      <c r="F81" s="288"/>
      <c r="G81" s="330"/>
      <c r="H81" s="333"/>
      <c r="I81" s="288"/>
      <c r="J81" s="287"/>
      <c r="K81" s="288"/>
      <c r="L81" s="288"/>
      <c r="M81" s="786">
        <v>8</v>
      </c>
    </row>
    <row r="82" spans="1:13">
      <c r="A82" s="1076">
        <v>9</v>
      </c>
      <c r="D82" s="1074"/>
      <c r="F82" s="288"/>
      <c r="G82" s="330"/>
      <c r="H82" s="333"/>
      <c r="I82" s="288"/>
      <c r="J82" s="287"/>
      <c r="K82" s="288"/>
      <c r="L82" s="288"/>
      <c r="M82" s="786">
        <v>9</v>
      </c>
    </row>
    <row r="83" spans="1:13">
      <c r="A83" s="1076">
        <v>10</v>
      </c>
      <c r="D83" s="1074"/>
      <c r="F83" s="288"/>
      <c r="G83" s="330"/>
      <c r="H83" s="333"/>
      <c r="I83" s="288"/>
      <c r="J83" s="287"/>
      <c r="K83" s="288"/>
      <c r="L83" s="288"/>
      <c r="M83" s="786">
        <v>10</v>
      </c>
    </row>
    <row r="84" spans="1:13">
      <c r="A84" s="1076">
        <v>11</v>
      </c>
      <c r="D84" s="1074"/>
      <c r="F84" s="288"/>
      <c r="G84" s="330"/>
      <c r="H84" s="333"/>
      <c r="I84" s="288"/>
      <c r="J84" s="287"/>
      <c r="K84" s="288"/>
      <c r="L84" s="288"/>
      <c r="M84" s="786">
        <v>11</v>
      </c>
    </row>
    <row r="85" spans="1:13">
      <c r="A85" s="1076">
        <v>12</v>
      </c>
      <c r="D85" s="1074"/>
      <c r="F85" s="288"/>
      <c r="G85" s="330"/>
      <c r="H85" s="333"/>
      <c r="I85" s="288"/>
      <c r="J85" s="287"/>
      <c r="K85" s="288"/>
      <c r="L85" s="288"/>
      <c r="M85" s="786">
        <v>12</v>
      </c>
    </row>
    <row r="86" spans="1:13">
      <c r="A86" s="1076">
        <v>13</v>
      </c>
      <c r="D86" s="1074"/>
      <c r="F86" s="288"/>
      <c r="G86" s="330"/>
      <c r="H86" s="333"/>
      <c r="I86" s="288"/>
      <c r="J86" s="287"/>
      <c r="K86" s="288"/>
      <c r="L86" s="288"/>
      <c r="M86" s="786">
        <v>13</v>
      </c>
    </row>
    <row r="87" spans="1:13">
      <c r="A87" s="1076">
        <v>14</v>
      </c>
      <c r="D87" s="1074"/>
      <c r="F87" s="288"/>
      <c r="G87" s="330"/>
      <c r="H87" s="333"/>
      <c r="I87" s="288"/>
      <c r="J87" s="287"/>
      <c r="K87" s="288"/>
      <c r="L87" s="288"/>
      <c r="M87" s="786">
        <v>14</v>
      </c>
    </row>
    <row r="88" spans="1:13">
      <c r="A88" s="1076">
        <v>15</v>
      </c>
      <c r="D88" s="1074"/>
      <c r="F88" s="288"/>
      <c r="G88" s="330"/>
      <c r="H88" s="333"/>
      <c r="I88" s="288"/>
      <c r="J88" s="287"/>
      <c r="K88" s="288"/>
      <c r="L88" s="288"/>
      <c r="M88" s="786">
        <v>15</v>
      </c>
    </row>
    <row r="89" spans="1:13">
      <c r="A89" s="1076">
        <v>16</v>
      </c>
      <c r="D89" s="1074"/>
      <c r="F89" s="288"/>
      <c r="G89" s="330"/>
      <c r="H89" s="333"/>
      <c r="I89" s="288"/>
      <c r="J89" s="287"/>
      <c r="K89" s="288"/>
      <c r="L89" s="288"/>
      <c r="M89" s="786">
        <v>16</v>
      </c>
    </row>
    <row r="90" spans="1:13">
      <c r="A90" s="1076">
        <v>17</v>
      </c>
      <c r="D90" s="1074"/>
      <c r="F90" s="288"/>
      <c r="G90" s="330"/>
      <c r="H90" s="333"/>
      <c r="I90" s="288"/>
      <c r="J90" s="287"/>
      <c r="K90" s="288"/>
      <c r="L90" s="288"/>
      <c r="M90" s="786">
        <v>17</v>
      </c>
    </row>
    <row r="91" spans="1:13">
      <c r="A91" s="1076">
        <v>18</v>
      </c>
      <c r="D91" s="1074"/>
      <c r="F91" s="288"/>
      <c r="G91" s="330"/>
      <c r="H91" s="333"/>
      <c r="I91" s="288"/>
      <c r="J91" s="287"/>
      <c r="K91" s="288"/>
      <c r="L91" s="288"/>
      <c r="M91" s="786">
        <v>18</v>
      </c>
    </row>
    <row r="92" spans="1:13">
      <c r="A92" s="1076">
        <v>19</v>
      </c>
      <c r="D92" s="1074"/>
      <c r="F92" s="288"/>
      <c r="G92" s="330"/>
      <c r="H92" s="333"/>
      <c r="I92" s="288"/>
      <c r="J92" s="287"/>
      <c r="K92" s="288"/>
      <c r="L92" s="288"/>
      <c r="M92" s="786">
        <v>19</v>
      </c>
    </row>
    <row r="93" spans="1:13">
      <c r="A93" s="1076">
        <v>20</v>
      </c>
      <c r="D93" s="1074"/>
      <c r="F93" s="288"/>
      <c r="G93" s="330"/>
      <c r="H93" s="333"/>
      <c r="I93" s="288"/>
      <c r="J93" s="287"/>
      <c r="K93" s="288"/>
      <c r="L93" s="288"/>
      <c r="M93" s="786">
        <v>20</v>
      </c>
    </row>
    <row r="94" spans="1:13">
      <c r="A94" s="1076">
        <v>21</v>
      </c>
      <c r="D94" s="1074"/>
      <c r="F94" s="288"/>
      <c r="G94" s="330"/>
      <c r="H94" s="333"/>
      <c r="I94" s="288"/>
      <c r="J94" s="287"/>
      <c r="K94" s="288"/>
      <c r="L94" s="288"/>
      <c r="M94" s="786">
        <v>21</v>
      </c>
    </row>
    <row r="95" spans="1:13">
      <c r="A95" s="1076">
        <v>22</v>
      </c>
      <c r="D95" s="1074"/>
      <c r="F95" s="288"/>
      <c r="G95" s="330"/>
      <c r="H95" s="333"/>
      <c r="I95" s="288"/>
      <c r="J95" s="287"/>
      <c r="K95" s="288"/>
      <c r="L95" s="288"/>
      <c r="M95" s="786">
        <v>22</v>
      </c>
    </row>
    <row r="96" spans="1:13">
      <c r="A96" s="1076">
        <v>23</v>
      </c>
      <c r="D96" s="1074"/>
      <c r="F96" s="288"/>
      <c r="G96" s="330"/>
      <c r="H96" s="333"/>
      <c r="I96" s="288"/>
      <c r="J96" s="287"/>
      <c r="K96" s="288"/>
      <c r="L96" s="288"/>
      <c r="M96" s="786">
        <v>23</v>
      </c>
    </row>
    <row r="97" spans="1:13">
      <c r="A97" s="1076">
        <v>24</v>
      </c>
      <c r="D97" s="1074"/>
      <c r="F97" s="288"/>
      <c r="G97" s="330"/>
      <c r="H97" s="333"/>
      <c r="I97" s="288"/>
      <c r="J97" s="287"/>
      <c r="K97" s="288"/>
      <c r="L97" s="288"/>
      <c r="M97" s="786">
        <v>24</v>
      </c>
    </row>
    <row r="98" spans="1:13">
      <c r="A98" s="1076">
        <v>25</v>
      </c>
      <c r="D98" s="1074"/>
      <c r="F98" s="288"/>
      <c r="G98" s="330"/>
      <c r="H98" s="333"/>
      <c r="I98" s="288"/>
      <c r="J98" s="287"/>
      <c r="K98" s="288"/>
      <c r="L98" s="288"/>
      <c r="M98" s="786">
        <v>25</v>
      </c>
    </row>
    <row r="99" spans="1:13">
      <c r="A99" s="1076">
        <v>26</v>
      </c>
      <c r="D99" s="1074"/>
      <c r="F99" s="288"/>
      <c r="G99" s="330"/>
      <c r="H99" s="333"/>
      <c r="I99" s="288"/>
      <c r="J99" s="287"/>
      <c r="K99" s="288"/>
      <c r="L99" s="288"/>
      <c r="M99" s="786">
        <v>26</v>
      </c>
    </row>
    <row r="100" spans="1:13">
      <c r="A100" s="1076">
        <v>27</v>
      </c>
      <c r="D100" s="1074"/>
      <c r="F100" s="288"/>
      <c r="G100" s="330"/>
      <c r="H100" s="333"/>
      <c r="I100" s="288"/>
      <c r="J100" s="287"/>
      <c r="K100" s="288"/>
      <c r="L100" s="288"/>
      <c r="M100" s="786">
        <v>27</v>
      </c>
    </row>
    <row r="101" spans="1:13">
      <c r="A101" s="1076">
        <v>28</v>
      </c>
      <c r="D101" s="1074"/>
      <c r="F101" s="288"/>
      <c r="G101" s="330"/>
      <c r="H101" s="333"/>
      <c r="I101" s="288"/>
      <c r="J101" s="287"/>
      <c r="K101" s="288"/>
      <c r="L101" s="288"/>
      <c r="M101" s="786">
        <v>28</v>
      </c>
    </row>
    <row r="102" spans="1:13">
      <c r="A102" s="1076">
        <v>29</v>
      </c>
      <c r="D102" s="1074"/>
      <c r="F102" s="288"/>
      <c r="G102" s="330"/>
      <c r="H102" s="333"/>
      <c r="I102" s="288"/>
      <c r="J102" s="287"/>
      <c r="K102" s="288"/>
      <c r="L102" s="288"/>
      <c r="M102" s="786">
        <v>29</v>
      </c>
    </row>
    <row r="103" spans="1:13">
      <c r="A103" s="1076">
        <v>30</v>
      </c>
      <c r="D103" s="1074"/>
      <c r="F103" s="288"/>
      <c r="G103" s="330"/>
      <c r="H103" s="333"/>
      <c r="I103" s="288"/>
      <c r="J103" s="287"/>
      <c r="K103" s="288"/>
      <c r="L103" s="288"/>
      <c r="M103" s="786">
        <v>30</v>
      </c>
    </row>
    <row r="104" spans="1:13">
      <c r="A104" s="1076">
        <v>31</v>
      </c>
      <c r="D104" s="1074"/>
      <c r="F104" s="288"/>
      <c r="G104" s="330"/>
      <c r="H104" s="333"/>
      <c r="I104" s="288"/>
      <c r="J104" s="287"/>
      <c r="K104" s="288"/>
      <c r="L104" s="288"/>
      <c r="M104" s="786">
        <v>31</v>
      </c>
    </row>
    <row r="105" spans="1:13">
      <c r="A105" s="1076">
        <v>32</v>
      </c>
      <c r="D105" s="1074"/>
      <c r="F105" s="288"/>
      <c r="G105" s="330"/>
      <c r="H105" s="333"/>
      <c r="I105" s="288"/>
      <c r="J105" s="287"/>
      <c r="K105" s="288"/>
      <c r="L105" s="288"/>
      <c r="M105" s="786">
        <v>32</v>
      </c>
    </row>
    <row r="106" spans="1:13">
      <c r="A106" s="1076">
        <v>33</v>
      </c>
      <c r="D106" s="1074"/>
      <c r="F106" s="288"/>
      <c r="G106" s="330"/>
      <c r="H106" s="333"/>
      <c r="I106" s="288"/>
      <c r="J106" s="287"/>
      <c r="K106" s="288"/>
      <c r="L106" s="288"/>
      <c r="M106" s="786">
        <v>33</v>
      </c>
    </row>
    <row r="107" spans="1:13">
      <c r="A107" s="1076">
        <v>34</v>
      </c>
      <c r="D107" s="1074"/>
      <c r="F107" s="288"/>
      <c r="G107" s="330"/>
      <c r="H107" s="333"/>
      <c r="I107" s="288"/>
      <c r="J107" s="287"/>
      <c r="K107" s="288"/>
      <c r="L107" s="288"/>
      <c r="M107" s="786">
        <v>34</v>
      </c>
    </row>
    <row r="108" spans="1:13">
      <c r="A108" s="1076">
        <v>35</v>
      </c>
      <c r="D108" s="1074"/>
      <c r="F108" s="288"/>
      <c r="G108" s="330"/>
      <c r="H108" s="333"/>
      <c r="I108" s="288"/>
      <c r="J108" s="287"/>
      <c r="K108" s="288"/>
      <c r="L108" s="288"/>
      <c r="M108" s="786">
        <v>35</v>
      </c>
    </row>
    <row r="109" spans="1:13">
      <c r="A109" s="1076">
        <v>36</v>
      </c>
      <c r="D109" s="1074"/>
      <c r="F109" s="288"/>
      <c r="G109" s="330"/>
      <c r="H109" s="333"/>
      <c r="I109" s="288"/>
      <c r="J109" s="287"/>
      <c r="K109" s="288"/>
      <c r="L109" s="288"/>
      <c r="M109" s="786">
        <v>36</v>
      </c>
    </row>
    <row r="110" spans="1:13">
      <c r="A110" s="1076">
        <v>37</v>
      </c>
      <c r="D110" s="1074"/>
      <c r="F110" s="288"/>
      <c r="G110" s="330"/>
      <c r="H110" s="333"/>
      <c r="I110" s="288"/>
      <c r="J110" s="287"/>
      <c r="K110" s="288"/>
      <c r="L110" s="288"/>
      <c r="M110" s="786">
        <v>37</v>
      </c>
    </row>
    <row r="111" spans="1:13">
      <c r="A111" s="1076">
        <v>38</v>
      </c>
      <c r="D111" s="1074"/>
      <c r="F111" s="288"/>
      <c r="G111" s="330"/>
      <c r="H111" s="333"/>
      <c r="I111" s="288"/>
      <c r="J111" s="287"/>
      <c r="K111" s="288"/>
      <c r="L111" s="288"/>
      <c r="M111" s="786">
        <v>38</v>
      </c>
    </row>
    <row r="112" spans="1:13">
      <c r="A112" s="1076">
        <v>39</v>
      </c>
      <c r="D112" s="1074"/>
      <c r="F112" s="288"/>
      <c r="G112" s="330"/>
      <c r="H112" s="333"/>
      <c r="I112" s="288"/>
      <c r="J112" s="287"/>
      <c r="K112" s="288"/>
      <c r="L112" s="288"/>
      <c r="M112" s="786">
        <v>39</v>
      </c>
    </row>
    <row r="113" spans="1:13">
      <c r="A113" s="1076">
        <v>40</v>
      </c>
      <c r="D113" s="1074"/>
      <c r="F113" s="288"/>
      <c r="G113" s="330"/>
      <c r="H113" s="333"/>
      <c r="I113" s="288"/>
      <c r="J113" s="287"/>
      <c r="K113" s="288"/>
      <c r="L113" s="288"/>
      <c r="M113" s="786">
        <v>40</v>
      </c>
    </row>
    <row r="114" spans="1:13" ht="15.75" thickBot="1">
      <c r="A114" s="1136">
        <v>41</v>
      </c>
      <c r="B114" s="800"/>
      <c r="C114" s="800"/>
      <c r="D114" s="1137"/>
      <c r="E114" s="800"/>
      <c r="F114" s="1138"/>
      <c r="G114" s="330"/>
      <c r="H114" s="333"/>
      <c r="I114" s="288"/>
      <c r="J114" s="287"/>
      <c r="K114" s="288"/>
      <c r="L114" s="288"/>
      <c r="M114" s="1131">
        <v>41</v>
      </c>
    </row>
    <row r="115" spans="1:13">
      <c r="A115" s="778"/>
      <c r="B115" s="781"/>
      <c r="C115" s="781"/>
      <c r="D115" s="781"/>
      <c r="E115" s="781"/>
      <c r="F115" s="781"/>
      <c r="G115" s="778"/>
      <c r="H115" s="781"/>
      <c r="I115" s="781"/>
      <c r="J115" s="781"/>
      <c r="K115" s="781"/>
      <c r="L115" s="781"/>
      <c r="M115" s="1069"/>
    </row>
    <row r="116" spans="1:13">
      <c r="A116" s="783"/>
      <c r="F116" s="773"/>
      <c r="G116" s="783"/>
      <c r="M116" s="1071"/>
    </row>
    <row r="117" spans="1:13">
      <c r="A117" s="783"/>
      <c r="F117" s="773"/>
      <c r="G117" s="783"/>
      <c r="M117" s="1071"/>
    </row>
    <row r="118" spans="1:13">
      <c r="A118" s="783"/>
      <c r="F118" s="773"/>
      <c r="G118" s="783"/>
      <c r="M118" s="1071"/>
    </row>
    <row r="119" spans="1:13">
      <c r="A119" s="783"/>
      <c r="F119" s="773"/>
      <c r="G119" s="783"/>
      <c r="M119" s="1071"/>
    </row>
    <row r="120" spans="1:13">
      <c r="A120" s="783"/>
      <c r="F120" s="773"/>
      <c r="G120" s="783"/>
      <c r="M120" s="1071"/>
    </row>
    <row r="121" spans="1:13">
      <c r="A121" s="783"/>
      <c r="F121" s="773"/>
      <c r="G121" s="783"/>
      <c r="M121" s="1071"/>
    </row>
    <row r="122" spans="1:13">
      <c r="A122" s="783"/>
      <c r="F122" s="773"/>
      <c r="G122" s="783"/>
      <c r="M122" s="1071"/>
    </row>
    <row r="123" spans="1:13">
      <c r="A123" s="783"/>
      <c r="F123" s="773"/>
      <c r="G123" s="783"/>
      <c r="M123" s="1071"/>
    </row>
    <row r="124" spans="1:13">
      <c r="A124" s="783"/>
      <c r="F124" s="773"/>
      <c r="G124" s="783"/>
      <c r="M124" s="1071"/>
    </row>
    <row r="125" spans="1:13">
      <c r="A125" s="783"/>
      <c r="F125" s="773"/>
      <c r="G125" s="783"/>
      <c r="M125" s="1071"/>
    </row>
    <row r="126" spans="1:13">
      <c r="A126" s="783"/>
      <c r="F126" s="773"/>
      <c r="G126" s="783"/>
      <c r="M126" s="1071"/>
    </row>
    <row r="127" spans="1:13" ht="15.75" thickBot="1">
      <c r="A127" s="799"/>
      <c r="B127" s="800"/>
      <c r="C127" s="800"/>
      <c r="D127" s="800"/>
      <c r="E127" s="800"/>
      <c r="F127" s="800"/>
      <c r="G127" s="799"/>
      <c r="H127" s="800"/>
      <c r="I127" s="800"/>
      <c r="J127" s="800"/>
      <c r="K127" s="800"/>
      <c r="L127" s="800"/>
      <c r="M127" s="1091"/>
    </row>
    <row r="128" spans="1:13">
      <c r="A128" s="9" t="s">
        <v>3063</v>
      </c>
      <c r="G128" s="9" t="s">
        <v>3063</v>
      </c>
      <c r="M128" s="1068" t="s">
        <v>3771</v>
      </c>
    </row>
    <row r="129" spans="1:13">
      <c r="A129" s="12" t="s">
        <v>3774</v>
      </c>
      <c r="B129" s="12"/>
      <c r="C129" s="12"/>
      <c r="D129" s="12"/>
      <c r="E129" s="12"/>
      <c r="F129" s="12"/>
      <c r="G129" s="12" t="s">
        <v>3775</v>
      </c>
      <c r="H129" s="12"/>
      <c r="I129" s="12"/>
      <c r="J129" s="12"/>
      <c r="K129" s="12"/>
      <c r="L129" s="12"/>
      <c r="M129" s="12"/>
    </row>
    <row r="130" spans="1:13">
      <c r="A130" s="773"/>
      <c r="B130" s="773"/>
      <c r="C130" s="773"/>
      <c r="D130" s="773"/>
      <c r="E130" s="773"/>
      <c r="F130" s="773"/>
    </row>
    <row r="131" spans="1:13">
      <c r="A131" s="773"/>
      <c r="B131" s="773"/>
      <c r="C131" s="773"/>
      <c r="D131" s="773"/>
      <c r="E131" s="773"/>
      <c r="F131" s="773"/>
    </row>
    <row r="132" spans="1:13">
      <c r="A132" s="773"/>
      <c r="B132" s="773"/>
      <c r="C132" s="773"/>
      <c r="D132" s="773"/>
      <c r="E132" s="773"/>
      <c r="F132" s="773"/>
    </row>
  </sheetData>
  <mergeCells count="17">
    <mergeCell ref="A6:C7"/>
    <mergeCell ref="D6:F12"/>
    <mergeCell ref="G6:J9"/>
    <mergeCell ref="K7:M12"/>
    <mergeCell ref="A8:C10"/>
    <mergeCell ref="G10:J13"/>
    <mergeCell ref="A12:C14"/>
    <mergeCell ref="D13:F15"/>
    <mergeCell ref="K13:M14"/>
    <mergeCell ref="G14:J15"/>
    <mergeCell ref="G19:H19"/>
    <mergeCell ref="I19:J19"/>
    <mergeCell ref="G16:H16"/>
    <mergeCell ref="G17:H17"/>
    <mergeCell ref="I17:J17"/>
    <mergeCell ref="G18:H18"/>
    <mergeCell ref="I18:J18"/>
  </mergeCells>
  <printOptions horizontalCentered="1" verticalCentered="1"/>
  <pageMargins left="0.5" right="0.5" top="0.5" bottom="0.5" header="0.5" footer="0.5"/>
  <pageSetup scale="72" fitToWidth="2" fitToHeight="2" pageOrder="overThenDown" orientation="portrait" horizontalDpi="300" verticalDpi="300" r:id="rId1"/>
  <headerFooter alignWithMargins="0"/>
  <colBreaks count="1" manualBreakCount="1">
    <brk id="6"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60"/>
  <sheetViews>
    <sheetView tabSelected="1" defaultGridColor="0" colorId="22" zoomScaleNormal="100" zoomScaleSheetLayoutView="100" workbookViewId="0">
      <selection activeCell="B41" sqref="B41"/>
    </sheetView>
  </sheetViews>
  <sheetFormatPr defaultColWidth="9.6640625" defaultRowHeight="15"/>
  <cols>
    <col min="1" max="1" width="2.6640625" style="9" customWidth="1"/>
    <col min="2" max="2" width="12.6640625" style="9" customWidth="1"/>
    <col min="3" max="3" width="8.6640625" style="9" customWidth="1"/>
    <col min="4" max="4" width="7.6640625" style="9" customWidth="1"/>
    <col min="5" max="6" width="12.6640625" style="9" customWidth="1"/>
    <col min="7" max="7" width="7.6640625" style="9" customWidth="1"/>
    <col min="8" max="8" width="8.6640625" style="9" customWidth="1"/>
    <col min="9" max="9" width="12.6640625" style="9" customWidth="1"/>
    <col min="10" max="10" width="2.6640625" style="9" customWidth="1"/>
    <col min="11" max="16384" width="9.6640625" style="9"/>
  </cols>
  <sheetData>
    <row r="1" spans="1:10" ht="15.75" thickBot="1"/>
    <row r="2" spans="1:10" ht="15.95" customHeight="1">
      <c r="A2" s="664"/>
      <c r="B2" s="665"/>
      <c r="C2" s="665"/>
      <c r="D2" s="665"/>
      <c r="E2" s="665"/>
      <c r="F2" s="665"/>
      <c r="G2" s="666"/>
      <c r="H2" s="667"/>
      <c r="I2" s="665"/>
      <c r="J2" s="668"/>
    </row>
    <row r="3" spans="1:10" ht="15" customHeight="1">
      <c r="A3" s="669"/>
      <c r="B3" s="670"/>
      <c r="C3" s="670"/>
      <c r="D3" s="670"/>
      <c r="E3" s="670"/>
      <c r="F3" s="670"/>
      <c r="G3" s="670"/>
      <c r="H3" s="670"/>
      <c r="I3" s="670"/>
      <c r="J3" s="671"/>
    </row>
    <row r="4" spans="1:10" ht="15" customHeight="1">
      <c r="A4" s="669"/>
      <c r="B4" s="670"/>
      <c r="C4" s="670"/>
      <c r="D4" s="670"/>
      <c r="E4" s="670"/>
      <c r="F4" s="670"/>
      <c r="G4" s="670"/>
      <c r="H4" s="670"/>
      <c r="I4" s="670"/>
      <c r="J4" s="671"/>
    </row>
    <row r="5" spans="1:10" ht="27" customHeight="1">
      <c r="A5" s="672" t="s">
        <v>2934</v>
      </c>
      <c r="B5" s="673"/>
      <c r="C5" s="673"/>
      <c r="D5" s="673"/>
      <c r="E5" s="673"/>
      <c r="F5" s="673"/>
      <c r="G5" s="673"/>
      <c r="H5" s="673"/>
      <c r="I5" s="673"/>
      <c r="J5" s="674"/>
    </row>
    <row r="6" spans="1:10" ht="24" customHeight="1">
      <c r="A6" s="675" t="s">
        <v>2935</v>
      </c>
      <c r="B6" s="673"/>
      <c r="C6" s="673"/>
      <c r="D6" s="673"/>
      <c r="E6" s="673"/>
      <c r="F6" s="673"/>
      <c r="G6" s="673"/>
      <c r="H6" s="673"/>
      <c r="I6" s="673"/>
      <c r="J6" s="674"/>
    </row>
    <row r="7" spans="1:10" ht="13.5" customHeight="1">
      <c r="A7" s="669"/>
      <c r="B7" s="670"/>
      <c r="C7" s="670"/>
      <c r="D7" s="670"/>
      <c r="E7" s="670"/>
      <c r="F7" s="670"/>
      <c r="G7" s="670"/>
      <c r="H7" s="670"/>
      <c r="I7" s="670"/>
      <c r="J7" s="671"/>
    </row>
    <row r="8" spans="1:10" ht="24" customHeight="1">
      <c r="A8" s="676" t="s">
        <v>1637</v>
      </c>
      <c r="B8" s="677"/>
      <c r="C8" s="677"/>
      <c r="D8" s="677"/>
      <c r="E8" s="677"/>
      <c r="F8" s="677"/>
      <c r="G8" s="677"/>
      <c r="H8" s="677"/>
      <c r="I8" s="677"/>
      <c r="J8" s="678"/>
    </row>
    <row r="9" spans="1:10" ht="13.5" customHeight="1">
      <c r="A9" s="669"/>
      <c r="B9" s="670"/>
      <c r="C9" s="670"/>
      <c r="D9" s="670"/>
      <c r="E9" s="670"/>
      <c r="F9" s="670"/>
      <c r="G9" s="670"/>
      <c r="H9" s="670"/>
      <c r="I9" s="670"/>
      <c r="J9" s="671"/>
    </row>
    <row r="10" spans="1:10" ht="13.5" customHeight="1">
      <c r="A10" s="669"/>
      <c r="B10" s="670"/>
      <c r="C10" s="670"/>
      <c r="D10" s="670"/>
      <c r="E10" s="670"/>
      <c r="F10" s="670"/>
      <c r="G10" s="670"/>
      <c r="H10" s="670"/>
      <c r="I10" s="670"/>
      <c r="J10" s="671"/>
    </row>
    <row r="11" spans="1:10" ht="17.45" customHeight="1">
      <c r="A11" s="679" t="s">
        <v>2936</v>
      </c>
      <c r="B11" s="673"/>
      <c r="C11" s="673"/>
      <c r="D11" s="673"/>
      <c r="E11" s="673"/>
      <c r="F11" s="673"/>
      <c r="G11" s="673"/>
      <c r="H11" s="673"/>
      <c r="I11" s="673"/>
      <c r="J11" s="674"/>
    </row>
    <row r="12" spans="1:10" ht="13.5" customHeight="1">
      <c r="A12" s="669"/>
      <c r="B12" s="670"/>
      <c r="C12" s="670"/>
      <c r="D12" s="670"/>
      <c r="E12" s="670"/>
      <c r="F12" s="670"/>
      <c r="G12" s="670"/>
      <c r="H12" s="670"/>
      <c r="I12" s="670"/>
      <c r="J12" s="671"/>
    </row>
    <row r="13" spans="1:10" ht="22.5" customHeight="1" thickBot="1">
      <c r="A13" s="669"/>
      <c r="B13" s="14" t="str">
        <f>'Data Sheet'!$C$25</f>
        <v xml:space="preserve">Niagara Mohawk Power Corporation </v>
      </c>
      <c r="C13" s="673"/>
      <c r="D13" s="673"/>
      <c r="E13" s="673"/>
      <c r="F13" s="673"/>
      <c r="G13" s="673"/>
      <c r="H13" s="673"/>
      <c r="I13" s="673"/>
      <c r="J13" s="671"/>
    </row>
    <row r="14" spans="1:10" ht="15.75">
      <c r="A14" s="680"/>
      <c r="B14" s="681" t="s">
        <v>1758</v>
      </c>
      <c r="C14" s="682"/>
      <c r="D14" s="682"/>
      <c r="E14" s="682"/>
      <c r="F14" s="682"/>
      <c r="G14" s="682"/>
      <c r="H14" s="682"/>
      <c r="I14" s="682"/>
      <c r="J14" s="671"/>
    </row>
    <row r="15" spans="1:10">
      <c r="A15" s="683" t="s">
        <v>1759</v>
      </c>
      <c r="B15" s="684"/>
      <c r="C15" s="684"/>
      <c r="D15" s="684"/>
      <c r="E15" s="684"/>
      <c r="F15" s="684"/>
      <c r="G15" s="684"/>
      <c r="H15" s="684"/>
      <c r="I15" s="684"/>
      <c r="J15" s="685"/>
    </row>
    <row r="16" spans="1:10" ht="15.95" customHeight="1">
      <c r="A16" s="669"/>
      <c r="B16" s="670"/>
      <c r="C16" s="670"/>
      <c r="D16" s="670"/>
      <c r="E16" s="670"/>
      <c r="F16" s="670"/>
      <c r="G16" s="670"/>
      <c r="H16" s="670"/>
      <c r="I16" s="670"/>
      <c r="J16" s="671"/>
    </row>
    <row r="17" spans="1:10" ht="15.95" customHeight="1" thickBot="1">
      <c r="A17" s="669"/>
      <c r="B17" s="15" t="str">
        <f>'Data Sheet'!C27</f>
        <v xml:space="preserve"> 300 Erie Boulevard West </v>
      </c>
      <c r="C17" s="686"/>
      <c r="D17" s="686"/>
      <c r="E17" s="686"/>
      <c r="F17" s="686"/>
      <c r="G17" s="686"/>
      <c r="H17" s="686"/>
      <c r="I17" s="686"/>
      <c r="J17" s="671"/>
    </row>
    <row r="18" spans="1:10" ht="15.95" customHeight="1">
      <c r="A18" s="669"/>
      <c r="B18" s="670"/>
      <c r="C18" s="670"/>
      <c r="D18" s="670"/>
      <c r="E18" s="670"/>
      <c r="F18" s="670"/>
      <c r="G18" s="670"/>
      <c r="H18" s="670"/>
      <c r="I18" s="670"/>
      <c r="J18" s="671"/>
    </row>
    <row r="19" spans="1:10" ht="17.649999999999999" customHeight="1" thickBot="1">
      <c r="A19" s="669"/>
      <c r="B19" s="15" t="str">
        <f>'Data Sheet'!C29</f>
        <v xml:space="preserve"> Syracuse, New York 13202</v>
      </c>
      <c r="C19" s="686"/>
      <c r="D19" s="686"/>
      <c r="E19" s="686"/>
      <c r="F19" s="686"/>
      <c r="G19" s="686"/>
      <c r="H19" s="686"/>
      <c r="I19" s="686"/>
      <c r="J19" s="671"/>
    </row>
    <row r="20" spans="1:10">
      <c r="A20" s="687"/>
      <c r="B20" s="688" t="s">
        <v>1760</v>
      </c>
      <c r="C20" s="673"/>
      <c r="D20" s="673"/>
      <c r="E20" s="673"/>
      <c r="F20" s="673"/>
      <c r="G20" s="673"/>
      <c r="H20" s="673"/>
      <c r="I20" s="673"/>
      <c r="J20" s="671"/>
    </row>
    <row r="21" spans="1:10">
      <c r="A21" s="669"/>
      <c r="B21" s="689"/>
      <c r="C21" s="670"/>
      <c r="D21" s="670"/>
      <c r="E21" s="670"/>
      <c r="F21" s="670"/>
      <c r="G21" s="670"/>
      <c r="H21" s="670"/>
      <c r="I21" s="670"/>
      <c r="J21" s="671"/>
    </row>
    <row r="22" spans="1:10">
      <c r="A22" s="669"/>
      <c r="B22" s="670"/>
      <c r="C22" s="670"/>
      <c r="D22" s="670"/>
      <c r="E22" s="670"/>
      <c r="F22" s="670"/>
      <c r="G22" s="670"/>
      <c r="H22" s="670"/>
      <c r="I22" s="670"/>
      <c r="J22" s="671"/>
    </row>
    <row r="23" spans="1:10" ht="14.45" customHeight="1">
      <c r="A23" s="669"/>
      <c r="B23" s="690" t="s">
        <v>1761</v>
      </c>
      <c r="C23" s="673"/>
      <c r="D23" s="673"/>
      <c r="E23" s="673"/>
      <c r="F23" s="673"/>
      <c r="G23" s="673"/>
      <c r="H23" s="673"/>
      <c r="I23" s="673"/>
      <c r="J23" s="671"/>
    </row>
    <row r="24" spans="1:10">
      <c r="A24" s="669"/>
      <c r="B24" s="670"/>
      <c r="C24" s="670"/>
      <c r="D24" s="670"/>
      <c r="E24" s="670"/>
      <c r="F24" s="670"/>
      <c r="G24" s="670"/>
      <c r="H24" s="670"/>
      <c r="I24" s="670"/>
      <c r="J24" s="671"/>
    </row>
    <row r="25" spans="1:10" ht="22.35" customHeight="1">
      <c r="A25" s="691"/>
      <c r="B25" s="692" t="str">
        <f>'Data Sheet'!A46</f>
        <v>Year ended December 31, 2017</v>
      </c>
      <c r="C25" s="673"/>
      <c r="D25" s="673"/>
      <c r="E25" s="673"/>
      <c r="F25" s="673"/>
      <c r="G25" s="673"/>
      <c r="H25" s="673"/>
      <c r="I25" s="673"/>
      <c r="J25" s="671"/>
    </row>
    <row r="26" spans="1:10" ht="14.45" customHeight="1">
      <c r="A26" s="669"/>
      <c r="B26" s="670"/>
      <c r="C26" s="670"/>
      <c r="D26" s="670"/>
      <c r="E26" s="670"/>
      <c r="F26" s="670"/>
      <c r="G26" s="670"/>
      <c r="H26" s="670"/>
      <c r="I26" s="670"/>
      <c r="J26" s="671"/>
    </row>
    <row r="27" spans="1:10" ht="23.45" customHeight="1">
      <c r="A27" s="669"/>
      <c r="B27" s="693" t="s">
        <v>1762</v>
      </c>
      <c r="C27" s="673"/>
      <c r="D27" s="673"/>
      <c r="E27" s="673"/>
      <c r="F27" s="673"/>
      <c r="G27" s="673"/>
      <c r="H27" s="673"/>
      <c r="I27" s="673"/>
      <c r="J27" s="671"/>
    </row>
    <row r="28" spans="1:10">
      <c r="A28" s="669"/>
      <c r="B28" s="670"/>
      <c r="C28" s="670"/>
      <c r="D28" s="670"/>
      <c r="E28" s="670"/>
      <c r="F28" s="670"/>
      <c r="G28" s="670"/>
      <c r="H28" s="670"/>
      <c r="I28" s="670"/>
      <c r="J28" s="671"/>
    </row>
    <row r="29" spans="1:10">
      <c r="A29" s="669"/>
      <c r="B29" s="670"/>
      <c r="C29" s="670"/>
      <c r="D29" s="670"/>
      <c r="E29" s="670"/>
      <c r="F29" s="670"/>
      <c r="G29" s="670"/>
      <c r="H29" s="670"/>
      <c r="I29" s="670"/>
      <c r="J29" s="671"/>
    </row>
    <row r="30" spans="1:10" ht="24" customHeight="1">
      <c r="A30" s="669"/>
      <c r="B30" s="693" t="s">
        <v>1635</v>
      </c>
      <c r="C30" s="673"/>
      <c r="D30" s="673"/>
      <c r="E30" s="673"/>
      <c r="F30" s="673"/>
      <c r="G30" s="673"/>
      <c r="H30" s="673"/>
      <c r="I30" s="673"/>
      <c r="J30" s="671"/>
    </row>
    <row r="31" spans="1:10">
      <c r="A31" s="669"/>
      <c r="B31" s="670"/>
      <c r="C31" s="670"/>
      <c r="D31" s="670"/>
      <c r="E31" s="670"/>
      <c r="F31" s="670"/>
      <c r="G31" s="670"/>
      <c r="H31" s="670"/>
      <c r="I31" s="670"/>
      <c r="J31" s="671"/>
    </row>
    <row r="32" spans="1:10" ht="9.6" customHeight="1">
      <c r="A32" s="669"/>
      <c r="B32" s="670"/>
      <c r="C32" s="670"/>
      <c r="D32" s="670"/>
      <c r="E32" s="670"/>
      <c r="F32" s="670"/>
      <c r="G32" s="670"/>
      <c r="H32" s="670"/>
      <c r="I32" s="670"/>
      <c r="J32" s="671"/>
    </row>
    <row r="33" spans="1:10" ht="21" customHeight="1">
      <c r="A33" s="669"/>
      <c r="B33" s="693" t="s">
        <v>1636</v>
      </c>
      <c r="C33" s="673"/>
      <c r="D33" s="673"/>
      <c r="E33" s="673"/>
      <c r="F33" s="673"/>
      <c r="G33" s="673"/>
      <c r="H33" s="673"/>
      <c r="I33" s="673"/>
      <c r="J33" s="671"/>
    </row>
    <row r="34" spans="1:10" ht="15.95" customHeight="1">
      <c r="A34" s="669"/>
      <c r="B34" s="670"/>
      <c r="C34" s="670"/>
      <c r="D34" s="670"/>
      <c r="E34" s="670"/>
      <c r="F34" s="670"/>
      <c r="G34" s="670"/>
      <c r="H34" s="670"/>
      <c r="I34" s="670"/>
      <c r="J34" s="671"/>
    </row>
    <row r="35" spans="1:10" ht="15.95" customHeight="1" thickBot="1">
      <c r="A35" s="669"/>
      <c r="B35" s="694"/>
      <c r="C35" s="673"/>
      <c r="D35" s="686"/>
      <c r="E35" s="686"/>
      <c r="F35" s="686"/>
      <c r="G35" s="686"/>
      <c r="H35" s="673"/>
      <c r="I35" s="673"/>
      <c r="J35" s="671"/>
    </row>
    <row r="36" spans="1:10" ht="15.95" customHeight="1">
      <c r="A36" s="669"/>
      <c r="B36" s="670"/>
      <c r="C36" s="670"/>
      <c r="D36" s="670"/>
      <c r="E36" s="670"/>
      <c r="F36" s="670"/>
      <c r="G36" s="670"/>
      <c r="H36" s="670"/>
      <c r="I36" s="670"/>
      <c r="J36" s="671"/>
    </row>
    <row r="37" spans="1:10" ht="15.95" customHeight="1">
      <c r="A37" s="669"/>
      <c r="B37" s="670"/>
      <c r="C37" s="670" t="s">
        <v>1763</v>
      </c>
      <c r="D37" s="670"/>
      <c r="E37" s="670"/>
      <c r="F37" s="670"/>
      <c r="G37" s="670"/>
      <c r="H37" s="670"/>
      <c r="I37" s="670"/>
      <c r="J37" s="671"/>
    </row>
    <row r="38" spans="1:10" ht="15.95" customHeight="1">
      <c r="A38" s="669"/>
      <c r="B38" s="670"/>
      <c r="C38" s="670" t="s">
        <v>1764</v>
      </c>
      <c r="D38" s="670"/>
      <c r="E38" s="670"/>
      <c r="F38" s="670"/>
      <c r="G38" s="670"/>
      <c r="H38" s="670"/>
      <c r="I38" s="670"/>
      <c r="J38" s="671"/>
    </row>
    <row r="39" spans="1:10" ht="15.95" customHeight="1">
      <c r="A39" s="669"/>
      <c r="B39" s="695" t="s">
        <v>6358</v>
      </c>
      <c r="C39" s="696"/>
      <c r="D39" s="696"/>
      <c r="E39" s="696"/>
      <c r="F39" s="696"/>
      <c r="G39" s="696"/>
      <c r="H39" s="696"/>
      <c r="I39" s="696"/>
      <c r="J39" s="671"/>
    </row>
    <row r="40" spans="1:10" ht="15.95" customHeight="1">
      <c r="A40" s="669"/>
      <c r="B40" s="695" t="s">
        <v>6638</v>
      </c>
      <c r="C40" s="696"/>
      <c r="D40" s="696"/>
      <c r="E40" s="696"/>
      <c r="F40" s="696"/>
      <c r="G40" s="696"/>
      <c r="H40" s="696"/>
      <c r="I40" s="696"/>
      <c r="J40" s="671"/>
    </row>
    <row r="41" spans="1:10" ht="15.95" customHeight="1">
      <c r="A41" s="669"/>
      <c r="B41" s="670"/>
      <c r="C41" s="670"/>
      <c r="D41" s="670"/>
      <c r="E41" s="670"/>
      <c r="F41" s="670"/>
      <c r="G41" s="670"/>
      <c r="H41" s="670"/>
      <c r="I41" s="670"/>
      <c r="J41" s="671"/>
    </row>
    <row r="42" spans="1:10" ht="7.9" customHeight="1" thickBot="1">
      <c r="A42" s="697"/>
      <c r="B42" s="698"/>
      <c r="C42" s="698"/>
      <c r="D42" s="698"/>
      <c r="E42" s="698"/>
      <c r="F42" s="698"/>
      <c r="G42" s="698"/>
      <c r="H42" s="698"/>
      <c r="I42" s="698"/>
      <c r="J42" s="699"/>
    </row>
    <row r="43" spans="1:10">
      <c r="A43" s="404"/>
      <c r="B43" s="404"/>
      <c r="C43" s="404"/>
      <c r="D43" s="404"/>
      <c r="E43" s="404"/>
      <c r="F43" s="404"/>
      <c r="G43" s="404"/>
      <c r="H43" s="404"/>
      <c r="I43" s="700" t="s">
        <v>1765</v>
      </c>
      <c r="J43" s="404"/>
    </row>
    <row r="53" spans="1:5">
      <c r="A53"/>
      <c r="B53"/>
      <c r="C53"/>
      <c r="D53"/>
      <c r="E53"/>
    </row>
    <row r="54" spans="1:5">
      <c r="A54"/>
      <c r="B54"/>
      <c r="C54"/>
      <c r="D54"/>
      <c r="E54"/>
    </row>
    <row r="55" spans="1:5">
      <c r="A55"/>
      <c r="B55"/>
      <c r="C55"/>
      <c r="D55"/>
      <c r="E55"/>
    </row>
    <row r="56" spans="1:5">
      <c r="A56"/>
      <c r="B56"/>
      <c r="C56"/>
      <c r="D56"/>
      <c r="E56"/>
    </row>
    <row r="57" spans="1:5">
      <c r="A57"/>
      <c r="B57"/>
      <c r="C57"/>
      <c r="D57"/>
      <c r="E57"/>
    </row>
    <row r="58" spans="1:5">
      <c r="A58"/>
      <c r="B58"/>
      <c r="C58"/>
      <c r="D58"/>
      <c r="E58"/>
    </row>
    <row r="59" spans="1:5">
      <c r="A59"/>
      <c r="B59"/>
      <c r="C59"/>
      <c r="D59"/>
      <c r="E59"/>
    </row>
    <row r="60" spans="1:5">
      <c r="A60"/>
      <c r="B60"/>
      <c r="C60"/>
      <c r="D60"/>
      <c r="E60"/>
    </row>
  </sheetData>
  <printOptions horizontalCentered="1" verticalCentered="1"/>
  <pageMargins left="0.25" right="0.25" top="0" bottom="0" header="0.25" footer="0.25"/>
  <pageSetup scale="96"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pageSetUpPr fitToPage="1"/>
  </sheetPr>
  <dimension ref="A1:F71"/>
  <sheetViews>
    <sheetView defaultGridColor="0" colorId="22" zoomScaleNormal="100" zoomScaleSheetLayoutView="80" workbookViewId="0">
      <selection activeCell="F25" sqref="F25"/>
    </sheetView>
  </sheetViews>
  <sheetFormatPr defaultColWidth="9.6640625" defaultRowHeight="15"/>
  <cols>
    <col min="1" max="1" width="4.6640625" style="1479" customWidth="1"/>
    <col min="2" max="2" width="47.6640625" style="1479" customWidth="1"/>
    <col min="3" max="3" width="18.6640625" style="1479" customWidth="1"/>
    <col min="4" max="4" width="0" style="1479" hidden="1" customWidth="1"/>
    <col min="5" max="5" width="18.6640625" style="1479" customWidth="1"/>
    <col min="6" max="6" width="17.6640625" style="1479" customWidth="1"/>
    <col min="7" max="16384" width="9.6640625" style="1479"/>
  </cols>
  <sheetData>
    <row r="1" spans="1:6">
      <c r="A1" s="1943" t="s">
        <v>1785</v>
      </c>
      <c r="B1" s="1944"/>
      <c r="C1" s="1945" t="s">
        <v>3273</v>
      </c>
      <c r="D1" s="1946"/>
      <c r="E1" s="1946" t="s">
        <v>1787</v>
      </c>
      <c r="F1" s="1530" t="s">
        <v>1788</v>
      </c>
    </row>
    <row r="2" spans="1:6">
      <c r="A2" s="1480" t="str">
        <f>'Data Sheet'!$C$25</f>
        <v xml:space="preserve">Niagara Mohawk Power Corporation </v>
      </c>
      <c r="C2" s="1947" t="s">
        <v>1804</v>
      </c>
      <c r="D2" s="1532"/>
      <c r="E2" s="1532" t="s">
        <v>1790</v>
      </c>
      <c r="F2" s="1948"/>
    </row>
    <row r="3" spans="1:6" ht="15" customHeight="1">
      <c r="A3" s="1949"/>
      <c r="B3" s="1539"/>
      <c r="C3" s="1950" t="s">
        <v>2977</v>
      </c>
      <c r="D3" s="1951"/>
      <c r="E3" s="1579" t="str">
        <f>'Data Sheet'!$C$40</f>
        <v>April 12, 2018</v>
      </c>
      <c r="F3" s="1952" t="str">
        <f>'Data Sheet'!$C$38</f>
        <v>December 31, 2017</v>
      </c>
    </row>
    <row r="4" spans="1:6" ht="15" customHeight="1">
      <c r="A4" s="1953" t="s">
        <v>3776</v>
      </c>
      <c r="B4" s="1954"/>
      <c r="C4" s="1955"/>
      <c r="D4" s="1955"/>
      <c r="E4" s="1955"/>
      <c r="F4" s="1956"/>
    </row>
    <row r="5" spans="1:6" ht="15" customHeight="1">
      <c r="A5" s="3742" t="s">
        <v>2479</v>
      </c>
      <c r="B5" s="3668"/>
      <c r="C5" s="3668"/>
      <c r="D5" s="3668"/>
      <c r="E5" s="3668"/>
      <c r="F5" s="3743"/>
    </row>
    <row r="6" spans="1:6">
      <c r="A6" s="3744"/>
      <c r="B6" s="3670"/>
      <c r="C6" s="3670"/>
      <c r="D6" s="3670"/>
      <c r="E6" s="3670"/>
      <c r="F6" s="3672"/>
    </row>
    <row r="7" spans="1:6">
      <c r="A7" s="3744"/>
      <c r="B7" s="3670"/>
      <c r="C7" s="3670"/>
      <c r="D7" s="3670"/>
      <c r="E7" s="3670"/>
      <c r="F7" s="3672"/>
    </row>
    <row r="8" spans="1:6">
      <c r="A8" s="1957"/>
      <c r="B8" s="1702"/>
      <c r="C8" s="1702"/>
      <c r="D8" s="1702"/>
      <c r="E8" s="1702"/>
      <c r="F8" s="1716"/>
    </row>
    <row r="9" spans="1:6" ht="15" customHeight="1">
      <c r="A9" s="3745" t="s">
        <v>2480</v>
      </c>
      <c r="B9" s="3670"/>
      <c r="C9" s="3670"/>
      <c r="D9" s="3670"/>
      <c r="E9" s="3670"/>
      <c r="F9" s="3672"/>
    </row>
    <row r="10" spans="1:6">
      <c r="A10" s="3744"/>
      <c r="B10" s="3670"/>
      <c r="C10" s="3670"/>
      <c r="D10" s="3670"/>
      <c r="E10" s="3670"/>
      <c r="F10" s="3672"/>
    </row>
    <row r="11" spans="1:6">
      <c r="A11" s="3744"/>
      <c r="B11" s="3670"/>
      <c r="C11" s="3670"/>
      <c r="D11" s="3670"/>
      <c r="E11" s="3670"/>
      <c r="F11" s="3672"/>
    </row>
    <row r="12" spans="1:6">
      <c r="A12" s="1958"/>
      <c r="F12" s="1948"/>
    </row>
    <row r="13" spans="1:6">
      <c r="A13" s="1959"/>
      <c r="B13" s="1960"/>
      <c r="C13" s="1961" t="s">
        <v>3175</v>
      </c>
      <c r="D13" s="1962"/>
      <c r="E13" s="1962"/>
      <c r="F13" s="1963" t="s">
        <v>1299</v>
      </c>
    </row>
    <row r="14" spans="1:6">
      <c r="A14" s="1964" t="s">
        <v>1714</v>
      </c>
      <c r="B14" s="1965" t="s">
        <v>176</v>
      </c>
      <c r="C14" s="1966" t="s">
        <v>1300</v>
      </c>
      <c r="E14" s="1967" t="s">
        <v>3175</v>
      </c>
      <c r="F14" s="1968" t="s">
        <v>1301</v>
      </c>
    </row>
    <row r="15" spans="1:6">
      <c r="A15" s="1964" t="s">
        <v>1717</v>
      </c>
      <c r="B15" s="1969"/>
      <c r="C15" s="1966" t="s">
        <v>2324</v>
      </c>
      <c r="E15" s="1967" t="s">
        <v>2501</v>
      </c>
      <c r="F15" s="1968" t="s">
        <v>1302</v>
      </c>
    </row>
    <row r="16" spans="1:6">
      <c r="A16" s="1970"/>
      <c r="B16" s="1965" t="s">
        <v>3005</v>
      </c>
      <c r="C16" s="1971" t="s">
        <v>3006</v>
      </c>
      <c r="E16" s="1967" t="s">
        <v>3007</v>
      </c>
      <c r="F16" s="1972" t="s">
        <v>3008</v>
      </c>
    </row>
    <row r="17" spans="1:6">
      <c r="A17" s="1973">
        <v>1</v>
      </c>
      <c r="B17" s="1974" t="s">
        <v>2481</v>
      </c>
      <c r="C17" s="1975"/>
      <c r="D17" s="1976"/>
      <c r="E17" s="1975"/>
      <c r="F17" s="1931"/>
    </row>
    <row r="18" spans="1:6">
      <c r="A18" s="1973">
        <v>2</v>
      </c>
      <c r="B18" s="1974" t="s">
        <v>2482</v>
      </c>
      <c r="C18" s="1977"/>
      <c r="D18" s="1976"/>
      <c r="E18" s="1977"/>
      <c r="F18" s="1931"/>
    </row>
    <row r="19" spans="1:6">
      <c r="A19" s="1973">
        <v>3</v>
      </c>
      <c r="B19" s="1974" t="s">
        <v>2483</v>
      </c>
      <c r="C19" s="1977"/>
      <c r="D19" s="1976"/>
      <c r="E19" s="1977"/>
      <c r="F19" s="1931"/>
    </row>
    <row r="20" spans="1:6">
      <c r="A20" s="1973">
        <v>4</v>
      </c>
      <c r="B20" s="1974" t="s">
        <v>2708</v>
      </c>
      <c r="C20" s="1855"/>
      <c r="D20" s="1974"/>
      <c r="E20" s="1855"/>
      <c r="F20" s="2757"/>
    </row>
    <row r="21" spans="1:6">
      <c r="A21" s="1973">
        <v>5</v>
      </c>
      <c r="B21" s="1974" t="s">
        <v>1303</v>
      </c>
      <c r="C21" s="2759">
        <v>33249205</v>
      </c>
      <c r="D21" s="2758">
        <v>35878785.113574006</v>
      </c>
      <c r="E21" s="2759">
        <v>34132374</v>
      </c>
      <c r="F21" s="2757" t="s">
        <v>6536</v>
      </c>
    </row>
    <row r="22" spans="1:6">
      <c r="A22" s="1970">
        <v>6</v>
      </c>
      <c r="B22" s="1978" t="s">
        <v>1304</v>
      </c>
      <c r="C22" s="2734"/>
      <c r="D22" s="2760"/>
      <c r="E22" s="2734"/>
      <c r="F22" s="2761"/>
    </row>
    <row r="23" spans="1:6">
      <c r="A23" s="1970">
        <v>7</v>
      </c>
      <c r="B23" s="1978" t="s">
        <v>1305</v>
      </c>
      <c r="C23" s="2734"/>
      <c r="D23" s="2760"/>
      <c r="E23" s="2734"/>
      <c r="F23" s="2761"/>
    </row>
    <row r="24" spans="1:6">
      <c r="A24" s="1970">
        <v>8</v>
      </c>
      <c r="B24" s="1978" t="s">
        <v>1306</v>
      </c>
      <c r="C24" s="2734">
        <v>4583568</v>
      </c>
      <c r="D24" s="2760"/>
      <c r="E24" s="2734">
        <v>4705318</v>
      </c>
      <c r="F24" s="2761" t="s">
        <v>2982</v>
      </c>
    </row>
    <row r="25" spans="1:6">
      <c r="A25" s="1970">
        <v>9</v>
      </c>
      <c r="B25" s="1978" t="s">
        <v>1307</v>
      </c>
      <c r="C25" s="2734">
        <v>8002910</v>
      </c>
      <c r="D25" s="2760"/>
      <c r="E25" s="2734">
        <v>8215485</v>
      </c>
      <c r="F25" s="2757" t="s">
        <v>6536</v>
      </c>
    </row>
    <row r="26" spans="1:6" ht="30">
      <c r="A26" s="2519">
        <v>10</v>
      </c>
      <c r="B26" s="2520" t="s">
        <v>4597</v>
      </c>
      <c r="C26" s="2735"/>
      <c r="D26" s="2762"/>
      <c r="E26" s="2735"/>
      <c r="F26" s="2763"/>
    </row>
    <row r="27" spans="1:6">
      <c r="A27" s="1970">
        <v>11</v>
      </c>
      <c r="B27" s="1978" t="s">
        <v>1308</v>
      </c>
      <c r="C27" s="2734"/>
      <c r="D27" s="2760"/>
      <c r="E27" s="2734"/>
      <c r="F27" s="2761"/>
    </row>
    <row r="28" spans="1:6">
      <c r="A28" s="1973">
        <v>12</v>
      </c>
      <c r="B28" s="2521" t="s">
        <v>4598</v>
      </c>
      <c r="C28" s="1848">
        <f>SUM(C21:C27)</f>
        <v>45835683</v>
      </c>
      <c r="D28" s="1974"/>
      <c r="E28" s="1848">
        <f>SUM(E21:E27)</f>
        <v>47053177</v>
      </c>
      <c r="F28" s="2757"/>
    </row>
    <row r="29" spans="1:6">
      <c r="A29" s="1973">
        <v>13</v>
      </c>
      <c r="B29" s="1974" t="s">
        <v>2709</v>
      </c>
      <c r="C29" s="2759"/>
      <c r="D29" s="2758"/>
      <c r="E29" s="2759"/>
      <c r="F29" s="2757"/>
    </row>
    <row r="30" spans="1:6">
      <c r="A30" s="1970">
        <v>14</v>
      </c>
      <c r="B30" s="1978" t="s">
        <v>2710</v>
      </c>
      <c r="C30" s="2734"/>
      <c r="D30" s="2760"/>
      <c r="E30" s="2734"/>
      <c r="F30" s="2761"/>
    </row>
    <row r="31" spans="1:6">
      <c r="A31" s="1959">
        <v>15</v>
      </c>
      <c r="B31" s="1982" t="s">
        <v>2711</v>
      </c>
      <c r="C31" s="2764"/>
      <c r="D31" s="2765"/>
      <c r="E31" s="2764"/>
      <c r="F31" s="2766"/>
    </row>
    <row r="32" spans="1:6">
      <c r="A32" s="1970"/>
      <c r="B32" s="1978" t="s">
        <v>1309</v>
      </c>
      <c r="C32" s="1983"/>
      <c r="D32" s="1978"/>
      <c r="E32" s="1983"/>
      <c r="F32" s="2761"/>
    </row>
    <row r="33" spans="1:6">
      <c r="A33" s="1973">
        <v>16</v>
      </c>
      <c r="B33" s="1974" t="s">
        <v>2712</v>
      </c>
      <c r="C33" s="2759"/>
      <c r="D33" s="2758"/>
      <c r="E33" s="2759"/>
      <c r="F33" s="2757"/>
    </row>
    <row r="34" spans="1:6">
      <c r="A34" s="1970">
        <v>17</v>
      </c>
      <c r="B34" s="1978"/>
      <c r="C34" s="2734"/>
      <c r="D34" s="2760"/>
      <c r="E34" s="2734"/>
      <c r="F34" s="2761"/>
    </row>
    <row r="35" spans="1:6">
      <c r="A35" s="1970">
        <v>18</v>
      </c>
      <c r="B35" s="1978"/>
      <c r="C35" s="1979"/>
      <c r="D35" s="1980"/>
      <c r="E35" s="1979"/>
      <c r="F35" s="1981"/>
    </row>
    <row r="36" spans="1:6">
      <c r="A36" s="1970">
        <v>19</v>
      </c>
      <c r="B36" s="1978"/>
      <c r="C36" s="1979"/>
      <c r="D36" s="1980"/>
      <c r="E36" s="1979"/>
      <c r="F36" s="1981"/>
    </row>
    <row r="37" spans="1:6">
      <c r="A37" s="1970">
        <v>20</v>
      </c>
      <c r="B37" s="1978"/>
      <c r="C37" s="1979"/>
      <c r="D37" s="1980"/>
      <c r="E37" s="1979"/>
      <c r="F37" s="1981"/>
    </row>
    <row r="38" spans="1:6">
      <c r="A38" s="1973">
        <v>21</v>
      </c>
      <c r="B38" s="1974" t="s">
        <v>2713</v>
      </c>
      <c r="C38" s="1848">
        <f>SUM(C17:C19)+SUM(C28:C31)+SUM(C33:C37)</f>
        <v>45835683</v>
      </c>
      <c r="D38" s="1974"/>
      <c r="E38" s="1848">
        <f>SUM(E17:E19)+SUM(E28:E31)+SUM(E33:E37)</f>
        <v>47053177</v>
      </c>
      <c r="F38" s="1931"/>
    </row>
    <row r="39" spans="1:6">
      <c r="A39" s="1958"/>
      <c r="F39" s="1948"/>
    </row>
    <row r="40" spans="1:6">
      <c r="A40" s="1958"/>
      <c r="F40" s="1948"/>
    </row>
    <row r="41" spans="1:6">
      <c r="A41" s="1958"/>
      <c r="F41" s="1948"/>
    </row>
    <row r="42" spans="1:6">
      <c r="A42" s="1958"/>
      <c r="F42" s="1948"/>
    </row>
    <row r="43" spans="1:6">
      <c r="A43" s="1958"/>
      <c r="F43" s="1948"/>
    </row>
    <row r="44" spans="1:6">
      <c r="A44" s="1958"/>
      <c r="F44" s="1948"/>
    </row>
    <row r="45" spans="1:6">
      <c r="A45" s="1958"/>
      <c r="F45" s="1948"/>
    </row>
    <row r="46" spans="1:6">
      <c r="A46" s="1958"/>
      <c r="F46" s="1948"/>
    </row>
    <row r="47" spans="1:6">
      <c r="A47" s="1958"/>
      <c r="F47" s="1948"/>
    </row>
    <row r="48" spans="1:6">
      <c r="A48" s="1958"/>
      <c r="F48" s="1948"/>
    </row>
    <row r="49" spans="1:6">
      <c r="A49" s="1958"/>
      <c r="F49" s="1948"/>
    </row>
    <row r="50" spans="1:6">
      <c r="A50" s="1958"/>
      <c r="F50" s="1948"/>
    </row>
    <row r="51" spans="1:6">
      <c r="A51" s="1958"/>
      <c r="F51" s="1948"/>
    </row>
    <row r="52" spans="1:6">
      <c r="A52" s="1958"/>
      <c r="F52" s="1948"/>
    </row>
    <row r="53" spans="1:6">
      <c r="A53" s="1958"/>
      <c r="F53" s="1948"/>
    </row>
    <row r="54" spans="1:6">
      <c r="A54" s="1958"/>
      <c r="F54" s="1948"/>
    </row>
    <row r="55" spans="1:6">
      <c r="A55" s="1958"/>
      <c r="F55" s="1948"/>
    </row>
    <row r="56" spans="1:6">
      <c r="A56" s="1958"/>
      <c r="F56" s="1948"/>
    </row>
    <row r="57" spans="1:6">
      <c r="A57" s="1958"/>
      <c r="F57" s="1948"/>
    </row>
    <row r="58" spans="1:6">
      <c r="A58" s="1958"/>
      <c r="F58" s="1948"/>
    </row>
    <row r="59" spans="1:6">
      <c r="A59" s="1958"/>
      <c r="F59" s="1948"/>
    </row>
    <row r="60" spans="1:6" ht="15.75" thickBot="1">
      <c r="A60" s="1984"/>
      <c r="B60" s="1985"/>
      <c r="C60" s="1985"/>
      <c r="D60" s="1985"/>
      <c r="E60" s="1985"/>
      <c r="F60" s="1986"/>
    </row>
    <row r="61" spans="1:6">
      <c r="A61" s="1867" t="s">
        <v>4646</v>
      </c>
      <c r="B61" s="1867"/>
    </row>
    <row r="62" spans="1:6">
      <c r="A62" s="1574" t="s">
        <v>1310</v>
      </c>
      <c r="B62" s="1574"/>
      <c r="C62" s="1574"/>
      <c r="D62" s="1574"/>
      <c r="E62" s="1574"/>
      <c r="F62" s="1574"/>
    </row>
    <row r="64" spans="1:6">
      <c r="A64" s="1524"/>
      <c r="B64" s="1524"/>
      <c r="C64" s="1524"/>
      <c r="D64" s="1524"/>
      <c r="E64" s="1524"/>
      <c r="F64" s="1524"/>
    </row>
    <row r="65" spans="1:6">
      <c r="A65" s="1524"/>
      <c r="B65" s="1524"/>
      <c r="C65" s="1524"/>
      <c r="D65" s="1524"/>
      <c r="E65" s="1524"/>
      <c r="F65" s="1524"/>
    </row>
    <row r="66" spans="1:6">
      <c r="A66" s="1524"/>
      <c r="B66" s="1524"/>
      <c r="C66" s="1524"/>
      <c r="D66" s="1524"/>
      <c r="E66" s="1524"/>
      <c r="F66" s="1524"/>
    </row>
    <row r="67" spans="1:6">
      <c r="A67" s="1517"/>
      <c r="B67" s="1517"/>
      <c r="C67" s="1517"/>
      <c r="D67" s="1517"/>
      <c r="E67" s="1517"/>
      <c r="F67" s="1517"/>
    </row>
    <row r="68" spans="1:6">
      <c r="A68" s="1517"/>
      <c r="B68" s="1517"/>
      <c r="C68" s="1517"/>
      <c r="D68" s="1517"/>
      <c r="E68" s="1517"/>
      <c r="F68" s="1517"/>
    </row>
    <row r="69" spans="1:6">
      <c r="A69" s="1517"/>
      <c r="B69" s="1517"/>
      <c r="C69" s="1517"/>
      <c r="D69" s="1517"/>
      <c r="E69" s="1517"/>
      <c r="F69" s="1517"/>
    </row>
    <row r="70" spans="1:6">
      <c r="A70" s="1517"/>
      <c r="B70" s="1517"/>
      <c r="C70" s="1517"/>
      <c r="D70" s="1517"/>
      <c r="E70" s="1517"/>
      <c r="F70" s="1517"/>
    </row>
    <row r="71" spans="1:6">
      <c r="A71" s="1517"/>
      <c r="B71" s="1517"/>
      <c r="C71" s="1517"/>
      <c r="D71" s="1517"/>
      <c r="E71" s="1517"/>
      <c r="F71" s="1517"/>
    </row>
  </sheetData>
  <mergeCells count="2">
    <mergeCell ref="A5:F7"/>
    <mergeCell ref="A9:F11"/>
  </mergeCells>
  <printOptions horizontalCentered="1" verticalCentered="1"/>
  <pageMargins left="0.5" right="0.5" top="0.5" bottom="0.5" header="0" footer="0"/>
  <pageSetup scale="72"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O132"/>
  <sheetViews>
    <sheetView defaultGridColor="0" view="pageBreakPreview" topLeftCell="A127" colorId="22" zoomScaleNormal="100" zoomScaleSheetLayoutView="100" workbookViewId="0">
      <selection activeCell="D16" sqref="D16"/>
    </sheetView>
  </sheetViews>
  <sheetFormatPr defaultColWidth="9.6640625" defaultRowHeight="15"/>
  <cols>
    <col min="1" max="1" width="4.6640625" style="1479" customWidth="1"/>
    <col min="2" max="2" width="31.21875" style="1479" customWidth="1"/>
    <col min="3" max="6" width="16.6640625" style="1479" customWidth="1"/>
    <col min="7" max="7" width="13.6640625" style="1479" customWidth="1"/>
    <col min="8" max="8" width="16.5546875" style="1479" customWidth="1"/>
    <col min="9" max="14" width="12.6640625" style="1479" customWidth="1"/>
    <col min="15" max="15" width="4.6640625" style="1479" customWidth="1"/>
    <col min="16" max="16384" width="9.6640625" style="1479"/>
  </cols>
  <sheetData>
    <row r="1" spans="1:15">
      <c r="A1" s="1943" t="s">
        <v>1785</v>
      </c>
      <c r="B1" s="1946"/>
      <c r="C1" s="1944" t="s">
        <v>3273</v>
      </c>
      <c r="D1" s="1946"/>
      <c r="E1" s="1946" t="s">
        <v>1787</v>
      </c>
      <c r="F1" s="1530" t="s">
        <v>1788</v>
      </c>
      <c r="G1" s="1943" t="s">
        <v>1785</v>
      </c>
      <c r="H1" s="1944"/>
      <c r="I1" s="1987" t="s">
        <v>3273</v>
      </c>
      <c r="J1" s="1944"/>
      <c r="K1" s="1946"/>
      <c r="L1" s="1945" t="s">
        <v>1787</v>
      </c>
      <c r="M1" s="1987" t="s">
        <v>1788</v>
      </c>
      <c r="N1" s="1944"/>
      <c r="O1" s="1530"/>
    </row>
    <row r="2" spans="1:15">
      <c r="A2" s="783" t="str">
        <f>'Data Sheet'!$C$25</f>
        <v xml:space="preserve">Niagara Mohawk Power Corporation </v>
      </c>
      <c r="B2" s="1532"/>
      <c r="C2" s="1479" t="s">
        <v>1804</v>
      </c>
      <c r="D2" s="1532"/>
      <c r="E2" s="1532" t="s">
        <v>1790</v>
      </c>
      <c r="F2" s="1948"/>
      <c r="G2" s="1958" t="str">
        <f>'Data Sheet'!$C$25</f>
        <v xml:space="preserve">Niagara Mohawk Power Corporation </v>
      </c>
      <c r="I2" s="1969" t="s">
        <v>1804</v>
      </c>
      <c r="K2" s="1532"/>
      <c r="L2" s="1988" t="s">
        <v>1790</v>
      </c>
      <c r="M2" s="1969"/>
      <c r="O2" s="1948"/>
    </row>
    <row r="3" spans="1:15" ht="15" customHeight="1">
      <c r="A3" s="1949"/>
      <c r="B3" s="1951"/>
      <c r="C3" s="1539" t="s">
        <v>2977</v>
      </c>
      <c r="D3" s="1951"/>
      <c r="E3" s="1579" t="str">
        <f>'Data Sheet'!$C$40</f>
        <v>April 12, 2018</v>
      </c>
      <c r="F3" s="1952" t="str">
        <f>'Data Sheet'!$C$38</f>
        <v>December 31, 2017</v>
      </c>
      <c r="G3" s="1949"/>
      <c r="H3" s="1539"/>
      <c r="I3" s="1989" t="s">
        <v>2977</v>
      </c>
      <c r="J3" s="1539"/>
      <c r="K3" s="1951"/>
      <c r="L3" s="1579" t="str">
        <f>'Data Sheet'!$C$40</f>
        <v>April 12, 2018</v>
      </c>
      <c r="M3" s="1990" t="str">
        <f>'Data Sheet'!$C$38</f>
        <v>December 31, 2017</v>
      </c>
      <c r="N3" s="1539"/>
      <c r="O3" s="1991"/>
    </row>
    <row r="4" spans="1:15" ht="15" customHeight="1">
      <c r="A4" s="1992"/>
      <c r="B4" s="1955" t="s">
        <v>1311</v>
      </c>
      <c r="C4" s="1955"/>
      <c r="D4" s="1955"/>
      <c r="E4" s="1955"/>
      <c r="F4" s="1956"/>
      <c r="G4" s="1953" t="s">
        <v>1311</v>
      </c>
      <c r="H4" s="1955"/>
      <c r="I4" s="1955"/>
      <c r="J4" s="1955"/>
      <c r="K4" s="1955"/>
      <c r="L4" s="1955"/>
      <c r="M4" s="1955"/>
      <c r="N4" s="1955"/>
      <c r="O4" s="1956"/>
    </row>
    <row r="5" spans="1:15">
      <c r="A5" s="3750" t="s">
        <v>4386</v>
      </c>
      <c r="B5" s="3751"/>
      <c r="C5" s="3751"/>
      <c r="D5" s="3756" t="s">
        <v>2716</v>
      </c>
      <c r="E5" s="3756"/>
      <c r="F5" s="3757"/>
      <c r="G5" s="3750" t="s">
        <v>4382</v>
      </c>
      <c r="H5" s="3751"/>
      <c r="I5" s="3751"/>
      <c r="J5" s="3751"/>
      <c r="K5" s="3751" t="s">
        <v>4378</v>
      </c>
      <c r="L5" s="3751"/>
      <c r="M5" s="3751"/>
      <c r="N5" s="3751"/>
      <c r="O5" s="3762"/>
    </row>
    <row r="6" spans="1:15" ht="15" customHeight="1">
      <c r="A6" s="3752"/>
      <c r="B6" s="3753"/>
      <c r="C6" s="3753"/>
      <c r="D6" s="3758"/>
      <c r="E6" s="3758"/>
      <c r="F6" s="3759"/>
      <c r="G6" s="3752"/>
      <c r="H6" s="3753"/>
      <c r="I6" s="3753"/>
      <c r="J6" s="3753"/>
      <c r="K6" s="3748"/>
      <c r="L6" s="3748"/>
      <c r="M6" s="3748"/>
      <c r="N6" s="3748"/>
      <c r="O6" s="3749"/>
    </row>
    <row r="7" spans="1:15">
      <c r="A7" s="1958" t="s">
        <v>4385</v>
      </c>
      <c r="B7" s="2370"/>
      <c r="C7" s="2370"/>
      <c r="D7" s="3758"/>
      <c r="E7" s="3758"/>
      <c r="F7" s="3759"/>
      <c r="G7" s="3752"/>
      <c r="H7" s="3753"/>
      <c r="I7" s="3753"/>
      <c r="J7" s="3753"/>
      <c r="K7" s="3748" t="s">
        <v>4379</v>
      </c>
      <c r="L7" s="3748"/>
      <c r="M7" s="3748"/>
      <c r="N7" s="3748"/>
      <c r="O7" s="3749"/>
    </row>
    <row r="8" spans="1:15">
      <c r="A8" s="3754" t="s">
        <v>4384</v>
      </c>
      <c r="B8" s="3755"/>
      <c r="C8" s="3755"/>
      <c r="D8" s="3758"/>
      <c r="E8" s="3758"/>
      <c r="F8" s="3759"/>
      <c r="G8" s="3752"/>
      <c r="H8" s="3753"/>
      <c r="I8" s="3753"/>
      <c r="J8" s="3753"/>
      <c r="K8" s="3748"/>
      <c r="L8" s="3748"/>
      <c r="M8" s="3748"/>
      <c r="N8" s="3748"/>
      <c r="O8" s="3749"/>
    </row>
    <row r="9" spans="1:15">
      <c r="A9" s="3754"/>
      <c r="B9" s="3755"/>
      <c r="C9" s="3755"/>
      <c r="D9" s="3758" t="s">
        <v>4377</v>
      </c>
      <c r="E9" s="3758"/>
      <c r="F9" s="3759"/>
      <c r="G9" s="3760" t="s">
        <v>4381</v>
      </c>
      <c r="H9" s="3761"/>
      <c r="I9" s="3761"/>
      <c r="J9" s="3761"/>
      <c r="K9" s="3748" t="s">
        <v>4380</v>
      </c>
      <c r="L9" s="3748"/>
      <c r="M9" s="3748"/>
      <c r="N9" s="3748"/>
      <c r="O9" s="3749"/>
    </row>
    <row r="10" spans="1:15" ht="15" customHeight="1">
      <c r="A10" s="3754"/>
      <c r="B10" s="3755"/>
      <c r="C10" s="3755"/>
      <c r="D10" s="3758"/>
      <c r="E10" s="3758"/>
      <c r="F10" s="3759"/>
      <c r="G10" s="3760"/>
      <c r="H10" s="3761"/>
      <c r="I10" s="3761"/>
      <c r="J10" s="3761"/>
      <c r="K10" s="3748"/>
      <c r="L10" s="3748"/>
      <c r="M10" s="3748"/>
      <c r="N10" s="3748"/>
      <c r="O10" s="3749"/>
    </row>
    <row r="11" spans="1:15">
      <c r="A11" s="1958" t="s">
        <v>4383</v>
      </c>
      <c r="B11" s="2381"/>
      <c r="C11" s="2381"/>
      <c r="D11" s="2377"/>
      <c r="E11" s="2377"/>
      <c r="F11" s="2382"/>
      <c r="G11" s="3760"/>
      <c r="H11" s="3761"/>
      <c r="I11" s="3761"/>
      <c r="J11" s="3761"/>
      <c r="K11" s="2370"/>
      <c r="L11" s="2370"/>
      <c r="M11" s="2370"/>
      <c r="N11" s="2370"/>
      <c r="O11" s="2369"/>
    </row>
    <row r="12" spans="1:15">
      <c r="A12" s="1949"/>
      <c r="B12" s="2380"/>
      <c r="C12" s="2380"/>
      <c r="D12" s="2378"/>
      <c r="E12" s="2378"/>
      <c r="F12" s="2379"/>
      <c r="G12" s="3760"/>
      <c r="H12" s="3761"/>
      <c r="I12" s="3761"/>
      <c r="J12" s="3761"/>
      <c r="O12" s="1948"/>
    </row>
    <row r="13" spans="1:15">
      <c r="A13" s="1959" t="s">
        <v>1714</v>
      </c>
      <c r="B13" s="2522" t="s">
        <v>4599</v>
      </c>
      <c r="C13" s="1995" t="s">
        <v>177</v>
      </c>
      <c r="D13" s="1996"/>
      <c r="E13" s="1995" t="s">
        <v>4376</v>
      </c>
      <c r="F13" s="1956"/>
      <c r="G13" s="1995" t="s">
        <v>4376</v>
      </c>
      <c r="H13" s="1996"/>
      <c r="I13" s="1995" t="s">
        <v>4376</v>
      </c>
      <c r="J13" s="1996"/>
      <c r="K13" s="1995" t="s">
        <v>1669</v>
      </c>
      <c r="L13" s="1996"/>
      <c r="M13" s="1995" t="s">
        <v>1670</v>
      </c>
      <c r="N13" s="1996"/>
      <c r="O13" s="1997" t="s">
        <v>1714</v>
      </c>
    </row>
    <row r="14" spans="1:15">
      <c r="A14" s="1998" t="s">
        <v>1717</v>
      </c>
      <c r="B14" s="2523" t="s">
        <v>1671</v>
      </c>
      <c r="C14" s="1961" t="s">
        <v>1717</v>
      </c>
      <c r="D14" s="1999" t="s">
        <v>1672</v>
      </c>
      <c r="E14" s="1999" t="s">
        <v>1717</v>
      </c>
      <c r="F14" s="1963" t="s">
        <v>1672</v>
      </c>
      <c r="G14" s="2000" t="s">
        <v>1717</v>
      </c>
      <c r="H14" s="1961" t="s">
        <v>1672</v>
      </c>
      <c r="I14" s="1999" t="s">
        <v>1717</v>
      </c>
      <c r="J14" s="1999" t="s">
        <v>1672</v>
      </c>
      <c r="K14" s="1999" t="s">
        <v>1717</v>
      </c>
      <c r="L14" s="1999" t="s">
        <v>1672</v>
      </c>
      <c r="M14" s="1999" t="s">
        <v>1717</v>
      </c>
      <c r="N14" s="1999" t="s">
        <v>1672</v>
      </c>
      <c r="O14" s="2001" t="s">
        <v>1717</v>
      </c>
    </row>
    <row r="15" spans="1:15">
      <c r="A15" s="1970"/>
      <c r="B15" s="2524" t="s">
        <v>3005</v>
      </c>
      <c r="C15" s="2002" t="s">
        <v>3006</v>
      </c>
      <c r="D15" s="2002" t="s">
        <v>3007</v>
      </c>
      <c r="E15" s="2002" t="s">
        <v>3008</v>
      </c>
      <c r="F15" s="1972" t="s">
        <v>2334</v>
      </c>
      <c r="G15" s="2003" t="s">
        <v>2335</v>
      </c>
      <c r="H15" s="1971" t="s">
        <v>2336</v>
      </c>
      <c r="I15" s="2002" t="s">
        <v>2337</v>
      </c>
      <c r="J15" s="2002" t="s">
        <v>2338</v>
      </c>
      <c r="K15" s="2002" t="s">
        <v>2339</v>
      </c>
      <c r="L15" s="2002" t="s">
        <v>2340</v>
      </c>
      <c r="M15" s="2002" t="s">
        <v>2341</v>
      </c>
      <c r="N15" s="2002" t="s">
        <v>181</v>
      </c>
      <c r="O15" s="2004"/>
    </row>
    <row r="16" spans="1:15">
      <c r="A16" s="2005" t="s">
        <v>1673</v>
      </c>
      <c r="B16" s="1974" t="s">
        <v>1674</v>
      </c>
      <c r="C16" s="1848"/>
      <c r="D16" s="1851"/>
      <c r="E16" s="1851"/>
      <c r="F16" s="1891"/>
      <c r="G16" s="1850"/>
      <c r="H16" s="1848"/>
      <c r="I16" s="1851"/>
      <c r="J16" s="1851"/>
      <c r="K16" s="1851"/>
      <c r="L16" s="1851"/>
      <c r="M16" s="1851"/>
      <c r="N16" s="1851"/>
      <c r="O16" s="2006" t="s">
        <v>1673</v>
      </c>
    </row>
    <row r="17" spans="1:15">
      <c r="A17" s="2000" t="s">
        <v>1675</v>
      </c>
      <c r="B17" s="1982"/>
      <c r="C17" s="2007"/>
      <c r="D17" s="2008"/>
      <c r="E17" s="2008"/>
      <c r="F17" s="2009"/>
      <c r="G17" s="2010"/>
      <c r="H17" s="2007"/>
      <c r="I17" s="2008"/>
      <c r="J17" s="2008"/>
      <c r="K17" s="2008"/>
      <c r="L17" s="2008"/>
      <c r="M17" s="2008"/>
      <c r="N17" s="2008"/>
      <c r="O17" s="1968" t="s">
        <v>1675</v>
      </c>
    </row>
    <row r="18" spans="1:15">
      <c r="A18" s="1964" t="s">
        <v>1676</v>
      </c>
      <c r="B18" s="1988" t="s">
        <v>1677</v>
      </c>
      <c r="C18" s="2008"/>
      <c r="D18" s="2008"/>
      <c r="E18" s="2008"/>
      <c r="F18" s="2009"/>
      <c r="G18" s="2010"/>
      <c r="H18" s="2007"/>
      <c r="I18" s="2008"/>
      <c r="J18" s="2008"/>
      <c r="K18" s="2008"/>
      <c r="L18" s="2008"/>
      <c r="M18" s="2008"/>
      <c r="N18" s="2008"/>
      <c r="O18" s="1968" t="s">
        <v>1676</v>
      </c>
    </row>
    <row r="19" spans="1:15">
      <c r="A19" s="2003" t="s">
        <v>1678</v>
      </c>
      <c r="B19" s="1978" t="s">
        <v>1679</v>
      </c>
      <c r="C19" s="2007"/>
      <c r="D19" s="2008"/>
      <c r="E19" s="2008"/>
      <c r="F19" s="2009"/>
      <c r="G19" s="2010"/>
      <c r="H19" s="2007"/>
      <c r="I19" s="2008"/>
      <c r="J19" s="2008"/>
      <c r="K19" s="2008"/>
      <c r="L19" s="2008"/>
      <c r="M19" s="2008"/>
      <c r="N19" s="2008"/>
      <c r="O19" s="1968" t="s">
        <v>1678</v>
      </c>
    </row>
    <row r="20" spans="1:15">
      <c r="A20" s="2005" t="s">
        <v>1680</v>
      </c>
      <c r="B20" s="1974" t="s">
        <v>1681</v>
      </c>
      <c r="C20" s="2011"/>
      <c r="D20" s="2011"/>
      <c r="E20" s="2011"/>
      <c r="F20" s="2012"/>
      <c r="G20" s="2013"/>
      <c r="H20" s="2014"/>
      <c r="I20" s="2011"/>
      <c r="J20" s="2011"/>
      <c r="K20" s="2011"/>
      <c r="L20" s="2011"/>
      <c r="M20" s="2011"/>
      <c r="N20" s="2011"/>
      <c r="O20" s="2006" t="s">
        <v>1680</v>
      </c>
    </row>
    <row r="21" spans="1:15">
      <c r="A21" s="2000" t="s">
        <v>1682</v>
      </c>
      <c r="B21" s="1988"/>
      <c r="C21" s="2015"/>
      <c r="D21" s="2016"/>
      <c r="E21" s="2016"/>
      <c r="F21" s="2017"/>
      <c r="G21" s="2018"/>
      <c r="H21" s="2015"/>
      <c r="I21" s="2016"/>
      <c r="J21" s="2016"/>
      <c r="K21" s="2016"/>
      <c r="L21" s="2016"/>
      <c r="M21" s="2016"/>
      <c r="N21" s="2016"/>
      <c r="O21" s="1968" t="s">
        <v>1682</v>
      </c>
    </row>
    <row r="22" spans="1:15">
      <c r="A22" s="1964" t="s">
        <v>1683</v>
      </c>
      <c r="B22" s="1988" t="s">
        <v>1684</v>
      </c>
      <c r="C22" s="2008"/>
      <c r="D22" s="2008"/>
      <c r="E22" s="2008"/>
      <c r="F22" s="2009"/>
      <c r="G22" s="2010"/>
      <c r="H22" s="2007"/>
      <c r="I22" s="2008"/>
      <c r="J22" s="2008"/>
      <c r="K22" s="2008"/>
      <c r="L22" s="2008"/>
      <c r="M22" s="2008"/>
      <c r="N22" s="2008"/>
      <c r="O22" s="1968" t="s">
        <v>1683</v>
      </c>
    </row>
    <row r="23" spans="1:15">
      <c r="A23" s="2003" t="s">
        <v>1685</v>
      </c>
      <c r="B23" s="1988"/>
      <c r="C23" s="2019"/>
      <c r="D23" s="2020"/>
      <c r="E23" s="2020"/>
      <c r="F23" s="2021"/>
      <c r="G23" s="2022"/>
      <c r="H23" s="2019"/>
      <c r="I23" s="2020"/>
      <c r="J23" s="2020"/>
      <c r="K23" s="2020"/>
      <c r="L23" s="2020"/>
      <c r="M23" s="2020"/>
      <c r="N23" s="2020"/>
      <c r="O23" s="1968" t="s">
        <v>1685</v>
      </c>
    </row>
    <row r="24" spans="1:15">
      <c r="A24" s="2005" t="s">
        <v>1686</v>
      </c>
      <c r="B24" s="1974"/>
      <c r="C24" s="2011"/>
      <c r="D24" s="2011"/>
      <c r="E24" s="2011"/>
      <c r="F24" s="2012"/>
      <c r="G24" s="2013"/>
      <c r="H24" s="2014"/>
      <c r="I24" s="2011"/>
      <c r="J24" s="2011"/>
      <c r="K24" s="2011"/>
      <c r="L24" s="2011"/>
      <c r="M24" s="2011"/>
      <c r="N24" s="2011"/>
      <c r="O24" s="2006" t="s">
        <v>1686</v>
      </c>
    </row>
    <row r="25" spans="1:15">
      <c r="A25" s="2003" t="s">
        <v>1731</v>
      </c>
      <c r="B25" s="1978"/>
      <c r="C25" s="2020"/>
      <c r="D25" s="2020"/>
      <c r="E25" s="2020"/>
      <c r="F25" s="2021"/>
      <c r="G25" s="2022"/>
      <c r="H25" s="2019"/>
      <c r="I25" s="2020"/>
      <c r="J25" s="2020"/>
      <c r="K25" s="2020"/>
      <c r="L25" s="2020"/>
      <c r="M25" s="2020"/>
      <c r="N25" s="2020"/>
      <c r="O25" s="1972" t="s">
        <v>1731</v>
      </c>
    </row>
    <row r="26" spans="1:15">
      <c r="A26" s="2003" t="s">
        <v>1732</v>
      </c>
      <c r="B26" s="1978"/>
      <c r="C26" s="2020"/>
      <c r="D26" s="2020"/>
      <c r="E26" s="2020"/>
      <c r="F26" s="2021"/>
      <c r="G26" s="2022"/>
      <c r="H26" s="2019"/>
      <c r="I26" s="2020"/>
      <c r="J26" s="2020"/>
      <c r="K26" s="2020"/>
      <c r="L26" s="2020"/>
      <c r="M26" s="2020"/>
      <c r="N26" s="2020"/>
      <c r="O26" s="1972" t="s">
        <v>1732</v>
      </c>
    </row>
    <row r="27" spans="1:15">
      <c r="A27" s="2003" t="s">
        <v>1733</v>
      </c>
      <c r="B27" s="1978"/>
      <c r="C27" s="2020"/>
      <c r="D27" s="2020"/>
      <c r="E27" s="2020"/>
      <c r="F27" s="2021"/>
      <c r="G27" s="2022"/>
      <c r="H27" s="2019"/>
      <c r="I27" s="2020"/>
      <c r="J27" s="2020"/>
      <c r="K27" s="2020"/>
      <c r="L27" s="2020"/>
      <c r="M27" s="2020"/>
      <c r="N27" s="2020"/>
      <c r="O27" s="1972" t="s">
        <v>1733</v>
      </c>
    </row>
    <row r="28" spans="1:15">
      <c r="A28" s="2003" t="s">
        <v>1734</v>
      </c>
      <c r="B28" s="1978"/>
      <c r="C28" s="2020"/>
      <c r="D28" s="2020"/>
      <c r="E28" s="2020"/>
      <c r="F28" s="2021"/>
      <c r="G28" s="2022"/>
      <c r="H28" s="2019"/>
      <c r="I28" s="2020"/>
      <c r="J28" s="2020"/>
      <c r="K28" s="2020"/>
      <c r="L28" s="2020"/>
      <c r="M28" s="2020"/>
      <c r="N28" s="2020"/>
      <c r="O28" s="1972" t="s">
        <v>1734</v>
      </c>
    </row>
    <row r="29" spans="1:15">
      <c r="A29" s="2003" t="s">
        <v>1735</v>
      </c>
      <c r="B29" s="1978"/>
      <c r="C29" s="2020"/>
      <c r="D29" s="2020"/>
      <c r="E29" s="2020"/>
      <c r="F29" s="2021"/>
      <c r="G29" s="2022"/>
      <c r="H29" s="2019"/>
      <c r="I29" s="2020"/>
      <c r="J29" s="2020"/>
      <c r="K29" s="2020"/>
      <c r="L29" s="2020"/>
      <c r="M29" s="2020"/>
      <c r="N29" s="2020"/>
      <c r="O29" s="1972" t="s">
        <v>1735</v>
      </c>
    </row>
    <row r="30" spans="1:15">
      <c r="A30" s="2003" t="s">
        <v>1736</v>
      </c>
      <c r="B30" s="1978" t="s">
        <v>2319</v>
      </c>
      <c r="C30" s="2020"/>
      <c r="D30" s="2020"/>
      <c r="E30" s="2020"/>
      <c r="F30" s="2021"/>
      <c r="G30" s="2022"/>
      <c r="H30" s="2019"/>
      <c r="I30" s="2020"/>
      <c r="J30" s="2020"/>
      <c r="K30" s="2020"/>
      <c r="L30" s="2020"/>
      <c r="M30" s="2020"/>
      <c r="N30" s="2020"/>
      <c r="O30" s="1972" t="s">
        <v>1736</v>
      </c>
    </row>
    <row r="31" spans="1:15">
      <c r="A31" s="2000" t="s">
        <v>1737</v>
      </c>
      <c r="B31" s="1988"/>
      <c r="C31" s="2008"/>
      <c r="D31" s="2008"/>
      <c r="E31" s="2008"/>
      <c r="F31" s="2009"/>
      <c r="G31" s="2010"/>
      <c r="H31" s="2007"/>
      <c r="I31" s="2008"/>
      <c r="J31" s="2008"/>
      <c r="K31" s="2008"/>
      <c r="L31" s="2008"/>
      <c r="M31" s="2008"/>
      <c r="N31" s="2008"/>
      <c r="O31" s="1968" t="s">
        <v>1737</v>
      </c>
    </row>
    <row r="32" spans="1:15">
      <c r="A32" s="1964" t="s">
        <v>1738</v>
      </c>
      <c r="B32" s="1988" t="s">
        <v>1687</v>
      </c>
      <c r="C32" s="2008"/>
      <c r="D32" s="2008"/>
      <c r="E32" s="2008"/>
      <c r="F32" s="2009"/>
      <c r="G32" s="2010"/>
      <c r="H32" s="2007"/>
      <c r="I32" s="2008"/>
      <c r="J32" s="2008"/>
      <c r="K32" s="2008"/>
      <c r="L32" s="2008"/>
      <c r="M32" s="2008"/>
      <c r="N32" s="2008"/>
      <c r="O32" s="1968" t="s">
        <v>1738</v>
      </c>
    </row>
    <row r="33" spans="1:15">
      <c r="A33" s="2003" t="s">
        <v>1739</v>
      </c>
      <c r="B33" s="1988" t="s">
        <v>1688</v>
      </c>
      <c r="C33" s="2008"/>
      <c r="D33" s="2008"/>
      <c r="E33" s="2008"/>
      <c r="F33" s="2009"/>
      <c r="G33" s="2010"/>
      <c r="H33" s="2007"/>
      <c r="I33" s="2008"/>
      <c r="J33" s="2008"/>
      <c r="K33" s="2008"/>
      <c r="L33" s="2008"/>
      <c r="M33" s="2008"/>
      <c r="N33" s="2008"/>
      <c r="O33" s="1968" t="s">
        <v>1739</v>
      </c>
    </row>
    <row r="34" spans="1:15">
      <c r="A34" s="2005" t="s">
        <v>1740</v>
      </c>
      <c r="B34" s="1974" t="s">
        <v>1689</v>
      </c>
      <c r="C34" s="2011"/>
      <c r="D34" s="2011"/>
      <c r="E34" s="2011"/>
      <c r="F34" s="2012"/>
      <c r="G34" s="2013"/>
      <c r="H34" s="2014"/>
      <c r="I34" s="2011"/>
      <c r="J34" s="2011"/>
      <c r="K34" s="2011"/>
      <c r="L34" s="2011"/>
      <c r="M34" s="2011"/>
      <c r="N34" s="2011"/>
      <c r="O34" s="2006" t="s">
        <v>1740</v>
      </c>
    </row>
    <row r="35" spans="1:15">
      <c r="A35" s="2003" t="s">
        <v>1741</v>
      </c>
      <c r="B35" s="1978"/>
      <c r="C35" s="2020"/>
      <c r="D35" s="2020"/>
      <c r="E35" s="2020"/>
      <c r="F35" s="2021"/>
      <c r="G35" s="2022"/>
      <c r="H35" s="2019"/>
      <c r="I35" s="2020"/>
      <c r="J35" s="2020"/>
      <c r="K35" s="2020"/>
      <c r="L35" s="2020"/>
      <c r="M35" s="2020"/>
      <c r="N35" s="2020"/>
      <c r="O35" s="1972" t="s">
        <v>1741</v>
      </c>
    </row>
    <row r="36" spans="1:15">
      <c r="A36" s="2000" t="s">
        <v>579</v>
      </c>
      <c r="B36" s="1988" t="s">
        <v>1690</v>
      </c>
      <c r="C36" s="2008"/>
      <c r="D36" s="2008"/>
      <c r="E36" s="2008"/>
      <c r="F36" s="2009"/>
      <c r="G36" s="2010"/>
      <c r="H36" s="2007"/>
      <c r="I36" s="2008"/>
      <c r="J36" s="2008"/>
      <c r="K36" s="2008"/>
      <c r="L36" s="2008"/>
      <c r="M36" s="2008"/>
      <c r="N36" s="2008"/>
      <c r="O36" s="1968" t="s">
        <v>579</v>
      </c>
    </row>
    <row r="37" spans="1:15">
      <c r="A37" s="2003" t="s">
        <v>580</v>
      </c>
      <c r="B37" s="1988"/>
      <c r="C37" s="2008"/>
      <c r="D37" s="2008"/>
      <c r="E37" s="2008"/>
      <c r="F37" s="2009"/>
      <c r="G37" s="2010"/>
      <c r="H37" s="2007"/>
      <c r="I37" s="2008"/>
      <c r="J37" s="2008"/>
      <c r="K37" s="2008"/>
      <c r="L37" s="2008"/>
      <c r="M37" s="2008"/>
      <c r="N37" s="2008"/>
      <c r="O37" s="1968" t="s">
        <v>580</v>
      </c>
    </row>
    <row r="38" spans="1:15">
      <c r="A38" s="2005" t="s">
        <v>581</v>
      </c>
      <c r="B38" s="1974"/>
      <c r="C38" s="2011"/>
      <c r="D38" s="2011"/>
      <c r="E38" s="2011"/>
      <c r="F38" s="2012"/>
      <c r="G38" s="2013"/>
      <c r="H38" s="2014"/>
      <c r="I38" s="2011"/>
      <c r="J38" s="2011"/>
      <c r="K38" s="2011"/>
      <c r="L38" s="2011"/>
      <c r="M38" s="2011"/>
      <c r="N38" s="2011"/>
      <c r="O38" s="2006" t="s">
        <v>581</v>
      </c>
    </row>
    <row r="39" spans="1:15">
      <c r="A39" s="2003" t="s">
        <v>582</v>
      </c>
      <c r="B39" s="1978"/>
      <c r="C39" s="2020"/>
      <c r="D39" s="2020"/>
      <c r="E39" s="2020"/>
      <c r="F39" s="2021"/>
      <c r="G39" s="2022"/>
      <c r="H39" s="2019"/>
      <c r="I39" s="2020"/>
      <c r="J39" s="2020"/>
      <c r="K39" s="2020"/>
      <c r="L39" s="2020"/>
      <c r="M39" s="2020"/>
      <c r="N39" s="2020"/>
      <c r="O39" s="1972" t="s">
        <v>582</v>
      </c>
    </row>
    <row r="40" spans="1:15">
      <c r="A40" s="2003" t="s">
        <v>583</v>
      </c>
      <c r="B40" s="1978"/>
      <c r="C40" s="2020"/>
      <c r="D40" s="2020"/>
      <c r="E40" s="2020"/>
      <c r="F40" s="2021"/>
      <c r="G40" s="2022"/>
      <c r="H40" s="2019"/>
      <c r="I40" s="2020"/>
      <c r="J40" s="2020"/>
      <c r="K40" s="2020"/>
      <c r="L40" s="2020"/>
      <c r="M40" s="2020"/>
      <c r="N40" s="2020"/>
      <c r="O40" s="1972" t="s">
        <v>583</v>
      </c>
    </row>
    <row r="41" spans="1:15">
      <c r="A41" s="2003" t="s">
        <v>584</v>
      </c>
      <c r="B41" s="1978"/>
      <c r="C41" s="2020"/>
      <c r="D41" s="2020"/>
      <c r="E41" s="2020"/>
      <c r="F41" s="2021"/>
      <c r="G41" s="2022"/>
      <c r="H41" s="2019"/>
      <c r="I41" s="2020"/>
      <c r="J41" s="2020"/>
      <c r="K41" s="2020"/>
      <c r="L41" s="2020"/>
      <c r="M41" s="2020"/>
      <c r="N41" s="2020"/>
      <c r="O41" s="1972" t="s">
        <v>584</v>
      </c>
    </row>
    <row r="42" spans="1:15">
      <c r="A42" s="2003" t="s">
        <v>585</v>
      </c>
      <c r="B42" s="1978"/>
      <c r="C42" s="2020"/>
      <c r="D42" s="2020"/>
      <c r="E42" s="2020"/>
      <c r="F42" s="2021"/>
      <c r="G42" s="2022"/>
      <c r="H42" s="2019"/>
      <c r="I42" s="2020"/>
      <c r="J42" s="2020"/>
      <c r="K42" s="2020"/>
      <c r="L42" s="2020"/>
      <c r="M42" s="2020"/>
      <c r="N42" s="2020"/>
      <c r="O42" s="1972" t="s">
        <v>585</v>
      </c>
    </row>
    <row r="43" spans="1:15">
      <c r="A43" s="2003" t="s">
        <v>2359</v>
      </c>
      <c r="B43" s="1978" t="s">
        <v>2319</v>
      </c>
      <c r="C43" s="2020"/>
      <c r="D43" s="2020"/>
      <c r="E43" s="2020"/>
      <c r="F43" s="2021"/>
      <c r="G43" s="2022"/>
      <c r="H43" s="2019"/>
      <c r="I43" s="2020"/>
      <c r="J43" s="2020"/>
      <c r="K43" s="2020"/>
      <c r="L43" s="2020"/>
      <c r="M43" s="2020"/>
      <c r="N43" s="2020"/>
      <c r="O43" s="1972" t="s">
        <v>2359</v>
      </c>
    </row>
    <row r="44" spans="1:15">
      <c r="A44" s="2005" t="s">
        <v>2360</v>
      </c>
      <c r="B44" s="1974" t="s">
        <v>1691</v>
      </c>
      <c r="C44" s="1848"/>
      <c r="D44" s="1851"/>
      <c r="E44" s="1851"/>
      <c r="F44" s="1891"/>
      <c r="G44" s="1850"/>
      <c r="H44" s="1848"/>
      <c r="I44" s="1851"/>
      <c r="J44" s="1851"/>
      <c r="K44" s="1851"/>
      <c r="L44" s="1851"/>
      <c r="M44" s="1851"/>
      <c r="N44" s="1851"/>
      <c r="O44" s="2006" t="s">
        <v>2360</v>
      </c>
    </row>
    <row r="45" spans="1:15">
      <c r="A45" s="2000" t="s">
        <v>2361</v>
      </c>
      <c r="B45" s="1988"/>
      <c r="C45" s="2008"/>
      <c r="D45" s="2008"/>
      <c r="E45" s="2008"/>
      <c r="F45" s="2009"/>
      <c r="G45" s="2010"/>
      <c r="H45" s="2007"/>
      <c r="I45" s="2008"/>
      <c r="J45" s="2008"/>
      <c r="K45" s="2008"/>
      <c r="L45" s="2008"/>
      <c r="M45" s="2008"/>
      <c r="N45" s="2008"/>
      <c r="O45" s="1968" t="s">
        <v>2361</v>
      </c>
    </row>
    <row r="46" spans="1:15">
      <c r="A46" s="1964" t="s">
        <v>2362</v>
      </c>
      <c r="B46" s="1988" t="s">
        <v>1692</v>
      </c>
      <c r="C46" s="2008"/>
      <c r="D46" s="2008"/>
      <c r="E46" s="2008"/>
      <c r="F46" s="2009"/>
      <c r="G46" s="2010"/>
      <c r="H46" s="2007"/>
      <c r="I46" s="2008"/>
      <c r="J46" s="2008"/>
      <c r="K46" s="2008"/>
      <c r="L46" s="2008"/>
      <c r="M46" s="2008"/>
      <c r="N46" s="2008"/>
      <c r="O46" s="1968" t="s">
        <v>2362</v>
      </c>
    </row>
    <row r="47" spans="1:15">
      <c r="A47" s="2003" t="s">
        <v>2363</v>
      </c>
      <c r="B47" s="1988" t="s">
        <v>1693</v>
      </c>
      <c r="C47" s="2023"/>
      <c r="D47" s="2024"/>
      <c r="E47" s="2024"/>
      <c r="F47" s="1911"/>
      <c r="G47" s="2025"/>
      <c r="H47" s="2023"/>
      <c r="I47" s="2024"/>
      <c r="J47" s="2024"/>
      <c r="K47" s="2024"/>
      <c r="L47" s="2024"/>
      <c r="M47" s="2024"/>
      <c r="N47" s="2024"/>
      <c r="O47" s="1968" t="s">
        <v>2363</v>
      </c>
    </row>
    <row r="48" spans="1:15">
      <c r="A48" s="2005" t="s">
        <v>2364</v>
      </c>
      <c r="B48" s="1974" t="s">
        <v>1694</v>
      </c>
      <c r="C48" s="2011"/>
      <c r="D48" s="2011"/>
      <c r="E48" s="2011"/>
      <c r="F48" s="2012"/>
      <c r="G48" s="2013"/>
      <c r="H48" s="2014"/>
      <c r="I48" s="2011"/>
      <c r="J48" s="2011"/>
      <c r="K48" s="2011"/>
      <c r="L48" s="2011"/>
      <c r="M48" s="2011"/>
      <c r="N48" s="2011"/>
      <c r="O48" s="2006" t="s">
        <v>2364</v>
      </c>
    </row>
    <row r="49" spans="1:15">
      <c r="A49" s="2003" t="s">
        <v>2365</v>
      </c>
      <c r="B49" s="1978" t="s">
        <v>1695</v>
      </c>
      <c r="C49" s="2020"/>
      <c r="D49" s="2020"/>
      <c r="E49" s="2020"/>
      <c r="F49" s="2021"/>
      <c r="G49" s="2022"/>
      <c r="H49" s="2019"/>
      <c r="I49" s="2020"/>
      <c r="J49" s="2020"/>
      <c r="K49" s="2020"/>
      <c r="L49" s="2020"/>
      <c r="M49" s="2020"/>
      <c r="N49" s="2020"/>
      <c r="O49" s="1972" t="s">
        <v>2365</v>
      </c>
    </row>
    <row r="50" spans="1:15">
      <c r="A50" s="2003" t="s">
        <v>2366</v>
      </c>
      <c r="B50" s="1978" t="s">
        <v>1696</v>
      </c>
      <c r="C50" s="2020"/>
      <c r="D50" s="2020"/>
      <c r="E50" s="2020"/>
      <c r="F50" s="2021"/>
      <c r="G50" s="2022"/>
      <c r="H50" s="2019"/>
      <c r="I50" s="2020"/>
      <c r="J50" s="2020"/>
      <c r="K50" s="2020"/>
      <c r="L50" s="2020"/>
      <c r="M50" s="2020"/>
      <c r="N50" s="2020"/>
      <c r="O50" s="1972" t="s">
        <v>2366</v>
      </c>
    </row>
    <row r="51" spans="1:15">
      <c r="A51" s="1958"/>
      <c r="B51" s="1966" t="s">
        <v>1697</v>
      </c>
      <c r="C51" s="2026"/>
      <c r="D51" s="2027"/>
      <c r="E51" s="2027"/>
      <c r="F51" s="2028"/>
      <c r="G51" s="2029"/>
      <c r="H51" s="2027"/>
      <c r="I51" s="2027"/>
      <c r="J51" s="2027"/>
      <c r="K51" s="2027"/>
      <c r="L51" s="2027"/>
      <c r="M51" s="2027"/>
      <c r="N51" s="2030"/>
      <c r="O51" s="1948"/>
    </row>
    <row r="52" spans="1:15">
      <c r="A52" s="2005" t="s">
        <v>2367</v>
      </c>
      <c r="B52" s="1974" t="s">
        <v>1698</v>
      </c>
      <c r="C52" s="2011"/>
      <c r="D52" s="2011"/>
      <c r="E52" s="2011"/>
      <c r="F52" s="2012"/>
      <c r="G52" s="2013"/>
      <c r="H52" s="2014"/>
      <c r="I52" s="2011"/>
      <c r="J52" s="2011"/>
      <c r="K52" s="2011"/>
      <c r="L52" s="2011"/>
      <c r="M52" s="2011"/>
      <c r="N52" s="2011"/>
      <c r="O52" s="2006" t="s">
        <v>2367</v>
      </c>
    </row>
    <row r="53" spans="1:15">
      <c r="A53" s="2003" t="s">
        <v>2368</v>
      </c>
      <c r="B53" s="1978" t="s">
        <v>1699</v>
      </c>
      <c r="C53" s="2020"/>
      <c r="D53" s="2020"/>
      <c r="E53" s="2020"/>
      <c r="F53" s="2021"/>
      <c r="G53" s="2022"/>
      <c r="H53" s="2019"/>
      <c r="I53" s="2020"/>
      <c r="J53" s="2020"/>
      <c r="K53" s="2020"/>
      <c r="L53" s="2020"/>
      <c r="M53" s="2020"/>
      <c r="N53" s="2020"/>
      <c r="O53" s="1972" t="s">
        <v>2368</v>
      </c>
    </row>
    <row r="54" spans="1:15">
      <c r="A54" s="2003" t="s">
        <v>2369</v>
      </c>
      <c r="B54" s="1978" t="s">
        <v>1700</v>
      </c>
      <c r="C54" s="2020"/>
      <c r="D54" s="2020"/>
      <c r="E54" s="2020"/>
      <c r="F54" s="2021"/>
      <c r="G54" s="2022"/>
      <c r="H54" s="2019"/>
      <c r="I54" s="2020"/>
      <c r="J54" s="2020"/>
      <c r="K54" s="2020"/>
      <c r="L54" s="2020"/>
      <c r="M54" s="2020"/>
      <c r="N54" s="2020"/>
      <c r="O54" s="1972" t="s">
        <v>2369</v>
      </c>
    </row>
    <row r="55" spans="1:15">
      <c r="A55" s="2003" t="s">
        <v>2370</v>
      </c>
      <c r="B55" s="1978" t="s">
        <v>1701</v>
      </c>
      <c r="C55" s="2020"/>
      <c r="D55" s="2020"/>
      <c r="E55" s="2020"/>
      <c r="F55" s="2021"/>
      <c r="G55" s="2022"/>
      <c r="H55" s="2019"/>
      <c r="I55" s="2020"/>
      <c r="J55" s="2020"/>
      <c r="K55" s="2020"/>
      <c r="L55" s="2020"/>
      <c r="M55" s="2020"/>
      <c r="N55" s="2020"/>
      <c r="O55" s="1972" t="s">
        <v>2370</v>
      </c>
    </row>
    <row r="56" spans="1:15">
      <c r="A56" s="2005" t="s">
        <v>2371</v>
      </c>
      <c r="B56" s="1974" t="s">
        <v>1691</v>
      </c>
      <c r="C56" s="1855"/>
      <c r="D56" s="1787"/>
      <c r="E56" s="1787"/>
      <c r="F56" s="1895"/>
      <c r="G56" s="1854"/>
      <c r="H56" s="1855"/>
      <c r="I56" s="1787"/>
      <c r="J56" s="1787"/>
      <c r="K56" s="1787"/>
      <c r="L56" s="1787"/>
      <c r="M56" s="1787"/>
      <c r="N56" s="1787"/>
      <c r="O56" s="2006" t="s">
        <v>2371</v>
      </c>
    </row>
    <row r="57" spans="1:15">
      <c r="A57" s="2000" t="s">
        <v>2372</v>
      </c>
      <c r="C57" s="2007"/>
      <c r="D57" s="2008"/>
      <c r="E57" s="2008"/>
      <c r="F57" s="2009"/>
      <c r="G57" s="2010"/>
      <c r="H57" s="2007"/>
      <c r="I57" s="2008"/>
      <c r="J57" s="2008"/>
      <c r="K57" s="2008"/>
      <c r="L57" s="2008"/>
      <c r="M57" s="2008"/>
      <c r="N57" s="2008"/>
      <c r="O57" s="1968" t="s">
        <v>2372</v>
      </c>
    </row>
    <row r="58" spans="1:15">
      <c r="A58" s="1964" t="s">
        <v>2373</v>
      </c>
      <c r="B58" s="1988" t="s">
        <v>1692</v>
      </c>
      <c r="C58" s="2008"/>
      <c r="D58" s="2008"/>
      <c r="E58" s="2008"/>
      <c r="F58" s="2009"/>
      <c r="G58" s="2010"/>
      <c r="H58" s="2007"/>
      <c r="I58" s="2008"/>
      <c r="J58" s="2008"/>
      <c r="K58" s="2008"/>
      <c r="L58" s="2008"/>
      <c r="M58" s="2008"/>
      <c r="N58" s="2008"/>
      <c r="O58" s="1968" t="s">
        <v>2373</v>
      </c>
    </row>
    <row r="59" spans="1:15">
      <c r="A59" s="2003" t="s">
        <v>2374</v>
      </c>
      <c r="B59" s="1988" t="s">
        <v>1693</v>
      </c>
      <c r="C59" s="2023"/>
      <c r="D59" s="2024"/>
      <c r="E59" s="2024"/>
      <c r="F59" s="1911"/>
      <c r="G59" s="2025"/>
      <c r="H59" s="2023"/>
      <c r="I59" s="2024"/>
      <c r="J59" s="2024"/>
      <c r="K59" s="2024"/>
      <c r="L59" s="2024"/>
      <c r="M59" s="2024"/>
      <c r="N59" s="2024"/>
      <c r="O59" s="1968" t="s">
        <v>2374</v>
      </c>
    </row>
    <row r="60" spans="1:15">
      <c r="A60" s="2005" t="s">
        <v>2375</v>
      </c>
      <c r="B60" s="1974" t="s">
        <v>1694</v>
      </c>
      <c r="C60" s="2011"/>
      <c r="D60" s="2011"/>
      <c r="E60" s="2011"/>
      <c r="F60" s="2012"/>
      <c r="G60" s="2013"/>
      <c r="H60" s="2014"/>
      <c r="I60" s="2011"/>
      <c r="J60" s="2011"/>
      <c r="K60" s="2011"/>
      <c r="L60" s="2011"/>
      <c r="M60" s="2011"/>
      <c r="N60" s="2011"/>
      <c r="O60" s="2006" t="s">
        <v>2375</v>
      </c>
    </row>
    <row r="61" spans="1:15">
      <c r="A61" s="2003" t="s">
        <v>2376</v>
      </c>
      <c r="B61" s="1978" t="s">
        <v>1695</v>
      </c>
      <c r="C61" s="2020"/>
      <c r="D61" s="2020"/>
      <c r="E61" s="2020"/>
      <c r="F61" s="2021"/>
      <c r="G61" s="2022"/>
      <c r="H61" s="2019"/>
      <c r="I61" s="2020"/>
      <c r="J61" s="2020"/>
      <c r="K61" s="2020"/>
      <c r="L61" s="2020"/>
      <c r="M61" s="2020"/>
      <c r="N61" s="2020"/>
      <c r="O61" s="1972" t="s">
        <v>2376</v>
      </c>
    </row>
    <row r="62" spans="1:15" ht="15.75" thickBot="1">
      <c r="A62" s="2031" t="s">
        <v>2377</v>
      </c>
      <c r="B62" s="2032" t="s">
        <v>1696</v>
      </c>
      <c r="C62" s="1877"/>
      <c r="D62" s="1880"/>
      <c r="E62" s="1880"/>
      <c r="F62" s="2033"/>
      <c r="G62" s="1879"/>
      <c r="H62" s="1877"/>
      <c r="I62" s="1880"/>
      <c r="J62" s="1880"/>
      <c r="K62" s="1880"/>
      <c r="L62" s="1880"/>
      <c r="M62" s="1880"/>
      <c r="N62" s="1880"/>
      <c r="O62" s="2034" t="s">
        <v>2377</v>
      </c>
    </row>
    <row r="63" spans="1:15">
      <c r="A63" s="1867" t="s">
        <v>4652</v>
      </c>
      <c r="B63" s="1867"/>
      <c r="C63" s="1867"/>
      <c r="D63" s="1867"/>
      <c r="E63" s="1867"/>
      <c r="F63" s="1867"/>
      <c r="G63" s="1867" t="s">
        <v>4652</v>
      </c>
      <c r="H63" s="1867"/>
      <c r="I63" s="1867"/>
      <c r="J63" s="1867"/>
      <c r="K63" s="1867"/>
      <c r="L63" s="1867"/>
      <c r="M63" s="1867"/>
      <c r="N63" s="1867"/>
      <c r="O63" s="1867"/>
    </row>
    <row r="64" spans="1:15">
      <c r="A64" s="2525" t="s">
        <v>4601</v>
      </c>
      <c r="B64" s="2525"/>
      <c r="C64" s="2525"/>
      <c r="D64" s="2525"/>
      <c r="E64" s="2525"/>
      <c r="F64" s="2525"/>
      <c r="G64" s="2525" t="s">
        <v>4602</v>
      </c>
      <c r="H64" s="2525"/>
      <c r="I64" s="2525"/>
      <c r="J64" s="2525"/>
      <c r="K64" s="2525"/>
      <c r="L64" s="2525"/>
      <c r="M64" s="2525"/>
      <c r="N64" s="2525"/>
      <c r="O64" s="2525"/>
    </row>
    <row r="67" spans="1:15" ht="15.75" thickBot="1">
      <c r="A67" s="1524"/>
      <c r="B67" s="1524"/>
      <c r="C67" s="1524"/>
      <c r="D67" s="1524"/>
      <c r="E67" s="1524"/>
      <c r="F67" s="1524"/>
      <c r="G67" s="1524"/>
      <c r="H67" s="1524"/>
      <c r="I67" s="1524"/>
      <c r="J67" s="1524"/>
      <c r="K67" s="1524"/>
      <c r="L67" s="1524"/>
      <c r="M67" s="1524"/>
      <c r="N67" s="1524"/>
      <c r="O67" s="1524"/>
    </row>
    <row r="68" spans="1:15">
      <c r="A68" s="1943" t="s">
        <v>1785</v>
      </c>
      <c r="B68" s="1946"/>
      <c r="C68" s="1944" t="s">
        <v>3273</v>
      </c>
      <c r="D68" s="1946"/>
      <c r="E68" s="1946" t="s">
        <v>1787</v>
      </c>
      <c r="F68" s="1530" t="s">
        <v>1788</v>
      </c>
      <c r="G68" s="1943" t="s">
        <v>1785</v>
      </c>
      <c r="H68" s="1944"/>
      <c r="I68" s="1987" t="s">
        <v>3273</v>
      </c>
      <c r="J68" s="1944"/>
      <c r="K68" s="1946"/>
      <c r="L68" s="1945" t="s">
        <v>1787</v>
      </c>
      <c r="M68" s="1987" t="s">
        <v>1788</v>
      </c>
      <c r="N68" s="1944"/>
      <c r="O68" s="1530"/>
    </row>
    <row r="69" spans="1:15">
      <c r="A69" s="1958" t="str">
        <f>'Data Sheet'!$C$25</f>
        <v xml:space="preserve">Niagara Mohawk Power Corporation </v>
      </c>
      <c r="B69" s="1532"/>
      <c r="C69" s="1479" t="s">
        <v>1804</v>
      </c>
      <c r="D69" s="1532"/>
      <c r="E69" s="1532" t="s">
        <v>1790</v>
      </c>
      <c r="F69" s="1948"/>
      <c r="G69" s="1958" t="str">
        <f>'Data Sheet'!$C$25</f>
        <v xml:space="preserve">Niagara Mohawk Power Corporation </v>
      </c>
      <c r="I69" s="1969" t="s">
        <v>1804</v>
      </c>
      <c r="K69" s="1532"/>
      <c r="L69" s="1988" t="s">
        <v>1790</v>
      </c>
      <c r="M69" s="1969"/>
      <c r="O69" s="1948"/>
    </row>
    <row r="70" spans="1:15">
      <c r="A70" s="1949"/>
      <c r="B70" s="1951"/>
      <c r="C70" s="1539" t="s">
        <v>2977</v>
      </c>
      <c r="D70" s="1951"/>
      <c r="E70" s="1579" t="str">
        <f>'Data Sheet'!$C$40</f>
        <v>April 12, 2018</v>
      </c>
      <c r="F70" s="1952" t="str">
        <f>'Data Sheet'!$C$38</f>
        <v>December 31, 2017</v>
      </c>
      <c r="G70" s="1949"/>
      <c r="H70" s="1539"/>
      <c r="I70" s="1989" t="s">
        <v>2977</v>
      </c>
      <c r="J70" s="1539"/>
      <c r="K70" s="1951"/>
      <c r="L70" s="1579" t="str">
        <f>'Data Sheet'!$C$40</f>
        <v>April 12, 2018</v>
      </c>
      <c r="M70" s="1990" t="str">
        <f>'Data Sheet'!$C$38</f>
        <v>December 31, 2017</v>
      </c>
      <c r="N70" s="1539"/>
      <c r="O70" s="1991"/>
    </row>
    <row r="71" spans="1:15">
      <c r="A71" s="1992"/>
      <c r="B71" s="1955" t="s">
        <v>1311</v>
      </c>
      <c r="C71" s="1955"/>
      <c r="D71" s="1955"/>
      <c r="E71" s="1955"/>
      <c r="F71" s="1956"/>
      <c r="G71" s="1953" t="s">
        <v>1311</v>
      </c>
      <c r="H71" s="1955"/>
      <c r="I71" s="1955"/>
      <c r="J71" s="1955"/>
      <c r="K71" s="1955"/>
      <c r="L71" s="1955"/>
      <c r="M71" s="1955"/>
      <c r="N71" s="1955"/>
      <c r="O71" s="1956"/>
    </row>
    <row r="72" spans="1:15">
      <c r="A72" s="1993"/>
      <c r="B72" s="1962"/>
      <c r="C72" s="1962"/>
      <c r="D72" s="1962"/>
      <c r="E72" s="1962"/>
      <c r="F72" s="1994"/>
      <c r="G72" s="3742" t="s">
        <v>2714</v>
      </c>
      <c r="H72" s="3668"/>
      <c r="I72" s="3668"/>
      <c r="J72" s="3668"/>
      <c r="O72" s="1948"/>
    </row>
    <row r="73" spans="1:15">
      <c r="A73" s="3745" t="s">
        <v>2715</v>
      </c>
      <c r="B73" s="3670"/>
      <c r="C73" s="3670"/>
      <c r="D73" s="3693" t="s">
        <v>2716</v>
      </c>
      <c r="E73" s="3670"/>
      <c r="F73" s="3672"/>
      <c r="G73" s="3744"/>
      <c r="H73" s="3670"/>
      <c r="I73" s="3670"/>
      <c r="J73" s="3670"/>
      <c r="K73" s="3693" t="s">
        <v>2717</v>
      </c>
      <c r="L73" s="3670"/>
      <c r="M73" s="3670"/>
      <c r="N73" s="3670"/>
      <c r="O73" s="3672"/>
    </row>
    <row r="74" spans="1:15">
      <c r="A74" s="3744"/>
      <c r="B74" s="3670"/>
      <c r="C74" s="3670"/>
      <c r="D74" s="3670"/>
      <c r="E74" s="3670"/>
      <c r="F74" s="3672"/>
      <c r="G74" s="3744"/>
      <c r="H74" s="3670"/>
      <c r="I74" s="3670"/>
      <c r="J74" s="3670"/>
      <c r="K74" s="3670"/>
      <c r="L74" s="3670"/>
      <c r="M74" s="3670"/>
      <c r="N74" s="3670"/>
      <c r="O74" s="3672"/>
    </row>
    <row r="75" spans="1:15">
      <c r="A75" s="1958" t="s">
        <v>2718</v>
      </c>
      <c r="D75" s="3670"/>
      <c r="E75" s="3670"/>
      <c r="F75" s="3672"/>
      <c r="G75" s="3744"/>
      <c r="H75" s="3670"/>
      <c r="I75" s="3670"/>
      <c r="J75" s="3670"/>
      <c r="K75" s="3693" t="s">
        <v>2719</v>
      </c>
      <c r="L75" s="3670"/>
      <c r="M75" s="3670"/>
      <c r="N75" s="3670"/>
      <c r="O75" s="3672"/>
    </row>
    <row r="76" spans="1:15">
      <c r="A76" s="3745" t="s">
        <v>2720</v>
      </c>
      <c r="B76" s="3678"/>
      <c r="C76" s="3678"/>
      <c r="D76" s="3670"/>
      <c r="E76" s="3670"/>
      <c r="F76" s="3672"/>
      <c r="G76" s="3744"/>
      <c r="H76" s="3670"/>
      <c r="I76" s="3670"/>
      <c r="J76" s="3670"/>
      <c r="K76" s="3670"/>
      <c r="L76" s="3670"/>
      <c r="M76" s="3670"/>
      <c r="N76" s="3670"/>
      <c r="O76" s="3672"/>
    </row>
    <row r="77" spans="1:15">
      <c r="A77" s="3744"/>
      <c r="B77" s="3678"/>
      <c r="C77" s="3678"/>
      <c r="D77" s="3670"/>
      <c r="E77" s="3670"/>
      <c r="F77" s="3672"/>
      <c r="G77" s="3745" t="s">
        <v>2721</v>
      </c>
      <c r="H77" s="3670"/>
      <c r="I77" s="3670"/>
      <c r="J77" s="3670"/>
      <c r="K77" s="3693" t="s">
        <v>3520</v>
      </c>
      <c r="L77" s="3670"/>
      <c r="M77" s="3670"/>
      <c r="N77" s="3670"/>
      <c r="O77" s="3672"/>
    </row>
    <row r="78" spans="1:15">
      <c r="A78" s="3744"/>
      <c r="B78" s="3678"/>
      <c r="C78" s="3678"/>
      <c r="D78" s="3693" t="s">
        <v>3521</v>
      </c>
      <c r="E78" s="3670"/>
      <c r="F78" s="3672"/>
      <c r="G78" s="3744"/>
      <c r="H78" s="3670"/>
      <c r="I78" s="3670"/>
      <c r="J78" s="3670"/>
      <c r="K78" s="3670"/>
      <c r="L78" s="3670"/>
      <c r="M78" s="3670"/>
      <c r="N78" s="3670"/>
      <c r="O78" s="3672"/>
    </row>
    <row r="79" spans="1:15">
      <c r="A79" s="3744"/>
      <c r="B79" s="3678"/>
      <c r="C79" s="3678"/>
      <c r="D79" s="3670"/>
      <c r="E79" s="3670"/>
      <c r="F79" s="3672"/>
      <c r="G79" s="3744"/>
      <c r="H79" s="3670"/>
      <c r="I79" s="3670"/>
      <c r="J79" s="3670"/>
      <c r="O79" s="1948"/>
    </row>
    <row r="80" spans="1:15">
      <c r="A80" s="1949" t="s">
        <v>3522</v>
      </c>
      <c r="B80" s="1539"/>
      <c r="C80" s="1539"/>
      <c r="D80" s="3674"/>
      <c r="E80" s="3674"/>
      <c r="F80" s="3747"/>
      <c r="G80" s="3746"/>
      <c r="H80" s="3674"/>
      <c r="I80" s="3674"/>
      <c r="J80" s="3674"/>
      <c r="O80" s="1948"/>
    </row>
    <row r="81" spans="1:15">
      <c r="A81" s="1959" t="s">
        <v>1714</v>
      </c>
      <c r="B81" s="2522" t="s">
        <v>4600</v>
      </c>
      <c r="C81" s="1995" t="s">
        <v>177</v>
      </c>
      <c r="D81" s="1996"/>
      <c r="E81" s="1995" t="s">
        <v>4376</v>
      </c>
      <c r="F81" s="1956"/>
      <c r="G81" s="1995" t="s">
        <v>4376</v>
      </c>
      <c r="H81" s="1996"/>
      <c r="I81" s="1995" t="s">
        <v>4376</v>
      </c>
      <c r="J81" s="1996"/>
      <c r="K81" s="1995" t="s">
        <v>1669</v>
      </c>
      <c r="L81" s="1996"/>
      <c r="M81" s="1995" t="s">
        <v>1670</v>
      </c>
      <c r="N81" s="1996"/>
      <c r="O81" s="1997" t="s">
        <v>1714</v>
      </c>
    </row>
    <row r="82" spans="1:15">
      <c r="A82" s="1998" t="s">
        <v>1717</v>
      </c>
      <c r="B82" s="2523" t="s">
        <v>1671</v>
      </c>
      <c r="C82" s="1961" t="s">
        <v>1717</v>
      </c>
      <c r="D82" s="1999" t="s">
        <v>1672</v>
      </c>
      <c r="E82" s="1999" t="s">
        <v>1717</v>
      </c>
      <c r="F82" s="1963" t="s">
        <v>1672</v>
      </c>
      <c r="G82" s="2000" t="s">
        <v>1717</v>
      </c>
      <c r="H82" s="1961" t="s">
        <v>1672</v>
      </c>
      <c r="I82" s="1999" t="s">
        <v>1717</v>
      </c>
      <c r="J82" s="1999" t="s">
        <v>1672</v>
      </c>
      <c r="K82" s="1999" t="s">
        <v>1717</v>
      </c>
      <c r="L82" s="1999" t="s">
        <v>1672</v>
      </c>
      <c r="M82" s="1999" t="s">
        <v>1717</v>
      </c>
      <c r="N82" s="1999" t="s">
        <v>1672</v>
      </c>
      <c r="O82" s="2001" t="s">
        <v>1717</v>
      </c>
    </row>
    <row r="83" spans="1:15">
      <c r="A83" s="1970"/>
      <c r="B83" s="2524" t="s">
        <v>3005</v>
      </c>
      <c r="C83" s="2002" t="s">
        <v>3006</v>
      </c>
      <c r="D83" s="2002" t="s">
        <v>3007</v>
      </c>
      <c r="E83" s="2002" t="s">
        <v>3008</v>
      </c>
      <c r="F83" s="1972" t="s">
        <v>2334</v>
      </c>
      <c r="G83" s="2003" t="s">
        <v>2335</v>
      </c>
      <c r="H83" s="1971" t="s">
        <v>2336</v>
      </c>
      <c r="I83" s="2002" t="s">
        <v>2337</v>
      </c>
      <c r="J83" s="2002" t="s">
        <v>2338</v>
      </c>
      <c r="K83" s="2002" t="s">
        <v>2339</v>
      </c>
      <c r="L83" s="2002" t="s">
        <v>2340</v>
      </c>
      <c r="M83" s="2002" t="s">
        <v>2341</v>
      </c>
      <c r="N83" s="2002" t="s">
        <v>181</v>
      </c>
      <c r="O83" s="2004"/>
    </row>
    <row r="84" spans="1:15">
      <c r="A84" s="2005" t="s">
        <v>1673</v>
      </c>
      <c r="B84" s="1974" t="s">
        <v>1674</v>
      </c>
      <c r="C84" s="1848"/>
      <c r="D84" s="1851"/>
      <c r="E84" s="1851"/>
      <c r="F84" s="1891"/>
      <c r="G84" s="1850"/>
      <c r="H84" s="1848"/>
      <c r="I84" s="1851"/>
      <c r="J84" s="1851"/>
      <c r="K84" s="1851"/>
      <c r="L84" s="1851"/>
      <c r="M84" s="1851"/>
      <c r="N84" s="1851"/>
      <c r="O84" s="2006" t="s">
        <v>1673</v>
      </c>
    </row>
    <row r="85" spans="1:15">
      <c r="A85" s="2000" t="s">
        <v>1675</v>
      </c>
      <c r="B85" s="1982"/>
      <c r="C85" s="2007"/>
      <c r="D85" s="2008"/>
      <c r="E85" s="2008"/>
      <c r="F85" s="2009"/>
      <c r="G85" s="2010"/>
      <c r="H85" s="2007"/>
      <c r="I85" s="2008"/>
      <c r="J85" s="2008"/>
      <c r="K85" s="2008"/>
      <c r="L85" s="2008"/>
      <c r="M85" s="2008"/>
      <c r="N85" s="2008"/>
      <c r="O85" s="1968" t="s">
        <v>1675</v>
      </c>
    </row>
    <row r="86" spans="1:15">
      <c r="A86" s="1964" t="s">
        <v>1676</v>
      </c>
      <c r="B86" s="1988" t="s">
        <v>1677</v>
      </c>
      <c r="C86" s="2008"/>
      <c r="D86" s="2008"/>
      <c r="E86" s="2008"/>
      <c r="F86" s="2009"/>
      <c r="G86" s="2010"/>
      <c r="H86" s="2007"/>
      <c r="I86" s="2008"/>
      <c r="J86" s="2008"/>
      <c r="K86" s="2008"/>
      <c r="L86" s="2008"/>
      <c r="M86" s="2008"/>
      <c r="N86" s="2008"/>
      <c r="O86" s="1968" t="s">
        <v>1676</v>
      </c>
    </row>
    <row r="87" spans="1:15">
      <c r="A87" s="2003" t="s">
        <v>1678</v>
      </c>
      <c r="B87" s="1978" t="s">
        <v>1679</v>
      </c>
      <c r="C87" s="2007"/>
      <c r="D87" s="2008"/>
      <c r="E87" s="2008"/>
      <c r="F87" s="2009"/>
      <c r="G87" s="2010"/>
      <c r="H87" s="2007"/>
      <c r="I87" s="2008"/>
      <c r="J87" s="2008"/>
      <c r="K87" s="2008"/>
      <c r="L87" s="2008"/>
      <c r="M87" s="2008"/>
      <c r="N87" s="2008"/>
      <c r="O87" s="1968" t="s">
        <v>1678</v>
      </c>
    </row>
    <row r="88" spans="1:15">
      <c r="A88" s="2005" t="s">
        <v>1680</v>
      </c>
      <c r="B88" s="1974" t="s">
        <v>1681</v>
      </c>
      <c r="C88" s="2011"/>
      <c r="D88" s="2011"/>
      <c r="E88" s="2011"/>
      <c r="F88" s="2012"/>
      <c r="G88" s="2013"/>
      <c r="H88" s="2014"/>
      <c r="I88" s="2011"/>
      <c r="J88" s="2011"/>
      <c r="K88" s="2011"/>
      <c r="L88" s="2011"/>
      <c r="M88" s="2011"/>
      <c r="N88" s="2011"/>
      <c r="O88" s="2006" t="s">
        <v>1680</v>
      </c>
    </row>
    <row r="89" spans="1:15">
      <c r="A89" s="2000" t="s">
        <v>1682</v>
      </c>
      <c r="B89" s="1988"/>
      <c r="C89" s="2015"/>
      <c r="D89" s="2016"/>
      <c r="E89" s="2016"/>
      <c r="F89" s="2017"/>
      <c r="G89" s="2018"/>
      <c r="H89" s="2015"/>
      <c r="I89" s="2016"/>
      <c r="J89" s="2016"/>
      <c r="K89" s="2016"/>
      <c r="L89" s="2016"/>
      <c r="M89" s="2016"/>
      <c r="N89" s="2016"/>
      <c r="O89" s="1968" t="s">
        <v>1682</v>
      </c>
    </row>
    <row r="90" spans="1:15">
      <c r="A90" s="1964" t="s">
        <v>1683</v>
      </c>
      <c r="B90" s="1988" t="s">
        <v>1684</v>
      </c>
      <c r="C90" s="2008"/>
      <c r="D90" s="2008"/>
      <c r="E90" s="2008"/>
      <c r="F90" s="2009"/>
      <c r="G90" s="2010"/>
      <c r="H90" s="2007"/>
      <c r="I90" s="2008"/>
      <c r="J90" s="2008"/>
      <c r="K90" s="2008"/>
      <c r="L90" s="2008"/>
      <c r="M90" s="2008"/>
      <c r="N90" s="2008"/>
      <c r="O90" s="1968" t="s">
        <v>1683</v>
      </c>
    </row>
    <row r="91" spans="1:15">
      <c r="A91" s="2003" t="s">
        <v>1685</v>
      </c>
      <c r="B91" s="1988"/>
      <c r="C91" s="2019"/>
      <c r="D91" s="2020"/>
      <c r="E91" s="2020"/>
      <c r="F91" s="2021"/>
      <c r="G91" s="2022"/>
      <c r="H91" s="2019"/>
      <c r="I91" s="2020"/>
      <c r="J91" s="2020"/>
      <c r="K91" s="2020"/>
      <c r="L91" s="2020"/>
      <c r="M91" s="2020"/>
      <c r="N91" s="2020"/>
      <c r="O91" s="1968" t="s">
        <v>1685</v>
      </c>
    </row>
    <row r="92" spans="1:15">
      <c r="A92" s="2005" t="s">
        <v>1686</v>
      </c>
      <c r="B92" s="1974"/>
      <c r="C92" s="2011"/>
      <c r="D92" s="2011"/>
      <c r="E92" s="2011"/>
      <c r="F92" s="2012"/>
      <c r="G92" s="2013"/>
      <c r="H92" s="2014"/>
      <c r="I92" s="2011"/>
      <c r="J92" s="2011"/>
      <c r="K92" s="2011"/>
      <c r="L92" s="2011"/>
      <c r="M92" s="2011"/>
      <c r="N92" s="2011"/>
      <c r="O92" s="2006" t="s">
        <v>1686</v>
      </c>
    </row>
    <row r="93" spans="1:15">
      <c r="A93" s="2003" t="s">
        <v>1731</v>
      </c>
      <c r="B93" s="1978"/>
      <c r="C93" s="2020"/>
      <c r="D93" s="2020"/>
      <c r="E93" s="2020"/>
      <c r="F93" s="2021"/>
      <c r="G93" s="2022"/>
      <c r="H93" s="2019"/>
      <c r="I93" s="2020"/>
      <c r="J93" s="2020"/>
      <c r="K93" s="2020"/>
      <c r="L93" s="2020"/>
      <c r="M93" s="2020"/>
      <c r="N93" s="2020"/>
      <c r="O93" s="1972" t="s">
        <v>1731</v>
      </c>
    </row>
    <row r="94" spans="1:15">
      <c r="A94" s="2003" t="s">
        <v>1732</v>
      </c>
      <c r="B94" s="1978"/>
      <c r="C94" s="2020"/>
      <c r="D94" s="2020"/>
      <c r="E94" s="2020"/>
      <c r="F94" s="2021"/>
      <c r="G94" s="2022"/>
      <c r="H94" s="2019"/>
      <c r="I94" s="2020"/>
      <c r="J94" s="2020"/>
      <c r="K94" s="2020"/>
      <c r="L94" s="2020"/>
      <c r="M94" s="2020"/>
      <c r="N94" s="2020"/>
      <c r="O94" s="1972" t="s">
        <v>1732</v>
      </c>
    </row>
    <row r="95" spans="1:15">
      <c r="A95" s="2003" t="s">
        <v>1733</v>
      </c>
      <c r="B95" s="1978"/>
      <c r="C95" s="2020"/>
      <c r="D95" s="2020"/>
      <c r="E95" s="2020"/>
      <c r="F95" s="2021"/>
      <c r="G95" s="2022"/>
      <c r="H95" s="2019"/>
      <c r="I95" s="2020"/>
      <c r="J95" s="2020"/>
      <c r="K95" s="2020"/>
      <c r="L95" s="2020"/>
      <c r="M95" s="2020"/>
      <c r="N95" s="2020"/>
      <c r="O95" s="1972" t="s">
        <v>1733</v>
      </c>
    </row>
    <row r="96" spans="1:15">
      <c r="A96" s="2003" t="s">
        <v>1734</v>
      </c>
      <c r="B96" s="1978"/>
      <c r="C96" s="2020"/>
      <c r="D96" s="2020"/>
      <c r="E96" s="2020"/>
      <c r="F96" s="2021"/>
      <c r="G96" s="2022"/>
      <c r="H96" s="2019"/>
      <c r="I96" s="2020"/>
      <c r="J96" s="2020"/>
      <c r="K96" s="2020"/>
      <c r="L96" s="2020"/>
      <c r="M96" s="2020"/>
      <c r="N96" s="2020"/>
      <c r="O96" s="1972" t="s">
        <v>1734</v>
      </c>
    </row>
    <row r="97" spans="1:15">
      <c r="A97" s="2003" t="s">
        <v>1735</v>
      </c>
      <c r="B97" s="1978"/>
      <c r="C97" s="2020"/>
      <c r="D97" s="2020"/>
      <c r="E97" s="2020"/>
      <c r="F97" s="2021"/>
      <c r="G97" s="2022"/>
      <c r="H97" s="2019"/>
      <c r="I97" s="2020"/>
      <c r="J97" s="2020"/>
      <c r="K97" s="2020"/>
      <c r="L97" s="2020"/>
      <c r="M97" s="2020"/>
      <c r="N97" s="2020"/>
      <c r="O97" s="1972" t="s">
        <v>1735</v>
      </c>
    </row>
    <row r="98" spans="1:15">
      <c r="A98" s="2003" t="s">
        <v>1736</v>
      </c>
      <c r="B98" s="1978" t="s">
        <v>2319</v>
      </c>
      <c r="C98" s="2020"/>
      <c r="D98" s="2020"/>
      <c r="E98" s="2020"/>
      <c r="F98" s="2021"/>
      <c r="G98" s="2022"/>
      <c r="H98" s="2019"/>
      <c r="I98" s="2020"/>
      <c r="J98" s="2020"/>
      <c r="K98" s="2020"/>
      <c r="L98" s="2020"/>
      <c r="M98" s="2020"/>
      <c r="N98" s="2020"/>
      <c r="O98" s="1972" t="s">
        <v>1736</v>
      </c>
    </row>
    <row r="99" spans="1:15">
      <c r="A99" s="2000" t="s">
        <v>1737</v>
      </c>
      <c r="B99" s="1988"/>
      <c r="C99" s="2008"/>
      <c r="D99" s="2008"/>
      <c r="E99" s="2008"/>
      <c r="F99" s="2009"/>
      <c r="G99" s="2010"/>
      <c r="H99" s="2007"/>
      <c r="I99" s="2008"/>
      <c r="J99" s="2008"/>
      <c r="K99" s="2008"/>
      <c r="L99" s="2008"/>
      <c r="M99" s="2008"/>
      <c r="N99" s="2008"/>
      <c r="O99" s="1968" t="s">
        <v>1737</v>
      </c>
    </row>
    <row r="100" spans="1:15">
      <c r="A100" s="1964" t="s">
        <v>1738</v>
      </c>
      <c r="B100" s="1988" t="s">
        <v>1687</v>
      </c>
      <c r="C100" s="2008"/>
      <c r="D100" s="2008"/>
      <c r="E100" s="2008"/>
      <c r="F100" s="2009"/>
      <c r="G100" s="2010"/>
      <c r="H100" s="2007"/>
      <c r="I100" s="2008"/>
      <c r="J100" s="2008"/>
      <c r="K100" s="2008"/>
      <c r="L100" s="2008"/>
      <c r="M100" s="2008"/>
      <c r="N100" s="2008"/>
      <c r="O100" s="1968" t="s">
        <v>1738</v>
      </c>
    </row>
    <row r="101" spans="1:15">
      <c r="A101" s="2003" t="s">
        <v>1739</v>
      </c>
      <c r="B101" s="1988" t="s">
        <v>1688</v>
      </c>
      <c r="C101" s="2008"/>
      <c r="D101" s="2008"/>
      <c r="E101" s="2008"/>
      <c r="F101" s="2009"/>
      <c r="G101" s="2010"/>
      <c r="H101" s="2007"/>
      <c r="I101" s="2008"/>
      <c r="J101" s="2008"/>
      <c r="K101" s="2008"/>
      <c r="L101" s="2008"/>
      <c r="M101" s="2008"/>
      <c r="N101" s="2008"/>
      <c r="O101" s="1968" t="s">
        <v>1739</v>
      </c>
    </row>
    <row r="102" spans="1:15">
      <c r="A102" s="2005" t="s">
        <v>1740</v>
      </c>
      <c r="B102" s="1974" t="s">
        <v>1689</v>
      </c>
      <c r="C102" s="2011"/>
      <c r="D102" s="2011"/>
      <c r="E102" s="2011"/>
      <c r="F102" s="2012"/>
      <c r="G102" s="2013"/>
      <c r="H102" s="2014"/>
      <c r="I102" s="2011"/>
      <c r="J102" s="2011"/>
      <c r="K102" s="2011"/>
      <c r="L102" s="2011"/>
      <c r="M102" s="2011"/>
      <c r="N102" s="2011"/>
      <c r="O102" s="2006" t="s">
        <v>1740</v>
      </c>
    </row>
    <row r="103" spans="1:15">
      <c r="A103" s="2003" t="s">
        <v>1741</v>
      </c>
      <c r="B103" s="1978"/>
      <c r="C103" s="2020"/>
      <c r="D103" s="2020"/>
      <c r="E103" s="2020"/>
      <c r="F103" s="2021"/>
      <c r="G103" s="2022"/>
      <c r="H103" s="2019"/>
      <c r="I103" s="2020"/>
      <c r="J103" s="2020"/>
      <c r="K103" s="2020"/>
      <c r="L103" s="2020"/>
      <c r="M103" s="2020"/>
      <c r="N103" s="2020"/>
      <c r="O103" s="1972" t="s">
        <v>1741</v>
      </c>
    </row>
    <row r="104" spans="1:15">
      <c r="A104" s="2000" t="s">
        <v>579</v>
      </c>
      <c r="B104" s="1988" t="s">
        <v>1690</v>
      </c>
      <c r="C104" s="2008"/>
      <c r="D104" s="2008"/>
      <c r="E104" s="2008"/>
      <c r="F104" s="2009"/>
      <c r="G104" s="2010"/>
      <c r="H104" s="2007"/>
      <c r="I104" s="2008"/>
      <c r="J104" s="2008"/>
      <c r="K104" s="2008"/>
      <c r="L104" s="2008"/>
      <c r="M104" s="2008"/>
      <c r="N104" s="2008"/>
      <c r="O104" s="1968" t="s">
        <v>579</v>
      </c>
    </row>
    <row r="105" spans="1:15">
      <c r="A105" s="2003" t="s">
        <v>580</v>
      </c>
      <c r="B105" s="1988"/>
      <c r="C105" s="2008"/>
      <c r="D105" s="2008"/>
      <c r="E105" s="2008"/>
      <c r="F105" s="2009"/>
      <c r="G105" s="2010"/>
      <c r="H105" s="2007"/>
      <c r="I105" s="2008"/>
      <c r="J105" s="2008"/>
      <c r="K105" s="2008"/>
      <c r="L105" s="2008"/>
      <c r="M105" s="2008"/>
      <c r="N105" s="2008"/>
      <c r="O105" s="1968" t="s">
        <v>580</v>
      </c>
    </row>
    <row r="106" spans="1:15">
      <c r="A106" s="2005" t="s">
        <v>581</v>
      </c>
      <c r="B106" s="1974"/>
      <c r="C106" s="2011"/>
      <c r="D106" s="2011"/>
      <c r="E106" s="2011"/>
      <c r="F106" s="2012"/>
      <c r="G106" s="2013"/>
      <c r="H106" s="2014"/>
      <c r="I106" s="2011"/>
      <c r="J106" s="2011"/>
      <c r="K106" s="2011"/>
      <c r="L106" s="2011"/>
      <c r="M106" s="2011"/>
      <c r="N106" s="2011"/>
      <c r="O106" s="2006" t="s">
        <v>581</v>
      </c>
    </row>
    <row r="107" spans="1:15">
      <c r="A107" s="2003" t="s">
        <v>582</v>
      </c>
      <c r="B107" s="1978"/>
      <c r="C107" s="2020"/>
      <c r="D107" s="2020"/>
      <c r="E107" s="2020"/>
      <c r="F107" s="2021"/>
      <c r="G107" s="2022"/>
      <c r="H107" s="2019"/>
      <c r="I107" s="2020"/>
      <c r="J107" s="2020"/>
      <c r="K107" s="2020"/>
      <c r="L107" s="2020"/>
      <c r="M107" s="2020"/>
      <c r="N107" s="2020"/>
      <c r="O107" s="1972" t="s">
        <v>582</v>
      </c>
    </row>
    <row r="108" spans="1:15">
      <c r="A108" s="2003" t="s">
        <v>583</v>
      </c>
      <c r="B108" s="1978"/>
      <c r="C108" s="2020"/>
      <c r="D108" s="2020"/>
      <c r="E108" s="2020"/>
      <c r="F108" s="2021"/>
      <c r="G108" s="2022"/>
      <c r="H108" s="2019"/>
      <c r="I108" s="2020"/>
      <c r="J108" s="2020"/>
      <c r="K108" s="2020"/>
      <c r="L108" s="2020"/>
      <c r="M108" s="2020"/>
      <c r="N108" s="2020"/>
      <c r="O108" s="1972" t="s">
        <v>583</v>
      </c>
    </row>
    <row r="109" spans="1:15">
      <c r="A109" s="2003" t="s">
        <v>584</v>
      </c>
      <c r="B109" s="1978"/>
      <c r="C109" s="2020"/>
      <c r="D109" s="2020"/>
      <c r="E109" s="2020"/>
      <c r="F109" s="2021"/>
      <c r="G109" s="2022"/>
      <c r="H109" s="2019"/>
      <c r="I109" s="2020"/>
      <c r="J109" s="2020"/>
      <c r="K109" s="2020"/>
      <c r="L109" s="2020"/>
      <c r="M109" s="2020"/>
      <c r="N109" s="2020"/>
      <c r="O109" s="1972" t="s">
        <v>584</v>
      </c>
    </row>
    <row r="110" spans="1:15">
      <c r="A110" s="2003" t="s">
        <v>585</v>
      </c>
      <c r="B110" s="1978"/>
      <c r="C110" s="2020"/>
      <c r="D110" s="2020"/>
      <c r="E110" s="2020"/>
      <c r="F110" s="2021"/>
      <c r="G110" s="2022"/>
      <c r="H110" s="2019"/>
      <c r="I110" s="2020"/>
      <c r="J110" s="2020"/>
      <c r="K110" s="2020"/>
      <c r="L110" s="2020"/>
      <c r="M110" s="2020"/>
      <c r="N110" s="2020"/>
      <c r="O110" s="1972" t="s">
        <v>585</v>
      </c>
    </row>
    <row r="111" spans="1:15">
      <c r="A111" s="2003" t="s">
        <v>2359</v>
      </c>
      <c r="B111" s="1978" t="s">
        <v>2319</v>
      </c>
      <c r="C111" s="2020"/>
      <c r="D111" s="2020"/>
      <c r="E111" s="2020"/>
      <c r="F111" s="2021"/>
      <c r="G111" s="2022"/>
      <c r="H111" s="2019"/>
      <c r="I111" s="2020"/>
      <c r="J111" s="2020"/>
      <c r="K111" s="2020"/>
      <c r="L111" s="2020"/>
      <c r="M111" s="2020"/>
      <c r="N111" s="2020"/>
      <c r="O111" s="1972" t="s">
        <v>2359</v>
      </c>
    </row>
    <row r="112" spans="1:15">
      <c r="A112" s="2005" t="s">
        <v>2360</v>
      </c>
      <c r="B112" s="1974" t="s">
        <v>1691</v>
      </c>
      <c r="C112" s="1848"/>
      <c r="D112" s="1851"/>
      <c r="E112" s="1851"/>
      <c r="F112" s="1891"/>
      <c r="G112" s="1850"/>
      <c r="H112" s="1848"/>
      <c r="I112" s="1851"/>
      <c r="J112" s="1851"/>
      <c r="K112" s="1851"/>
      <c r="L112" s="1851"/>
      <c r="M112" s="1851"/>
      <c r="N112" s="1851"/>
      <c r="O112" s="2006" t="s">
        <v>2360</v>
      </c>
    </row>
    <row r="113" spans="1:15">
      <c r="A113" s="2000" t="s">
        <v>2361</v>
      </c>
      <c r="B113" s="1988"/>
      <c r="C113" s="2008"/>
      <c r="D113" s="2008"/>
      <c r="E113" s="2008"/>
      <c r="F113" s="2009"/>
      <c r="G113" s="2010"/>
      <c r="H113" s="2007"/>
      <c r="I113" s="2008"/>
      <c r="J113" s="2008"/>
      <c r="K113" s="2008"/>
      <c r="L113" s="2008"/>
      <c r="M113" s="2008"/>
      <c r="N113" s="2008"/>
      <c r="O113" s="1968" t="s">
        <v>2361</v>
      </c>
    </row>
    <row r="114" spans="1:15">
      <c r="A114" s="1964" t="s">
        <v>2362</v>
      </c>
      <c r="B114" s="1988" t="s">
        <v>1692</v>
      </c>
      <c r="C114" s="2008"/>
      <c r="D114" s="2008"/>
      <c r="E114" s="2008"/>
      <c r="F114" s="2009"/>
      <c r="G114" s="2010"/>
      <c r="H114" s="2007"/>
      <c r="I114" s="2008"/>
      <c r="J114" s="2008"/>
      <c r="K114" s="2008"/>
      <c r="L114" s="2008"/>
      <c r="M114" s="2008"/>
      <c r="N114" s="2008"/>
      <c r="O114" s="1968" t="s">
        <v>2362</v>
      </c>
    </row>
    <row r="115" spans="1:15">
      <c r="A115" s="2003" t="s">
        <v>2363</v>
      </c>
      <c r="B115" s="1988" t="s">
        <v>1693</v>
      </c>
      <c r="C115" s="2023"/>
      <c r="D115" s="2024"/>
      <c r="E115" s="2024"/>
      <c r="F115" s="1911"/>
      <c r="G115" s="2025"/>
      <c r="H115" s="2023"/>
      <c r="I115" s="2024"/>
      <c r="J115" s="2024"/>
      <c r="K115" s="2024"/>
      <c r="L115" s="2024"/>
      <c r="M115" s="2024"/>
      <c r="N115" s="2024"/>
      <c r="O115" s="1968" t="s">
        <v>2363</v>
      </c>
    </row>
    <row r="116" spans="1:15">
      <c r="A116" s="2005" t="s">
        <v>2364</v>
      </c>
      <c r="B116" s="1974" t="s">
        <v>1694</v>
      </c>
      <c r="C116" s="2011"/>
      <c r="D116" s="2011"/>
      <c r="E116" s="2011"/>
      <c r="F116" s="2012"/>
      <c r="G116" s="2013"/>
      <c r="H116" s="2014"/>
      <c r="I116" s="2011"/>
      <c r="J116" s="2011"/>
      <c r="K116" s="2011"/>
      <c r="L116" s="2011"/>
      <c r="M116" s="2011"/>
      <c r="N116" s="2011"/>
      <c r="O116" s="2006" t="s">
        <v>2364</v>
      </c>
    </row>
    <row r="117" spans="1:15">
      <c r="A117" s="2003" t="s">
        <v>2365</v>
      </c>
      <c r="B117" s="1978" t="s">
        <v>1695</v>
      </c>
      <c r="C117" s="2020"/>
      <c r="D117" s="2020"/>
      <c r="E117" s="2020"/>
      <c r="F117" s="2021"/>
      <c r="G117" s="2022"/>
      <c r="H117" s="2019"/>
      <c r="I117" s="2020"/>
      <c r="J117" s="2020"/>
      <c r="K117" s="2020"/>
      <c r="L117" s="2020"/>
      <c r="M117" s="2020"/>
      <c r="N117" s="2020"/>
      <c r="O117" s="1972" t="s">
        <v>2365</v>
      </c>
    </row>
    <row r="118" spans="1:15">
      <c r="A118" s="2003" t="s">
        <v>2366</v>
      </c>
      <c r="B118" s="1978" t="s">
        <v>1696</v>
      </c>
      <c r="C118" s="2020"/>
      <c r="D118" s="2020"/>
      <c r="E118" s="2020"/>
      <c r="F118" s="2021"/>
      <c r="G118" s="2022"/>
      <c r="H118" s="2019"/>
      <c r="I118" s="2020"/>
      <c r="J118" s="2020"/>
      <c r="K118" s="2020"/>
      <c r="L118" s="2020"/>
      <c r="M118" s="2020"/>
      <c r="N118" s="2020"/>
      <c r="O118" s="1972" t="s">
        <v>2366</v>
      </c>
    </row>
    <row r="119" spans="1:15">
      <c r="A119" s="1958"/>
      <c r="B119" s="1966" t="s">
        <v>1697</v>
      </c>
      <c r="C119" s="2026"/>
      <c r="D119" s="2027"/>
      <c r="E119" s="2027"/>
      <c r="F119" s="2028"/>
      <c r="G119" s="2029"/>
      <c r="H119" s="2027"/>
      <c r="I119" s="2027"/>
      <c r="J119" s="2027"/>
      <c r="K119" s="2027"/>
      <c r="L119" s="2027"/>
      <c r="M119" s="2027"/>
      <c r="N119" s="2030"/>
      <c r="O119" s="1948"/>
    </row>
    <row r="120" spans="1:15">
      <c r="A120" s="2005" t="s">
        <v>2367</v>
      </c>
      <c r="B120" s="1974" t="s">
        <v>1698</v>
      </c>
      <c r="C120" s="2011"/>
      <c r="D120" s="2011"/>
      <c r="E120" s="2011"/>
      <c r="F120" s="2012"/>
      <c r="G120" s="2013"/>
      <c r="H120" s="2014"/>
      <c r="I120" s="2011"/>
      <c r="J120" s="2011"/>
      <c r="K120" s="2011"/>
      <c r="L120" s="2011"/>
      <c r="M120" s="2011"/>
      <c r="N120" s="2011"/>
      <c r="O120" s="2006" t="s">
        <v>2367</v>
      </c>
    </row>
    <row r="121" spans="1:15">
      <c r="A121" s="2003" t="s">
        <v>2368</v>
      </c>
      <c r="B121" s="1978" t="s">
        <v>1699</v>
      </c>
      <c r="C121" s="2020"/>
      <c r="D121" s="2020"/>
      <c r="E121" s="2020"/>
      <c r="F121" s="2021"/>
      <c r="G121" s="2022"/>
      <c r="H121" s="2019"/>
      <c r="I121" s="2020"/>
      <c r="J121" s="2020"/>
      <c r="K121" s="2020"/>
      <c r="L121" s="2020"/>
      <c r="M121" s="2020"/>
      <c r="N121" s="2020"/>
      <c r="O121" s="1972" t="s">
        <v>2368</v>
      </c>
    </row>
    <row r="122" spans="1:15">
      <c r="A122" s="2003" t="s">
        <v>2369</v>
      </c>
      <c r="B122" s="1978" t="s">
        <v>1700</v>
      </c>
      <c r="C122" s="2020"/>
      <c r="D122" s="2020"/>
      <c r="E122" s="2020"/>
      <c r="F122" s="2021"/>
      <c r="G122" s="2022"/>
      <c r="H122" s="2019"/>
      <c r="I122" s="2020"/>
      <c r="J122" s="2020"/>
      <c r="K122" s="2020"/>
      <c r="L122" s="2020"/>
      <c r="M122" s="2020"/>
      <c r="N122" s="2020"/>
      <c r="O122" s="1972" t="s">
        <v>2369</v>
      </c>
    </row>
    <row r="123" spans="1:15">
      <c r="A123" s="2003" t="s">
        <v>2370</v>
      </c>
      <c r="B123" s="1978" t="s">
        <v>1701</v>
      </c>
      <c r="C123" s="2020"/>
      <c r="D123" s="2020"/>
      <c r="E123" s="2020"/>
      <c r="F123" s="2021"/>
      <c r="G123" s="2022"/>
      <c r="H123" s="2019"/>
      <c r="I123" s="2020"/>
      <c r="J123" s="2020"/>
      <c r="K123" s="2020"/>
      <c r="L123" s="2020"/>
      <c r="M123" s="2020"/>
      <c r="N123" s="2020"/>
      <c r="O123" s="1972" t="s">
        <v>2370</v>
      </c>
    </row>
    <row r="124" spans="1:15">
      <c r="A124" s="2005" t="s">
        <v>2371</v>
      </c>
      <c r="B124" s="1974" t="s">
        <v>1691</v>
      </c>
      <c r="C124" s="1855"/>
      <c r="D124" s="1787"/>
      <c r="E124" s="1787"/>
      <c r="F124" s="1895"/>
      <c r="G124" s="1854"/>
      <c r="H124" s="1855"/>
      <c r="I124" s="1787"/>
      <c r="J124" s="1787"/>
      <c r="K124" s="1787"/>
      <c r="L124" s="1787"/>
      <c r="M124" s="1787"/>
      <c r="N124" s="1787"/>
      <c r="O124" s="2006" t="s">
        <v>2371</v>
      </c>
    </row>
    <row r="125" spans="1:15">
      <c r="A125" s="2000" t="s">
        <v>2372</v>
      </c>
      <c r="C125" s="2007"/>
      <c r="D125" s="2008"/>
      <c r="E125" s="2008"/>
      <c r="F125" s="2009"/>
      <c r="G125" s="2010"/>
      <c r="H125" s="2007"/>
      <c r="I125" s="2008"/>
      <c r="J125" s="2008"/>
      <c r="K125" s="2008"/>
      <c r="L125" s="2008"/>
      <c r="M125" s="2008"/>
      <c r="N125" s="2008"/>
      <c r="O125" s="1968" t="s">
        <v>2372</v>
      </c>
    </row>
    <row r="126" spans="1:15">
      <c r="A126" s="1964" t="s">
        <v>2373</v>
      </c>
      <c r="B126" s="1988" t="s">
        <v>1692</v>
      </c>
      <c r="C126" s="2008"/>
      <c r="D126" s="2008"/>
      <c r="E126" s="2008"/>
      <c r="F126" s="2009"/>
      <c r="G126" s="2010"/>
      <c r="H126" s="2007"/>
      <c r="I126" s="2008"/>
      <c r="J126" s="2008"/>
      <c r="K126" s="2008"/>
      <c r="L126" s="2008"/>
      <c r="M126" s="2008"/>
      <c r="N126" s="2008"/>
      <c r="O126" s="1968" t="s">
        <v>2373</v>
      </c>
    </row>
    <row r="127" spans="1:15">
      <c r="A127" s="2003" t="s">
        <v>2374</v>
      </c>
      <c r="B127" s="1988" t="s">
        <v>1693</v>
      </c>
      <c r="C127" s="2023"/>
      <c r="D127" s="2024"/>
      <c r="E127" s="2024"/>
      <c r="F127" s="1911"/>
      <c r="G127" s="2025"/>
      <c r="H127" s="2023"/>
      <c r="I127" s="2024"/>
      <c r="J127" s="2024"/>
      <c r="K127" s="2024"/>
      <c r="L127" s="2024"/>
      <c r="M127" s="2024"/>
      <c r="N127" s="2024"/>
      <c r="O127" s="1968" t="s">
        <v>2374</v>
      </c>
    </row>
    <row r="128" spans="1:15">
      <c r="A128" s="2005" t="s">
        <v>2375</v>
      </c>
      <c r="B128" s="1974" t="s">
        <v>1694</v>
      </c>
      <c r="C128" s="2011"/>
      <c r="D128" s="2011"/>
      <c r="E128" s="2011"/>
      <c r="F128" s="2012"/>
      <c r="G128" s="2013"/>
      <c r="H128" s="2014"/>
      <c r="I128" s="2011"/>
      <c r="J128" s="2011"/>
      <c r="K128" s="2011"/>
      <c r="L128" s="2011"/>
      <c r="M128" s="2011"/>
      <c r="N128" s="2011"/>
      <c r="O128" s="2006" t="s">
        <v>2375</v>
      </c>
    </row>
    <row r="129" spans="1:15">
      <c r="A129" s="2003" t="s">
        <v>2376</v>
      </c>
      <c r="B129" s="1978" t="s">
        <v>1695</v>
      </c>
      <c r="C129" s="2020"/>
      <c r="D129" s="2020"/>
      <c r="E129" s="2020"/>
      <c r="F129" s="2021"/>
      <c r="G129" s="2022"/>
      <c r="H129" s="2019"/>
      <c r="I129" s="2020"/>
      <c r="J129" s="2020"/>
      <c r="K129" s="2020"/>
      <c r="L129" s="2020"/>
      <c r="M129" s="2020"/>
      <c r="N129" s="2020"/>
      <c r="O129" s="1972" t="s">
        <v>2376</v>
      </c>
    </row>
    <row r="130" spans="1:15" ht="15.75" thickBot="1">
      <c r="A130" s="2031" t="s">
        <v>2377</v>
      </c>
      <c r="B130" s="2032" t="s">
        <v>1696</v>
      </c>
      <c r="C130" s="1877"/>
      <c r="D130" s="1880"/>
      <c r="E130" s="1880"/>
      <c r="F130" s="2033"/>
      <c r="G130" s="1879"/>
      <c r="H130" s="1877"/>
      <c r="I130" s="1880"/>
      <c r="J130" s="1880"/>
      <c r="K130" s="1880"/>
      <c r="L130" s="1880"/>
      <c r="M130" s="1880"/>
      <c r="N130" s="1880"/>
      <c r="O130" s="2034" t="s">
        <v>2377</v>
      </c>
    </row>
    <row r="131" spans="1:15">
      <c r="A131" s="1867" t="s">
        <v>4652</v>
      </c>
      <c r="B131" s="1867"/>
      <c r="C131" s="1867"/>
      <c r="D131" s="1867"/>
      <c r="E131" s="1867"/>
      <c r="F131" s="1867"/>
      <c r="G131" s="1867" t="s">
        <v>4652</v>
      </c>
      <c r="H131" s="1867"/>
      <c r="I131" s="1867"/>
      <c r="J131" s="1867"/>
      <c r="K131" s="1867"/>
      <c r="L131" s="1867"/>
      <c r="M131" s="1867"/>
      <c r="N131" s="1867"/>
      <c r="O131" s="1867"/>
    </row>
    <row r="132" spans="1:15">
      <c r="A132" s="2525" t="s">
        <v>4603</v>
      </c>
      <c r="B132" s="2525"/>
      <c r="C132" s="2525"/>
      <c r="D132" s="2525"/>
      <c r="E132" s="2525"/>
      <c r="F132" s="2525"/>
      <c r="G132" s="2525" t="s">
        <v>4604</v>
      </c>
      <c r="H132" s="2525"/>
      <c r="I132" s="2525"/>
      <c r="J132" s="2525"/>
      <c r="K132" s="2525"/>
      <c r="L132" s="2525"/>
      <c r="M132" s="2525"/>
      <c r="N132" s="2525"/>
      <c r="O132" s="2525"/>
    </row>
  </sheetData>
  <mergeCells count="18">
    <mergeCell ref="K9:O10"/>
    <mergeCell ref="A5:C6"/>
    <mergeCell ref="A8:C10"/>
    <mergeCell ref="D5:F8"/>
    <mergeCell ref="D9:F10"/>
    <mergeCell ref="G5:J8"/>
    <mergeCell ref="G9:J12"/>
    <mergeCell ref="K5:O6"/>
    <mergeCell ref="K7:O8"/>
    <mergeCell ref="G72:J76"/>
    <mergeCell ref="A73:C74"/>
    <mergeCell ref="D73:F77"/>
    <mergeCell ref="K73:O74"/>
    <mergeCell ref="K75:O76"/>
    <mergeCell ref="A76:C79"/>
    <mergeCell ref="G77:J80"/>
    <mergeCell ref="K77:O78"/>
    <mergeCell ref="D78:F80"/>
  </mergeCells>
  <printOptions horizontalCentered="1" verticalCentered="1"/>
  <pageMargins left="0.5" right="0.5" top="0.5" bottom="0.5" header="0.5" footer="0.5"/>
  <pageSetup scale="70" orientation="portrait" horizontalDpi="300" verticalDpi="300" r:id="rId1"/>
  <headerFooter alignWithMargins="0"/>
  <rowBreaks count="1" manualBreakCount="1">
    <brk id="67" max="14" man="1"/>
  </rowBreaks>
  <colBreaks count="1" manualBreakCount="1">
    <brk id="6"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H151"/>
  <sheetViews>
    <sheetView defaultGridColor="0" topLeftCell="A52" colorId="22" zoomScaleNormal="100" zoomScaleSheetLayoutView="80" workbookViewId="0">
      <selection activeCell="I60" sqref="I60"/>
    </sheetView>
  </sheetViews>
  <sheetFormatPr defaultColWidth="9.6640625" defaultRowHeight="15"/>
  <cols>
    <col min="1" max="1" width="4.6640625" style="1479" customWidth="1"/>
    <col min="2" max="2" width="45.6640625" style="1479" customWidth="1"/>
    <col min="3" max="4" width="12.6640625" style="1479" customWidth="1"/>
    <col min="5" max="5" width="10.33203125" style="1479" customWidth="1"/>
    <col min="6" max="6" width="12.6640625" style="1479" customWidth="1"/>
    <col min="7" max="7" width="16.33203125" style="1479" customWidth="1"/>
    <col min="8" max="16384" width="9.6640625" style="1479"/>
  </cols>
  <sheetData>
    <row r="1" spans="1:8">
      <c r="A1" s="1943" t="s">
        <v>1785</v>
      </c>
      <c r="B1" s="1946"/>
      <c r="C1" s="1944" t="s">
        <v>3273</v>
      </c>
      <c r="D1" s="1944"/>
      <c r="E1" s="1987" t="s">
        <v>1787</v>
      </c>
      <c r="F1" s="1946"/>
      <c r="G1" s="2035" t="s">
        <v>1788</v>
      </c>
      <c r="H1" s="1502"/>
    </row>
    <row r="2" spans="1:8">
      <c r="A2" s="1480" t="str">
        <f>'Data Sheet'!$C$25</f>
        <v xml:space="preserve">Niagara Mohawk Power Corporation </v>
      </c>
      <c r="B2" s="1532"/>
      <c r="C2" s="1479" t="s">
        <v>1804</v>
      </c>
      <c r="E2" s="1969" t="s">
        <v>1790</v>
      </c>
      <c r="F2" s="1532"/>
      <c r="G2" s="1948"/>
      <c r="H2" s="1502"/>
    </row>
    <row r="3" spans="1:8" ht="15" customHeight="1">
      <c r="A3" s="1949"/>
      <c r="B3" s="1951"/>
      <c r="C3" s="1539" t="s">
        <v>2977</v>
      </c>
      <c r="D3" s="1539"/>
      <c r="E3" s="1539" t="str">
        <f>'Data Sheet'!$C$40</f>
        <v>April 12, 2018</v>
      </c>
      <c r="F3" s="1951"/>
      <c r="G3" s="1541" t="str">
        <f>'Data Sheet'!$C$38</f>
        <v>December 31, 2017</v>
      </c>
      <c r="H3" s="1502"/>
    </row>
    <row r="4" spans="1:8" ht="15" customHeight="1">
      <c r="A4" s="1953" t="s">
        <v>508</v>
      </c>
      <c r="B4" s="1955"/>
      <c r="C4" s="1955"/>
      <c r="D4" s="1955"/>
      <c r="E4" s="1955"/>
      <c r="F4" s="1955"/>
      <c r="G4" s="1956"/>
      <c r="H4" s="1502"/>
    </row>
    <row r="5" spans="1:8">
      <c r="A5" s="1958"/>
      <c r="B5" s="1965" t="s">
        <v>509</v>
      </c>
      <c r="C5" s="1965" t="s">
        <v>2319</v>
      </c>
      <c r="D5" s="1965" t="s">
        <v>1696</v>
      </c>
      <c r="E5" s="1969" t="s">
        <v>510</v>
      </c>
      <c r="F5" s="1532"/>
      <c r="G5" s="1948"/>
      <c r="H5" s="1502"/>
    </row>
    <row r="6" spans="1:8">
      <c r="A6" s="1958"/>
      <c r="B6" s="3763" t="s">
        <v>3523</v>
      </c>
      <c r="C6" s="1965" t="s">
        <v>1826</v>
      </c>
      <c r="D6" s="1965" t="s">
        <v>511</v>
      </c>
      <c r="E6" s="2036" t="s">
        <v>512</v>
      </c>
      <c r="F6" s="2037"/>
      <c r="G6" s="1948"/>
      <c r="H6" s="1502"/>
    </row>
    <row r="7" spans="1:8">
      <c r="A7" s="1958"/>
      <c r="B7" s="3763"/>
      <c r="C7" s="1965" t="s">
        <v>513</v>
      </c>
      <c r="D7" s="1965" t="s">
        <v>514</v>
      </c>
      <c r="E7" s="1965" t="s">
        <v>176</v>
      </c>
      <c r="F7" s="1988"/>
      <c r="G7" s="2038" t="s">
        <v>1822</v>
      </c>
      <c r="H7" s="1502"/>
    </row>
    <row r="8" spans="1:8">
      <c r="A8" s="2039" t="s">
        <v>1714</v>
      </c>
      <c r="B8" s="3763"/>
      <c r="C8" s="1969"/>
      <c r="D8" s="1969"/>
      <c r="E8" s="1965" t="s">
        <v>515</v>
      </c>
      <c r="F8" s="1966" t="s">
        <v>1826</v>
      </c>
      <c r="G8" s="2038" t="s">
        <v>2501</v>
      </c>
      <c r="H8" s="1502"/>
    </row>
    <row r="9" spans="1:8">
      <c r="A9" s="2040" t="s">
        <v>1717</v>
      </c>
      <c r="B9" s="2041" t="s">
        <v>3005</v>
      </c>
      <c r="C9" s="2042" t="s">
        <v>3006</v>
      </c>
      <c r="D9" s="2042" t="s">
        <v>3007</v>
      </c>
      <c r="E9" s="2042" t="s">
        <v>3008</v>
      </c>
      <c r="F9" s="1971" t="s">
        <v>2334</v>
      </c>
      <c r="G9" s="2043" t="s">
        <v>2335</v>
      </c>
      <c r="H9" s="1502"/>
    </row>
    <row r="10" spans="1:8">
      <c r="A10" s="1958">
        <v>1</v>
      </c>
      <c r="B10" s="1969"/>
      <c r="C10" s="2044"/>
      <c r="D10" s="2044"/>
      <c r="E10" s="1969"/>
      <c r="F10" s="2045"/>
      <c r="G10" s="2046"/>
      <c r="H10" s="1502"/>
    </row>
    <row r="11" spans="1:8">
      <c r="A11" s="1958">
        <v>2</v>
      </c>
      <c r="B11" s="1969"/>
      <c r="C11" s="1938"/>
      <c r="D11" s="1938"/>
      <c r="E11" s="1969"/>
      <c r="F11" s="2023"/>
      <c r="G11" s="1941"/>
      <c r="H11" s="1502"/>
    </row>
    <row r="12" spans="1:8">
      <c r="A12" s="1958">
        <v>3</v>
      </c>
      <c r="B12" s="1969"/>
      <c r="C12" s="1938"/>
      <c r="D12" s="1938"/>
      <c r="E12" s="1969"/>
      <c r="F12" s="2023"/>
      <c r="G12" s="1941"/>
      <c r="H12" s="1502"/>
    </row>
    <row r="13" spans="1:8">
      <c r="A13" s="1958">
        <v>4</v>
      </c>
      <c r="B13" s="1969"/>
      <c r="C13" s="1938"/>
      <c r="D13" s="1938"/>
      <c r="E13" s="1969"/>
      <c r="F13" s="2023"/>
      <c r="G13" s="1941"/>
      <c r="H13" s="1502"/>
    </row>
    <row r="14" spans="1:8">
      <c r="A14" s="1958">
        <v>5</v>
      </c>
      <c r="B14" s="1969"/>
      <c r="C14" s="1938"/>
      <c r="D14" s="1938"/>
      <c r="E14" s="1969"/>
      <c r="F14" s="2023"/>
      <c r="G14" s="1941"/>
      <c r="H14" s="1502"/>
    </row>
    <row r="15" spans="1:8">
      <c r="A15" s="1958">
        <v>6</v>
      </c>
      <c r="B15" s="1969"/>
      <c r="C15" s="1938"/>
      <c r="D15" s="1938"/>
      <c r="E15" s="1969"/>
      <c r="F15" s="2023"/>
      <c r="G15" s="1941"/>
      <c r="H15" s="1502"/>
    </row>
    <row r="16" spans="1:8">
      <c r="A16" s="1958">
        <v>7</v>
      </c>
      <c r="B16" s="1969"/>
      <c r="C16" s="1938"/>
      <c r="D16" s="1938"/>
      <c r="E16" s="1969"/>
      <c r="F16" s="2023"/>
      <c r="G16" s="1941"/>
      <c r="H16" s="1502"/>
    </row>
    <row r="17" spans="1:8">
      <c r="A17" s="1958">
        <v>8</v>
      </c>
      <c r="B17" s="1969"/>
      <c r="C17" s="1938"/>
      <c r="D17" s="1938"/>
      <c r="E17" s="1969"/>
      <c r="F17" s="2023"/>
      <c r="G17" s="1941"/>
      <c r="H17" s="1502"/>
    </row>
    <row r="18" spans="1:8">
      <c r="A18" s="1958">
        <v>9</v>
      </c>
      <c r="B18" s="1969"/>
      <c r="C18" s="1938"/>
      <c r="D18" s="1938"/>
      <c r="E18" s="1969"/>
      <c r="F18" s="2023"/>
      <c r="G18" s="1941"/>
      <c r="H18" s="1502"/>
    </row>
    <row r="19" spans="1:8">
      <c r="A19" s="1958">
        <v>10</v>
      </c>
      <c r="B19" s="1969"/>
      <c r="C19" s="1938"/>
      <c r="D19" s="1938"/>
      <c r="E19" s="1969"/>
      <c r="F19" s="2023"/>
      <c r="G19" s="1941"/>
      <c r="H19" s="1502"/>
    </row>
    <row r="20" spans="1:8">
      <c r="A20" s="1958">
        <v>11</v>
      </c>
      <c r="B20" s="1969"/>
      <c r="C20" s="1938"/>
      <c r="D20" s="1938"/>
      <c r="E20" s="1969"/>
      <c r="F20" s="2023"/>
      <c r="G20" s="1941"/>
      <c r="H20" s="1502"/>
    </row>
    <row r="21" spans="1:8">
      <c r="A21" s="1958">
        <v>12</v>
      </c>
      <c r="B21" s="1969"/>
      <c r="C21" s="1938"/>
      <c r="D21" s="1938"/>
      <c r="E21" s="1969"/>
      <c r="F21" s="2023"/>
      <c r="G21" s="1941"/>
      <c r="H21" s="1502"/>
    </row>
    <row r="22" spans="1:8">
      <c r="A22" s="1958">
        <v>13</v>
      </c>
      <c r="B22" s="1969"/>
      <c r="C22" s="1938"/>
      <c r="D22" s="1938"/>
      <c r="E22" s="1969"/>
      <c r="F22" s="2023"/>
      <c r="G22" s="1941"/>
      <c r="H22" s="1502"/>
    </row>
    <row r="23" spans="1:8">
      <c r="A23" s="1958">
        <v>14</v>
      </c>
      <c r="B23" s="1969"/>
      <c r="C23" s="1938"/>
      <c r="D23" s="1938"/>
      <c r="E23" s="1969"/>
      <c r="F23" s="2023"/>
      <c r="G23" s="1941"/>
      <c r="H23" s="1502"/>
    </row>
    <row r="24" spans="1:8">
      <c r="A24" s="1958">
        <v>15</v>
      </c>
      <c r="B24" s="1969"/>
      <c r="C24" s="1938"/>
      <c r="D24" s="1938"/>
      <c r="E24" s="1969"/>
      <c r="F24" s="2023"/>
      <c r="G24" s="1941"/>
      <c r="H24" s="1502"/>
    </row>
    <row r="25" spans="1:8">
      <c r="A25" s="1958">
        <v>16</v>
      </c>
      <c r="B25" s="1969"/>
      <c r="C25" s="1938"/>
      <c r="D25" s="1938"/>
      <c r="E25" s="1969"/>
      <c r="F25" s="2023"/>
      <c r="G25" s="1941"/>
      <c r="H25" s="1502"/>
    </row>
    <row r="26" spans="1:8">
      <c r="A26" s="1958">
        <v>17</v>
      </c>
      <c r="B26" s="1969"/>
      <c r="C26" s="1938"/>
      <c r="D26" s="1938"/>
      <c r="E26" s="1969"/>
      <c r="F26" s="2023"/>
      <c r="G26" s="1941"/>
      <c r="H26" s="1502"/>
    </row>
    <row r="27" spans="1:8">
      <c r="A27" s="1958">
        <v>18</v>
      </c>
      <c r="B27" s="1969"/>
      <c r="C27" s="1938"/>
      <c r="D27" s="1938"/>
      <c r="E27" s="1969"/>
      <c r="F27" s="2023"/>
      <c r="G27" s="1941"/>
      <c r="H27" s="1502"/>
    </row>
    <row r="28" spans="1:8">
      <c r="A28" s="1949">
        <v>19</v>
      </c>
      <c r="B28" s="1989"/>
      <c r="C28" s="1934"/>
      <c r="D28" s="1934"/>
      <c r="E28" s="1989"/>
      <c r="F28" s="1983"/>
      <c r="G28" s="2047"/>
      <c r="H28" s="1502"/>
    </row>
    <row r="29" spans="1:8">
      <c r="A29" s="1949">
        <v>20</v>
      </c>
      <c r="B29" s="1989" t="s">
        <v>172</v>
      </c>
      <c r="C29" s="2048">
        <f>SUM(C10:C28)</f>
        <v>0</v>
      </c>
      <c r="D29" s="2048">
        <f>SUM(D10:D28)</f>
        <v>0</v>
      </c>
      <c r="E29" s="2049"/>
      <c r="F29" s="1781">
        <f>SUM(F10:F28)</f>
        <v>0</v>
      </c>
      <c r="G29" s="2050">
        <f>SUM(G10:G28)</f>
        <v>0</v>
      </c>
      <c r="H29" s="1502"/>
    </row>
    <row r="30" spans="1:8">
      <c r="A30" s="1953" t="s">
        <v>516</v>
      </c>
      <c r="B30" s="1955"/>
      <c r="C30" s="1955"/>
      <c r="D30" s="1955"/>
      <c r="E30" s="1955"/>
      <c r="F30" s="1955"/>
      <c r="G30" s="1956"/>
      <c r="H30" s="1502"/>
    </row>
    <row r="31" spans="1:8">
      <c r="A31" s="1958"/>
      <c r="B31" s="2051" t="s">
        <v>517</v>
      </c>
      <c r="C31" s="1965" t="s">
        <v>518</v>
      </c>
      <c r="D31" s="1965" t="s">
        <v>519</v>
      </c>
      <c r="E31" s="1969" t="s">
        <v>510</v>
      </c>
      <c r="F31" s="1532"/>
      <c r="G31" s="1948"/>
      <c r="H31" s="1502"/>
    </row>
    <row r="32" spans="1:8">
      <c r="A32" s="1958"/>
      <c r="B32" s="3763" t="s">
        <v>3524</v>
      </c>
      <c r="C32" s="1965" t="s">
        <v>520</v>
      </c>
      <c r="D32" s="1965" t="s">
        <v>511</v>
      </c>
      <c r="E32" s="2036" t="s">
        <v>512</v>
      </c>
      <c r="F32" s="2037"/>
      <c r="G32" s="1948"/>
      <c r="H32" s="1502"/>
    </row>
    <row r="33" spans="1:8">
      <c r="A33" s="2039" t="s">
        <v>1714</v>
      </c>
      <c r="B33" s="3763"/>
      <c r="C33" s="1965" t="s">
        <v>521</v>
      </c>
      <c r="D33" s="1965" t="s">
        <v>514</v>
      </c>
      <c r="E33" s="1965" t="s">
        <v>176</v>
      </c>
      <c r="F33" s="1988"/>
      <c r="G33" s="2038" t="s">
        <v>1822</v>
      </c>
      <c r="H33" s="1502"/>
    </row>
    <row r="34" spans="1:8">
      <c r="A34" s="2039" t="s">
        <v>1717</v>
      </c>
      <c r="B34" s="3763"/>
      <c r="C34" s="1969"/>
      <c r="D34" s="1969"/>
      <c r="E34" s="1965" t="s">
        <v>515</v>
      </c>
      <c r="F34" s="1966" t="s">
        <v>1826</v>
      </c>
      <c r="G34" s="2038" t="s">
        <v>2501</v>
      </c>
      <c r="H34" s="1502"/>
    </row>
    <row r="35" spans="1:8">
      <c r="A35" s="1949"/>
      <c r="B35" s="2041" t="s">
        <v>3005</v>
      </c>
      <c r="C35" s="2042" t="s">
        <v>3006</v>
      </c>
      <c r="D35" s="2042" t="s">
        <v>3007</v>
      </c>
      <c r="E35" s="2042" t="s">
        <v>3008</v>
      </c>
      <c r="F35" s="1971" t="s">
        <v>2334</v>
      </c>
      <c r="G35" s="2043" t="s">
        <v>2335</v>
      </c>
      <c r="H35" s="1502"/>
    </row>
    <row r="36" spans="1:8">
      <c r="A36" s="1958">
        <v>21</v>
      </c>
      <c r="B36" s="1969"/>
      <c r="C36" s="2044"/>
      <c r="D36" s="2044"/>
      <c r="E36" s="1969"/>
      <c r="F36" s="2045"/>
      <c r="G36" s="2046"/>
      <c r="H36" s="1502"/>
    </row>
    <row r="37" spans="1:8">
      <c r="A37" s="1958">
        <v>22</v>
      </c>
      <c r="B37" s="1969"/>
      <c r="C37" s="1938"/>
      <c r="D37" s="1938"/>
      <c r="E37" s="1969"/>
      <c r="F37" s="2023"/>
      <c r="G37" s="1941"/>
      <c r="H37" s="1502"/>
    </row>
    <row r="38" spans="1:8">
      <c r="A38" s="1958">
        <v>23</v>
      </c>
      <c r="B38" s="1969"/>
      <c r="C38" s="1938"/>
      <c r="D38" s="1938"/>
      <c r="E38" s="1969"/>
      <c r="F38" s="2023"/>
      <c r="G38" s="1941"/>
      <c r="H38" s="1502"/>
    </row>
    <row r="39" spans="1:8">
      <c r="A39" s="1958">
        <v>24</v>
      </c>
      <c r="B39" s="1969"/>
      <c r="C39" s="1938"/>
      <c r="D39" s="1938"/>
      <c r="E39" s="1969"/>
      <c r="F39" s="2023"/>
      <c r="G39" s="1941"/>
      <c r="H39" s="1502"/>
    </row>
    <row r="40" spans="1:8">
      <c r="A40" s="1958">
        <v>25</v>
      </c>
      <c r="B40" s="1969"/>
      <c r="C40" s="1938"/>
      <c r="D40" s="1938"/>
      <c r="E40" s="1969"/>
      <c r="F40" s="2023"/>
      <c r="G40" s="1941"/>
      <c r="H40" s="1502"/>
    </row>
    <row r="41" spans="1:8">
      <c r="A41" s="1958">
        <v>26</v>
      </c>
      <c r="B41" s="1969"/>
      <c r="C41" s="1938"/>
      <c r="D41" s="1938"/>
      <c r="E41" s="1969"/>
      <c r="F41" s="2023"/>
      <c r="G41" s="1941"/>
      <c r="H41" s="1502"/>
    </row>
    <row r="42" spans="1:8">
      <c r="A42" s="1958">
        <v>27</v>
      </c>
      <c r="B42" s="1969"/>
      <c r="C42" s="1938"/>
      <c r="D42" s="1938"/>
      <c r="E42" s="1969"/>
      <c r="F42" s="2023"/>
      <c r="G42" s="1941"/>
      <c r="H42" s="1502"/>
    </row>
    <row r="43" spans="1:8">
      <c r="A43" s="1958">
        <v>28</v>
      </c>
      <c r="B43" s="1969"/>
      <c r="C43" s="1938"/>
      <c r="D43" s="1938"/>
      <c r="E43" s="1969"/>
      <c r="F43" s="2023"/>
      <c r="G43" s="1941"/>
      <c r="H43" s="1502"/>
    </row>
    <row r="44" spans="1:8">
      <c r="A44" s="1958">
        <v>29</v>
      </c>
      <c r="B44" s="1969"/>
      <c r="C44" s="1938"/>
      <c r="D44" s="1938"/>
      <c r="E44" s="1969"/>
      <c r="F44" s="2023"/>
      <c r="G44" s="1941"/>
      <c r="H44" s="1502"/>
    </row>
    <row r="45" spans="1:8">
      <c r="A45" s="1958">
        <v>30</v>
      </c>
      <c r="B45" s="1969"/>
      <c r="C45" s="1938"/>
      <c r="D45" s="1938"/>
      <c r="E45" s="1969"/>
      <c r="F45" s="2023"/>
      <c r="G45" s="1941"/>
      <c r="H45" s="1502"/>
    </row>
    <row r="46" spans="1:8">
      <c r="A46" s="1958">
        <v>31</v>
      </c>
      <c r="B46" s="1969"/>
      <c r="C46" s="1938"/>
      <c r="D46" s="1938"/>
      <c r="E46" s="1969"/>
      <c r="F46" s="2023"/>
      <c r="G46" s="1941"/>
      <c r="H46" s="1502"/>
    </row>
    <row r="47" spans="1:8">
      <c r="A47" s="1958">
        <v>32</v>
      </c>
      <c r="B47" s="1969"/>
      <c r="C47" s="1938"/>
      <c r="D47" s="1938"/>
      <c r="E47" s="1969"/>
      <c r="F47" s="2023"/>
      <c r="G47" s="1941"/>
      <c r="H47" s="1502"/>
    </row>
    <row r="48" spans="1:8">
      <c r="A48" s="1958">
        <v>33</v>
      </c>
      <c r="B48" s="1969"/>
      <c r="C48" s="1938"/>
      <c r="D48" s="1938"/>
      <c r="E48" s="1969"/>
      <c r="F48" s="2023"/>
      <c r="G48" s="1941"/>
      <c r="H48" s="1502"/>
    </row>
    <row r="49" spans="1:8">
      <c r="A49" s="1958">
        <v>34</v>
      </c>
      <c r="B49" s="1969"/>
      <c r="C49" s="1938"/>
      <c r="D49" s="1938"/>
      <c r="E49" s="1969"/>
      <c r="F49" s="2023"/>
      <c r="G49" s="1941"/>
      <c r="H49" s="1502"/>
    </row>
    <row r="50" spans="1:8">
      <c r="A50" s="1958">
        <v>35</v>
      </c>
      <c r="B50" s="1969"/>
      <c r="C50" s="1938"/>
      <c r="D50" s="1938"/>
      <c r="E50" s="1938"/>
      <c r="F50" s="2023"/>
      <c r="G50" s="1941"/>
      <c r="H50" s="1502"/>
    </row>
    <row r="51" spans="1:8">
      <c r="A51" s="1958">
        <v>36</v>
      </c>
      <c r="B51" s="1969"/>
      <c r="C51" s="1938"/>
      <c r="D51" s="1938"/>
      <c r="E51" s="1969"/>
      <c r="F51" s="2023"/>
      <c r="G51" s="1941"/>
      <c r="H51" s="1502"/>
    </row>
    <row r="52" spans="1:8">
      <c r="A52" s="1958">
        <v>37</v>
      </c>
      <c r="B52" s="1969"/>
      <c r="C52" s="1938"/>
      <c r="D52" s="1938"/>
      <c r="E52" s="1969"/>
      <c r="F52" s="2023"/>
      <c r="G52" s="1941"/>
      <c r="H52" s="1502"/>
    </row>
    <row r="53" spans="1:8">
      <c r="A53" s="1958">
        <v>38</v>
      </c>
      <c r="B53" s="1969"/>
      <c r="C53" s="1938"/>
      <c r="D53" s="1938"/>
      <c r="E53" s="1969"/>
      <c r="F53" s="2023"/>
      <c r="G53" s="1941"/>
      <c r="H53" s="1502"/>
    </row>
    <row r="54" spans="1:8">
      <c r="A54" s="1958">
        <v>39</v>
      </c>
      <c r="B54" s="1969"/>
      <c r="C54" s="1938"/>
      <c r="D54" s="1938"/>
      <c r="E54" s="1969"/>
      <c r="F54" s="2023"/>
      <c r="G54" s="1941"/>
      <c r="H54" s="1502"/>
    </row>
    <row r="55" spans="1:8">
      <c r="A55" s="1958">
        <v>40</v>
      </c>
      <c r="B55" s="1969"/>
      <c r="C55" s="1938"/>
      <c r="D55" s="1938"/>
      <c r="E55" s="1969"/>
      <c r="F55" s="2023"/>
      <c r="G55" s="1941"/>
      <c r="H55" s="1502"/>
    </row>
    <row r="56" spans="1:8">
      <c r="A56" s="1958">
        <v>41</v>
      </c>
      <c r="B56" s="1969"/>
      <c r="C56" s="1938"/>
      <c r="D56" s="1938"/>
      <c r="E56" s="1969"/>
      <c r="F56" s="2023"/>
      <c r="G56" s="1941"/>
      <c r="H56" s="1502"/>
    </row>
    <row r="57" spans="1:8">
      <c r="A57" s="1958">
        <v>42</v>
      </c>
      <c r="B57" s="1969"/>
      <c r="C57" s="1938"/>
      <c r="D57" s="1938"/>
      <c r="E57" s="1969"/>
      <c r="F57" s="2023"/>
      <c r="G57" s="1941"/>
      <c r="H57" s="1502"/>
    </row>
    <row r="58" spans="1:8">
      <c r="A58" s="1958">
        <v>43</v>
      </c>
      <c r="B58" s="1969"/>
      <c r="C58" s="1938"/>
      <c r="D58" s="1938"/>
      <c r="E58" s="1969"/>
      <c r="F58" s="2023"/>
      <c r="G58" s="1941"/>
      <c r="H58" s="1502"/>
    </row>
    <row r="59" spans="1:8">
      <c r="A59" s="1958">
        <v>44</v>
      </c>
      <c r="B59" s="1969"/>
      <c r="C59" s="1938"/>
      <c r="D59" s="1938"/>
      <c r="E59" s="1969"/>
      <c r="F59" s="2023"/>
      <c r="G59" s="1941"/>
      <c r="H59" s="1502"/>
    </row>
    <row r="60" spans="1:8">
      <c r="A60" s="1958">
        <v>45</v>
      </c>
      <c r="B60" s="1969"/>
      <c r="C60" s="1938"/>
      <c r="D60" s="1938"/>
      <c r="E60" s="1969"/>
      <c r="F60" s="2023"/>
      <c r="G60" s="1941"/>
      <c r="H60" s="1502"/>
    </row>
    <row r="61" spans="1:8">
      <c r="A61" s="1958">
        <v>46</v>
      </c>
      <c r="B61" s="1969"/>
      <c r="C61" s="1938"/>
      <c r="D61" s="1938"/>
      <c r="E61" s="1969"/>
      <c r="F61" s="2023"/>
      <c r="G61" s="1941"/>
      <c r="H61" s="1502"/>
    </row>
    <row r="62" spans="1:8">
      <c r="A62" s="1958">
        <v>47</v>
      </c>
      <c r="B62" s="1969"/>
      <c r="C62" s="1938"/>
      <c r="D62" s="1938"/>
      <c r="E62" s="1969"/>
      <c r="F62" s="2023"/>
      <c r="G62" s="1941"/>
      <c r="H62" s="1502"/>
    </row>
    <row r="63" spans="1:8">
      <c r="A63" s="1949">
        <v>48</v>
      </c>
      <c r="B63" s="1989"/>
      <c r="C63" s="1934"/>
      <c r="D63" s="1934"/>
      <c r="E63" s="1989"/>
      <c r="F63" s="1983"/>
      <c r="G63" s="2047"/>
      <c r="H63" s="1502"/>
    </row>
    <row r="64" spans="1:8" ht="15.75" thickBot="1">
      <c r="A64" s="1984">
        <v>49</v>
      </c>
      <c r="B64" s="2052" t="s">
        <v>172</v>
      </c>
      <c r="C64" s="1939">
        <f>SUM(C36:C63)</f>
        <v>0</v>
      </c>
      <c r="D64" s="1939">
        <f>SUM(D36:D63)</f>
        <v>0</v>
      </c>
      <c r="E64" s="2053"/>
      <c r="F64" s="2054">
        <f>SUM(F36:F63)</f>
        <v>0</v>
      </c>
      <c r="G64" s="2055">
        <f>SUM(G36:G63)</f>
        <v>0</v>
      </c>
      <c r="H64" s="1502"/>
    </row>
    <row r="65" spans="1:8">
      <c r="A65" s="1479" t="s">
        <v>522</v>
      </c>
      <c r="G65" s="2056" t="s">
        <v>523</v>
      </c>
      <c r="H65" s="1502"/>
    </row>
    <row r="66" spans="1:8">
      <c r="A66" s="1574" t="s">
        <v>524</v>
      </c>
      <c r="B66" s="1574"/>
      <c r="C66" s="1574"/>
      <c r="D66" s="1574"/>
      <c r="E66" s="1574"/>
      <c r="F66" s="1574"/>
      <c r="G66" s="1574"/>
      <c r="H66" s="1502"/>
    </row>
    <row r="67" spans="1:8">
      <c r="A67" s="1524"/>
      <c r="B67" s="1524"/>
      <c r="C67" s="1524"/>
      <c r="D67" s="1524"/>
      <c r="E67" s="1524"/>
      <c r="F67" s="1524"/>
      <c r="G67" s="1524"/>
      <c r="H67" s="1502"/>
    </row>
    <row r="68" spans="1:8">
      <c r="A68" s="1517"/>
      <c r="B68" s="1517"/>
      <c r="C68" s="1517"/>
      <c r="D68" s="1517"/>
      <c r="E68" s="1517"/>
      <c r="F68" s="1517"/>
      <c r="G68" s="1517"/>
      <c r="H68" s="1502"/>
    </row>
    <row r="69" spans="1:8">
      <c r="A69" s="1517"/>
      <c r="B69" s="1517"/>
      <c r="C69" s="1517"/>
      <c r="D69" s="1517"/>
      <c r="E69" s="1517"/>
      <c r="F69" s="1517"/>
      <c r="G69" s="1517"/>
      <c r="H69" s="1502"/>
    </row>
    <row r="70" spans="1:8">
      <c r="A70" s="1517"/>
      <c r="B70" s="1517"/>
      <c r="C70" s="1517"/>
      <c r="D70" s="1517"/>
      <c r="E70" s="1517"/>
      <c r="F70" s="1517"/>
      <c r="G70" s="1517"/>
      <c r="H70" s="1502"/>
    </row>
    <row r="71" spans="1:8">
      <c r="A71" s="1517"/>
      <c r="B71" s="1517"/>
      <c r="C71" s="1517"/>
      <c r="D71" s="1517"/>
      <c r="E71" s="1517"/>
      <c r="F71" s="1517"/>
      <c r="G71" s="1517"/>
      <c r="H71" s="1502"/>
    </row>
    <row r="72" spans="1:8">
      <c r="A72" s="1517"/>
      <c r="B72" s="1517"/>
      <c r="C72" s="1517"/>
      <c r="D72" s="1517"/>
      <c r="E72" s="1517"/>
      <c r="F72" s="1517"/>
      <c r="G72" s="1517"/>
      <c r="H72" s="1502"/>
    </row>
    <row r="73" spans="1:8">
      <c r="A73" s="1517"/>
      <c r="B73" s="1517"/>
      <c r="C73" s="1517"/>
      <c r="D73" s="1517"/>
      <c r="E73" s="1517"/>
      <c r="F73" s="1517"/>
      <c r="G73" s="1517"/>
      <c r="H73" s="1502"/>
    </row>
    <row r="74" spans="1:8">
      <c r="A74" s="1502"/>
      <c r="B74" s="1502"/>
      <c r="C74" s="1502"/>
      <c r="D74" s="1502"/>
      <c r="E74" s="1502"/>
      <c r="F74" s="1502"/>
      <c r="G74" s="1502"/>
      <c r="H74" s="1502"/>
    </row>
    <row r="75" spans="1:8">
      <c r="A75" s="1502"/>
      <c r="B75" s="1502"/>
      <c r="C75" s="1502"/>
      <c r="D75" s="1502"/>
      <c r="E75" s="1502"/>
      <c r="F75" s="1502"/>
      <c r="G75" s="1502"/>
      <c r="H75" s="1502"/>
    </row>
    <row r="76" spans="1:8">
      <c r="A76" s="1502"/>
      <c r="B76" s="1502"/>
      <c r="C76" s="1502"/>
      <c r="D76" s="1502"/>
      <c r="E76" s="1502"/>
      <c r="F76" s="1502"/>
      <c r="G76" s="1502"/>
      <c r="H76" s="1502"/>
    </row>
    <row r="77" spans="1:8">
      <c r="A77" s="1502"/>
      <c r="B77" s="1502"/>
      <c r="C77" s="1502"/>
      <c r="D77" s="1502"/>
      <c r="E77" s="1502"/>
      <c r="F77" s="1502"/>
      <c r="G77" s="1502"/>
      <c r="H77" s="1502"/>
    </row>
    <row r="78" spans="1:8">
      <c r="A78" s="1502"/>
      <c r="B78" s="1502"/>
      <c r="C78" s="1502"/>
      <c r="D78" s="1502"/>
      <c r="E78" s="1502"/>
      <c r="F78" s="1502"/>
      <c r="G78" s="1502"/>
      <c r="H78" s="1502"/>
    </row>
    <row r="79" spans="1:8">
      <c r="A79" s="1502"/>
      <c r="B79" s="1502"/>
      <c r="C79" s="1502"/>
      <c r="D79" s="1502"/>
      <c r="E79" s="1502"/>
      <c r="F79" s="1502"/>
      <c r="G79" s="1502"/>
      <c r="H79" s="1502"/>
    </row>
    <row r="80" spans="1:8">
      <c r="A80" s="1502"/>
      <c r="B80" s="1502"/>
      <c r="C80" s="1502"/>
      <c r="D80" s="1502"/>
      <c r="E80" s="1502"/>
      <c r="F80" s="1502"/>
      <c r="G80" s="1502"/>
      <c r="H80" s="1502"/>
    </row>
    <row r="81" spans="1:8">
      <c r="A81" s="1502"/>
      <c r="B81" s="1502"/>
      <c r="C81" s="1502"/>
      <c r="D81" s="1502"/>
      <c r="E81" s="1502"/>
      <c r="F81" s="1502"/>
      <c r="G81" s="1502"/>
      <c r="H81" s="1502"/>
    </row>
    <row r="82" spans="1:8">
      <c r="A82" s="1502"/>
      <c r="B82" s="1502"/>
      <c r="C82" s="1502"/>
      <c r="D82" s="1502"/>
      <c r="E82" s="1502"/>
      <c r="F82" s="1502"/>
      <c r="G82" s="1502"/>
      <c r="H82" s="1502"/>
    </row>
    <row r="83" spans="1:8">
      <c r="A83" s="1502"/>
      <c r="B83" s="1502"/>
      <c r="C83" s="1502"/>
      <c r="D83" s="1502"/>
      <c r="E83" s="1502"/>
      <c r="F83" s="1502"/>
      <c r="G83" s="1502"/>
      <c r="H83" s="1502"/>
    </row>
    <row r="84" spans="1:8">
      <c r="A84" s="1502"/>
      <c r="B84" s="1502"/>
      <c r="C84" s="1502"/>
      <c r="D84" s="1502"/>
      <c r="E84" s="1502"/>
      <c r="F84" s="1502"/>
      <c r="G84" s="1502"/>
      <c r="H84" s="1502"/>
    </row>
    <row r="85" spans="1:8">
      <c r="A85" s="1502"/>
      <c r="B85" s="1502"/>
      <c r="C85" s="1502"/>
      <c r="D85" s="1502"/>
      <c r="E85" s="1502"/>
      <c r="F85" s="1502"/>
      <c r="G85" s="1502"/>
      <c r="H85" s="1502"/>
    </row>
    <row r="86" spans="1:8">
      <c r="A86" s="1502"/>
      <c r="B86" s="1502"/>
      <c r="C86" s="1502"/>
      <c r="D86" s="1502"/>
      <c r="E86" s="1502"/>
      <c r="F86" s="1502"/>
      <c r="G86" s="1502"/>
      <c r="H86" s="1502"/>
    </row>
    <row r="87" spans="1:8">
      <c r="A87" s="1502"/>
      <c r="B87" s="1502"/>
      <c r="C87" s="1502"/>
      <c r="D87" s="1502"/>
      <c r="E87" s="1502"/>
      <c r="F87" s="1502"/>
      <c r="G87" s="1502"/>
      <c r="H87" s="1502"/>
    </row>
    <row r="88" spans="1:8" ht="15.75">
      <c r="A88" s="1521"/>
      <c r="B88" s="1502"/>
      <c r="C88" s="1502"/>
      <c r="D88" s="1502"/>
      <c r="E88" s="1502"/>
      <c r="F88" s="1502"/>
      <c r="G88" s="1502"/>
      <c r="H88" s="1502"/>
    </row>
    <row r="89" spans="1:8">
      <c r="A89" s="1502"/>
      <c r="B89" s="1502"/>
      <c r="C89" s="1502"/>
      <c r="D89" s="1502"/>
      <c r="E89" s="1502"/>
      <c r="F89" s="1502"/>
      <c r="G89" s="1502"/>
      <c r="H89" s="1502"/>
    </row>
    <row r="90" spans="1:8">
      <c r="A90" s="1502"/>
      <c r="B90" s="1502"/>
      <c r="C90" s="1502"/>
      <c r="D90" s="1502"/>
      <c r="E90" s="1502"/>
      <c r="F90" s="1502"/>
      <c r="G90" s="1502"/>
      <c r="H90" s="1502"/>
    </row>
    <row r="91" spans="1:8">
      <c r="A91" s="1502"/>
      <c r="B91" s="1502"/>
      <c r="C91" s="1502"/>
      <c r="D91" s="1502"/>
      <c r="E91" s="1502"/>
      <c r="F91" s="1502"/>
      <c r="G91" s="1502"/>
      <c r="H91" s="1502"/>
    </row>
    <row r="92" spans="1:8">
      <c r="A92" s="1502"/>
      <c r="B92" s="1502"/>
      <c r="C92" s="1502"/>
      <c r="D92" s="1502"/>
      <c r="E92" s="1502"/>
      <c r="F92" s="1502"/>
      <c r="G92" s="1502"/>
      <c r="H92" s="1502"/>
    </row>
    <row r="93" spans="1:8">
      <c r="A93" s="1502"/>
      <c r="B93" s="1502"/>
      <c r="C93" s="1502"/>
      <c r="D93" s="1502"/>
      <c r="E93" s="1502"/>
      <c r="F93" s="1502"/>
      <c r="G93" s="1502"/>
      <c r="H93" s="1502"/>
    </row>
    <row r="94" spans="1:8">
      <c r="A94" s="1502"/>
      <c r="B94" s="1502"/>
      <c r="C94" s="1502"/>
      <c r="D94" s="1502"/>
      <c r="E94" s="1502"/>
      <c r="F94" s="1502"/>
      <c r="G94" s="1502"/>
      <c r="H94" s="1502"/>
    </row>
    <row r="95" spans="1:8">
      <c r="A95" s="1502"/>
      <c r="B95" s="1502"/>
      <c r="C95" s="1502"/>
      <c r="D95" s="1502"/>
      <c r="E95" s="1502"/>
      <c r="F95" s="1502"/>
      <c r="G95" s="1502"/>
      <c r="H95" s="1502"/>
    </row>
    <row r="96" spans="1:8">
      <c r="A96" s="1502"/>
      <c r="B96" s="1502"/>
      <c r="C96" s="1502"/>
      <c r="D96" s="1502"/>
      <c r="E96" s="1502"/>
      <c r="F96" s="1502"/>
      <c r="G96" s="1502"/>
      <c r="H96" s="1502"/>
    </row>
    <row r="97" spans="1:8">
      <c r="A97" s="1502"/>
      <c r="B97" s="1502"/>
      <c r="C97" s="1502"/>
      <c r="D97" s="1502"/>
      <c r="E97" s="1502"/>
      <c r="F97" s="1502"/>
      <c r="G97" s="1502"/>
      <c r="H97" s="1502"/>
    </row>
    <row r="98" spans="1:8">
      <c r="A98" s="1502"/>
      <c r="B98" s="1502"/>
      <c r="C98" s="1502"/>
      <c r="D98" s="1502"/>
      <c r="E98" s="1502"/>
      <c r="F98" s="1502"/>
      <c r="G98" s="1502"/>
      <c r="H98" s="1502"/>
    </row>
    <row r="99" spans="1:8">
      <c r="A99" s="1502"/>
      <c r="B99" s="1502"/>
      <c r="C99" s="1502"/>
      <c r="D99" s="1502"/>
      <c r="E99" s="1502"/>
      <c r="F99" s="1502"/>
      <c r="G99" s="1502"/>
      <c r="H99" s="1502"/>
    </row>
    <row r="100" spans="1:8">
      <c r="A100" s="1502"/>
      <c r="B100" s="1502"/>
      <c r="C100" s="1502"/>
      <c r="D100" s="1502"/>
      <c r="E100" s="1502"/>
      <c r="F100" s="1502"/>
      <c r="G100" s="1502"/>
      <c r="H100" s="1502"/>
    </row>
    <row r="101" spans="1:8">
      <c r="A101" s="1502"/>
      <c r="B101" s="1502"/>
      <c r="C101" s="1502"/>
      <c r="D101" s="1502"/>
      <c r="E101" s="1502"/>
      <c r="F101" s="1502"/>
      <c r="G101" s="1502"/>
      <c r="H101" s="1502"/>
    </row>
    <row r="102" spans="1:8">
      <c r="A102" s="1502"/>
      <c r="B102" s="1502"/>
      <c r="C102" s="1502"/>
      <c r="D102" s="1502"/>
      <c r="E102" s="1502"/>
      <c r="F102" s="1502"/>
      <c r="G102" s="1502"/>
      <c r="H102" s="1502"/>
    </row>
    <row r="103" spans="1:8">
      <c r="A103" s="1502"/>
      <c r="B103" s="1502"/>
      <c r="C103" s="1502"/>
      <c r="D103" s="1502"/>
      <c r="E103" s="1502"/>
      <c r="F103" s="1502"/>
      <c r="G103" s="1502"/>
      <c r="H103" s="1502"/>
    </row>
    <row r="104" spans="1:8">
      <c r="A104" s="1502"/>
      <c r="B104" s="1502"/>
      <c r="C104" s="1502"/>
      <c r="D104" s="1502"/>
      <c r="E104" s="1502"/>
      <c r="F104" s="1502"/>
      <c r="G104" s="1502"/>
      <c r="H104" s="1502"/>
    </row>
    <row r="105" spans="1:8">
      <c r="A105" s="1502"/>
      <c r="B105" s="1502"/>
      <c r="C105" s="1502"/>
      <c r="D105" s="1502"/>
      <c r="E105" s="1502"/>
      <c r="F105" s="1502"/>
      <c r="G105" s="1502"/>
      <c r="H105" s="1502"/>
    </row>
    <row r="106" spans="1:8">
      <c r="A106" s="1502"/>
      <c r="B106" s="1502"/>
      <c r="C106" s="1502"/>
      <c r="D106" s="1502"/>
      <c r="E106" s="1502"/>
      <c r="F106" s="1502"/>
      <c r="G106" s="1502"/>
      <c r="H106" s="1502"/>
    </row>
    <row r="107" spans="1:8">
      <c r="A107" s="1502"/>
      <c r="B107" s="1502"/>
      <c r="C107" s="1502"/>
      <c r="D107" s="1502"/>
      <c r="E107" s="1502"/>
      <c r="F107" s="1502"/>
      <c r="G107" s="1502"/>
      <c r="H107" s="1502"/>
    </row>
    <row r="108" spans="1:8">
      <c r="A108" s="1502"/>
      <c r="B108" s="1502"/>
      <c r="C108" s="1502"/>
      <c r="D108" s="1502"/>
      <c r="E108" s="1502"/>
      <c r="F108" s="1502"/>
      <c r="G108" s="1502"/>
      <c r="H108" s="1502"/>
    </row>
    <row r="109" spans="1:8">
      <c r="A109" s="1502"/>
      <c r="B109" s="1502"/>
      <c r="C109" s="1502"/>
      <c r="D109" s="1502"/>
      <c r="E109" s="1502"/>
      <c r="F109" s="1502"/>
      <c r="G109" s="1502"/>
      <c r="H109" s="1502"/>
    </row>
    <row r="110" spans="1:8">
      <c r="A110" s="1502"/>
      <c r="B110" s="1502"/>
      <c r="C110" s="1502"/>
      <c r="D110" s="1502"/>
      <c r="E110" s="1502"/>
      <c r="F110" s="1502"/>
      <c r="G110" s="1502"/>
      <c r="H110" s="1502"/>
    </row>
    <row r="111" spans="1:8">
      <c r="A111" s="1502"/>
      <c r="B111" s="1502"/>
      <c r="C111" s="1502"/>
      <c r="D111" s="1502"/>
      <c r="E111" s="1502"/>
      <c r="F111" s="1502"/>
      <c r="G111" s="1502"/>
      <c r="H111" s="1502"/>
    </row>
    <row r="112" spans="1:8">
      <c r="A112" s="1502"/>
      <c r="B112" s="1502"/>
      <c r="C112" s="1502"/>
      <c r="D112" s="1502"/>
      <c r="E112" s="1502"/>
      <c r="F112" s="1502"/>
      <c r="G112" s="1502"/>
      <c r="H112" s="1502"/>
    </row>
    <row r="113" spans="1:8">
      <c r="A113" s="1502"/>
      <c r="B113" s="1502"/>
      <c r="C113" s="1502"/>
      <c r="D113" s="1502"/>
      <c r="E113" s="1502"/>
      <c r="F113" s="1502"/>
      <c r="G113" s="1502"/>
      <c r="H113" s="1502"/>
    </row>
    <row r="114" spans="1:8">
      <c r="A114" s="1502"/>
      <c r="B114" s="1502"/>
      <c r="C114" s="1502"/>
      <c r="D114" s="1502"/>
      <c r="E114" s="1502"/>
      <c r="F114" s="1502"/>
      <c r="G114" s="1502"/>
      <c r="H114" s="1502"/>
    </row>
    <row r="115" spans="1:8">
      <c r="A115" s="1502"/>
      <c r="B115" s="1502"/>
      <c r="C115" s="1502"/>
      <c r="D115" s="1502"/>
      <c r="E115" s="1502"/>
      <c r="F115" s="1502"/>
      <c r="G115" s="1502"/>
      <c r="H115" s="1502"/>
    </row>
    <row r="116" spans="1:8">
      <c r="A116" s="1502"/>
      <c r="B116" s="1502"/>
      <c r="C116" s="1502"/>
      <c r="D116" s="1502"/>
      <c r="E116" s="1502"/>
      <c r="F116" s="1502"/>
      <c r="G116" s="1502"/>
      <c r="H116" s="1502"/>
    </row>
    <row r="117" spans="1:8">
      <c r="A117" s="1502"/>
      <c r="B117" s="1502"/>
      <c r="C117" s="1502"/>
      <c r="D117" s="1502"/>
      <c r="E117" s="1502"/>
      <c r="F117" s="1502"/>
      <c r="G117" s="1502"/>
      <c r="H117" s="1502"/>
    </row>
    <row r="118" spans="1:8">
      <c r="A118" s="1502"/>
      <c r="B118" s="1502"/>
      <c r="C118" s="1502"/>
      <c r="D118" s="1502"/>
      <c r="E118" s="1502"/>
      <c r="F118" s="1502"/>
      <c r="G118" s="1502"/>
      <c r="H118" s="1502"/>
    </row>
    <row r="119" spans="1:8">
      <c r="A119" s="1502"/>
      <c r="B119" s="1502"/>
      <c r="C119" s="1502"/>
      <c r="D119" s="1502"/>
      <c r="E119" s="1502"/>
      <c r="F119" s="1502"/>
      <c r="G119" s="1502"/>
      <c r="H119" s="1502"/>
    </row>
    <row r="120" spans="1:8">
      <c r="A120" s="1502"/>
      <c r="B120" s="1502"/>
      <c r="C120" s="1502"/>
      <c r="D120" s="1502"/>
      <c r="E120" s="1502"/>
      <c r="F120" s="1502"/>
      <c r="G120" s="1502"/>
      <c r="H120" s="1502"/>
    </row>
    <row r="121" spans="1:8">
      <c r="A121" s="1502"/>
      <c r="B121" s="1502"/>
      <c r="C121" s="1502"/>
      <c r="D121" s="1502"/>
      <c r="E121" s="1502"/>
      <c r="F121" s="1502"/>
      <c r="G121" s="1502"/>
      <c r="H121" s="1502"/>
    </row>
    <row r="122" spans="1:8">
      <c r="A122" s="1502"/>
      <c r="B122" s="1502"/>
      <c r="C122" s="1502"/>
      <c r="D122" s="1502"/>
      <c r="E122" s="1502"/>
      <c r="F122" s="1502"/>
      <c r="G122" s="1502"/>
      <c r="H122" s="1502"/>
    </row>
    <row r="123" spans="1:8">
      <c r="A123" s="1502"/>
      <c r="B123" s="1502"/>
      <c r="C123" s="1502"/>
      <c r="D123" s="1502"/>
      <c r="E123" s="1502"/>
      <c r="F123" s="1502"/>
      <c r="G123" s="1502"/>
      <c r="H123" s="1502"/>
    </row>
    <row r="124" spans="1:8">
      <c r="A124" s="1502"/>
      <c r="B124" s="1502"/>
      <c r="C124" s="1502"/>
      <c r="D124" s="1502"/>
      <c r="E124" s="1502"/>
      <c r="F124" s="1502"/>
      <c r="G124" s="1502"/>
      <c r="H124" s="1502"/>
    </row>
    <row r="125" spans="1:8">
      <c r="A125" s="1502"/>
      <c r="B125" s="1502"/>
      <c r="C125" s="1502"/>
      <c r="D125" s="1502"/>
      <c r="E125" s="1502"/>
      <c r="F125" s="1502"/>
      <c r="G125" s="1502"/>
      <c r="H125" s="1502"/>
    </row>
    <row r="126" spans="1:8">
      <c r="A126" s="1502"/>
      <c r="B126" s="1502"/>
      <c r="C126" s="1502"/>
      <c r="D126" s="1502"/>
      <c r="E126" s="1502"/>
      <c r="F126" s="1502"/>
      <c r="G126" s="1502"/>
      <c r="H126" s="1502"/>
    </row>
    <row r="127" spans="1:8">
      <c r="A127" s="1502"/>
      <c r="B127" s="1502"/>
      <c r="C127" s="1502"/>
      <c r="D127" s="1502"/>
      <c r="E127" s="1502"/>
      <c r="F127" s="1502"/>
      <c r="G127" s="1502"/>
      <c r="H127" s="1502"/>
    </row>
    <row r="128" spans="1:8">
      <c r="A128" s="1502"/>
      <c r="B128" s="1502"/>
      <c r="C128" s="1502"/>
      <c r="D128" s="1502"/>
      <c r="E128" s="1502"/>
      <c r="F128" s="1502"/>
      <c r="G128" s="1502"/>
      <c r="H128" s="1502"/>
    </row>
    <row r="129" spans="1:8">
      <c r="A129" s="1502"/>
      <c r="B129" s="1502"/>
      <c r="C129" s="1502"/>
      <c r="D129" s="1502"/>
      <c r="E129" s="1502"/>
      <c r="F129" s="1502"/>
      <c r="G129" s="1502"/>
      <c r="H129" s="1502"/>
    </row>
    <row r="130" spans="1:8">
      <c r="A130" s="1502"/>
      <c r="B130" s="1502"/>
      <c r="C130" s="1502"/>
      <c r="D130" s="1502"/>
      <c r="E130" s="1502"/>
      <c r="F130" s="1502"/>
      <c r="G130" s="1502"/>
      <c r="H130" s="1502"/>
    </row>
    <row r="131" spans="1:8">
      <c r="A131" s="1502"/>
      <c r="B131" s="1502"/>
      <c r="C131" s="1502"/>
      <c r="D131" s="1502"/>
      <c r="E131" s="1502"/>
      <c r="F131" s="1502"/>
      <c r="G131" s="1502"/>
      <c r="H131" s="1502"/>
    </row>
    <row r="132" spans="1:8">
      <c r="A132" s="1502"/>
      <c r="B132" s="1502"/>
      <c r="C132" s="1502"/>
      <c r="D132" s="1502"/>
      <c r="E132" s="1502"/>
      <c r="F132" s="1502"/>
      <c r="G132" s="1502"/>
      <c r="H132" s="1502"/>
    </row>
    <row r="133" spans="1:8">
      <c r="A133" s="1502"/>
      <c r="B133" s="1502"/>
      <c r="C133" s="1502"/>
      <c r="D133" s="1502"/>
      <c r="E133" s="1502"/>
      <c r="F133" s="1502"/>
      <c r="G133" s="1502"/>
      <c r="H133" s="1502"/>
    </row>
    <row r="134" spans="1:8">
      <c r="A134" s="1502"/>
      <c r="B134" s="1502"/>
      <c r="C134" s="1502"/>
      <c r="D134" s="1502"/>
      <c r="E134" s="1502"/>
      <c r="F134" s="1502"/>
      <c r="G134" s="1502"/>
      <c r="H134" s="1502"/>
    </row>
    <row r="135" spans="1:8">
      <c r="A135" s="1502"/>
      <c r="B135" s="1502"/>
      <c r="C135" s="1502"/>
      <c r="D135" s="1502"/>
      <c r="E135" s="1502"/>
      <c r="F135" s="1502"/>
      <c r="G135" s="1502"/>
      <c r="H135" s="1502"/>
    </row>
    <row r="136" spans="1:8">
      <c r="A136" s="1502"/>
      <c r="B136" s="1502"/>
      <c r="C136" s="1502"/>
      <c r="D136" s="1502"/>
      <c r="E136" s="1502"/>
      <c r="F136" s="1502"/>
      <c r="G136" s="1502"/>
      <c r="H136" s="1502"/>
    </row>
    <row r="137" spans="1:8">
      <c r="A137" s="1502"/>
      <c r="B137" s="1502"/>
      <c r="C137" s="1502"/>
      <c r="D137" s="1502"/>
      <c r="E137" s="1502"/>
      <c r="F137" s="1502"/>
      <c r="G137" s="1502"/>
      <c r="H137" s="1502"/>
    </row>
    <row r="138" spans="1:8">
      <c r="A138" s="1502"/>
      <c r="B138" s="1502"/>
      <c r="C138" s="1502"/>
      <c r="D138" s="1502"/>
      <c r="E138" s="1502"/>
      <c r="F138" s="1502"/>
      <c r="G138" s="1502"/>
      <c r="H138" s="1502"/>
    </row>
    <row r="139" spans="1:8">
      <c r="A139" s="1502"/>
      <c r="B139" s="1502"/>
      <c r="C139" s="1502"/>
      <c r="D139" s="1502"/>
      <c r="E139" s="1502"/>
      <c r="F139" s="1502"/>
      <c r="G139" s="1502"/>
      <c r="H139" s="1502"/>
    </row>
    <row r="140" spans="1:8">
      <c r="A140" s="1502"/>
      <c r="B140" s="1502"/>
      <c r="C140" s="1502"/>
      <c r="D140" s="1502"/>
      <c r="E140" s="1502"/>
      <c r="F140" s="1502"/>
      <c r="G140" s="1502"/>
      <c r="H140" s="1502"/>
    </row>
    <row r="141" spans="1:8">
      <c r="A141" s="1502"/>
      <c r="B141" s="1502"/>
      <c r="C141" s="1502"/>
      <c r="D141" s="1502"/>
      <c r="E141" s="1502"/>
      <c r="F141" s="1502"/>
      <c r="G141" s="1502"/>
      <c r="H141" s="1502"/>
    </row>
    <row r="142" spans="1:8">
      <c r="A142" s="1502"/>
      <c r="B142" s="1502"/>
      <c r="C142" s="1502"/>
      <c r="D142" s="1502"/>
      <c r="E142" s="1502"/>
      <c r="F142" s="1502"/>
      <c r="G142" s="1502"/>
      <c r="H142" s="1502"/>
    </row>
    <row r="143" spans="1:8">
      <c r="A143" s="1502"/>
      <c r="B143" s="1502"/>
      <c r="C143" s="1502"/>
      <c r="D143" s="1502"/>
      <c r="E143" s="1502"/>
      <c r="F143" s="1502"/>
      <c r="G143" s="1502"/>
      <c r="H143" s="1502"/>
    </row>
    <row r="144" spans="1:8">
      <c r="A144" s="1502"/>
      <c r="B144" s="1502"/>
      <c r="C144" s="1502"/>
      <c r="D144" s="1502"/>
      <c r="E144" s="1502"/>
      <c r="F144" s="1502"/>
      <c r="G144" s="1502"/>
      <c r="H144" s="1502"/>
    </row>
    <row r="145" spans="1:8">
      <c r="A145" s="1502"/>
      <c r="B145" s="1502"/>
      <c r="C145" s="1502"/>
      <c r="D145" s="1502"/>
      <c r="E145" s="1502"/>
      <c r="F145" s="1502"/>
      <c r="G145" s="1502"/>
      <c r="H145" s="1502"/>
    </row>
    <row r="146" spans="1:8">
      <c r="A146" s="1502"/>
      <c r="B146" s="1502"/>
      <c r="C146" s="1502"/>
      <c r="D146" s="1502"/>
      <c r="E146" s="1502"/>
      <c r="F146" s="1502"/>
      <c r="G146" s="1502"/>
      <c r="H146" s="1502"/>
    </row>
    <row r="147" spans="1:8">
      <c r="A147" s="1502"/>
      <c r="B147" s="1502"/>
      <c r="C147" s="1502"/>
      <c r="D147" s="1502"/>
      <c r="E147" s="1502"/>
      <c r="F147" s="1502"/>
      <c r="G147" s="1502"/>
      <c r="H147" s="1502"/>
    </row>
    <row r="148" spans="1:8">
      <c r="A148" s="1502"/>
      <c r="B148" s="1502"/>
      <c r="C148" s="1502"/>
      <c r="D148" s="1502"/>
      <c r="E148" s="1502"/>
      <c r="F148" s="1502"/>
      <c r="G148" s="1502"/>
      <c r="H148" s="1502"/>
    </row>
    <row r="149" spans="1:8">
      <c r="A149" s="1502"/>
      <c r="B149" s="1502"/>
      <c r="C149" s="1502"/>
      <c r="D149" s="1502"/>
      <c r="E149" s="1502"/>
      <c r="F149" s="1502"/>
      <c r="G149" s="1502"/>
      <c r="H149" s="1502"/>
    </row>
    <row r="150" spans="1:8">
      <c r="A150" s="1502"/>
      <c r="B150" s="1502"/>
      <c r="C150" s="1502"/>
      <c r="D150" s="1502"/>
      <c r="E150" s="1502"/>
      <c r="F150" s="1502"/>
      <c r="G150" s="1502"/>
      <c r="H150" s="1502"/>
    </row>
    <row r="151" spans="1:8">
      <c r="A151" s="1502"/>
      <c r="B151" s="1502"/>
      <c r="C151" s="1502"/>
      <c r="D151" s="1502"/>
      <c r="E151" s="1502"/>
      <c r="F151" s="1502"/>
      <c r="G151" s="1502"/>
      <c r="H151" s="1502"/>
    </row>
  </sheetData>
  <mergeCells count="2">
    <mergeCell ref="B6:B8"/>
    <mergeCell ref="B32:B34"/>
  </mergeCells>
  <pageMargins left="0.5" right="0.5" top="0.5" bottom="0.5" header="0.5" footer="0.5"/>
  <pageSetup scale="69" orientation="portrait" horizontalDpi="300" verticalDpi="300" r:id="rId1"/>
  <headerFooter alignWithMargins="0"/>
  <rowBreaks count="1" manualBreakCount="1">
    <brk id="66"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169"/>
  <sheetViews>
    <sheetView view="pageBreakPreview" zoomScaleNormal="100" zoomScaleSheetLayoutView="100" workbookViewId="0">
      <selection activeCell="D161" sqref="D161"/>
    </sheetView>
  </sheetViews>
  <sheetFormatPr defaultRowHeight="15"/>
  <cols>
    <col min="1" max="1" width="4" style="1524" customWidth="1"/>
    <col min="2" max="2" width="49.44140625" style="1524" customWidth="1"/>
    <col min="3" max="3" width="19.21875" style="1524" bestFit="1" customWidth="1"/>
    <col min="4" max="4" width="15.88671875" style="1524" customWidth="1"/>
    <col min="5" max="5" width="16.21875" style="1524" customWidth="1"/>
    <col min="6" max="6" width="20.33203125" style="1524" customWidth="1"/>
    <col min="7" max="16384" width="8.88671875" style="1524"/>
  </cols>
  <sheetData>
    <row r="1" spans="1:6" ht="15.75" thickBot="1"/>
    <row r="2" spans="1:6" ht="15.75" thickTop="1">
      <c r="A2" s="1724" t="s">
        <v>3272</v>
      </c>
      <c r="B2" s="1725"/>
      <c r="C2" s="1726" t="s">
        <v>3273</v>
      </c>
      <c r="D2" s="1727" t="s">
        <v>1787</v>
      </c>
      <c r="E2" s="1730" t="s">
        <v>1788</v>
      </c>
      <c r="F2" s="1729"/>
    </row>
    <row r="3" spans="1:6">
      <c r="A3" s="1480" t="str">
        <f>'Data Sheet'!$C$25</f>
        <v xml:space="preserve">Niagara Mohawk Power Corporation </v>
      </c>
      <c r="B3" s="1481"/>
      <c r="C3" s="1732" t="s">
        <v>3274</v>
      </c>
      <c r="D3" s="1510" t="s">
        <v>3292</v>
      </c>
      <c r="E3" s="1735"/>
      <c r="F3" s="1734"/>
    </row>
    <row r="4" spans="1:6">
      <c r="A4" s="1736" t="s">
        <v>3275</v>
      </c>
      <c r="B4" s="1481"/>
      <c r="C4" s="1732" t="s">
        <v>3276</v>
      </c>
      <c r="D4" s="1886" t="str">
        <f>'Data Sheet'!$C$40</f>
        <v>April 12, 2018</v>
      </c>
      <c r="E4" s="93" t="str">
        <f>'Data Sheet'!$C$38</f>
        <v>December 31, 2017</v>
      </c>
      <c r="F4" s="2809"/>
    </row>
    <row r="5" spans="1:6">
      <c r="A5" s="2057" t="s">
        <v>3939</v>
      </c>
      <c r="B5" s="1740"/>
      <c r="C5" s="1740"/>
      <c r="D5" s="1740"/>
      <c r="E5" s="1740"/>
      <c r="F5" s="1742"/>
    </row>
    <row r="6" spans="1:6">
      <c r="A6" s="1731" t="s">
        <v>3940</v>
      </c>
      <c r="B6" s="1732"/>
      <c r="C6" s="1732"/>
      <c r="D6" s="1732"/>
      <c r="E6" s="1518"/>
      <c r="F6" s="1734"/>
    </row>
    <row r="7" spans="1:6">
      <c r="A7" s="1731" t="s">
        <v>3941</v>
      </c>
      <c r="B7" s="1732"/>
      <c r="C7" s="1732"/>
      <c r="D7" s="1732"/>
      <c r="E7" s="1732"/>
      <c r="F7" s="1734"/>
    </row>
    <row r="8" spans="1:6">
      <c r="A8" s="1743" t="s">
        <v>3942</v>
      </c>
      <c r="B8" s="1744"/>
      <c r="C8" s="1744"/>
      <c r="D8" s="1744"/>
      <c r="E8" s="1744"/>
      <c r="F8" s="1745"/>
    </row>
    <row r="9" spans="1:6">
      <c r="A9" s="1743" t="s">
        <v>3943</v>
      </c>
      <c r="B9" s="1744"/>
      <c r="C9" s="1744"/>
      <c r="D9" s="1744"/>
      <c r="E9" s="1744"/>
      <c r="F9" s="1745"/>
    </row>
    <row r="10" spans="1:6">
      <c r="A10" s="1743" t="s">
        <v>3944</v>
      </c>
      <c r="B10" s="1744"/>
      <c r="C10" s="1744"/>
      <c r="D10" s="1744"/>
      <c r="E10" s="1744"/>
      <c r="F10" s="1745"/>
    </row>
    <row r="11" spans="1:6">
      <c r="A11" s="1743" t="s">
        <v>3945</v>
      </c>
      <c r="B11" s="1744"/>
      <c r="C11" s="1744"/>
      <c r="D11" s="1744"/>
      <c r="E11" s="1744"/>
      <c r="F11" s="1745"/>
    </row>
    <row r="12" spans="1:6">
      <c r="A12" s="1743" t="s">
        <v>3946</v>
      </c>
      <c r="B12" s="1744"/>
      <c r="C12" s="1744"/>
      <c r="D12" s="1744"/>
      <c r="E12" s="1744"/>
      <c r="F12" s="1745"/>
    </row>
    <row r="13" spans="1:6">
      <c r="A13" s="1743" t="s">
        <v>3947</v>
      </c>
      <c r="B13" s="1744"/>
      <c r="C13" s="1744"/>
      <c r="D13" s="1744"/>
      <c r="E13" s="1744"/>
      <c r="F13" s="1745"/>
    </row>
    <row r="14" spans="1:6">
      <c r="A14" s="2662" t="s">
        <v>4393</v>
      </c>
      <c r="B14" s="2663"/>
      <c r="C14" s="2663"/>
      <c r="D14" s="2663"/>
      <c r="E14" s="2663"/>
      <c r="F14" s="2664"/>
    </row>
    <row r="15" spans="1:6">
      <c r="A15" s="2058" t="s">
        <v>1714</v>
      </c>
      <c r="B15" s="1749"/>
      <c r="C15" s="2059"/>
      <c r="D15" s="2059"/>
      <c r="E15" s="2059" t="s">
        <v>3948</v>
      </c>
      <c r="F15" s="2060"/>
    </row>
    <row r="16" spans="1:6">
      <c r="A16" s="1752" t="s">
        <v>1717</v>
      </c>
      <c r="B16" s="2061"/>
      <c r="C16" s="1759" t="s">
        <v>3949</v>
      </c>
      <c r="D16" s="1759"/>
      <c r="E16" s="1759" t="s">
        <v>3950</v>
      </c>
      <c r="F16" s="2062" t="s">
        <v>3951</v>
      </c>
    </row>
    <row r="17" spans="1:6">
      <c r="A17" s="1752"/>
      <c r="B17" s="2063" t="s">
        <v>1769</v>
      </c>
      <c r="C17" s="1759" t="s">
        <v>3952</v>
      </c>
      <c r="D17" s="1759" t="s">
        <v>3953</v>
      </c>
      <c r="E17" s="1759" t="s">
        <v>3954</v>
      </c>
      <c r="F17" s="2062" t="s">
        <v>3955</v>
      </c>
    </row>
    <row r="18" spans="1:6">
      <c r="A18" s="2064"/>
      <c r="B18" s="1758" t="s">
        <v>3005</v>
      </c>
      <c r="C18" s="1759" t="s">
        <v>3006</v>
      </c>
      <c r="D18" s="1759" t="s">
        <v>3007</v>
      </c>
      <c r="E18" s="1759" t="s">
        <v>3008</v>
      </c>
      <c r="F18" s="2062" t="s">
        <v>2334</v>
      </c>
    </row>
    <row r="19" spans="1:6" ht="15.75">
      <c r="A19" s="2065">
        <v>1</v>
      </c>
      <c r="B19" s="2066" t="s">
        <v>3956</v>
      </c>
      <c r="C19" s="2067"/>
      <c r="D19" s="2067"/>
      <c r="E19" s="2067"/>
      <c r="F19" s="2068"/>
    </row>
    <row r="20" spans="1:6">
      <c r="A20" s="2065">
        <v>2</v>
      </c>
      <c r="B20" s="2782" t="s">
        <v>6557</v>
      </c>
      <c r="C20" s="2928">
        <v>2714</v>
      </c>
      <c r="D20" s="3331">
        <v>174</v>
      </c>
      <c r="E20" s="2785"/>
      <c r="F20" s="3336">
        <v>174</v>
      </c>
    </row>
    <row r="21" spans="1:6">
      <c r="A21" s="2065">
        <v>3</v>
      </c>
      <c r="B21" s="2782" t="s">
        <v>6558</v>
      </c>
      <c r="C21" s="2928">
        <v>2016</v>
      </c>
      <c r="D21" s="3331">
        <v>174</v>
      </c>
      <c r="E21" s="2785"/>
      <c r="F21" s="3336">
        <v>174</v>
      </c>
    </row>
    <row r="22" spans="1:6">
      <c r="A22" s="2065">
        <v>4</v>
      </c>
      <c r="B22" s="2782" t="s">
        <v>6559</v>
      </c>
      <c r="C22" s="2928">
        <v>1596</v>
      </c>
      <c r="D22" s="3331">
        <v>174</v>
      </c>
      <c r="E22" s="2785"/>
      <c r="F22" s="3336">
        <v>174</v>
      </c>
    </row>
    <row r="23" spans="1:6">
      <c r="A23" s="2065">
        <v>5</v>
      </c>
      <c r="B23" s="2782" t="s">
        <v>6560</v>
      </c>
      <c r="C23" s="2928">
        <v>245</v>
      </c>
      <c r="D23" s="3331">
        <v>174</v>
      </c>
      <c r="E23" s="2785"/>
      <c r="F23" s="3336">
        <v>174</v>
      </c>
    </row>
    <row r="24" spans="1:6">
      <c r="A24" s="2065">
        <v>6</v>
      </c>
      <c r="B24" s="2782" t="s">
        <v>6561</v>
      </c>
      <c r="C24" s="2928">
        <v>1456</v>
      </c>
      <c r="D24" s="3339">
        <v>174</v>
      </c>
      <c r="E24" s="2786"/>
      <c r="F24" s="3337">
        <v>174</v>
      </c>
    </row>
    <row r="25" spans="1:6">
      <c r="A25" s="2065">
        <v>7</v>
      </c>
      <c r="B25" s="2782" t="s">
        <v>6562</v>
      </c>
      <c r="C25" s="2928">
        <v>2958</v>
      </c>
      <c r="D25" s="3340">
        <v>174</v>
      </c>
      <c r="E25" s="2787"/>
      <c r="F25" s="3338">
        <v>174</v>
      </c>
    </row>
    <row r="26" spans="1:6">
      <c r="A26" s="2065">
        <v>8</v>
      </c>
      <c r="B26" s="2782" t="s">
        <v>6563</v>
      </c>
      <c r="C26" s="2928">
        <v>1593</v>
      </c>
      <c r="D26" s="3331">
        <v>174</v>
      </c>
      <c r="E26" s="2785"/>
      <c r="F26" s="3336">
        <v>174</v>
      </c>
    </row>
    <row r="27" spans="1:6">
      <c r="A27" s="2065">
        <v>9</v>
      </c>
      <c r="B27" s="2782" t="s">
        <v>6564</v>
      </c>
      <c r="C27" s="2928">
        <v>1623</v>
      </c>
      <c r="D27" s="3331">
        <v>174</v>
      </c>
      <c r="E27" s="2785"/>
      <c r="F27" s="3336">
        <v>174</v>
      </c>
    </row>
    <row r="28" spans="1:6">
      <c r="A28" s="2065">
        <v>10</v>
      </c>
      <c r="B28" s="2782" t="s">
        <v>6564</v>
      </c>
      <c r="C28" s="2928">
        <v>2516</v>
      </c>
      <c r="D28" s="3331">
        <v>174</v>
      </c>
      <c r="E28" s="2785"/>
      <c r="F28" s="3336">
        <v>174</v>
      </c>
    </row>
    <row r="29" spans="1:6">
      <c r="A29" s="2065">
        <v>11</v>
      </c>
      <c r="B29" s="1771" t="s">
        <v>6565</v>
      </c>
      <c r="C29" s="2928">
        <v>3556</v>
      </c>
      <c r="D29" s="3331">
        <v>174</v>
      </c>
      <c r="E29" s="2799"/>
      <c r="F29" s="3336">
        <v>174</v>
      </c>
    </row>
    <row r="30" spans="1:6">
      <c r="A30" s="2065">
        <v>12</v>
      </c>
      <c r="B30" s="1771" t="s">
        <v>6594</v>
      </c>
      <c r="C30" s="2928">
        <v>354</v>
      </c>
      <c r="D30" s="3331">
        <v>174</v>
      </c>
      <c r="E30" s="2799"/>
      <c r="F30" s="3336">
        <v>174</v>
      </c>
    </row>
    <row r="31" spans="1:6">
      <c r="A31" s="2065">
        <v>13</v>
      </c>
      <c r="B31" s="1771" t="s">
        <v>6566</v>
      </c>
      <c r="C31" s="2928">
        <v>995</v>
      </c>
      <c r="D31" s="3331">
        <v>174</v>
      </c>
      <c r="E31" s="2799"/>
      <c r="F31" s="3336">
        <v>174</v>
      </c>
    </row>
    <row r="32" spans="1:6">
      <c r="A32" s="2065">
        <v>14</v>
      </c>
      <c r="B32" s="1771" t="s">
        <v>6595</v>
      </c>
      <c r="C32" s="2928">
        <v>631</v>
      </c>
      <c r="D32" s="3331">
        <v>174</v>
      </c>
      <c r="E32" s="2799"/>
      <c r="F32" s="3336">
        <v>174</v>
      </c>
    </row>
    <row r="33" spans="1:8">
      <c r="A33" s="2065">
        <v>15</v>
      </c>
      <c r="B33" s="1771" t="s">
        <v>6596</v>
      </c>
      <c r="C33" s="2928">
        <v>6939</v>
      </c>
      <c r="D33" s="3331">
        <v>174</v>
      </c>
      <c r="E33" s="2799"/>
      <c r="F33" s="3336">
        <v>174</v>
      </c>
    </row>
    <row r="34" spans="1:8">
      <c r="A34" s="2065">
        <v>16</v>
      </c>
      <c r="B34" s="1771" t="s">
        <v>6565</v>
      </c>
      <c r="C34" s="2928">
        <v>3556</v>
      </c>
      <c r="D34" s="3331">
        <v>174</v>
      </c>
      <c r="E34" s="2799"/>
      <c r="F34" s="3336">
        <v>174</v>
      </c>
    </row>
    <row r="35" spans="1:8">
      <c r="A35" s="2065">
        <v>17</v>
      </c>
      <c r="B35" s="1771" t="s">
        <v>6567</v>
      </c>
      <c r="C35" s="2928">
        <v>1501</v>
      </c>
      <c r="D35" s="3331">
        <v>174</v>
      </c>
      <c r="E35" s="2799"/>
      <c r="F35" s="3336">
        <v>174</v>
      </c>
    </row>
    <row r="36" spans="1:8">
      <c r="A36" s="2065">
        <v>18</v>
      </c>
      <c r="B36" s="1771" t="s">
        <v>6568</v>
      </c>
      <c r="C36" s="2928">
        <v>7148</v>
      </c>
      <c r="D36" s="3331">
        <v>174</v>
      </c>
      <c r="E36" s="2799"/>
      <c r="F36" s="3336">
        <v>174</v>
      </c>
    </row>
    <row r="37" spans="1:8">
      <c r="A37" s="2065">
        <v>19</v>
      </c>
      <c r="B37" s="1771" t="s">
        <v>6569</v>
      </c>
      <c r="C37" s="2928">
        <v>40387</v>
      </c>
      <c r="D37" s="3331">
        <v>174</v>
      </c>
      <c r="E37" s="2799"/>
      <c r="F37" s="3336">
        <v>174</v>
      </c>
    </row>
    <row r="38" spans="1:8">
      <c r="A38" s="2065">
        <v>20</v>
      </c>
      <c r="B38" s="1771" t="s">
        <v>6570</v>
      </c>
      <c r="C38" s="2928">
        <v>3258</v>
      </c>
      <c r="D38" s="3331">
        <v>174</v>
      </c>
      <c r="E38" s="2799"/>
      <c r="F38" s="3336">
        <v>174</v>
      </c>
    </row>
    <row r="39" spans="1:8" ht="15.75">
      <c r="A39" s="2065">
        <v>21</v>
      </c>
      <c r="B39" s="2066" t="s">
        <v>3957</v>
      </c>
      <c r="C39" s="2067"/>
      <c r="D39" s="2069"/>
      <c r="E39" s="2069"/>
      <c r="F39" s="2070"/>
    </row>
    <row r="40" spans="1:8">
      <c r="A40" s="2065">
        <v>22</v>
      </c>
      <c r="B40" s="2782" t="s">
        <v>4764</v>
      </c>
      <c r="C40" s="2788">
        <v>508</v>
      </c>
      <c r="D40" s="3331">
        <v>174</v>
      </c>
      <c r="E40" s="2788"/>
      <c r="F40" s="3336">
        <v>174</v>
      </c>
      <c r="H40" s="3084"/>
    </row>
    <row r="41" spans="1:8">
      <c r="A41" s="2065">
        <v>23</v>
      </c>
      <c r="B41" s="2782" t="s">
        <v>4767</v>
      </c>
      <c r="C41" s="2788"/>
      <c r="D41" s="3331">
        <v>174</v>
      </c>
      <c r="E41" s="2788">
        <v>-7075</v>
      </c>
      <c r="F41" s="3336">
        <v>174</v>
      </c>
      <c r="H41" s="3084"/>
    </row>
    <row r="42" spans="1:8">
      <c r="A42" s="2065">
        <v>24</v>
      </c>
      <c r="B42" s="2782" t="s">
        <v>4765</v>
      </c>
      <c r="C42" s="2788">
        <v>1211</v>
      </c>
      <c r="D42" s="3332">
        <v>174</v>
      </c>
      <c r="E42" s="2789"/>
      <c r="F42" s="3336">
        <v>174</v>
      </c>
      <c r="H42" s="3084"/>
    </row>
    <row r="43" spans="1:8">
      <c r="A43" s="2065">
        <v>25</v>
      </c>
      <c r="B43" s="2782" t="s">
        <v>4766</v>
      </c>
      <c r="C43" s="2788">
        <v>816</v>
      </c>
      <c r="D43" s="3331">
        <v>174</v>
      </c>
      <c r="E43" s="2788"/>
      <c r="F43" s="3336">
        <v>174</v>
      </c>
      <c r="H43" s="3084"/>
    </row>
    <row r="44" spans="1:8">
      <c r="A44" s="2065">
        <v>26</v>
      </c>
      <c r="B44" s="2782" t="s">
        <v>6579</v>
      </c>
      <c r="C44" s="2788"/>
      <c r="D44" s="3331">
        <v>174</v>
      </c>
      <c r="E44" s="2788">
        <v>-13705</v>
      </c>
      <c r="F44" s="3336">
        <v>174</v>
      </c>
      <c r="H44" s="3084"/>
    </row>
    <row r="45" spans="1:8">
      <c r="A45" s="2065">
        <v>27</v>
      </c>
      <c r="B45" s="2782" t="s">
        <v>6580</v>
      </c>
      <c r="C45" s="2788">
        <v>23270</v>
      </c>
      <c r="D45" s="3331">
        <v>174</v>
      </c>
      <c r="E45" s="2788"/>
      <c r="F45" s="3336">
        <v>174</v>
      </c>
      <c r="H45" s="3084"/>
    </row>
    <row r="46" spans="1:8">
      <c r="A46" s="2065">
        <v>28</v>
      </c>
      <c r="B46" s="2782" t="s">
        <v>6581</v>
      </c>
      <c r="C46" s="2788">
        <v>3661</v>
      </c>
      <c r="D46" s="3331">
        <v>174</v>
      </c>
      <c r="E46" s="2788"/>
      <c r="F46" s="3336">
        <v>174</v>
      </c>
      <c r="H46" s="3084"/>
    </row>
    <row r="47" spans="1:8">
      <c r="A47" s="2065">
        <v>29</v>
      </c>
      <c r="B47" s="2782" t="s">
        <v>6582</v>
      </c>
      <c r="C47" s="2788">
        <v>2592</v>
      </c>
      <c r="D47" s="3331">
        <v>174</v>
      </c>
      <c r="E47" s="2788"/>
      <c r="F47" s="3336">
        <v>174</v>
      </c>
      <c r="H47" s="3084"/>
    </row>
    <row r="48" spans="1:8">
      <c r="A48" s="2065">
        <v>30</v>
      </c>
      <c r="B48" s="2782" t="s">
        <v>6583</v>
      </c>
      <c r="C48" s="2788">
        <v>632</v>
      </c>
      <c r="D48" s="3331">
        <v>174</v>
      </c>
      <c r="E48" s="2788"/>
      <c r="F48" s="3336">
        <v>174</v>
      </c>
      <c r="H48" s="3084"/>
    </row>
    <row r="49" spans="1:8">
      <c r="A49" s="2065">
        <v>31</v>
      </c>
      <c r="B49" s="2782" t="s">
        <v>6584</v>
      </c>
      <c r="C49" s="2788">
        <v>623</v>
      </c>
      <c r="D49" s="3331">
        <v>174</v>
      </c>
      <c r="E49" s="2788"/>
      <c r="F49" s="3336">
        <v>174</v>
      </c>
      <c r="H49" s="3084"/>
    </row>
    <row r="50" spans="1:8">
      <c r="A50" s="2065">
        <v>32</v>
      </c>
      <c r="B50" s="2782" t="s">
        <v>6585</v>
      </c>
      <c r="C50" s="2788">
        <v>523</v>
      </c>
      <c r="D50" s="3331">
        <v>174</v>
      </c>
      <c r="E50" s="2788"/>
      <c r="F50" s="3336">
        <v>174</v>
      </c>
      <c r="H50" s="3084"/>
    </row>
    <row r="51" spans="1:8">
      <c r="A51" s="2065">
        <v>33</v>
      </c>
      <c r="B51" s="2782" t="s">
        <v>6586</v>
      </c>
      <c r="C51" s="2788">
        <v>18045</v>
      </c>
      <c r="D51" s="3331">
        <v>174</v>
      </c>
      <c r="E51" s="2789"/>
      <c r="F51" s="3336">
        <v>174</v>
      </c>
      <c r="H51" s="3084"/>
    </row>
    <row r="52" spans="1:8">
      <c r="A52" s="2065">
        <v>34</v>
      </c>
      <c r="B52" s="2782" t="s">
        <v>6587</v>
      </c>
      <c r="C52" s="2788">
        <v>9869</v>
      </c>
      <c r="D52" s="3331">
        <v>174</v>
      </c>
      <c r="E52" s="2788"/>
      <c r="F52" s="3336">
        <v>174</v>
      </c>
      <c r="H52" s="3084"/>
    </row>
    <row r="53" spans="1:8">
      <c r="A53" s="2065">
        <v>35</v>
      </c>
      <c r="B53" s="2782" t="s">
        <v>6588</v>
      </c>
      <c r="C53" s="2788">
        <v>41171</v>
      </c>
      <c r="D53" s="3331">
        <v>174</v>
      </c>
      <c r="E53" s="2788"/>
      <c r="F53" s="3336">
        <v>174</v>
      </c>
      <c r="H53" s="3084"/>
    </row>
    <row r="54" spans="1:8">
      <c r="A54" s="2065">
        <v>36</v>
      </c>
      <c r="B54" s="2782" t="s">
        <v>6589</v>
      </c>
      <c r="C54" s="2788">
        <v>1448</v>
      </c>
      <c r="D54" s="3331">
        <v>174</v>
      </c>
      <c r="E54" s="2788"/>
      <c r="F54" s="3336">
        <v>174</v>
      </c>
      <c r="H54" s="3084"/>
    </row>
    <row r="55" spans="1:8">
      <c r="A55" s="2065">
        <v>37</v>
      </c>
      <c r="B55" s="2782" t="s">
        <v>6590</v>
      </c>
      <c r="C55" s="2788">
        <v>3736</v>
      </c>
      <c r="D55" s="3331">
        <v>174</v>
      </c>
      <c r="E55" s="2788"/>
      <c r="F55" s="3336">
        <v>174</v>
      </c>
      <c r="H55" s="3084"/>
    </row>
    <row r="56" spans="1:8">
      <c r="A56" s="2065">
        <v>38</v>
      </c>
      <c r="B56" s="2782" t="s">
        <v>6591</v>
      </c>
      <c r="C56" s="2788">
        <v>20590</v>
      </c>
      <c r="D56" s="3331">
        <v>174</v>
      </c>
      <c r="E56" s="2788"/>
      <c r="F56" s="3336">
        <v>174</v>
      </c>
      <c r="H56" s="3084"/>
    </row>
    <row r="57" spans="1:8">
      <c r="A57" s="2065">
        <v>39</v>
      </c>
      <c r="B57" s="2782" t="s">
        <v>6592</v>
      </c>
      <c r="C57" s="2788">
        <v>19391</v>
      </c>
      <c r="D57" s="3331">
        <v>174</v>
      </c>
      <c r="E57" s="2788"/>
      <c r="F57" s="3336">
        <v>174</v>
      </c>
      <c r="H57" s="3084"/>
    </row>
    <row r="58" spans="1:8" ht="15.75" thickBot="1">
      <c r="A58" s="1984">
        <v>40</v>
      </c>
      <c r="B58" s="3356" t="s">
        <v>6593</v>
      </c>
      <c r="C58" s="3355">
        <v>21210</v>
      </c>
      <c r="D58" s="3333">
        <v>174</v>
      </c>
      <c r="E58" s="3040"/>
      <c r="F58" s="3489">
        <v>174</v>
      </c>
      <c r="H58" s="3084"/>
    </row>
    <row r="59" spans="1:8">
      <c r="A59" s="1732"/>
      <c r="B59" s="1732"/>
      <c r="C59" s="1732"/>
      <c r="D59" s="1816"/>
      <c r="E59" s="1816"/>
      <c r="F59" s="1816"/>
    </row>
    <row r="60" spans="1:8">
      <c r="A60" s="1502" t="s">
        <v>4648</v>
      </c>
      <c r="B60" s="1502"/>
      <c r="C60" s="1502"/>
      <c r="D60" s="1502"/>
      <c r="E60" s="1502"/>
      <c r="F60" s="1502"/>
    </row>
    <row r="61" spans="1:8">
      <c r="A61" s="1517" t="s">
        <v>3958</v>
      </c>
      <c r="B61" s="1517"/>
      <c r="C61" s="1517"/>
      <c r="D61" s="1517"/>
      <c r="E61" s="1517"/>
      <c r="F61" s="1517"/>
    </row>
    <row r="63" spans="1:8" s="2792" customFormat="1" ht="15.75" thickBot="1"/>
    <row r="64" spans="1:8" s="2792" customFormat="1" ht="15.75" thickTop="1">
      <c r="A64" s="1724" t="s">
        <v>3272</v>
      </c>
      <c r="B64" s="1725"/>
      <c r="C64" s="1726" t="s">
        <v>3273</v>
      </c>
      <c r="D64" s="1727" t="s">
        <v>1787</v>
      </c>
      <c r="E64" s="1730" t="s">
        <v>1788</v>
      </c>
      <c r="F64" s="1729"/>
    </row>
    <row r="65" spans="1:6" s="2792" customFormat="1">
      <c r="A65" s="1480" t="str">
        <f>'Data Sheet'!$C$25</f>
        <v xml:space="preserve">Niagara Mohawk Power Corporation </v>
      </c>
      <c r="B65" s="1481"/>
      <c r="C65" s="1732" t="s">
        <v>3274</v>
      </c>
      <c r="D65" s="1510" t="s">
        <v>3292</v>
      </c>
      <c r="E65" s="1735"/>
      <c r="F65" s="1734"/>
    </row>
    <row r="66" spans="1:6" s="2792" customFormat="1">
      <c r="A66" s="1736" t="s">
        <v>3275</v>
      </c>
      <c r="B66" s="1481"/>
      <c r="C66" s="1732" t="s">
        <v>3276</v>
      </c>
      <c r="D66" s="1886" t="str">
        <f>'Data Sheet'!$C$40</f>
        <v>April 12, 2018</v>
      </c>
      <c r="E66" s="93" t="str">
        <f>'Data Sheet'!$C$38</f>
        <v>December 31, 2017</v>
      </c>
      <c r="F66" s="2809"/>
    </row>
    <row r="67" spans="1:6" s="2792" customFormat="1">
      <c r="A67" s="2057" t="s">
        <v>3939</v>
      </c>
      <c r="B67" s="1740"/>
      <c r="C67" s="1740"/>
      <c r="D67" s="1740"/>
      <c r="E67" s="1740"/>
      <c r="F67" s="1742"/>
    </row>
    <row r="68" spans="1:6">
      <c r="A68" s="2057"/>
      <c r="B68" s="2790"/>
      <c r="C68" s="2792"/>
      <c r="D68" s="2790"/>
      <c r="E68" s="2790"/>
      <c r="F68" s="1742"/>
    </row>
    <row r="69" spans="1:6">
      <c r="A69" s="2805" t="s">
        <v>1714</v>
      </c>
      <c r="B69" s="2793"/>
      <c r="C69" s="2806"/>
      <c r="D69" s="2806"/>
      <c r="E69" s="2806" t="s">
        <v>3948</v>
      </c>
      <c r="F69" s="2807"/>
    </row>
    <row r="70" spans="1:6">
      <c r="A70" s="2794" t="s">
        <v>1717</v>
      </c>
      <c r="B70" s="2808"/>
      <c r="C70" s="2796" t="s">
        <v>3949</v>
      </c>
      <c r="D70" s="2796"/>
      <c r="E70" s="2796" t="s">
        <v>3950</v>
      </c>
      <c r="F70" s="2809" t="s">
        <v>3951</v>
      </c>
    </row>
    <row r="71" spans="1:6">
      <c r="A71" s="2794"/>
      <c r="B71" s="2810" t="s">
        <v>1769</v>
      </c>
      <c r="C71" s="2796" t="s">
        <v>3952</v>
      </c>
      <c r="D71" s="2796" t="s">
        <v>3953</v>
      </c>
      <c r="E71" s="2796" t="s">
        <v>3954</v>
      </c>
      <c r="F71" s="2809" t="s">
        <v>3955</v>
      </c>
    </row>
    <row r="72" spans="1:6">
      <c r="A72" s="2811"/>
      <c r="B72" s="2795" t="s">
        <v>3005</v>
      </c>
      <c r="C72" s="2796" t="s">
        <v>3006</v>
      </c>
      <c r="D72" s="2796" t="s">
        <v>3007</v>
      </c>
      <c r="E72" s="2796" t="s">
        <v>3008</v>
      </c>
      <c r="F72" s="2809" t="s">
        <v>2334</v>
      </c>
    </row>
    <row r="73" spans="1:6" ht="15.75">
      <c r="A73" s="2812">
        <v>1</v>
      </c>
      <c r="B73" s="2813" t="s">
        <v>3956</v>
      </c>
      <c r="C73" s="2814"/>
      <c r="D73" s="2814"/>
      <c r="E73" s="2814"/>
      <c r="F73" s="2815"/>
    </row>
    <row r="74" spans="1:6">
      <c r="A74" s="2812">
        <v>2</v>
      </c>
      <c r="B74" s="2797" t="s">
        <v>6571</v>
      </c>
      <c r="C74" s="2820">
        <v>2995</v>
      </c>
      <c r="D74" s="3331">
        <v>174</v>
      </c>
      <c r="E74" s="2799"/>
      <c r="F74" s="3336">
        <v>174</v>
      </c>
    </row>
    <row r="75" spans="1:6">
      <c r="A75" s="2812">
        <v>3</v>
      </c>
      <c r="B75" s="2797" t="s">
        <v>6572</v>
      </c>
      <c r="C75" s="2826">
        <v>361</v>
      </c>
      <c r="D75" s="3331">
        <v>174</v>
      </c>
      <c r="E75" s="2799"/>
      <c r="F75" s="3336">
        <v>174</v>
      </c>
    </row>
    <row r="76" spans="1:6">
      <c r="A76" s="2812">
        <v>4</v>
      </c>
      <c r="B76" s="2797" t="s">
        <v>6573</v>
      </c>
      <c r="C76" s="2822">
        <v>361</v>
      </c>
      <c r="D76" s="3331">
        <v>174</v>
      </c>
      <c r="E76" s="2799"/>
      <c r="F76" s="3336">
        <v>174</v>
      </c>
    </row>
    <row r="77" spans="1:6">
      <c r="A77" s="2812">
        <v>5</v>
      </c>
      <c r="B77" s="2797" t="s">
        <v>6574</v>
      </c>
      <c r="C77" s="2822">
        <v>361</v>
      </c>
      <c r="D77" s="3331">
        <v>174</v>
      </c>
      <c r="E77" s="2799"/>
      <c r="F77" s="3336">
        <v>174</v>
      </c>
    </row>
    <row r="78" spans="1:6">
      <c r="A78" s="2812">
        <v>6</v>
      </c>
      <c r="B78" s="2797" t="s">
        <v>6575</v>
      </c>
      <c r="C78" s="2822">
        <v>4832</v>
      </c>
      <c r="D78" s="3331">
        <v>174</v>
      </c>
      <c r="E78" s="2799"/>
      <c r="F78" s="3336">
        <v>174</v>
      </c>
    </row>
    <row r="79" spans="1:6">
      <c r="A79" s="2812">
        <v>7</v>
      </c>
      <c r="B79" s="2797" t="s">
        <v>6576</v>
      </c>
      <c r="C79" s="2822">
        <v>757</v>
      </c>
      <c r="D79" s="3331">
        <v>174</v>
      </c>
      <c r="E79" s="2799"/>
      <c r="F79" s="3336">
        <v>174</v>
      </c>
    </row>
    <row r="80" spans="1:6">
      <c r="A80" s="2812">
        <v>8</v>
      </c>
      <c r="B80" s="2797" t="s">
        <v>6577</v>
      </c>
      <c r="C80" s="2822">
        <v>855</v>
      </c>
      <c r="D80" s="3331">
        <v>174</v>
      </c>
      <c r="E80" s="2799"/>
      <c r="F80" s="3336">
        <v>174</v>
      </c>
    </row>
    <row r="81" spans="1:7">
      <c r="A81" s="2812">
        <v>9</v>
      </c>
      <c r="B81" s="2797" t="s">
        <v>6578</v>
      </c>
      <c r="C81" s="2822">
        <v>1135</v>
      </c>
      <c r="D81" s="3331">
        <v>174</v>
      </c>
      <c r="E81" s="2799"/>
      <c r="F81" s="3336">
        <v>174</v>
      </c>
    </row>
    <row r="82" spans="1:7">
      <c r="A82" s="2812">
        <v>10</v>
      </c>
      <c r="B82" s="2827"/>
      <c r="C82" s="2822"/>
      <c r="D82" s="2822"/>
      <c r="E82" s="2799"/>
      <c r="F82" s="2821"/>
    </row>
    <row r="83" spans="1:7">
      <c r="A83" s="2812">
        <v>11</v>
      </c>
      <c r="B83" s="2825"/>
      <c r="C83" s="2798"/>
      <c r="D83" s="2822"/>
      <c r="E83" s="2799"/>
      <c r="F83" s="2821"/>
    </row>
    <row r="84" spans="1:7">
      <c r="A84" s="2812">
        <v>12</v>
      </c>
      <c r="B84" s="2825"/>
      <c r="C84" s="2798"/>
      <c r="D84" s="2822"/>
      <c r="E84" s="2799"/>
      <c r="F84" s="2821"/>
    </row>
    <row r="85" spans="1:7">
      <c r="A85" s="2812">
        <v>13</v>
      </c>
      <c r="B85" s="2825"/>
      <c r="C85" s="2798"/>
      <c r="D85" s="2822"/>
      <c r="E85" s="2799"/>
      <c r="F85" s="2821"/>
    </row>
    <row r="86" spans="1:7">
      <c r="A86" s="2812">
        <v>14</v>
      </c>
      <c r="B86" s="2825"/>
      <c r="C86" s="2798"/>
      <c r="D86" s="2822"/>
      <c r="E86" s="2799"/>
      <c r="F86" s="2821"/>
    </row>
    <row r="87" spans="1:7">
      <c r="A87" s="2812">
        <v>15</v>
      </c>
      <c r="B87" s="2825"/>
      <c r="C87" s="2798"/>
      <c r="D87" s="2822"/>
      <c r="E87" s="2799"/>
      <c r="F87" s="2821"/>
    </row>
    <row r="88" spans="1:7">
      <c r="A88" s="2812">
        <v>16</v>
      </c>
      <c r="B88" s="2825"/>
      <c r="C88" s="2798"/>
      <c r="D88" s="2823"/>
      <c r="E88" s="2801"/>
      <c r="F88" s="2824"/>
    </row>
    <row r="89" spans="1:7">
      <c r="A89" s="2812">
        <v>17</v>
      </c>
      <c r="B89" s="2825"/>
      <c r="C89" s="2798"/>
      <c r="D89" s="2823"/>
      <c r="E89" s="2801"/>
      <c r="F89" s="2824"/>
    </row>
    <row r="90" spans="1:7">
      <c r="A90" s="2812">
        <v>18</v>
      </c>
      <c r="B90" s="2825"/>
      <c r="C90" s="2798"/>
      <c r="D90" s="2822"/>
      <c r="E90" s="2799"/>
      <c r="F90" s="2821"/>
    </row>
    <row r="91" spans="1:7">
      <c r="A91" s="2812">
        <v>19</v>
      </c>
      <c r="B91" s="2797"/>
      <c r="C91" s="2798"/>
      <c r="D91" s="2822"/>
      <c r="E91" s="2799"/>
      <c r="F91" s="2821"/>
    </row>
    <row r="92" spans="1:7">
      <c r="A92" s="2812">
        <v>20</v>
      </c>
      <c r="B92" s="2797"/>
      <c r="C92" s="2798"/>
      <c r="D92" s="2822"/>
      <c r="E92" s="2799"/>
      <c r="F92" s="2821"/>
    </row>
    <row r="93" spans="1:7" ht="15.75">
      <c r="A93" s="2812">
        <v>21</v>
      </c>
      <c r="B93" s="2813" t="s">
        <v>3957</v>
      </c>
      <c r="C93" s="2814"/>
      <c r="D93" s="2816"/>
      <c r="E93" s="2816"/>
      <c r="F93" s="2817"/>
    </row>
    <row r="94" spans="1:7">
      <c r="A94" s="2812">
        <v>22</v>
      </c>
      <c r="B94" s="2797" t="s">
        <v>6597</v>
      </c>
      <c r="C94" s="2799">
        <v>3077</v>
      </c>
      <c r="D94" s="3334">
        <v>174</v>
      </c>
      <c r="E94" s="2799"/>
      <c r="F94" s="3336">
        <v>174</v>
      </c>
    </row>
    <row r="95" spans="1:7">
      <c r="A95" s="2812">
        <v>23</v>
      </c>
      <c r="B95" s="2797" t="s">
        <v>6598</v>
      </c>
      <c r="C95" s="2799">
        <v>107</v>
      </c>
      <c r="D95" s="3334">
        <v>174</v>
      </c>
      <c r="E95" s="2799"/>
      <c r="F95" s="3336">
        <v>174</v>
      </c>
      <c r="G95" s="3084"/>
    </row>
    <row r="96" spans="1:7">
      <c r="A96" s="2812">
        <v>24</v>
      </c>
      <c r="B96" s="2797" t="s">
        <v>6599</v>
      </c>
      <c r="C96" s="2799">
        <v>3208</v>
      </c>
      <c r="D96" s="3335">
        <v>174</v>
      </c>
      <c r="E96" s="2801"/>
      <c r="F96" s="3336">
        <v>174</v>
      </c>
      <c r="G96" s="3084"/>
    </row>
    <row r="97" spans="1:7">
      <c r="A97" s="2812">
        <v>25</v>
      </c>
      <c r="B97" s="2797" t="s">
        <v>6600</v>
      </c>
      <c r="C97" s="2799">
        <v>5197</v>
      </c>
      <c r="D97" s="3334">
        <v>174</v>
      </c>
      <c r="E97" s="2799"/>
      <c r="F97" s="3336">
        <v>174</v>
      </c>
      <c r="G97" s="3084"/>
    </row>
    <row r="98" spans="1:7">
      <c r="A98" s="2812">
        <v>26</v>
      </c>
      <c r="B98" s="2797" t="s">
        <v>6601</v>
      </c>
      <c r="C98" s="2799">
        <v>605</v>
      </c>
      <c r="D98" s="3334">
        <v>174</v>
      </c>
      <c r="E98" s="2799"/>
      <c r="F98" s="3336">
        <v>174</v>
      </c>
      <c r="G98" s="3084"/>
    </row>
    <row r="99" spans="1:7">
      <c r="A99" s="2812">
        <v>27</v>
      </c>
      <c r="B99" s="2797" t="s">
        <v>6602</v>
      </c>
      <c r="C99" s="2799">
        <v>2210</v>
      </c>
      <c r="D99" s="3334">
        <v>174</v>
      </c>
      <c r="E99" s="2799"/>
      <c r="F99" s="3336">
        <v>174</v>
      </c>
      <c r="G99" s="3084"/>
    </row>
    <row r="100" spans="1:7">
      <c r="A100" s="2812">
        <v>28</v>
      </c>
      <c r="B100" s="2797" t="s">
        <v>6603</v>
      </c>
      <c r="C100" s="2799">
        <v>3165</v>
      </c>
      <c r="D100" s="3334">
        <v>174</v>
      </c>
      <c r="E100" s="2799"/>
      <c r="F100" s="3336">
        <v>174</v>
      </c>
      <c r="G100" s="3084"/>
    </row>
    <row r="101" spans="1:7">
      <c r="A101" s="2812">
        <v>29</v>
      </c>
      <c r="B101" s="2797" t="s">
        <v>6604</v>
      </c>
      <c r="C101" s="2799">
        <v>3117</v>
      </c>
      <c r="D101" s="3334">
        <v>174</v>
      </c>
      <c r="E101" s="2799"/>
      <c r="F101" s="3336">
        <v>174</v>
      </c>
      <c r="G101" s="3084"/>
    </row>
    <row r="102" spans="1:7">
      <c r="A102" s="2812">
        <v>30</v>
      </c>
      <c r="B102" s="2797" t="s">
        <v>6605</v>
      </c>
      <c r="C102" s="2799">
        <v>4007</v>
      </c>
      <c r="D102" s="3334">
        <v>174</v>
      </c>
      <c r="E102" s="2799"/>
      <c r="F102" s="3336">
        <v>174</v>
      </c>
      <c r="G102" s="3084"/>
    </row>
    <row r="103" spans="1:7">
      <c r="A103" s="2812">
        <v>31</v>
      </c>
      <c r="B103" s="2797" t="s">
        <v>6606</v>
      </c>
      <c r="C103" s="2799">
        <v>421</v>
      </c>
      <c r="D103" s="3334">
        <v>174</v>
      </c>
      <c r="E103" s="2799"/>
      <c r="F103" s="3336">
        <v>174</v>
      </c>
      <c r="G103" s="3084"/>
    </row>
    <row r="104" spans="1:7">
      <c r="A104" s="2812">
        <v>32</v>
      </c>
      <c r="B104" s="2797" t="s">
        <v>6607</v>
      </c>
      <c r="C104" s="2799">
        <v>675</v>
      </c>
      <c r="D104" s="3334">
        <v>174</v>
      </c>
      <c r="E104" s="2799"/>
      <c r="F104" s="3336">
        <v>174</v>
      </c>
    </row>
    <row r="105" spans="1:7">
      <c r="A105" s="2812">
        <v>33</v>
      </c>
      <c r="B105" s="2797" t="s">
        <v>6608</v>
      </c>
      <c r="C105" s="2799">
        <v>989</v>
      </c>
      <c r="D105" s="3334">
        <v>174</v>
      </c>
      <c r="E105" s="2801"/>
      <c r="F105" s="3336">
        <v>174</v>
      </c>
    </row>
    <row r="106" spans="1:7">
      <c r="A106" s="2812">
        <v>34</v>
      </c>
      <c r="B106" s="2797" t="s">
        <v>6609</v>
      </c>
      <c r="C106" s="2799">
        <v>1145</v>
      </c>
      <c r="D106" s="3334">
        <v>174</v>
      </c>
      <c r="E106" s="2799"/>
      <c r="F106" s="3336">
        <v>174</v>
      </c>
    </row>
    <row r="107" spans="1:7">
      <c r="A107" s="2812">
        <v>35</v>
      </c>
      <c r="B107" s="2797" t="s">
        <v>6610</v>
      </c>
      <c r="C107" s="2799">
        <v>1675</v>
      </c>
      <c r="D107" s="3334">
        <v>174</v>
      </c>
      <c r="E107" s="2799"/>
      <c r="F107" s="3336">
        <v>174</v>
      </c>
    </row>
    <row r="108" spans="1:7">
      <c r="A108" s="2812">
        <v>36</v>
      </c>
      <c r="B108" s="2797" t="s">
        <v>6611</v>
      </c>
      <c r="C108" s="2799">
        <v>1127</v>
      </c>
      <c r="D108" s="3334">
        <v>174</v>
      </c>
      <c r="E108" s="2799"/>
      <c r="F108" s="3336">
        <v>174</v>
      </c>
    </row>
    <row r="109" spans="1:7">
      <c r="A109" s="2812">
        <v>37</v>
      </c>
      <c r="B109" s="2797" t="s">
        <v>6612</v>
      </c>
      <c r="C109" s="2799">
        <v>766</v>
      </c>
      <c r="D109" s="3334">
        <v>174</v>
      </c>
      <c r="E109" s="2799"/>
      <c r="F109" s="3336">
        <v>174</v>
      </c>
    </row>
    <row r="110" spans="1:7">
      <c r="A110" s="2812">
        <v>38</v>
      </c>
      <c r="B110" s="2797" t="s">
        <v>6613</v>
      </c>
      <c r="C110" s="2799">
        <v>7190</v>
      </c>
      <c r="D110" s="3334">
        <v>174</v>
      </c>
      <c r="E110" s="2799"/>
      <c r="F110" s="3336">
        <v>174</v>
      </c>
    </row>
    <row r="111" spans="1:7">
      <c r="A111" s="2812">
        <v>39</v>
      </c>
      <c r="B111" s="2797" t="s">
        <v>6614</v>
      </c>
      <c r="C111" s="2799">
        <v>605</v>
      </c>
      <c r="D111" s="3334">
        <v>174</v>
      </c>
      <c r="E111" s="2799"/>
      <c r="F111" s="3336">
        <v>174</v>
      </c>
    </row>
    <row r="112" spans="1:7" ht="15.75" thickBot="1">
      <c r="A112" s="1984">
        <v>40</v>
      </c>
      <c r="B112" s="3487" t="s">
        <v>6615</v>
      </c>
      <c r="C112" s="3488">
        <v>1077</v>
      </c>
      <c r="D112" s="3330">
        <v>174</v>
      </c>
      <c r="E112" s="3040"/>
      <c r="F112" s="3489">
        <v>174</v>
      </c>
    </row>
    <row r="113" spans="1:6" s="2792" customFormat="1">
      <c r="A113" s="1732"/>
      <c r="B113" s="1732"/>
      <c r="C113" s="1732"/>
      <c r="D113" s="1816"/>
      <c r="E113" s="1816"/>
      <c r="F113" s="1816"/>
    </row>
    <row r="114" spans="1:6" s="2792" customFormat="1">
      <c r="A114" s="1502" t="s">
        <v>4648</v>
      </c>
      <c r="B114" s="1502"/>
      <c r="C114" s="1502"/>
      <c r="D114" s="1502"/>
      <c r="E114" s="1502"/>
      <c r="F114" s="1502"/>
    </row>
    <row r="115" spans="1:6" s="2792" customFormat="1">
      <c r="A115" s="1517" t="s">
        <v>6336</v>
      </c>
      <c r="B115" s="1517"/>
      <c r="C115" s="1517"/>
      <c r="D115" s="1517"/>
      <c r="E115" s="1517"/>
      <c r="F115" s="1517"/>
    </row>
    <row r="116" spans="1:6">
      <c r="A116" s="2792"/>
      <c r="B116" s="2792"/>
      <c r="C116" s="2792"/>
      <c r="D116" s="2792"/>
      <c r="E116" s="2792"/>
      <c r="F116" s="2792"/>
    </row>
    <row r="117" spans="1:6" ht="15.75" thickBot="1">
      <c r="A117" s="2792"/>
      <c r="B117" s="2792"/>
      <c r="C117" s="2792"/>
      <c r="D117" s="2792"/>
      <c r="E117" s="2792"/>
      <c r="F117" s="2792"/>
    </row>
    <row r="118" spans="1:6" ht="15.75" thickTop="1">
      <c r="A118" s="1724" t="s">
        <v>3272</v>
      </c>
      <c r="B118" s="1725"/>
      <c r="C118" s="1726" t="s">
        <v>3273</v>
      </c>
      <c r="D118" s="1727" t="s">
        <v>1787</v>
      </c>
      <c r="E118" s="1730" t="s">
        <v>1788</v>
      </c>
      <c r="F118" s="1729"/>
    </row>
    <row r="119" spans="1:6">
      <c r="A119" s="1480" t="str">
        <f>'Data Sheet'!$C$25</f>
        <v xml:space="preserve">Niagara Mohawk Power Corporation </v>
      </c>
      <c r="B119" s="1481"/>
      <c r="C119" s="1732" t="s">
        <v>3274</v>
      </c>
      <c r="D119" s="1510" t="s">
        <v>3292</v>
      </c>
      <c r="E119" s="1735"/>
      <c r="F119" s="1734"/>
    </row>
    <row r="120" spans="1:6">
      <c r="A120" s="1736" t="s">
        <v>3275</v>
      </c>
      <c r="B120" s="1481"/>
      <c r="C120" s="1732" t="s">
        <v>3276</v>
      </c>
      <c r="D120" s="1886" t="str">
        <f>'Data Sheet'!$C$40</f>
        <v>April 12, 2018</v>
      </c>
      <c r="E120" s="93" t="str">
        <f>'Data Sheet'!$C$38</f>
        <v>December 31, 2017</v>
      </c>
      <c r="F120" s="2809"/>
    </row>
    <row r="121" spans="1:6">
      <c r="A121" s="2057" t="s">
        <v>3939</v>
      </c>
      <c r="B121" s="1740"/>
      <c r="C121" s="1740"/>
      <c r="D121" s="1740"/>
      <c r="E121" s="1740"/>
      <c r="F121" s="1742"/>
    </row>
    <row r="122" spans="1:6">
      <c r="A122" s="2057"/>
      <c r="B122" s="2790"/>
      <c r="C122" s="2792"/>
      <c r="D122" s="2790"/>
      <c r="E122" s="2790"/>
      <c r="F122" s="1742"/>
    </row>
    <row r="123" spans="1:6">
      <c r="A123" s="2805" t="s">
        <v>1714</v>
      </c>
      <c r="B123" s="2793"/>
      <c r="C123" s="2806"/>
      <c r="D123" s="2806"/>
      <c r="E123" s="2806" t="s">
        <v>3948</v>
      </c>
      <c r="F123" s="2807"/>
    </row>
    <row r="124" spans="1:6">
      <c r="A124" s="2794" t="s">
        <v>1717</v>
      </c>
      <c r="B124" s="2808"/>
      <c r="C124" s="2796" t="s">
        <v>3949</v>
      </c>
      <c r="D124" s="2796"/>
      <c r="E124" s="2796" t="s">
        <v>3950</v>
      </c>
      <c r="F124" s="2809" t="s">
        <v>3951</v>
      </c>
    </row>
    <row r="125" spans="1:6">
      <c r="A125" s="2794"/>
      <c r="B125" s="2810" t="s">
        <v>1769</v>
      </c>
      <c r="C125" s="2796" t="s">
        <v>3952</v>
      </c>
      <c r="D125" s="2796" t="s">
        <v>3953</v>
      </c>
      <c r="E125" s="2796" t="s">
        <v>3954</v>
      </c>
      <c r="F125" s="2809" t="s">
        <v>3955</v>
      </c>
    </row>
    <row r="126" spans="1:6">
      <c r="A126" s="2811"/>
      <c r="B126" s="2795" t="s">
        <v>3005</v>
      </c>
      <c r="C126" s="2796" t="s">
        <v>3006</v>
      </c>
      <c r="D126" s="2796" t="s">
        <v>3007</v>
      </c>
      <c r="E126" s="2796" t="s">
        <v>3008</v>
      </c>
      <c r="F126" s="2809" t="s">
        <v>2334</v>
      </c>
    </row>
    <row r="127" spans="1:6" ht="15.75">
      <c r="A127" s="2812">
        <v>1</v>
      </c>
      <c r="B127" s="2813" t="s">
        <v>3956</v>
      </c>
      <c r="C127" s="2814"/>
      <c r="D127" s="2814"/>
      <c r="E127" s="2814"/>
      <c r="F127" s="2815"/>
    </row>
    <row r="128" spans="1:6">
      <c r="A128" s="2812">
        <v>2</v>
      </c>
      <c r="B128" s="2797"/>
      <c r="C128" s="2820"/>
      <c r="D128" s="3331"/>
      <c r="E128" s="2799"/>
      <c r="F128" s="3336"/>
    </row>
    <row r="129" spans="1:6">
      <c r="A129" s="2812">
        <v>3</v>
      </c>
      <c r="B129" s="2797"/>
      <c r="C129" s="2826"/>
      <c r="D129" s="3331"/>
      <c r="E129" s="2799"/>
      <c r="F129" s="3336"/>
    </row>
    <row r="130" spans="1:6">
      <c r="A130" s="2812">
        <v>4</v>
      </c>
      <c r="B130" s="2797"/>
      <c r="C130" s="2822"/>
      <c r="D130" s="3331"/>
      <c r="E130" s="2799"/>
      <c r="F130" s="3336"/>
    </row>
    <row r="131" spans="1:6">
      <c r="A131" s="2812">
        <v>5</v>
      </c>
      <c r="B131" s="2797"/>
      <c r="C131" s="2822"/>
      <c r="D131" s="3331"/>
      <c r="E131" s="2799"/>
      <c r="F131" s="3336"/>
    </row>
    <row r="132" spans="1:6">
      <c r="A132" s="2812">
        <v>6</v>
      </c>
      <c r="B132" s="2797"/>
      <c r="C132" s="2822"/>
      <c r="D132" s="3331"/>
      <c r="E132" s="2799"/>
      <c r="F132" s="3336"/>
    </row>
    <row r="133" spans="1:6">
      <c r="A133" s="2812">
        <v>7</v>
      </c>
      <c r="B133" s="2797"/>
      <c r="C133" s="2822"/>
      <c r="D133" s="3331"/>
      <c r="E133" s="2799"/>
      <c r="F133" s="3336"/>
    </row>
    <row r="134" spans="1:6">
      <c r="A134" s="2812">
        <v>8</v>
      </c>
      <c r="B134" s="2797"/>
      <c r="C134" s="2822"/>
      <c r="D134" s="3331"/>
      <c r="E134" s="2799"/>
      <c r="F134" s="3336"/>
    </row>
    <row r="135" spans="1:6">
      <c r="A135" s="2812">
        <v>9</v>
      </c>
      <c r="B135" s="2797"/>
      <c r="C135" s="2822"/>
      <c r="D135" s="3331"/>
      <c r="E135" s="2799"/>
      <c r="F135" s="3336"/>
    </row>
    <row r="136" spans="1:6">
      <c r="A136" s="2812">
        <v>10</v>
      </c>
      <c r="B136" s="2827"/>
      <c r="C136" s="2822"/>
      <c r="D136" s="2822"/>
      <c r="E136" s="2799"/>
      <c r="F136" s="2821"/>
    </row>
    <row r="137" spans="1:6">
      <c r="A137" s="2812">
        <v>11</v>
      </c>
      <c r="B137" s="2825"/>
      <c r="C137" s="2798"/>
      <c r="D137" s="2822"/>
      <c r="E137" s="2799"/>
      <c r="F137" s="2821"/>
    </row>
    <row r="138" spans="1:6">
      <c r="A138" s="2812">
        <v>12</v>
      </c>
      <c r="B138" s="2825"/>
      <c r="C138" s="2798"/>
      <c r="D138" s="2822"/>
      <c r="E138" s="2799"/>
      <c r="F138" s="2821"/>
    </row>
    <row r="139" spans="1:6">
      <c r="A139" s="2812">
        <v>13</v>
      </c>
      <c r="B139" s="2825"/>
      <c r="C139" s="2798"/>
      <c r="D139" s="2822"/>
      <c r="E139" s="2799"/>
      <c r="F139" s="2821"/>
    </row>
    <row r="140" spans="1:6">
      <c r="A140" s="2812">
        <v>14</v>
      </c>
      <c r="B140" s="2825"/>
      <c r="C140" s="2798"/>
      <c r="D140" s="2822"/>
      <c r="E140" s="2799"/>
      <c r="F140" s="2821"/>
    </row>
    <row r="141" spans="1:6">
      <c r="A141" s="2812">
        <v>15</v>
      </c>
      <c r="B141" s="2825"/>
      <c r="C141" s="2798"/>
      <c r="D141" s="2822"/>
      <c r="E141" s="2799"/>
      <c r="F141" s="2821"/>
    </row>
    <row r="142" spans="1:6">
      <c r="A142" s="2812">
        <v>16</v>
      </c>
      <c r="B142" s="2825"/>
      <c r="C142" s="2798"/>
      <c r="D142" s="2823"/>
      <c r="E142" s="2801"/>
      <c r="F142" s="2824"/>
    </row>
    <row r="143" spans="1:6">
      <c r="A143" s="2812">
        <v>17</v>
      </c>
      <c r="B143" s="2825"/>
      <c r="C143" s="2798"/>
      <c r="D143" s="2823"/>
      <c r="E143" s="2801"/>
      <c r="F143" s="2824"/>
    </row>
    <row r="144" spans="1:6">
      <c r="A144" s="2812">
        <v>18</v>
      </c>
      <c r="B144" s="2825"/>
      <c r="C144" s="2798"/>
      <c r="D144" s="2822"/>
      <c r="E144" s="2799"/>
      <c r="F144" s="2821"/>
    </row>
    <row r="145" spans="1:6">
      <c r="A145" s="2812">
        <v>19</v>
      </c>
      <c r="B145" s="2797"/>
      <c r="C145" s="2798"/>
      <c r="D145" s="2822"/>
      <c r="E145" s="2799"/>
      <c r="F145" s="2821"/>
    </row>
    <row r="146" spans="1:6">
      <c r="A146" s="2812">
        <v>20</v>
      </c>
      <c r="B146" s="2797"/>
      <c r="C146" s="2798"/>
      <c r="D146" s="2822"/>
      <c r="E146" s="2799"/>
      <c r="F146" s="2821"/>
    </row>
    <row r="147" spans="1:6" ht="15.75">
      <c r="A147" s="2812">
        <v>21</v>
      </c>
      <c r="B147" s="2813" t="s">
        <v>3957</v>
      </c>
      <c r="C147" s="2814"/>
      <c r="D147" s="2816"/>
      <c r="E147" s="2816"/>
      <c r="F147" s="2817"/>
    </row>
    <row r="148" spans="1:6">
      <c r="A148" s="2812">
        <v>22</v>
      </c>
      <c r="B148" s="2797" t="s">
        <v>6602</v>
      </c>
      <c r="C148" s="2799">
        <v>2210</v>
      </c>
      <c r="D148" s="3334">
        <v>174</v>
      </c>
      <c r="E148" s="2799"/>
      <c r="F148" s="3336">
        <v>174</v>
      </c>
    </row>
    <row r="149" spans="1:6">
      <c r="A149" s="2812">
        <v>23</v>
      </c>
      <c r="B149" s="2797" t="s">
        <v>6617</v>
      </c>
      <c r="C149" s="2799">
        <v>908</v>
      </c>
      <c r="D149" s="3334">
        <v>174</v>
      </c>
      <c r="E149" s="2799"/>
      <c r="F149" s="3336">
        <v>174</v>
      </c>
    </row>
    <row r="150" spans="1:6">
      <c r="A150" s="2812">
        <v>24</v>
      </c>
      <c r="B150" s="2797" t="s">
        <v>6618</v>
      </c>
      <c r="C150" s="2799"/>
      <c r="D150" s="3335">
        <v>174</v>
      </c>
      <c r="E150" s="2801">
        <v>-73359</v>
      </c>
      <c r="F150" s="3336">
        <v>174</v>
      </c>
    </row>
    <row r="151" spans="1:6">
      <c r="A151" s="2812">
        <v>25</v>
      </c>
      <c r="B151" s="2797"/>
      <c r="C151" s="2799"/>
      <c r="D151" s="3334"/>
      <c r="E151" s="2799"/>
      <c r="F151" s="3336"/>
    </row>
    <row r="152" spans="1:6">
      <c r="A152" s="2812">
        <v>26</v>
      </c>
      <c r="B152" s="2797"/>
      <c r="C152" s="2799"/>
      <c r="D152" s="3334"/>
      <c r="E152" s="2799"/>
      <c r="F152" s="3336"/>
    </row>
    <row r="153" spans="1:6">
      <c r="A153" s="2812">
        <v>27</v>
      </c>
      <c r="B153" s="2797"/>
      <c r="C153" s="2799"/>
      <c r="D153" s="3334"/>
      <c r="E153" s="2799"/>
      <c r="F153" s="3336"/>
    </row>
    <row r="154" spans="1:6">
      <c r="A154" s="2812">
        <v>28</v>
      </c>
      <c r="B154" s="2797"/>
      <c r="C154" s="2799"/>
      <c r="D154" s="3334"/>
      <c r="E154" s="2799"/>
      <c r="F154" s="3336"/>
    </row>
    <row r="155" spans="1:6">
      <c r="A155" s="2812">
        <v>29</v>
      </c>
      <c r="B155" s="2797"/>
      <c r="C155" s="2799"/>
      <c r="D155" s="3334"/>
      <c r="E155" s="2799"/>
      <c r="F155" s="3336"/>
    </row>
    <row r="156" spans="1:6">
      <c r="A156" s="2812">
        <v>30</v>
      </c>
      <c r="B156" s="2797"/>
      <c r="C156" s="2799"/>
      <c r="D156" s="3334"/>
      <c r="E156" s="2799"/>
      <c r="F156" s="3336"/>
    </row>
    <row r="157" spans="1:6">
      <c r="A157" s="2812">
        <v>31</v>
      </c>
      <c r="B157" s="2797"/>
      <c r="C157" s="2799"/>
      <c r="D157" s="3334"/>
      <c r="E157" s="2799"/>
      <c r="F157" s="3336"/>
    </row>
    <row r="158" spans="1:6">
      <c r="A158" s="2812">
        <v>32</v>
      </c>
      <c r="B158" s="2797"/>
      <c r="C158" s="2799"/>
      <c r="D158" s="3334"/>
      <c r="E158" s="2799"/>
      <c r="F158" s="3336"/>
    </row>
    <row r="159" spans="1:6">
      <c r="A159" s="2812">
        <v>33</v>
      </c>
      <c r="B159" s="2797"/>
      <c r="C159" s="2799"/>
      <c r="D159" s="3334"/>
      <c r="E159" s="2801"/>
      <c r="F159" s="3336"/>
    </row>
    <row r="160" spans="1:6">
      <c r="A160" s="2812">
        <v>34</v>
      </c>
      <c r="B160" s="2797"/>
      <c r="C160" s="2799"/>
      <c r="D160" s="3334"/>
      <c r="E160" s="2799"/>
      <c r="F160" s="3336"/>
    </row>
    <row r="161" spans="1:6">
      <c r="A161" s="2812">
        <v>35</v>
      </c>
      <c r="B161" s="2797"/>
      <c r="C161" s="2799"/>
      <c r="D161" s="3334"/>
      <c r="E161" s="2799"/>
      <c r="F161" s="3336"/>
    </row>
    <row r="162" spans="1:6">
      <c r="A162" s="2812">
        <v>36</v>
      </c>
      <c r="B162" s="2797"/>
      <c r="C162" s="2799"/>
      <c r="D162" s="3334"/>
      <c r="E162" s="2799"/>
      <c r="F162" s="3336"/>
    </row>
    <row r="163" spans="1:6">
      <c r="A163" s="2812">
        <v>37</v>
      </c>
      <c r="B163" s="2797"/>
      <c r="C163" s="2799"/>
      <c r="D163" s="3334"/>
      <c r="E163" s="2799"/>
      <c r="F163" s="3336"/>
    </row>
    <row r="164" spans="1:6">
      <c r="A164" s="2812">
        <v>38</v>
      </c>
      <c r="B164" s="2797"/>
      <c r="C164" s="2799"/>
      <c r="D164" s="3334"/>
      <c r="E164" s="2799"/>
      <c r="F164" s="3336"/>
    </row>
    <row r="165" spans="1:6">
      <c r="A165" s="2812">
        <v>39</v>
      </c>
      <c r="B165" s="2797"/>
      <c r="C165" s="2799"/>
      <c r="D165" s="3334"/>
      <c r="E165" s="2799"/>
      <c r="F165" s="3336"/>
    </row>
    <row r="166" spans="1:6" ht="15.75" thickBot="1">
      <c r="A166" s="1984">
        <v>40</v>
      </c>
      <c r="B166" s="3487"/>
      <c r="C166" s="3488"/>
      <c r="D166" s="3330"/>
      <c r="E166" s="3040"/>
      <c r="F166" s="3489"/>
    </row>
    <row r="167" spans="1:6">
      <c r="A167" s="1732"/>
      <c r="B167" s="1732"/>
      <c r="C167" s="1732"/>
      <c r="D167" s="1816"/>
      <c r="E167" s="1816"/>
      <c r="F167" s="1816"/>
    </row>
    <row r="168" spans="1:6">
      <c r="A168" s="1502" t="s">
        <v>4648</v>
      </c>
      <c r="B168" s="1502"/>
      <c r="C168" s="1502"/>
      <c r="D168" s="1502"/>
      <c r="E168" s="1502"/>
      <c r="F168" s="1502"/>
    </row>
    <row r="169" spans="1:6">
      <c r="A169" s="1517" t="s">
        <v>6616</v>
      </c>
      <c r="B169" s="1517"/>
      <c r="C169" s="1517"/>
      <c r="D169" s="1517"/>
      <c r="E169" s="1517"/>
      <c r="F169" s="1517"/>
    </row>
  </sheetData>
  <pageMargins left="0.7" right="0.7" top="0.75" bottom="0.75" header="0.3" footer="0.3"/>
  <pageSetup scale="62" orientation="portrait" r:id="rId1"/>
  <rowBreaks count="2" manualBreakCount="2">
    <brk id="61" max="16383" man="1"/>
    <brk id="115"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J181"/>
  <sheetViews>
    <sheetView defaultGridColor="0" view="pageBreakPreview" colorId="22" zoomScale="80" zoomScaleNormal="100" zoomScaleSheetLayoutView="80" workbookViewId="0">
      <selection activeCell="G80" sqref="G80"/>
    </sheetView>
  </sheetViews>
  <sheetFormatPr defaultColWidth="9.6640625" defaultRowHeight="15"/>
  <cols>
    <col min="1" max="1" width="4.6640625" style="1479" customWidth="1"/>
    <col min="2" max="2" width="50.6640625" style="1479" customWidth="1"/>
    <col min="3" max="3" width="19.5546875" style="1479" customWidth="1"/>
    <col min="4" max="4" width="15.6640625" style="1479" customWidth="1"/>
    <col min="5" max="5" width="11.6640625" style="1479" customWidth="1"/>
    <col min="6" max="6" width="15.6640625" style="1479" customWidth="1"/>
    <col min="7" max="7" width="17.77734375" style="1479" customWidth="1"/>
    <col min="8" max="8" width="9.6640625" style="1479"/>
    <col min="9" max="9" width="11" style="1479" bestFit="1" customWidth="1"/>
    <col min="10" max="16384" width="9.6640625" style="1479"/>
  </cols>
  <sheetData>
    <row r="1" spans="1:10" ht="18" customHeight="1">
      <c r="A1" s="1943" t="s">
        <v>1785</v>
      </c>
      <c r="B1" s="1621"/>
      <c r="C1" s="1621"/>
      <c r="D1" s="1823" t="s">
        <v>1330</v>
      </c>
      <c r="E1" s="1621"/>
      <c r="F1" s="1823" t="s">
        <v>1787</v>
      </c>
      <c r="G1" s="1884" t="s">
        <v>1788</v>
      </c>
      <c r="H1" s="1502"/>
      <c r="I1" s="1502"/>
      <c r="J1" s="1502"/>
    </row>
    <row r="2" spans="1:10" ht="18" customHeight="1">
      <c r="A2" s="1480" t="str">
        <f>'Data Sheet'!$C$25</f>
        <v xml:space="preserve">Niagara Mohawk Power Corporation </v>
      </c>
      <c r="B2" s="1502"/>
      <c r="C2" s="1502"/>
      <c r="D2" s="1735" t="s">
        <v>1123</v>
      </c>
      <c r="E2" s="1502"/>
      <c r="F2" s="1735" t="s">
        <v>3292</v>
      </c>
      <c r="G2" s="1885"/>
      <c r="H2" s="1502"/>
      <c r="I2" s="1502"/>
      <c r="J2" s="1502"/>
    </row>
    <row r="3" spans="1:10" ht="18" customHeight="1">
      <c r="A3" s="1483"/>
      <c r="B3" s="1635"/>
      <c r="C3" s="1635"/>
      <c r="D3" s="1825" t="s">
        <v>1124</v>
      </c>
      <c r="E3" s="1502"/>
      <c r="F3" s="1540" t="str">
        <f>'Data Sheet'!$C$40</f>
        <v>April 12, 2018</v>
      </c>
      <c r="G3" s="1824" t="str">
        <f>'Data Sheet'!$C$38</f>
        <v>December 31, 2017</v>
      </c>
      <c r="H3" s="1502"/>
      <c r="I3" s="1502"/>
      <c r="J3" s="1502"/>
    </row>
    <row r="4" spans="1:10" ht="18" customHeight="1">
      <c r="A4" s="1827" t="s">
        <v>525</v>
      </c>
      <c r="B4" s="1925"/>
      <c r="C4" s="1925"/>
      <c r="D4" s="1740"/>
      <c r="E4" s="1740"/>
      <c r="F4" s="1740"/>
      <c r="G4" s="1741"/>
      <c r="H4" s="1502"/>
      <c r="I4" s="1502"/>
      <c r="J4" s="1502"/>
    </row>
    <row r="5" spans="1:10" ht="18" customHeight="1">
      <c r="A5" s="1480"/>
      <c r="B5" s="1502"/>
      <c r="C5" s="1502"/>
      <c r="D5" s="1502"/>
      <c r="E5" s="1502"/>
      <c r="F5" s="1502"/>
      <c r="G5" s="1482"/>
      <c r="H5" s="1502"/>
      <c r="I5" s="1502"/>
      <c r="J5" s="1502"/>
    </row>
    <row r="6" spans="1:10" ht="18" customHeight="1">
      <c r="A6" s="1480"/>
      <c r="B6" s="1502" t="s">
        <v>526</v>
      </c>
      <c r="C6" s="1502"/>
      <c r="D6" s="1502"/>
      <c r="E6" s="1502"/>
      <c r="F6" s="1502"/>
      <c r="G6" s="1482"/>
      <c r="H6" s="1502"/>
      <c r="I6" s="1502"/>
      <c r="J6" s="1502"/>
    </row>
    <row r="7" spans="1:10" ht="18" customHeight="1">
      <c r="A7" s="1480"/>
      <c r="B7" s="1502" t="s">
        <v>28</v>
      </c>
      <c r="C7" s="1502"/>
      <c r="D7" s="1502"/>
      <c r="E7" s="1502"/>
      <c r="F7" s="1502"/>
      <c r="G7" s="1482"/>
      <c r="H7" s="1502"/>
      <c r="I7" s="1502"/>
      <c r="J7" s="1502"/>
    </row>
    <row r="8" spans="1:10" ht="18" customHeight="1">
      <c r="A8" s="1480"/>
      <c r="B8" s="1502" t="s">
        <v>528</v>
      </c>
      <c r="C8" s="1502"/>
      <c r="D8" s="1502"/>
      <c r="E8" s="1502"/>
      <c r="F8" s="1502"/>
      <c r="G8" s="1482"/>
      <c r="H8" s="1502"/>
      <c r="I8" s="1502"/>
      <c r="J8" s="1502"/>
    </row>
    <row r="9" spans="1:10" ht="18" customHeight="1">
      <c r="A9" s="1480"/>
      <c r="B9" s="2389" t="s">
        <v>4605</v>
      </c>
      <c r="C9" s="2389"/>
      <c r="D9" s="2389"/>
      <c r="E9" s="2389"/>
      <c r="F9" s="2389"/>
      <c r="G9" s="2413"/>
      <c r="H9" s="1502"/>
      <c r="I9" s="1502"/>
      <c r="J9" s="1502"/>
    </row>
    <row r="10" spans="1:10" ht="18" customHeight="1">
      <c r="A10" s="1480"/>
      <c r="B10" s="2526" t="s">
        <v>529</v>
      </c>
      <c r="C10" s="2526"/>
      <c r="D10" s="2389"/>
      <c r="E10" s="2389"/>
      <c r="F10" s="2389"/>
      <c r="G10" s="2413"/>
      <c r="H10" s="1502"/>
      <c r="I10" s="1502"/>
      <c r="J10" s="1502"/>
    </row>
    <row r="11" spans="1:10" ht="18" customHeight="1">
      <c r="A11" s="1480"/>
      <c r="B11" s="2526" t="s">
        <v>4350</v>
      </c>
      <c r="C11" s="2526"/>
      <c r="D11" s="2389"/>
      <c r="E11" s="2389"/>
      <c r="F11" s="2389"/>
      <c r="G11" s="2413"/>
      <c r="H11" s="1502"/>
      <c r="I11" s="1502"/>
      <c r="J11" s="1502"/>
    </row>
    <row r="12" spans="1:10" ht="18" customHeight="1">
      <c r="A12" s="1480"/>
      <c r="B12" s="2526" t="s">
        <v>4394</v>
      </c>
      <c r="C12" s="2526"/>
      <c r="D12" s="2389"/>
      <c r="E12" s="2389"/>
      <c r="F12" s="2389"/>
      <c r="G12" s="2413"/>
      <c r="H12" s="1502"/>
      <c r="I12" s="1502"/>
      <c r="J12" s="1502"/>
    </row>
    <row r="13" spans="1:10" ht="18" customHeight="1">
      <c r="A13" s="1480"/>
      <c r="B13" s="2526" t="s">
        <v>4351</v>
      </c>
      <c r="C13" s="2526"/>
      <c r="D13" s="2389"/>
      <c r="E13" s="2389"/>
      <c r="F13" s="2389"/>
      <c r="G13" s="2413"/>
      <c r="H13" s="1502"/>
      <c r="I13" s="1502"/>
      <c r="J13" s="1502"/>
    </row>
    <row r="14" spans="1:10" ht="18" customHeight="1">
      <c r="A14" s="1483"/>
      <c r="B14" s="2394" t="s">
        <v>4395</v>
      </c>
      <c r="C14" s="2394"/>
      <c r="D14" s="2394"/>
      <c r="E14" s="2394"/>
      <c r="F14" s="2394"/>
      <c r="G14" s="2414"/>
      <c r="H14" s="1502"/>
      <c r="I14" s="1502"/>
      <c r="J14" s="1502"/>
    </row>
    <row r="15" spans="1:10">
      <c r="A15" s="1508"/>
      <c r="B15" s="1735"/>
      <c r="C15" s="3080" t="s">
        <v>3959</v>
      </c>
      <c r="D15" s="1735"/>
      <c r="E15" s="2072" t="s">
        <v>530</v>
      </c>
      <c r="F15" s="1925"/>
      <c r="G15" s="1834"/>
      <c r="H15" s="1502"/>
      <c r="I15" s="1502"/>
      <c r="J15" s="1502"/>
    </row>
    <row r="16" spans="1:10">
      <c r="A16" s="1508"/>
      <c r="B16" s="1754" t="s">
        <v>531</v>
      </c>
      <c r="C16" s="2848" t="s">
        <v>3960</v>
      </c>
      <c r="D16" s="1735"/>
      <c r="E16" s="1754" t="s">
        <v>176</v>
      </c>
      <c r="F16" s="1735"/>
      <c r="G16" s="1834" t="s">
        <v>1822</v>
      </c>
      <c r="H16" s="1502"/>
      <c r="I16" s="1502"/>
      <c r="J16" s="1502"/>
    </row>
    <row r="17" spans="1:10">
      <c r="A17" s="1508" t="s">
        <v>1714</v>
      </c>
      <c r="B17" s="1754" t="s">
        <v>532</v>
      </c>
      <c r="C17" s="2848" t="s">
        <v>4396</v>
      </c>
      <c r="D17" s="2848" t="s">
        <v>533</v>
      </c>
      <c r="E17" s="1754" t="s">
        <v>515</v>
      </c>
      <c r="F17" s="1754" t="s">
        <v>1826</v>
      </c>
      <c r="G17" s="1834" t="s">
        <v>2501</v>
      </c>
      <c r="H17" s="1502"/>
      <c r="I17" s="1502"/>
      <c r="J17" s="1502"/>
    </row>
    <row r="18" spans="1:10">
      <c r="A18" s="1835" t="s">
        <v>1717</v>
      </c>
      <c r="B18" s="1836" t="s">
        <v>3005</v>
      </c>
      <c r="C18" s="2849" t="s">
        <v>3006</v>
      </c>
      <c r="D18" s="2849" t="s">
        <v>3007</v>
      </c>
      <c r="E18" s="2849" t="s">
        <v>534</v>
      </c>
      <c r="F18" s="1500" t="s">
        <v>535</v>
      </c>
      <c r="G18" s="2803" t="s">
        <v>2335</v>
      </c>
      <c r="H18" s="1502"/>
      <c r="I18" s="1502"/>
      <c r="J18" s="1502"/>
    </row>
    <row r="19" spans="1:10">
      <c r="A19" s="1508">
        <v>1</v>
      </c>
      <c r="B19" s="1735" t="s">
        <v>5119</v>
      </c>
      <c r="C19" s="2891">
        <v>371053550</v>
      </c>
      <c r="D19" s="2891">
        <v>5501465</v>
      </c>
      <c r="E19" s="2900" t="s">
        <v>5152</v>
      </c>
      <c r="F19" s="2891">
        <v>16923308</v>
      </c>
      <c r="G19" s="2855">
        <f>C19+D19-F19</f>
        <v>359631707</v>
      </c>
      <c r="H19" s="1502"/>
      <c r="I19" s="1502"/>
      <c r="J19" s="1502"/>
    </row>
    <row r="20" spans="1:10">
      <c r="A20" s="1508">
        <v>2</v>
      </c>
      <c r="B20" s="1735" t="s">
        <v>5120</v>
      </c>
      <c r="C20" s="2891">
        <v>187136567</v>
      </c>
      <c r="D20" s="2891">
        <v>47804613</v>
      </c>
      <c r="E20" s="2900" t="s">
        <v>5109</v>
      </c>
      <c r="F20" s="2891">
        <v>40624187</v>
      </c>
      <c r="G20" s="2855">
        <f t="shared" ref="G20:G62" si="0">C20+D20-F20</f>
        <v>194316993</v>
      </c>
      <c r="H20" s="1502"/>
      <c r="I20" s="1502"/>
      <c r="J20" s="1502"/>
    </row>
    <row r="21" spans="1:10">
      <c r="A21" s="1508">
        <v>3</v>
      </c>
      <c r="B21" s="1735" t="s">
        <v>5121</v>
      </c>
      <c r="C21" s="2891">
        <v>95188808</v>
      </c>
      <c r="D21" s="2891">
        <v>24398110</v>
      </c>
      <c r="E21" s="2900" t="s">
        <v>5153</v>
      </c>
      <c r="F21" s="2891">
        <v>5185073</v>
      </c>
      <c r="G21" s="2855">
        <f t="shared" si="0"/>
        <v>114401845</v>
      </c>
      <c r="H21" s="1502"/>
      <c r="I21" s="1502"/>
      <c r="J21" s="1502"/>
    </row>
    <row r="22" spans="1:10">
      <c r="A22" s="1508">
        <v>4</v>
      </c>
      <c r="B22" s="1735" t="s">
        <v>5176</v>
      </c>
      <c r="C22" s="1673">
        <v>0</v>
      </c>
      <c r="D22" s="2921">
        <v>48800063</v>
      </c>
      <c r="E22" s="2900" t="s">
        <v>5153</v>
      </c>
      <c r="F22" s="2891">
        <v>32850353</v>
      </c>
      <c r="G22" s="2855">
        <f t="shared" si="0"/>
        <v>15949710</v>
      </c>
      <c r="H22" s="1502"/>
      <c r="I22" s="1502"/>
      <c r="J22" s="1502"/>
    </row>
    <row r="23" spans="1:10">
      <c r="A23" s="1508">
        <v>5</v>
      </c>
      <c r="B23" s="1735" t="s">
        <v>5122</v>
      </c>
      <c r="C23" s="2891">
        <v>14013607</v>
      </c>
      <c r="D23" s="2891">
        <v>885117</v>
      </c>
      <c r="E23" s="2900" t="s">
        <v>6519</v>
      </c>
      <c r="F23" s="2891">
        <v>945740</v>
      </c>
      <c r="G23" s="2855">
        <f t="shared" si="0"/>
        <v>13952984</v>
      </c>
      <c r="H23" s="1502"/>
      <c r="I23" s="1502"/>
      <c r="J23" s="1502"/>
    </row>
    <row r="24" spans="1:10">
      <c r="A24" s="1508">
        <v>6</v>
      </c>
      <c r="B24" s="1735" t="s">
        <v>5123</v>
      </c>
      <c r="C24" s="2891">
        <v>118223</v>
      </c>
      <c r="D24" s="2891">
        <v>1442280</v>
      </c>
      <c r="E24" s="2900" t="s">
        <v>5157</v>
      </c>
      <c r="F24" s="2891">
        <v>1560503</v>
      </c>
      <c r="G24" s="1672">
        <v>0</v>
      </c>
      <c r="H24" s="1732"/>
      <c r="I24" s="1502"/>
      <c r="J24" s="1502"/>
    </row>
    <row r="25" spans="1:10">
      <c r="A25" s="1508">
        <v>7</v>
      </c>
      <c r="B25" s="1735" t="s">
        <v>5124</v>
      </c>
      <c r="C25" s="2891">
        <v>23921557</v>
      </c>
      <c r="D25" s="2891">
        <v>176462098</v>
      </c>
      <c r="E25" s="2900" t="s">
        <v>6520</v>
      </c>
      <c r="F25" s="2891">
        <v>165531843</v>
      </c>
      <c r="G25" s="2855">
        <f t="shared" si="0"/>
        <v>34851812</v>
      </c>
      <c r="H25" s="1502"/>
      <c r="I25" s="1502"/>
      <c r="J25" s="1502"/>
    </row>
    <row r="26" spans="1:10">
      <c r="A26" s="1508">
        <v>8</v>
      </c>
      <c r="B26" s="1735" t="s">
        <v>5125</v>
      </c>
      <c r="C26" s="2891">
        <v>43669</v>
      </c>
      <c r="D26" s="2891">
        <v>5636059</v>
      </c>
      <c r="E26" s="2900" t="s">
        <v>5154</v>
      </c>
      <c r="F26" s="2891">
        <v>2727076</v>
      </c>
      <c r="G26" s="2855">
        <f t="shared" si="0"/>
        <v>2952652</v>
      </c>
      <c r="H26" s="1502"/>
      <c r="I26" s="1502"/>
      <c r="J26" s="1502"/>
    </row>
    <row r="27" spans="1:10">
      <c r="A27" s="1508">
        <v>9</v>
      </c>
      <c r="B27" s="1735" t="s">
        <v>5126</v>
      </c>
      <c r="C27" s="2891">
        <v>47224642</v>
      </c>
      <c r="D27" s="2891">
        <v>234124490</v>
      </c>
      <c r="E27" s="2900" t="s">
        <v>5155</v>
      </c>
      <c r="F27" s="2891">
        <v>254989744</v>
      </c>
      <c r="G27" s="2855">
        <f t="shared" si="0"/>
        <v>26359388</v>
      </c>
      <c r="H27" s="1502"/>
      <c r="I27" s="1502"/>
      <c r="J27" s="1502"/>
    </row>
    <row r="28" spans="1:10">
      <c r="A28" s="1508">
        <v>10</v>
      </c>
      <c r="B28" s="1735" t="s">
        <v>5127</v>
      </c>
      <c r="C28" s="2891">
        <v>3230756</v>
      </c>
      <c r="D28" s="3310"/>
      <c r="E28" s="2900" t="s">
        <v>2904</v>
      </c>
      <c r="F28" s="2891"/>
      <c r="G28" s="2855">
        <f t="shared" si="0"/>
        <v>3230756</v>
      </c>
      <c r="H28" s="1502"/>
      <c r="I28" s="1502"/>
      <c r="J28" s="1502"/>
    </row>
    <row r="29" spans="1:10">
      <c r="A29" s="1508">
        <v>11</v>
      </c>
      <c r="B29" s="1735" t="s">
        <v>5128</v>
      </c>
      <c r="C29" s="2891">
        <v>12566031</v>
      </c>
      <c r="D29" s="2891">
        <v>53230750</v>
      </c>
      <c r="E29" s="2900" t="s">
        <v>5157</v>
      </c>
      <c r="F29" s="2891">
        <v>47496714</v>
      </c>
      <c r="G29" s="2855">
        <f t="shared" si="0"/>
        <v>18300067</v>
      </c>
      <c r="H29" s="1502"/>
      <c r="I29" s="1502"/>
      <c r="J29" s="1502"/>
    </row>
    <row r="30" spans="1:10">
      <c r="A30" s="1508">
        <v>12</v>
      </c>
      <c r="B30" s="1735" t="s">
        <v>6510</v>
      </c>
      <c r="C30" s="1673">
        <v>0</v>
      </c>
      <c r="D30" s="2891">
        <v>33984824</v>
      </c>
      <c r="E30" s="2900" t="s">
        <v>5217</v>
      </c>
      <c r="F30" s="2891">
        <v>32275242</v>
      </c>
      <c r="G30" s="2855">
        <f t="shared" si="0"/>
        <v>1709582</v>
      </c>
      <c r="H30" s="1502"/>
      <c r="I30" s="1502"/>
      <c r="J30" s="1502"/>
    </row>
    <row r="31" spans="1:10">
      <c r="A31" s="1508">
        <v>13</v>
      </c>
      <c r="B31" s="1735" t="s">
        <v>5129</v>
      </c>
      <c r="C31" s="2891">
        <v>226691859</v>
      </c>
      <c r="D31" s="2891">
        <v>21017295</v>
      </c>
      <c r="E31" s="2900" t="s">
        <v>5158</v>
      </c>
      <c r="F31" s="2891">
        <v>114706190</v>
      </c>
      <c r="G31" s="2855">
        <f t="shared" si="0"/>
        <v>133002964</v>
      </c>
      <c r="H31" s="1502"/>
      <c r="I31" s="1502"/>
      <c r="J31" s="1502"/>
    </row>
    <row r="32" spans="1:10">
      <c r="A32" s="1508">
        <v>14</v>
      </c>
      <c r="B32" s="1735" t="s">
        <v>5130</v>
      </c>
      <c r="C32" s="2891">
        <v>325700754</v>
      </c>
      <c r="D32" s="2891">
        <v>9422470</v>
      </c>
      <c r="E32" s="2900" t="s">
        <v>5158</v>
      </c>
      <c r="F32" s="2891">
        <v>296268886</v>
      </c>
      <c r="G32" s="2855">
        <f t="shared" si="0"/>
        <v>38854338</v>
      </c>
      <c r="H32" s="1502"/>
      <c r="I32" s="1502"/>
      <c r="J32" s="1502"/>
    </row>
    <row r="33" spans="1:10">
      <c r="A33" s="1508">
        <v>15</v>
      </c>
      <c r="B33" s="1735" t="s">
        <v>5131</v>
      </c>
      <c r="C33" s="2891">
        <v>3149393</v>
      </c>
      <c r="D33" s="2891"/>
      <c r="E33" s="2900" t="s">
        <v>2904</v>
      </c>
      <c r="F33" s="2891"/>
      <c r="G33" s="2855">
        <f t="shared" si="0"/>
        <v>3149393</v>
      </c>
      <c r="H33" s="1502"/>
      <c r="I33" s="1502"/>
      <c r="J33" s="1502"/>
    </row>
    <row r="34" spans="1:10">
      <c r="A34" s="1508">
        <v>16</v>
      </c>
      <c r="B34" s="1735" t="s">
        <v>5132</v>
      </c>
      <c r="C34" s="2891">
        <v>301501</v>
      </c>
      <c r="D34" s="2891">
        <v>427992</v>
      </c>
      <c r="E34" s="2900" t="s">
        <v>5109</v>
      </c>
      <c r="F34" s="2891">
        <v>514688</v>
      </c>
      <c r="G34" s="2855">
        <f t="shared" si="0"/>
        <v>214805</v>
      </c>
      <c r="H34" s="1502"/>
      <c r="I34" s="1502"/>
      <c r="J34" s="1502"/>
    </row>
    <row r="35" spans="1:10">
      <c r="A35" s="1508">
        <v>17</v>
      </c>
      <c r="B35" s="1735" t="s">
        <v>5133</v>
      </c>
      <c r="C35" s="2891">
        <v>1675316</v>
      </c>
      <c r="D35" s="2891">
        <v>5666595</v>
      </c>
      <c r="E35" s="2900" t="s">
        <v>5109</v>
      </c>
      <c r="F35" s="2891">
        <v>4874400</v>
      </c>
      <c r="G35" s="2855">
        <f t="shared" si="0"/>
        <v>2467511</v>
      </c>
      <c r="H35" s="1502"/>
      <c r="I35" s="1502"/>
      <c r="J35" s="1502"/>
    </row>
    <row r="36" spans="1:10">
      <c r="A36" s="1508">
        <v>18</v>
      </c>
      <c r="B36" s="1735" t="s">
        <v>5134</v>
      </c>
      <c r="C36" s="2891">
        <v>9001360</v>
      </c>
      <c r="D36" s="2891">
        <v>2503908</v>
      </c>
      <c r="E36" s="2900" t="s">
        <v>5160</v>
      </c>
      <c r="F36" s="2891">
        <v>178603</v>
      </c>
      <c r="G36" s="2855">
        <f t="shared" si="0"/>
        <v>11326665</v>
      </c>
      <c r="H36" s="1502"/>
      <c r="I36" s="1502"/>
      <c r="J36" s="1502"/>
    </row>
    <row r="37" spans="1:10">
      <c r="A37" s="1508">
        <v>19</v>
      </c>
      <c r="B37" s="1735" t="s">
        <v>5135</v>
      </c>
      <c r="C37" s="2891">
        <v>1166903</v>
      </c>
      <c r="D37" s="2891">
        <v>3310857</v>
      </c>
      <c r="E37" s="2900" t="s">
        <v>5160</v>
      </c>
      <c r="F37" s="2891">
        <v>2274901</v>
      </c>
      <c r="G37" s="2855">
        <f t="shared" si="0"/>
        <v>2202859</v>
      </c>
      <c r="H37" s="1502"/>
      <c r="I37" s="1502"/>
      <c r="J37" s="1502"/>
    </row>
    <row r="38" spans="1:10">
      <c r="A38" s="1508">
        <v>20</v>
      </c>
      <c r="B38" s="1735" t="s">
        <v>5136</v>
      </c>
      <c r="C38" s="2891">
        <v>110048</v>
      </c>
      <c r="D38" s="3310"/>
      <c r="E38" s="2900" t="s">
        <v>5161</v>
      </c>
      <c r="F38" s="2891">
        <v>17242</v>
      </c>
      <c r="G38" s="2855">
        <f t="shared" si="0"/>
        <v>92806</v>
      </c>
      <c r="H38" s="1502"/>
      <c r="I38" s="1502"/>
      <c r="J38" s="1502"/>
    </row>
    <row r="39" spans="1:10">
      <c r="A39" s="1508">
        <v>21</v>
      </c>
      <c r="B39" s="1735" t="s">
        <v>5137</v>
      </c>
      <c r="C39" s="2891">
        <v>34491</v>
      </c>
      <c r="D39" s="3310"/>
      <c r="E39" s="2900" t="s">
        <v>2904</v>
      </c>
      <c r="F39" s="2891"/>
      <c r="G39" s="2855">
        <f t="shared" si="0"/>
        <v>34491</v>
      </c>
      <c r="H39" s="1502"/>
      <c r="I39" s="1502"/>
      <c r="J39" s="1502"/>
    </row>
    <row r="40" spans="1:10">
      <c r="A40" s="1508">
        <v>22</v>
      </c>
      <c r="B40" s="1735" t="s">
        <v>6511</v>
      </c>
      <c r="C40" s="1673">
        <v>0</v>
      </c>
      <c r="D40" s="2891">
        <v>132957</v>
      </c>
      <c r="E40" s="2900" t="s">
        <v>2904</v>
      </c>
      <c r="F40" s="2891"/>
      <c r="G40" s="2855">
        <f t="shared" si="0"/>
        <v>132957</v>
      </c>
      <c r="H40" s="1502"/>
      <c r="I40" s="1502"/>
      <c r="J40" s="1502"/>
    </row>
    <row r="41" spans="1:10">
      <c r="A41" s="1508">
        <v>23</v>
      </c>
      <c r="B41" s="1735" t="s">
        <v>5139</v>
      </c>
      <c r="C41" s="1673">
        <v>0</v>
      </c>
      <c r="D41" s="2891">
        <v>18544065</v>
      </c>
      <c r="E41" s="2900" t="s">
        <v>5153</v>
      </c>
      <c r="F41" s="2891">
        <v>16551156</v>
      </c>
      <c r="G41" s="2855">
        <f t="shared" si="0"/>
        <v>1992909</v>
      </c>
      <c r="H41" s="1502"/>
      <c r="I41" s="1502"/>
      <c r="J41" s="1502"/>
    </row>
    <row r="42" spans="1:10">
      <c r="A42" s="1508">
        <v>24</v>
      </c>
      <c r="B42" s="1735" t="s">
        <v>5140</v>
      </c>
      <c r="C42" s="2891">
        <v>1472270</v>
      </c>
      <c r="D42" s="2891">
        <v>33728357</v>
      </c>
      <c r="E42" s="2900" t="s">
        <v>5153</v>
      </c>
      <c r="F42" s="2891">
        <v>31412554</v>
      </c>
      <c r="G42" s="2855">
        <f t="shared" si="0"/>
        <v>3788073</v>
      </c>
      <c r="H42" s="1502"/>
      <c r="I42" s="1502"/>
      <c r="J42" s="1502"/>
    </row>
    <row r="43" spans="1:10">
      <c r="A43" s="1508">
        <v>25</v>
      </c>
      <c r="B43" s="1735" t="s">
        <v>5141</v>
      </c>
      <c r="C43" s="2891">
        <v>419647</v>
      </c>
      <c r="D43" s="3310"/>
      <c r="E43" s="2900" t="s">
        <v>5161</v>
      </c>
      <c r="F43" s="2891">
        <v>19671</v>
      </c>
      <c r="G43" s="2855">
        <f t="shared" si="0"/>
        <v>399976</v>
      </c>
      <c r="H43" s="1502"/>
      <c r="I43" s="1502"/>
      <c r="J43" s="1502"/>
    </row>
    <row r="44" spans="1:10">
      <c r="A44" s="1508">
        <v>26</v>
      </c>
      <c r="B44" s="1735" t="s">
        <v>5142</v>
      </c>
      <c r="C44" s="2891">
        <v>274196</v>
      </c>
      <c r="D44" s="2891">
        <v>5430899</v>
      </c>
      <c r="E44" s="2900" t="s">
        <v>5157</v>
      </c>
      <c r="F44" s="2891">
        <v>825051</v>
      </c>
      <c r="G44" s="2855">
        <f t="shared" si="0"/>
        <v>4880044</v>
      </c>
      <c r="H44" s="1502"/>
      <c r="I44" s="1502"/>
      <c r="J44" s="1502"/>
    </row>
    <row r="45" spans="1:10">
      <c r="A45" s="1508">
        <v>27</v>
      </c>
      <c r="B45" s="1735" t="s">
        <v>5143</v>
      </c>
      <c r="C45" s="2891">
        <v>16159190</v>
      </c>
      <c r="D45" s="3310"/>
      <c r="E45" s="2900" t="s">
        <v>2904</v>
      </c>
      <c r="F45" s="2891"/>
      <c r="G45" s="2855">
        <f t="shared" si="0"/>
        <v>16159190</v>
      </c>
      <c r="H45" s="1502"/>
      <c r="I45" s="1502"/>
      <c r="J45" s="1502"/>
    </row>
    <row r="46" spans="1:10">
      <c r="A46" s="1508">
        <v>28</v>
      </c>
      <c r="B46" s="1735" t="s">
        <v>5200</v>
      </c>
      <c r="C46" s="1673">
        <v>0</v>
      </c>
      <c r="D46" s="2891">
        <v>359707</v>
      </c>
      <c r="E46" s="2900" t="s">
        <v>5159</v>
      </c>
      <c r="F46" s="2891">
        <v>50889</v>
      </c>
      <c r="G46" s="2855">
        <f t="shared" si="0"/>
        <v>308818</v>
      </c>
      <c r="H46" s="1502"/>
      <c r="I46" s="1502"/>
      <c r="J46" s="1502"/>
    </row>
    <row r="47" spans="1:10">
      <c r="A47" s="1508">
        <v>29</v>
      </c>
      <c r="B47" s="1735" t="s">
        <v>6512</v>
      </c>
      <c r="C47" s="1673">
        <v>0</v>
      </c>
      <c r="D47" s="2891">
        <v>64531</v>
      </c>
      <c r="E47" s="2900" t="s">
        <v>2904</v>
      </c>
      <c r="F47" s="2891"/>
      <c r="G47" s="2855">
        <f t="shared" si="0"/>
        <v>64531</v>
      </c>
      <c r="H47" s="1502"/>
      <c r="I47" s="1502"/>
      <c r="J47" s="1502"/>
    </row>
    <row r="48" spans="1:10">
      <c r="A48" s="1508">
        <v>30</v>
      </c>
      <c r="B48" s="1735" t="s">
        <v>6513</v>
      </c>
      <c r="C48" s="1673">
        <v>0</v>
      </c>
      <c r="D48" s="2891">
        <v>48102824</v>
      </c>
      <c r="E48" s="2900" t="s">
        <v>6521</v>
      </c>
      <c r="F48" s="2891">
        <v>4876</v>
      </c>
      <c r="G48" s="2855">
        <f t="shared" si="0"/>
        <v>48097948</v>
      </c>
      <c r="H48" s="1502"/>
      <c r="I48" s="1502"/>
      <c r="J48" s="1502"/>
    </row>
    <row r="49" spans="1:10">
      <c r="A49" s="1508">
        <v>31</v>
      </c>
      <c r="B49" s="1735" t="s">
        <v>5147</v>
      </c>
      <c r="C49" s="2891">
        <v>1583353</v>
      </c>
      <c r="D49" s="2891"/>
      <c r="E49" s="2900" t="s">
        <v>2904</v>
      </c>
      <c r="F49" s="2892"/>
      <c r="G49" s="2855">
        <f t="shared" si="0"/>
        <v>1583353</v>
      </c>
      <c r="H49" s="1502"/>
      <c r="I49" s="1502"/>
      <c r="J49" s="1502"/>
    </row>
    <row r="50" spans="1:10">
      <c r="A50" s="1508">
        <v>32</v>
      </c>
      <c r="B50" s="1735" t="s">
        <v>6514</v>
      </c>
      <c r="C50" s="1673">
        <v>0</v>
      </c>
      <c r="D50" s="2891">
        <v>1160078</v>
      </c>
      <c r="E50" s="2900" t="s">
        <v>2904</v>
      </c>
      <c r="F50" s="2892"/>
      <c r="G50" s="2855">
        <f t="shared" si="0"/>
        <v>1160078</v>
      </c>
      <c r="H50" s="1502"/>
      <c r="I50" s="1502"/>
      <c r="J50" s="1502"/>
    </row>
    <row r="51" spans="1:10">
      <c r="A51" s="1508">
        <v>33</v>
      </c>
      <c r="B51" s="1735" t="s">
        <v>5145</v>
      </c>
      <c r="C51" s="2891">
        <v>57000000</v>
      </c>
      <c r="D51" s="3310"/>
      <c r="E51" s="2900" t="s">
        <v>2904</v>
      </c>
      <c r="F51" s="2892"/>
      <c r="G51" s="2855">
        <f t="shared" si="0"/>
        <v>57000000</v>
      </c>
      <c r="H51" s="1502"/>
      <c r="I51" s="1502"/>
      <c r="J51" s="1502"/>
    </row>
    <row r="52" spans="1:10">
      <c r="A52" s="1508">
        <v>34</v>
      </c>
      <c r="B52" s="1735" t="s">
        <v>5146</v>
      </c>
      <c r="C52" s="2891">
        <v>968124</v>
      </c>
      <c r="D52" s="2891">
        <v>1572368</v>
      </c>
      <c r="E52" s="2900" t="s">
        <v>5109</v>
      </c>
      <c r="F52" s="2892">
        <v>2540492</v>
      </c>
      <c r="G52" s="1672">
        <v>0</v>
      </c>
      <c r="H52" s="1502"/>
      <c r="I52" s="1502"/>
      <c r="J52" s="1502"/>
    </row>
    <row r="53" spans="1:10">
      <c r="A53" s="1508">
        <v>35</v>
      </c>
      <c r="B53" s="1735" t="s">
        <v>6515</v>
      </c>
      <c r="C53" s="1673">
        <v>0</v>
      </c>
      <c r="D53" s="2891">
        <v>68109</v>
      </c>
      <c r="E53" s="2900" t="s">
        <v>2904</v>
      </c>
      <c r="F53" s="2891"/>
      <c r="G53" s="2855">
        <f t="shared" si="0"/>
        <v>68109</v>
      </c>
      <c r="H53" s="1502"/>
      <c r="I53" s="1502"/>
      <c r="J53" s="1502"/>
    </row>
    <row r="54" spans="1:10">
      <c r="A54" s="1508">
        <v>36</v>
      </c>
      <c r="B54" s="1735" t="s">
        <v>6516</v>
      </c>
      <c r="C54" s="1673">
        <v>0</v>
      </c>
      <c r="D54" s="1938">
        <v>47520</v>
      </c>
      <c r="E54" s="3508" t="s">
        <v>2904</v>
      </c>
      <c r="F54" s="2892"/>
      <c r="G54" s="2855">
        <f t="shared" si="0"/>
        <v>47520</v>
      </c>
      <c r="H54" s="1502"/>
      <c r="I54" s="1502"/>
      <c r="J54" s="1502"/>
    </row>
    <row r="55" spans="1:10">
      <c r="A55" s="1508">
        <v>37</v>
      </c>
      <c r="B55" s="1735" t="s">
        <v>6517</v>
      </c>
      <c r="C55" s="1673">
        <v>0</v>
      </c>
      <c r="D55" s="1938">
        <v>59639</v>
      </c>
      <c r="E55" s="3508" t="s">
        <v>5153</v>
      </c>
      <c r="F55" s="2892">
        <v>56375</v>
      </c>
      <c r="G55" s="2855">
        <f t="shared" si="0"/>
        <v>3264</v>
      </c>
      <c r="H55" s="1502"/>
      <c r="I55" s="1502"/>
      <c r="J55" s="1502"/>
    </row>
    <row r="56" spans="1:10">
      <c r="A56" s="1508">
        <v>38</v>
      </c>
      <c r="B56" s="1735" t="s">
        <v>5148</v>
      </c>
      <c r="C56" s="1673">
        <v>0</v>
      </c>
      <c r="D56" s="1938">
        <v>744516</v>
      </c>
      <c r="E56" s="3508" t="s">
        <v>2904</v>
      </c>
      <c r="F56" s="2892"/>
      <c r="G56" s="2855">
        <f t="shared" si="0"/>
        <v>744516</v>
      </c>
      <c r="H56" s="1502"/>
      <c r="I56" s="1502"/>
      <c r="J56" s="1502"/>
    </row>
    <row r="57" spans="1:10">
      <c r="A57" s="1508">
        <v>39</v>
      </c>
      <c r="B57" s="1735" t="s">
        <v>5149</v>
      </c>
      <c r="C57" s="1673">
        <v>0</v>
      </c>
      <c r="D57" s="1938">
        <v>609149</v>
      </c>
      <c r="E57" s="3508" t="s">
        <v>2904</v>
      </c>
      <c r="F57" s="2892"/>
      <c r="G57" s="2855">
        <f t="shared" si="0"/>
        <v>609149</v>
      </c>
      <c r="H57" s="1502"/>
      <c r="I57" s="1502"/>
      <c r="J57" s="1502"/>
    </row>
    <row r="58" spans="1:10">
      <c r="A58" s="1508">
        <v>40</v>
      </c>
      <c r="B58" s="1735" t="s">
        <v>6518</v>
      </c>
      <c r="C58" s="1673">
        <v>0</v>
      </c>
      <c r="D58" s="1938">
        <v>5856080</v>
      </c>
      <c r="E58" s="3508" t="s">
        <v>2904</v>
      </c>
      <c r="F58" s="2892"/>
      <c r="G58" s="2855">
        <f t="shared" si="0"/>
        <v>5856080</v>
      </c>
      <c r="H58" s="1502"/>
      <c r="I58" s="1502"/>
      <c r="J58" s="1502"/>
    </row>
    <row r="59" spans="1:10">
      <c r="A59" s="3461">
        <v>41</v>
      </c>
      <c r="B59" s="1735" t="s">
        <v>5150</v>
      </c>
      <c r="C59" s="1673">
        <v>0</v>
      </c>
      <c r="D59" s="1938">
        <v>1662762</v>
      </c>
      <c r="E59" s="3508" t="s">
        <v>5156</v>
      </c>
      <c r="F59" s="2892">
        <v>981940</v>
      </c>
      <c r="G59" s="2855">
        <f t="shared" si="0"/>
        <v>680822</v>
      </c>
      <c r="H59" s="1502"/>
      <c r="I59" s="1502"/>
      <c r="J59" s="1502"/>
    </row>
    <row r="60" spans="1:10">
      <c r="A60" s="3461">
        <v>42</v>
      </c>
      <c r="B60" s="1735" t="s">
        <v>6523</v>
      </c>
      <c r="C60" s="1673">
        <v>0</v>
      </c>
      <c r="D60" s="1938">
        <v>4096966</v>
      </c>
      <c r="E60" s="3508" t="s">
        <v>2904</v>
      </c>
      <c r="F60" s="2892"/>
      <c r="G60" s="2855">
        <f t="shared" si="0"/>
        <v>4096966</v>
      </c>
      <c r="H60" s="1502"/>
      <c r="I60" s="1502"/>
      <c r="J60" s="1502"/>
    </row>
    <row r="61" spans="1:10">
      <c r="A61" s="3461">
        <v>43</v>
      </c>
      <c r="B61" s="1735" t="s">
        <v>6524</v>
      </c>
      <c r="C61" s="1673">
        <v>0</v>
      </c>
      <c r="D61" s="1938">
        <v>24672020</v>
      </c>
      <c r="E61" s="3508" t="s">
        <v>2904</v>
      </c>
      <c r="F61" s="2892"/>
      <c r="G61" s="2855">
        <f t="shared" si="0"/>
        <v>24672020</v>
      </c>
      <c r="H61" s="1502"/>
      <c r="I61" s="1502"/>
      <c r="J61" s="1502"/>
    </row>
    <row r="62" spans="1:10">
      <c r="A62" s="1508">
        <v>44</v>
      </c>
      <c r="B62" s="1735" t="s">
        <v>5151</v>
      </c>
      <c r="C62" s="2891">
        <v>904967</v>
      </c>
      <c r="D62" s="1938">
        <v>400155</v>
      </c>
      <c r="E62" s="3508" t="s">
        <v>2904</v>
      </c>
      <c r="F62" s="2892"/>
      <c r="G62" s="2855">
        <f t="shared" si="0"/>
        <v>1305122</v>
      </c>
      <c r="H62" s="1502"/>
      <c r="I62" s="1502"/>
      <c r="J62" s="1502"/>
    </row>
    <row r="63" spans="1:10">
      <c r="A63" s="1508">
        <v>45</v>
      </c>
      <c r="B63" s="1735" t="s">
        <v>536</v>
      </c>
      <c r="C63" s="1735"/>
      <c r="D63" s="1938"/>
      <c r="E63" s="3508"/>
      <c r="F63" s="2892"/>
      <c r="G63" s="2855"/>
      <c r="H63" s="1502"/>
      <c r="I63" s="1502"/>
      <c r="J63" s="1502"/>
    </row>
    <row r="64" spans="1:10">
      <c r="A64" s="1508">
        <v>46</v>
      </c>
      <c r="B64" s="1735" t="s">
        <v>537</v>
      </c>
      <c r="C64" s="1735"/>
      <c r="D64" s="1938"/>
      <c r="E64" s="1735"/>
      <c r="F64" s="2892"/>
      <c r="G64" s="2855"/>
      <c r="H64" s="1502"/>
      <c r="I64" s="1502"/>
      <c r="J64" s="1502"/>
    </row>
    <row r="65" spans="1:10" ht="15.75" thickBot="1">
      <c r="A65" s="2073">
        <v>47</v>
      </c>
      <c r="B65" s="1875" t="s">
        <v>172</v>
      </c>
      <c r="C65" s="3462">
        <f>SUM(C19:C64)</f>
        <v>1401110782</v>
      </c>
      <c r="D65" s="3462">
        <f>SUM(D19:D64)</f>
        <v>821931688</v>
      </c>
      <c r="E65" s="2074" t="s">
        <v>1774</v>
      </c>
      <c r="F65" s="3463">
        <f>SUM(F19:F64)</f>
        <v>1072387697</v>
      </c>
      <c r="G65" s="3464">
        <f>SUM(G19:G64)</f>
        <v>1150654773</v>
      </c>
      <c r="H65" s="3466"/>
      <c r="I65" s="3466"/>
      <c r="J65" s="1502"/>
    </row>
    <row r="66" spans="1:10">
      <c r="A66" s="1502"/>
      <c r="B66" s="1502" t="s">
        <v>1774</v>
      </c>
      <c r="C66" s="1502"/>
      <c r="D66" s="1502" t="s">
        <v>1774</v>
      </c>
      <c r="E66" s="1502"/>
      <c r="F66" s="1502"/>
      <c r="G66" s="1502"/>
      <c r="H66" s="1502"/>
      <c r="I66" s="1502"/>
      <c r="J66" s="1502"/>
    </row>
    <row r="67" spans="1:10">
      <c r="A67" s="2389" t="s">
        <v>4646</v>
      </c>
      <c r="B67" s="2389"/>
      <c r="C67" s="2389"/>
      <c r="D67" s="1721"/>
      <c r="E67" s="1502"/>
      <c r="F67" s="1502"/>
      <c r="G67" s="1502"/>
      <c r="H67" s="1502"/>
      <c r="I67" s="1502"/>
      <c r="J67" s="1502"/>
    </row>
    <row r="68" spans="1:10">
      <c r="A68" s="1517" t="s">
        <v>538</v>
      </c>
      <c r="B68" s="1517"/>
      <c r="C68" s="1517"/>
      <c r="D68" s="1517"/>
      <c r="E68" s="1517"/>
      <c r="F68" s="1517"/>
      <c r="G68" s="1517"/>
      <c r="H68" s="1502"/>
      <c r="I68" s="1502"/>
      <c r="J68" s="1502"/>
    </row>
    <row r="69" spans="1:10">
      <c r="A69" s="1502"/>
      <c r="B69" s="1502"/>
      <c r="C69" s="1502"/>
      <c r="D69" s="1502"/>
      <c r="E69" s="1502"/>
      <c r="F69" s="1502"/>
      <c r="G69" s="1502"/>
      <c r="H69" s="1502"/>
      <c r="I69" s="1502"/>
      <c r="J69" s="1502"/>
    </row>
    <row r="70" spans="1:10" ht="15.75">
      <c r="A70" s="1521" t="s">
        <v>1179</v>
      </c>
      <c r="B70" s="1517"/>
      <c r="C70" s="1517"/>
      <c r="D70" s="1517"/>
      <c r="E70" s="1517"/>
      <c r="F70" s="1517"/>
      <c r="G70" s="1517"/>
      <c r="H70" s="1502"/>
      <c r="I70" s="1502"/>
      <c r="J70" s="1502"/>
    </row>
    <row r="71" spans="1:10">
      <c r="A71" s="1502"/>
      <c r="B71" s="1502"/>
      <c r="C71" s="1502"/>
      <c r="D71" s="1502"/>
      <c r="E71" s="1502"/>
      <c r="F71" s="1502"/>
      <c r="G71" s="1502"/>
      <c r="H71" s="1502"/>
      <c r="I71" s="1502"/>
      <c r="J71" s="1502"/>
    </row>
    <row r="72" spans="1:10" ht="15.75" thickBot="1">
      <c r="A72" s="1502" t="str">
        <f>'Data Sheet'!$C$25</f>
        <v xml:space="preserve">Niagara Mohawk Power Corporation </v>
      </c>
      <c r="B72" s="1502"/>
      <c r="C72" s="1502"/>
      <c r="D72" s="1502"/>
      <c r="E72" s="1502"/>
      <c r="F72" s="1916" t="str">
        <f>'Data Sheet'!$C$40</f>
        <v>April 12, 2018</v>
      </c>
      <c r="G72" s="1635" t="str">
        <f>'Data Sheet'!$C$38</f>
        <v>December 31, 2017</v>
      </c>
      <c r="H72" s="1502"/>
      <c r="I72" s="1502"/>
      <c r="J72" s="1502"/>
    </row>
    <row r="73" spans="1:10">
      <c r="A73" s="1476"/>
      <c r="B73" s="1621"/>
      <c r="C73" s="1621"/>
      <c r="D73" s="1621"/>
      <c r="E73" s="1621"/>
      <c r="F73" s="2075"/>
      <c r="G73" s="1822"/>
      <c r="H73" s="1502"/>
      <c r="I73" s="1502"/>
      <c r="J73" s="1502"/>
    </row>
    <row r="74" spans="1:10" ht="15.75">
      <c r="A74" s="1520" t="s">
        <v>525</v>
      </c>
      <c r="B74" s="1517"/>
      <c r="C74" s="1517"/>
      <c r="D74" s="1517"/>
      <c r="E74" s="1517"/>
      <c r="F74" s="1517"/>
      <c r="G74" s="1918"/>
      <c r="H74" s="1502"/>
      <c r="I74" s="1502"/>
      <c r="J74" s="1502"/>
    </row>
    <row r="75" spans="1:10">
      <c r="A75" s="1940"/>
      <c r="B75" s="1517"/>
      <c r="C75" s="1517"/>
      <c r="D75" s="1517"/>
      <c r="E75" s="1517"/>
      <c r="F75" s="1517"/>
      <c r="G75" s="1918"/>
      <c r="H75" s="1502"/>
      <c r="I75" s="1502"/>
      <c r="J75" s="1502"/>
    </row>
    <row r="76" spans="1:10">
      <c r="A76" s="1831"/>
      <c r="B76" s="1832"/>
      <c r="C76" s="1735" t="s">
        <v>3959</v>
      </c>
      <c r="D76" s="1735"/>
      <c r="E76" s="2072" t="s">
        <v>530</v>
      </c>
      <c r="F76" s="1925"/>
      <c r="G76" s="1834"/>
      <c r="H76" s="1502"/>
      <c r="I76" s="1502"/>
      <c r="J76" s="1502"/>
    </row>
    <row r="77" spans="1:10">
      <c r="A77" s="1508"/>
      <c r="B77" s="1754" t="s">
        <v>531</v>
      </c>
      <c r="C77" s="2848" t="s">
        <v>3960</v>
      </c>
      <c r="D77" s="1735"/>
      <c r="E77" s="2848" t="s">
        <v>176</v>
      </c>
      <c r="F77" s="1735"/>
      <c r="G77" s="1834" t="s">
        <v>1822</v>
      </c>
      <c r="H77" s="1502"/>
      <c r="I77" s="1502"/>
      <c r="J77" s="1502"/>
    </row>
    <row r="78" spans="1:10">
      <c r="A78" s="1508" t="s">
        <v>1714</v>
      </c>
      <c r="B78" s="1754" t="s">
        <v>532</v>
      </c>
      <c r="C78" s="2848" t="s">
        <v>4396</v>
      </c>
      <c r="D78" s="2848" t="s">
        <v>533</v>
      </c>
      <c r="E78" s="2848" t="s">
        <v>515</v>
      </c>
      <c r="F78" s="2848" t="s">
        <v>1826</v>
      </c>
      <c r="G78" s="1834" t="s">
        <v>2501</v>
      </c>
      <c r="H78" s="1502"/>
      <c r="I78" s="1502"/>
      <c r="J78" s="1502"/>
    </row>
    <row r="79" spans="1:10">
      <c r="A79" s="1835" t="s">
        <v>1717</v>
      </c>
      <c r="B79" s="1836" t="s">
        <v>3005</v>
      </c>
      <c r="C79" s="2849" t="s">
        <v>3006</v>
      </c>
      <c r="D79" s="2849" t="s">
        <v>3007</v>
      </c>
      <c r="E79" s="2849" t="s">
        <v>534</v>
      </c>
      <c r="F79" s="3478" t="s">
        <v>535</v>
      </c>
      <c r="G79" s="2803" t="s">
        <v>2335</v>
      </c>
      <c r="H79" s="1502"/>
      <c r="I79" s="1502"/>
      <c r="J79" s="1502"/>
    </row>
    <row r="80" spans="1:10">
      <c r="A80" s="1508">
        <v>1</v>
      </c>
      <c r="B80" s="1735"/>
      <c r="C80" s="2891"/>
      <c r="D80" s="2891"/>
      <c r="E80" s="1735"/>
      <c r="F80" s="2891"/>
      <c r="G80" s="3465">
        <f t="shared" ref="G80" si="1">C80+D80-F80</f>
        <v>0</v>
      </c>
      <c r="H80" s="1502"/>
      <c r="I80" s="1502"/>
      <c r="J80" s="1502"/>
    </row>
    <row r="81" spans="1:10">
      <c r="A81" s="1508">
        <v>2</v>
      </c>
      <c r="B81" s="1735"/>
      <c r="C81" s="2891"/>
      <c r="D81" s="2891"/>
      <c r="E81" s="1735"/>
      <c r="F81" s="2891"/>
      <c r="G81" s="3465"/>
      <c r="H81" s="1502"/>
      <c r="I81" s="1502"/>
      <c r="J81" s="1502"/>
    </row>
    <row r="82" spans="1:10">
      <c r="A82" s="1508">
        <v>3</v>
      </c>
      <c r="B82" s="1735"/>
      <c r="C82" s="2891"/>
      <c r="D82" s="2891"/>
      <c r="E82" s="1735"/>
      <c r="F82" s="2891"/>
      <c r="G82" s="3465"/>
      <c r="H82" s="1502"/>
      <c r="I82" s="1502"/>
      <c r="J82" s="1502"/>
    </row>
    <row r="83" spans="1:10">
      <c r="A83" s="1508">
        <v>4</v>
      </c>
      <c r="B83" s="1735"/>
      <c r="C83" s="2891"/>
      <c r="D83" s="2891"/>
      <c r="E83" s="1735"/>
      <c r="F83" s="2891"/>
      <c r="G83" s="3465"/>
      <c r="H83" s="1502"/>
      <c r="I83" s="1502"/>
      <c r="J83" s="1502"/>
    </row>
    <row r="84" spans="1:10">
      <c r="A84" s="1508">
        <v>5</v>
      </c>
      <c r="B84" s="1735"/>
      <c r="C84" s="2891"/>
      <c r="D84" s="2891"/>
      <c r="E84" s="1735"/>
      <c r="F84" s="2891"/>
      <c r="G84" s="3465"/>
      <c r="H84" s="1502"/>
      <c r="I84" s="1502"/>
      <c r="J84" s="1502"/>
    </row>
    <row r="85" spans="1:10">
      <c r="A85" s="1508">
        <v>6</v>
      </c>
      <c r="B85" s="1735"/>
      <c r="C85" s="2891"/>
      <c r="D85" s="2891"/>
      <c r="E85" s="1735"/>
      <c r="F85" s="2891"/>
      <c r="G85" s="3465"/>
      <c r="H85" s="1502"/>
      <c r="I85" s="1502"/>
      <c r="J85" s="1502"/>
    </row>
    <row r="86" spans="1:10">
      <c r="A86" s="1508">
        <v>7</v>
      </c>
      <c r="B86" s="1735"/>
      <c r="C86" s="1735"/>
      <c r="D86" s="1938"/>
      <c r="E86" s="1735"/>
      <c r="F86" s="1938"/>
      <c r="G86" s="1911"/>
      <c r="H86" s="1502"/>
      <c r="I86" s="1502"/>
      <c r="J86" s="1502"/>
    </row>
    <row r="87" spans="1:10">
      <c r="A87" s="1508">
        <v>8</v>
      </c>
      <c r="B87" s="1735"/>
      <c r="C87" s="1735"/>
      <c r="D87" s="1938"/>
      <c r="E87" s="1735"/>
      <c r="F87" s="1938"/>
      <c r="G87" s="1911"/>
      <c r="H87" s="1502"/>
      <c r="I87" s="1502"/>
      <c r="J87" s="1502"/>
    </row>
    <row r="88" spans="1:10">
      <c r="A88" s="1508">
        <v>9</v>
      </c>
      <c r="B88" s="1735"/>
      <c r="C88" s="1735"/>
      <c r="D88" s="1938"/>
      <c r="E88" s="1735"/>
      <c r="F88" s="1938"/>
      <c r="G88" s="1911"/>
      <c r="H88" s="1502"/>
      <c r="I88" s="1502"/>
      <c r="J88" s="1502"/>
    </row>
    <row r="89" spans="1:10">
      <c r="A89" s="1508">
        <v>10</v>
      </c>
      <c r="B89" s="1735"/>
      <c r="C89" s="1735"/>
      <c r="D89" s="1938"/>
      <c r="E89" s="1735"/>
      <c r="F89" s="2023"/>
      <c r="G89" s="1911"/>
      <c r="H89" s="1502"/>
      <c r="I89" s="1502"/>
      <c r="J89" s="1502"/>
    </row>
    <row r="90" spans="1:10">
      <c r="A90" s="1508">
        <v>11</v>
      </c>
      <c r="B90" s="1735"/>
      <c r="C90" s="1735"/>
      <c r="D90" s="1938"/>
      <c r="E90" s="1735"/>
      <c r="F90" s="1938"/>
      <c r="G90" s="1911"/>
      <c r="H90" s="1502"/>
      <c r="I90" s="1502"/>
      <c r="J90" s="1502"/>
    </row>
    <row r="91" spans="1:10">
      <c r="A91" s="1508">
        <v>12</v>
      </c>
      <c r="B91" s="1735"/>
      <c r="C91" s="1735"/>
      <c r="D91" s="1938"/>
      <c r="E91" s="1735"/>
      <c r="F91" s="1938"/>
      <c r="G91" s="1911"/>
      <c r="H91" s="1502"/>
      <c r="I91" s="1502"/>
      <c r="J91" s="1502"/>
    </row>
    <row r="92" spans="1:10">
      <c r="A92" s="1508">
        <v>13</v>
      </c>
      <c r="B92" s="1735"/>
      <c r="C92" s="1735"/>
      <c r="D92" s="1938"/>
      <c r="E92" s="1735"/>
      <c r="F92" s="1938"/>
      <c r="G92" s="1911"/>
      <c r="H92" s="1502"/>
      <c r="I92" s="1502"/>
      <c r="J92" s="1502"/>
    </row>
    <row r="93" spans="1:10">
      <c r="A93" s="1508">
        <v>14</v>
      </c>
      <c r="B93" s="1735"/>
      <c r="C93" s="1735"/>
      <c r="D93" s="1938"/>
      <c r="E93" s="1735"/>
      <c r="F93" s="1938"/>
      <c r="G93" s="1911"/>
      <c r="H93" s="1502"/>
      <c r="I93" s="1502"/>
      <c r="J93" s="1502"/>
    </row>
    <row r="94" spans="1:10">
      <c r="A94" s="1508">
        <v>15</v>
      </c>
      <c r="B94" s="1735"/>
      <c r="C94" s="1735"/>
      <c r="D94" s="1938"/>
      <c r="E94" s="1735"/>
      <c r="F94" s="1938"/>
      <c r="G94" s="1911"/>
      <c r="H94" s="1502"/>
      <c r="I94" s="1502"/>
      <c r="J94" s="1502"/>
    </row>
    <row r="95" spans="1:10">
      <c r="A95" s="1508">
        <v>16</v>
      </c>
      <c r="B95" s="1735"/>
      <c r="C95" s="1735"/>
      <c r="D95" s="1938"/>
      <c r="E95" s="1735"/>
      <c r="F95" s="1938"/>
      <c r="G95" s="1911"/>
    </row>
    <row r="96" spans="1:10">
      <c r="A96" s="1508">
        <v>17</v>
      </c>
      <c r="B96" s="1735"/>
      <c r="C96" s="1735"/>
      <c r="D96" s="1938"/>
      <c r="E96" s="1735"/>
      <c r="F96" s="1938"/>
      <c r="G96" s="1911"/>
    </row>
    <row r="97" spans="1:7">
      <c r="A97" s="1508">
        <v>18</v>
      </c>
      <c r="B97" s="1735"/>
      <c r="C97" s="1735"/>
      <c r="D97" s="1938"/>
      <c r="E97" s="1735"/>
      <c r="F97" s="1938"/>
      <c r="G97" s="1911"/>
    </row>
    <row r="98" spans="1:7">
      <c r="A98" s="1508">
        <v>19</v>
      </c>
      <c r="B98" s="1735"/>
      <c r="C98" s="1735"/>
      <c r="D98" s="1938"/>
      <c r="E98" s="1735"/>
      <c r="F98" s="1938"/>
      <c r="G98" s="1911"/>
    </row>
    <row r="99" spans="1:7">
      <c r="A99" s="1508">
        <v>20</v>
      </c>
      <c r="B99" s="1735"/>
      <c r="C99" s="1735"/>
      <c r="D99" s="1938"/>
      <c r="E99" s="1735"/>
      <c r="F99" s="1938"/>
      <c r="G99" s="1911"/>
    </row>
    <row r="100" spans="1:7">
      <c r="A100" s="1508">
        <v>21</v>
      </c>
      <c r="B100" s="1735"/>
      <c r="C100" s="1735"/>
      <c r="D100" s="1938"/>
      <c r="E100" s="1735"/>
      <c r="F100" s="1938"/>
      <c r="G100" s="1911"/>
    </row>
    <row r="101" spans="1:7">
      <c r="A101" s="1508">
        <v>22</v>
      </c>
      <c r="B101" s="1735"/>
      <c r="C101" s="1735"/>
      <c r="D101" s="1938"/>
      <c r="E101" s="1735"/>
      <c r="F101" s="1938"/>
      <c r="G101" s="1911"/>
    </row>
    <row r="102" spans="1:7">
      <c r="A102" s="1508">
        <v>23</v>
      </c>
      <c r="B102" s="1735"/>
      <c r="C102" s="1735"/>
      <c r="D102" s="1938"/>
      <c r="E102" s="1735"/>
      <c r="F102" s="1938"/>
      <c r="G102" s="1911"/>
    </row>
    <row r="103" spans="1:7">
      <c r="A103" s="1508">
        <v>24</v>
      </c>
      <c r="B103" s="1735"/>
      <c r="C103" s="1735"/>
      <c r="D103" s="1938"/>
      <c r="E103" s="1735"/>
      <c r="F103" s="1938"/>
      <c r="G103" s="1911"/>
    </row>
    <row r="104" spans="1:7">
      <c r="A104" s="1508">
        <v>25</v>
      </c>
      <c r="B104" s="1735"/>
      <c r="C104" s="1735"/>
      <c r="D104" s="1938"/>
      <c r="E104" s="1735"/>
      <c r="F104" s="1938"/>
      <c r="G104" s="1911"/>
    </row>
    <row r="105" spans="1:7">
      <c r="A105" s="1508">
        <v>26</v>
      </c>
      <c r="B105" s="1735"/>
      <c r="C105" s="1735"/>
      <c r="D105" s="1938"/>
      <c r="E105" s="1735"/>
      <c r="F105" s="1938"/>
      <c r="G105" s="1911"/>
    </row>
    <row r="106" spans="1:7">
      <c r="A106" s="1508">
        <v>27</v>
      </c>
      <c r="B106" s="1735"/>
      <c r="C106" s="1735"/>
      <c r="D106" s="1938"/>
      <c r="E106" s="1735"/>
      <c r="F106" s="1938"/>
      <c r="G106" s="1911"/>
    </row>
    <row r="107" spans="1:7">
      <c r="A107" s="1508">
        <v>28</v>
      </c>
      <c r="B107" s="1735"/>
      <c r="C107" s="1735"/>
      <c r="D107" s="1938"/>
      <c r="E107" s="1735"/>
      <c r="F107" s="1938"/>
      <c r="G107" s="1911"/>
    </row>
    <row r="108" spans="1:7">
      <c r="A108" s="1508">
        <v>29</v>
      </c>
      <c r="B108" s="1735"/>
      <c r="C108" s="1735"/>
      <c r="D108" s="1938"/>
      <c r="E108" s="1735"/>
      <c r="F108" s="1938"/>
      <c r="G108" s="1911"/>
    </row>
    <row r="109" spans="1:7">
      <c r="A109" s="1508">
        <v>30</v>
      </c>
      <c r="B109" s="1735"/>
      <c r="C109" s="1735"/>
      <c r="D109" s="1938"/>
      <c r="E109" s="1735"/>
      <c r="F109" s="1938"/>
      <c r="G109" s="1911"/>
    </row>
    <row r="110" spans="1:7">
      <c r="A110" s="1508">
        <v>31</v>
      </c>
      <c r="B110" s="1735"/>
      <c r="C110" s="1735"/>
      <c r="D110" s="1938"/>
      <c r="E110" s="1735"/>
      <c r="F110" s="2023"/>
      <c r="G110" s="1911"/>
    </row>
    <row r="111" spans="1:7">
      <c r="A111" s="1508">
        <v>32</v>
      </c>
      <c r="B111" s="1735"/>
      <c r="C111" s="1735"/>
      <c r="D111" s="1938"/>
      <c r="E111" s="1735"/>
      <c r="F111" s="2023"/>
      <c r="G111" s="1911"/>
    </row>
    <row r="112" spans="1:7">
      <c r="A112" s="1508">
        <v>33</v>
      </c>
      <c r="B112" s="1735"/>
      <c r="C112" s="1735"/>
      <c r="D112" s="1938"/>
      <c r="E112" s="1735"/>
      <c r="F112" s="2023"/>
      <c r="G112" s="1911"/>
    </row>
    <row r="113" spans="1:7">
      <c r="A113" s="1508">
        <v>34</v>
      </c>
      <c r="B113" s="1735"/>
      <c r="C113" s="1735"/>
      <c r="D113" s="1938"/>
      <c r="E113" s="1735"/>
      <c r="F113" s="2023"/>
      <c r="G113" s="1911"/>
    </row>
    <row r="114" spans="1:7">
      <c r="A114" s="1508">
        <v>35</v>
      </c>
      <c r="B114" s="1735"/>
      <c r="C114" s="1735"/>
      <c r="D114" s="1938"/>
      <c r="E114" s="1735"/>
      <c r="F114" s="2023"/>
      <c r="G114" s="1911"/>
    </row>
    <row r="115" spans="1:7">
      <c r="A115" s="1508">
        <v>36</v>
      </c>
      <c r="B115" s="1735"/>
      <c r="C115" s="1735"/>
      <c r="D115" s="1938"/>
      <c r="E115" s="1735"/>
      <c r="F115" s="2023"/>
      <c r="G115" s="1911"/>
    </row>
    <row r="116" spans="1:7">
      <c r="A116" s="1508">
        <v>37</v>
      </c>
      <c r="B116" s="1735"/>
      <c r="C116" s="1735"/>
      <c r="D116" s="1938"/>
      <c r="E116" s="1735"/>
      <c r="F116" s="2023"/>
      <c r="G116" s="1911"/>
    </row>
    <row r="117" spans="1:7">
      <c r="A117" s="1508">
        <v>38</v>
      </c>
      <c r="B117" s="1735"/>
      <c r="C117" s="1735"/>
      <c r="D117" s="1938"/>
      <c r="E117" s="1735"/>
      <c r="F117" s="2023"/>
      <c r="G117" s="1911"/>
    </row>
    <row r="118" spans="1:7">
      <c r="A118" s="1508">
        <v>39</v>
      </c>
      <c r="B118" s="1735"/>
      <c r="C118" s="1735"/>
      <c r="D118" s="1938"/>
      <c r="E118" s="1735"/>
      <c r="F118" s="2023"/>
      <c r="G118" s="1911"/>
    </row>
    <row r="119" spans="1:7">
      <c r="A119" s="1508">
        <v>40</v>
      </c>
      <c r="B119" s="1735"/>
      <c r="C119" s="1735"/>
      <c r="D119" s="1938"/>
      <c r="E119" s="1735"/>
      <c r="F119" s="2023"/>
      <c r="G119" s="1911"/>
    </row>
    <row r="120" spans="1:7">
      <c r="A120" s="1508">
        <v>41</v>
      </c>
      <c r="B120" s="1735"/>
      <c r="C120" s="1735"/>
      <c r="D120" s="1938"/>
      <c r="E120" s="1735"/>
      <c r="F120" s="2023"/>
      <c r="G120" s="1911"/>
    </row>
    <row r="121" spans="1:7">
      <c r="A121" s="1508">
        <v>42</v>
      </c>
      <c r="B121" s="1735"/>
      <c r="C121" s="1735"/>
      <c r="D121" s="1938"/>
      <c r="E121" s="1735"/>
      <c r="F121" s="2023"/>
      <c r="G121" s="1911"/>
    </row>
    <row r="122" spans="1:7">
      <c r="A122" s="1508">
        <v>43</v>
      </c>
      <c r="B122" s="1735"/>
      <c r="C122" s="1735"/>
      <c r="D122" s="1938"/>
      <c r="E122" s="1735"/>
      <c r="F122" s="2023"/>
      <c r="G122" s="1911"/>
    </row>
    <row r="123" spans="1:7" ht="15.75" thickBot="1">
      <c r="A123" s="2073">
        <v>44</v>
      </c>
      <c r="B123" s="1875" t="s">
        <v>172</v>
      </c>
      <c r="C123" s="1875"/>
      <c r="D123" s="1900">
        <f>SUM(D80:D122)</f>
        <v>0</v>
      </c>
      <c r="E123" s="2074" t="s">
        <v>1774</v>
      </c>
      <c r="F123" s="1900">
        <f>SUM(F80:F122)</f>
        <v>0</v>
      </c>
      <c r="G123" s="1901">
        <f>SUM(G80:G122)</f>
        <v>0</v>
      </c>
    </row>
    <row r="124" spans="1:7">
      <c r="A124" s="1502"/>
      <c r="B124" s="1502" t="s">
        <v>1774</v>
      </c>
      <c r="C124" s="1502"/>
      <c r="D124" s="1502" t="s">
        <v>1774</v>
      </c>
      <c r="E124" s="1502"/>
      <c r="F124" s="1502"/>
      <c r="G124" s="1502"/>
    </row>
    <row r="125" spans="1:7">
      <c r="A125" s="2389" t="s">
        <v>4646</v>
      </c>
      <c r="B125" s="2389"/>
      <c r="C125" s="2389"/>
      <c r="D125" s="1502"/>
      <c r="E125" s="1502"/>
      <c r="F125" s="1502"/>
      <c r="G125" s="1502"/>
    </row>
    <row r="126" spans="1:7">
      <c r="A126" s="1517" t="s">
        <v>539</v>
      </c>
      <c r="B126" s="1517"/>
      <c r="C126" s="1517"/>
      <c r="D126" s="1517"/>
      <c r="E126" s="1517"/>
      <c r="F126" s="1517"/>
      <c r="G126" s="1517"/>
    </row>
    <row r="127" spans="1:7" ht="15.75" thickBot="1">
      <c r="A127" s="1502" t="str">
        <f>'Data Sheet'!$C$25</f>
        <v xml:space="preserve">Niagara Mohawk Power Corporation </v>
      </c>
      <c r="B127" s="1502"/>
      <c r="C127" s="1502"/>
      <c r="D127" s="1502"/>
      <c r="E127" s="1502"/>
      <c r="F127" s="1916" t="str">
        <f>'Data Sheet'!$C$40</f>
        <v>April 12, 2018</v>
      </c>
      <c r="G127" s="1635" t="str">
        <f>'Data Sheet'!$C$38</f>
        <v>December 31, 2017</v>
      </c>
    </row>
    <row r="128" spans="1:7">
      <c r="A128" s="1476"/>
      <c r="B128" s="1621"/>
      <c r="C128" s="1621"/>
      <c r="D128" s="1621"/>
      <c r="E128" s="1621"/>
      <c r="F128" s="2075"/>
      <c r="G128" s="1822"/>
    </row>
    <row r="129" spans="1:7" ht="15.75">
      <c r="A129" s="1520" t="s">
        <v>525</v>
      </c>
      <c r="B129" s="1517"/>
      <c r="C129" s="1517"/>
      <c r="D129" s="1517"/>
      <c r="E129" s="1517"/>
      <c r="F129" s="1517"/>
      <c r="G129" s="1918"/>
    </row>
    <row r="130" spans="1:7">
      <c r="A130" s="1940"/>
      <c r="B130" s="1517"/>
      <c r="C130" s="1517"/>
      <c r="D130" s="1517"/>
      <c r="E130" s="1517"/>
      <c r="F130" s="1517"/>
      <c r="G130" s="1918"/>
    </row>
    <row r="131" spans="1:7" ht="18.399999999999999" customHeight="1">
      <c r="A131" s="1831"/>
      <c r="B131" s="1832"/>
      <c r="C131" s="1735" t="s">
        <v>3959</v>
      </c>
      <c r="D131" s="1735"/>
      <c r="E131" s="2072" t="s">
        <v>530</v>
      </c>
      <c r="F131" s="1925"/>
      <c r="G131" s="1834"/>
    </row>
    <row r="132" spans="1:7" ht="18.399999999999999" customHeight="1">
      <c r="A132" s="1508"/>
      <c r="B132" s="1754" t="s">
        <v>531</v>
      </c>
      <c r="C132" s="2848" t="s">
        <v>3960</v>
      </c>
      <c r="D132" s="1735"/>
      <c r="E132" s="2848" t="s">
        <v>176</v>
      </c>
      <c r="F132" s="1735"/>
      <c r="G132" s="1834" t="s">
        <v>1822</v>
      </c>
    </row>
    <row r="133" spans="1:7" ht="18.399999999999999" customHeight="1">
      <c r="A133" s="1508" t="s">
        <v>1714</v>
      </c>
      <c r="B133" s="1754" t="s">
        <v>532</v>
      </c>
      <c r="C133" s="2848" t="s">
        <v>4396</v>
      </c>
      <c r="D133" s="2848" t="s">
        <v>533</v>
      </c>
      <c r="E133" s="2848" t="s">
        <v>515</v>
      </c>
      <c r="F133" s="2848" t="s">
        <v>1826</v>
      </c>
      <c r="G133" s="1834" t="s">
        <v>2501</v>
      </c>
    </row>
    <row r="134" spans="1:7" ht="18.399999999999999" customHeight="1">
      <c r="A134" s="1835" t="s">
        <v>1717</v>
      </c>
      <c r="B134" s="1836" t="s">
        <v>3005</v>
      </c>
      <c r="C134" s="2849" t="s">
        <v>3006</v>
      </c>
      <c r="D134" s="2849" t="s">
        <v>3007</v>
      </c>
      <c r="E134" s="2849" t="s">
        <v>534</v>
      </c>
      <c r="F134" s="2803" t="s">
        <v>535</v>
      </c>
      <c r="G134" s="2803" t="s">
        <v>2335</v>
      </c>
    </row>
    <row r="135" spans="1:7" ht="18.399999999999999" customHeight="1">
      <c r="A135" s="1508">
        <v>1</v>
      </c>
      <c r="B135" s="1735"/>
      <c r="C135" s="1735"/>
      <c r="D135" s="2044"/>
      <c r="E135" s="2044"/>
      <c r="F135" s="2044"/>
      <c r="G135" s="1910"/>
    </row>
    <row r="136" spans="1:7" ht="18.399999999999999" customHeight="1">
      <c r="A136" s="1508">
        <v>2</v>
      </c>
      <c r="B136" s="1735"/>
      <c r="C136" s="1735"/>
      <c r="D136" s="1938"/>
      <c r="E136" s="1735"/>
      <c r="F136" s="1938"/>
      <c r="G136" s="1911"/>
    </row>
    <row r="137" spans="1:7" ht="18.399999999999999" customHeight="1">
      <c r="A137" s="1508">
        <v>3</v>
      </c>
      <c r="B137" s="1735"/>
      <c r="C137" s="1735"/>
      <c r="D137" s="1938"/>
      <c r="E137" s="1735"/>
      <c r="F137" s="1938"/>
      <c r="G137" s="1911"/>
    </row>
    <row r="138" spans="1:7" ht="18.399999999999999" customHeight="1">
      <c r="A138" s="1508">
        <v>4</v>
      </c>
      <c r="B138" s="1735"/>
      <c r="C138" s="1735"/>
      <c r="D138" s="1938"/>
      <c r="E138" s="1735"/>
      <c r="F138" s="1938"/>
      <c r="G138" s="1911"/>
    </row>
    <row r="139" spans="1:7" ht="18.399999999999999" customHeight="1">
      <c r="A139" s="1508">
        <v>5</v>
      </c>
      <c r="B139" s="1735"/>
      <c r="C139" s="1735"/>
      <c r="D139" s="1938"/>
      <c r="E139" s="1735"/>
      <c r="F139" s="1938"/>
      <c r="G139" s="1911"/>
    </row>
    <row r="140" spans="1:7" ht="18.399999999999999" customHeight="1">
      <c r="A140" s="1508">
        <v>6</v>
      </c>
      <c r="B140" s="1735"/>
      <c r="C140" s="1735"/>
      <c r="D140" s="1938"/>
      <c r="E140" s="1735"/>
      <c r="F140" s="1938"/>
      <c r="G140" s="1911"/>
    </row>
    <row r="141" spans="1:7" ht="18.399999999999999" customHeight="1">
      <c r="A141" s="1508">
        <v>7</v>
      </c>
      <c r="B141" s="1735"/>
      <c r="C141" s="1735"/>
      <c r="D141" s="1938"/>
      <c r="E141" s="1735"/>
      <c r="F141" s="1938"/>
      <c r="G141" s="1911"/>
    </row>
    <row r="142" spans="1:7" ht="18.399999999999999" customHeight="1">
      <c r="A142" s="1508">
        <v>8</v>
      </c>
      <c r="B142" s="1735"/>
      <c r="C142" s="1735"/>
      <c r="D142" s="1938"/>
      <c r="E142" s="1735"/>
      <c r="F142" s="1938"/>
      <c r="G142" s="1911"/>
    </row>
    <row r="143" spans="1:7" ht="18.399999999999999" customHeight="1">
      <c r="A143" s="1508">
        <v>9</v>
      </c>
      <c r="B143" s="1735"/>
      <c r="C143" s="1735"/>
      <c r="D143" s="1938"/>
      <c r="E143" s="1735"/>
      <c r="F143" s="1938"/>
      <c r="G143" s="1911"/>
    </row>
    <row r="144" spans="1:7" ht="18.399999999999999" customHeight="1">
      <c r="A144" s="1508">
        <v>10</v>
      </c>
      <c r="B144" s="1735"/>
      <c r="C144" s="1735"/>
      <c r="D144" s="1938"/>
      <c r="E144" s="1735"/>
      <c r="F144" s="2023"/>
      <c r="G144" s="1911"/>
    </row>
    <row r="145" spans="1:7" ht="18.399999999999999" customHeight="1">
      <c r="A145" s="1508">
        <v>11</v>
      </c>
      <c r="B145" s="1735"/>
      <c r="C145" s="1735"/>
      <c r="D145" s="1938"/>
      <c r="E145" s="1735"/>
      <c r="F145" s="1938"/>
      <c r="G145" s="1911"/>
    </row>
    <row r="146" spans="1:7" ht="18.399999999999999" customHeight="1">
      <c r="A146" s="1508">
        <v>12</v>
      </c>
      <c r="B146" s="1735"/>
      <c r="C146" s="1735"/>
      <c r="D146" s="1938"/>
      <c r="E146" s="1735"/>
      <c r="F146" s="1938"/>
      <c r="G146" s="1911"/>
    </row>
    <row r="147" spans="1:7" ht="18.399999999999999" customHeight="1">
      <c r="A147" s="1508">
        <v>13</v>
      </c>
      <c r="B147" s="1735"/>
      <c r="C147" s="1735"/>
      <c r="D147" s="1938"/>
      <c r="E147" s="1735"/>
      <c r="F147" s="1938"/>
      <c r="G147" s="1911"/>
    </row>
    <row r="148" spans="1:7" ht="18.399999999999999" customHeight="1">
      <c r="A148" s="1508">
        <v>14</v>
      </c>
      <c r="B148" s="1735"/>
      <c r="C148" s="1735"/>
      <c r="D148" s="1938"/>
      <c r="E148" s="1735"/>
      <c r="F148" s="1938"/>
      <c r="G148" s="1911"/>
    </row>
    <row r="149" spans="1:7" ht="18.399999999999999" customHeight="1">
      <c r="A149" s="1508">
        <v>15</v>
      </c>
      <c r="B149" s="1735"/>
      <c r="C149" s="1735"/>
      <c r="D149" s="1938"/>
      <c r="E149" s="1735"/>
      <c r="F149" s="1938"/>
      <c r="G149" s="1911"/>
    </row>
    <row r="150" spans="1:7" ht="18.399999999999999" customHeight="1">
      <c r="A150" s="1508">
        <v>16</v>
      </c>
      <c r="B150" s="1735"/>
      <c r="C150" s="1735"/>
      <c r="D150" s="1938"/>
      <c r="E150" s="1735"/>
      <c r="F150" s="1938"/>
      <c r="G150" s="1911"/>
    </row>
    <row r="151" spans="1:7" ht="18.399999999999999" customHeight="1">
      <c r="A151" s="1508">
        <v>17</v>
      </c>
      <c r="B151" s="1735"/>
      <c r="C151" s="1735"/>
      <c r="D151" s="1938"/>
      <c r="E151" s="1735"/>
      <c r="F151" s="1938"/>
      <c r="G151" s="1911"/>
    </row>
    <row r="152" spans="1:7" ht="18.399999999999999" customHeight="1">
      <c r="A152" s="1508">
        <v>18</v>
      </c>
      <c r="B152" s="1735"/>
      <c r="C152" s="1735"/>
      <c r="D152" s="1938"/>
      <c r="E152" s="1735"/>
      <c r="F152" s="1938"/>
      <c r="G152" s="1911"/>
    </row>
    <row r="153" spans="1:7" ht="18.399999999999999" customHeight="1">
      <c r="A153" s="1508">
        <v>19</v>
      </c>
      <c r="B153" s="1735"/>
      <c r="C153" s="1735"/>
      <c r="D153" s="1938"/>
      <c r="E153" s="1735"/>
      <c r="F153" s="1938"/>
      <c r="G153" s="1911"/>
    </row>
    <row r="154" spans="1:7" ht="18.399999999999999" customHeight="1">
      <c r="A154" s="1508">
        <v>20</v>
      </c>
      <c r="B154" s="1735"/>
      <c r="C154" s="1735"/>
      <c r="D154" s="1938"/>
      <c r="E154" s="1735"/>
      <c r="F154" s="1938"/>
      <c r="G154" s="1911"/>
    </row>
    <row r="155" spans="1:7" ht="18.399999999999999" customHeight="1">
      <c r="A155" s="1508">
        <v>21</v>
      </c>
      <c r="B155" s="1735"/>
      <c r="C155" s="1735"/>
      <c r="D155" s="1938"/>
      <c r="E155" s="1735"/>
      <c r="F155" s="1938"/>
      <c r="G155" s="1911"/>
    </row>
    <row r="156" spans="1:7" ht="18.399999999999999" customHeight="1">
      <c r="A156" s="1508">
        <v>22</v>
      </c>
      <c r="B156" s="1735"/>
      <c r="C156" s="1735"/>
      <c r="D156" s="1938"/>
      <c r="E156" s="1735"/>
      <c r="F156" s="1938"/>
      <c r="G156" s="1911"/>
    </row>
    <row r="157" spans="1:7" ht="18.399999999999999" customHeight="1">
      <c r="A157" s="1508">
        <v>23</v>
      </c>
      <c r="B157" s="1735"/>
      <c r="C157" s="1735"/>
      <c r="D157" s="1938"/>
      <c r="E157" s="1735"/>
      <c r="F157" s="1938"/>
      <c r="G157" s="1911"/>
    </row>
    <row r="158" spans="1:7" ht="18.399999999999999" customHeight="1">
      <c r="A158" s="1508">
        <v>24</v>
      </c>
      <c r="B158" s="1735"/>
      <c r="C158" s="1735"/>
      <c r="D158" s="1938"/>
      <c r="E158" s="1735"/>
      <c r="F158" s="1938"/>
      <c r="G158" s="1911"/>
    </row>
    <row r="159" spans="1:7" ht="18.399999999999999" customHeight="1">
      <c r="A159" s="1508">
        <v>25</v>
      </c>
      <c r="B159" s="1735"/>
      <c r="C159" s="1735"/>
      <c r="D159" s="1938"/>
      <c r="E159" s="1735"/>
      <c r="F159" s="1938"/>
      <c r="G159" s="1911"/>
    </row>
    <row r="160" spans="1:7" ht="18.399999999999999" customHeight="1">
      <c r="A160" s="1508">
        <v>26</v>
      </c>
      <c r="B160" s="1735"/>
      <c r="C160" s="1735"/>
      <c r="D160" s="1938"/>
      <c r="E160" s="1735"/>
      <c r="F160" s="1938"/>
      <c r="G160" s="1911"/>
    </row>
    <row r="161" spans="1:7" ht="18.399999999999999" customHeight="1">
      <c r="A161" s="1508">
        <v>27</v>
      </c>
      <c r="B161" s="1735"/>
      <c r="C161" s="1735"/>
      <c r="D161" s="1938"/>
      <c r="E161" s="1735"/>
      <c r="F161" s="1938"/>
      <c r="G161" s="1911"/>
    </row>
    <row r="162" spans="1:7" ht="18.399999999999999" customHeight="1">
      <c r="A162" s="1508">
        <v>28</v>
      </c>
      <c r="B162" s="1735"/>
      <c r="C162" s="1735"/>
      <c r="D162" s="1938"/>
      <c r="E162" s="1735"/>
      <c r="F162" s="1938"/>
      <c r="G162" s="1911"/>
    </row>
    <row r="163" spans="1:7" ht="18.399999999999999" customHeight="1">
      <c r="A163" s="1508">
        <v>29</v>
      </c>
      <c r="B163" s="1735"/>
      <c r="C163" s="1735"/>
      <c r="D163" s="1938"/>
      <c r="E163" s="1735"/>
      <c r="F163" s="1938"/>
      <c r="G163" s="1911"/>
    </row>
    <row r="164" spans="1:7" ht="18.399999999999999" customHeight="1">
      <c r="A164" s="1508">
        <v>30</v>
      </c>
      <c r="B164" s="1735"/>
      <c r="C164" s="1735"/>
      <c r="D164" s="1938"/>
      <c r="E164" s="1735"/>
      <c r="F164" s="1938"/>
      <c r="G164" s="1911"/>
    </row>
    <row r="165" spans="1:7" ht="18.399999999999999" customHeight="1">
      <c r="A165" s="1508">
        <v>31</v>
      </c>
      <c r="B165" s="1735"/>
      <c r="C165" s="1735"/>
      <c r="D165" s="1938"/>
      <c r="E165" s="1735"/>
      <c r="F165" s="2023"/>
      <c r="G165" s="1911"/>
    </row>
    <row r="166" spans="1:7" ht="18.399999999999999" customHeight="1">
      <c r="A166" s="1508">
        <v>32</v>
      </c>
      <c r="B166" s="1735"/>
      <c r="C166" s="1735"/>
      <c r="D166" s="1938"/>
      <c r="E166" s="1735"/>
      <c r="F166" s="2023"/>
      <c r="G166" s="1911"/>
    </row>
    <row r="167" spans="1:7" ht="18.399999999999999" customHeight="1">
      <c r="A167" s="1508">
        <v>33</v>
      </c>
      <c r="B167" s="1735"/>
      <c r="C167" s="1735"/>
      <c r="D167" s="1938"/>
      <c r="E167" s="1735"/>
      <c r="F167" s="2023"/>
      <c r="G167" s="1911"/>
    </row>
    <row r="168" spans="1:7" ht="18.399999999999999" customHeight="1">
      <c r="A168" s="1508">
        <v>34</v>
      </c>
      <c r="B168" s="1735"/>
      <c r="C168" s="1735"/>
      <c r="D168" s="1938"/>
      <c r="E168" s="1735"/>
      <c r="F168" s="2023"/>
      <c r="G168" s="1911"/>
    </row>
    <row r="169" spans="1:7" ht="18.399999999999999" customHeight="1">
      <c r="A169" s="1508">
        <v>35</v>
      </c>
      <c r="B169" s="1735"/>
      <c r="C169" s="1735"/>
      <c r="D169" s="1938"/>
      <c r="E169" s="1735"/>
      <c r="F169" s="2023"/>
      <c r="G169" s="1911"/>
    </row>
    <row r="170" spans="1:7" ht="18.399999999999999" customHeight="1">
      <c r="A170" s="1508">
        <v>36</v>
      </c>
      <c r="B170" s="1735"/>
      <c r="C170" s="1735"/>
      <c r="D170" s="1938"/>
      <c r="E170" s="1735"/>
      <c r="F170" s="2023"/>
      <c r="G170" s="1911"/>
    </row>
    <row r="171" spans="1:7" ht="18.399999999999999" customHeight="1">
      <c r="A171" s="1508">
        <v>37</v>
      </c>
      <c r="B171" s="1735"/>
      <c r="C171" s="1735"/>
      <c r="D171" s="1938"/>
      <c r="E171" s="1735"/>
      <c r="F171" s="2023"/>
      <c r="G171" s="1911"/>
    </row>
    <row r="172" spans="1:7" ht="18.399999999999999" customHeight="1">
      <c r="A172" s="1508">
        <v>38</v>
      </c>
      <c r="B172" s="1735"/>
      <c r="C172" s="1735"/>
      <c r="D172" s="1938"/>
      <c r="E172" s="1735"/>
      <c r="F172" s="2023"/>
      <c r="G172" s="1911"/>
    </row>
    <row r="173" spans="1:7" ht="18.399999999999999" customHeight="1">
      <c r="A173" s="1508">
        <v>39</v>
      </c>
      <c r="B173" s="1735"/>
      <c r="C173" s="1735"/>
      <c r="D173" s="1938"/>
      <c r="E173" s="1735"/>
      <c r="F173" s="2023"/>
      <c r="G173" s="1911"/>
    </row>
    <row r="174" spans="1:7" ht="18.399999999999999" customHeight="1">
      <c r="A174" s="1508">
        <v>40</v>
      </c>
      <c r="B174" s="1735"/>
      <c r="C174" s="1735"/>
      <c r="D174" s="1938"/>
      <c r="E174" s="1735"/>
      <c r="F174" s="2023"/>
      <c r="G174" s="1911"/>
    </row>
    <row r="175" spans="1:7" ht="18.399999999999999" customHeight="1">
      <c r="A175" s="1508">
        <v>41</v>
      </c>
      <c r="B175" s="1735"/>
      <c r="C175" s="1735"/>
      <c r="D175" s="1938"/>
      <c r="E175" s="1735"/>
      <c r="F175" s="2023"/>
      <c r="G175" s="1911"/>
    </row>
    <row r="176" spans="1:7" ht="18.399999999999999" customHeight="1">
      <c r="A176" s="1508">
        <v>42</v>
      </c>
      <c r="B176" s="1735"/>
      <c r="C176" s="1735"/>
      <c r="D176" s="1938"/>
      <c r="E176" s="1735"/>
      <c r="F176" s="2023"/>
      <c r="G176" s="1911"/>
    </row>
    <row r="177" spans="1:7" ht="18.399999999999999" customHeight="1">
      <c r="A177" s="1508">
        <v>43</v>
      </c>
      <c r="B177" s="1735"/>
      <c r="C177" s="1735"/>
      <c r="D177" s="1938"/>
      <c r="E177" s="1735"/>
      <c r="F177" s="2023"/>
      <c r="G177" s="1911"/>
    </row>
    <row r="178" spans="1:7" ht="18.399999999999999" customHeight="1" thickBot="1">
      <c r="A178" s="2073">
        <v>44</v>
      </c>
      <c r="B178" s="1875" t="s">
        <v>172</v>
      </c>
      <c r="C178" s="1875"/>
      <c r="D178" s="1900">
        <f>SUM(D135:D177)</f>
        <v>0</v>
      </c>
      <c r="E178" s="2074" t="s">
        <v>1774</v>
      </c>
      <c r="F178" s="1900">
        <f>SUM(F135:F177)</f>
        <v>0</v>
      </c>
      <c r="G178" s="1901">
        <f>SUM(G135:G177)</f>
        <v>0</v>
      </c>
    </row>
    <row r="179" spans="1:7">
      <c r="A179" s="1502"/>
      <c r="B179" s="1502" t="s">
        <v>1774</v>
      </c>
      <c r="C179" s="1502"/>
      <c r="D179" s="1502" t="s">
        <v>1774</v>
      </c>
      <c r="E179" s="1502"/>
      <c r="F179" s="1502"/>
      <c r="G179" s="1502"/>
    </row>
    <row r="180" spans="1:7">
      <c r="A180" s="2389" t="s">
        <v>4646</v>
      </c>
      <c r="B180" s="2389"/>
      <c r="C180" s="2389"/>
      <c r="D180" s="1502"/>
      <c r="E180" s="1502"/>
      <c r="F180" s="1502"/>
      <c r="G180" s="1502"/>
    </row>
    <row r="181" spans="1:7">
      <c r="A181" s="1517" t="s">
        <v>540</v>
      </c>
      <c r="B181" s="1517"/>
      <c r="C181" s="1517"/>
      <c r="D181" s="1517"/>
      <c r="E181" s="1517"/>
      <c r="F181" s="1517"/>
      <c r="G181" s="1517"/>
    </row>
  </sheetData>
  <printOptions horizontalCentered="1" verticalCentered="1"/>
  <pageMargins left="0.5" right="0.5" top="0.5" bottom="0.5" header="0.5" footer="0.5"/>
  <pageSetup scale="58" orientation="portrait" horizontalDpi="300" verticalDpi="300" r:id="rId1"/>
  <headerFooter alignWithMargins="0"/>
  <rowBreaks count="2" manualBreakCount="2">
    <brk id="70" max="6" man="1"/>
    <brk id="126" max="16383" man="1"/>
  </rowBreaks>
  <ignoredErrors>
    <ignoredError sqref="E19:E49 E55"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S129"/>
  <sheetViews>
    <sheetView defaultGridColor="0" view="pageBreakPreview" colorId="22" zoomScaleNormal="100" zoomScaleSheetLayoutView="100" workbookViewId="0">
      <selection activeCell="E21" sqref="E21"/>
    </sheetView>
  </sheetViews>
  <sheetFormatPr defaultColWidth="9.6640625" defaultRowHeight="15"/>
  <cols>
    <col min="1" max="1" width="4.6640625" style="1479" customWidth="1"/>
    <col min="2" max="2" width="38.44140625" style="1479" customWidth="1"/>
    <col min="3" max="3" width="14.77734375" style="1479" customWidth="1"/>
    <col min="4" max="4" width="15" style="1479" customWidth="1"/>
    <col min="5" max="5" width="13" style="1479" customWidth="1"/>
    <col min="6" max="6" width="14.44140625" style="1479" customWidth="1"/>
    <col min="7" max="7" width="16.44140625" style="1479" customWidth="1"/>
    <col min="8" max="16384" width="9.6640625" style="1479"/>
  </cols>
  <sheetData>
    <row r="1" spans="1:19" ht="16.149999999999999" customHeight="1">
      <c r="A1" s="1476" t="s">
        <v>1785</v>
      </c>
      <c r="B1" s="1621"/>
      <c r="C1" s="1823" t="s">
        <v>3273</v>
      </c>
      <c r="D1" s="1621"/>
      <c r="E1" s="1477"/>
      <c r="F1" s="1621" t="s">
        <v>1787</v>
      </c>
      <c r="G1" s="1884" t="s">
        <v>1788</v>
      </c>
      <c r="H1" s="1502"/>
      <c r="I1" s="1502"/>
      <c r="J1" s="1502"/>
      <c r="K1" s="1502"/>
      <c r="L1" s="1502"/>
      <c r="M1" s="1502"/>
      <c r="N1" s="1502"/>
      <c r="O1" s="1502"/>
      <c r="P1" s="1502"/>
      <c r="Q1" s="1502"/>
      <c r="R1" s="1502"/>
      <c r="S1" s="1502"/>
    </row>
    <row r="2" spans="1:19" ht="16.149999999999999" customHeight="1">
      <c r="A2" s="1480" t="str">
        <f>'Data Sheet'!$C$25</f>
        <v xml:space="preserve">Niagara Mohawk Power Corporation </v>
      </c>
      <c r="B2" s="1502"/>
      <c r="C2" s="1735" t="s">
        <v>1143</v>
      </c>
      <c r="D2" s="1502"/>
      <c r="E2" s="1481"/>
      <c r="F2" s="1502" t="s">
        <v>3292</v>
      </c>
      <c r="G2" s="1885"/>
      <c r="H2" s="1502"/>
      <c r="I2" s="1502"/>
      <c r="J2" s="1502"/>
      <c r="K2" s="1502"/>
      <c r="L2" s="1502"/>
      <c r="M2" s="1502"/>
      <c r="N2" s="1502"/>
      <c r="O2" s="1502"/>
      <c r="P2" s="1502"/>
      <c r="Q2" s="1502"/>
      <c r="R2" s="1502"/>
      <c r="S2" s="1502"/>
    </row>
    <row r="3" spans="1:19" ht="16.149999999999999" customHeight="1">
      <c r="A3" s="1483"/>
      <c r="B3" s="1635"/>
      <c r="C3" s="1825" t="s">
        <v>1144</v>
      </c>
      <c r="D3" s="1635"/>
      <c r="E3" s="1481"/>
      <c r="F3" s="1579" t="str">
        <f>'Data Sheet'!$C$40</f>
        <v>April 12, 2018</v>
      </c>
      <c r="G3" s="1824" t="str">
        <f>'Data Sheet'!$C$38</f>
        <v>December 31, 2017</v>
      </c>
      <c r="H3" s="1502"/>
      <c r="I3" s="1502"/>
      <c r="J3" s="1502"/>
      <c r="K3" s="1502"/>
      <c r="L3" s="1502"/>
      <c r="M3" s="1502"/>
      <c r="N3" s="1502"/>
      <c r="O3" s="1502"/>
      <c r="P3" s="1502"/>
      <c r="Q3" s="1502"/>
      <c r="R3" s="1502"/>
      <c r="S3" s="1502"/>
    </row>
    <row r="4" spans="1:19" ht="16.149999999999999" customHeight="1">
      <c r="A4" s="1827" t="s">
        <v>541</v>
      </c>
      <c r="B4" s="1740"/>
      <c r="C4" s="1740"/>
      <c r="D4" s="1925"/>
      <c r="E4" s="1740"/>
      <c r="F4" s="1740"/>
      <c r="G4" s="1741"/>
      <c r="H4" s="1502"/>
      <c r="I4" s="1502"/>
      <c r="J4" s="1502"/>
      <c r="K4" s="1502"/>
      <c r="L4" s="1502"/>
      <c r="M4" s="1502"/>
      <c r="N4" s="1502"/>
      <c r="O4" s="1502"/>
      <c r="P4" s="1502"/>
      <c r="Q4" s="1502"/>
      <c r="R4" s="1502"/>
      <c r="S4" s="1502"/>
    </row>
    <row r="5" spans="1:19" ht="16.149999999999999" customHeight="1">
      <c r="A5" s="1480"/>
      <c r="B5" s="1502"/>
      <c r="C5" s="1502"/>
      <c r="D5" s="1502"/>
      <c r="E5" s="1502"/>
      <c r="F5" s="1502"/>
      <c r="G5" s="1482"/>
      <c r="H5" s="1502"/>
      <c r="I5" s="1502"/>
      <c r="J5" s="1502"/>
      <c r="K5" s="1502"/>
      <c r="L5" s="1502"/>
      <c r="M5" s="1502"/>
      <c r="N5" s="1502"/>
      <c r="O5" s="1502"/>
      <c r="P5" s="1502"/>
      <c r="Q5" s="1502"/>
      <c r="R5" s="1502"/>
      <c r="S5" s="1502"/>
    </row>
    <row r="6" spans="1:19" ht="16.149999999999999" customHeight="1">
      <c r="A6" s="1480"/>
      <c r="B6" s="1502" t="s">
        <v>542</v>
      </c>
      <c r="C6" s="1502"/>
      <c r="D6" s="1502"/>
      <c r="E6" s="1502"/>
      <c r="F6" s="1502"/>
      <c r="G6" s="1482"/>
      <c r="H6" s="1502"/>
      <c r="I6" s="1502"/>
      <c r="J6" s="1502"/>
      <c r="K6" s="1502"/>
      <c r="L6" s="1502"/>
      <c r="M6" s="1502"/>
      <c r="N6" s="1502"/>
      <c r="O6" s="1502"/>
      <c r="P6" s="1502"/>
      <c r="Q6" s="1502"/>
      <c r="R6" s="1502"/>
      <c r="S6" s="1502"/>
    </row>
    <row r="7" spans="1:19" ht="16.149999999999999" customHeight="1">
      <c r="A7" s="1480"/>
      <c r="B7" s="1502" t="s">
        <v>543</v>
      </c>
      <c r="C7" s="1502"/>
      <c r="D7" s="1502"/>
      <c r="E7" s="1502"/>
      <c r="F7" s="1502"/>
      <c r="G7" s="1482"/>
      <c r="H7" s="1502"/>
      <c r="I7" s="1502"/>
      <c r="J7" s="1502"/>
      <c r="K7" s="1502"/>
      <c r="L7" s="1502"/>
      <c r="M7" s="1502"/>
      <c r="N7" s="1502"/>
      <c r="O7" s="1502"/>
      <c r="P7" s="1502"/>
      <c r="Q7" s="1502"/>
      <c r="R7" s="1502"/>
      <c r="S7" s="1502"/>
    </row>
    <row r="8" spans="1:19" ht="16.149999999999999" customHeight="1">
      <c r="A8" s="2388"/>
      <c r="B8" s="2389" t="s">
        <v>4665</v>
      </c>
      <c r="C8" s="2389"/>
      <c r="D8" s="2389"/>
      <c r="E8" s="2389"/>
      <c r="F8" s="2389"/>
      <c r="G8" s="2413"/>
      <c r="H8" s="1502"/>
      <c r="I8" s="1502"/>
      <c r="J8" s="1502"/>
      <c r="K8" s="1502"/>
      <c r="L8" s="1502"/>
      <c r="M8" s="1502"/>
      <c r="N8" s="1502"/>
      <c r="O8" s="1502"/>
      <c r="P8" s="1502"/>
      <c r="Q8" s="1502"/>
      <c r="R8" s="1502"/>
      <c r="S8" s="1502"/>
    </row>
    <row r="9" spans="1:19" ht="16.149999999999999" customHeight="1">
      <c r="A9" s="2388"/>
      <c r="B9" s="2389" t="s">
        <v>544</v>
      </c>
      <c r="C9" s="2389"/>
      <c r="D9" s="2389"/>
      <c r="E9" s="2389"/>
      <c r="F9" s="2389"/>
      <c r="G9" s="2413"/>
      <c r="H9" s="1502"/>
      <c r="I9" s="1502"/>
      <c r="J9" s="1502"/>
      <c r="K9" s="1502"/>
      <c r="L9" s="1502"/>
      <c r="M9" s="1502"/>
      <c r="N9" s="1502"/>
      <c r="O9" s="1502"/>
      <c r="P9" s="1502"/>
      <c r="Q9" s="1502"/>
      <c r="R9" s="1502"/>
      <c r="S9" s="1502"/>
    </row>
    <row r="10" spans="1:19" ht="16.149999999999999" customHeight="1">
      <c r="A10" s="1831"/>
      <c r="B10" s="1832"/>
      <c r="C10" s="1832"/>
      <c r="D10" s="1832"/>
      <c r="E10" s="2076" t="s">
        <v>545</v>
      </c>
      <c r="F10" s="1740"/>
      <c r="G10" s="1890"/>
      <c r="H10" s="1502"/>
      <c r="I10" s="1502"/>
      <c r="J10" s="1502"/>
      <c r="K10" s="1502"/>
      <c r="L10" s="1502"/>
      <c r="M10" s="1502"/>
      <c r="N10" s="1502"/>
      <c r="O10" s="1502"/>
      <c r="P10" s="1502"/>
      <c r="Q10" s="1502"/>
      <c r="R10" s="1502"/>
      <c r="S10" s="1502"/>
    </row>
    <row r="11" spans="1:19" ht="16.149999999999999" customHeight="1">
      <c r="A11" s="1508"/>
      <c r="B11" s="1735"/>
      <c r="C11" s="1754" t="s">
        <v>546</v>
      </c>
      <c r="D11" s="1735"/>
      <c r="E11" s="1754" t="s">
        <v>176</v>
      </c>
      <c r="F11" s="1735"/>
      <c r="G11" s="1834" t="s">
        <v>1822</v>
      </c>
      <c r="H11" s="1502"/>
      <c r="I11" s="1502"/>
      <c r="J11" s="1502"/>
      <c r="K11" s="1502"/>
      <c r="L11" s="1502"/>
      <c r="M11" s="1502"/>
      <c r="N11" s="1502"/>
      <c r="O11" s="1502"/>
      <c r="P11" s="1502"/>
      <c r="Q11" s="1502"/>
      <c r="R11" s="1502"/>
      <c r="S11" s="1502"/>
    </row>
    <row r="12" spans="1:19" ht="16.149999999999999" customHeight="1">
      <c r="A12" s="1508" t="s">
        <v>1714</v>
      </c>
      <c r="B12" s="1754" t="s">
        <v>547</v>
      </c>
      <c r="C12" s="1754" t="s">
        <v>548</v>
      </c>
      <c r="D12" s="1754" t="s">
        <v>533</v>
      </c>
      <c r="E12" s="1754" t="s">
        <v>515</v>
      </c>
      <c r="F12" s="1754" t="s">
        <v>1826</v>
      </c>
      <c r="G12" s="1834" t="s">
        <v>2501</v>
      </c>
      <c r="H12" s="1502"/>
      <c r="I12" s="1502"/>
      <c r="J12" s="1502"/>
      <c r="K12" s="1502"/>
      <c r="L12" s="1502"/>
      <c r="M12" s="1502"/>
      <c r="N12" s="1502"/>
      <c r="O12" s="1502"/>
      <c r="P12" s="1502"/>
      <c r="Q12" s="1502"/>
      <c r="R12" s="1502"/>
      <c r="S12" s="1502"/>
    </row>
    <row r="13" spans="1:19" ht="16.149999999999999" customHeight="1">
      <c r="A13" s="1835" t="s">
        <v>1717</v>
      </c>
      <c r="B13" s="1836" t="s">
        <v>3005</v>
      </c>
      <c r="C13" s="1836" t="s">
        <v>549</v>
      </c>
      <c r="D13" s="1836" t="s">
        <v>3007</v>
      </c>
      <c r="E13" s="1836" t="s">
        <v>3008</v>
      </c>
      <c r="F13" s="1836" t="s">
        <v>535</v>
      </c>
      <c r="G13" s="1837" t="s">
        <v>550</v>
      </c>
      <c r="H13" s="1502"/>
      <c r="I13" s="1502"/>
      <c r="J13" s="1502"/>
      <c r="K13" s="1502"/>
      <c r="L13" s="1502"/>
      <c r="M13" s="1502"/>
      <c r="N13" s="1502"/>
      <c r="O13" s="1502"/>
      <c r="P13" s="1502"/>
      <c r="Q13" s="1502"/>
      <c r="R13" s="1502"/>
      <c r="S13" s="1502"/>
    </row>
    <row r="14" spans="1:19">
      <c r="A14" s="1508">
        <v>1</v>
      </c>
      <c r="B14" s="1922"/>
      <c r="C14" s="2078"/>
      <c r="D14" s="2078"/>
      <c r="E14" s="2078"/>
      <c r="F14" s="2078"/>
      <c r="G14" s="1910"/>
      <c r="H14" s="1502"/>
      <c r="I14" s="1502"/>
      <c r="J14" s="1502"/>
      <c r="K14" s="1502"/>
      <c r="L14" s="1502"/>
      <c r="M14" s="1502"/>
      <c r="N14" s="1502"/>
      <c r="O14" s="1502"/>
      <c r="P14" s="1502"/>
      <c r="Q14" s="1502"/>
      <c r="R14" s="1502"/>
      <c r="S14" s="1502"/>
    </row>
    <row r="15" spans="1:19">
      <c r="A15" s="1508">
        <v>2</v>
      </c>
      <c r="B15" s="2669" t="s">
        <v>5107</v>
      </c>
      <c r="C15" s="2666">
        <v>6739520</v>
      </c>
      <c r="D15" s="2666">
        <v>302249</v>
      </c>
      <c r="E15" s="2669">
        <v>555</v>
      </c>
      <c r="F15" s="2666">
        <v>1239015</v>
      </c>
      <c r="G15" s="2855">
        <f t="shared" ref="G15:G23" si="0">C15+D15-F15</f>
        <v>5802754</v>
      </c>
      <c r="H15" s="1502"/>
      <c r="I15" s="1502"/>
      <c r="J15" s="1502"/>
      <c r="K15" s="1502"/>
      <c r="L15" s="1502"/>
      <c r="M15" s="1502"/>
      <c r="N15" s="1502"/>
      <c r="O15" s="1502"/>
      <c r="P15" s="1502"/>
      <c r="Q15" s="1502"/>
      <c r="R15" s="1502"/>
      <c r="S15" s="1502"/>
    </row>
    <row r="16" spans="1:19">
      <c r="A16" s="1508">
        <v>3</v>
      </c>
      <c r="B16" s="2669"/>
      <c r="C16" s="2666"/>
      <c r="D16" s="2666"/>
      <c r="E16" s="2669"/>
      <c r="F16" s="2666"/>
      <c r="G16" s="2855"/>
      <c r="H16" s="1502"/>
      <c r="I16" s="1502"/>
      <c r="J16" s="1502"/>
      <c r="K16" s="1502"/>
      <c r="L16" s="1502"/>
      <c r="M16" s="1502"/>
      <c r="N16" s="1502"/>
      <c r="O16" s="1502"/>
      <c r="P16" s="1502"/>
      <c r="Q16" s="1502"/>
      <c r="R16" s="1502"/>
      <c r="S16" s="1502"/>
    </row>
    <row r="17" spans="1:19">
      <c r="A17" s="1508">
        <v>4</v>
      </c>
      <c r="B17" s="2669" t="s">
        <v>5108</v>
      </c>
      <c r="C17" s="2666">
        <v>47885</v>
      </c>
      <c r="D17" s="2666">
        <v>17479867</v>
      </c>
      <c r="E17" s="2890" t="s">
        <v>5109</v>
      </c>
      <c r="F17" s="2666">
        <v>17125446</v>
      </c>
      <c r="G17" s="2855">
        <f t="shared" si="0"/>
        <v>402306</v>
      </c>
      <c r="H17" s="1502"/>
      <c r="I17" s="1502"/>
      <c r="J17" s="1502"/>
      <c r="K17" s="1502"/>
      <c r="L17" s="1502"/>
      <c r="M17" s="1502"/>
      <c r="N17" s="1502"/>
      <c r="O17" s="1502"/>
      <c r="P17" s="1502"/>
      <c r="Q17" s="1502"/>
      <c r="R17" s="1502"/>
      <c r="S17" s="1502"/>
    </row>
    <row r="18" spans="1:19">
      <c r="A18" s="1508">
        <v>5</v>
      </c>
      <c r="B18" s="2669"/>
      <c r="C18" s="2666"/>
      <c r="D18" s="2666"/>
      <c r="E18" s="2890"/>
      <c r="F18" s="2666"/>
      <c r="G18" s="2855"/>
      <c r="H18" s="1502"/>
      <c r="I18" s="1502"/>
      <c r="J18" s="1502"/>
      <c r="K18" s="1502"/>
      <c r="L18" s="1502"/>
      <c r="M18" s="1502"/>
      <c r="N18" s="1502"/>
      <c r="O18" s="1502"/>
      <c r="P18" s="1502"/>
      <c r="Q18" s="1502"/>
      <c r="R18" s="1502"/>
      <c r="S18" s="1502"/>
    </row>
    <row r="19" spans="1:19">
      <c r="A19" s="1508">
        <v>6</v>
      </c>
      <c r="B19" s="2669" t="s">
        <v>5110</v>
      </c>
      <c r="C19" s="2666">
        <v>62501</v>
      </c>
      <c r="D19" s="2666">
        <v>49975055481</v>
      </c>
      <c r="E19" s="2890" t="s">
        <v>5109</v>
      </c>
      <c r="F19" s="2666">
        <v>49975055524</v>
      </c>
      <c r="G19" s="2855">
        <f t="shared" si="0"/>
        <v>62458</v>
      </c>
      <c r="H19" s="1502"/>
      <c r="I19" s="1502"/>
      <c r="J19" s="1502"/>
      <c r="K19" s="1502"/>
      <c r="L19" s="1502"/>
      <c r="M19" s="1502"/>
      <c r="N19" s="1502"/>
      <c r="O19" s="1502"/>
      <c r="P19" s="1502"/>
      <c r="Q19" s="1502"/>
      <c r="R19" s="1502"/>
      <c r="S19" s="1502"/>
    </row>
    <row r="20" spans="1:19">
      <c r="A20" s="1508">
        <v>7</v>
      </c>
      <c r="B20" s="2669"/>
      <c r="C20" s="2666"/>
      <c r="D20" s="2666"/>
      <c r="E20" s="2890"/>
      <c r="F20" s="2666"/>
      <c r="G20" s="2855"/>
      <c r="H20" s="1502"/>
      <c r="I20" s="1502"/>
      <c r="J20" s="1502"/>
      <c r="K20" s="1502"/>
      <c r="L20" s="1502"/>
      <c r="M20" s="1502"/>
      <c r="N20" s="1502"/>
      <c r="O20" s="1502"/>
      <c r="P20" s="1502"/>
      <c r="Q20" s="1502"/>
      <c r="R20" s="1502"/>
      <c r="S20" s="1502"/>
    </row>
    <row r="21" spans="1:19">
      <c r="A21" s="1508">
        <v>8</v>
      </c>
      <c r="B21" s="2669" t="s">
        <v>5111</v>
      </c>
      <c r="C21" s="2666">
        <v>-315359</v>
      </c>
      <c r="D21" s="2666">
        <v>18169885</v>
      </c>
      <c r="E21" s="2890" t="s">
        <v>5112</v>
      </c>
      <c r="F21" s="2666">
        <v>18214428</v>
      </c>
      <c r="G21" s="2855">
        <f t="shared" si="0"/>
        <v>-359902</v>
      </c>
      <c r="H21" s="1502"/>
      <c r="I21" s="1502"/>
      <c r="J21" s="1502"/>
      <c r="K21" s="1502"/>
      <c r="L21" s="1502"/>
      <c r="M21" s="1502"/>
      <c r="N21" s="1502"/>
      <c r="O21" s="1502"/>
      <c r="P21" s="1502"/>
      <c r="Q21" s="1502"/>
      <c r="R21" s="1502"/>
      <c r="S21" s="1502"/>
    </row>
    <row r="22" spans="1:19">
      <c r="A22" s="1508">
        <v>9</v>
      </c>
      <c r="B22" s="2669"/>
      <c r="C22" s="2666"/>
      <c r="D22" s="2666"/>
      <c r="E22" s="2890"/>
      <c r="F22" s="2666"/>
      <c r="G22" s="2855"/>
      <c r="H22" s="1502"/>
      <c r="I22" s="1502"/>
      <c r="J22" s="1502"/>
      <c r="K22" s="1502"/>
      <c r="L22" s="1502"/>
      <c r="M22" s="1502"/>
      <c r="N22" s="1502"/>
      <c r="O22" s="1502"/>
      <c r="P22" s="1502"/>
      <c r="Q22" s="1502"/>
      <c r="R22" s="1502"/>
      <c r="S22" s="1502"/>
    </row>
    <row r="23" spans="1:19">
      <c r="A23" s="1508">
        <v>10</v>
      </c>
      <c r="B23" s="2665" t="s">
        <v>5113</v>
      </c>
      <c r="C23" s="2666">
        <v>245925430</v>
      </c>
      <c r="D23" s="2666">
        <v>408096267</v>
      </c>
      <c r="E23" s="2890" t="s">
        <v>5109</v>
      </c>
      <c r="F23" s="2666">
        <v>320238776</v>
      </c>
      <c r="G23" s="2855">
        <f t="shared" si="0"/>
        <v>333782921</v>
      </c>
      <c r="H23" s="1502"/>
      <c r="I23" s="1502"/>
      <c r="J23" s="1502"/>
      <c r="K23" s="1502"/>
      <c r="L23" s="1502"/>
      <c r="M23" s="1502"/>
      <c r="N23" s="1502"/>
      <c r="O23" s="1502"/>
      <c r="P23" s="1502"/>
      <c r="Q23" s="1502"/>
      <c r="R23" s="1502"/>
      <c r="S23" s="1502"/>
    </row>
    <row r="24" spans="1:19">
      <c r="A24" s="1508">
        <v>11</v>
      </c>
      <c r="B24" s="1922"/>
      <c r="C24" s="2079"/>
      <c r="D24" s="2079"/>
      <c r="E24" s="1922"/>
      <c r="F24" s="2079"/>
      <c r="G24" s="1911"/>
      <c r="H24" s="1502"/>
      <c r="I24" s="1502"/>
      <c r="J24" s="1502"/>
      <c r="K24" s="1502"/>
      <c r="L24" s="1502"/>
      <c r="M24" s="1502"/>
      <c r="N24" s="1502"/>
      <c r="O24" s="1502"/>
      <c r="P24" s="1502"/>
      <c r="Q24" s="1502"/>
      <c r="R24" s="1502"/>
      <c r="S24" s="1502"/>
    </row>
    <row r="25" spans="1:19">
      <c r="A25" s="1508">
        <v>12</v>
      </c>
      <c r="B25" s="1922"/>
      <c r="C25" s="2079"/>
      <c r="D25" s="2079"/>
      <c r="E25" s="1922"/>
      <c r="F25" s="2079"/>
      <c r="G25" s="1911"/>
      <c r="H25" s="1502"/>
      <c r="I25" s="1502"/>
      <c r="J25" s="1502"/>
      <c r="K25" s="1502"/>
      <c r="L25" s="1502"/>
      <c r="M25" s="1502"/>
      <c r="N25" s="1502"/>
      <c r="O25" s="1502"/>
      <c r="P25" s="1502"/>
      <c r="Q25" s="1502"/>
      <c r="R25" s="1502"/>
      <c r="S25" s="1502"/>
    </row>
    <row r="26" spans="1:19">
      <c r="A26" s="1508">
        <v>13</v>
      </c>
      <c r="B26" s="1922"/>
      <c r="C26" s="2079"/>
      <c r="D26" s="2079"/>
      <c r="E26" s="1922"/>
      <c r="F26" s="2079"/>
      <c r="G26" s="1911"/>
      <c r="H26" s="1502"/>
      <c r="I26" s="1502"/>
      <c r="J26" s="1502"/>
      <c r="K26" s="1502"/>
      <c r="L26" s="1502"/>
      <c r="M26" s="1502"/>
      <c r="N26" s="1502"/>
      <c r="O26" s="1502"/>
      <c r="P26" s="1502"/>
      <c r="Q26" s="1502"/>
      <c r="R26" s="1502"/>
      <c r="S26" s="1502"/>
    </row>
    <row r="27" spans="1:19">
      <c r="A27" s="1508">
        <v>14</v>
      </c>
      <c r="B27" s="1922"/>
      <c r="C27" s="2079"/>
      <c r="D27" s="2079"/>
      <c r="E27" s="1922"/>
      <c r="F27" s="2079"/>
      <c r="G27" s="1911"/>
      <c r="H27" s="1502"/>
      <c r="I27" s="1502"/>
      <c r="J27" s="1502"/>
      <c r="K27" s="1502"/>
      <c r="L27" s="1502"/>
      <c r="M27" s="1502"/>
      <c r="N27" s="1502"/>
      <c r="O27" s="1502"/>
      <c r="P27" s="1502"/>
      <c r="Q27" s="1502"/>
      <c r="R27" s="1502"/>
      <c r="S27" s="1502"/>
    </row>
    <row r="28" spans="1:19">
      <c r="A28" s="1508">
        <v>15</v>
      </c>
      <c r="B28" s="1922"/>
      <c r="C28" s="2079"/>
      <c r="D28" s="2079"/>
      <c r="E28" s="1922"/>
      <c r="F28" s="2079"/>
      <c r="G28" s="1911"/>
      <c r="H28" s="1502"/>
      <c r="I28" s="1502"/>
      <c r="J28" s="1502"/>
      <c r="K28" s="1502"/>
      <c r="L28" s="1502"/>
      <c r="M28" s="1502"/>
      <c r="N28" s="1502"/>
      <c r="O28" s="1502"/>
      <c r="P28" s="1502"/>
      <c r="Q28" s="1502"/>
      <c r="R28" s="1502"/>
      <c r="S28" s="1502"/>
    </row>
    <row r="29" spans="1:19">
      <c r="A29" s="1508">
        <v>16</v>
      </c>
      <c r="B29" s="1922"/>
      <c r="C29" s="2079"/>
      <c r="D29" s="2079"/>
      <c r="E29" s="1922"/>
      <c r="F29" s="2079"/>
      <c r="G29" s="1911"/>
      <c r="H29" s="1502"/>
      <c r="I29" s="1502"/>
      <c r="J29" s="1502"/>
      <c r="K29" s="1502"/>
      <c r="L29" s="1502"/>
      <c r="M29" s="1502"/>
      <c r="N29" s="1502"/>
      <c r="O29" s="1502"/>
      <c r="P29" s="1502"/>
      <c r="Q29" s="1502"/>
      <c r="R29" s="1502"/>
      <c r="S29" s="1502"/>
    </row>
    <row r="30" spans="1:19">
      <c r="A30" s="1508">
        <v>17</v>
      </c>
      <c r="B30" s="1922"/>
      <c r="C30" s="2079"/>
      <c r="D30" s="2079"/>
      <c r="E30" s="1922"/>
      <c r="F30" s="2079"/>
      <c r="G30" s="1911"/>
      <c r="H30" s="1502"/>
      <c r="I30" s="1502"/>
      <c r="J30" s="1502"/>
      <c r="K30" s="1502"/>
      <c r="L30" s="1502"/>
      <c r="M30" s="1502"/>
      <c r="N30" s="1502"/>
      <c r="O30" s="1502"/>
      <c r="P30" s="1502"/>
      <c r="Q30" s="1502"/>
      <c r="R30" s="1502"/>
      <c r="S30" s="1502"/>
    </row>
    <row r="31" spans="1:19">
      <c r="A31" s="1508">
        <v>18</v>
      </c>
      <c r="B31" s="1922"/>
      <c r="C31" s="2079"/>
      <c r="D31" s="2079"/>
      <c r="E31" s="1922"/>
      <c r="F31" s="2079"/>
      <c r="G31" s="1911"/>
      <c r="H31" s="1502"/>
      <c r="I31" s="1502"/>
      <c r="J31" s="1502"/>
      <c r="K31" s="1502"/>
      <c r="L31" s="1502"/>
      <c r="M31" s="1502"/>
      <c r="N31" s="1502"/>
      <c r="O31" s="1502"/>
      <c r="P31" s="1502"/>
      <c r="Q31" s="1502"/>
      <c r="R31" s="1502"/>
      <c r="S31" s="1502"/>
    </row>
    <row r="32" spans="1:19">
      <c r="A32" s="1508">
        <v>19</v>
      </c>
      <c r="B32" s="1922"/>
      <c r="C32" s="2079"/>
      <c r="D32" s="2079"/>
      <c r="E32" s="1922"/>
      <c r="F32" s="2079"/>
      <c r="G32" s="1911"/>
      <c r="H32" s="1502"/>
      <c r="I32" s="1502"/>
      <c r="J32" s="1502"/>
      <c r="K32" s="1502"/>
      <c r="L32" s="1502"/>
      <c r="M32" s="1502"/>
      <c r="N32" s="1502"/>
      <c r="O32" s="1502"/>
      <c r="P32" s="1502"/>
      <c r="Q32" s="1502"/>
      <c r="R32" s="1502"/>
      <c r="S32" s="1502"/>
    </row>
    <row r="33" spans="1:19">
      <c r="A33" s="1508">
        <v>20</v>
      </c>
      <c r="B33" s="1922"/>
      <c r="C33" s="2079"/>
      <c r="D33" s="2079"/>
      <c r="E33" s="1922"/>
      <c r="F33" s="2079"/>
      <c r="G33" s="1911"/>
      <c r="H33" s="1502"/>
      <c r="I33" s="1502"/>
      <c r="J33" s="1502"/>
      <c r="K33" s="1502"/>
      <c r="L33" s="1502"/>
      <c r="M33" s="1502"/>
      <c r="N33" s="1502"/>
      <c r="O33" s="1502"/>
      <c r="P33" s="1502"/>
      <c r="Q33" s="1502"/>
      <c r="R33" s="1502"/>
      <c r="S33" s="1502"/>
    </row>
    <row r="34" spans="1:19">
      <c r="A34" s="1508">
        <v>21</v>
      </c>
      <c r="B34" s="1922"/>
      <c r="C34" s="2079"/>
      <c r="D34" s="2079"/>
      <c r="E34" s="1922"/>
      <c r="F34" s="2079"/>
      <c r="G34" s="1911"/>
      <c r="H34" s="1502"/>
      <c r="I34" s="1502"/>
      <c r="J34" s="1502"/>
      <c r="K34" s="1502"/>
      <c r="L34" s="1502"/>
      <c r="M34" s="1502"/>
      <c r="N34" s="1502"/>
      <c r="O34" s="1502"/>
      <c r="P34" s="1502"/>
      <c r="Q34" s="1502"/>
      <c r="R34" s="1502"/>
      <c r="S34" s="1502"/>
    </row>
    <row r="35" spans="1:19">
      <c r="A35" s="1508">
        <v>22</v>
      </c>
      <c r="B35" s="1922"/>
      <c r="C35" s="2079"/>
      <c r="D35" s="2079"/>
      <c r="E35" s="1922"/>
      <c r="F35" s="2079"/>
      <c r="G35" s="1911"/>
      <c r="H35" s="1502"/>
      <c r="I35" s="1502"/>
      <c r="J35" s="1502"/>
      <c r="K35" s="1502"/>
      <c r="L35" s="1502"/>
      <c r="M35" s="1502"/>
      <c r="N35" s="1502"/>
      <c r="O35" s="1502"/>
      <c r="P35" s="1502"/>
      <c r="Q35" s="1502"/>
      <c r="R35" s="1502"/>
      <c r="S35" s="1502"/>
    </row>
    <row r="36" spans="1:19">
      <c r="A36" s="1508">
        <v>23</v>
      </c>
      <c r="B36" s="1922"/>
      <c r="C36" s="2079"/>
      <c r="D36" s="2079"/>
      <c r="E36" s="1922"/>
      <c r="F36" s="2079"/>
      <c r="G36" s="1911"/>
      <c r="H36" s="1502"/>
      <c r="I36" s="1502"/>
      <c r="J36" s="1502"/>
      <c r="K36" s="1502"/>
      <c r="L36" s="1502"/>
      <c r="M36" s="1502"/>
      <c r="N36" s="1502"/>
      <c r="O36" s="1502"/>
      <c r="P36" s="1502"/>
      <c r="Q36" s="1502"/>
      <c r="R36" s="1502"/>
      <c r="S36" s="1502"/>
    </row>
    <row r="37" spans="1:19">
      <c r="A37" s="1508">
        <v>24</v>
      </c>
      <c r="B37" s="2080"/>
      <c r="C37" s="2079"/>
      <c r="D37" s="2079"/>
      <c r="E37" s="1922"/>
      <c r="F37" s="2079"/>
      <c r="G37" s="1911"/>
      <c r="H37" s="1502"/>
      <c r="I37" s="1502"/>
      <c r="J37" s="1502"/>
      <c r="K37" s="1502"/>
      <c r="L37" s="1502"/>
      <c r="M37" s="1502"/>
      <c r="N37" s="1502"/>
      <c r="O37" s="1502"/>
      <c r="P37" s="1502"/>
      <c r="Q37" s="1502"/>
      <c r="R37" s="1502"/>
      <c r="S37" s="1502"/>
    </row>
    <row r="38" spans="1:19">
      <c r="A38" s="1508">
        <v>25</v>
      </c>
      <c r="B38" s="2080"/>
      <c r="C38" s="2079"/>
      <c r="D38" s="2079"/>
      <c r="E38" s="1922"/>
      <c r="F38" s="2079"/>
      <c r="G38" s="1911"/>
      <c r="H38" s="1502"/>
      <c r="I38" s="1502"/>
      <c r="J38" s="1502"/>
      <c r="K38" s="1502"/>
      <c r="L38" s="1502"/>
      <c r="M38" s="1502"/>
      <c r="N38" s="1502"/>
      <c r="O38" s="1502"/>
      <c r="P38" s="1502"/>
      <c r="Q38" s="1502"/>
      <c r="R38" s="1502"/>
      <c r="S38" s="1502"/>
    </row>
    <row r="39" spans="1:19">
      <c r="A39" s="1508">
        <v>26</v>
      </c>
      <c r="B39" s="2080"/>
      <c r="C39" s="2079"/>
      <c r="D39" s="2079"/>
      <c r="E39" s="1922"/>
      <c r="F39" s="2079"/>
      <c r="G39" s="1911"/>
      <c r="H39" s="1502"/>
      <c r="I39" s="1502"/>
      <c r="J39" s="1502"/>
      <c r="K39" s="1502"/>
      <c r="L39" s="1502"/>
      <c r="M39" s="1502"/>
      <c r="N39" s="1502"/>
      <c r="O39" s="1502"/>
      <c r="P39" s="1502"/>
      <c r="Q39" s="1502"/>
      <c r="R39" s="1502"/>
      <c r="S39" s="1502"/>
    </row>
    <row r="40" spans="1:19">
      <c r="A40" s="1508">
        <v>27</v>
      </c>
      <c r="B40" s="2080"/>
      <c r="C40" s="2079"/>
      <c r="D40" s="2079"/>
      <c r="E40" s="1922"/>
      <c r="F40" s="2079"/>
      <c r="G40" s="1911"/>
      <c r="H40" s="1502"/>
      <c r="I40" s="1502"/>
      <c r="J40" s="1502"/>
      <c r="K40" s="1502"/>
      <c r="L40" s="1502"/>
      <c r="M40" s="1502"/>
      <c r="N40" s="1502"/>
      <c r="O40" s="1502"/>
      <c r="P40" s="1502"/>
      <c r="Q40" s="1502"/>
      <c r="R40" s="1502"/>
      <c r="S40" s="1502"/>
    </row>
    <row r="41" spans="1:19">
      <c r="A41" s="1508">
        <v>28</v>
      </c>
      <c r="B41" s="2080"/>
      <c r="C41" s="2079"/>
      <c r="D41" s="2079"/>
      <c r="E41" s="1922"/>
      <c r="F41" s="2079"/>
      <c r="G41" s="1911"/>
      <c r="H41" s="1502"/>
      <c r="I41" s="1502"/>
      <c r="J41" s="1502"/>
      <c r="K41" s="1502"/>
      <c r="L41" s="1502"/>
      <c r="M41" s="1502"/>
      <c r="N41" s="1502"/>
      <c r="O41" s="1502"/>
      <c r="P41" s="1502"/>
      <c r="Q41" s="1502"/>
      <c r="R41" s="1502"/>
      <c r="S41" s="1502"/>
    </row>
    <row r="42" spans="1:19">
      <c r="A42" s="1508">
        <v>29</v>
      </c>
      <c r="B42" s="2080"/>
      <c r="C42" s="2079"/>
      <c r="D42" s="2079"/>
      <c r="E42" s="1922"/>
      <c r="F42" s="2079"/>
      <c r="G42" s="1911"/>
      <c r="H42" s="1502"/>
      <c r="I42" s="1502"/>
      <c r="J42" s="1502"/>
      <c r="K42" s="1502"/>
      <c r="L42" s="1502"/>
      <c r="M42" s="1502"/>
      <c r="N42" s="1502"/>
      <c r="O42" s="1502"/>
      <c r="P42" s="1502"/>
      <c r="Q42" s="1502"/>
      <c r="R42" s="1502"/>
      <c r="S42" s="1502"/>
    </row>
    <row r="43" spans="1:19">
      <c r="A43" s="1508">
        <v>30</v>
      </c>
      <c r="B43" s="2080"/>
      <c r="C43" s="2079"/>
      <c r="D43" s="2079"/>
      <c r="E43" s="1922"/>
      <c r="F43" s="2079"/>
      <c r="G43" s="1911"/>
      <c r="H43" s="1502"/>
      <c r="I43" s="1502"/>
      <c r="J43" s="1502"/>
      <c r="K43" s="1502"/>
      <c r="L43" s="1502"/>
      <c r="M43" s="1502"/>
      <c r="N43" s="1502"/>
      <c r="O43" s="1502"/>
      <c r="P43" s="1502"/>
      <c r="Q43" s="1502"/>
      <c r="R43" s="1502"/>
      <c r="S43" s="1502"/>
    </row>
    <row r="44" spans="1:19">
      <c r="A44" s="1508">
        <v>31</v>
      </c>
      <c r="B44" s="2080"/>
      <c r="C44" s="2079"/>
      <c r="D44" s="2079"/>
      <c r="E44" s="1922"/>
      <c r="F44" s="2079"/>
      <c r="G44" s="1911"/>
      <c r="H44" s="1502"/>
      <c r="I44" s="1502"/>
      <c r="J44" s="1502"/>
      <c r="K44" s="1502"/>
      <c r="L44" s="1502"/>
      <c r="M44" s="1502"/>
      <c r="N44" s="1502"/>
      <c r="O44" s="1502"/>
      <c r="P44" s="1502"/>
      <c r="Q44" s="1502"/>
      <c r="R44" s="1502"/>
      <c r="S44" s="1502"/>
    </row>
    <row r="45" spans="1:19">
      <c r="A45" s="1508">
        <v>32</v>
      </c>
      <c r="B45" s="2080"/>
      <c r="C45" s="2079"/>
      <c r="D45" s="2079"/>
      <c r="E45" s="1922"/>
      <c r="F45" s="2079"/>
      <c r="G45" s="1911"/>
      <c r="H45" s="1502"/>
      <c r="I45" s="1502"/>
      <c r="J45" s="1502"/>
      <c r="K45" s="1502"/>
      <c r="L45" s="1502"/>
      <c r="M45" s="1502"/>
      <c r="N45" s="1502"/>
      <c r="O45" s="1502"/>
      <c r="P45" s="1502"/>
      <c r="Q45" s="1502"/>
      <c r="R45" s="1502"/>
      <c r="S45" s="1502"/>
    </row>
    <row r="46" spans="1:19">
      <c r="A46" s="1508">
        <v>33</v>
      </c>
      <c r="B46" s="2080"/>
      <c r="C46" s="2079"/>
      <c r="D46" s="2079"/>
      <c r="E46" s="1922"/>
      <c r="F46" s="2079"/>
      <c r="G46" s="1911"/>
      <c r="H46" s="1502"/>
      <c r="I46" s="1502"/>
      <c r="J46" s="1502"/>
      <c r="K46" s="1502"/>
      <c r="L46" s="1502"/>
      <c r="M46" s="1502"/>
      <c r="N46" s="1502"/>
      <c r="O46" s="1502"/>
      <c r="P46" s="1502"/>
      <c r="Q46" s="1502"/>
      <c r="R46" s="1502"/>
      <c r="S46" s="1502"/>
    </row>
    <row r="47" spans="1:19">
      <c r="A47" s="1508">
        <v>34</v>
      </c>
      <c r="B47" s="2080"/>
      <c r="C47" s="2079"/>
      <c r="D47" s="2079"/>
      <c r="E47" s="1922"/>
      <c r="F47" s="2079"/>
      <c r="G47" s="1911"/>
      <c r="H47" s="1502"/>
      <c r="I47" s="1502"/>
      <c r="J47" s="1502"/>
      <c r="K47" s="1502"/>
      <c r="L47" s="1502"/>
      <c r="M47" s="1502"/>
      <c r="N47" s="1502"/>
      <c r="O47" s="1502"/>
      <c r="P47" s="1502"/>
      <c r="Q47" s="1502"/>
      <c r="R47" s="1502"/>
      <c r="S47" s="1502"/>
    </row>
    <row r="48" spans="1:19">
      <c r="A48" s="1508">
        <v>35</v>
      </c>
      <c r="B48" s="2080"/>
      <c r="C48" s="2079"/>
      <c r="D48" s="2079"/>
      <c r="E48" s="1922"/>
      <c r="F48" s="2079"/>
      <c r="G48" s="1911"/>
      <c r="H48" s="1502"/>
      <c r="I48" s="1502"/>
      <c r="J48" s="1502"/>
      <c r="K48" s="1502"/>
      <c r="L48" s="1502"/>
      <c r="M48" s="1502"/>
      <c r="N48" s="1502"/>
      <c r="O48" s="1502"/>
      <c r="P48" s="1502"/>
      <c r="Q48" s="1502"/>
      <c r="R48" s="1502"/>
      <c r="S48" s="1502"/>
    </row>
    <row r="49" spans="1:19">
      <c r="A49" s="1508">
        <v>36</v>
      </c>
      <c r="B49" s="2080"/>
      <c r="C49" s="2079"/>
      <c r="D49" s="2079"/>
      <c r="E49" s="1922"/>
      <c r="F49" s="2079"/>
      <c r="G49" s="1911"/>
      <c r="H49" s="1502"/>
      <c r="I49" s="1502"/>
      <c r="J49" s="1502"/>
      <c r="K49" s="1502"/>
      <c r="L49" s="1502"/>
      <c r="M49" s="1502"/>
      <c r="N49" s="1502"/>
      <c r="O49" s="1502"/>
      <c r="P49" s="1502"/>
      <c r="Q49" s="1502"/>
      <c r="R49" s="1502"/>
      <c r="S49" s="1502"/>
    </row>
    <row r="50" spans="1:19">
      <c r="A50" s="1508">
        <v>37</v>
      </c>
      <c r="B50" s="2080"/>
      <c r="C50" s="2079"/>
      <c r="D50" s="2079"/>
      <c r="E50" s="1922"/>
      <c r="F50" s="2079"/>
      <c r="G50" s="1911"/>
      <c r="H50" s="1502"/>
      <c r="I50" s="1502"/>
      <c r="J50" s="1502"/>
      <c r="K50" s="1502"/>
      <c r="L50" s="1502"/>
      <c r="M50" s="1502"/>
      <c r="N50" s="1502"/>
      <c r="O50" s="1502"/>
      <c r="P50" s="1502"/>
      <c r="Q50" s="1502"/>
      <c r="R50" s="1502"/>
      <c r="S50" s="1502"/>
    </row>
    <row r="51" spans="1:19">
      <c r="A51" s="1508">
        <v>38</v>
      </c>
      <c r="B51" s="2080"/>
      <c r="C51" s="2079"/>
      <c r="D51" s="2079"/>
      <c r="E51" s="1922"/>
      <c r="F51" s="2079"/>
      <c r="G51" s="1911"/>
      <c r="H51" s="1502"/>
      <c r="I51" s="1502"/>
      <c r="J51" s="1502"/>
      <c r="K51" s="1502"/>
      <c r="L51" s="1502"/>
      <c r="M51" s="1502"/>
      <c r="N51" s="1502"/>
      <c r="O51" s="1502"/>
      <c r="P51" s="1502"/>
      <c r="Q51" s="1502"/>
      <c r="R51" s="1502"/>
      <c r="S51" s="1502"/>
    </row>
    <row r="52" spans="1:19">
      <c r="A52" s="1508">
        <v>39</v>
      </c>
      <c r="B52" s="2080"/>
      <c r="C52" s="2079"/>
      <c r="D52" s="2079"/>
      <c r="E52" s="1922"/>
      <c r="F52" s="2079"/>
      <c r="G52" s="1911"/>
      <c r="H52" s="1502"/>
      <c r="I52" s="1502"/>
      <c r="J52" s="1502"/>
      <c r="K52" s="1502"/>
      <c r="L52" s="1502"/>
      <c r="M52" s="1502"/>
      <c r="N52" s="1502"/>
      <c r="O52" s="1502"/>
      <c r="P52" s="1502"/>
      <c r="Q52" s="1502"/>
      <c r="R52" s="1502"/>
      <c r="S52" s="1502"/>
    </row>
    <row r="53" spans="1:19">
      <c r="A53" s="1508">
        <v>40</v>
      </c>
      <c r="B53" s="2080"/>
      <c r="C53" s="2079"/>
      <c r="D53" s="2079"/>
      <c r="E53" s="1922"/>
      <c r="F53" s="2079"/>
      <c r="G53" s="1911"/>
      <c r="H53" s="1502"/>
      <c r="I53" s="1502"/>
      <c r="J53" s="1502"/>
      <c r="K53" s="1502"/>
      <c r="L53" s="1502"/>
      <c r="M53" s="1502"/>
      <c r="N53" s="1502"/>
      <c r="O53" s="1502"/>
      <c r="P53" s="1502"/>
      <c r="Q53" s="1502"/>
      <c r="R53" s="1502"/>
      <c r="S53" s="1502"/>
    </row>
    <row r="54" spans="1:19">
      <c r="A54" s="1508">
        <v>41</v>
      </c>
      <c r="B54" s="2080"/>
      <c r="C54" s="2079"/>
      <c r="D54" s="2079"/>
      <c r="E54" s="1922"/>
      <c r="F54" s="2079"/>
      <c r="G54" s="1911"/>
      <c r="H54" s="1502"/>
      <c r="I54" s="1502"/>
      <c r="J54" s="1502"/>
      <c r="K54" s="1502"/>
      <c r="L54" s="1502"/>
      <c r="M54" s="1502"/>
      <c r="N54" s="1502"/>
      <c r="O54" s="1502"/>
      <c r="P54" s="1502"/>
      <c r="Q54" s="1502"/>
      <c r="R54" s="1502"/>
      <c r="S54" s="1502"/>
    </row>
    <row r="55" spans="1:19">
      <c r="A55" s="1508">
        <v>42</v>
      </c>
      <c r="B55" s="2080"/>
      <c r="C55" s="2079"/>
      <c r="D55" s="2079"/>
      <c r="E55" s="1922"/>
      <c r="F55" s="2079"/>
      <c r="G55" s="1911"/>
      <c r="H55" s="1502"/>
      <c r="I55" s="1502"/>
      <c r="J55" s="1502"/>
      <c r="K55" s="1502"/>
      <c r="L55" s="1502"/>
      <c r="M55" s="1502"/>
      <c r="N55" s="1502"/>
      <c r="O55" s="1502"/>
      <c r="P55" s="1502"/>
      <c r="Q55" s="1502"/>
      <c r="R55" s="1502"/>
      <c r="S55" s="1502"/>
    </row>
    <row r="56" spans="1:19">
      <c r="A56" s="1508">
        <v>43</v>
      </c>
      <c r="B56" s="2080"/>
      <c r="C56" s="2079"/>
      <c r="D56" s="2079"/>
      <c r="E56" s="1922"/>
      <c r="F56" s="2079"/>
      <c r="G56" s="1911"/>
      <c r="H56" s="1502"/>
      <c r="I56" s="1502"/>
      <c r="J56" s="1502"/>
      <c r="K56" s="1502"/>
      <c r="L56" s="1502"/>
      <c r="M56" s="1502"/>
      <c r="N56" s="1502"/>
      <c r="O56" s="1502"/>
      <c r="P56" s="1502"/>
      <c r="Q56" s="1502"/>
      <c r="R56" s="1502"/>
      <c r="S56" s="1502"/>
    </row>
    <row r="57" spans="1:19">
      <c r="A57" s="1508">
        <v>44</v>
      </c>
      <c r="B57" s="2080"/>
      <c r="C57" s="2079"/>
      <c r="D57" s="2079"/>
      <c r="E57" s="1922"/>
      <c r="F57" s="2079"/>
      <c r="G57" s="1911"/>
      <c r="H57" s="1502"/>
      <c r="I57" s="1502"/>
      <c r="J57" s="1502"/>
      <c r="K57" s="1502"/>
      <c r="L57" s="1502"/>
      <c r="M57" s="1502"/>
      <c r="N57" s="1502"/>
      <c r="O57" s="1502"/>
      <c r="P57" s="1502"/>
      <c r="Q57" s="1502"/>
      <c r="R57" s="1502"/>
      <c r="S57" s="1502"/>
    </row>
    <row r="58" spans="1:19">
      <c r="A58" s="1508" t="s">
        <v>2376</v>
      </c>
      <c r="B58" s="2080"/>
      <c r="C58" s="2079"/>
      <c r="D58" s="2079"/>
      <c r="E58" s="1922"/>
      <c r="F58" s="2079"/>
      <c r="G58" s="1911"/>
      <c r="H58" s="1502"/>
      <c r="I58" s="1502"/>
      <c r="J58" s="1502"/>
      <c r="K58" s="1502"/>
      <c r="L58" s="1502"/>
      <c r="M58" s="1502"/>
      <c r="N58" s="1502"/>
      <c r="O58" s="1502"/>
      <c r="P58" s="1502"/>
      <c r="Q58" s="1502"/>
      <c r="R58" s="1502"/>
      <c r="S58" s="1502"/>
    </row>
    <row r="59" spans="1:19">
      <c r="A59" s="2657">
        <v>46</v>
      </c>
      <c r="B59" s="2665"/>
      <c r="C59" s="2666"/>
      <c r="D59" s="2666"/>
      <c r="E59" s="2081"/>
      <c r="F59" s="2666"/>
      <c r="G59" s="1911"/>
      <c r="H59" s="1502"/>
      <c r="I59" s="1502"/>
      <c r="J59" s="1502"/>
      <c r="K59" s="1502"/>
      <c r="L59" s="1502"/>
      <c r="M59" s="1502"/>
      <c r="N59" s="1502"/>
      <c r="O59" s="1502"/>
      <c r="P59" s="1502"/>
      <c r="Q59" s="1502"/>
      <c r="R59" s="1502"/>
      <c r="S59" s="1502"/>
    </row>
    <row r="60" spans="1:19">
      <c r="A60" s="1508">
        <v>47</v>
      </c>
      <c r="B60" s="1898" t="s">
        <v>551</v>
      </c>
      <c r="C60" s="1855">
        <f>SUM(C14:C59)</f>
        <v>252459977</v>
      </c>
      <c r="D60" s="2082"/>
      <c r="E60" s="2081"/>
      <c r="F60" s="2082"/>
      <c r="G60" s="1895">
        <f>SUM(G14:G59)</f>
        <v>339690537</v>
      </c>
      <c r="H60" s="1502"/>
      <c r="I60" s="1502"/>
      <c r="J60" s="1502"/>
      <c r="K60" s="1502"/>
      <c r="L60" s="1502"/>
      <c r="M60" s="1502"/>
      <c r="N60" s="1502"/>
      <c r="O60" s="1502"/>
      <c r="P60" s="1502"/>
      <c r="Q60" s="1502"/>
      <c r="R60" s="1502"/>
      <c r="S60" s="1502"/>
    </row>
    <row r="61" spans="1:19">
      <c r="A61" s="1508">
        <v>48</v>
      </c>
      <c r="B61" s="2083" t="s">
        <v>552</v>
      </c>
      <c r="C61" s="2082"/>
      <c r="D61" s="2082"/>
      <c r="E61" s="1922"/>
      <c r="F61" s="2082"/>
      <c r="G61" s="1911"/>
      <c r="H61" s="1502"/>
      <c r="I61" s="1502"/>
      <c r="J61" s="1502"/>
      <c r="K61" s="1502"/>
      <c r="L61" s="1502"/>
      <c r="M61" s="1502"/>
      <c r="N61" s="1502"/>
      <c r="O61" s="1502"/>
      <c r="P61" s="1502"/>
      <c r="Q61" s="1502"/>
      <c r="R61" s="1502"/>
      <c r="S61" s="1502"/>
    </row>
    <row r="62" spans="1:19">
      <c r="A62" s="1508"/>
      <c r="B62" s="1886" t="s">
        <v>553</v>
      </c>
      <c r="C62" s="2081"/>
      <c r="D62" s="2081"/>
      <c r="E62" s="2081"/>
      <c r="F62" s="2081"/>
      <c r="G62" s="1932"/>
      <c r="H62" s="1502"/>
      <c r="I62" s="1502"/>
      <c r="J62" s="1502"/>
      <c r="K62" s="1502"/>
      <c r="L62" s="1502"/>
      <c r="M62" s="1502"/>
      <c r="N62" s="1502"/>
      <c r="O62" s="1502"/>
      <c r="P62" s="1502"/>
      <c r="Q62" s="1502"/>
      <c r="R62" s="1502"/>
      <c r="S62" s="1502"/>
    </row>
    <row r="63" spans="1:19" ht="15.75" thickBot="1">
      <c r="A63" s="2084">
        <v>49</v>
      </c>
      <c r="B63" s="2085" t="s">
        <v>172</v>
      </c>
      <c r="C63" s="1900">
        <f>C60+C61</f>
        <v>252459977</v>
      </c>
      <c r="D63" s="1900">
        <f>D60+D61</f>
        <v>0</v>
      </c>
      <c r="E63" s="2086"/>
      <c r="F63" s="1900">
        <f>F60+F61</f>
        <v>0</v>
      </c>
      <c r="G63" s="1901">
        <f>G60+G61</f>
        <v>339690537</v>
      </c>
      <c r="H63" s="1502"/>
      <c r="I63" s="3480"/>
      <c r="J63" s="3480"/>
      <c r="K63" s="1502"/>
      <c r="L63" s="1502"/>
      <c r="M63" s="1502"/>
      <c r="N63" s="1502"/>
      <c r="O63" s="1502"/>
      <c r="P63" s="1502"/>
      <c r="Q63" s="1502"/>
      <c r="R63" s="1502"/>
      <c r="S63" s="1502"/>
    </row>
    <row r="64" spans="1:19">
      <c r="A64" s="1502"/>
      <c r="B64" s="1502"/>
      <c r="C64" s="1502"/>
      <c r="D64" s="1502"/>
      <c r="E64" s="1502"/>
      <c r="F64" s="1502"/>
      <c r="G64" s="1502"/>
      <c r="H64" s="1502"/>
      <c r="I64" s="1502"/>
      <c r="J64" s="1502"/>
      <c r="K64" s="1502"/>
      <c r="L64" s="1502"/>
      <c r="M64" s="1502"/>
      <c r="N64" s="1502"/>
      <c r="O64" s="1502"/>
      <c r="P64" s="1502"/>
      <c r="Q64" s="1502"/>
      <c r="R64" s="1502"/>
      <c r="S64" s="1502"/>
    </row>
    <row r="65" spans="1:19">
      <c r="A65" s="2389" t="s">
        <v>4653</v>
      </c>
      <c r="B65" s="2389"/>
      <c r="C65" s="1502"/>
      <c r="D65" s="1502"/>
      <c r="E65" s="1502"/>
      <c r="F65" s="1502"/>
      <c r="G65" s="1502"/>
      <c r="H65" s="1502"/>
      <c r="I65" s="1502"/>
      <c r="J65" s="1502"/>
      <c r="K65" s="1502"/>
      <c r="L65" s="1502"/>
      <c r="M65" s="1502"/>
      <c r="N65" s="1502"/>
      <c r="O65" s="1502"/>
      <c r="P65" s="1502"/>
      <c r="Q65" s="1502"/>
      <c r="R65" s="1502"/>
      <c r="S65" s="1502"/>
    </row>
    <row r="66" spans="1:19">
      <c r="A66" s="1517" t="s">
        <v>554</v>
      </c>
      <c r="B66" s="1517"/>
      <c r="C66" s="1517"/>
      <c r="D66" s="1517"/>
      <c r="E66" s="1517"/>
      <c r="F66" s="1517"/>
      <c r="G66" s="1517"/>
      <c r="H66" s="1502"/>
      <c r="I66" s="1502"/>
      <c r="J66" s="1502"/>
      <c r="K66" s="1502"/>
      <c r="L66" s="1502"/>
      <c r="M66" s="1502"/>
      <c r="N66" s="1502"/>
      <c r="O66" s="1502"/>
      <c r="P66" s="1502"/>
      <c r="Q66" s="1502"/>
      <c r="R66" s="1502"/>
      <c r="S66" s="1502"/>
    </row>
    <row r="67" spans="1:19" ht="15.75">
      <c r="A67" s="1521" t="s">
        <v>555</v>
      </c>
      <c r="B67" s="1517"/>
      <c r="C67" s="1517"/>
      <c r="D67" s="1517"/>
      <c r="E67" s="1517"/>
      <c r="F67" s="1517"/>
      <c r="G67" s="1517"/>
      <c r="H67" s="1502"/>
      <c r="I67" s="1502"/>
      <c r="J67" s="1502"/>
      <c r="K67" s="1502"/>
      <c r="L67" s="1502"/>
      <c r="M67" s="1502"/>
      <c r="N67" s="1502"/>
      <c r="O67" s="1502"/>
      <c r="P67" s="1502"/>
      <c r="Q67" s="1502"/>
      <c r="R67" s="1502"/>
      <c r="S67" s="1502"/>
    </row>
    <row r="68" spans="1:19">
      <c r="A68" s="1502"/>
      <c r="B68" s="1502"/>
      <c r="C68" s="1502"/>
      <c r="D68" s="1502"/>
      <c r="E68" s="1502"/>
      <c r="F68" s="1502"/>
      <c r="G68" s="1502"/>
      <c r="H68" s="1502"/>
      <c r="I68" s="1502"/>
      <c r="J68" s="1502"/>
      <c r="K68" s="1502"/>
      <c r="L68" s="1502"/>
      <c r="M68" s="1502"/>
      <c r="N68" s="1502"/>
      <c r="O68" s="1502"/>
      <c r="P68" s="1502"/>
      <c r="Q68" s="1502"/>
      <c r="R68" s="1502"/>
      <c r="S68" s="1502"/>
    </row>
    <row r="69" spans="1:19" ht="15.75" thickBot="1">
      <c r="A69" s="1502" t="str">
        <f>'Data Sheet'!$C$25</f>
        <v xml:space="preserve">Niagara Mohawk Power Corporation </v>
      </c>
      <c r="B69" s="1502"/>
      <c r="C69" s="1502"/>
      <c r="D69" s="1502"/>
      <c r="E69" s="1502"/>
      <c r="F69" s="1916" t="str">
        <f>'Data Sheet'!$C$40</f>
        <v>April 12, 2018</v>
      </c>
      <c r="G69" s="1502" t="str">
        <f>'Data Sheet'!$C$38</f>
        <v>December 31, 2017</v>
      </c>
      <c r="H69" s="1502"/>
      <c r="I69" s="1502"/>
      <c r="J69" s="1502"/>
      <c r="K69" s="1502"/>
      <c r="L69" s="1502"/>
      <c r="M69" s="1502"/>
      <c r="N69" s="1502"/>
      <c r="O69" s="1502"/>
      <c r="P69" s="1502"/>
      <c r="Q69" s="1502"/>
      <c r="R69" s="1502"/>
      <c r="S69" s="1502"/>
    </row>
    <row r="70" spans="1:19">
      <c r="A70" s="1476"/>
      <c r="B70" s="1621"/>
      <c r="C70" s="1621"/>
      <c r="D70" s="1621"/>
      <c r="E70" s="1621"/>
      <c r="F70" s="1621"/>
      <c r="G70" s="1822"/>
      <c r="H70" s="1502"/>
      <c r="I70" s="1502"/>
      <c r="J70" s="1502"/>
      <c r="K70" s="1502"/>
      <c r="L70" s="1502"/>
      <c r="M70" s="1502"/>
      <c r="N70" s="1502"/>
      <c r="O70" s="1502"/>
      <c r="P70" s="1502"/>
      <c r="Q70" s="1502"/>
      <c r="R70" s="1502"/>
      <c r="S70" s="1502"/>
    </row>
    <row r="71" spans="1:19">
      <c r="A71" s="1940" t="s">
        <v>541</v>
      </c>
      <c r="B71" s="1517"/>
      <c r="C71" s="1517"/>
      <c r="D71" s="1517"/>
      <c r="E71" s="1517"/>
      <c r="F71" s="1517"/>
      <c r="G71" s="1918"/>
      <c r="H71" s="1502"/>
      <c r="I71" s="1502"/>
      <c r="J71" s="1502"/>
      <c r="K71" s="1502"/>
      <c r="L71" s="1502"/>
      <c r="M71" s="1502"/>
      <c r="N71" s="1502"/>
      <c r="O71" s="1502"/>
      <c r="P71" s="1502"/>
      <c r="Q71" s="1502"/>
      <c r="R71" s="1502"/>
      <c r="S71" s="1502"/>
    </row>
    <row r="72" spans="1:19">
      <c r="A72" s="1483"/>
      <c r="B72" s="1635"/>
      <c r="C72" s="1635"/>
      <c r="D72" s="1635"/>
      <c r="E72" s="1635"/>
      <c r="F72" s="1635"/>
      <c r="G72" s="1826"/>
      <c r="H72" s="1502"/>
      <c r="I72" s="1502"/>
      <c r="J72" s="1502"/>
      <c r="K72" s="1502"/>
      <c r="L72" s="1502"/>
      <c r="M72" s="1502"/>
      <c r="N72" s="1502"/>
      <c r="O72" s="1502"/>
      <c r="P72" s="1502"/>
      <c r="Q72" s="1502"/>
      <c r="R72" s="1502"/>
      <c r="S72" s="1502"/>
    </row>
    <row r="73" spans="1:19">
      <c r="A73" s="1831"/>
      <c r="B73" s="1832"/>
      <c r="C73" s="1832"/>
      <c r="D73" s="1832"/>
      <c r="E73" s="2076" t="s">
        <v>545</v>
      </c>
      <c r="F73" s="1740"/>
      <c r="G73" s="1890"/>
      <c r="H73" s="1502"/>
      <c r="I73" s="1502"/>
      <c r="J73" s="1502"/>
      <c r="K73" s="1502"/>
      <c r="L73" s="1502"/>
      <c r="M73" s="1502"/>
      <c r="N73" s="1502"/>
      <c r="O73" s="1502"/>
      <c r="P73" s="1502"/>
      <c r="Q73" s="1502"/>
      <c r="R73" s="1502"/>
      <c r="S73" s="1502"/>
    </row>
    <row r="74" spans="1:19">
      <c r="A74" s="1508"/>
      <c r="B74" s="1735"/>
      <c r="C74" s="1754" t="s">
        <v>546</v>
      </c>
      <c r="D74" s="1735"/>
      <c r="E74" s="1754" t="s">
        <v>176</v>
      </c>
      <c r="F74" s="1735"/>
      <c r="G74" s="1834" t="s">
        <v>1822</v>
      </c>
      <c r="H74" s="1502"/>
      <c r="I74" s="1502"/>
      <c r="J74" s="1502"/>
      <c r="K74" s="1502"/>
      <c r="L74" s="1502"/>
      <c r="M74" s="1502"/>
      <c r="N74" s="1502"/>
      <c r="O74" s="1502"/>
      <c r="P74" s="1502"/>
      <c r="Q74" s="1502"/>
      <c r="R74" s="1502"/>
      <c r="S74" s="1502"/>
    </row>
    <row r="75" spans="1:19">
      <c r="A75" s="1508"/>
      <c r="B75" s="1754" t="s">
        <v>547</v>
      </c>
      <c r="C75" s="1754" t="s">
        <v>548</v>
      </c>
      <c r="D75" s="1754" t="s">
        <v>533</v>
      </c>
      <c r="E75" s="1754" t="s">
        <v>515</v>
      </c>
      <c r="F75" s="1754" t="s">
        <v>1826</v>
      </c>
      <c r="G75" s="1834" t="s">
        <v>2501</v>
      </c>
      <c r="H75" s="1502"/>
      <c r="I75" s="1502"/>
      <c r="J75" s="1502"/>
      <c r="K75" s="1502"/>
      <c r="L75" s="1502"/>
      <c r="M75" s="1502"/>
      <c r="N75" s="1502"/>
      <c r="O75" s="1502"/>
      <c r="P75" s="1502"/>
      <c r="Q75" s="1502"/>
      <c r="R75" s="1502"/>
      <c r="S75" s="1502"/>
    </row>
    <row r="76" spans="1:19">
      <c r="A76" s="1835"/>
      <c r="B76" s="1836" t="s">
        <v>3005</v>
      </c>
      <c r="C76" s="1836" t="s">
        <v>549</v>
      </c>
      <c r="D76" s="1836" t="s">
        <v>3007</v>
      </c>
      <c r="E76" s="1836" t="s">
        <v>3008</v>
      </c>
      <c r="F76" s="1836" t="s">
        <v>535</v>
      </c>
      <c r="G76" s="1837" t="s">
        <v>550</v>
      </c>
      <c r="H76" s="1502"/>
      <c r="I76" s="1502"/>
      <c r="J76" s="1502"/>
      <c r="K76" s="1502"/>
      <c r="L76" s="1502"/>
      <c r="M76" s="1502"/>
      <c r="N76" s="1502"/>
      <c r="O76" s="1502"/>
      <c r="P76" s="1502"/>
      <c r="Q76" s="1502"/>
      <c r="R76" s="1502"/>
      <c r="S76" s="1502"/>
    </row>
    <row r="77" spans="1:19">
      <c r="A77" s="1480"/>
      <c r="B77" s="1510"/>
      <c r="C77" s="1937"/>
      <c r="D77" s="2023"/>
      <c r="E77" s="1502"/>
      <c r="F77" s="2023"/>
      <c r="G77" s="1911">
        <f t="shared" ref="G77:G125" si="1">C77+D77-F77</f>
        <v>0</v>
      </c>
      <c r="H77" s="1502"/>
      <c r="I77" s="1502"/>
      <c r="J77" s="1502"/>
      <c r="K77" s="1502"/>
      <c r="L77" s="1502"/>
      <c r="M77" s="1502"/>
      <c r="N77" s="1502"/>
      <c r="O77" s="1502"/>
      <c r="P77" s="1502"/>
      <c r="Q77" s="1502"/>
      <c r="R77" s="1502"/>
      <c r="S77" s="1502"/>
    </row>
    <row r="78" spans="1:19">
      <c r="A78" s="1480"/>
      <c r="B78" s="1510"/>
      <c r="C78" s="1937"/>
      <c r="D78" s="2023"/>
      <c r="E78" s="1502"/>
      <c r="F78" s="2023"/>
      <c r="G78" s="1911">
        <f t="shared" si="1"/>
        <v>0</v>
      </c>
      <c r="H78" s="1502"/>
      <c r="I78" s="1502"/>
      <c r="J78" s="1502"/>
      <c r="K78" s="1502"/>
      <c r="L78" s="1502"/>
      <c r="M78" s="1502"/>
      <c r="N78" s="1502"/>
      <c r="O78" s="1502"/>
      <c r="P78" s="1502"/>
      <c r="Q78" s="1502"/>
      <c r="R78" s="1502"/>
      <c r="S78" s="1502"/>
    </row>
    <row r="79" spans="1:19">
      <c r="A79" s="1480"/>
      <c r="B79" s="1510"/>
      <c r="C79" s="1937"/>
      <c r="D79" s="2023"/>
      <c r="E79" s="1502"/>
      <c r="F79" s="2023"/>
      <c r="G79" s="1911">
        <f t="shared" si="1"/>
        <v>0</v>
      </c>
      <c r="H79" s="1502"/>
      <c r="I79" s="1502"/>
      <c r="J79" s="1502"/>
      <c r="K79" s="1502"/>
      <c r="L79" s="1502"/>
      <c r="M79" s="1502"/>
      <c r="N79" s="1502"/>
      <c r="O79" s="1502"/>
      <c r="P79" s="1502"/>
      <c r="Q79" s="1502"/>
      <c r="R79" s="1502"/>
      <c r="S79" s="1502"/>
    </row>
    <row r="80" spans="1:19">
      <c r="A80" s="1480"/>
      <c r="B80" s="1510"/>
      <c r="C80" s="1937"/>
      <c r="D80" s="2023"/>
      <c r="E80" s="1502"/>
      <c r="F80" s="2023"/>
      <c r="G80" s="1911">
        <f t="shared" si="1"/>
        <v>0</v>
      </c>
      <c r="H80" s="1502"/>
      <c r="I80" s="1502"/>
      <c r="J80" s="1502"/>
      <c r="K80" s="1502"/>
      <c r="L80" s="1502"/>
      <c r="M80" s="1502"/>
      <c r="N80" s="1502"/>
      <c r="O80" s="1502"/>
      <c r="P80" s="1502"/>
      <c r="Q80" s="1502"/>
      <c r="R80" s="1502"/>
      <c r="S80" s="1502"/>
    </row>
    <row r="81" spans="1:19">
      <c r="A81" s="1480"/>
      <c r="B81" s="1510"/>
      <c r="C81" s="1937"/>
      <c r="D81" s="2023"/>
      <c r="E81" s="1502"/>
      <c r="F81" s="2023"/>
      <c r="G81" s="1911">
        <f t="shared" si="1"/>
        <v>0</v>
      </c>
      <c r="H81" s="1502"/>
      <c r="I81" s="1502"/>
      <c r="J81" s="1502"/>
      <c r="K81" s="1502"/>
      <c r="L81" s="1502"/>
      <c r="M81" s="1502"/>
      <c r="N81" s="1502"/>
      <c r="O81" s="1502"/>
      <c r="P81" s="1502"/>
      <c r="Q81" s="1502"/>
      <c r="R81" s="1502"/>
      <c r="S81" s="1502"/>
    </row>
    <row r="82" spans="1:19">
      <c r="A82" s="1480"/>
      <c r="B82" s="1510"/>
      <c r="C82" s="2087"/>
      <c r="D82" s="2023"/>
      <c r="E82" s="1496"/>
      <c r="F82" s="2088"/>
      <c r="G82" s="1911">
        <f t="shared" si="1"/>
        <v>0</v>
      </c>
      <c r="H82" s="1502"/>
      <c r="I82" s="1502"/>
      <c r="J82" s="1502"/>
      <c r="K82" s="1502"/>
      <c r="L82" s="1502"/>
      <c r="M82" s="1502"/>
      <c r="N82" s="1502"/>
      <c r="O82" s="1502"/>
      <c r="P82" s="1502"/>
      <c r="Q82" s="1502"/>
      <c r="R82" s="1502"/>
      <c r="S82" s="1502"/>
    </row>
    <row r="83" spans="1:19">
      <c r="A83" s="1480"/>
      <c r="B83" s="1510"/>
      <c r="C83" s="1937"/>
      <c r="D83" s="2023"/>
      <c r="E83" s="1502"/>
      <c r="F83" s="2023"/>
      <c r="G83" s="1911">
        <f t="shared" si="1"/>
        <v>0</v>
      </c>
      <c r="H83" s="1502"/>
      <c r="I83" s="1502"/>
      <c r="J83" s="1502"/>
      <c r="K83" s="1502"/>
      <c r="L83" s="1502"/>
      <c r="M83" s="1502"/>
      <c r="N83" s="1502"/>
      <c r="O83" s="1502"/>
      <c r="P83" s="1502"/>
      <c r="Q83" s="1502"/>
      <c r="R83" s="1502"/>
      <c r="S83" s="1502"/>
    </row>
    <row r="84" spans="1:19">
      <c r="A84" s="1480"/>
      <c r="B84" s="1510"/>
      <c r="C84" s="1937"/>
      <c r="D84" s="2023"/>
      <c r="E84" s="1502"/>
      <c r="F84" s="2023"/>
      <c r="G84" s="1911">
        <f t="shared" si="1"/>
        <v>0</v>
      </c>
      <c r="H84" s="1502"/>
      <c r="I84" s="1502"/>
      <c r="J84" s="1502"/>
      <c r="K84" s="1502"/>
      <c r="L84" s="1502"/>
      <c r="M84" s="1502"/>
      <c r="N84" s="1502"/>
      <c r="O84" s="1502"/>
      <c r="P84" s="1502"/>
      <c r="Q84" s="1502"/>
      <c r="R84" s="1502"/>
      <c r="S84" s="1502"/>
    </row>
    <row r="85" spans="1:19">
      <c r="A85" s="1480"/>
      <c r="B85" s="1510"/>
      <c r="C85" s="1937"/>
      <c r="D85" s="2023"/>
      <c r="E85" s="1502"/>
      <c r="F85" s="2023"/>
      <c r="G85" s="1911">
        <f t="shared" si="1"/>
        <v>0</v>
      </c>
      <c r="H85" s="1502"/>
      <c r="I85" s="1502"/>
      <c r="J85" s="1502"/>
      <c r="K85" s="1502"/>
      <c r="L85" s="1502"/>
      <c r="M85" s="1502"/>
      <c r="N85" s="1502"/>
      <c r="O85" s="1502"/>
      <c r="P85" s="1502"/>
      <c r="Q85" s="1502"/>
      <c r="R85" s="1502"/>
      <c r="S85" s="1502"/>
    </row>
    <row r="86" spans="1:19">
      <c r="A86" s="1480"/>
      <c r="B86" s="1510"/>
      <c r="C86" s="1937"/>
      <c r="D86" s="2023"/>
      <c r="E86" s="1502"/>
      <c r="F86" s="2023"/>
      <c r="G86" s="1911">
        <f t="shared" si="1"/>
        <v>0</v>
      </c>
      <c r="H86" s="1502"/>
      <c r="I86" s="1502"/>
      <c r="J86" s="1502"/>
      <c r="K86" s="1502"/>
      <c r="L86" s="1502"/>
      <c r="M86" s="1502"/>
      <c r="N86" s="1502"/>
      <c r="O86" s="1502"/>
      <c r="P86" s="1502"/>
      <c r="Q86" s="1502"/>
      <c r="R86" s="1502"/>
      <c r="S86" s="1502"/>
    </row>
    <row r="87" spans="1:19">
      <c r="A87" s="1480"/>
      <c r="B87" s="1510"/>
      <c r="C87" s="1937"/>
      <c r="D87" s="2023"/>
      <c r="E87" s="1502"/>
      <c r="F87" s="2023"/>
      <c r="G87" s="1911">
        <f t="shared" si="1"/>
        <v>0</v>
      </c>
      <c r="H87" s="1502"/>
      <c r="I87" s="1502"/>
      <c r="J87" s="1502"/>
      <c r="K87" s="1502"/>
      <c r="L87" s="1502"/>
      <c r="M87" s="1502"/>
      <c r="N87" s="1502"/>
      <c r="O87" s="1502"/>
      <c r="P87" s="1502"/>
      <c r="Q87" s="1502"/>
      <c r="R87" s="1502"/>
      <c r="S87" s="1502"/>
    </row>
    <row r="88" spans="1:19">
      <c r="A88" s="1480"/>
      <c r="B88" s="1510"/>
      <c r="C88" s="1937"/>
      <c r="D88" s="2023"/>
      <c r="E88" s="1502"/>
      <c r="F88" s="2023"/>
      <c r="G88" s="1911">
        <f t="shared" si="1"/>
        <v>0</v>
      </c>
      <c r="H88" s="1502"/>
      <c r="I88" s="1502"/>
      <c r="J88" s="1502"/>
      <c r="K88" s="1502"/>
      <c r="L88" s="1502"/>
      <c r="M88" s="1502"/>
      <c r="N88" s="1502"/>
      <c r="O88" s="1502"/>
      <c r="P88" s="1502"/>
      <c r="Q88" s="1502"/>
      <c r="R88" s="1502"/>
      <c r="S88" s="1502"/>
    </row>
    <row r="89" spans="1:19">
      <c r="A89" s="1480"/>
      <c r="B89" s="1510"/>
      <c r="C89" s="1937"/>
      <c r="D89" s="2023"/>
      <c r="E89" s="1502"/>
      <c r="F89" s="2023"/>
      <c r="G89" s="1911">
        <f t="shared" si="1"/>
        <v>0</v>
      </c>
      <c r="H89" s="1502"/>
      <c r="I89" s="1502"/>
      <c r="J89" s="1502"/>
      <c r="K89" s="1502"/>
      <c r="L89" s="1502"/>
      <c r="M89" s="1502"/>
      <c r="N89" s="1502"/>
      <c r="O89" s="1502"/>
      <c r="P89" s="1502"/>
      <c r="Q89" s="1502"/>
      <c r="R89" s="1502"/>
      <c r="S89" s="1502"/>
    </row>
    <row r="90" spans="1:19">
      <c r="A90" s="1480"/>
      <c r="B90" s="1510"/>
      <c r="C90" s="1937"/>
      <c r="D90" s="2023"/>
      <c r="E90" s="1502"/>
      <c r="F90" s="2023"/>
      <c r="G90" s="1911">
        <f t="shared" si="1"/>
        <v>0</v>
      </c>
      <c r="H90" s="1502"/>
      <c r="I90" s="1502"/>
      <c r="J90" s="1502"/>
      <c r="K90" s="1502"/>
      <c r="L90" s="1502"/>
      <c r="M90" s="1502"/>
      <c r="N90" s="1502"/>
      <c r="O90" s="1502"/>
      <c r="P90" s="1502"/>
      <c r="Q90" s="1502"/>
      <c r="R90" s="1502"/>
      <c r="S90" s="1502"/>
    </row>
    <row r="91" spans="1:19">
      <c r="A91" s="1480"/>
      <c r="B91" s="1510"/>
      <c r="C91" s="1937"/>
      <c r="D91" s="2023"/>
      <c r="E91" s="1502"/>
      <c r="F91" s="2023"/>
      <c r="G91" s="1911">
        <f t="shared" si="1"/>
        <v>0</v>
      </c>
      <c r="H91" s="1502"/>
      <c r="I91" s="1502"/>
      <c r="J91" s="1502"/>
      <c r="K91" s="1502"/>
      <c r="L91" s="1502"/>
      <c r="M91" s="1502"/>
      <c r="N91" s="1502"/>
      <c r="O91" s="1502"/>
      <c r="P91" s="1502"/>
      <c r="Q91" s="1502"/>
      <c r="R91" s="1502"/>
      <c r="S91" s="1502"/>
    </row>
    <row r="92" spans="1:19">
      <c r="A92" s="1480"/>
      <c r="B92" s="1510"/>
      <c r="C92" s="1937"/>
      <c r="D92" s="2023"/>
      <c r="E92" s="1502"/>
      <c r="F92" s="2023"/>
      <c r="G92" s="1911">
        <f t="shared" si="1"/>
        <v>0</v>
      </c>
    </row>
    <row r="93" spans="1:19">
      <c r="A93" s="1480"/>
      <c r="B93" s="1510"/>
      <c r="C93" s="1937"/>
      <c r="D93" s="2023"/>
      <c r="E93" s="1502"/>
      <c r="F93" s="2023"/>
      <c r="G93" s="1911">
        <f t="shared" si="1"/>
        <v>0</v>
      </c>
    </row>
    <row r="94" spans="1:19">
      <c r="A94" s="1480"/>
      <c r="B94" s="1510"/>
      <c r="C94" s="1937"/>
      <c r="D94" s="2023"/>
      <c r="E94" s="1502"/>
      <c r="F94" s="2023"/>
      <c r="G94" s="1911">
        <f t="shared" si="1"/>
        <v>0</v>
      </c>
    </row>
    <row r="95" spans="1:19">
      <c r="A95" s="1480"/>
      <c r="B95" s="1510"/>
      <c r="C95" s="1937"/>
      <c r="D95" s="2023"/>
      <c r="E95" s="1502"/>
      <c r="F95" s="2023"/>
      <c r="G95" s="1911">
        <f t="shared" si="1"/>
        <v>0</v>
      </c>
    </row>
    <row r="96" spans="1:19">
      <c r="A96" s="1480"/>
      <c r="B96" s="1510"/>
      <c r="C96" s="1937"/>
      <c r="D96" s="2023"/>
      <c r="E96" s="1502"/>
      <c r="F96" s="2023"/>
      <c r="G96" s="1911">
        <f t="shared" si="1"/>
        <v>0</v>
      </c>
    </row>
    <row r="97" spans="1:7">
      <c r="A97" s="1480"/>
      <c r="B97" s="1510"/>
      <c r="C97" s="1937"/>
      <c r="D97" s="2023"/>
      <c r="E97" s="1502"/>
      <c r="F97" s="2023"/>
      <c r="G97" s="1911">
        <f t="shared" si="1"/>
        <v>0</v>
      </c>
    </row>
    <row r="98" spans="1:7">
      <c r="A98" s="1480"/>
      <c r="B98" s="1510"/>
      <c r="C98" s="1937"/>
      <c r="D98" s="2023"/>
      <c r="E98" s="1502"/>
      <c r="F98" s="2023"/>
      <c r="G98" s="1911">
        <f t="shared" si="1"/>
        <v>0</v>
      </c>
    </row>
    <row r="99" spans="1:7">
      <c r="A99" s="1480"/>
      <c r="B99" s="1510"/>
      <c r="C99" s="1937"/>
      <c r="D99" s="2023"/>
      <c r="E99" s="1502"/>
      <c r="F99" s="2023"/>
      <c r="G99" s="1911">
        <f t="shared" si="1"/>
        <v>0</v>
      </c>
    </row>
    <row r="100" spans="1:7">
      <c r="A100" s="1480"/>
      <c r="B100" s="1510"/>
      <c r="C100" s="1937"/>
      <c r="D100" s="2023"/>
      <c r="E100" s="1502"/>
      <c r="F100" s="2023"/>
      <c r="G100" s="1911">
        <f t="shared" si="1"/>
        <v>0</v>
      </c>
    </row>
    <row r="101" spans="1:7">
      <c r="A101" s="1480"/>
      <c r="B101" s="1510"/>
      <c r="C101" s="1937"/>
      <c r="D101" s="2023"/>
      <c r="E101" s="1502"/>
      <c r="F101" s="2023"/>
      <c r="G101" s="1911">
        <f t="shared" si="1"/>
        <v>0</v>
      </c>
    </row>
    <row r="102" spans="1:7">
      <c r="A102" s="1480"/>
      <c r="B102" s="1510"/>
      <c r="C102" s="1937"/>
      <c r="D102" s="2023"/>
      <c r="E102" s="1502"/>
      <c r="F102" s="2023"/>
      <c r="G102" s="1911">
        <f t="shared" si="1"/>
        <v>0</v>
      </c>
    </row>
    <row r="103" spans="1:7">
      <c r="A103" s="1480"/>
      <c r="B103" s="1510"/>
      <c r="C103" s="1937"/>
      <c r="D103" s="2023"/>
      <c r="E103" s="1502"/>
      <c r="F103" s="2023"/>
      <c r="G103" s="1911">
        <f t="shared" si="1"/>
        <v>0</v>
      </c>
    </row>
    <row r="104" spans="1:7">
      <c r="A104" s="1480"/>
      <c r="B104" s="1510"/>
      <c r="C104" s="1937"/>
      <c r="D104" s="2023"/>
      <c r="E104" s="1502"/>
      <c r="F104" s="2023"/>
      <c r="G104" s="1911">
        <f t="shared" si="1"/>
        <v>0</v>
      </c>
    </row>
    <row r="105" spans="1:7">
      <c r="A105" s="1480"/>
      <c r="B105" s="1510"/>
      <c r="C105" s="1937"/>
      <c r="D105" s="2023"/>
      <c r="E105" s="1502"/>
      <c r="F105" s="2023"/>
      <c r="G105" s="1911">
        <f t="shared" si="1"/>
        <v>0</v>
      </c>
    </row>
    <row r="106" spans="1:7">
      <c r="A106" s="1480"/>
      <c r="B106" s="1510"/>
      <c r="C106" s="1937"/>
      <c r="D106" s="2023"/>
      <c r="E106" s="1502"/>
      <c r="F106" s="2023"/>
      <c r="G106" s="1911">
        <f t="shared" si="1"/>
        <v>0</v>
      </c>
    </row>
    <row r="107" spans="1:7">
      <c r="A107" s="1480"/>
      <c r="B107" s="1510"/>
      <c r="C107" s="1937"/>
      <c r="D107" s="2023"/>
      <c r="E107" s="1502"/>
      <c r="F107" s="2023"/>
      <c r="G107" s="1911">
        <f t="shared" si="1"/>
        <v>0</v>
      </c>
    </row>
    <row r="108" spans="1:7">
      <c r="A108" s="1480"/>
      <c r="B108" s="1510"/>
      <c r="C108" s="1937"/>
      <c r="D108" s="2023"/>
      <c r="E108" s="1502"/>
      <c r="F108" s="2023"/>
      <c r="G108" s="1911">
        <f t="shared" si="1"/>
        <v>0</v>
      </c>
    </row>
    <row r="109" spans="1:7">
      <c r="A109" s="1480"/>
      <c r="B109" s="1510"/>
      <c r="C109" s="1937"/>
      <c r="D109" s="2023"/>
      <c r="E109" s="1502"/>
      <c r="F109" s="2023"/>
      <c r="G109" s="1911">
        <f t="shared" si="1"/>
        <v>0</v>
      </c>
    </row>
    <row r="110" spans="1:7">
      <c r="A110" s="1480"/>
      <c r="B110" s="1510"/>
      <c r="C110" s="1937"/>
      <c r="D110" s="2023"/>
      <c r="E110" s="1502"/>
      <c r="F110" s="2023"/>
      <c r="G110" s="1911">
        <f t="shared" si="1"/>
        <v>0</v>
      </c>
    </row>
    <row r="111" spans="1:7">
      <c r="A111" s="1480"/>
      <c r="B111" s="1510"/>
      <c r="C111" s="1937"/>
      <c r="D111" s="2023"/>
      <c r="E111" s="1502"/>
      <c r="F111" s="2023"/>
      <c r="G111" s="1911">
        <f t="shared" si="1"/>
        <v>0</v>
      </c>
    </row>
    <row r="112" spans="1:7">
      <c r="A112" s="1480"/>
      <c r="B112" s="1510"/>
      <c r="C112" s="1937"/>
      <c r="D112" s="2023"/>
      <c r="E112" s="1502"/>
      <c r="F112" s="2023"/>
      <c r="G112" s="1911">
        <f t="shared" si="1"/>
        <v>0</v>
      </c>
    </row>
    <row r="113" spans="1:7">
      <c r="A113" s="1480"/>
      <c r="B113" s="1510"/>
      <c r="C113" s="1937"/>
      <c r="D113" s="2023"/>
      <c r="E113" s="1502"/>
      <c r="F113" s="2023"/>
      <c r="G113" s="1911">
        <f t="shared" si="1"/>
        <v>0</v>
      </c>
    </row>
    <row r="114" spans="1:7">
      <c r="A114" s="1480"/>
      <c r="B114" s="1510"/>
      <c r="C114" s="1937"/>
      <c r="D114" s="2023"/>
      <c r="E114" s="1502"/>
      <c r="F114" s="2023"/>
      <c r="G114" s="1911">
        <f t="shared" si="1"/>
        <v>0</v>
      </c>
    </row>
    <row r="115" spans="1:7">
      <c r="A115" s="1480"/>
      <c r="B115" s="1510"/>
      <c r="C115" s="1937"/>
      <c r="D115" s="2023"/>
      <c r="E115" s="1502"/>
      <c r="F115" s="2023"/>
      <c r="G115" s="1911">
        <f t="shared" si="1"/>
        <v>0</v>
      </c>
    </row>
    <row r="116" spans="1:7">
      <c r="A116" s="1480"/>
      <c r="B116" s="1510"/>
      <c r="C116" s="1937"/>
      <c r="D116" s="2023"/>
      <c r="E116" s="1502"/>
      <c r="F116" s="2023"/>
      <c r="G116" s="1911">
        <f t="shared" si="1"/>
        <v>0</v>
      </c>
    </row>
    <row r="117" spans="1:7">
      <c r="A117" s="1480"/>
      <c r="B117" s="1510"/>
      <c r="C117" s="1937"/>
      <c r="D117" s="2023"/>
      <c r="E117" s="1502"/>
      <c r="F117" s="2023"/>
      <c r="G117" s="1911">
        <f t="shared" si="1"/>
        <v>0</v>
      </c>
    </row>
    <row r="118" spans="1:7">
      <c r="A118" s="1480"/>
      <c r="B118" s="1510"/>
      <c r="C118" s="1937"/>
      <c r="D118" s="2023"/>
      <c r="E118" s="1502"/>
      <c r="F118" s="2023"/>
      <c r="G118" s="1911">
        <f t="shared" si="1"/>
        <v>0</v>
      </c>
    </row>
    <row r="119" spans="1:7">
      <c r="A119" s="1480"/>
      <c r="B119" s="1510"/>
      <c r="C119" s="1937"/>
      <c r="D119" s="2023"/>
      <c r="E119" s="1502"/>
      <c r="F119" s="2023"/>
      <c r="G119" s="1911">
        <f t="shared" si="1"/>
        <v>0</v>
      </c>
    </row>
    <row r="120" spans="1:7">
      <c r="A120" s="1480"/>
      <c r="B120" s="1510"/>
      <c r="C120" s="1937"/>
      <c r="D120" s="2023"/>
      <c r="E120" s="1502"/>
      <c r="F120" s="2023"/>
      <c r="G120" s="1911">
        <f t="shared" si="1"/>
        <v>0</v>
      </c>
    </row>
    <row r="121" spans="1:7">
      <c r="A121" s="1480"/>
      <c r="B121" s="1510"/>
      <c r="C121" s="1937"/>
      <c r="D121" s="2023"/>
      <c r="E121" s="1502"/>
      <c r="F121" s="2023"/>
      <c r="G121" s="1911">
        <f t="shared" si="1"/>
        <v>0</v>
      </c>
    </row>
    <row r="122" spans="1:7">
      <c r="A122" s="1480"/>
      <c r="B122" s="1510"/>
      <c r="C122" s="1937"/>
      <c r="D122" s="2023"/>
      <c r="E122" s="1502"/>
      <c r="F122" s="2023"/>
      <c r="G122" s="1911">
        <f t="shared" si="1"/>
        <v>0</v>
      </c>
    </row>
    <row r="123" spans="1:7">
      <c r="A123" s="1480"/>
      <c r="B123" s="1510"/>
      <c r="C123" s="1937"/>
      <c r="D123" s="2023"/>
      <c r="E123" s="1502"/>
      <c r="F123" s="2023"/>
      <c r="G123" s="1911">
        <f t="shared" si="1"/>
        <v>0</v>
      </c>
    </row>
    <row r="124" spans="1:7">
      <c r="A124" s="1480"/>
      <c r="B124" s="1510"/>
      <c r="C124" s="1937"/>
      <c r="D124" s="2023"/>
      <c r="E124" s="1502"/>
      <c r="F124" s="2023"/>
      <c r="G124" s="1911">
        <f t="shared" si="1"/>
        <v>0</v>
      </c>
    </row>
    <row r="125" spans="1:7">
      <c r="A125" s="1480"/>
      <c r="B125" s="1510"/>
      <c r="C125" s="1937"/>
      <c r="D125" s="2023"/>
      <c r="E125" s="1502"/>
      <c r="F125" s="2023"/>
      <c r="G125" s="1911">
        <f t="shared" si="1"/>
        <v>0</v>
      </c>
    </row>
    <row r="126" spans="1:7" ht="15.75" thickBot="1">
      <c r="A126" s="1699"/>
      <c r="B126" s="2085" t="s">
        <v>172</v>
      </c>
      <c r="C126" s="1900">
        <f>SUM(C77:C125)</f>
        <v>0</v>
      </c>
      <c r="D126" s="1900">
        <f>SUM(D77:D125)</f>
        <v>0</v>
      </c>
      <c r="E126" s="2086"/>
      <c r="F126" s="1900">
        <f>SUM(F77:F125)</f>
        <v>0</v>
      </c>
      <c r="G126" s="1901">
        <f>SUM(G77:G125)</f>
        <v>0</v>
      </c>
    </row>
    <row r="128" spans="1:7">
      <c r="A128" s="2389" t="s">
        <v>4653</v>
      </c>
      <c r="B128" s="2389"/>
      <c r="C128" s="1502"/>
      <c r="D128" s="1502"/>
      <c r="E128" s="1502"/>
      <c r="F128" s="1502"/>
      <c r="G128" s="1502"/>
    </row>
    <row r="129" spans="1:7">
      <c r="A129" s="1517" t="s">
        <v>556</v>
      </c>
      <c r="B129" s="1517"/>
      <c r="C129" s="1517"/>
      <c r="D129" s="1517"/>
      <c r="E129" s="1517"/>
      <c r="F129" s="1517"/>
      <c r="G129" s="1517"/>
    </row>
  </sheetData>
  <printOptions horizontalCentered="1" verticalCentered="1"/>
  <pageMargins left="0.5" right="0.5" top="0.5" bottom="0.5" header="0.5" footer="0.5"/>
  <pageSetup scale="67" orientation="portrait" horizontalDpi="300" verticalDpi="300" r:id="rId1"/>
  <headerFooter alignWithMargins="0"/>
  <ignoredErrors>
    <ignoredError sqref="E21"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Q126"/>
  <sheetViews>
    <sheetView defaultGridColor="0" view="pageBreakPreview" colorId="22" zoomScale="80" zoomScaleNormal="100" zoomScaleSheetLayoutView="80" workbookViewId="0">
      <selection activeCell="E21" sqref="E21"/>
    </sheetView>
  </sheetViews>
  <sheetFormatPr defaultColWidth="9.6640625" defaultRowHeight="15"/>
  <cols>
    <col min="1" max="1" width="4.6640625" style="9" customWidth="1"/>
    <col min="2" max="2" width="1.6640625" style="9" customWidth="1"/>
    <col min="3" max="3" width="30.6640625" style="9" customWidth="1"/>
    <col min="4" max="4" width="25.6640625" style="9" customWidth="1"/>
    <col min="5" max="6" width="20.6640625" style="9" customWidth="1"/>
    <col min="7" max="16384" width="9.6640625" style="9"/>
  </cols>
  <sheetData>
    <row r="1" spans="1:17" ht="16.899999999999999" customHeight="1">
      <c r="A1" s="29" t="s">
        <v>1785</v>
      </c>
      <c r="B1" s="66"/>
      <c r="C1" s="208"/>
      <c r="D1" s="66" t="s">
        <v>3273</v>
      </c>
      <c r="E1" s="209" t="s">
        <v>1787</v>
      </c>
      <c r="F1" s="67" t="s">
        <v>1788</v>
      </c>
      <c r="G1" s="17"/>
      <c r="H1" s="17"/>
      <c r="I1" s="17"/>
      <c r="J1" s="17"/>
      <c r="K1" s="17"/>
      <c r="L1" s="17"/>
      <c r="M1" s="17"/>
      <c r="N1" s="17"/>
      <c r="O1" s="17"/>
      <c r="P1" s="17"/>
      <c r="Q1" s="17"/>
    </row>
    <row r="2" spans="1:17" ht="16.899999999999999" customHeight="1">
      <c r="A2" s="72" t="str">
        <f>'Data Sheet'!$C$25</f>
        <v xml:space="preserve">Niagara Mohawk Power Corporation </v>
      </c>
      <c r="B2" s="17"/>
      <c r="C2" s="81"/>
      <c r="D2" s="17" t="s">
        <v>1143</v>
      </c>
      <c r="E2" s="78" t="s">
        <v>3292</v>
      </c>
      <c r="F2" s="73"/>
      <c r="G2" s="17"/>
      <c r="H2" s="17"/>
      <c r="I2" s="17"/>
      <c r="J2" s="17"/>
      <c r="K2" s="17"/>
      <c r="L2" s="17"/>
      <c r="M2" s="17"/>
      <c r="N2" s="17"/>
      <c r="O2" s="17"/>
      <c r="P2" s="17"/>
      <c r="Q2" s="17"/>
    </row>
    <row r="3" spans="1:17" ht="16.899999999999999" customHeight="1">
      <c r="A3" s="74"/>
      <c r="B3" s="77"/>
      <c r="C3" s="102"/>
      <c r="D3" s="77" t="s">
        <v>1144</v>
      </c>
      <c r="E3" s="650" t="str">
        <f>'Data Sheet'!$C$40</f>
        <v>April 12, 2018</v>
      </c>
      <c r="F3" s="221" t="str">
        <f>'Data Sheet'!$C$38</f>
        <v>December 31, 2017</v>
      </c>
      <c r="G3" s="17"/>
      <c r="H3" s="17"/>
      <c r="I3" s="17"/>
      <c r="J3" s="17"/>
      <c r="K3" s="17"/>
      <c r="L3" s="17"/>
      <c r="M3" s="17"/>
      <c r="N3" s="17"/>
      <c r="O3" s="17"/>
      <c r="P3" s="17"/>
      <c r="Q3" s="17"/>
    </row>
    <row r="4" spans="1:17" ht="16.899999999999999" customHeight="1">
      <c r="A4" s="241"/>
      <c r="B4" s="212" t="s">
        <v>557</v>
      </c>
      <c r="C4" s="212"/>
      <c r="D4" s="212"/>
      <c r="E4" s="212"/>
      <c r="F4" s="213"/>
      <c r="G4" s="17"/>
      <c r="H4" s="17"/>
      <c r="I4" s="17"/>
      <c r="J4" s="17"/>
      <c r="K4" s="17"/>
      <c r="L4" s="17"/>
      <c r="M4" s="17"/>
      <c r="N4" s="17"/>
      <c r="O4" s="17"/>
      <c r="P4" s="17"/>
      <c r="Q4" s="17"/>
    </row>
    <row r="5" spans="1:17" ht="16.899999999999999" customHeight="1">
      <c r="A5" s="72" t="s">
        <v>558</v>
      </c>
      <c r="B5" s="17"/>
      <c r="C5" s="17"/>
      <c r="D5" s="17"/>
      <c r="E5" s="17"/>
      <c r="F5" s="73"/>
      <c r="G5" s="17"/>
      <c r="H5" s="17"/>
      <c r="I5" s="17"/>
      <c r="J5" s="17"/>
      <c r="K5" s="17"/>
      <c r="L5" s="17"/>
      <c r="M5" s="17"/>
      <c r="N5" s="17"/>
      <c r="O5" s="17"/>
      <c r="P5" s="17"/>
      <c r="Q5" s="17"/>
    </row>
    <row r="6" spans="1:17" ht="16.899999999999999" customHeight="1">
      <c r="A6" s="72"/>
      <c r="B6" s="17"/>
      <c r="C6" s="17" t="s">
        <v>559</v>
      </c>
      <c r="D6" s="17"/>
      <c r="E6" s="17"/>
      <c r="F6" s="73"/>
      <c r="G6" s="17"/>
      <c r="H6" s="17"/>
      <c r="I6" s="17"/>
      <c r="J6" s="17"/>
      <c r="K6" s="17"/>
      <c r="L6" s="17"/>
      <c r="M6" s="17"/>
      <c r="N6" s="17"/>
      <c r="O6" s="17"/>
      <c r="P6" s="17"/>
      <c r="Q6" s="17"/>
    </row>
    <row r="7" spans="1:17" ht="16.899999999999999" customHeight="1">
      <c r="A7" s="72" t="s">
        <v>560</v>
      </c>
      <c r="B7" s="17"/>
      <c r="C7" s="17"/>
      <c r="D7" s="17"/>
      <c r="E7" s="17"/>
      <c r="F7" s="73"/>
      <c r="G7" s="17"/>
      <c r="H7" s="17"/>
      <c r="I7" s="17"/>
      <c r="J7" s="17"/>
      <c r="K7" s="17"/>
      <c r="L7" s="17"/>
      <c r="M7" s="17"/>
      <c r="N7" s="17"/>
      <c r="O7" s="17"/>
      <c r="P7" s="17"/>
      <c r="Q7" s="17"/>
    </row>
    <row r="8" spans="1:17" ht="16.899999999999999" customHeight="1">
      <c r="A8" s="315"/>
      <c r="B8" s="88"/>
      <c r="C8" s="88"/>
      <c r="D8" s="88"/>
      <c r="E8" s="614" t="s">
        <v>561</v>
      </c>
      <c r="F8" s="310" t="s">
        <v>3175</v>
      </c>
      <c r="G8" s="17"/>
      <c r="H8" s="17"/>
      <c r="I8" s="17"/>
      <c r="J8" s="17"/>
      <c r="K8" s="17"/>
      <c r="L8" s="17"/>
      <c r="M8" s="17"/>
      <c r="N8" s="17"/>
      <c r="O8" s="17"/>
      <c r="P8" s="17"/>
      <c r="Q8" s="17"/>
    </row>
    <row r="9" spans="1:17" ht="16.899999999999999" customHeight="1">
      <c r="A9" s="258" t="s">
        <v>562</v>
      </c>
      <c r="B9" s="17"/>
      <c r="C9" s="272" t="s">
        <v>563</v>
      </c>
      <c r="D9" s="17"/>
      <c r="E9" s="271" t="s">
        <v>564</v>
      </c>
      <c r="F9" s="218" t="s">
        <v>565</v>
      </c>
      <c r="G9" s="17"/>
      <c r="H9" s="17"/>
      <c r="I9" s="17"/>
      <c r="J9" s="17"/>
      <c r="K9" s="17"/>
      <c r="L9" s="17"/>
      <c r="M9" s="17"/>
      <c r="N9" s="17"/>
      <c r="O9" s="17"/>
      <c r="P9" s="17"/>
      <c r="Q9" s="17"/>
    </row>
    <row r="10" spans="1:17" ht="16.899999999999999" customHeight="1">
      <c r="A10" s="258" t="s">
        <v>1717</v>
      </c>
      <c r="B10" s="17"/>
      <c r="C10" s="17"/>
      <c r="D10" s="17"/>
      <c r="E10" s="271" t="s">
        <v>566</v>
      </c>
      <c r="F10" s="218" t="s">
        <v>548</v>
      </c>
      <c r="G10" s="17"/>
      <c r="H10" s="17"/>
      <c r="I10" s="17"/>
      <c r="J10" s="17"/>
      <c r="K10" s="17"/>
      <c r="L10" s="17"/>
      <c r="M10" s="17"/>
      <c r="N10" s="17"/>
      <c r="O10" s="17"/>
      <c r="P10" s="17"/>
      <c r="Q10" s="17"/>
    </row>
    <row r="11" spans="1:17" ht="16.899999999999999" customHeight="1">
      <c r="A11" s="258"/>
      <c r="B11" s="77"/>
      <c r="C11" s="611" t="s">
        <v>3005</v>
      </c>
      <c r="D11" s="77"/>
      <c r="E11" s="307" t="s">
        <v>567</v>
      </c>
      <c r="F11" s="221" t="s">
        <v>3007</v>
      </c>
      <c r="G11" s="17"/>
      <c r="H11" s="17"/>
      <c r="I11" s="17"/>
      <c r="J11" s="17"/>
      <c r="K11" s="17"/>
      <c r="L11" s="17"/>
      <c r="M11" s="17"/>
      <c r="N11" s="17"/>
      <c r="O11" s="17"/>
      <c r="P11" s="17"/>
      <c r="Q11" s="17"/>
    </row>
    <row r="12" spans="1:17" ht="16.899999999999999" customHeight="1">
      <c r="A12" s="222">
        <v>1</v>
      </c>
      <c r="B12" s="242" t="s">
        <v>2982</v>
      </c>
      <c r="C12" s="242"/>
      <c r="D12" s="242"/>
      <c r="E12" s="224"/>
      <c r="F12" s="225"/>
      <c r="G12" s="17"/>
      <c r="H12" s="17"/>
      <c r="I12" s="17"/>
      <c r="J12" s="17"/>
      <c r="K12" s="17"/>
      <c r="L12" s="17"/>
      <c r="M12" s="17"/>
      <c r="N12" s="17"/>
      <c r="O12" s="17"/>
      <c r="P12" s="17"/>
      <c r="Q12" s="17"/>
    </row>
    <row r="13" spans="1:17" ht="16.899999999999999" customHeight="1">
      <c r="A13" s="222">
        <f t="shared" ref="A13:A29" si="0">A12+1</f>
        <v>2</v>
      </c>
      <c r="B13" s="242"/>
      <c r="C13" s="242" t="s">
        <v>5361</v>
      </c>
      <c r="D13" s="242"/>
      <c r="E13" s="245">
        <v>130889139</v>
      </c>
      <c r="F13" s="244">
        <v>84063911</v>
      </c>
      <c r="G13" s="17"/>
      <c r="H13" s="17"/>
      <c r="I13" s="17"/>
      <c r="J13" s="17"/>
      <c r="K13" s="17"/>
      <c r="L13" s="17"/>
      <c r="M13" s="17"/>
      <c r="N13" s="17"/>
      <c r="O13" s="17"/>
      <c r="P13" s="17"/>
      <c r="Q13" s="17"/>
    </row>
    <row r="14" spans="1:17" ht="16.899999999999999" customHeight="1">
      <c r="A14" s="222">
        <f t="shared" si="0"/>
        <v>3</v>
      </c>
      <c r="B14" s="242"/>
      <c r="C14" s="242" t="s">
        <v>6374</v>
      </c>
      <c r="D14" s="242"/>
      <c r="E14" s="248">
        <v>240820964</v>
      </c>
      <c r="F14" s="247">
        <v>217147426</v>
      </c>
      <c r="G14" s="17"/>
      <c r="H14" s="17"/>
      <c r="I14" s="17"/>
      <c r="J14" s="17"/>
      <c r="K14" s="17"/>
      <c r="L14" s="17"/>
      <c r="M14" s="17"/>
      <c r="N14" s="17"/>
      <c r="O14" s="17"/>
      <c r="P14" s="17"/>
      <c r="Q14" s="17"/>
    </row>
    <row r="15" spans="1:17" ht="16.899999999999999" customHeight="1">
      <c r="A15" s="222">
        <f t="shared" si="0"/>
        <v>4</v>
      </c>
      <c r="B15" s="242"/>
      <c r="C15" s="242" t="s">
        <v>6373</v>
      </c>
      <c r="D15" s="242"/>
      <c r="E15" s="248">
        <v>0</v>
      </c>
      <c r="F15" s="247">
        <v>187816226</v>
      </c>
      <c r="G15" s="17"/>
      <c r="H15" s="17"/>
      <c r="I15" s="17"/>
      <c r="J15" s="17"/>
      <c r="K15" s="17"/>
      <c r="L15" s="17"/>
      <c r="M15" s="17"/>
      <c r="N15" s="17"/>
      <c r="O15" s="17"/>
      <c r="P15" s="17"/>
      <c r="Q15" s="17"/>
    </row>
    <row r="16" spans="1:17" ht="16.899999999999999" customHeight="1">
      <c r="A16" s="222">
        <f t="shared" si="0"/>
        <v>5</v>
      </c>
      <c r="B16" s="242"/>
      <c r="C16" s="242" t="s">
        <v>5362</v>
      </c>
      <c r="D16" s="242"/>
      <c r="E16" s="248">
        <v>127177520</v>
      </c>
      <c r="F16" s="247"/>
      <c r="G16" s="17"/>
      <c r="H16" s="17"/>
      <c r="I16" s="17"/>
      <c r="J16" s="17"/>
      <c r="K16" s="17"/>
      <c r="L16" s="17"/>
      <c r="M16" s="17"/>
      <c r="N16" s="17"/>
      <c r="O16" s="17"/>
      <c r="P16" s="17"/>
      <c r="Q16" s="17"/>
    </row>
    <row r="17" spans="1:17" ht="16.899999999999999" customHeight="1">
      <c r="A17" s="222">
        <f t="shared" si="0"/>
        <v>6</v>
      </c>
      <c r="B17" s="242"/>
      <c r="C17" s="242" t="s">
        <v>5363</v>
      </c>
      <c r="D17" s="242"/>
      <c r="E17" s="248">
        <v>44048053</v>
      </c>
      <c r="F17" s="247">
        <v>28608186</v>
      </c>
      <c r="G17" s="17"/>
      <c r="H17" s="17"/>
      <c r="I17" s="17"/>
      <c r="J17" s="17"/>
      <c r="K17" s="17"/>
      <c r="L17" s="17"/>
      <c r="M17" s="17"/>
      <c r="N17" s="17"/>
      <c r="O17" s="17"/>
      <c r="P17" s="17"/>
      <c r="Q17" s="17"/>
    </row>
    <row r="18" spans="1:17" ht="16.899999999999999" customHeight="1">
      <c r="A18" s="222">
        <f t="shared" si="0"/>
        <v>7</v>
      </c>
      <c r="B18" s="242" t="s">
        <v>2318</v>
      </c>
      <c r="C18" s="242"/>
      <c r="D18" s="242"/>
      <c r="E18" s="248">
        <v>122610618</v>
      </c>
      <c r="F18" s="247">
        <v>85935563</v>
      </c>
      <c r="G18" s="17"/>
      <c r="H18" s="17"/>
      <c r="I18" s="17"/>
      <c r="J18" s="17"/>
      <c r="K18" s="17"/>
      <c r="L18" s="17"/>
      <c r="M18" s="17"/>
      <c r="N18" s="17"/>
      <c r="O18" s="17"/>
      <c r="P18" s="17"/>
      <c r="Q18" s="17"/>
    </row>
    <row r="19" spans="1:17" ht="16.899999999999999" customHeight="1">
      <c r="A19" s="222">
        <f t="shared" si="0"/>
        <v>8</v>
      </c>
      <c r="B19" s="242" t="s">
        <v>568</v>
      </c>
      <c r="C19" s="242"/>
      <c r="D19" s="242"/>
      <c r="E19" s="245">
        <f>SUM(E13:E18)</f>
        <v>665546294</v>
      </c>
      <c r="F19" s="244">
        <f>SUM(F13:F18)</f>
        <v>603571312</v>
      </c>
      <c r="G19" s="17"/>
      <c r="H19" s="17"/>
      <c r="I19" s="17"/>
      <c r="J19" s="17"/>
      <c r="K19" s="17"/>
      <c r="L19" s="17"/>
      <c r="M19" s="17"/>
      <c r="N19" s="17"/>
      <c r="O19" s="17"/>
      <c r="P19" s="17"/>
      <c r="Q19" s="17"/>
    </row>
    <row r="20" spans="1:17" ht="16.899999999999999" customHeight="1">
      <c r="A20" s="222">
        <f t="shared" si="0"/>
        <v>9</v>
      </c>
      <c r="B20" s="242" t="s">
        <v>2983</v>
      </c>
      <c r="C20" s="242"/>
      <c r="D20" s="242"/>
      <c r="E20" s="224"/>
      <c r="F20" s="234"/>
      <c r="G20" s="17"/>
      <c r="H20" s="17"/>
      <c r="I20" s="17"/>
      <c r="J20" s="17"/>
      <c r="K20" s="17"/>
      <c r="L20" s="17"/>
      <c r="M20" s="17"/>
      <c r="N20" s="17"/>
      <c r="O20" s="17"/>
      <c r="P20" s="17"/>
      <c r="Q20" s="17"/>
    </row>
    <row r="21" spans="1:17" ht="16.899999999999999" customHeight="1">
      <c r="A21" s="222">
        <f t="shared" si="0"/>
        <v>10</v>
      </c>
      <c r="B21" s="242"/>
      <c r="C21" s="242" t="s">
        <v>5361</v>
      </c>
      <c r="D21" s="242"/>
      <c r="E21" s="245">
        <v>23098083</v>
      </c>
      <c r="F21" s="244">
        <v>14834808</v>
      </c>
      <c r="G21" s="17"/>
      <c r="H21" s="17"/>
      <c r="I21" s="17"/>
      <c r="J21" s="17"/>
      <c r="K21" s="17"/>
      <c r="L21" s="17"/>
      <c r="M21" s="17"/>
      <c r="N21" s="17"/>
      <c r="O21" s="17"/>
      <c r="P21" s="17"/>
      <c r="Q21" s="17"/>
    </row>
    <row r="22" spans="1:17" ht="16.899999999999999" customHeight="1">
      <c r="A22" s="222">
        <f t="shared" si="0"/>
        <v>11</v>
      </c>
      <c r="B22" s="242"/>
      <c r="C22" s="242" t="s">
        <v>6374</v>
      </c>
      <c r="D22" s="242"/>
      <c r="E22" s="248">
        <v>48708161</v>
      </c>
      <c r="F22" s="247">
        <v>43857899</v>
      </c>
      <c r="G22" s="17"/>
      <c r="H22" s="17"/>
      <c r="I22" s="17"/>
      <c r="J22" s="17"/>
      <c r="K22" s="17"/>
      <c r="L22" s="17"/>
      <c r="M22" s="17"/>
      <c r="N22" s="17"/>
      <c r="O22" s="17"/>
      <c r="P22" s="17"/>
      <c r="Q22" s="17"/>
    </row>
    <row r="23" spans="1:17" ht="16.899999999999999" customHeight="1">
      <c r="A23" s="222">
        <f t="shared" si="0"/>
        <v>12</v>
      </c>
      <c r="B23" s="242"/>
      <c r="C23" s="242" t="s">
        <v>6373</v>
      </c>
      <c r="D23" s="242"/>
      <c r="E23" s="248">
        <v>0</v>
      </c>
      <c r="F23" s="247">
        <v>44583655</v>
      </c>
      <c r="G23" s="17"/>
      <c r="H23" s="17"/>
      <c r="I23" s="17"/>
      <c r="J23" s="17"/>
      <c r="K23" s="17"/>
      <c r="L23" s="17"/>
      <c r="M23" s="17"/>
      <c r="N23" s="17"/>
      <c r="O23" s="17"/>
      <c r="P23" s="17"/>
      <c r="Q23" s="17"/>
    </row>
    <row r="24" spans="1:17" ht="16.899999999999999" customHeight="1">
      <c r="A24" s="222">
        <f t="shared" si="0"/>
        <v>13</v>
      </c>
      <c r="B24" s="242"/>
      <c r="C24" s="242" t="s">
        <v>5362</v>
      </c>
      <c r="D24" s="242"/>
      <c r="E24" s="248">
        <v>26026135</v>
      </c>
      <c r="F24" s="247"/>
      <c r="G24" s="17"/>
      <c r="H24" s="17"/>
      <c r="I24" s="17"/>
      <c r="J24" s="17"/>
      <c r="K24" s="17"/>
      <c r="L24" s="17"/>
      <c r="M24" s="17"/>
      <c r="N24" s="17"/>
      <c r="O24" s="17"/>
      <c r="P24" s="17"/>
      <c r="Q24" s="17"/>
    </row>
    <row r="25" spans="1:17" ht="16.899999999999999" customHeight="1">
      <c r="A25" s="222">
        <f t="shared" si="0"/>
        <v>14</v>
      </c>
      <c r="B25" s="242"/>
      <c r="C25" s="242" t="s">
        <v>5363</v>
      </c>
      <c r="D25" s="242"/>
      <c r="E25" s="248">
        <v>18877737</v>
      </c>
      <c r="F25" s="247">
        <v>12260651</v>
      </c>
      <c r="G25" s="17"/>
      <c r="H25" s="17"/>
      <c r="I25" s="17"/>
      <c r="J25" s="17"/>
      <c r="K25" s="17"/>
      <c r="L25" s="17"/>
      <c r="M25" s="17"/>
      <c r="N25" s="17"/>
      <c r="O25" s="17"/>
      <c r="P25" s="17"/>
      <c r="Q25" s="17"/>
    </row>
    <row r="26" spans="1:17" ht="16.899999999999999" customHeight="1">
      <c r="A26" s="222">
        <f t="shared" si="0"/>
        <v>15</v>
      </c>
      <c r="B26" s="242" t="s">
        <v>2318</v>
      </c>
      <c r="C26" s="242"/>
      <c r="D26" s="242"/>
      <c r="E26" s="248">
        <v>31557453</v>
      </c>
      <c r="F26" s="247">
        <v>22211128</v>
      </c>
      <c r="G26" s="17"/>
      <c r="H26" s="17"/>
      <c r="I26" s="17"/>
      <c r="J26" s="17"/>
      <c r="K26" s="17"/>
      <c r="L26" s="17"/>
      <c r="M26" s="17"/>
      <c r="N26" s="17"/>
      <c r="O26" s="17"/>
      <c r="P26" s="17"/>
      <c r="Q26" s="17"/>
    </row>
    <row r="27" spans="1:17" ht="16.899999999999999" customHeight="1">
      <c r="A27" s="222">
        <f t="shared" si="0"/>
        <v>16</v>
      </c>
      <c r="B27" s="242" t="s">
        <v>569</v>
      </c>
      <c r="C27" s="17"/>
      <c r="D27" s="17"/>
      <c r="E27" s="245">
        <v>148267569</v>
      </c>
      <c r="F27" s="244">
        <f>SUM(F21:F26)</f>
        <v>137748141</v>
      </c>
      <c r="G27" s="17"/>
      <c r="H27" s="17"/>
      <c r="I27" s="17"/>
      <c r="J27" s="17"/>
      <c r="K27" s="17"/>
      <c r="L27" s="17"/>
      <c r="M27" s="17"/>
      <c r="N27" s="17"/>
      <c r="O27" s="17"/>
      <c r="P27" s="17"/>
      <c r="Q27" s="17"/>
    </row>
    <row r="28" spans="1:17" ht="16.899999999999999" customHeight="1">
      <c r="A28" s="222">
        <f t="shared" si="0"/>
        <v>17</v>
      </c>
      <c r="B28" s="242" t="s">
        <v>2981</v>
      </c>
      <c r="C28" s="242"/>
      <c r="D28" s="242"/>
      <c r="E28" s="248"/>
      <c r="F28" s="247"/>
      <c r="G28" s="17"/>
      <c r="H28" s="17"/>
      <c r="I28" s="17"/>
      <c r="J28" s="17"/>
      <c r="K28" s="17"/>
      <c r="L28" s="17"/>
      <c r="M28" s="17"/>
      <c r="N28" s="17"/>
      <c r="O28" s="17"/>
      <c r="P28" s="17"/>
      <c r="Q28" s="17"/>
    </row>
    <row r="29" spans="1:17" ht="16.899999999999999" customHeight="1">
      <c r="A29" s="222">
        <f t="shared" si="0"/>
        <v>18</v>
      </c>
      <c r="B29" s="242" t="s">
        <v>570</v>
      </c>
      <c r="C29" s="242"/>
      <c r="D29" s="242"/>
      <c r="E29" s="245">
        <f>E19+E27+E28</f>
        <v>813813863</v>
      </c>
      <c r="F29" s="244">
        <f>F19+F27+F28</f>
        <v>741319453</v>
      </c>
      <c r="G29" s="17"/>
      <c r="H29" s="3480"/>
      <c r="I29" s="3480"/>
      <c r="J29" s="17"/>
      <c r="K29" s="17"/>
      <c r="L29" s="17"/>
      <c r="M29" s="17"/>
      <c r="N29" s="17"/>
      <c r="O29" s="17"/>
      <c r="P29" s="17"/>
      <c r="Q29" s="17"/>
    </row>
    <row r="30" spans="1:17" ht="16.899999999999999" customHeight="1">
      <c r="A30" s="316" t="s">
        <v>571</v>
      </c>
      <c r="B30" s="317"/>
      <c r="C30" s="317"/>
      <c r="D30" s="317"/>
      <c r="E30" s="317"/>
      <c r="F30" s="318"/>
      <c r="G30" s="17"/>
      <c r="H30" s="17"/>
      <c r="I30" s="17"/>
      <c r="J30" s="17"/>
      <c r="K30" s="17"/>
      <c r="L30" s="17"/>
      <c r="M30" s="17"/>
      <c r="N30" s="17"/>
      <c r="O30" s="17"/>
      <c r="P30" s="17"/>
      <c r="Q30" s="17"/>
    </row>
    <row r="31" spans="1:17" ht="16.899999999999999" customHeight="1">
      <c r="A31" s="72"/>
      <c r="B31" s="17"/>
      <c r="C31" s="17"/>
      <c r="D31" s="17"/>
      <c r="E31" s="17"/>
      <c r="F31" s="73"/>
      <c r="G31" s="17"/>
      <c r="H31" s="17"/>
      <c r="I31" s="17"/>
      <c r="J31" s="17"/>
      <c r="K31" s="17"/>
      <c r="L31" s="17"/>
      <c r="M31" s="17"/>
      <c r="N31" s="17"/>
      <c r="O31" s="17"/>
      <c r="P31" s="17"/>
      <c r="Q31" s="17"/>
    </row>
    <row r="32" spans="1:17">
      <c r="A32" s="72"/>
      <c r="B32" s="17"/>
      <c r="C32" s="17"/>
      <c r="D32" s="17"/>
      <c r="E32" s="17"/>
      <c r="F32" s="73"/>
      <c r="G32" s="17"/>
      <c r="H32" s="17"/>
      <c r="I32" s="17"/>
      <c r="J32" s="17"/>
      <c r="K32" s="17"/>
      <c r="L32" s="17"/>
      <c r="M32" s="17"/>
      <c r="N32" s="17"/>
      <c r="O32" s="17"/>
      <c r="P32" s="17"/>
      <c r="Q32" s="17"/>
    </row>
    <row r="33" spans="1:17">
      <c r="A33" s="72"/>
      <c r="B33" s="17"/>
      <c r="C33" s="17"/>
      <c r="D33" s="17"/>
      <c r="E33" s="17"/>
      <c r="F33" s="73"/>
      <c r="G33" s="17"/>
      <c r="H33" s="17"/>
      <c r="I33" s="17"/>
      <c r="J33" s="17"/>
      <c r="K33" s="17"/>
      <c r="L33" s="17"/>
      <c r="M33" s="17"/>
      <c r="N33" s="17"/>
      <c r="O33" s="17"/>
      <c r="P33" s="17"/>
      <c r="Q33" s="17"/>
    </row>
    <row r="34" spans="1:17">
      <c r="A34" s="72"/>
      <c r="B34" s="17"/>
      <c r="C34" s="17"/>
      <c r="D34" s="17"/>
      <c r="E34" s="17"/>
      <c r="F34" s="73"/>
      <c r="G34" s="17"/>
      <c r="H34" s="17"/>
      <c r="I34" s="17"/>
      <c r="J34" s="17"/>
      <c r="K34" s="17"/>
      <c r="L34" s="17"/>
      <c r="M34" s="17"/>
      <c r="N34" s="17"/>
      <c r="O34" s="17"/>
      <c r="P34" s="17"/>
      <c r="Q34" s="17"/>
    </row>
    <row r="35" spans="1:17">
      <c r="A35" s="72"/>
      <c r="B35" s="17"/>
      <c r="C35" s="17"/>
      <c r="D35" s="17"/>
      <c r="E35" s="17"/>
      <c r="F35" s="73"/>
      <c r="G35" s="17"/>
      <c r="H35" s="17"/>
      <c r="I35" s="17"/>
      <c r="J35" s="17"/>
      <c r="K35" s="17"/>
      <c r="L35" s="17"/>
      <c r="M35" s="17"/>
      <c r="N35" s="17"/>
      <c r="O35" s="17"/>
      <c r="P35" s="17"/>
      <c r="Q35" s="17"/>
    </row>
    <row r="36" spans="1:17">
      <c r="A36" s="72"/>
      <c r="B36" s="17"/>
      <c r="C36" s="17"/>
      <c r="D36" s="17"/>
      <c r="E36" s="17"/>
      <c r="F36" s="73"/>
      <c r="G36" s="17"/>
      <c r="H36" s="17"/>
      <c r="I36" s="17"/>
      <c r="J36" s="17"/>
      <c r="K36" s="17"/>
      <c r="L36" s="17"/>
      <c r="M36" s="17"/>
      <c r="N36" s="17"/>
      <c r="O36" s="17"/>
      <c r="P36" s="17"/>
      <c r="Q36" s="17"/>
    </row>
    <row r="37" spans="1:17">
      <c r="A37" s="72"/>
      <c r="B37" s="17"/>
      <c r="C37" s="17"/>
      <c r="D37" s="17"/>
      <c r="E37" s="17"/>
      <c r="F37" s="73"/>
      <c r="G37" s="17"/>
      <c r="H37" s="17"/>
      <c r="I37" s="17"/>
      <c r="J37" s="17"/>
      <c r="K37" s="17"/>
      <c r="L37" s="17"/>
      <c r="M37" s="17"/>
      <c r="N37" s="17"/>
      <c r="O37" s="17"/>
      <c r="P37" s="17"/>
      <c r="Q37" s="17"/>
    </row>
    <row r="38" spans="1:17">
      <c r="A38" s="72"/>
      <c r="B38" s="17"/>
      <c r="C38" s="17"/>
      <c r="D38" s="17"/>
      <c r="E38" s="17"/>
      <c r="F38" s="73"/>
      <c r="G38" s="17"/>
      <c r="H38" s="17"/>
      <c r="I38" s="17"/>
      <c r="J38" s="17"/>
      <c r="K38" s="17"/>
      <c r="L38" s="17"/>
      <c r="M38" s="17"/>
      <c r="N38" s="17"/>
      <c r="O38" s="17"/>
      <c r="P38" s="17"/>
      <c r="Q38" s="17"/>
    </row>
    <row r="39" spans="1:17">
      <c r="A39" s="72"/>
      <c r="B39" s="17"/>
      <c r="C39" s="17"/>
      <c r="D39" s="17"/>
      <c r="E39" s="17"/>
      <c r="F39" s="73"/>
      <c r="G39" s="17"/>
      <c r="H39" s="17"/>
      <c r="I39" s="17"/>
      <c r="J39" s="17"/>
      <c r="K39" s="17"/>
      <c r="L39" s="17"/>
      <c r="M39" s="17"/>
      <c r="N39" s="17"/>
      <c r="O39" s="17"/>
      <c r="P39" s="17"/>
      <c r="Q39" s="17"/>
    </row>
    <row r="40" spans="1:17">
      <c r="A40" s="72"/>
      <c r="B40" s="17"/>
      <c r="C40" s="17"/>
      <c r="D40" s="17"/>
      <c r="E40" s="17"/>
      <c r="F40" s="73"/>
      <c r="G40" s="17"/>
      <c r="H40" s="17"/>
      <c r="I40" s="17"/>
      <c r="J40" s="17"/>
      <c r="K40" s="17"/>
      <c r="L40" s="17"/>
      <c r="M40" s="17"/>
      <c r="N40" s="17"/>
      <c r="O40" s="17"/>
      <c r="P40" s="17"/>
      <c r="Q40" s="17"/>
    </row>
    <row r="41" spans="1:17">
      <c r="A41" s="72"/>
      <c r="B41" s="17"/>
      <c r="C41" s="17"/>
      <c r="D41" s="17"/>
      <c r="E41" s="17"/>
      <c r="F41" s="73"/>
      <c r="G41" s="17"/>
      <c r="H41" s="17"/>
      <c r="I41" s="17"/>
      <c r="J41" s="17"/>
      <c r="K41" s="17"/>
      <c r="L41" s="17"/>
      <c r="M41" s="17"/>
      <c r="N41" s="17"/>
      <c r="O41" s="17"/>
      <c r="P41" s="17"/>
      <c r="Q41" s="17"/>
    </row>
    <row r="42" spans="1:17">
      <c r="A42" s="72"/>
      <c r="B42" s="17"/>
      <c r="C42" s="17"/>
      <c r="D42" s="17"/>
      <c r="E42" s="17"/>
      <c r="F42" s="73"/>
      <c r="G42" s="17"/>
      <c r="H42" s="17"/>
      <c r="I42" s="17"/>
      <c r="J42" s="17"/>
      <c r="K42" s="17"/>
      <c r="L42" s="17"/>
      <c r="M42" s="17"/>
      <c r="N42" s="17"/>
      <c r="O42" s="17"/>
      <c r="P42" s="17"/>
      <c r="Q42" s="17"/>
    </row>
    <row r="43" spans="1:17">
      <c r="A43" s="72"/>
      <c r="B43" s="17"/>
      <c r="C43" s="17"/>
      <c r="D43" s="17"/>
      <c r="E43" s="17"/>
      <c r="F43" s="73"/>
      <c r="G43" s="17"/>
      <c r="H43" s="17"/>
      <c r="I43" s="17"/>
      <c r="J43" s="17"/>
      <c r="K43" s="17"/>
      <c r="L43" s="17"/>
      <c r="M43" s="17"/>
      <c r="N43" s="17"/>
      <c r="O43" s="17"/>
      <c r="P43" s="17"/>
      <c r="Q43" s="17"/>
    </row>
    <row r="44" spans="1:17">
      <c r="A44" s="72"/>
      <c r="B44" s="17"/>
      <c r="C44" s="17"/>
      <c r="D44" s="17"/>
      <c r="E44" s="17"/>
      <c r="F44" s="73"/>
      <c r="G44" s="17"/>
      <c r="H44" s="17"/>
      <c r="I44" s="17"/>
      <c r="J44" s="17"/>
      <c r="K44" s="17"/>
      <c r="L44" s="17"/>
      <c r="M44" s="17"/>
      <c r="N44" s="17"/>
      <c r="O44" s="17"/>
      <c r="P44" s="17"/>
      <c r="Q44" s="17"/>
    </row>
    <row r="45" spans="1:17">
      <c r="A45" s="72"/>
      <c r="B45" s="17"/>
      <c r="C45" s="17"/>
      <c r="D45" s="17"/>
      <c r="E45" s="17"/>
      <c r="F45" s="73"/>
      <c r="G45" s="17"/>
      <c r="H45" s="17"/>
      <c r="I45" s="17"/>
      <c r="J45" s="17"/>
      <c r="K45" s="17"/>
      <c r="L45" s="17"/>
      <c r="M45" s="17"/>
      <c r="N45" s="17"/>
      <c r="O45" s="17"/>
      <c r="P45" s="17"/>
      <c r="Q45" s="17"/>
    </row>
    <row r="46" spans="1:17">
      <c r="A46" s="72"/>
      <c r="B46" s="17"/>
      <c r="C46" s="17"/>
      <c r="D46" s="17"/>
      <c r="E46" s="17"/>
      <c r="F46" s="73"/>
      <c r="G46" s="17"/>
      <c r="H46" s="17"/>
      <c r="I46" s="17"/>
      <c r="J46" s="17"/>
      <c r="K46" s="17"/>
      <c r="L46" s="17"/>
      <c r="M46" s="17"/>
      <c r="N46" s="17"/>
      <c r="O46" s="17"/>
      <c r="P46" s="17"/>
      <c r="Q46" s="17"/>
    </row>
    <row r="47" spans="1:17">
      <c r="A47" s="72"/>
      <c r="B47" s="17"/>
      <c r="C47" s="17"/>
      <c r="D47" s="17"/>
      <c r="E47" s="17"/>
      <c r="F47" s="73"/>
      <c r="G47" s="17"/>
      <c r="H47" s="17"/>
      <c r="I47" s="17"/>
      <c r="J47" s="17"/>
      <c r="K47" s="17"/>
      <c r="L47" s="17"/>
      <c r="M47" s="17"/>
      <c r="N47" s="17"/>
      <c r="O47" s="17"/>
      <c r="P47" s="17"/>
      <c r="Q47" s="17"/>
    </row>
    <row r="48" spans="1:17">
      <c r="A48" s="72"/>
      <c r="B48" s="17"/>
      <c r="C48" s="17"/>
      <c r="D48" s="17"/>
      <c r="E48" s="17"/>
      <c r="F48" s="73"/>
      <c r="G48" s="17"/>
      <c r="H48" s="17"/>
      <c r="I48" s="17"/>
      <c r="J48" s="17"/>
      <c r="K48" s="17"/>
      <c r="L48" s="17"/>
      <c r="M48" s="17"/>
      <c r="N48" s="17"/>
      <c r="O48" s="17"/>
      <c r="P48" s="17"/>
      <c r="Q48" s="17"/>
    </row>
    <row r="49" spans="1:17">
      <c r="A49" s="72"/>
      <c r="B49" s="17"/>
      <c r="C49" s="17"/>
      <c r="D49" s="17"/>
      <c r="E49" s="17"/>
      <c r="F49" s="73"/>
      <c r="G49" s="17"/>
      <c r="H49" s="17"/>
      <c r="I49" s="17"/>
      <c r="J49" s="17"/>
      <c r="K49" s="17"/>
      <c r="L49" s="17"/>
      <c r="M49" s="17"/>
      <c r="N49" s="17"/>
      <c r="O49" s="17"/>
      <c r="P49" s="17"/>
      <c r="Q49" s="17"/>
    </row>
    <row r="50" spans="1:17">
      <c r="A50" s="72"/>
      <c r="B50" s="17"/>
      <c r="C50" s="17"/>
      <c r="D50" s="17"/>
      <c r="E50" s="17"/>
      <c r="F50" s="73"/>
      <c r="G50" s="17"/>
      <c r="H50" s="17"/>
      <c r="I50" s="17"/>
      <c r="J50" s="17"/>
      <c r="K50" s="17"/>
      <c r="L50" s="17"/>
      <c r="M50" s="17"/>
      <c r="N50" s="17"/>
      <c r="O50" s="17"/>
      <c r="P50" s="17"/>
      <c r="Q50" s="17"/>
    </row>
    <row r="51" spans="1:17">
      <c r="A51" s="72"/>
      <c r="B51" s="17"/>
      <c r="C51" s="17"/>
      <c r="D51" s="17"/>
      <c r="E51" s="17"/>
      <c r="F51" s="73"/>
      <c r="G51" s="17"/>
      <c r="H51" s="17"/>
      <c r="I51" s="17"/>
      <c r="J51" s="17"/>
      <c r="K51" s="17"/>
      <c r="L51" s="17"/>
      <c r="M51" s="17"/>
      <c r="N51" s="17"/>
      <c r="O51" s="17"/>
      <c r="P51" s="17"/>
      <c r="Q51" s="17"/>
    </row>
    <row r="52" spans="1:17">
      <c r="A52" s="72"/>
      <c r="B52" s="17"/>
      <c r="C52" s="17"/>
      <c r="D52" s="17"/>
      <c r="E52" s="17"/>
      <c r="F52" s="73"/>
      <c r="G52" s="17"/>
      <c r="H52" s="17"/>
      <c r="I52" s="17"/>
      <c r="J52" s="17"/>
      <c r="K52" s="17"/>
      <c r="L52" s="17"/>
      <c r="M52" s="17"/>
      <c r="N52" s="17"/>
      <c r="O52" s="17"/>
      <c r="P52" s="17"/>
      <c r="Q52" s="17"/>
    </row>
    <row r="53" spans="1:17">
      <c r="A53" s="72"/>
      <c r="B53" s="17"/>
      <c r="C53" s="17"/>
      <c r="D53" s="17"/>
      <c r="E53" s="17"/>
      <c r="F53" s="73"/>
      <c r="G53" s="17"/>
      <c r="H53" s="17"/>
      <c r="I53" s="17"/>
      <c r="J53" s="17"/>
      <c r="K53" s="17"/>
      <c r="L53" s="17"/>
      <c r="M53" s="17"/>
      <c r="N53" s="17"/>
      <c r="O53" s="17"/>
      <c r="P53" s="17"/>
      <c r="Q53" s="17"/>
    </row>
    <row r="54" spans="1:17">
      <c r="A54" s="72"/>
      <c r="B54" s="17"/>
      <c r="C54" s="17"/>
      <c r="D54" s="17"/>
      <c r="E54" s="17"/>
      <c r="F54" s="73"/>
      <c r="G54" s="17"/>
      <c r="H54" s="17"/>
      <c r="I54" s="17"/>
      <c r="J54" s="17"/>
      <c r="K54" s="17"/>
      <c r="L54" s="17"/>
      <c r="M54" s="17"/>
      <c r="N54" s="17"/>
      <c r="O54" s="17"/>
      <c r="P54" s="17"/>
      <c r="Q54" s="17"/>
    </row>
    <row r="55" spans="1:17">
      <c r="A55" s="72"/>
      <c r="B55" s="17"/>
      <c r="C55" s="17"/>
      <c r="D55" s="17"/>
      <c r="E55" s="17"/>
      <c r="F55" s="73"/>
      <c r="G55" s="17"/>
      <c r="H55" s="17"/>
      <c r="I55" s="17"/>
      <c r="J55" s="17"/>
      <c r="K55" s="17"/>
      <c r="L55" s="17"/>
      <c r="M55" s="17"/>
      <c r="N55" s="17"/>
      <c r="O55" s="17"/>
      <c r="P55" s="17"/>
      <c r="Q55" s="17"/>
    </row>
    <row r="56" spans="1:17">
      <c r="A56" s="72"/>
      <c r="B56" s="17"/>
      <c r="C56" s="17"/>
      <c r="D56" s="17"/>
      <c r="E56" s="17"/>
      <c r="F56" s="73"/>
      <c r="G56" s="17"/>
      <c r="H56" s="17"/>
      <c r="I56" s="17"/>
      <c r="J56" s="17"/>
      <c r="K56" s="17"/>
      <c r="L56" s="17"/>
      <c r="M56" s="17"/>
      <c r="N56" s="17"/>
      <c r="O56" s="17"/>
      <c r="P56" s="17"/>
      <c r="Q56" s="17"/>
    </row>
    <row r="57" spans="1:17">
      <c r="A57" s="72"/>
      <c r="B57" s="17"/>
      <c r="C57" s="17"/>
      <c r="D57" s="17"/>
      <c r="E57" s="17"/>
      <c r="F57" s="73"/>
      <c r="G57" s="17"/>
      <c r="H57" s="17"/>
      <c r="I57" s="17"/>
      <c r="J57" s="17"/>
      <c r="K57" s="17"/>
      <c r="L57" s="17"/>
      <c r="M57" s="17"/>
      <c r="N57" s="17"/>
      <c r="O57" s="17"/>
      <c r="P57" s="17"/>
      <c r="Q57" s="17"/>
    </row>
    <row r="58" spans="1:17">
      <c r="A58" s="72"/>
      <c r="B58" s="17"/>
      <c r="C58" s="17"/>
      <c r="D58" s="17"/>
      <c r="E58" s="17"/>
      <c r="F58" s="73"/>
      <c r="G58" s="17"/>
      <c r="H58" s="17"/>
      <c r="I58" s="17"/>
      <c r="J58" s="17"/>
      <c r="K58" s="17"/>
      <c r="L58" s="17"/>
      <c r="M58" s="17"/>
      <c r="N58" s="17"/>
      <c r="O58" s="17"/>
      <c r="P58" s="17"/>
      <c r="Q58" s="17"/>
    </row>
    <row r="59" spans="1:17">
      <c r="A59" s="72"/>
      <c r="B59" s="17"/>
      <c r="C59" s="17"/>
      <c r="D59" s="17"/>
      <c r="E59" s="17"/>
      <c r="F59" s="73"/>
      <c r="G59" s="17"/>
      <c r="H59" s="17"/>
      <c r="I59" s="17"/>
      <c r="J59" s="17"/>
      <c r="K59" s="17"/>
      <c r="L59" s="17"/>
      <c r="M59" s="17"/>
      <c r="N59" s="17"/>
      <c r="O59" s="17"/>
      <c r="P59" s="17"/>
      <c r="Q59" s="17"/>
    </row>
    <row r="60" spans="1:17">
      <c r="A60" s="72"/>
      <c r="B60" s="17"/>
      <c r="C60" s="17"/>
      <c r="D60" s="17"/>
      <c r="E60" s="17"/>
      <c r="F60" s="73"/>
      <c r="G60" s="17"/>
      <c r="H60" s="17"/>
      <c r="I60" s="17"/>
      <c r="J60" s="17"/>
      <c r="K60" s="17"/>
      <c r="L60" s="17"/>
      <c r="M60" s="17"/>
      <c r="N60" s="17"/>
      <c r="O60" s="17"/>
      <c r="P60" s="17"/>
      <c r="Q60" s="17"/>
    </row>
    <row r="61" spans="1:17" ht="15.75" thickBot="1">
      <c r="A61" s="96"/>
      <c r="B61" s="97"/>
      <c r="C61" s="97"/>
      <c r="D61" s="97"/>
      <c r="E61" s="97"/>
      <c r="F61" s="98"/>
      <c r="G61" s="17"/>
      <c r="H61" s="17"/>
      <c r="I61" s="17"/>
      <c r="J61" s="17"/>
      <c r="K61" s="17"/>
      <c r="L61" s="17"/>
      <c r="M61" s="17"/>
      <c r="N61" s="17"/>
      <c r="O61" s="17"/>
      <c r="P61" s="17"/>
      <c r="Q61" s="17"/>
    </row>
    <row r="62" spans="1:17">
      <c r="A62" s="17"/>
      <c r="B62" s="17"/>
      <c r="C62" s="17"/>
      <c r="D62" s="17"/>
      <c r="E62" s="17"/>
      <c r="F62" s="17"/>
      <c r="G62" s="17"/>
      <c r="H62" s="17"/>
      <c r="I62" s="17"/>
      <c r="J62" s="17"/>
      <c r="K62" s="17"/>
      <c r="L62" s="17"/>
      <c r="M62" s="17"/>
      <c r="N62" s="17"/>
      <c r="O62" s="17"/>
      <c r="P62" s="17"/>
      <c r="Q62" s="17"/>
    </row>
    <row r="63" spans="1:17">
      <c r="A63" s="17" t="s">
        <v>572</v>
      </c>
      <c r="B63" s="17"/>
      <c r="C63" s="17"/>
      <c r="D63" s="17"/>
      <c r="E63" s="17"/>
      <c r="F63" s="17"/>
      <c r="G63" s="17"/>
      <c r="H63" s="17"/>
      <c r="I63" s="17"/>
      <c r="J63" s="17"/>
      <c r="K63" s="17"/>
      <c r="L63" s="17"/>
      <c r="M63" s="17"/>
      <c r="N63" s="17"/>
      <c r="O63" s="17"/>
      <c r="P63" s="17"/>
      <c r="Q63" s="17"/>
    </row>
    <row r="64" spans="1:17">
      <c r="A64" s="69" t="s">
        <v>573</v>
      </c>
      <c r="B64" s="69"/>
      <c r="C64" s="69"/>
      <c r="D64" s="69"/>
      <c r="E64" s="69"/>
      <c r="F64" s="69" t="s">
        <v>574</v>
      </c>
      <c r="G64" s="17"/>
      <c r="H64" s="17"/>
      <c r="I64" s="17"/>
      <c r="J64" s="17"/>
      <c r="K64" s="17"/>
      <c r="L64" s="17"/>
      <c r="M64" s="17"/>
      <c r="N64" s="17"/>
      <c r="O64" s="17"/>
      <c r="P64" s="17"/>
      <c r="Q64" s="17"/>
    </row>
    <row r="65" spans="1:17" ht="15.75">
      <c r="A65" s="71" t="s">
        <v>555</v>
      </c>
      <c r="B65" s="69"/>
      <c r="C65" s="69"/>
      <c r="D65" s="69"/>
      <c r="E65" s="69"/>
      <c r="F65" s="69"/>
      <c r="G65" s="17"/>
      <c r="H65" s="17"/>
      <c r="I65" s="17"/>
      <c r="J65" s="17"/>
      <c r="K65" s="17"/>
      <c r="L65" s="17"/>
      <c r="M65" s="17"/>
      <c r="N65" s="17"/>
      <c r="O65" s="17"/>
      <c r="P65" s="17"/>
      <c r="Q65" s="17"/>
    </row>
    <row r="66" spans="1:17">
      <c r="A66" s="17"/>
      <c r="B66" s="17"/>
      <c r="C66" s="17"/>
      <c r="D66" s="17"/>
      <c r="E66" s="17"/>
      <c r="F66" s="17"/>
      <c r="G66" s="17"/>
      <c r="H66" s="17"/>
      <c r="I66" s="17"/>
      <c r="J66" s="17"/>
      <c r="K66" s="17"/>
      <c r="L66" s="17"/>
      <c r="M66" s="17"/>
      <c r="N66" s="17"/>
      <c r="O66" s="17"/>
      <c r="P66" s="17"/>
      <c r="Q66" s="17"/>
    </row>
    <row r="67" spans="1:17" ht="15.75" thickBot="1">
      <c r="A67" s="17" t="str">
        <f>'Data Sheet'!$C$25</f>
        <v xml:space="preserve">Niagara Mohawk Power Corporation </v>
      </c>
      <c r="B67" s="17"/>
      <c r="C67" s="17"/>
      <c r="D67" s="17"/>
      <c r="E67" s="641" t="str">
        <f>'Data Sheet'!$C$40</f>
        <v>April 12, 2018</v>
      </c>
      <c r="F67" s="215" t="str">
        <f>'Data Sheet'!$C$38</f>
        <v>December 31, 2017</v>
      </c>
      <c r="G67" s="17"/>
      <c r="H67" s="17"/>
      <c r="I67" s="17"/>
      <c r="J67" s="17"/>
      <c r="K67" s="17"/>
      <c r="L67" s="17"/>
      <c r="M67" s="17"/>
      <c r="N67" s="17"/>
      <c r="O67" s="17"/>
      <c r="P67" s="17"/>
      <c r="Q67" s="17"/>
    </row>
    <row r="68" spans="1:17">
      <c r="A68" s="29"/>
      <c r="B68" s="66"/>
      <c r="C68" s="66"/>
      <c r="D68" s="66"/>
      <c r="E68" s="66"/>
      <c r="F68" s="67"/>
      <c r="G68" s="17"/>
      <c r="H68" s="17"/>
      <c r="I68" s="17"/>
      <c r="J68" s="17"/>
      <c r="K68" s="17"/>
      <c r="L68" s="17"/>
      <c r="M68" s="17"/>
      <c r="N68" s="17"/>
      <c r="O68" s="17"/>
      <c r="P68" s="17"/>
      <c r="Q68" s="17"/>
    </row>
    <row r="69" spans="1:17">
      <c r="A69" s="72"/>
      <c r="B69" s="69" t="s">
        <v>557</v>
      </c>
      <c r="C69" s="69"/>
      <c r="D69" s="69"/>
      <c r="E69" s="69"/>
      <c r="F69" s="70"/>
      <c r="G69" s="17"/>
      <c r="H69" s="17"/>
      <c r="I69" s="17"/>
      <c r="J69" s="17"/>
      <c r="K69" s="17"/>
      <c r="L69" s="17"/>
      <c r="M69" s="17"/>
      <c r="N69" s="17"/>
      <c r="O69" s="17"/>
      <c r="P69" s="17"/>
      <c r="Q69" s="17"/>
    </row>
    <row r="70" spans="1:17">
      <c r="A70" s="74"/>
      <c r="B70" s="77"/>
      <c r="C70" s="77"/>
      <c r="D70" s="77"/>
      <c r="E70" s="77"/>
      <c r="F70" s="76"/>
      <c r="G70" s="17"/>
      <c r="H70" s="17"/>
      <c r="I70" s="17"/>
      <c r="J70" s="17"/>
      <c r="K70" s="17"/>
      <c r="L70" s="17"/>
      <c r="M70" s="17"/>
      <c r="N70" s="17"/>
      <c r="O70" s="17"/>
      <c r="P70" s="17"/>
      <c r="Q70" s="17"/>
    </row>
    <row r="71" spans="1:17">
      <c r="A71" s="315"/>
      <c r="B71" s="88"/>
      <c r="C71" s="88"/>
      <c r="D71" s="88"/>
      <c r="E71" s="614" t="s">
        <v>561</v>
      </c>
      <c r="F71" s="310" t="s">
        <v>3175</v>
      </c>
      <c r="G71" s="17"/>
      <c r="H71" s="17"/>
      <c r="I71" s="17"/>
      <c r="J71" s="17"/>
      <c r="K71" s="17"/>
      <c r="L71" s="17"/>
      <c r="M71" s="17"/>
      <c r="N71" s="17"/>
      <c r="O71" s="17"/>
      <c r="P71" s="17"/>
      <c r="Q71" s="17"/>
    </row>
    <row r="72" spans="1:17">
      <c r="A72" s="258" t="s">
        <v>562</v>
      </c>
      <c r="B72" s="17"/>
      <c r="C72" s="69" t="s">
        <v>563</v>
      </c>
      <c r="D72" s="69"/>
      <c r="E72" s="271" t="s">
        <v>564</v>
      </c>
      <c r="F72" s="218" t="s">
        <v>565</v>
      </c>
      <c r="G72" s="17"/>
      <c r="H72" s="17"/>
      <c r="I72" s="17"/>
      <c r="J72" s="17"/>
      <c r="K72" s="17"/>
      <c r="L72" s="17"/>
      <c r="M72" s="17"/>
      <c r="N72" s="17"/>
      <c r="O72" s="17"/>
      <c r="P72" s="17"/>
      <c r="Q72" s="17"/>
    </row>
    <row r="73" spans="1:17">
      <c r="A73" s="258" t="s">
        <v>1717</v>
      </c>
      <c r="B73" s="17"/>
      <c r="C73" s="17"/>
      <c r="D73" s="17"/>
      <c r="E73" s="271" t="s">
        <v>566</v>
      </c>
      <c r="F73" s="218" t="s">
        <v>548</v>
      </c>
      <c r="G73" s="17"/>
      <c r="H73" s="17"/>
      <c r="I73" s="17"/>
      <c r="J73" s="17"/>
      <c r="K73" s="17"/>
      <c r="L73" s="17"/>
      <c r="M73" s="17"/>
      <c r="N73" s="17"/>
      <c r="O73" s="17"/>
      <c r="P73" s="17"/>
      <c r="Q73" s="17"/>
    </row>
    <row r="74" spans="1:17">
      <c r="A74" s="259"/>
      <c r="B74" s="77"/>
      <c r="C74" s="75" t="s">
        <v>3005</v>
      </c>
      <c r="D74" s="75"/>
      <c r="E74" s="307" t="s">
        <v>567</v>
      </c>
      <c r="F74" s="221" t="s">
        <v>3007</v>
      </c>
      <c r="G74" s="17"/>
      <c r="H74" s="17"/>
      <c r="I74" s="17"/>
      <c r="J74" s="17"/>
      <c r="K74" s="17"/>
      <c r="L74" s="17"/>
      <c r="M74" s="17"/>
      <c r="N74" s="17"/>
      <c r="O74" s="17"/>
      <c r="P74" s="17"/>
      <c r="Q74" s="17"/>
    </row>
    <row r="75" spans="1:17">
      <c r="A75" s="72"/>
      <c r="B75" s="91"/>
      <c r="C75" s="274"/>
      <c r="D75" s="17"/>
      <c r="E75" s="298"/>
      <c r="F75" s="292"/>
      <c r="G75" s="17"/>
      <c r="H75" s="17"/>
      <c r="I75" s="17"/>
      <c r="J75" s="17"/>
      <c r="K75" s="17"/>
      <c r="L75" s="17"/>
      <c r="M75" s="17"/>
      <c r="N75" s="17"/>
      <c r="O75" s="17"/>
      <c r="P75" s="17"/>
      <c r="Q75" s="17"/>
    </row>
    <row r="76" spans="1:17">
      <c r="A76" s="72"/>
      <c r="B76" s="91"/>
      <c r="C76" s="17"/>
      <c r="D76" s="17"/>
      <c r="E76" s="298"/>
      <c r="F76" s="292"/>
      <c r="G76" s="17"/>
      <c r="H76" s="17"/>
      <c r="I76" s="17"/>
      <c r="J76" s="17"/>
      <c r="K76" s="17"/>
      <c r="L76" s="17"/>
      <c r="M76" s="17"/>
      <c r="N76" s="17"/>
      <c r="O76" s="17"/>
      <c r="P76" s="17"/>
      <c r="Q76" s="17"/>
    </row>
    <row r="77" spans="1:17">
      <c r="A77" s="72"/>
      <c r="B77" s="91"/>
      <c r="C77" s="17"/>
      <c r="D77" s="17"/>
      <c r="E77" s="298"/>
      <c r="F77" s="292"/>
      <c r="G77" s="17"/>
      <c r="H77" s="17"/>
      <c r="I77" s="17"/>
      <c r="J77" s="17"/>
      <c r="K77" s="17"/>
      <c r="L77" s="17"/>
      <c r="M77" s="17"/>
      <c r="N77" s="17"/>
      <c r="O77" s="17"/>
      <c r="P77" s="17"/>
      <c r="Q77" s="17"/>
    </row>
    <row r="78" spans="1:17">
      <c r="A78" s="72"/>
      <c r="B78" s="91"/>
      <c r="C78" s="17"/>
      <c r="D78" s="17"/>
      <c r="E78" s="298"/>
      <c r="F78" s="292"/>
      <c r="G78" s="17"/>
      <c r="H78" s="17"/>
      <c r="I78" s="17"/>
      <c r="J78" s="17"/>
      <c r="K78" s="17"/>
      <c r="L78" s="17"/>
      <c r="M78" s="17"/>
      <c r="N78" s="17"/>
      <c r="O78" s="17"/>
      <c r="P78" s="17"/>
      <c r="Q78" s="17"/>
    </row>
    <row r="79" spans="1:17">
      <c r="A79" s="72"/>
      <c r="B79" s="91"/>
      <c r="C79" s="17"/>
      <c r="D79" s="17"/>
      <c r="E79" s="298"/>
      <c r="F79" s="292"/>
      <c r="G79" s="17"/>
      <c r="H79" s="17"/>
      <c r="I79" s="17"/>
      <c r="J79" s="17"/>
      <c r="K79" s="17"/>
      <c r="L79" s="17"/>
      <c r="M79" s="17"/>
      <c r="N79" s="17"/>
      <c r="O79" s="17"/>
      <c r="P79" s="17"/>
      <c r="Q79" s="17"/>
    </row>
    <row r="80" spans="1:17">
      <c r="A80" s="72"/>
      <c r="B80" s="91"/>
      <c r="C80" s="17"/>
      <c r="D80" s="17"/>
      <c r="E80" s="298"/>
      <c r="F80" s="292"/>
      <c r="G80" s="17"/>
      <c r="H80" s="17"/>
      <c r="I80" s="17"/>
      <c r="J80" s="17"/>
      <c r="K80" s="17"/>
      <c r="L80" s="17"/>
      <c r="M80" s="17"/>
      <c r="N80" s="17"/>
      <c r="O80" s="17"/>
      <c r="P80" s="17"/>
      <c r="Q80" s="17"/>
    </row>
    <row r="81" spans="1:17">
      <c r="A81" s="72"/>
      <c r="B81" s="91"/>
      <c r="C81" s="17"/>
      <c r="D81" s="17"/>
      <c r="E81" s="298"/>
      <c r="F81" s="292"/>
      <c r="G81" s="17"/>
      <c r="H81" s="17"/>
      <c r="I81" s="17"/>
      <c r="J81" s="17"/>
      <c r="K81" s="17"/>
      <c r="L81" s="17"/>
      <c r="M81" s="17"/>
      <c r="N81" s="17"/>
      <c r="O81" s="17"/>
      <c r="P81" s="17"/>
      <c r="Q81" s="17"/>
    </row>
    <row r="82" spans="1:17">
      <c r="A82" s="72"/>
      <c r="B82" s="91"/>
      <c r="C82" s="17"/>
      <c r="D82" s="17"/>
      <c r="E82" s="298"/>
      <c r="F82" s="292"/>
      <c r="G82" s="17"/>
      <c r="H82" s="17"/>
      <c r="I82" s="17"/>
      <c r="J82" s="17"/>
      <c r="K82" s="17"/>
      <c r="L82" s="17"/>
      <c r="M82" s="17"/>
      <c r="N82" s="17"/>
      <c r="O82" s="17"/>
      <c r="P82" s="17"/>
      <c r="Q82" s="17"/>
    </row>
    <row r="83" spans="1:17">
      <c r="A83" s="72"/>
      <c r="B83" s="91"/>
      <c r="C83" s="17"/>
      <c r="D83" s="17"/>
      <c r="E83" s="298"/>
      <c r="F83" s="292"/>
      <c r="G83" s="17"/>
      <c r="H83" s="17"/>
      <c r="I83" s="17"/>
      <c r="J83" s="17"/>
      <c r="K83" s="17"/>
      <c r="L83" s="17"/>
      <c r="M83" s="17"/>
      <c r="N83" s="17"/>
      <c r="O83" s="17"/>
      <c r="P83" s="17"/>
      <c r="Q83" s="17"/>
    </row>
    <row r="84" spans="1:17">
      <c r="A84" s="72"/>
      <c r="B84" s="91"/>
      <c r="C84" s="17"/>
      <c r="D84" s="17"/>
      <c r="E84" s="298"/>
      <c r="F84" s="292"/>
      <c r="G84" s="17"/>
      <c r="H84" s="17"/>
      <c r="I84" s="17"/>
      <c r="J84" s="17"/>
      <c r="K84" s="17"/>
      <c r="L84" s="17"/>
      <c r="M84" s="17"/>
      <c r="N84" s="17"/>
      <c r="O84" s="17"/>
      <c r="P84" s="17"/>
      <c r="Q84" s="17"/>
    </row>
    <row r="85" spans="1:17">
      <c r="A85" s="72"/>
      <c r="B85" s="91"/>
      <c r="C85" s="17"/>
      <c r="D85" s="17"/>
      <c r="E85" s="298"/>
      <c r="F85" s="292"/>
      <c r="G85" s="17"/>
      <c r="H85" s="17"/>
      <c r="I85" s="17"/>
      <c r="J85" s="17"/>
      <c r="K85" s="17"/>
      <c r="L85" s="17"/>
      <c r="M85" s="17"/>
      <c r="N85" s="17"/>
      <c r="O85" s="17"/>
      <c r="P85" s="17"/>
      <c r="Q85" s="17"/>
    </row>
    <row r="86" spans="1:17">
      <c r="A86" s="72"/>
      <c r="B86" s="91"/>
      <c r="C86" s="17"/>
      <c r="D86" s="17"/>
      <c r="E86" s="298"/>
      <c r="F86" s="292"/>
      <c r="G86" s="17"/>
      <c r="H86" s="17"/>
      <c r="I86" s="17"/>
      <c r="J86" s="17"/>
      <c r="K86" s="17"/>
      <c r="L86" s="17"/>
      <c r="M86" s="17"/>
      <c r="N86" s="17"/>
      <c r="O86" s="17"/>
      <c r="P86" s="17"/>
      <c r="Q86" s="17"/>
    </row>
    <row r="87" spans="1:17">
      <c r="A87" s="72"/>
      <c r="B87" s="91"/>
      <c r="C87" s="17"/>
      <c r="D87" s="17"/>
      <c r="E87" s="298"/>
      <c r="F87" s="292"/>
      <c r="G87" s="17"/>
      <c r="H87" s="17"/>
      <c r="I87" s="17"/>
      <c r="J87" s="17"/>
      <c r="K87" s="17"/>
      <c r="L87" s="17"/>
      <c r="M87" s="17"/>
      <c r="N87" s="17"/>
      <c r="O87" s="17"/>
      <c r="P87" s="17"/>
      <c r="Q87" s="17"/>
    </row>
    <row r="88" spans="1:17">
      <c r="A88" s="72"/>
      <c r="B88" s="91"/>
      <c r="C88" s="17"/>
      <c r="D88" s="17"/>
      <c r="E88" s="298"/>
      <c r="F88" s="292"/>
      <c r="G88" s="17"/>
      <c r="H88" s="17"/>
      <c r="I88" s="17"/>
      <c r="J88" s="17"/>
      <c r="K88" s="17"/>
      <c r="L88" s="17"/>
      <c r="M88" s="17"/>
      <c r="N88" s="17"/>
      <c r="O88" s="17"/>
      <c r="P88" s="17"/>
      <c r="Q88" s="17"/>
    </row>
    <row r="89" spans="1:17">
      <c r="A89" s="72"/>
      <c r="B89" s="91"/>
      <c r="C89" s="17"/>
      <c r="D89" s="17"/>
      <c r="E89" s="298"/>
      <c r="F89" s="292"/>
      <c r="G89" s="17"/>
      <c r="H89" s="17"/>
      <c r="I89" s="17"/>
      <c r="J89" s="17"/>
      <c r="K89" s="17"/>
      <c r="L89" s="17"/>
      <c r="M89" s="17"/>
      <c r="N89" s="17"/>
      <c r="O89" s="17"/>
      <c r="P89" s="17"/>
      <c r="Q89" s="17"/>
    </row>
    <row r="90" spans="1:17">
      <c r="A90" s="72"/>
      <c r="B90" s="91"/>
      <c r="C90" s="17"/>
      <c r="D90" s="17"/>
      <c r="E90" s="298"/>
      <c r="F90" s="292"/>
      <c r="G90" s="17"/>
      <c r="H90" s="17"/>
      <c r="I90" s="17"/>
      <c r="J90" s="17"/>
      <c r="K90" s="17"/>
      <c r="L90" s="17"/>
      <c r="M90" s="17"/>
      <c r="N90" s="17"/>
      <c r="O90" s="17"/>
      <c r="P90" s="17"/>
      <c r="Q90" s="17"/>
    </row>
    <row r="91" spans="1:17">
      <c r="A91" s="72"/>
      <c r="B91" s="91"/>
      <c r="C91" s="17"/>
      <c r="D91" s="17"/>
      <c r="E91" s="298"/>
      <c r="F91" s="292"/>
      <c r="G91" s="17"/>
      <c r="H91" s="17"/>
      <c r="I91" s="17"/>
      <c r="J91" s="17"/>
      <c r="K91" s="17"/>
      <c r="L91" s="17"/>
      <c r="M91" s="17"/>
      <c r="N91" s="17"/>
      <c r="O91" s="17"/>
      <c r="P91" s="17"/>
      <c r="Q91" s="17"/>
    </row>
    <row r="92" spans="1:17">
      <c r="A92" s="72"/>
      <c r="B92" s="91"/>
      <c r="C92" s="17"/>
      <c r="D92" s="17"/>
      <c r="E92" s="298"/>
      <c r="F92" s="292"/>
      <c r="G92" s="17"/>
      <c r="H92" s="17"/>
      <c r="I92" s="17"/>
      <c r="J92" s="17"/>
      <c r="K92" s="17"/>
      <c r="L92" s="17"/>
      <c r="M92" s="17"/>
      <c r="N92" s="17"/>
      <c r="O92" s="17"/>
      <c r="P92" s="17"/>
      <c r="Q92" s="17"/>
    </row>
    <row r="93" spans="1:17">
      <c r="A93" s="72"/>
      <c r="B93" s="91"/>
      <c r="C93" s="17"/>
      <c r="D93" s="17"/>
      <c r="E93" s="298"/>
      <c r="F93" s="292"/>
      <c r="G93" s="17"/>
      <c r="H93" s="17"/>
      <c r="I93" s="17"/>
      <c r="J93" s="17"/>
      <c r="K93" s="17"/>
      <c r="L93" s="17"/>
      <c r="M93" s="17"/>
      <c r="N93" s="17"/>
      <c r="O93" s="17"/>
      <c r="P93" s="17"/>
      <c r="Q93" s="17"/>
    </row>
    <row r="94" spans="1:17">
      <c r="A94" s="72"/>
      <c r="B94" s="91"/>
      <c r="C94" s="17"/>
      <c r="D94" s="17"/>
      <c r="E94" s="298"/>
      <c r="F94" s="292"/>
      <c r="G94" s="17"/>
      <c r="H94" s="17"/>
      <c r="I94" s="17"/>
      <c r="J94" s="17"/>
      <c r="K94" s="17"/>
      <c r="L94" s="17"/>
      <c r="M94" s="17"/>
      <c r="N94" s="17"/>
      <c r="O94" s="17"/>
      <c r="P94" s="17"/>
      <c r="Q94" s="17"/>
    </row>
    <row r="95" spans="1:17">
      <c r="A95" s="72"/>
      <c r="B95" s="91"/>
      <c r="C95" s="17"/>
      <c r="D95" s="17"/>
      <c r="E95" s="298"/>
      <c r="F95" s="292"/>
      <c r="G95" s="17"/>
      <c r="H95" s="17"/>
      <c r="I95" s="17"/>
      <c r="J95" s="17"/>
      <c r="K95" s="17"/>
      <c r="L95" s="17"/>
      <c r="M95" s="17"/>
      <c r="N95" s="17"/>
      <c r="O95" s="17"/>
      <c r="P95" s="17"/>
      <c r="Q95" s="17"/>
    </row>
    <row r="96" spans="1:17">
      <c r="A96" s="72"/>
      <c r="B96" s="91"/>
      <c r="C96" s="17"/>
      <c r="D96" s="17"/>
      <c r="E96" s="298"/>
      <c r="F96" s="292"/>
      <c r="G96" s="17"/>
      <c r="H96" s="17"/>
      <c r="I96" s="17"/>
      <c r="J96" s="17"/>
      <c r="K96" s="17"/>
      <c r="L96" s="17"/>
      <c r="M96" s="17"/>
      <c r="N96" s="17"/>
      <c r="O96" s="17"/>
      <c r="P96" s="17"/>
      <c r="Q96" s="17"/>
    </row>
    <row r="97" spans="1:17">
      <c r="A97" s="72"/>
      <c r="B97" s="91"/>
      <c r="C97" s="17"/>
      <c r="D97" s="17"/>
      <c r="E97" s="298"/>
      <c r="F97" s="292"/>
      <c r="G97" s="17"/>
      <c r="H97" s="17"/>
      <c r="I97" s="17"/>
      <c r="J97" s="17"/>
      <c r="K97" s="17"/>
      <c r="L97" s="17"/>
      <c r="M97" s="17"/>
      <c r="N97" s="17"/>
      <c r="O97" s="17"/>
      <c r="P97" s="17"/>
      <c r="Q97" s="17"/>
    </row>
    <row r="98" spans="1:17">
      <c r="A98" s="72"/>
      <c r="B98" s="91"/>
      <c r="C98" s="17"/>
      <c r="D98" s="17"/>
      <c r="E98" s="298"/>
      <c r="F98" s="292"/>
      <c r="G98" s="17"/>
      <c r="H98" s="17"/>
      <c r="I98" s="17"/>
      <c r="J98" s="17"/>
      <c r="K98" s="17"/>
      <c r="L98" s="17"/>
      <c r="M98" s="17"/>
      <c r="N98" s="17"/>
      <c r="O98" s="17"/>
      <c r="P98" s="17"/>
      <c r="Q98" s="17"/>
    </row>
    <row r="99" spans="1:17">
      <c r="A99" s="72"/>
      <c r="B99" s="91"/>
      <c r="C99" s="17"/>
      <c r="D99" s="17"/>
      <c r="E99" s="298"/>
      <c r="F99" s="292"/>
      <c r="G99" s="17"/>
      <c r="H99" s="17"/>
      <c r="I99" s="17"/>
      <c r="J99" s="17"/>
      <c r="K99" s="17"/>
      <c r="L99" s="17"/>
      <c r="M99" s="17"/>
      <c r="N99" s="17"/>
      <c r="O99" s="17"/>
      <c r="P99" s="17"/>
      <c r="Q99" s="17"/>
    </row>
    <row r="100" spans="1:17">
      <c r="A100" s="72"/>
      <c r="B100" s="91"/>
      <c r="C100" s="17"/>
      <c r="D100" s="17"/>
      <c r="E100" s="298"/>
      <c r="F100" s="292"/>
      <c r="G100" s="17"/>
      <c r="H100" s="17"/>
      <c r="I100" s="17"/>
      <c r="J100" s="17"/>
      <c r="K100" s="17"/>
      <c r="L100" s="17"/>
      <c r="M100" s="17"/>
      <c r="N100" s="17"/>
      <c r="O100" s="17"/>
      <c r="P100" s="17"/>
      <c r="Q100" s="17"/>
    </row>
    <row r="101" spans="1:17">
      <c r="A101" s="72"/>
      <c r="B101" s="91"/>
      <c r="C101" s="17"/>
      <c r="D101" s="17"/>
      <c r="E101" s="298"/>
      <c r="F101" s="292"/>
      <c r="G101" s="17"/>
      <c r="H101" s="17"/>
      <c r="I101" s="17"/>
      <c r="J101" s="17"/>
      <c r="K101" s="17"/>
      <c r="L101" s="17"/>
      <c r="M101" s="17"/>
      <c r="N101" s="17"/>
      <c r="O101" s="17"/>
      <c r="P101" s="17"/>
      <c r="Q101" s="17"/>
    </row>
    <row r="102" spans="1:17">
      <c r="A102" s="72"/>
      <c r="B102" s="91"/>
      <c r="C102" s="17"/>
      <c r="D102" s="17"/>
      <c r="E102" s="298"/>
      <c r="F102" s="292"/>
      <c r="G102" s="17"/>
      <c r="H102" s="17"/>
      <c r="I102" s="17"/>
      <c r="J102" s="17"/>
      <c r="K102" s="17"/>
      <c r="L102" s="17"/>
      <c r="M102" s="17"/>
      <c r="N102" s="17"/>
      <c r="O102" s="17"/>
      <c r="P102" s="17"/>
      <c r="Q102" s="17"/>
    </row>
    <row r="103" spans="1:17">
      <c r="A103" s="72"/>
      <c r="B103" s="91"/>
      <c r="C103" s="17"/>
      <c r="D103" s="17"/>
      <c r="E103" s="298"/>
      <c r="F103" s="292"/>
      <c r="G103" s="17"/>
      <c r="H103" s="17"/>
      <c r="I103" s="17"/>
      <c r="J103" s="17"/>
      <c r="K103" s="17"/>
      <c r="L103" s="17"/>
      <c r="M103" s="17"/>
      <c r="N103" s="17"/>
      <c r="O103" s="17"/>
      <c r="P103" s="17"/>
      <c r="Q103" s="17"/>
    </row>
    <row r="104" spans="1:17">
      <c r="A104" s="72"/>
      <c r="B104" s="91"/>
      <c r="C104" s="17"/>
      <c r="D104" s="17"/>
      <c r="E104" s="298"/>
      <c r="F104" s="292"/>
      <c r="G104" s="17"/>
      <c r="H104" s="17"/>
      <c r="I104" s="17"/>
      <c r="J104" s="17"/>
      <c r="K104" s="17"/>
      <c r="L104" s="17"/>
      <c r="M104" s="17"/>
      <c r="N104" s="17"/>
      <c r="O104" s="17"/>
      <c r="P104" s="17"/>
      <c r="Q104" s="17"/>
    </row>
    <row r="105" spans="1:17">
      <c r="A105" s="72"/>
      <c r="B105" s="91"/>
      <c r="C105" s="17"/>
      <c r="D105" s="17"/>
      <c r="E105" s="298"/>
      <c r="F105" s="292"/>
      <c r="G105" s="17"/>
      <c r="H105" s="17"/>
      <c r="I105" s="17"/>
      <c r="J105" s="17"/>
      <c r="K105" s="17"/>
      <c r="L105" s="17"/>
      <c r="M105" s="17"/>
      <c r="N105" s="17"/>
      <c r="O105" s="17"/>
      <c r="P105" s="17"/>
      <c r="Q105" s="17"/>
    </row>
    <row r="106" spans="1:17">
      <c r="A106" s="72"/>
      <c r="B106" s="91"/>
      <c r="C106" s="17"/>
      <c r="D106" s="17"/>
      <c r="E106" s="298"/>
      <c r="F106" s="292"/>
      <c r="G106" s="17"/>
      <c r="H106" s="17"/>
      <c r="I106" s="17"/>
      <c r="J106" s="17"/>
      <c r="K106" s="17"/>
      <c r="L106" s="17"/>
      <c r="M106" s="17"/>
      <c r="N106" s="17"/>
      <c r="O106" s="17"/>
      <c r="P106" s="17"/>
      <c r="Q106" s="17"/>
    </row>
    <row r="107" spans="1:17">
      <c r="A107" s="72"/>
      <c r="B107" s="91"/>
      <c r="C107" s="17"/>
      <c r="D107" s="17"/>
      <c r="E107" s="298"/>
      <c r="F107" s="292"/>
      <c r="G107" s="17"/>
      <c r="H107" s="17"/>
      <c r="I107" s="17"/>
      <c r="J107" s="17"/>
      <c r="K107" s="17"/>
      <c r="L107" s="17"/>
      <c r="M107" s="17"/>
      <c r="N107" s="17"/>
      <c r="O107" s="17"/>
      <c r="P107" s="17"/>
      <c r="Q107" s="17"/>
    </row>
    <row r="108" spans="1:17">
      <c r="A108" s="72"/>
      <c r="B108" s="91"/>
      <c r="C108" s="17"/>
      <c r="D108" s="17"/>
      <c r="E108" s="298"/>
      <c r="F108" s="292"/>
      <c r="G108" s="17"/>
      <c r="H108" s="17"/>
      <c r="I108" s="17"/>
      <c r="J108" s="17"/>
      <c r="K108" s="17"/>
      <c r="L108" s="17"/>
      <c r="M108" s="17"/>
      <c r="N108" s="17"/>
      <c r="O108" s="17"/>
      <c r="P108" s="17"/>
      <c r="Q108" s="17"/>
    </row>
    <row r="109" spans="1:17">
      <c r="A109" s="72"/>
      <c r="B109" s="91"/>
      <c r="C109" s="17"/>
      <c r="D109" s="17"/>
      <c r="E109" s="298"/>
      <c r="F109" s="292"/>
      <c r="G109" s="17"/>
      <c r="H109" s="17"/>
      <c r="I109" s="17"/>
      <c r="J109" s="17"/>
      <c r="K109" s="17"/>
      <c r="L109" s="17"/>
      <c r="M109" s="17"/>
      <c r="N109" s="17"/>
      <c r="O109" s="17"/>
      <c r="P109" s="17"/>
      <c r="Q109" s="17"/>
    </row>
    <row r="110" spans="1:17">
      <c r="A110" s="72"/>
      <c r="B110" s="91"/>
      <c r="C110" s="17"/>
      <c r="D110" s="17"/>
      <c r="E110" s="298"/>
      <c r="F110" s="292"/>
      <c r="G110" s="17"/>
      <c r="H110" s="17"/>
      <c r="I110" s="17"/>
      <c r="J110" s="17"/>
      <c r="K110" s="17"/>
      <c r="L110" s="17"/>
      <c r="M110" s="17"/>
      <c r="N110" s="17"/>
      <c r="O110" s="17"/>
      <c r="P110" s="17"/>
      <c r="Q110" s="17"/>
    </row>
    <row r="111" spans="1:17">
      <c r="A111" s="72"/>
      <c r="B111" s="91"/>
      <c r="C111" s="17"/>
      <c r="D111" s="17"/>
      <c r="E111" s="298"/>
      <c r="F111" s="292"/>
      <c r="G111" s="17"/>
      <c r="H111" s="17"/>
      <c r="I111" s="17"/>
      <c r="J111" s="17"/>
      <c r="K111" s="17"/>
      <c r="L111" s="17"/>
      <c r="M111" s="17"/>
      <c r="N111" s="17"/>
      <c r="O111" s="17"/>
      <c r="P111" s="17"/>
      <c r="Q111" s="17"/>
    </row>
    <row r="112" spans="1:17">
      <c r="A112" s="72"/>
      <c r="B112" s="91"/>
      <c r="C112" s="17"/>
      <c r="D112" s="17"/>
      <c r="E112" s="298"/>
      <c r="F112" s="292"/>
      <c r="G112" s="17"/>
      <c r="H112" s="17"/>
      <c r="I112" s="17"/>
      <c r="J112" s="17"/>
      <c r="K112" s="17"/>
      <c r="L112" s="17"/>
      <c r="M112" s="17"/>
      <c r="N112" s="17"/>
      <c r="O112" s="17"/>
      <c r="P112" s="17"/>
      <c r="Q112" s="17"/>
    </row>
    <row r="113" spans="1:17">
      <c r="A113" s="72"/>
      <c r="B113" s="91"/>
      <c r="C113" s="17"/>
      <c r="D113" s="17"/>
      <c r="E113" s="298"/>
      <c r="F113" s="292"/>
      <c r="G113" s="17"/>
      <c r="H113" s="17"/>
      <c r="I113" s="17"/>
      <c r="J113" s="17"/>
      <c r="K113" s="17"/>
      <c r="L113" s="17"/>
      <c r="M113" s="17"/>
      <c r="N113" s="17"/>
      <c r="O113" s="17"/>
      <c r="P113" s="17"/>
      <c r="Q113" s="17"/>
    </row>
    <row r="114" spans="1:17">
      <c r="A114" s="72"/>
      <c r="B114" s="91"/>
      <c r="C114" s="17"/>
      <c r="D114" s="17"/>
      <c r="E114" s="298"/>
      <c r="F114" s="292"/>
      <c r="G114" s="17"/>
      <c r="H114" s="17"/>
      <c r="I114" s="17"/>
      <c r="J114" s="17"/>
      <c r="K114" s="17"/>
      <c r="L114" s="17"/>
      <c r="M114" s="17"/>
      <c r="N114" s="17"/>
      <c r="O114" s="17"/>
      <c r="P114" s="17"/>
      <c r="Q114" s="17"/>
    </row>
    <row r="115" spans="1:17">
      <c r="A115" s="72"/>
      <c r="B115" s="91"/>
      <c r="C115" s="17"/>
      <c r="D115" s="17"/>
      <c r="E115" s="298"/>
      <c r="F115" s="292"/>
      <c r="G115" s="17"/>
      <c r="H115" s="17"/>
      <c r="I115" s="17"/>
      <c r="J115" s="17"/>
      <c r="K115" s="17"/>
      <c r="L115" s="17"/>
      <c r="M115" s="17"/>
      <c r="N115" s="17"/>
      <c r="O115" s="17"/>
      <c r="P115" s="17"/>
      <c r="Q115" s="17"/>
    </row>
    <row r="116" spans="1:17">
      <c r="A116" s="72"/>
      <c r="B116" s="91"/>
      <c r="C116" s="17"/>
      <c r="D116" s="17"/>
      <c r="E116" s="298"/>
      <c r="F116" s="292"/>
      <c r="G116" s="17"/>
      <c r="H116" s="17"/>
      <c r="I116" s="17"/>
      <c r="J116" s="17"/>
      <c r="K116" s="17"/>
      <c r="L116" s="17"/>
      <c r="M116" s="17"/>
      <c r="N116" s="17"/>
      <c r="O116" s="17"/>
      <c r="P116" s="17"/>
      <c r="Q116" s="17"/>
    </row>
    <row r="117" spans="1:17">
      <c r="A117" s="72"/>
      <c r="B117" s="91"/>
      <c r="C117" s="17"/>
      <c r="D117" s="17"/>
      <c r="E117" s="298"/>
      <c r="F117" s="292"/>
      <c r="G117" s="17"/>
      <c r="H117" s="17"/>
      <c r="I117" s="17"/>
      <c r="J117" s="17"/>
      <c r="K117" s="17"/>
      <c r="L117" s="17"/>
      <c r="M117" s="17"/>
      <c r="N117" s="17"/>
      <c r="O117" s="17"/>
      <c r="P117" s="17"/>
      <c r="Q117" s="17"/>
    </row>
    <row r="118" spans="1:17">
      <c r="A118" s="72"/>
      <c r="B118" s="91"/>
      <c r="C118" s="17"/>
      <c r="D118" s="17"/>
      <c r="E118" s="298"/>
      <c r="F118" s="292"/>
      <c r="G118" s="17"/>
      <c r="H118" s="17"/>
      <c r="I118" s="17"/>
      <c r="J118" s="17"/>
      <c r="K118" s="17"/>
      <c r="L118" s="17"/>
      <c r="M118" s="17"/>
      <c r="N118" s="17"/>
      <c r="O118" s="17"/>
      <c r="P118" s="17"/>
      <c r="Q118" s="17"/>
    </row>
    <row r="119" spans="1:17">
      <c r="A119" s="72"/>
      <c r="B119" s="91"/>
      <c r="C119" s="17"/>
      <c r="D119" s="17"/>
      <c r="E119" s="298"/>
      <c r="F119" s="292"/>
      <c r="G119" s="17"/>
      <c r="H119" s="17"/>
      <c r="I119" s="17"/>
      <c r="J119" s="17"/>
      <c r="K119" s="17"/>
      <c r="L119" s="17"/>
      <c r="M119" s="17"/>
      <c r="N119" s="17"/>
      <c r="O119" s="17"/>
      <c r="P119" s="17"/>
      <c r="Q119" s="17"/>
    </row>
    <row r="120" spans="1:17">
      <c r="A120" s="72"/>
      <c r="B120" s="91"/>
      <c r="C120" s="17"/>
      <c r="D120" s="17"/>
      <c r="E120" s="298"/>
      <c r="F120" s="292"/>
      <c r="G120" s="17"/>
      <c r="H120" s="17"/>
      <c r="I120" s="17"/>
      <c r="J120" s="17"/>
      <c r="K120" s="17"/>
      <c r="L120" s="17"/>
      <c r="M120" s="17"/>
      <c r="N120" s="17"/>
      <c r="O120" s="17"/>
      <c r="P120" s="17"/>
      <c r="Q120" s="17"/>
    </row>
    <row r="121" spans="1:17">
      <c r="A121" s="72"/>
      <c r="B121" s="91"/>
      <c r="C121" s="17"/>
      <c r="D121" s="17"/>
      <c r="E121" s="298"/>
      <c r="F121" s="292"/>
      <c r="G121" s="17"/>
      <c r="H121" s="17"/>
      <c r="I121" s="17"/>
      <c r="J121" s="17"/>
      <c r="K121" s="17"/>
      <c r="L121" s="17"/>
      <c r="M121" s="17"/>
      <c r="N121" s="17"/>
      <c r="O121" s="17"/>
      <c r="P121" s="17"/>
      <c r="Q121" s="17"/>
    </row>
    <row r="122" spans="1:17">
      <c r="A122" s="72"/>
      <c r="B122" s="91"/>
      <c r="C122" s="17"/>
      <c r="D122" s="17"/>
      <c r="E122" s="298"/>
      <c r="F122" s="292"/>
      <c r="G122" s="17"/>
      <c r="H122" s="17"/>
      <c r="I122" s="17"/>
      <c r="J122" s="17"/>
      <c r="K122" s="17"/>
      <c r="L122" s="17"/>
      <c r="M122" s="17"/>
      <c r="N122" s="17"/>
      <c r="O122" s="17"/>
      <c r="P122" s="17"/>
      <c r="Q122" s="17"/>
    </row>
    <row r="123" spans="1:17">
      <c r="A123" s="72"/>
      <c r="B123" s="91"/>
      <c r="C123" s="17"/>
      <c r="D123" s="17"/>
      <c r="E123" s="298"/>
      <c r="F123" s="292"/>
      <c r="G123" s="17"/>
      <c r="H123" s="17"/>
      <c r="I123" s="17"/>
      <c r="J123" s="17"/>
      <c r="K123" s="17"/>
      <c r="L123" s="17"/>
      <c r="M123" s="17"/>
      <c r="N123" s="17"/>
      <c r="O123" s="17"/>
      <c r="P123" s="17"/>
      <c r="Q123" s="17"/>
    </row>
    <row r="124" spans="1:17" ht="15.75" thickBot="1">
      <c r="A124" s="96"/>
      <c r="B124" s="305"/>
      <c r="C124" s="97"/>
      <c r="D124" s="97"/>
      <c r="E124" s="319"/>
      <c r="F124" s="320"/>
      <c r="G124" s="17"/>
      <c r="H124" s="17"/>
      <c r="I124" s="17"/>
      <c r="J124" s="17"/>
      <c r="K124" s="17"/>
      <c r="L124" s="17"/>
      <c r="M124" s="17"/>
      <c r="N124" s="17"/>
      <c r="O124" s="17"/>
      <c r="P124" s="17"/>
      <c r="Q124" s="17"/>
    </row>
    <row r="125" spans="1:17">
      <c r="A125" s="17"/>
      <c r="B125" s="17"/>
      <c r="C125" s="17"/>
      <c r="D125" s="17"/>
      <c r="E125" s="17"/>
      <c r="F125" s="17"/>
      <c r="G125" s="17"/>
      <c r="H125" s="17"/>
      <c r="I125" s="17"/>
      <c r="J125" s="17"/>
      <c r="K125" s="17"/>
      <c r="L125" s="17"/>
      <c r="M125" s="17"/>
      <c r="N125" s="17"/>
      <c r="O125" s="17"/>
      <c r="P125" s="17"/>
      <c r="Q125" s="17"/>
    </row>
    <row r="126" spans="1:17">
      <c r="A126" s="69" t="s">
        <v>575</v>
      </c>
      <c r="B126" s="69"/>
      <c r="C126" s="69"/>
      <c r="D126" s="69"/>
      <c r="E126" s="69"/>
      <c r="F126" s="69"/>
      <c r="G126" s="17"/>
      <c r="H126" s="17"/>
      <c r="I126" s="17"/>
      <c r="J126" s="17"/>
      <c r="K126" s="17"/>
      <c r="L126" s="17"/>
      <c r="M126" s="17"/>
      <c r="N126" s="17"/>
      <c r="O126" s="17"/>
      <c r="P126" s="17"/>
      <c r="Q126" s="17"/>
    </row>
  </sheetData>
  <printOptions horizontalCentered="1"/>
  <pageMargins left="0.5" right="0.5" top="0.5" bottom="0.5" header="0.5" footer="0.5"/>
  <pageSetup scale="65" orientation="portrait" horizontalDpi="300" verticalDpi="300" r:id="rId1"/>
  <headerFooter alignWithMargins="0"/>
  <rowBreaks count="1" manualBreakCount="1">
    <brk id="65"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T187"/>
  <sheetViews>
    <sheetView defaultGridColor="0" view="pageBreakPreview" colorId="22" zoomScale="80" zoomScaleNormal="100" zoomScaleSheetLayoutView="80" workbookViewId="0">
      <selection activeCell="D15" sqref="D15"/>
    </sheetView>
  </sheetViews>
  <sheetFormatPr defaultColWidth="9.6640625" defaultRowHeight="15"/>
  <cols>
    <col min="1" max="1" width="5.6640625" style="9" customWidth="1"/>
    <col min="2" max="2" width="41.6640625" style="9" customWidth="1"/>
    <col min="3" max="3" width="20.88671875" style="9" customWidth="1"/>
    <col min="4" max="4" width="19.6640625" style="9" customWidth="1"/>
    <col min="5" max="5" width="19.77734375" style="9" customWidth="1"/>
    <col min="6" max="6" width="2.6640625" style="9" customWidth="1"/>
    <col min="7" max="8" width="17.6640625" style="9" customWidth="1"/>
    <col min="9" max="9" width="21.6640625" style="9" customWidth="1"/>
    <col min="10" max="10" width="16.6640625" style="9" customWidth="1"/>
    <col min="11" max="12" width="15.6640625" style="9" customWidth="1"/>
    <col min="13" max="13" width="5.6640625" style="9" customWidth="1"/>
    <col min="14" max="16384" width="9.6640625" style="9"/>
  </cols>
  <sheetData>
    <row r="1" spans="1:20">
      <c r="A1" s="29" t="s">
        <v>1785</v>
      </c>
      <c r="B1" s="208"/>
      <c r="C1" s="66" t="s">
        <v>3273</v>
      </c>
      <c r="D1" s="209" t="s">
        <v>1787</v>
      </c>
      <c r="E1" s="67" t="s">
        <v>1788</v>
      </c>
      <c r="F1" s="29" t="s">
        <v>1785</v>
      </c>
      <c r="G1" s="66"/>
      <c r="H1" s="208"/>
      <c r="I1" s="66" t="s">
        <v>3273</v>
      </c>
      <c r="J1" s="210" t="s">
        <v>1787</v>
      </c>
      <c r="K1" s="208"/>
      <c r="L1" s="66" t="s">
        <v>1788</v>
      </c>
      <c r="M1" s="67"/>
      <c r="N1" s="17"/>
      <c r="O1" s="17"/>
      <c r="P1" s="17"/>
      <c r="Q1" s="17"/>
      <c r="R1" s="17"/>
      <c r="S1" s="17"/>
      <c r="T1" s="17"/>
    </row>
    <row r="2" spans="1:20">
      <c r="A2" s="72" t="str">
        <f>'Data Sheet'!$C$25</f>
        <v xml:space="preserve">Niagara Mohawk Power Corporation </v>
      </c>
      <c r="B2" s="81"/>
      <c r="C2" s="17" t="s">
        <v>1804</v>
      </c>
      <c r="D2" s="78" t="s">
        <v>3292</v>
      </c>
      <c r="E2" s="73"/>
      <c r="F2" s="72" t="str">
        <f>'Data Sheet'!$C$25</f>
        <v xml:space="preserve">Niagara Mohawk Power Corporation </v>
      </c>
      <c r="G2" s="17"/>
      <c r="H2" s="81"/>
      <c r="I2" s="17" t="s">
        <v>1804</v>
      </c>
      <c r="J2" s="91" t="s">
        <v>3292</v>
      </c>
      <c r="K2" s="81"/>
      <c r="L2" s="17"/>
      <c r="M2" s="73"/>
      <c r="N2" s="17"/>
      <c r="O2" s="17"/>
      <c r="P2" s="17"/>
      <c r="Q2" s="17"/>
      <c r="R2" s="17"/>
      <c r="S2" s="17"/>
      <c r="T2" s="17"/>
    </row>
    <row r="3" spans="1:20" ht="15" customHeight="1">
      <c r="A3" s="74"/>
      <c r="B3" s="102"/>
      <c r="C3" s="102" t="s">
        <v>2977</v>
      </c>
      <c r="D3" s="651" t="str">
        <f>'Data Sheet'!$C$40</f>
        <v>April 12, 2018</v>
      </c>
      <c r="E3" s="95" t="str">
        <f>'Data Sheet'!$C$38</f>
        <v>December 31, 2017</v>
      </c>
      <c r="F3" s="74"/>
      <c r="G3" s="77"/>
      <c r="H3" s="102"/>
      <c r="I3" s="77" t="s">
        <v>2977</v>
      </c>
      <c r="J3" s="644" t="str">
        <f>'Data Sheet'!$C$40</f>
        <v>April 12, 2018</v>
      </c>
      <c r="K3" s="102"/>
      <c r="L3" s="93" t="str">
        <f>'Data Sheet'!$C$38</f>
        <v>December 31, 2017</v>
      </c>
      <c r="M3" s="76"/>
      <c r="N3" s="17"/>
      <c r="O3" s="643"/>
      <c r="P3" s="17"/>
      <c r="Q3" s="17"/>
      <c r="R3" s="17"/>
      <c r="S3" s="17"/>
      <c r="T3" s="17"/>
    </row>
    <row r="4" spans="1:20" ht="15" customHeight="1">
      <c r="A4" s="241"/>
      <c r="B4" s="212" t="s">
        <v>576</v>
      </c>
      <c r="C4" s="212"/>
      <c r="D4" s="212"/>
      <c r="E4" s="213"/>
      <c r="F4" s="241"/>
      <c r="G4" s="212" t="s">
        <v>577</v>
      </c>
      <c r="H4" s="212"/>
      <c r="I4" s="212"/>
      <c r="J4" s="212"/>
      <c r="K4" s="212"/>
      <c r="L4" s="212"/>
      <c r="M4" s="213"/>
      <c r="N4" s="17"/>
      <c r="O4" s="17"/>
      <c r="P4" s="17"/>
      <c r="Q4" s="17"/>
      <c r="R4" s="17"/>
      <c r="S4" s="17"/>
      <c r="T4" s="17"/>
    </row>
    <row r="5" spans="1:20">
      <c r="A5" s="642"/>
      <c r="B5" s="377"/>
      <c r="C5" s="377"/>
      <c r="D5" s="377"/>
      <c r="E5" s="660"/>
      <c r="F5" s="72"/>
      <c r="G5" s="17"/>
      <c r="H5" s="17"/>
      <c r="I5" s="17"/>
      <c r="J5" s="17"/>
      <c r="K5" s="17"/>
      <c r="L5" s="17"/>
      <c r="M5" s="73"/>
      <c r="N5" s="17"/>
      <c r="O5" s="17"/>
      <c r="P5" s="17"/>
      <c r="Q5" s="17"/>
      <c r="R5" s="17"/>
      <c r="S5" s="17"/>
      <c r="T5" s="17"/>
    </row>
    <row r="6" spans="1:20">
      <c r="A6" s="3705" t="s">
        <v>3840</v>
      </c>
      <c r="B6" s="3706"/>
      <c r="C6" s="3706"/>
      <c r="D6" s="3706"/>
      <c r="E6" s="3716"/>
      <c r="F6" s="3705" t="s">
        <v>578</v>
      </c>
      <c r="G6" s="3715"/>
      <c r="H6" s="3715"/>
      <c r="I6" s="3715"/>
      <c r="J6" s="3715"/>
      <c r="K6" s="3715"/>
      <c r="L6" s="3715"/>
      <c r="M6" s="216"/>
      <c r="N6" s="17"/>
      <c r="O6" s="17"/>
      <c r="P6" s="17"/>
      <c r="Q6" s="17"/>
      <c r="R6" s="17"/>
      <c r="S6" s="17"/>
      <c r="T6" s="17"/>
    </row>
    <row r="7" spans="1:20">
      <c r="A7" s="3705" t="s">
        <v>3841</v>
      </c>
      <c r="B7" s="3706"/>
      <c r="C7" s="3706"/>
      <c r="D7" s="3706"/>
      <c r="E7" s="3716"/>
      <c r="F7" s="3705" t="s">
        <v>3844</v>
      </c>
      <c r="G7" s="3715"/>
      <c r="H7" s="3715"/>
      <c r="I7" s="3715"/>
      <c r="J7" s="3715"/>
      <c r="K7" s="3715"/>
      <c r="L7" s="3715"/>
      <c r="M7" s="216"/>
      <c r="N7" s="17"/>
      <c r="O7" s="17"/>
      <c r="P7" s="17"/>
      <c r="Q7" s="17"/>
      <c r="R7" s="17"/>
      <c r="S7" s="17"/>
      <c r="T7" s="17"/>
    </row>
    <row r="8" spans="1:20">
      <c r="A8" s="3705" t="s">
        <v>3843</v>
      </c>
      <c r="B8" s="3706"/>
      <c r="C8" s="3706"/>
      <c r="D8" s="3706"/>
      <c r="E8" s="3716"/>
      <c r="F8" s="3705" t="s">
        <v>919</v>
      </c>
      <c r="G8" s="3715"/>
      <c r="H8" s="3715"/>
      <c r="I8" s="3715"/>
      <c r="J8" s="3715"/>
      <c r="K8" s="3715"/>
      <c r="L8" s="3715"/>
      <c r="M8" s="216"/>
      <c r="N8" s="17"/>
      <c r="O8" s="17"/>
      <c r="P8" s="17"/>
      <c r="Q8" s="17"/>
      <c r="R8" s="17"/>
      <c r="S8" s="17"/>
      <c r="T8" s="17"/>
    </row>
    <row r="9" spans="1:20">
      <c r="A9" s="3705" t="s">
        <v>3842</v>
      </c>
      <c r="B9" s="3706"/>
      <c r="C9" s="3706"/>
      <c r="D9" s="3706"/>
      <c r="E9" s="3716"/>
      <c r="F9" s="3705" t="s">
        <v>3845</v>
      </c>
      <c r="G9" s="3715"/>
      <c r="H9" s="3715"/>
      <c r="I9" s="3715"/>
      <c r="J9" s="3715"/>
      <c r="K9" s="3715"/>
      <c r="L9" s="3715"/>
      <c r="M9" s="216"/>
      <c r="N9" s="17"/>
      <c r="O9" s="17"/>
      <c r="P9" s="17"/>
      <c r="Q9" s="17"/>
      <c r="R9" s="17"/>
      <c r="S9" s="17"/>
      <c r="T9" s="17"/>
    </row>
    <row r="10" spans="1:20">
      <c r="A10" s="3705" t="s">
        <v>920</v>
      </c>
      <c r="B10" s="3706"/>
      <c r="C10" s="3706"/>
      <c r="D10" s="3706"/>
      <c r="E10" s="3716"/>
      <c r="F10" s="3705" t="s">
        <v>3846</v>
      </c>
      <c r="G10" s="3715"/>
      <c r="H10" s="3715"/>
      <c r="I10" s="3715"/>
      <c r="J10" s="3715"/>
      <c r="K10" s="3715"/>
      <c r="L10" s="3715"/>
      <c r="M10" s="216"/>
      <c r="N10" s="17"/>
      <c r="O10" s="17"/>
      <c r="P10" s="17"/>
      <c r="Q10" s="17"/>
      <c r="R10" s="17"/>
      <c r="S10" s="17"/>
      <c r="T10" s="17"/>
    </row>
    <row r="11" spans="1:20">
      <c r="A11" s="3705" t="s">
        <v>921</v>
      </c>
      <c r="B11" s="3706"/>
      <c r="C11" s="3706"/>
      <c r="D11" s="3706"/>
      <c r="E11" s="3716"/>
      <c r="F11" s="72"/>
      <c r="G11" s="17"/>
      <c r="H11" s="17"/>
      <c r="I11" s="17"/>
      <c r="J11" s="17"/>
      <c r="K11" s="17"/>
      <c r="L11" s="17"/>
      <c r="M11" s="73"/>
      <c r="N11" s="17"/>
      <c r="O11" s="17"/>
      <c r="P11" s="17"/>
      <c r="Q11" s="17"/>
      <c r="R11" s="17"/>
      <c r="S11" s="17"/>
      <c r="T11" s="17"/>
    </row>
    <row r="12" spans="1:20">
      <c r="A12" s="3705" t="s">
        <v>922</v>
      </c>
      <c r="B12" s="3706"/>
      <c r="C12" s="3706"/>
      <c r="D12" s="3706"/>
      <c r="E12" s="3716"/>
      <c r="F12" s="72"/>
      <c r="G12" s="17"/>
      <c r="H12" s="17"/>
      <c r="I12" s="17"/>
      <c r="J12" s="17"/>
      <c r="K12" s="17"/>
      <c r="L12" s="17"/>
      <c r="M12" s="73"/>
      <c r="N12" s="17"/>
      <c r="O12" s="17"/>
      <c r="P12" s="17"/>
      <c r="Q12" s="17"/>
      <c r="R12" s="17"/>
      <c r="S12" s="17"/>
      <c r="T12" s="17"/>
    </row>
    <row r="13" spans="1:20">
      <c r="A13" s="74"/>
      <c r="B13" s="77"/>
      <c r="C13" s="77"/>
      <c r="D13" s="77"/>
      <c r="E13" s="76"/>
      <c r="F13" s="74"/>
      <c r="G13" s="77"/>
      <c r="H13" s="77"/>
      <c r="I13" s="77"/>
      <c r="J13" s="77"/>
      <c r="K13" s="77"/>
      <c r="L13" s="77"/>
      <c r="M13" s="76"/>
      <c r="N13" s="17"/>
      <c r="O13" s="17"/>
      <c r="P13" s="17"/>
      <c r="Q13" s="17"/>
      <c r="R13" s="17"/>
      <c r="S13" s="17"/>
      <c r="T13" s="17"/>
    </row>
    <row r="14" spans="1:20">
      <c r="A14" s="219"/>
      <c r="B14" s="91"/>
      <c r="C14" s="597" t="s">
        <v>1772</v>
      </c>
      <c r="D14" s="598" t="s">
        <v>923</v>
      </c>
      <c r="E14" s="386" t="s">
        <v>924</v>
      </c>
      <c r="F14" s="3764" t="s">
        <v>925</v>
      </c>
      <c r="G14" s="3765"/>
      <c r="H14" s="3766"/>
      <c r="I14" s="91"/>
      <c r="J14" s="17" t="s">
        <v>926</v>
      </c>
      <c r="K14" s="17"/>
      <c r="L14" s="17"/>
      <c r="M14" s="83"/>
      <c r="N14" s="17"/>
      <c r="O14" s="17"/>
      <c r="P14" s="17"/>
      <c r="Q14" s="17"/>
      <c r="R14" s="17"/>
      <c r="S14" s="17"/>
      <c r="T14" s="17"/>
    </row>
    <row r="15" spans="1:20">
      <c r="A15" s="219"/>
      <c r="B15" s="271" t="s">
        <v>927</v>
      </c>
      <c r="C15" s="598" t="s">
        <v>928</v>
      </c>
      <c r="D15" s="598" t="s">
        <v>929</v>
      </c>
      <c r="E15" s="386" t="s">
        <v>930</v>
      </c>
      <c r="F15" s="3767" t="s">
        <v>931</v>
      </c>
      <c r="G15" s="3709"/>
      <c r="H15" s="3768"/>
      <c r="I15" s="93"/>
      <c r="J15" s="77"/>
      <c r="K15" s="77"/>
      <c r="L15" s="77"/>
      <c r="M15" s="83"/>
      <c r="N15" s="17"/>
      <c r="O15" s="17"/>
      <c r="P15" s="17"/>
      <c r="Q15" s="17"/>
      <c r="R15" s="17"/>
      <c r="S15" s="17"/>
      <c r="T15" s="17"/>
    </row>
    <row r="16" spans="1:20">
      <c r="A16" s="219"/>
      <c r="B16" s="271" t="s">
        <v>932</v>
      </c>
      <c r="C16" s="598" t="s">
        <v>933</v>
      </c>
      <c r="D16" s="598" t="s">
        <v>934</v>
      </c>
      <c r="E16" s="386" t="s">
        <v>2501</v>
      </c>
      <c r="F16" s="3767" t="s">
        <v>935</v>
      </c>
      <c r="G16" s="3709"/>
      <c r="H16" s="3768"/>
      <c r="I16" s="91" t="s">
        <v>936</v>
      </c>
      <c r="J16" s="17"/>
      <c r="K16" s="91" t="s">
        <v>937</v>
      </c>
      <c r="L16" s="17"/>
      <c r="M16" s="83"/>
      <c r="N16" s="17"/>
      <c r="O16" s="17"/>
      <c r="P16" s="17"/>
      <c r="Q16" s="17"/>
      <c r="R16" s="17"/>
      <c r="S16" s="17"/>
      <c r="T16" s="17"/>
    </row>
    <row r="17" spans="1:20">
      <c r="A17" s="219"/>
      <c r="B17" s="91"/>
      <c r="C17" s="598" t="s">
        <v>938</v>
      </c>
      <c r="D17" s="598" t="s">
        <v>939</v>
      </c>
      <c r="E17" s="73"/>
      <c r="F17" s="3767" t="s">
        <v>940</v>
      </c>
      <c r="G17" s="3709"/>
      <c r="H17" s="3768"/>
      <c r="I17" s="91" t="s">
        <v>941</v>
      </c>
      <c r="J17" s="17"/>
      <c r="K17" s="91" t="s">
        <v>942</v>
      </c>
      <c r="L17" s="17"/>
      <c r="M17" s="83"/>
      <c r="N17" s="17"/>
      <c r="O17" s="17"/>
      <c r="P17" s="17"/>
      <c r="Q17" s="17"/>
      <c r="R17" s="17"/>
      <c r="S17" s="17"/>
      <c r="T17" s="17"/>
    </row>
    <row r="18" spans="1:20">
      <c r="A18" s="219"/>
      <c r="B18" s="91"/>
      <c r="C18" s="78"/>
      <c r="D18" s="78"/>
      <c r="E18" s="73"/>
      <c r="F18" s="74"/>
      <c r="G18" s="77"/>
      <c r="H18" s="17"/>
      <c r="I18" s="93"/>
      <c r="J18" s="77"/>
      <c r="K18" s="93"/>
      <c r="L18" s="77"/>
      <c r="M18" s="95"/>
      <c r="N18" s="17"/>
      <c r="O18" s="17"/>
      <c r="P18" s="17"/>
      <c r="Q18" s="17"/>
      <c r="R18" s="17"/>
      <c r="S18" s="17"/>
      <c r="T18" s="17"/>
    </row>
    <row r="19" spans="1:20">
      <c r="A19" s="219" t="s">
        <v>1714</v>
      </c>
      <c r="B19" s="91"/>
      <c r="C19" s="78"/>
      <c r="D19" s="78"/>
      <c r="E19" s="73"/>
      <c r="F19" s="87"/>
      <c r="G19" s="612" t="s">
        <v>943</v>
      </c>
      <c r="H19" s="614" t="s">
        <v>1826</v>
      </c>
      <c r="I19" s="271" t="s">
        <v>943</v>
      </c>
      <c r="J19" s="271" t="s">
        <v>944</v>
      </c>
      <c r="K19" s="271" t="s">
        <v>943</v>
      </c>
      <c r="L19" s="271" t="s">
        <v>1826</v>
      </c>
      <c r="M19" s="218" t="s">
        <v>1714</v>
      </c>
      <c r="N19" s="17"/>
      <c r="O19" s="17"/>
      <c r="P19" s="17"/>
      <c r="Q19" s="17"/>
      <c r="R19" s="17"/>
      <c r="S19" s="17"/>
      <c r="T19" s="17"/>
    </row>
    <row r="20" spans="1:20">
      <c r="A20" s="220" t="s">
        <v>1717</v>
      </c>
      <c r="B20" s="307" t="s">
        <v>3005</v>
      </c>
      <c r="C20" s="610" t="s">
        <v>3006</v>
      </c>
      <c r="D20" s="610" t="s">
        <v>3007</v>
      </c>
      <c r="E20" s="507" t="s">
        <v>3008</v>
      </c>
      <c r="F20" s="74"/>
      <c r="G20" s="611" t="s">
        <v>2334</v>
      </c>
      <c r="H20" s="307" t="s">
        <v>2335</v>
      </c>
      <c r="I20" s="307" t="s">
        <v>2336</v>
      </c>
      <c r="J20" s="307" t="s">
        <v>2337</v>
      </c>
      <c r="K20" s="307" t="s">
        <v>2338</v>
      </c>
      <c r="L20" s="307" t="s">
        <v>2339</v>
      </c>
      <c r="M20" s="221" t="s">
        <v>1717</v>
      </c>
      <c r="N20" s="17"/>
      <c r="O20" s="17"/>
      <c r="P20" s="17"/>
      <c r="Q20" s="17"/>
      <c r="R20" s="17"/>
      <c r="S20" s="17"/>
      <c r="T20" s="17"/>
    </row>
    <row r="21" spans="1:20">
      <c r="A21" s="219">
        <v>1</v>
      </c>
      <c r="B21" s="277" t="s">
        <v>945</v>
      </c>
      <c r="C21" s="321"/>
      <c r="D21" s="322"/>
      <c r="E21" s="323"/>
      <c r="F21" s="324"/>
      <c r="G21" s="325"/>
      <c r="H21" s="326"/>
      <c r="I21" s="321"/>
      <c r="J21" s="321"/>
      <c r="K21" s="321"/>
      <c r="L21" s="321"/>
      <c r="M21" s="327">
        <v>1</v>
      </c>
      <c r="N21" s="287"/>
      <c r="O21" s="287"/>
      <c r="P21" s="17"/>
      <c r="Q21" s="17"/>
      <c r="R21" s="17"/>
      <c r="S21" s="17"/>
      <c r="T21" s="17"/>
    </row>
    <row r="22" spans="1:20">
      <c r="A22" s="219">
        <v>2</v>
      </c>
      <c r="B22" s="91" t="s">
        <v>5254</v>
      </c>
      <c r="C22" s="288">
        <v>250000000</v>
      </c>
      <c r="D22" s="328">
        <v>1</v>
      </c>
      <c r="E22" s="329"/>
      <c r="F22" s="330"/>
      <c r="G22" s="3089">
        <v>187364863</v>
      </c>
      <c r="H22" s="287">
        <v>187364863</v>
      </c>
      <c r="I22" s="288"/>
      <c r="J22" s="293"/>
      <c r="K22" s="288"/>
      <c r="L22" s="293"/>
      <c r="M22" s="327">
        <v>2</v>
      </c>
      <c r="N22" s="287"/>
      <c r="O22" s="287"/>
      <c r="P22" s="17"/>
      <c r="Q22" s="17"/>
      <c r="R22" s="17"/>
      <c r="S22" s="17"/>
      <c r="T22" s="17"/>
    </row>
    <row r="23" spans="1:20">
      <c r="A23" s="219">
        <v>3</v>
      </c>
      <c r="B23" s="91"/>
      <c r="C23" s="288"/>
      <c r="D23" s="331"/>
      <c r="E23" s="332"/>
      <c r="F23" s="330"/>
      <c r="G23" s="287"/>
      <c r="H23" s="288"/>
      <c r="I23" s="288"/>
      <c r="J23" s="288"/>
      <c r="K23" s="288"/>
      <c r="L23" s="288"/>
      <c r="M23" s="327">
        <v>3</v>
      </c>
      <c r="N23" s="287"/>
      <c r="O23" s="287"/>
      <c r="P23" s="17"/>
      <c r="Q23" s="17"/>
      <c r="R23" s="17"/>
      <c r="S23" s="17"/>
      <c r="T23" s="17"/>
    </row>
    <row r="24" spans="1:20">
      <c r="A24" s="219">
        <v>4</v>
      </c>
      <c r="B24" s="91"/>
      <c r="C24" s="288"/>
      <c r="D24" s="331"/>
      <c r="E24" s="332"/>
      <c r="F24" s="330"/>
      <c r="G24" s="287"/>
      <c r="H24" s="288"/>
      <c r="I24" s="288"/>
      <c r="J24" s="288"/>
      <c r="K24" s="288"/>
      <c r="L24" s="288"/>
      <c r="M24" s="327">
        <v>4</v>
      </c>
      <c r="N24" s="287"/>
      <c r="O24" s="287"/>
      <c r="P24" s="17"/>
      <c r="Q24" s="17"/>
      <c r="R24" s="17"/>
      <c r="S24" s="17"/>
      <c r="T24" s="17"/>
    </row>
    <row r="25" spans="1:20">
      <c r="A25" s="219">
        <v>5</v>
      </c>
      <c r="B25" s="91"/>
      <c r="C25" s="288"/>
      <c r="D25" s="331"/>
      <c r="E25" s="332"/>
      <c r="F25" s="330"/>
      <c r="G25" s="287"/>
      <c r="H25" s="288"/>
      <c r="I25" s="288"/>
      <c r="J25" s="288"/>
      <c r="K25" s="288"/>
      <c r="L25" s="288"/>
      <c r="M25" s="327">
        <v>5</v>
      </c>
      <c r="N25" s="287"/>
      <c r="O25" s="287"/>
      <c r="P25" s="17"/>
      <c r="Q25" s="17"/>
      <c r="R25" s="17"/>
      <c r="S25" s="17"/>
      <c r="T25" s="17"/>
    </row>
    <row r="26" spans="1:20">
      <c r="A26" s="219">
        <v>6</v>
      </c>
      <c r="B26" s="91"/>
      <c r="C26" s="288"/>
      <c r="D26" s="331"/>
      <c r="E26" s="332"/>
      <c r="F26" s="330"/>
      <c r="G26" s="287"/>
      <c r="H26" s="288"/>
      <c r="I26" s="288"/>
      <c r="J26" s="288"/>
      <c r="K26" s="288"/>
      <c r="L26" s="288"/>
      <c r="M26" s="327">
        <v>6</v>
      </c>
      <c r="N26" s="287"/>
      <c r="O26" s="287"/>
      <c r="P26" s="17"/>
      <c r="Q26" s="17"/>
      <c r="R26" s="17"/>
      <c r="S26" s="17"/>
      <c r="T26" s="17"/>
    </row>
    <row r="27" spans="1:20">
      <c r="A27" s="219">
        <v>7</v>
      </c>
      <c r="B27" s="91"/>
      <c r="C27" s="288"/>
      <c r="D27" s="331"/>
      <c r="E27" s="332"/>
      <c r="F27" s="330"/>
      <c r="G27" s="287"/>
      <c r="H27" s="288"/>
      <c r="I27" s="288"/>
      <c r="J27" s="288"/>
      <c r="K27" s="288"/>
      <c r="L27" s="288"/>
      <c r="M27" s="327">
        <v>7</v>
      </c>
      <c r="N27" s="287"/>
      <c r="O27" s="287"/>
      <c r="P27" s="17"/>
      <c r="Q27" s="17"/>
      <c r="R27" s="17"/>
      <c r="S27" s="17"/>
      <c r="T27" s="17"/>
    </row>
    <row r="28" spans="1:20">
      <c r="A28" s="219">
        <v>8</v>
      </c>
      <c r="B28" s="91"/>
      <c r="C28" s="288"/>
      <c r="D28" s="331"/>
      <c r="E28" s="332"/>
      <c r="F28" s="330"/>
      <c r="G28" s="287"/>
      <c r="H28" s="288"/>
      <c r="I28" s="288"/>
      <c r="J28" s="288"/>
      <c r="K28" s="288"/>
      <c r="L28" s="288"/>
      <c r="M28" s="327">
        <v>8</v>
      </c>
      <c r="N28" s="287"/>
      <c r="O28" s="287"/>
      <c r="P28" s="17"/>
      <c r="Q28" s="17"/>
      <c r="R28" s="17"/>
      <c r="S28" s="17"/>
      <c r="T28" s="17"/>
    </row>
    <row r="29" spans="1:20">
      <c r="A29" s="219">
        <v>9</v>
      </c>
      <c r="B29" s="91"/>
      <c r="C29" s="288"/>
      <c r="D29" s="331"/>
      <c r="E29" s="332"/>
      <c r="F29" s="330"/>
      <c r="G29" s="287"/>
      <c r="H29" s="288"/>
      <c r="I29" s="288"/>
      <c r="J29" s="288"/>
      <c r="K29" s="288"/>
      <c r="L29" s="288"/>
      <c r="M29" s="327">
        <v>9</v>
      </c>
      <c r="N29" s="287"/>
      <c r="O29" s="287"/>
      <c r="P29" s="17"/>
      <c r="Q29" s="17"/>
      <c r="R29" s="17"/>
      <c r="S29" s="17"/>
      <c r="T29" s="17"/>
    </row>
    <row r="30" spans="1:20">
      <c r="A30" s="219">
        <v>10</v>
      </c>
      <c r="B30" s="91"/>
      <c r="C30" s="288"/>
      <c r="D30" s="331"/>
      <c r="E30" s="332"/>
      <c r="F30" s="330"/>
      <c r="G30" s="287"/>
      <c r="H30" s="288"/>
      <c r="I30" s="288"/>
      <c r="J30" s="288"/>
      <c r="K30" s="288"/>
      <c r="L30" s="288"/>
      <c r="M30" s="327">
        <v>10</v>
      </c>
      <c r="N30" s="287"/>
      <c r="O30" s="287"/>
      <c r="P30" s="17"/>
      <c r="Q30" s="17"/>
      <c r="R30" s="17"/>
      <c r="S30" s="17"/>
      <c r="T30" s="17"/>
    </row>
    <row r="31" spans="1:20">
      <c r="A31" s="219">
        <v>11</v>
      </c>
      <c r="B31" s="91"/>
      <c r="C31" s="288"/>
      <c r="D31" s="331"/>
      <c r="E31" s="332"/>
      <c r="F31" s="330"/>
      <c r="G31" s="287"/>
      <c r="H31" s="288"/>
      <c r="I31" s="288"/>
      <c r="J31" s="288"/>
      <c r="K31" s="288"/>
      <c r="L31" s="288"/>
      <c r="M31" s="327">
        <v>11</v>
      </c>
      <c r="N31" s="287"/>
      <c r="O31" s="287"/>
      <c r="P31" s="17"/>
      <c r="Q31" s="17"/>
      <c r="R31" s="17"/>
      <c r="S31" s="17"/>
      <c r="T31" s="17"/>
    </row>
    <row r="32" spans="1:20">
      <c r="A32" s="219">
        <v>12</v>
      </c>
      <c r="B32" s="91"/>
      <c r="C32" s="288"/>
      <c r="D32" s="331"/>
      <c r="E32" s="332"/>
      <c r="F32" s="330"/>
      <c r="G32" s="287"/>
      <c r="H32" s="288"/>
      <c r="I32" s="288"/>
      <c r="J32" s="288"/>
      <c r="K32" s="288"/>
      <c r="L32" s="288"/>
      <c r="M32" s="327">
        <v>12</v>
      </c>
      <c r="N32" s="287"/>
      <c r="O32" s="287"/>
      <c r="P32" s="17"/>
      <c r="Q32" s="17"/>
      <c r="R32" s="17"/>
      <c r="S32" s="17"/>
      <c r="T32" s="17"/>
    </row>
    <row r="33" spans="1:20">
      <c r="A33" s="219">
        <v>13</v>
      </c>
      <c r="B33" s="91"/>
      <c r="C33" s="288"/>
      <c r="D33" s="331"/>
      <c r="E33" s="332"/>
      <c r="F33" s="330"/>
      <c r="G33" s="287"/>
      <c r="H33" s="288"/>
      <c r="I33" s="288"/>
      <c r="J33" s="288"/>
      <c r="K33" s="288"/>
      <c r="L33" s="288"/>
      <c r="M33" s="327">
        <v>13</v>
      </c>
      <c r="N33" s="287"/>
      <c r="O33" s="287"/>
      <c r="P33" s="17"/>
      <c r="Q33" s="17"/>
      <c r="R33" s="17"/>
      <c r="S33" s="17"/>
      <c r="T33" s="17"/>
    </row>
    <row r="34" spans="1:20">
      <c r="A34" s="219">
        <v>14</v>
      </c>
      <c r="B34" s="91"/>
      <c r="C34" s="288"/>
      <c r="D34" s="331"/>
      <c r="E34" s="332"/>
      <c r="F34" s="330"/>
      <c r="G34" s="287"/>
      <c r="H34" s="288"/>
      <c r="I34" s="288"/>
      <c r="J34" s="288"/>
      <c r="K34" s="288"/>
      <c r="L34" s="288"/>
      <c r="M34" s="327">
        <v>14</v>
      </c>
      <c r="N34" s="287"/>
      <c r="O34" s="287"/>
      <c r="P34" s="17"/>
      <c r="Q34" s="17"/>
      <c r="R34" s="17"/>
      <c r="S34" s="17"/>
      <c r="T34" s="17"/>
    </row>
    <row r="35" spans="1:20">
      <c r="A35" s="219">
        <v>15</v>
      </c>
      <c r="B35" s="91"/>
      <c r="C35" s="288"/>
      <c r="D35" s="331"/>
      <c r="E35" s="332"/>
      <c r="F35" s="72"/>
      <c r="G35" s="287"/>
      <c r="H35" s="288"/>
      <c r="I35" s="91"/>
      <c r="J35" s="288"/>
      <c r="K35" s="288"/>
      <c r="L35" s="288"/>
      <c r="M35" s="218">
        <v>15</v>
      </c>
      <c r="N35" s="17"/>
      <c r="O35" s="17"/>
      <c r="P35" s="17"/>
      <c r="Q35" s="17"/>
      <c r="R35" s="17"/>
      <c r="S35" s="17"/>
      <c r="T35" s="17"/>
    </row>
    <row r="36" spans="1:20">
      <c r="A36" s="219">
        <v>16</v>
      </c>
      <c r="B36" s="91"/>
      <c r="C36" s="288"/>
      <c r="D36" s="331"/>
      <c r="E36" s="332"/>
      <c r="F36" s="330"/>
      <c r="G36" s="287"/>
      <c r="H36" s="288"/>
      <c r="I36" s="288"/>
      <c r="J36" s="288"/>
      <c r="K36" s="288"/>
      <c r="L36" s="288"/>
      <c r="M36" s="327">
        <v>16</v>
      </c>
      <c r="N36" s="287"/>
      <c r="O36" s="287"/>
      <c r="P36" s="17"/>
      <c r="Q36" s="17"/>
      <c r="R36" s="17"/>
      <c r="S36" s="17"/>
      <c r="T36" s="17"/>
    </row>
    <row r="37" spans="1:20">
      <c r="A37" s="219">
        <v>17</v>
      </c>
      <c r="B37" s="91"/>
      <c r="C37" s="288"/>
      <c r="D37" s="331"/>
      <c r="E37" s="332"/>
      <c r="F37" s="72"/>
      <c r="G37" s="287"/>
      <c r="H37" s="288"/>
      <c r="I37" s="91"/>
      <c r="J37" s="288"/>
      <c r="K37" s="288"/>
      <c r="L37" s="288"/>
      <c r="M37" s="327">
        <v>17</v>
      </c>
      <c r="N37" s="17"/>
      <c r="O37" s="17"/>
      <c r="P37" s="17"/>
      <c r="Q37" s="17"/>
      <c r="R37" s="17"/>
      <c r="S37" s="17"/>
      <c r="T37" s="17"/>
    </row>
    <row r="38" spans="1:20">
      <c r="A38" s="219">
        <v>18</v>
      </c>
      <c r="B38" s="91"/>
      <c r="C38" s="288"/>
      <c r="D38" s="331"/>
      <c r="E38" s="332"/>
      <c r="F38" s="330"/>
      <c r="G38" s="287"/>
      <c r="H38" s="288"/>
      <c r="I38" s="288"/>
      <c r="J38" s="288"/>
      <c r="K38" s="288"/>
      <c r="L38" s="288"/>
      <c r="M38" s="327">
        <v>18</v>
      </c>
      <c r="N38" s="287"/>
      <c r="O38" s="287"/>
      <c r="P38" s="17"/>
      <c r="Q38" s="17"/>
      <c r="R38" s="17"/>
      <c r="S38" s="17"/>
      <c r="T38" s="17"/>
    </row>
    <row r="39" spans="1:20">
      <c r="A39" s="219">
        <v>19</v>
      </c>
      <c r="B39" s="91"/>
      <c r="C39" s="298"/>
      <c r="D39" s="331"/>
      <c r="E39" s="332"/>
      <c r="F39" s="330"/>
      <c r="G39" s="333"/>
      <c r="H39" s="288"/>
      <c r="I39" s="288"/>
      <c r="J39" s="288"/>
      <c r="K39" s="288"/>
      <c r="L39" s="288"/>
      <c r="M39" s="327">
        <v>19</v>
      </c>
      <c r="N39" s="287"/>
      <c r="O39" s="287"/>
      <c r="P39" s="17"/>
      <c r="Q39" s="17"/>
      <c r="R39" s="17"/>
      <c r="S39" s="17"/>
      <c r="T39" s="17"/>
    </row>
    <row r="40" spans="1:20">
      <c r="A40" s="219">
        <v>20</v>
      </c>
      <c r="B40" s="271" t="s">
        <v>2319</v>
      </c>
      <c r="C40" s="248">
        <f>SUM(C21:C39)</f>
        <v>250000000</v>
      </c>
      <c r="D40" s="298"/>
      <c r="E40" s="332"/>
      <c r="F40" s="334"/>
      <c r="G40" s="249">
        <f t="shared" ref="G40:L40" si="0">SUM(G21:G39)</f>
        <v>187364863</v>
      </c>
      <c r="H40" s="245">
        <f t="shared" si="0"/>
        <v>187364863</v>
      </c>
      <c r="I40" s="248">
        <f t="shared" si="0"/>
        <v>0</v>
      </c>
      <c r="J40" s="245">
        <f t="shared" si="0"/>
        <v>0</v>
      </c>
      <c r="K40" s="248">
        <f t="shared" si="0"/>
        <v>0</v>
      </c>
      <c r="L40" s="245">
        <f t="shared" si="0"/>
        <v>0</v>
      </c>
      <c r="M40" s="327">
        <v>20</v>
      </c>
      <c r="N40" s="287"/>
      <c r="O40" s="287"/>
      <c r="P40" s="17"/>
      <c r="Q40" s="17"/>
      <c r="R40" s="17"/>
      <c r="S40" s="17"/>
      <c r="T40" s="17"/>
    </row>
    <row r="41" spans="1:20">
      <c r="A41" s="219">
        <v>21</v>
      </c>
      <c r="B41" s="335"/>
      <c r="C41" s="336"/>
      <c r="D41" s="337"/>
      <c r="E41" s="338"/>
      <c r="F41" s="339"/>
      <c r="G41" s="340"/>
      <c r="H41" s="336"/>
      <c r="I41" s="336"/>
      <c r="J41" s="336"/>
      <c r="K41" s="336"/>
      <c r="L41" s="336"/>
      <c r="M41" s="327">
        <v>21</v>
      </c>
      <c r="N41" s="287"/>
      <c r="O41" s="287"/>
      <c r="P41" s="17"/>
      <c r="Q41" s="17"/>
      <c r="R41" s="17"/>
      <c r="S41" s="17"/>
      <c r="T41" s="17"/>
    </row>
    <row r="42" spans="1:20">
      <c r="A42" s="219">
        <v>22</v>
      </c>
      <c r="B42" s="277" t="s">
        <v>946</v>
      </c>
      <c r="C42" s="321"/>
      <c r="D42" s="322"/>
      <c r="E42" s="341"/>
      <c r="F42" s="324"/>
      <c r="G42" s="325"/>
      <c r="H42" s="321"/>
      <c r="I42" s="321"/>
      <c r="J42" s="321"/>
      <c r="K42" s="321"/>
      <c r="L42" s="321"/>
      <c r="M42" s="327">
        <v>22</v>
      </c>
      <c r="N42" s="287"/>
      <c r="O42" s="287"/>
      <c r="P42" s="17"/>
      <c r="Q42" s="17"/>
      <c r="R42" s="17"/>
      <c r="S42" s="17"/>
      <c r="T42" s="17"/>
    </row>
    <row r="43" spans="1:20">
      <c r="A43" s="219">
        <v>23</v>
      </c>
      <c r="B43" s="91" t="s">
        <v>5255</v>
      </c>
      <c r="C43" s="288">
        <v>31000000</v>
      </c>
      <c r="D43" s="328"/>
      <c r="E43" s="329"/>
      <c r="F43" s="330"/>
      <c r="G43" s="287"/>
      <c r="H43" s="293"/>
      <c r="I43" s="288"/>
      <c r="J43" s="293"/>
      <c r="K43" s="288"/>
      <c r="L43" s="293"/>
      <c r="M43" s="327">
        <v>23</v>
      </c>
      <c r="N43" s="287"/>
      <c r="O43" s="287"/>
      <c r="P43" s="17"/>
      <c r="Q43" s="17"/>
      <c r="R43" s="17"/>
      <c r="S43" s="17"/>
      <c r="T43" s="17"/>
    </row>
    <row r="44" spans="1:20">
      <c r="A44" s="219">
        <v>24</v>
      </c>
      <c r="B44" s="288" t="s">
        <v>5256</v>
      </c>
      <c r="C44" s="288"/>
      <c r="D44" s="331">
        <v>100</v>
      </c>
      <c r="E44" s="332">
        <v>103.5</v>
      </c>
      <c r="F44" s="330"/>
      <c r="G44" s="287">
        <v>57524</v>
      </c>
      <c r="H44" s="288">
        <f>G44*D44</f>
        <v>5752400</v>
      </c>
      <c r="I44" s="288"/>
      <c r="J44" s="288"/>
      <c r="K44" s="288"/>
      <c r="L44" s="288"/>
      <c r="M44" s="327">
        <v>24</v>
      </c>
      <c r="N44" s="287"/>
      <c r="O44" s="287"/>
      <c r="P44" s="17"/>
      <c r="Q44" s="17"/>
      <c r="R44" s="17"/>
      <c r="S44" s="17"/>
      <c r="T44" s="17"/>
    </row>
    <row r="45" spans="1:20">
      <c r="A45" s="219">
        <v>25</v>
      </c>
      <c r="B45" s="288" t="s">
        <v>5257</v>
      </c>
      <c r="C45" s="288"/>
      <c r="D45" s="331">
        <v>100</v>
      </c>
      <c r="E45" s="332">
        <v>104.85</v>
      </c>
      <c r="F45" s="330"/>
      <c r="G45" s="287">
        <v>137152</v>
      </c>
      <c r="H45" s="288">
        <f>G45*D45</f>
        <v>13715200</v>
      </c>
      <c r="I45" s="288"/>
      <c r="J45" s="288"/>
      <c r="K45" s="288"/>
      <c r="L45" s="288"/>
      <c r="M45" s="327">
        <v>25</v>
      </c>
      <c r="N45" s="287"/>
      <c r="O45" s="287"/>
      <c r="P45" s="17"/>
      <c r="Q45" s="17"/>
      <c r="R45" s="17"/>
      <c r="S45" s="17"/>
      <c r="T45" s="17"/>
    </row>
    <row r="46" spans="1:20">
      <c r="A46" s="219">
        <v>26</v>
      </c>
      <c r="B46" s="288" t="s">
        <v>5258</v>
      </c>
      <c r="C46" s="288"/>
      <c r="D46" s="331">
        <v>100</v>
      </c>
      <c r="E46" s="332">
        <v>106</v>
      </c>
      <c r="F46" s="330"/>
      <c r="G46" s="287">
        <v>95171</v>
      </c>
      <c r="H46" s="288">
        <f>G46*D46</f>
        <v>9517100</v>
      </c>
      <c r="I46" s="288"/>
      <c r="J46" s="288"/>
      <c r="K46" s="288"/>
      <c r="L46" s="288"/>
      <c r="M46" s="327">
        <v>26</v>
      </c>
      <c r="N46" s="287"/>
      <c r="O46" s="287"/>
      <c r="P46" s="17"/>
      <c r="Q46" s="17"/>
      <c r="R46" s="17"/>
      <c r="S46" s="17"/>
      <c r="T46" s="17"/>
    </row>
    <row r="47" spans="1:20">
      <c r="A47" s="219">
        <v>27</v>
      </c>
      <c r="B47" s="288" t="s">
        <v>5259</v>
      </c>
      <c r="C47" s="288">
        <v>1</v>
      </c>
      <c r="D47" s="331">
        <v>1</v>
      </c>
      <c r="E47" s="332">
        <v>1</v>
      </c>
      <c r="F47" s="330"/>
      <c r="G47" s="287">
        <v>1</v>
      </c>
      <c r="H47" s="288">
        <f>G47*D47</f>
        <v>1</v>
      </c>
      <c r="I47" s="288"/>
      <c r="J47" s="288"/>
      <c r="K47" s="288"/>
      <c r="L47" s="288"/>
      <c r="M47" s="327">
        <v>27</v>
      </c>
      <c r="N47" s="287"/>
      <c r="O47" s="287"/>
      <c r="P47" s="17"/>
      <c r="Q47" s="17"/>
      <c r="R47" s="17"/>
      <c r="S47" s="17"/>
      <c r="T47" s="17"/>
    </row>
    <row r="48" spans="1:20">
      <c r="A48" s="219">
        <v>28</v>
      </c>
      <c r="B48" s="288"/>
      <c r="C48" s="288"/>
      <c r="D48" s="298"/>
      <c r="E48" s="292"/>
      <c r="F48" s="330"/>
      <c r="G48" s="287"/>
      <c r="H48" s="288"/>
      <c r="I48" s="288"/>
      <c r="J48" s="288"/>
      <c r="K48" s="288"/>
      <c r="L48" s="288"/>
      <c r="M48" s="327">
        <v>28</v>
      </c>
      <c r="N48" s="287"/>
      <c r="O48" s="287"/>
      <c r="P48" s="17"/>
      <c r="Q48" s="17"/>
      <c r="R48" s="17"/>
      <c r="S48" s="17"/>
      <c r="T48" s="17"/>
    </row>
    <row r="49" spans="1:20">
      <c r="A49" s="219">
        <v>29</v>
      </c>
      <c r="B49" s="288"/>
      <c r="C49" s="288"/>
      <c r="D49" s="298"/>
      <c r="E49" s="292"/>
      <c r="F49" s="330"/>
      <c r="G49" s="287"/>
      <c r="H49" s="288"/>
      <c r="I49" s="288"/>
      <c r="J49" s="288"/>
      <c r="K49" s="288"/>
      <c r="L49" s="288"/>
      <c r="M49" s="327">
        <v>29</v>
      </c>
      <c r="N49" s="287"/>
      <c r="O49" s="287"/>
      <c r="P49" s="17"/>
      <c r="Q49" s="17"/>
      <c r="R49" s="17"/>
      <c r="S49" s="17"/>
      <c r="T49" s="17"/>
    </row>
    <row r="50" spans="1:20">
      <c r="A50" s="219">
        <v>30</v>
      </c>
      <c r="B50" s="288"/>
      <c r="C50" s="288"/>
      <c r="D50" s="298"/>
      <c r="E50" s="292"/>
      <c r="F50" s="330"/>
      <c r="G50" s="287"/>
      <c r="H50" s="288"/>
      <c r="I50" s="288"/>
      <c r="J50" s="288"/>
      <c r="K50" s="288"/>
      <c r="L50" s="288"/>
      <c r="M50" s="218">
        <v>30</v>
      </c>
      <c r="N50" s="17"/>
      <c r="O50" s="17"/>
      <c r="P50" s="17"/>
      <c r="Q50" s="17"/>
      <c r="R50" s="17"/>
      <c r="S50" s="17"/>
      <c r="T50" s="17"/>
    </row>
    <row r="51" spans="1:20">
      <c r="A51" s="219">
        <v>31</v>
      </c>
      <c r="B51" s="288"/>
      <c r="C51" s="288"/>
      <c r="D51" s="298"/>
      <c r="E51" s="292"/>
      <c r="F51" s="330"/>
      <c r="G51" s="287"/>
      <c r="H51" s="288"/>
      <c r="I51" s="288"/>
      <c r="J51" s="288"/>
      <c r="K51" s="288"/>
      <c r="L51" s="288"/>
      <c r="M51" s="218">
        <v>31</v>
      </c>
      <c r="N51" s="17"/>
      <c r="O51" s="17"/>
      <c r="P51" s="17"/>
      <c r="Q51" s="17"/>
      <c r="R51" s="17"/>
      <c r="S51" s="17"/>
      <c r="T51" s="17"/>
    </row>
    <row r="52" spans="1:20">
      <c r="A52" s="219">
        <v>32</v>
      </c>
      <c r="B52" s="288"/>
      <c r="C52" s="288"/>
      <c r="D52" s="298"/>
      <c r="E52" s="292"/>
      <c r="F52" s="330"/>
      <c r="G52" s="287"/>
      <c r="H52" s="288"/>
      <c r="I52" s="288"/>
      <c r="J52" s="288"/>
      <c r="K52" s="288"/>
      <c r="L52" s="288"/>
      <c r="M52" s="218">
        <v>32</v>
      </c>
      <c r="N52" s="17"/>
      <c r="O52" s="17"/>
      <c r="P52" s="17"/>
      <c r="Q52" s="17"/>
      <c r="R52" s="17"/>
      <c r="S52" s="17"/>
      <c r="T52" s="17"/>
    </row>
    <row r="53" spans="1:20">
      <c r="A53" s="219">
        <v>33</v>
      </c>
      <c r="B53" s="288"/>
      <c r="C53" s="288"/>
      <c r="D53" s="298"/>
      <c r="E53" s="292"/>
      <c r="F53" s="330"/>
      <c r="G53" s="287"/>
      <c r="H53" s="288"/>
      <c r="I53" s="288"/>
      <c r="J53" s="288"/>
      <c r="K53" s="288"/>
      <c r="L53" s="288"/>
      <c r="M53" s="218">
        <v>33</v>
      </c>
      <c r="N53" s="17"/>
      <c r="O53" s="17"/>
      <c r="P53" s="17"/>
      <c r="Q53" s="17"/>
      <c r="R53" s="17"/>
      <c r="S53" s="17"/>
      <c r="T53" s="17"/>
    </row>
    <row r="54" spans="1:20">
      <c r="A54" s="219">
        <v>34</v>
      </c>
      <c r="B54" s="288"/>
      <c r="C54" s="288"/>
      <c r="D54" s="298"/>
      <c r="E54" s="292"/>
      <c r="F54" s="330"/>
      <c r="G54" s="287"/>
      <c r="H54" s="288"/>
      <c r="I54" s="288"/>
      <c r="J54" s="288"/>
      <c r="K54" s="288"/>
      <c r="L54" s="288"/>
      <c r="M54" s="218">
        <v>34</v>
      </c>
      <c r="N54" s="17"/>
      <c r="O54" s="17"/>
      <c r="P54" s="17"/>
      <c r="Q54" s="17"/>
      <c r="R54" s="17"/>
      <c r="S54" s="17"/>
      <c r="T54" s="17"/>
    </row>
    <row r="55" spans="1:20">
      <c r="A55" s="219">
        <v>35</v>
      </c>
      <c r="B55" s="288"/>
      <c r="C55" s="288"/>
      <c r="D55" s="298"/>
      <c r="E55" s="292"/>
      <c r="F55" s="330"/>
      <c r="G55" s="287"/>
      <c r="H55" s="288"/>
      <c r="I55" s="288"/>
      <c r="J55" s="288"/>
      <c r="K55" s="288"/>
      <c r="L55" s="288"/>
      <c r="M55" s="218">
        <v>35</v>
      </c>
      <c r="N55" s="17"/>
      <c r="O55" s="17"/>
      <c r="P55" s="17"/>
      <c r="Q55" s="17"/>
      <c r="R55" s="17"/>
      <c r="S55" s="17"/>
      <c r="T55" s="17"/>
    </row>
    <row r="56" spans="1:20">
      <c r="A56" s="219">
        <v>36</v>
      </c>
      <c r="B56" s="288"/>
      <c r="C56" s="288"/>
      <c r="D56" s="298"/>
      <c r="E56" s="292"/>
      <c r="F56" s="330"/>
      <c r="G56" s="287"/>
      <c r="H56" s="288"/>
      <c r="I56" s="288"/>
      <c r="J56" s="288"/>
      <c r="K56" s="288"/>
      <c r="L56" s="288"/>
      <c r="M56" s="218">
        <v>36</v>
      </c>
      <c r="N56" s="17"/>
      <c r="O56" s="17"/>
      <c r="P56" s="17"/>
      <c r="Q56" s="17"/>
      <c r="R56" s="17"/>
      <c r="S56" s="17"/>
      <c r="T56" s="17"/>
    </row>
    <row r="57" spans="1:20">
      <c r="A57" s="219">
        <v>37</v>
      </c>
      <c r="B57" s="288"/>
      <c r="C57" s="288"/>
      <c r="D57" s="298"/>
      <c r="E57" s="292"/>
      <c r="F57" s="330"/>
      <c r="G57" s="287"/>
      <c r="H57" s="288"/>
      <c r="I57" s="288"/>
      <c r="J57" s="288"/>
      <c r="K57" s="288"/>
      <c r="L57" s="288"/>
      <c r="M57" s="218">
        <v>37</v>
      </c>
      <c r="N57" s="17"/>
      <c r="O57" s="17"/>
      <c r="P57" s="17"/>
      <c r="Q57" s="17"/>
      <c r="R57" s="17"/>
      <c r="S57" s="17"/>
      <c r="T57" s="17"/>
    </row>
    <row r="58" spans="1:20">
      <c r="A58" s="219">
        <v>38</v>
      </c>
      <c r="B58" s="288"/>
      <c r="C58" s="288"/>
      <c r="D58" s="298"/>
      <c r="E58" s="292"/>
      <c r="F58" s="330"/>
      <c r="G58" s="287"/>
      <c r="H58" s="288"/>
      <c r="I58" s="288"/>
      <c r="J58" s="288"/>
      <c r="K58" s="288"/>
      <c r="L58" s="288"/>
      <c r="M58" s="218">
        <v>38</v>
      </c>
      <c r="N58" s="17"/>
      <c r="O58" s="17"/>
      <c r="P58" s="17"/>
      <c r="Q58" s="17"/>
      <c r="R58" s="17"/>
      <c r="S58" s="17"/>
      <c r="T58" s="17"/>
    </row>
    <row r="59" spans="1:20">
      <c r="A59" s="219">
        <v>39</v>
      </c>
      <c r="B59" s="288"/>
      <c r="C59" s="288"/>
      <c r="D59" s="298"/>
      <c r="E59" s="292"/>
      <c r="F59" s="330"/>
      <c r="G59" s="287"/>
      <c r="H59" s="288"/>
      <c r="I59" s="288"/>
      <c r="J59" s="288"/>
      <c r="K59" s="288"/>
      <c r="L59" s="288"/>
      <c r="M59" s="218">
        <v>39</v>
      </c>
      <c r="N59" s="17"/>
      <c r="O59" s="17"/>
      <c r="P59" s="17"/>
      <c r="Q59" s="17"/>
      <c r="R59" s="17"/>
      <c r="S59" s="17"/>
      <c r="T59" s="17"/>
    </row>
    <row r="60" spans="1:20">
      <c r="A60" s="219">
        <v>40</v>
      </c>
      <c r="B60" s="288"/>
      <c r="C60" s="288"/>
      <c r="D60" s="298"/>
      <c r="E60" s="292"/>
      <c r="F60" s="330"/>
      <c r="G60" s="287"/>
      <c r="H60" s="288"/>
      <c r="I60" s="288"/>
      <c r="J60" s="288"/>
      <c r="K60" s="288"/>
      <c r="L60" s="288"/>
      <c r="M60" s="218">
        <v>40</v>
      </c>
      <c r="N60" s="17"/>
      <c r="O60" s="17"/>
      <c r="P60" s="17"/>
      <c r="Q60" s="17"/>
      <c r="R60" s="17"/>
      <c r="S60" s="17"/>
      <c r="T60" s="17"/>
    </row>
    <row r="61" spans="1:20">
      <c r="A61" s="219">
        <v>41</v>
      </c>
      <c r="B61" s="271" t="s">
        <v>2319</v>
      </c>
      <c r="C61" s="248">
        <f>SUM(C42:C60)</f>
        <v>31000001</v>
      </c>
      <c r="D61" s="331"/>
      <c r="E61" s="332"/>
      <c r="F61" s="241"/>
      <c r="G61" s="249">
        <f t="shared" ref="G61:L61" si="1">SUM(G42:G60)</f>
        <v>289848</v>
      </c>
      <c r="H61" s="248">
        <f t="shared" si="1"/>
        <v>28984701</v>
      </c>
      <c r="I61" s="248">
        <f t="shared" si="1"/>
        <v>0</v>
      </c>
      <c r="J61" s="245">
        <f t="shared" si="1"/>
        <v>0</v>
      </c>
      <c r="K61" s="248">
        <f t="shared" si="1"/>
        <v>0</v>
      </c>
      <c r="L61" s="245">
        <f t="shared" si="1"/>
        <v>0</v>
      </c>
      <c r="M61" s="218">
        <v>41</v>
      </c>
      <c r="N61" s="17"/>
      <c r="O61" s="17"/>
      <c r="P61" s="17"/>
      <c r="Q61" s="17"/>
      <c r="R61" s="17"/>
      <c r="S61" s="17"/>
      <c r="T61" s="17"/>
    </row>
    <row r="62" spans="1:20" ht="15.75" thickBot="1">
      <c r="A62" s="312">
        <v>42</v>
      </c>
      <c r="B62" s="268"/>
      <c r="C62" s="268"/>
      <c r="D62" s="342"/>
      <c r="E62" s="343"/>
      <c r="F62" s="344"/>
      <c r="G62" s="269"/>
      <c r="H62" s="268"/>
      <c r="I62" s="268"/>
      <c r="J62" s="268"/>
      <c r="K62" s="268"/>
      <c r="L62" s="268"/>
      <c r="M62" s="238">
        <v>42</v>
      </c>
      <c r="N62" s="17"/>
      <c r="O62" s="17"/>
      <c r="P62" s="17"/>
      <c r="Q62" s="17"/>
      <c r="R62" s="17"/>
      <c r="S62" s="17"/>
      <c r="T62" s="17"/>
    </row>
    <row r="63" spans="1:20">
      <c r="A63" s="17"/>
      <c r="B63" s="17"/>
      <c r="C63" s="17"/>
      <c r="D63" s="17"/>
      <c r="E63" s="17"/>
      <c r="F63" s="17"/>
      <c r="G63" s="17"/>
      <c r="H63" s="17"/>
      <c r="I63" s="17"/>
      <c r="J63" s="17"/>
      <c r="K63" s="17"/>
      <c r="L63" s="17"/>
      <c r="M63" s="17"/>
      <c r="N63" s="17"/>
      <c r="O63" s="17"/>
      <c r="P63" s="17"/>
      <c r="Q63" s="17"/>
      <c r="R63" s="17"/>
      <c r="S63" s="17"/>
      <c r="T63" s="17"/>
    </row>
    <row r="64" spans="1:20">
      <c r="A64" s="3723" t="s">
        <v>947</v>
      </c>
      <c r="B64" s="3723"/>
      <c r="C64" s="17"/>
      <c r="D64" s="17"/>
      <c r="E64" s="17"/>
      <c r="F64" s="3723" t="str">
        <f>A64</f>
        <v>FERC FORM NO. 1 (ED. 12- 91) NYPSC-Modified-96</v>
      </c>
      <c r="G64" s="3723"/>
      <c r="H64" s="3723"/>
      <c r="I64" s="3723"/>
      <c r="J64" s="17"/>
      <c r="K64" s="17"/>
      <c r="L64" s="17"/>
      <c r="M64" s="17"/>
      <c r="N64" s="17"/>
      <c r="O64" s="17"/>
      <c r="P64" s="17"/>
      <c r="Q64" s="17"/>
      <c r="R64" s="17"/>
      <c r="S64" s="17"/>
      <c r="T64" s="17"/>
    </row>
    <row r="65" spans="1:20">
      <c r="A65" s="69" t="s">
        <v>948</v>
      </c>
      <c r="B65" s="69"/>
      <c r="C65" s="69"/>
      <c r="D65" s="69"/>
      <c r="E65" s="69"/>
      <c r="F65" s="69" t="s">
        <v>949</v>
      </c>
      <c r="G65" s="69"/>
      <c r="H65" s="69"/>
      <c r="I65" s="69"/>
      <c r="J65" s="69"/>
      <c r="K65" s="69"/>
      <c r="L65" s="69"/>
      <c r="M65" s="69"/>
      <c r="N65" s="17"/>
      <c r="O65" s="17"/>
      <c r="P65" s="17"/>
      <c r="Q65" s="17"/>
      <c r="R65" s="17"/>
      <c r="S65" s="17"/>
      <c r="T65" s="17"/>
    </row>
    <row r="66" spans="1:20">
      <c r="A66" s="69"/>
      <c r="B66" s="69"/>
      <c r="C66" s="69"/>
      <c r="D66" s="69"/>
      <c r="E66" s="69"/>
      <c r="F66" s="69"/>
      <c r="G66" s="69"/>
      <c r="H66" s="69"/>
      <c r="I66" s="69"/>
      <c r="J66" s="69"/>
      <c r="K66" s="69"/>
      <c r="L66" s="69"/>
      <c r="M66" s="69"/>
      <c r="N66" s="17"/>
      <c r="O66" s="17"/>
      <c r="P66" s="17"/>
      <c r="Q66" s="17"/>
      <c r="R66" s="17"/>
      <c r="S66" s="17"/>
      <c r="T66" s="17"/>
    </row>
    <row r="67" spans="1:20">
      <c r="A67" s="69"/>
      <c r="B67" s="69"/>
      <c r="C67" s="69"/>
      <c r="D67" s="69"/>
      <c r="E67" s="69"/>
      <c r="F67" s="69"/>
      <c r="G67" s="69"/>
      <c r="H67" s="69"/>
      <c r="I67" s="69"/>
      <c r="J67" s="69"/>
      <c r="K67" s="69"/>
      <c r="L67" s="69"/>
      <c r="M67" s="69"/>
      <c r="N67" s="17"/>
      <c r="O67" s="17"/>
      <c r="P67" s="17"/>
      <c r="Q67" s="17"/>
      <c r="R67" s="17"/>
      <c r="S67" s="17"/>
      <c r="T67" s="17"/>
    </row>
    <row r="68" spans="1:20">
      <c r="A68" s="69"/>
      <c r="B68" s="69"/>
      <c r="C68" s="69"/>
      <c r="D68" s="69"/>
      <c r="E68" s="69"/>
      <c r="F68" s="69"/>
      <c r="G68" s="69"/>
      <c r="H68" s="3481"/>
      <c r="I68" s="69"/>
      <c r="J68" s="69"/>
      <c r="K68" s="69"/>
      <c r="L68" s="69"/>
      <c r="M68" s="69"/>
      <c r="N68" s="17"/>
      <c r="O68" s="17"/>
      <c r="P68" s="17"/>
      <c r="Q68" s="17"/>
      <c r="R68" s="17"/>
      <c r="S68" s="17"/>
      <c r="T68" s="17"/>
    </row>
    <row r="69" spans="1:20">
      <c r="A69" s="69"/>
      <c r="B69" s="69"/>
      <c r="C69" s="69"/>
      <c r="D69" s="69"/>
      <c r="E69" s="69"/>
      <c r="F69" s="69"/>
      <c r="G69" s="69"/>
      <c r="H69" s="69"/>
      <c r="I69" s="69"/>
      <c r="J69" s="69"/>
      <c r="K69" s="69"/>
      <c r="L69" s="69"/>
      <c r="M69" s="69"/>
      <c r="N69" s="17"/>
      <c r="O69" s="17"/>
      <c r="P69" s="17"/>
      <c r="Q69" s="17"/>
      <c r="R69" s="17"/>
      <c r="S69" s="17"/>
      <c r="T69" s="17"/>
    </row>
    <row r="70" spans="1:20">
      <c r="A70" s="69"/>
      <c r="B70" s="69"/>
      <c r="C70" s="69"/>
      <c r="D70" s="69"/>
      <c r="E70" s="69"/>
      <c r="F70" s="69"/>
      <c r="G70" s="69"/>
      <c r="H70" s="69"/>
      <c r="I70" s="69"/>
      <c r="J70" s="69"/>
      <c r="K70" s="69"/>
      <c r="L70" s="69"/>
      <c r="M70" s="69"/>
      <c r="N70" s="17"/>
      <c r="O70" s="17"/>
      <c r="P70" s="17"/>
      <c r="Q70" s="17"/>
      <c r="R70" s="17"/>
      <c r="S70" s="17"/>
      <c r="T70" s="17"/>
    </row>
    <row r="71" spans="1:20">
      <c r="A71" s="69"/>
      <c r="B71" s="69"/>
      <c r="C71" s="69"/>
      <c r="D71" s="69"/>
      <c r="E71" s="69"/>
      <c r="F71" s="69"/>
      <c r="G71" s="69"/>
      <c r="H71" s="69"/>
      <c r="I71" s="69"/>
      <c r="J71" s="69"/>
      <c r="K71" s="69"/>
      <c r="L71" s="69"/>
      <c r="M71" s="69"/>
      <c r="N71" s="17"/>
      <c r="O71" s="17"/>
      <c r="P71" s="17"/>
      <c r="Q71" s="17"/>
      <c r="R71" s="17"/>
      <c r="S71" s="17"/>
      <c r="T71" s="17"/>
    </row>
    <row r="72" spans="1:20">
      <c r="A72" s="17"/>
      <c r="B72" s="17"/>
      <c r="C72" s="17"/>
      <c r="D72" s="17"/>
      <c r="E72" s="17"/>
      <c r="F72" s="17"/>
      <c r="G72" s="17"/>
      <c r="H72" s="17"/>
      <c r="I72" s="17"/>
      <c r="J72" s="17"/>
      <c r="K72" s="17"/>
      <c r="L72" s="17"/>
      <c r="M72" s="17"/>
      <c r="N72" s="17"/>
      <c r="O72" s="17"/>
      <c r="P72" s="17"/>
      <c r="Q72" s="17"/>
      <c r="R72" s="17"/>
      <c r="S72" s="17"/>
      <c r="T72" s="17"/>
    </row>
    <row r="73" spans="1:20">
      <c r="A73" s="17"/>
      <c r="B73" s="17"/>
      <c r="C73" s="17"/>
      <c r="D73" s="17"/>
      <c r="E73" s="17"/>
      <c r="F73" s="17"/>
      <c r="G73" s="17"/>
      <c r="H73" s="17"/>
      <c r="I73" s="17"/>
      <c r="J73" s="17"/>
      <c r="K73" s="17"/>
      <c r="L73" s="17"/>
      <c r="M73" s="17"/>
      <c r="N73" s="17"/>
      <c r="O73" s="17"/>
      <c r="P73" s="17"/>
      <c r="Q73" s="17"/>
      <c r="R73" s="17"/>
      <c r="S73" s="17"/>
      <c r="T73" s="17"/>
    </row>
    <row r="74" spans="1:20">
      <c r="A74" s="17"/>
      <c r="B74" s="17"/>
      <c r="C74" s="17"/>
      <c r="D74" s="17"/>
      <c r="E74" s="17"/>
      <c r="F74" s="17"/>
      <c r="G74" s="17"/>
      <c r="H74" s="17"/>
      <c r="I74" s="17"/>
      <c r="J74" s="17"/>
      <c r="K74" s="17"/>
      <c r="L74" s="17"/>
      <c r="M74" s="17"/>
      <c r="N74" s="17"/>
      <c r="O74" s="17"/>
      <c r="P74" s="17"/>
      <c r="Q74" s="17"/>
      <c r="R74" s="17"/>
      <c r="S74" s="17"/>
      <c r="T74" s="17"/>
    </row>
    <row r="75" spans="1:20">
      <c r="A75" s="17"/>
      <c r="B75" s="17"/>
      <c r="C75" s="17"/>
      <c r="D75" s="17"/>
      <c r="E75" s="17"/>
      <c r="F75" s="17"/>
      <c r="G75" s="17"/>
      <c r="H75" s="17"/>
      <c r="I75" s="17"/>
      <c r="J75" s="17"/>
      <c r="K75" s="17"/>
      <c r="L75" s="17"/>
      <c r="M75" s="17"/>
      <c r="N75" s="17"/>
      <c r="O75" s="17"/>
      <c r="P75" s="17"/>
      <c r="Q75" s="17"/>
      <c r="R75" s="17"/>
      <c r="S75" s="17"/>
      <c r="T75" s="17"/>
    </row>
    <row r="76" spans="1:20">
      <c r="A76" s="17"/>
      <c r="B76" s="17"/>
      <c r="C76" s="17"/>
      <c r="D76" s="17"/>
      <c r="E76" s="17"/>
      <c r="F76" s="17"/>
      <c r="G76" s="17"/>
      <c r="H76" s="17"/>
      <c r="I76" s="17"/>
      <c r="J76" s="17"/>
      <c r="K76" s="17"/>
      <c r="L76" s="17"/>
      <c r="M76" s="17"/>
      <c r="N76" s="17"/>
      <c r="O76" s="17"/>
      <c r="P76" s="17"/>
      <c r="Q76" s="17"/>
      <c r="R76" s="17"/>
      <c r="S76" s="17"/>
      <c r="T76" s="17"/>
    </row>
    <row r="77" spans="1:20">
      <c r="A77" s="17"/>
      <c r="B77" s="17"/>
      <c r="C77" s="17"/>
      <c r="D77" s="17"/>
      <c r="E77" s="17"/>
      <c r="F77" s="17"/>
      <c r="G77" s="17"/>
      <c r="H77" s="17"/>
      <c r="I77" s="17"/>
      <c r="J77" s="17"/>
      <c r="K77" s="17"/>
      <c r="L77" s="17"/>
      <c r="M77" s="17"/>
      <c r="N77" s="17"/>
      <c r="O77" s="17"/>
      <c r="P77" s="17"/>
      <c r="Q77" s="17"/>
      <c r="R77" s="17"/>
      <c r="S77" s="17"/>
      <c r="T77" s="17"/>
    </row>
    <row r="78" spans="1:20">
      <c r="A78" s="17"/>
      <c r="B78" s="17"/>
      <c r="C78" s="17"/>
      <c r="D78" s="17"/>
      <c r="E78" s="17"/>
      <c r="F78" s="17"/>
      <c r="G78" s="17"/>
      <c r="H78" s="17"/>
      <c r="I78" s="17"/>
      <c r="J78" s="17"/>
      <c r="K78" s="17"/>
      <c r="L78" s="17"/>
      <c r="M78" s="17"/>
      <c r="N78" s="17"/>
      <c r="O78" s="17"/>
      <c r="P78" s="17"/>
      <c r="Q78" s="17"/>
      <c r="R78" s="17"/>
      <c r="S78" s="17"/>
      <c r="T78" s="17"/>
    </row>
    <row r="79" spans="1:20">
      <c r="A79" s="17"/>
      <c r="B79" s="17"/>
      <c r="C79" s="17"/>
      <c r="D79" s="17"/>
      <c r="E79" s="17"/>
      <c r="F79" s="17"/>
      <c r="G79" s="17"/>
      <c r="H79" s="17"/>
      <c r="I79" s="17"/>
      <c r="J79" s="17"/>
      <c r="K79" s="17"/>
      <c r="L79" s="17"/>
      <c r="M79" s="17"/>
      <c r="N79" s="17"/>
      <c r="O79" s="17"/>
      <c r="P79" s="17"/>
      <c r="Q79" s="17"/>
      <c r="R79" s="17"/>
      <c r="S79" s="17"/>
      <c r="T79" s="17"/>
    </row>
    <row r="80" spans="1:20">
      <c r="A80" s="17"/>
      <c r="B80" s="17"/>
      <c r="C80" s="17"/>
      <c r="D80" s="17"/>
      <c r="E80" s="17"/>
      <c r="F80" s="17"/>
      <c r="G80" s="17"/>
      <c r="H80" s="17"/>
      <c r="I80" s="17"/>
      <c r="J80" s="17"/>
      <c r="K80" s="17"/>
      <c r="L80" s="17"/>
      <c r="M80" s="17"/>
      <c r="N80" s="17"/>
      <c r="O80" s="17"/>
      <c r="P80" s="17"/>
      <c r="Q80" s="17"/>
      <c r="R80" s="17"/>
      <c r="S80" s="17"/>
      <c r="T80" s="17"/>
    </row>
    <row r="81" spans="1:20">
      <c r="A81" s="17"/>
      <c r="B81" s="17"/>
      <c r="C81" s="17"/>
      <c r="D81" s="17"/>
      <c r="E81" s="17"/>
      <c r="F81" s="17"/>
      <c r="G81" s="17"/>
      <c r="H81" s="17"/>
      <c r="I81" s="17"/>
      <c r="J81" s="17"/>
      <c r="K81" s="17"/>
      <c r="L81" s="17"/>
      <c r="M81" s="17"/>
      <c r="N81" s="17"/>
      <c r="O81" s="17"/>
      <c r="P81" s="17"/>
      <c r="Q81" s="17"/>
      <c r="R81" s="17"/>
      <c r="S81" s="17"/>
      <c r="T81" s="17"/>
    </row>
    <row r="82" spans="1:20">
      <c r="A82" s="17"/>
      <c r="B82" s="17"/>
      <c r="C82" s="17"/>
      <c r="D82" s="17"/>
      <c r="E82" s="17"/>
      <c r="F82" s="17"/>
      <c r="G82" s="17"/>
      <c r="H82" s="17"/>
      <c r="I82" s="17"/>
      <c r="J82" s="17"/>
      <c r="K82" s="17"/>
      <c r="L82" s="17"/>
      <c r="M82" s="17"/>
      <c r="N82" s="17"/>
      <c r="O82" s="17"/>
      <c r="P82" s="17"/>
      <c r="Q82" s="17"/>
      <c r="R82" s="17"/>
      <c r="S82" s="17"/>
      <c r="T82" s="17"/>
    </row>
    <row r="83" spans="1:20">
      <c r="A83" s="17"/>
      <c r="B83" s="17"/>
      <c r="C83" s="17"/>
      <c r="D83" s="17"/>
      <c r="E83" s="17"/>
      <c r="F83" s="17"/>
      <c r="G83" s="17"/>
      <c r="H83" s="17"/>
      <c r="I83" s="17"/>
      <c r="J83" s="17"/>
      <c r="K83" s="17"/>
      <c r="L83" s="17"/>
      <c r="M83" s="17"/>
      <c r="N83" s="17"/>
      <c r="O83" s="17"/>
      <c r="P83" s="17"/>
      <c r="Q83" s="17"/>
      <c r="R83" s="17"/>
      <c r="S83" s="17"/>
      <c r="T83" s="17"/>
    </row>
    <row r="84" spans="1:20">
      <c r="A84" s="17"/>
      <c r="B84" s="17"/>
      <c r="C84" s="17"/>
      <c r="D84" s="17"/>
      <c r="E84" s="17"/>
      <c r="F84" s="17"/>
      <c r="G84" s="17"/>
      <c r="H84" s="17"/>
      <c r="I84" s="17"/>
      <c r="J84" s="17"/>
      <c r="K84" s="17"/>
      <c r="L84" s="17"/>
      <c r="M84" s="17"/>
      <c r="N84" s="17"/>
      <c r="O84" s="17"/>
      <c r="P84" s="17"/>
      <c r="Q84" s="17"/>
      <c r="R84" s="17"/>
      <c r="S84" s="17"/>
      <c r="T84" s="17"/>
    </row>
    <row r="85" spans="1:20">
      <c r="A85" s="17"/>
      <c r="B85" s="17"/>
      <c r="C85" s="17"/>
      <c r="D85" s="17"/>
      <c r="E85" s="17"/>
      <c r="F85" s="17"/>
      <c r="G85" s="17"/>
      <c r="H85" s="17"/>
      <c r="I85" s="17"/>
      <c r="J85" s="17"/>
      <c r="K85" s="17"/>
      <c r="L85" s="17"/>
      <c r="M85" s="17"/>
      <c r="N85" s="17"/>
      <c r="O85" s="17"/>
      <c r="P85" s="17"/>
      <c r="Q85" s="17"/>
      <c r="R85" s="17"/>
      <c r="S85" s="17"/>
      <c r="T85" s="17"/>
    </row>
    <row r="86" spans="1:20">
      <c r="A86" s="17"/>
      <c r="B86" s="17"/>
      <c r="C86" s="17"/>
      <c r="D86" s="17"/>
      <c r="E86" s="17"/>
      <c r="F86" s="17"/>
      <c r="G86" s="17"/>
      <c r="H86" s="17"/>
      <c r="I86" s="17"/>
      <c r="J86" s="17"/>
      <c r="K86" s="17"/>
      <c r="L86" s="17"/>
      <c r="M86" s="17"/>
      <c r="N86" s="17"/>
      <c r="O86" s="17"/>
      <c r="P86" s="17"/>
      <c r="Q86" s="17"/>
      <c r="R86" s="17"/>
      <c r="S86" s="17"/>
      <c r="T86" s="17"/>
    </row>
    <row r="87" spans="1:20">
      <c r="A87" s="17"/>
      <c r="B87" s="17"/>
      <c r="C87" s="17"/>
      <c r="D87" s="17"/>
      <c r="E87" s="17"/>
      <c r="F87" s="17"/>
      <c r="G87" s="17"/>
      <c r="H87" s="17"/>
      <c r="I87" s="17"/>
      <c r="J87" s="17"/>
      <c r="K87" s="17"/>
      <c r="L87" s="17"/>
      <c r="M87" s="17"/>
      <c r="N87" s="17"/>
      <c r="O87" s="17"/>
      <c r="P87" s="17"/>
      <c r="Q87" s="17"/>
      <c r="R87" s="17"/>
      <c r="S87" s="17"/>
      <c r="T87" s="17"/>
    </row>
    <row r="88" spans="1:20">
      <c r="A88" s="17"/>
      <c r="B88" s="17"/>
      <c r="C88" s="17"/>
      <c r="D88" s="17"/>
      <c r="E88" s="17"/>
      <c r="F88" s="17"/>
      <c r="G88" s="17"/>
      <c r="H88" s="17"/>
      <c r="I88" s="17"/>
      <c r="J88" s="17"/>
      <c r="K88" s="17"/>
      <c r="L88" s="17"/>
      <c r="M88" s="17"/>
      <c r="N88" s="17"/>
      <c r="O88" s="17"/>
      <c r="P88" s="17"/>
      <c r="Q88" s="17"/>
      <c r="R88" s="17"/>
      <c r="S88" s="17"/>
      <c r="T88" s="17"/>
    </row>
    <row r="89" spans="1:20">
      <c r="A89" s="17"/>
      <c r="B89" s="17"/>
      <c r="C89" s="17"/>
      <c r="D89" s="17"/>
      <c r="E89" s="17"/>
      <c r="F89" s="17"/>
      <c r="G89" s="17"/>
      <c r="H89" s="17"/>
      <c r="I89" s="17"/>
      <c r="J89" s="17"/>
      <c r="K89" s="17"/>
      <c r="L89" s="17"/>
      <c r="M89" s="17"/>
      <c r="N89" s="17"/>
      <c r="O89" s="17"/>
      <c r="P89" s="17"/>
      <c r="Q89" s="17"/>
      <c r="R89" s="17"/>
      <c r="S89" s="17"/>
      <c r="T89" s="17"/>
    </row>
    <row r="90" spans="1:20">
      <c r="A90" s="17"/>
      <c r="B90" s="17"/>
      <c r="C90" s="17"/>
      <c r="D90" s="17"/>
      <c r="E90" s="17"/>
      <c r="F90" s="17"/>
      <c r="G90" s="17"/>
      <c r="H90" s="17"/>
      <c r="I90" s="17"/>
      <c r="J90" s="17"/>
      <c r="K90" s="17"/>
      <c r="L90" s="17"/>
      <c r="M90" s="17"/>
      <c r="N90" s="17"/>
      <c r="O90" s="17"/>
      <c r="P90" s="17"/>
      <c r="Q90" s="17"/>
      <c r="R90" s="17"/>
      <c r="S90" s="17"/>
      <c r="T90" s="17"/>
    </row>
    <row r="91" spans="1:20">
      <c r="A91" s="17"/>
      <c r="B91" s="17"/>
      <c r="C91" s="17"/>
      <c r="D91" s="17"/>
      <c r="E91" s="17"/>
      <c r="F91" s="17"/>
      <c r="G91" s="17"/>
      <c r="H91" s="17"/>
      <c r="I91" s="17"/>
      <c r="J91" s="17"/>
      <c r="K91" s="17"/>
      <c r="L91" s="17"/>
      <c r="M91" s="17"/>
      <c r="N91" s="17"/>
      <c r="O91" s="17"/>
      <c r="P91" s="17"/>
      <c r="Q91" s="17"/>
      <c r="R91" s="17"/>
      <c r="S91" s="17"/>
      <c r="T91" s="17"/>
    </row>
    <row r="92" spans="1:20">
      <c r="A92" s="17"/>
      <c r="B92" s="17"/>
      <c r="C92" s="17"/>
      <c r="D92" s="17"/>
      <c r="E92" s="17"/>
      <c r="F92" s="17"/>
      <c r="G92" s="17"/>
      <c r="H92" s="17"/>
      <c r="I92" s="17"/>
      <c r="J92" s="17"/>
      <c r="K92" s="17"/>
      <c r="L92" s="17"/>
      <c r="M92" s="17"/>
      <c r="N92" s="17"/>
      <c r="O92" s="17"/>
      <c r="P92" s="17"/>
      <c r="Q92" s="17"/>
      <c r="R92" s="17"/>
      <c r="S92" s="17"/>
      <c r="T92" s="17"/>
    </row>
    <row r="93" spans="1:20">
      <c r="A93" s="17"/>
      <c r="B93" s="17"/>
      <c r="C93" s="17"/>
      <c r="D93" s="17"/>
      <c r="E93" s="17"/>
      <c r="F93" s="17"/>
      <c r="G93" s="17"/>
      <c r="H93" s="17"/>
      <c r="I93" s="17"/>
      <c r="J93" s="17"/>
      <c r="K93" s="17"/>
      <c r="L93" s="17"/>
      <c r="M93" s="17"/>
      <c r="N93" s="17"/>
      <c r="O93" s="17"/>
      <c r="P93" s="17"/>
      <c r="Q93" s="17"/>
      <c r="R93" s="17"/>
      <c r="S93" s="17"/>
      <c r="T93" s="17"/>
    </row>
    <row r="94" spans="1:20">
      <c r="A94" s="17"/>
      <c r="B94" s="17"/>
      <c r="C94" s="17"/>
      <c r="D94" s="17"/>
      <c r="E94" s="17"/>
      <c r="F94" s="17"/>
      <c r="G94" s="17"/>
      <c r="H94" s="17"/>
      <c r="I94" s="17"/>
      <c r="J94" s="17"/>
      <c r="K94" s="17"/>
      <c r="L94" s="17"/>
      <c r="M94" s="17"/>
      <c r="N94" s="17"/>
      <c r="O94" s="17"/>
      <c r="P94" s="17"/>
      <c r="Q94" s="17"/>
      <c r="R94" s="17"/>
      <c r="S94" s="17"/>
      <c r="T94" s="17"/>
    </row>
    <row r="95" spans="1:20">
      <c r="A95" s="17"/>
      <c r="B95" s="17"/>
      <c r="C95" s="17"/>
      <c r="D95" s="17"/>
      <c r="E95" s="17"/>
      <c r="F95" s="17"/>
      <c r="G95" s="17"/>
      <c r="H95" s="17"/>
      <c r="I95" s="17"/>
      <c r="J95" s="17"/>
      <c r="K95" s="17"/>
      <c r="L95" s="17"/>
      <c r="M95" s="17"/>
      <c r="N95" s="17"/>
      <c r="O95" s="17"/>
      <c r="P95" s="17"/>
      <c r="Q95" s="17"/>
      <c r="R95" s="17"/>
      <c r="S95" s="17"/>
      <c r="T95" s="17"/>
    </row>
    <row r="96" spans="1:20">
      <c r="A96" s="17"/>
      <c r="B96" s="17"/>
      <c r="C96" s="17"/>
      <c r="D96" s="17"/>
      <c r="E96" s="17"/>
      <c r="F96" s="17"/>
      <c r="G96" s="17"/>
      <c r="H96" s="17"/>
      <c r="I96" s="17"/>
      <c r="J96" s="17"/>
      <c r="K96" s="17"/>
      <c r="L96" s="17"/>
      <c r="M96" s="17"/>
      <c r="N96" s="17"/>
      <c r="O96" s="17"/>
      <c r="P96" s="17"/>
      <c r="Q96" s="17"/>
      <c r="R96" s="17"/>
      <c r="S96" s="17"/>
      <c r="T96" s="17"/>
    </row>
    <row r="97" spans="1:20">
      <c r="A97" s="17"/>
      <c r="B97" s="17"/>
      <c r="C97" s="17"/>
      <c r="D97" s="17"/>
      <c r="E97" s="17"/>
      <c r="F97" s="17"/>
      <c r="G97" s="17"/>
      <c r="H97" s="17"/>
      <c r="I97" s="17"/>
      <c r="J97" s="17"/>
      <c r="K97" s="17"/>
      <c r="L97" s="17"/>
      <c r="M97" s="17"/>
      <c r="N97" s="17"/>
      <c r="O97" s="17"/>
      <c r="P97" s="17"/>
      <c r="Q97" s="17"/>
      <c r="R97" s="17"/>
      <c r="S97" s="17"/>
      <c r="T97" s="17"/>
    </row>
    <row r="98" spans="1:20">
      <c r="A98" s="17"/>
      <c r="B98" s="17"/>
      <c r="C98" s="17"/>
      <c r="D98" s="17"/>
      <c r="E98" s="17"/>
      <c r="F98" s="17"/>
      <c r="G98" s="17"/>
      <c r="H98" s="17"/>
      <c r="I98" s="17"/>
      <c r="J98" s="17"/>
      <c r="K98" s="17"/>
      <c r="L98" s="17"/>
      <c r="M98" s="17"/>
      <c r="N98" s="17"/>
      <c r="O98" s="17"/>
      <c r="P98" s="17"/>
      <c r="Q98" s="17"/>
      <c r="R98" s="17"/>
      <c r="S98" s="17"/>
      <c r="T98" s="17"/>
    </row>
    <row r="99" spans="1:20">
      <c r="A99" s="17"/>
      <c r="B99" s="17"/>
      <c r="C99" s="17"/>
      <c r="D99" s="17"/>
      <c r="E99" s="17"/>
      <c r="F99" s="17"/>
      <c r="G99" s="17"/>
      <c r="H99" s="17"/>
      <c r="I99" s="17"/>
      <c r="J99" s="17"/>
      <c r="K99" s="17"/>
      <c r="L99" s="17"/>
      <c r="M99" s="17"/>
      <c r="N99" s="17"/>
      <c r="O99" s="17"/>
      <c r="P99" s="17"/>
      <c r="Q99" s="17"/>
      <c r="R99" s="17"/>
      <c r="S99" s="17"/>
      <c r="T99" s="17"/>
    </row>
    <row r="100" spans="1:20">
      <c r="A100" s="17"/>
      <c r="B100" s="17"/>
      <c r="C100" s="17"/>
      <c r="D100" s="17"/>
      <c r="E100" s="17"/>
      <c r="F100" s="17"/>
      <c r="G100" s="17"/>
      <c r="H100" s="17"/>
      <c r="I100" s="17"/>
      <c r="J100" s="17"/>
      <c r="K100" s="17"/>
      <c r="L100" s="17"/>
      <c r="M100" s="17"/>
      <c r="N100" s="17"/>
      <c r="O100" s="17"/>
      <c r="P100" s="17"/>
      <c r="Q100" s="17"/>
      <c r="R100" s="17"/>
      <c r="S100" s="17"/>
      <c r="T100" s="17"/>
    </row>
    <row r="101" spans="1:20">
      <c r="A101" s="17"/>
      <c r="B101" s="17"/>
      <c r="C101" s="17"/>
      <c r="D101" s="17"/>
      <c r="E101" s="17"/>
      <c r="F101" s="17"/>
      <c r="G101" s="17"/>
      <c r="H101" s="17"/>
      <c r="I101" s="17"/>
      <c r="J101" s="17"/>
      <c r="K101" s="17"/>
      <c r="L101" s="17"/>
      <c r="M101" s="17"/>
      <c r="N101" s="17"/>
      <c r="O101" s="17"/>
      <c r="P101" s="17"/>
      <c r="Q101" s="17"/>
      <c r="R101" s="17"/>
      <c r="S101" s="17"/>
      <c r="T101" s="17"/>
    </row>
    <row r="102" spans="1:20">
      <c r="A102" s="17"/>
      <c r="B102" s="17"/>
      <c r="C102" s="17"/>
      <c r="D102" s="17"/>
      <c r="E102" s="17"/>
      <c r="F102" s="17"/>
      <c r="G102" s="17"/>
      <c r="H102" s="17"/>
      <c r="I102" s="17"/>
      <c r="J102" s="17"/>
      <c r="K102" s="17"/>
      <c r="L102" s="17"/>
      <c r="M102" s="17"/>
      <c r="N102" s="17"/>
      <c r="O102" s="17"/>
      <c r="P102" s="17"/>
      <c r="Q102" s="17"/>
      <c r="R102" s="17"/>
      <c r="S102" s="17"/>
      <c r="T102" s="17"/>
    </row>
    <row r="103" spans="1:20">
      <c r="A103" s="17"/>
      <c r="B103" s="17"/>
      <c r="C103" s="17"/>
      <c r="D103" s="17"/>
      <c r="E103" s="17"/>
      <c r="F103" s="17"/>
      <c r="G103" s="17"/>
      <c r="H103" s="17"/>
      <c r="I103" s="17"/>
      <c r="J103" s="17"/>
      <c r="K103" s="17"/>
      <c r="L103" s="17"/>
      <c r="M103" s="17"/>
      <c r="N103" s="17"/>
      <c r="O103" s="17"/>
      <c r="P103" s="17"/>
      <c r="Q103" s="17"/>
      <c r="R103" s="17"/>
      <c r="S103" s="17"/>
      <c r="T103" s="17"/>
    </row>
    <row r="104" spans="1:20">
      <c r="A104" s="17"/>
      <c r="B104" s="17"/>
      <c r="C104" s="17"/>
      <c r="D104" s="17"/>
      <c r="E104" s="17"/>
      <c r="F104" s="17"/>
      <c r="G104" s="17"/>
      <c r="H104" s="17"/>
      <c r="I104" s="17"/>
      <c r="J104" s="17"/>
      <c r="K104" s="17"/>
      <c r="L104" s="17"/>
      <c r="M104" s="17"/>
      <c r="N104" s="17"/>
      <c r="O104" s="17"/>
      <c r="P104" s="17"/>
      <c r="Q104" s="17"/>
      <c r="R104" s="17"/>
      <c r="S104" s="17"/>
      <c r="T104" s="17"/>
    </row>
    <row r="105" spans="1:20">
      <c r="A105" s="17"/>
      <c r="B105" s="17"/>
      <c r="C105" s="17"/>
      <c r="D105" s="17"/>
      <c r="E105" s="17"/>
      <c r="F105" s="17"/>
      <c r="G105" s="17"/>
      <c r="H105" s="17"/>
      <c r="I105" s="17"/>
      <c r="J105" s="17"/>
      <c r="K105" s="17"/>
      <c r="L105" s="17"/>
      <c r="M105" s="17"/>
      <c r="N105" s="17"/>
      <c r="O105" s="17"/>
      <c r="P105" s="17"/>
      <c r="Q105" s="17"/>
      <c r="R105" s="17"/>
      <c r="S105" s="17"/>
      <c r="T105" s="17"/>
    </row>
    <row r="106" spans="1:20">
      <c r="A106" s="17"/>
      <c r="B106" s="17"/>
      <c r="C106" s="17"/>
      <c r="D106" s="17"/>
      <c r="E106" s="17"/>
      <c r="F106" s="17"/>
      <c r="G106" s="17"/>
      <c r="H106" s="17"/>
      <c r="I106" s="17"/>
      <c r="J106" s="17"/>
      <c r="K106" s="17"/>
      <c r="L106" s="17"/>
      <c r="M106" s="17"/>
      <c r="N106" s="17"/>
      <c r="O106" s="17"/>
      <c r="P106" s="17"/>
      <c r="Q106" s="17"/>
      <c r="R106" s="17"/>
      <c r="S106" s="17"/>
      <c r="T106" s="17"/>
    </row>
    <row r="107" spans="1:20">
      <c r="A107" s="17"/>
      <c r="B107" s="17"/>
      <c r="C107" s="17"/>
      <c r="D107" s="17"/>
      <c r="E107" s="17"/>
      <c r="F107" s="17"/>
      <c r="G107" s="17"/>
      <c r="H107" s="17"/>
      <c r="I107" s="17"/>
      <c r="J107" s="17"/>
      <c r="K107" s="17"/>
      <c r="L107" s="17"/>
      <c r="M107" s="17"/>
      <c r="N107" s="17"/>
      <c r="O107" s="17"/>
      <c r="P107" s="17"/>
      <c r="Q107" s="17"/>
      <c r="R107" s="17"/>
      <c r="S107" s="17"/>
      <c r="T107" s="17"/>
    </row>
    <row r="108" spans="1:20">
      <c r="A108" s="17"/>
      <c r="B108" s="17"/>
      <c r="C108" s="17"/>
      <c r="D108" s="17"/>
      <c r="E108" s="17"/>
      <c r="F108" s="17"/>
      <c r="G108" s="17"/>
      <c r="H108" s="17"/>
      <c r="I108" s="17"/>
      <c r="J108" s="17"/>
      <c r="K108" s="17"/>
      <c r="L108" s="17"/>
      <c r="M108" s="17"/>
      <c r="N108" s="17"/>
      <c r="O108" s="17"/>
      <c r="P108" s="17"/>
      <c r="Q108" s="17"/>
      <c r="R108" s="17"/>
      <c r="S108" s="17"/>
      <c r="T108" s="17"/>
    </row>
    <row r="109" spans="1:20">
      <c r="A109" s="17"/>
      <c r="B109" s="17"/>
      <c r="C109" s="17"/>
      <c r="D109" s="17"/>
      <c r="E109" s="17"/>
      <c r="F109" s="17"/>
      <c r="G109" s="17"/>
      <c r="H109" s="17"/>
      <c r="I109" s="17"/>
      <c r="J109" s="17"/>
      <c r="K109" s="17"/>
      <c r="L109" s="17"/>
      <c r="M109" s="17"/>
      <c r="N109" s="17"/>
      <c r="O109" s="17"/>
      <c r="P109" s="17"/>
      <c r="Q109" s="17"/>
      <c r="R109" s="17"/>
      <c r="S109" s="17"/>
      <c r="T109" s="17"/>
    </row>
    <row r="110" spans="1:20">
      <c r="A110" s="17"/>
      <c r="B110" s="17"/>
      <c r="C110" s="17"/>
      <c r="D110" s="17"/>
      <c r="E110" s="17"/>
      <c r="F110" s="17"/>
      <c r="G110" s="17"/>
      <c r="H110" s="17"/>
      <c r="I110" s="17"/>
      <c r="J110" s="17"/>
      <c r="K110" s="17"/>
      <c r="L110" s="17"/>
      <c r="M110" s="17"/>
      <c r="N110" s="17"/>
      <c r="O110" s="17"/>
      <c r="P110" s="17"/>
      <c r="Q110" s="17"/>
      <c r="R110" s="17"/>
      <c r="S110" s="17"/>
      <c r="T110" s="17"/>
    </row>
    <row r="111" spans="1:20">
      <c r="A111" s="17"/>
      <c r="B111" s="17"/>
      <c r="C111" s="17"/>
      <c r="D111" s="17"/>
      <c r="E111" s="17"/>
      <c r="F111" s="17"/>
      <c r="G111" s="17"/>
      <c r="H111" s="17"/>
      <c r="I111" s="17"/>
      <c r="J111" s="17"/>
      <c r="K111" s="17"/>
      <c r="L111" s="17"/>
      <c r="M111" s="17"/>
      <c r="N111" s="17"/>
      <c r="O111" s="17"/>
      <c r="P111" s="17"/>
      <c r="Q111" s="17"/>
      <c r="R111" s="17"/>
      <c r="S111" s="17"/>
      <c r="T111" s="17"/>
    </row>
    <row r="112" spans="1:20">
      <c r="A112" s="17"/>
      <c r="B112" s="17"/>
      <c r="C112" s="17"/>
      <c r="D112" s="17"/>
      <c r="E112" s="17"/>
      <c r="F112" s="17"/>
      <c r="G112" s="17"/>
      <c r="H112" s="17"/>
      <c r="I112" s="17"/>
      <c r="J112" s="17"/>
      <c r="K112" s="17"/>
      <c r="L112" s="17"/>
      <c r="M112" s="17"/>
      <c r="N112" s="17"/>
      <c r="O112" s="17"/>
      <c r="P112" s="17"/>
      <c r="Q112" s="17"/>
      <c r="R112" s="17"/>
      <c r="S112" s="17"/>
      <c r="T112" s="17"/>
    </row>
    <row r="113" spans="1:20">
      <c r="A113" s="17"/>
      <c r="B113" s="17"/>
      <c r="C113" s="17"/>
      <c r="D113" s="17"/>
      <c r="E113" s="17"/>
      <c r="F113" s="17"/>
      <c r="G113" s="17"/>
      <c r="H113" s="17"/>
      <c r="I113" s="17"/>
      <c r="J113" s="17"/>
      <c r="K113" s="17"/>
      <c r="L113" s="17"/>
      <c r="M113" s="17"/>
      <c r="N113" s="17"/>
      <c r="O113" s="17"/>
      <c r="P113" s="17"/>
      <c r="Q113" s="17"/>
      <c r="R113" s="17"/>
      <c r="S113" s="17"/>
      <c r="T113" s="17"/>
    </row>
    <row r="114" spans="1:20">
      <c r="A114" s="17"/>
      <c r="B114" s="17"/>
      <c r="C114" s="17"/>
      <c r="D114" s="17"/>
      <c r="E114" s="17"/>
      <c r="F114" s="17"/>
      <c r="G114" s="17"/>
      <c r="H114" s="17"/>
      <c r="I114" s="17"/>
      <c r="J114" s="17"/>
      <c r="K114" s="17"/>
      <c r="L114" s="17"/>
      <c r="M114" s="17"/>
      <c r="N114" s="17"/>
      <c r="O114" s="17"/>
      <c r="P114" s="17"/>
      <c r="Q114" s="17"/>
      <c r="R114" s="17"/>
      <c r="S114" s="17"/>
      <c r="T114" s="17"/>
    </row>
    <row r="115" spans="1:20">
      <c r="A115" s="17"/>
      <c r="B115" s="17"/>
      <c r="C115" s="17"/>
      <c r="D115" s="17"/>
      <c r="E115" s="17"/>
      <c r="F115" s="17"/>
      <c r="G115" s="17"/>
      <c r="H115" s="17"/>
      <c r="I115" s="17"/>
      <c r="J115" s="17"/>
      <c r="K115" s="17"/>
      <c r="L115" s="17"/>
      <c r="M115" s="17"/>
      <c r="N115" s="17"/>
      <c r="O115" s="17"/>
      <c r="P115" s="17"/>
      <c r="Q115" s="17"/>
      <c r="R115" s="17"/>
      <c r="S115" s="17"/>
      <c r="T115" s="17"/>
    </row>
    <row r="116" spans="1:20">
      <c r="A116" s="17"/>
      <c r="B116" s="17"/>
      <c r="C116" s="17"/>
      <c r="D116" s="17"/>
      <c r="E116" s="17"/>
      <c r="F116" s="17"/>
      <c r="G116" s="17"/>
      <c r="H116" s="17"/>
      <c r="I116" s="17"/>
      <c r="J116" s="17"/>
      <c r="K116" s="17"/>
      <c r="L116" s="17"/>
      <c r="M116" s="17"/>
      <c r="N116" s="17"/>
      <c r="O116" s="17"/>
      <c r="P116" s="17"/>
      <c r="Q116" s="17"/>
      <c r="R116" s="17"/>
      <c r="S116" s="17"/>
      <c r="T116" s="17"/>
    </row>
    <row r="117" spans="1:20">
      <c r="A117" s="17"/>
      <c r="B117" s="17"/>
      <c r="C117" s="17"/>
      <c r="D117" s="17"/>
      <c r="E117" s="17"/>
      <c r="F117" s="17"/>
      <c r="G117" s="17"/>
      <c r="H117" s="17"/>
      <c r="I117" s="17"/>
      <c r="J117" s="17"/>
      <c r="K117" s="17"/>
      <c r="L117" s="17"/>
      <c r="M117" s="17"/>
      <c r="N117" s="17"/>
      <c r="O117" s="17"/>
      <c r="P117" s="17"/>
      <c r="Q117" s="17"/>
      <c r="R117" s="17"/>
      <c r="S117" s="17"/>
      <c r="T117" s="17"/>
    </row>
    <row r="118" spans="1:20">
      <c r="A118" s="17"/>
      <c r="B118" s="17"/>
      <c r="C118" s="17"/>
      <c r="D118" s="17"/>
      <c r="E118" s="17"/>
      <c r="F118" s="17"/>
      <c r="G118" s="17"/>
      <c r="H118" s="17"/>
      <c r="I118" s="17"/>
      <c r="J118" s="17"/>
      <c r="K118" s="17"/>
      <c r="L118" s="17"/>
      <c r="M118" s="17"/>
      <c r="N118" s="17"/>
      <c r="O118" s="17"/>
      <c r="P118" s="17"/>
      <c r="Q118" s="17"/>
      <c r="R118" s="17"/>
      <c r="S118" s="17"/>
      <c r="T118" s="17"/>
    </row>
    <row r="119" spans="1:20">
      <c r="A119" s="17"/>
      <c r="B119" s="17"/>
      <c r="C119" s="17"/>
      <c r="D119" s="17"/>
      <c r="E119" s="17"/>
      <c r="F119" s="17"/>
      <c r="G119" s="17"/>
      <c r="H119" s="17"/>
      <c r="I119" s="17"/>
      <c r="J119" s="17"/>
      <c r="K119" s="17"/>
      <c r="L119" s="17"/>
      <c r="M119" s="17"/>
      <c r="N119" s="17"/>
      <c r="O119" s="17"/>
      <c r="P119" s="17"/>
      <c r="Q119" s="17"/>
      <c r="R119" s="17"/>
      <c r="S119" s="17"/>
      <c r="T119" s="17"/>
    </row>
    <row r="120" spans="1:20">
      <c r="A120" s="17"/>
      <c r="B120" s="17"/>
      <c r="C120" s="17"/>
      <c r="D120" s="17"/>
      <c r="E120" s="17"/>
      <c r="F120" s="17"/>
      <c r="G120" s="17"/>
      <c r="H120" s="17"/>
      <c r="I120" s="17"/>
      <c r="J120" s="17"/>
      <c r="K120" s="17"/>
      <c r="L120" s="17"/>
      <c r="M120" s="17"/>
      <c r="N120" s="17"/>
      <c r="O120" s="17"/>
      <c r="P120" s="17"/>
      <c r="Q120" s="17"/>
      <c r="R120" s="17"/>
      <c r="S120" s="17"/>
      <c r="T120" s="17"/>
    </row>
    <row r="121" spans="1:20">
      <c r="A121" s="17"/>
      <c r="B121" s="17"/>
      <c r="C121" s="17"/>
      <c r="D121" s="17"/>
      <c r="E121" s="17"/>
      <c r="F121" s="17"/>
      <c r="G121" s="17"/>
      <c r="H121" s="17"/>
      <c r="I121" s="17"/>
      <c r="J121" s="17"/>
      <c r="K121" s="17"/>
      <c r="L121" s="17"/>
      <c r="M121" s="17"/>
      <c r="N121" s="17"/>
      <c r="O121" s="17"/>
      <c r="P121" s="17"/>
      <c r="Q121" s="17"/>
      <c r="R121" s="17"/>
      <c r="S121" s="17"/>
      <c r="T121" s="17"/>
    </row>
    <row r="122" spans="1:20">
      <c r="A122" s="17"/>
      <c r="B122" s="17"/>
      <c r="C122" s="17"/>
      <c r="D122" s="17"/>
      <c r="E122" s="17"/>
      <c r="F122" s="17"/>
      <c r="G122" s="17"/>
      <c r="H122" s="17"/>
      <c r="I122" s="17"/>
      <c r="J122" s="17"/>
      <c r="K122" s="17"/>
      <c r="L122" s="17"/>
      <c r="M122" s="17"/>
      <c r="N122" s="17"/>
      <c r="O122" s="17"/>
      <c r="P122" s="17"/>
      <c r="Q122" s="17"/>
      <c r="R122" s="17"/>
      <c r="S122" s="17"/>
      <c r="T122" s="17"/>
    </row>
    <row r="123" spans="1:20">
      <c r="A123" s="17"/>
      <c r="B123" s="17"/>
      <c r="C123" s="17"/>
      <c r="D123" s="17"/>
      <c r="E123" s="17"/>
      <c r="F123" s="17"/>
      <c r="G123" s="17"/>
      <c r="H123" s="17"/>
      <c r="I123" s="17"/>
      <c r="J123" s="17"/>
      <c r="K123" s="17"/>
      <c r="L123" s="17"/>
      <c r="M123" s="17"/>
      <c r="N123" s="17"/>
      <c r="O123" s="17"/>
      <c r="P123" s="17"/>
      <c r="Q123" s="17"/>
      <c r="R123" s="17"/>
      <c r="S123" s="17"/>
      <c r="T123" s="17"/>
    </row>
    <row r="124" spans="1:20">
      <c r="A124" s="17"/>
      <c r="B124" s="17"/>
      <c r="C124" s="17"/>
      <c r="D124" s="17"/>
      <c r="E124" s="17"/>
      <c r="F124" s="17"/>
      <c r="G124" s="17"/>
      <c r="H124" s="17"/>
      <c r="I124" s="17"/>
      <c r="J124" s="17"/>
      <c r="K124" s="17"/>
      <c r="L124" s="17"/>
      <c r="M124" s="17"/>
      <c r="N124" s="17"/>
      <c r="O124" s="17"/>
      <c r="P124" s="17"/>
      <c r="Q124" s="17"/>
      <c r="R124" s="17"/>
      <c r="S124" s="17"/>
      <c r="T124" s="17"/>
    </row>
    <row r="125" spans="1:20">
      <c r="A125" s="17"/>
      <c r="B125" s="17"/>
      <c r="C125" s="17"/>
      <c r="D125" s="17"/>
      <c r="E125" s="17"/>
      <c r="F125" s="17"/>
      <c r="G125" s="17"/>
      <c r="H125" s="17"/>
      <c r="I125" s="17"/>
      <c r="J125" s="17"/>
      <c r="K125" s="17"/>
      <c r="L125" s="17"/>
      <c r="M125" s="17"/>
      <c r="N125" s="17"/>
      <c r="O125" s="17"/>
      <c r="P125" s="17"/>
      <c r="Q125" s="17"/>
      <c r="R125" s="17"/>
      <c r="S125" s="17"/>
      <c r="T125" s="17"/>
    </row>
    <row r="126" spans="1:20">
      <c r="A126" s="17"/>
      <c r="B126" s="17"/>
      <c r="C126" s="17"/>
      <c r="D126" s="17"/>
      <c r="E126" s="17"/>
      <c r="F126" s="17"/>
      <c r="G126" s="17"/>
      <c r="H126" s="17"/>
      <c r="I126" s="17"/>
      <c r="J126" s="17"/>
      <c r="K126" s="17"/>
      <c r="L126" s="17"/>
      <c r="M126" s="17"/>
      <c r="N126" s="17"/>
      <c r="O126" s="17"/>
      <c r="P126" s="17"/>
      <c r="Q126" s="17"/>
      <c r="R126" s="17"/>
      <c r="S126" s="17"/>
      <c r="T126" s="17"/>
    </row>
    <row r="127" spans="1:20">
      <c r="A127" s="17"/>
      <c r="B127" s="17"/>
      <c r="C127" s="17"/>
      <c r="D127" s="17"/>
      <c r="E127" s="17"/>
      <c r="F127" s="17"/>
      <c r="G127" s="17"/>
      <c r="H127" s="17"/>
      <c r="I127" s="17"/>
      <c r="J127" s="17"/>
      <c r="K127" s="17"/>
      <c r="L127" s="17"/>
      <c r="M127" s="17"/>
      <c r="N127" s="17"/>
      <c r="O127" s="17"/>
      <c r="P127" s="17"/>
      <c r="Q127" s="17"/>
      <c r="R127" s="17"/>
      <c r="S127" s="17"/>
      <c r="T127" s="17"/>
    </row>
    <row r="128" spans="1:20">
      <c r="A128" s="17"/>
      <c r="B128" s="17"/>
      <c r="C128" s="17"/>
      <c r="D128" s="17"/>
      <c r="E128" s="17"/>
      <c r="F128" s="17"/>
      <c r="G128" s="17"/>
      <c r="H128" s="17"/>
      <c r="I128" s="17"/>
      <c r="J128" s="17"/>
      <c r="K128" s="17"/>
      <c r="L128" s="17"/>
      <c r="M128" s="17"/>
      <c r="N128" s="17"/>
      <c r="O128" s="17"/>
      <c r="P128" s="17"/>
      <c r="Q128" s="17"/>
      <c r="R128" s="17"/>
      <c r="S128" s="17"/>
      <c r="T128" s="17"/>
    </row>
    <row r="129" spans="1:20">
      <c r="A129" s="17"/>
      <c r="B129" s="17"/>
      <c r="C129" s="17"/>
      <c r="D129" s="17"/>
      <c r="E129" s="17"/>
      <c r="F129" s="17"/>
      <c r="G129" s="17"/>
      <c r="H129" s="17"/>
      <c r="I129" s="17"/>
      <c r="J129" s="17"/>
      <c r="K129" s="17"/>
      <c r="L129" s="17"/>
      <c r="M129" s="17"/>
      <c r="N129" s="17"/>
      <c r="O129" s="17"/>
      <c r="P129" s="17"/>
      <c r="Q129" s="17"/>
      <c r="R129" s="17"/>
      <c r="S129" s="17"/>
      <c r="T129" s="17"/>
    </row>
    <row r="130" spans="1:20">
      <c r="A130" s="17"/>
      <c r="B130" s="17"/>
      <c r="C130" s="17"/>
      <c r="D130" s="17"/>
      <c r="E130" s="17"/>
      <c r="F130" s="17"/>
      <c r="G130" s="17"/>
      <c r="H130" s="17"/>
      <c r="I130" s="17"/>
      <c r="J130" s="17"/>
      <c r="K130" s="17"/>
      <c r="L130" s="17"/>
      <c r="M130" s="17"/>
      <c r="N130" s="17"/>
      <c r="O130" s="17"/>
      <c r="P130" s="17"/>
      <c r="Q130" s="17"/>
      <c r="R130" s="17"/>
      <c r="S130" s="17"/>
      <c r="T130" s="17"/>
    </row>
    <row r="131" spans="1:20">
      <c r="A131" s="17"/>
      <c r="B131" s="17"/>
      <c r="C131" s="17"/>
      <c r="D131" s="17"/>
      <c r="E131" s="17"/>
      <c r="F131" s="17"/>
      <c r="G131" s="17"/>
      <c r="H131" s="17"/>
      <c r="I131" s="17"/>
      <c r="J131" s="17"/>
      <c r="K131" s="17"/>
      <c r="L131" s="17"/>
      <c r="M131" s="17"/>
      <c r="N131" s="17"/>
      <c r="O131" s="17"/>
      <c r="P131" s="17"/>
      <c r="Q131" s="17"/>
      <c r="R131" s="17"/>
      <c r="S131" s="17"/>
      <c r="T131" s="17"/>
    </row>
    <row r="132" spans="1:20">
      <c r="A132" s="17"/>
      <c r="B132" s="17"/>
      <c r="C132" s="17"/>
      <c r="D132" s="17"/>
      <c r="E132" s="17"/>
      <c r="F132" s="17"/>
      <c r="G132" s="17"/>
      <c r="H132" s="17"/>
      <c r="I132" s="17"/>
      <c r="J132" s="17"/>
      <c r="K132" s="17"/>
      <c r="L132" s="17"/>
      <c r="M132" s="17"/>
      <c r="N132" s="17"/>
      <c r="O132" s="17"/>
      <c r="P132" s="17"/>
      <c r="Q132" s="17"/>
      <c r="R132" s="17"/>
      <c r="S132" s="17"/>
      <c r="T132" s="17"/>
    </row>
    <row r="133" spans="1:20">
      <c r="A133" s="17"/>
      <c r="B133" s="17"/>
      <c r="C133" s="17"/>
      <c r="D133" s="17"/>
      <c r="E133" s="17"/>
      <c r="F133" s="17"/>
      <c r="G133" s="17"/>
      <c r="H133" s="17"/>
      <c r="I133" s="17"/>
      <c r="J133" s="17"/>
      <c r="K133" s="17"/>
      <c r="L133" s="17"/>
      <c r="M133" s="17"/>
      <c r="N133" s="17"/>
      <c r="O133" s="17"/>
      <c r="P133" s="17"/>
      <c r="Q133" s="17"/>
      <c r="R133" s="17"/>
      <c r="S133" s="17"/>
      <c r="T133" s="17"/>
    </row>
    <row r="134" spans="1:20">
      <c r="A134" s="17"/>
      <c r="B134" s="17"/>
      <c r="C134" s="17"/>
      <c r="D134" s="17"/>
      <c r="E134" s="17"/>
      <c r="F134" s="17"/>
      <c r="G134" s="17"/>
      <c r="H134" s="17"/>
      <c r="I134" s="17"/>
      <c r="J134" s="17"/>
      <c r="K134" s="17"/>
      <c r="L134" s="17"/>
      <c r="M134" s="17"/>
      <c r="N134" s="17"/>
      <c r="O134" s="17"/>
      <c r="P134" s="17"/>
      <c r="Q134" s="17"/>
      <c r="R134" s="17"/>
      <c r="S134" s="17"/>
      <c r="T134" s="17"/>
    </row>
    <row r="135" spans="1:20">
      <c r="A135" s="17"/>
      <c r="B135" s="17"/>
      <c r="C135" s="17"/>
      <c r="D135" s="17"/>
      <c r="E135" s="17"/>
      <c r="F135" s="17"/>
      <c r="G135" s="17"/>
      <c r="H135" s="17"/>
      <c r="I135" s="17"/>
      <c r="J135" s="17"/>
      <c r="K135" s="17"/>
      <c r="L135" s="17"/>
      <c r="M135" s="17"/>
      <c r="N135" s="17"/>
      <c r="O135" s="17"/>
      <c r="P135" s="17"/>
      <c r="Q135" s="17"/>
      <c r="R135" s="17"/>
      <c r="S135" s="17"/>
      <c r="T135" s="17"/>
    </row>
    <row r="136" spans="1:20">
      <c r="A136" s="17"/>
      <c r="B136" s="17"/>
      <c r="C136" s="17"/>
      <c r="D136" s="17"/>
      <c r="E136" s="17"/>
      <c r="F136" s="17"/>
      <c r="G136" s="17"/>
      <c r="H136" s="17"/>
      <c r="I136" s="17"/>
      <c r="J136" s="17"/>
      <c r="K136" s="17"/>
      <c r="L136" s="17"/>
      <c r="M136" s="17"/>
      <c r="N136" s="17"/>
      <c r="O136" s="17"/>
      <c r="P136" s="17"/>
      <c r="Q136" s="17"/>
      <c r="R136" s="17"/>
      <c r="S136" s="17"/>
      <c r="T136" s="17"/>
    </row>
    <row r="137" spans="1:20">
      <c r="A137" s="17"/>
      <c r="B137" s="17"/>
      <c r="C137" s="17"/>
      <c r="D137" s="17"/>
      <c r="E137" s="17"/>
      <c r="F137" s="17"/>
      <c r="G137" s="17"/>
      <c r="H137" s="17"/>
      <c r="I137" s="17"/>
      <c r="J137" s="17"/>
      <c r="K137" s="17"/>
      <c r="L137" s="17"/>
      <c r="M137" s="17"/>
      <c r="N137" s="17"/>
      <c r="O137" s="17"/>
      <c r="P137" s="17"/>
      <c r="Q137" s="17"/>
      <c r="R137" s="17"/>
      <c r="S137" s="17"/>
      <c r="T137" s="17"/>
    </row>
    <row r="138" spans="1:20">
      <c r="A138" s="17"/>
      <c r="B138" s="17"/>
      <c r="C138" s="17"/>
      <c r="D138" s="17"/>
      <c r="E138" s="17"/>
      <c r="F138" s="17"/>
      <c r="G138" s="17"/>
      <c r="H138" s="17"/>
      <c r="I138" s="17"/>
      <c r="J138" s="17"/>
      <c r="K138" s="17"/>
      <c r="L138" s="17"/>
      <c r="M138" s="17"/>
      <c r="N138" s="17"/>
      <c r="O138" s="17"/>
      <c r="P138" s="17"/>
      <c r="Q138" s="17"/>
      <c r="R138" s="17"/>
      <c r="S138" s="17"/>
      <c r="T138" s="17"/>
    </row>
    <row r="139" spans="1:20">
      <c r="A139" s="17"/>
      <c r="B139" s="17"/>
      <c r="C139" s="17"/>
      <c r="D139" s="17"/>
      <c r="E139" s="17"/>
      <c r="F139" s="17"/>
      <c r="G139" s="17"/>
      <c r="H139" s="17"/>
      <c r="I139" s="17"/>
      <c r="J139" s="17"/>
      <c r="K139" s="17"/>
      <c r="L139" s="17"/>
      <c r="M139" s="17"/>
      <c r="N139" s="17"/>
      <c r="O139" s="17"/>
      <c r="P139" s="17"/>
      <c r="Q139" s="17"/>
      <c r="R139" s="17"/>
      <c r="S139" s="17"/>
      <c r="T139" s="17"/>
    </row>
    <row r="140" spans="1:20">
      <c r="A140" s="17"/>
      <c r="B140" s="17"/>
      <c r="C140" s="17"/>
      <c r="D140" s="17"/>
      <c r="E140" s="17"/>
      <c r="F140" s="17"/>
      <c r="G140" s="17"/>
      <c r="H140" s="17"/>
      <c r="I140" s="17"/>
      <c r="J140" s="17"/>
      <c r="K140" s="17"/>
      <c r="L140" s="17"/>
      <c r="M140" s="17"/>
      <c r="N140" s="17"/>
      <c r="O140" s="17"/>
      <c r="P140" s="17"/>
      <c r="Q140" s="17"/>
      <c r="R140" s="17"/>
      <c r="S140" s="17"/>
      <c r="T140" s="17"/>
    </row>
    <row r="141" spans="1:20">
      <c r="A141" s="17"/>
      <c r="B141" s="17"/>
      <c r="C141" s="17"/>
      <c r="D141" s="17"/>
      <c r="E141" s="17"/>
      <c r="F141" s="17"/>
      <c r="G141" s="17"/>
      <c r="H141" s="17"/>
      <c r="I141" s="17"/>
      <c r="J141" s="17"/>
      <c r="K141" s="17"/>
      <c r="L141" s="17"/>
      <c r="M141" s="17"/>
      <c r="N141" s="17"/>
      <c r="O141" s="17"/>
      <c r="P141" s="17"/>
      <c r="Q141" s="17"/>
      <c r="R141" s="17"/>
      <c r="S141" s="17"/>
      <c r="T141" s="17"/>
    </row>
    <row r="142" spans="1:20">
      <c r="A142" s="17"/>
      <c r="B142" s="17"/>
      <c r="C142" s="17"/>
      <c r="D142" s="17"/>
      <c r="E142" s="17"/>
      <c r="F142" s="17"/>
      <c r="G142" s="17"/>
      <c r="H142" s="17"/>
      <c r="I142" s="17"/>
      <c r="J142" s="17"/>
      <c r="K142" s="17"/>
      <c r="L142" s="17"/>
      <c r="M142" s="17"/>
      <c r="N142" s="17"/>
      <c r="O142" s="17"/>
      <c r="P142" s="17"/>
      <c r="Q142" s="17"/>
      <c r="R142" s="17"/>
      <c r="S142" s="17"/>
      <c r="T142" s="17"/>
    </row>
    <row r="143" spans="1:20">
      <c r="A143" s="17"/>
      <c r="B143" s="17"/>
      <c r="C143" s="17"/>
      <c r="D143" s="17"/>
      <c r="E143" s="17"/>
      <c r="F143" s="17"/>
      <c r="G143" s="17"/>
      <c r="H143" s="17"/>
      <c r="I143" s="17"/>
      <c r="J143" s="17"/>
      <c r="K143" s="17"/>
      <c r="L143" s="17"/>
      <c r="M143" s="17"/>
      <c r="N143" s="17"/>
      <c r="O143" s="17"/>
      <c r="P143" s="17"/>
      <c r="Q143" s="17"/>
      <c r="R143" s="17"/>
      <c r="S143" s="17"/>
      <c r="T143" s="17"/>
    </row>
    <row r="144" spans="1:20">
      <c r="A144" s="17"/>
      <c r="B144" s="17"/>
      <c r="C144" s="17"/>
      <c r="D144" s="17"/>
      <c r="E144" s="17"/>
      <c r="F144" s="17"/>
      <c r="G144" s="17"/>
      <c r="H144" s="17"/>
      <c r="I144" s="17"/>
      <c r="J144" s="17"/>
      <c r="K144" s="17"/>
      <c r="L144" s="17"/>
      <c r="M144" s="17"/>
      <c r="N144" s="17"/>
      <c r="O144" s="17"/>
      <c r="P144" s="17"/>
      <c r="Q144" s="17"/>
      <c r="R144" s="17"/>
      <c r="S144" s="17"/>
      <c r="T144" s="17"/>
    </row>
    <row r="145" spans="1:20">
      <c r="A145" s="17"/>
      <c r="B145" s="17"/>
      <c r="C145" s="17"/>
      <c r="D145" s="17"/>
      <c r="E145" s="17"/>
      <c r="F145" s="17"/>
      <c r="G145" s="17"/>
      <c r="H145" s="17"/>
      <c r="I145" s="17"/>
      <c r="J145" s="17"/>
      <c r="K145" s="17"/>
      <c r="L145" s="17"/>
      <c r="M145" s="17"/>
      <c r="N145" s="17"/>
      <c r="O145" s="17"/>
      <c r="P145" s="17"/>
      <c r="Q145" s="17"/>
      <c r="R145" s="17"/>
      <c r="S145" s="17"/>
      <c r="T145" s="17"/>
    </row>
    <row r="146" spans="1:20">
      <c r="A146" s="17"/>
      <c r="B146" s="17"/>
      <c r="C146" s="17"/>
      <c r="D146" s="17"/>
      <c r="E146" s="17"/>
      <c r="F146" s="17"/>
      <c r="G146" s="17"/>
      <c r="H146" s="17"/>
      <c r="I146" s="17"/>
      <c r="J146" s="17"/>
      <c r="K146" s="17"/>
      <c r="L146" s="17"/>
      <c r="M146" s="17"/>
      <c r="N146" s="17"/>
      <c r="O146" s="17"/>
      <c r="P146" s="17"/>
      <c r="Q146" s="17"/>
      <c r="R146" s="17"/>
      <c r="S146" s="17"/>
      <c r="T146" s="17"/>
    </row>
    <row r="147" spans="1:20">
      <c r="A147" s="17"/>
      <c r="B147" s="17"/>
      <c r="C147" s="17"/>
      <c r="D147" s="17"/>
      <c r="E147" s="17"/>
      <c r="F147" s="17"/>
      <c r="G147" s="17"/>
      <c r="H147" s="17"/>
      <c r="I147" s="17"/>
      <c r="J147" s="17"/>
      <c r="K147" s="17"/>
      <c r="L147" s="17"/>
      <c r="M147" s="17"/>
      <c r="N147" s="17"/>
      <c r="O147" s="17"/>
      <c r="P147" s="17"/>
      <c r="Q147" s="17"/>
      <c r="R147" s="17"/>
      <c r="S147" s="17"/>
      <c r="T147" s="17"/>
    </row>
    <row r="148" spans="1:20">
      <c r="A148" s="17"/>
      <c r="B148" s="17"/>
      <c r="C148" s="17"/>
      <c r="D148" s="17"/>
      <c r="E148" s="17"/>
      <c r="F148" s="17"/>
      <c r="G148" s="17"/>
      <c r="H148" s="17"/>
      <c r="I148" s="17"/>
      <c r="J148" s="17"/>
      <c r="K148" s="17"/>
      <c r="L148" s="17"/>
      <c r="M148" s="17"/>
      <c r="N148" s="17"/>
      <c r="O148" s="17"/>
      <c r="P148" s="17"/>
      <c r="Q148" s="17"/>
      <c r="R148" s="17"/>
      <c r="S148" s="17"/>
      <c r="T148" s="17"/>
    </row>
    <row r="149" spans="1:20">
      <c r="A149" s="17"/>
      <c r="B149" s="17"/>
      <c r="C149" s="17"/>
      <c r="D149" s="17"/>
      <c r="E149" s="17"/>
      <c r="F149" s="17"/>
      <c r="G149" s="17"/>
      <c r="H149" s="17"/>
      <c r="I149" s="17"/>
      <c r="J149" s="17"/>
      <c r="K149" s="17"/>
      <c r="L149" s="17"/>
      <c r="M149" s="17"/>
      <c r="N149" s="17"/>
      <c r="O149" s="17"/>
      <c r="P149" s="17"/>
      <c r="Q149" s="17"/>
      <c r="R149" s="17"/>
      <c r="S149" s="17"/>
      <c r="T149" s="17"/>
    </row>
    <row r="150" spans="1:20">
      <c r="A150" s="17"/>
      <c r="B150" s="17"/>
      <c r="C150" s="17"/>
      <c r="D150" s="17"/>
      <c r="E150" s="17"/>
      <c r="F150" s="17"/>
      <c r="G150" s="17"/>
      <c r="H150" s="17"/>
      <c r="I150" s="17"/>
      <c r="J150" s="17"/>
      <c r="K150" s="17"/>
      <c r="L150" s="17"/>
      <c r="M150" s="17"/>
      <c r="N150" s="17"/>
      <c r="O150" s="17"/>
      <c r="P150" s="17"/>
      <c r="Q150" s="17"/>
      <c r="R150" s="17"/>
      <c r="S150" s="17"/>
      <c r="T150" s="17"/>
    </row>
    <row r="151" spans="1:20">
      <c r="A151" s="17"/>
      <c r="B151" s="17"/>
      <c r="C151" s="17"/>
      <c r="D151" s="17"/>
      <c r="E151" s="17"/>
      <c r="F151" s="17"/>
      <c r="G151" s="17"/>
      <c r="H151" s="17"/>
      <c r="I151" s="17"/>
      <c r="J151" s="17"/>
      <c r="K151" s="17"/>
      <c r="L151" s="17"/>
      <c r="M151" s="17"/>
      <c r="N151" s="17"/>
      <c r="O151" s="17"/>
      <c r="P151" s="17"/>
      <c r="Q151" s="17"/>
      <c r="R151" s="17"/>
      <c r="S151" s="17"/>
      <c r="T151" s="17"/>
    </row>
    <row r="152" spans="1:20">
      <c r="A152" s="17"/>
      <c r="B152" s="17"/>
      <c r="C152" s="17"/>
      <c r="D152" s="17"/>
      <c r="E152" s="17"/>
      <c r="F152" s="17"/>
      <c r="G152" s="17"/>
      <c r="H152" s="17"/>
      <c r="I152" s="17"/>
      <c r="J152" s="17"/>
      <c r="K152" s="17"/>
      <c r="L152" s="17"/>
      <c r="M152" s="17"/>
      <c r="N152" s="17"/>
      <c r="O152" s="17"/>
      <c r="P152" s="17"/>
      <c r="Q152" s="17"/>
      <c r="R152" s="17"/>
      <c r="S152" s="17"/>
      <c r="T152" s="17"/>
    </row>
    <row r="153" spans="1:20">
      <c r="A153" s="17"/>
      <c r="B153" s="17"/>
      <c r="C153" s="17"/>
      <c r="D153" s="17"/>
      <c r="E153" s="17"/>
      <c r="F153" s="17"/>
      <c r="G153" s="17"/>
      <c r="H153" s="17"/>
      <c r="I153" s="17"/>
      <c r="J153" s="17"/>
      <c r="K153" s="17"/>
      <c r="L153" s="17"/>
      <c r="M153" s="17"/>
      <c r="N153" s="17"/>
      <c r="O153" s="17"/>
      <c r="P153" s="17"/>
      <c r="Q153" s="17"/>
      <c r="R153" s="17"/>
      <c r="S153" s="17"/>
      <c r="T153" s="17"/>
    </row>
    <row r="154" spans="1:20">
      <c r="A154" s="17"/>
      <c r="B154" s="17"/>
      <c r="C154" s="17"/>
      <c r="D154" s="17"/>
      <c r="E154" s="17"/>
      <c r="F154" s="17"/>
      <c r="G154" s="17"/>
      <c r="H154" s="17"/>
      <c r="I154" s="17"/>
      <c r="J154" s="17"/>
      <c r="K154" s="17"/>
      <c r="L154" s="17"/>
      <c r="M154" s="17"/>
      <c r="N154" s="17"/>
      <c r="O154" s="17"/>
      <c r="P154" s="17"/>
      <c r="Q154" s="17"/>
      <c r="R154" s="17"/>
      <c r="S154" s="17"/>
      <c r="T154" s="17"/>
    </row>
    <row r="155" spans="1:20">
      <c r="A155" s="17"/>
      <c r="B155" s="17"/>
      <c r="C155" s="17"/>
      <c r="D155" s="17"/>
      <c r="E155" s="17"/>
      <c r="F155" s="17"/>
      <c r="G155" s="17"/>
      <c r="H155" s="17"/>
      <c r="I155" s="17"/>
      <c r="J155" s="17"/>
      <c r="K155" s="17"/>
      <c r="L155" s="17"/>
      <c r="M155" s="17"/>
      <c r="N155" s="17"/>
      <c r="O155" s="17"/>
      <c r="P155" s="17"/>
      <c r="Q155" s="17"/>
      <c r="R155" s="17"/>
      <c r="S155" s="17"/>
      <c r="T155" s="17"/>
    </row>
    <row r="156" spans="1:20">
      <c r="A156" s="17"/>
      <c r="B156" s="17"/>
      <c r="C156" s="17"/>
      <c r="D156" s="17"/>
      <c r="E156" s="17"/>
      <c r="F156" s="17"/>
      <c r="G156" s="17"/>
      <c r="H156" s="17"/>
      <c r="I156" s="17"/>
      <c r="J156" s="17"/>
      <c r="K156" s="17"/>
      <c r="L156" s="17"/>
      <c r="M156" s="17"/>
      <c r="N156" s="17"/>
      <c r="O156" s="17"/>
      <c r="P156" s="17"/>
      <c r="Q156" s="17"/>
      <c r="R156" s="17"/>
      <c r="S156" s="17"/>
      <c r="T156" s="17"/>
    </row>
    <row r="157" spans="1:20">
      <c r="A157" s="17"/>
      <c r="B157" s="17"/>
      <c r="C157" s="17"/>
      <c r="D157" s="17"/>
      <c r="E157" s="17"/>
      <c r="F157" s="17"/>
      <c r="G157" s="17"/>
      <c r="H157" s="17"/>
      <c r="I157" s="17"/>
      <c r="J157" s="17"/>
      <c r="K157" s="17"/>
      <c r="L157" s="17"/>
      <c r="M157" s="17"/>
      <c r="N157" s="17"/>
      <c r="O157" s="17"/>
      <c r="P157" s="17"/>
      <c r="Q157" s="17"/>
      <c r="R157" s="17"/>
      <c r="S157" s="17"/>
      <c r="T157" s="17"/>
    </row>
    <row r="158" spans="1:20">
      <c r="A158" s="17"/>
      <c r="B158" s="17"/>
      <c r="C158" s="17"/>
      <c r="D158" s="17"/>
      <c r="E158" s="17"/>
      <c r="F158" s="17"/>
      <c r="G158" s="17"/>
      <c r="H158" s="17"/>
      <c r="I158" s="17"/>
      <c r="J158" s="17"/>
      <c r="K158" s="17"/>
      <c r="L158" s="17"/>
      <c r="M158" s="17"/>
      <c r="N158" s="17"/>
      <c r="O158" s="17"/>
      <c r="P158" s="17"/>
      <c r="Q158" s="17"/>
      <c r="R158" s="17"/>
      <c r="S158" s="17"/>
      <c r="T158" s="17"/>
    </row>
    <row r="159" spans="1:20">
      <c r="A159" s="17"/>
      <c r="B159" s="17"/>
      <c r="C159" s="17"/>
      <c r="D159" s="17"/>
      <c r="E159" s="17"/>
      <c r="F159" s="17"/>
      <c r="G159" s="17"/>
      <c r="H159" s="17"/>
      <c r="I159" s="17"/>
      <c r="J159" s="17"/>
      <c r="K159" s="17"/>
      <c r="L159" s="17"/>
      <c r="M159" s="17"/>
      <c r="N159" s="17"/>
      <c r="O159" s="17"/>
      <c r="P159" s="17"/>
      <c r="Q159" s="17"/>
      <c r="R159" s="17"/>
      <c r="S159" s="17"/>
      <c r="T159" s="17"/>
    </row>
    <row r="160" spans="1:20">
      <c r="A160" s="17"/>
      <c r="B160" s="17"/>
      <c r="C160" s="17"/>
      <c r="D160" s="17"/>
      <c r="E160" s="17"/>
      <c r="F160" s="17"/>
      <c r="G160" s="17"/>
      <c r="H160" s="17"/>
      <c r="I160" s="17"/>
      <c r="J160" s="17"/>
      <c r="K160" s="17"/>
      <c r="L160" s="17"/>
      <c r="M160" s="17"/>
      <c r="N160" s="17"/>
      <c r="O160" s="17"/>
      <c r="P160" s="17"/>
      <c r="Q160" s="17"/>
      <c r="R160" s="17"/>
      <c r="S160" s="17"/>
      <c r="T160" s="17"/>
    </row>
    <row r="161" spans="1:20">
      <c r="A161" s="17"/>
      <c r="B161" s="17"/>
      <c r="C161" s="17"/>
      <c r="D161" s="17"/>
      <c r="E161" s="17"/>
      <c r="F161" s="17"/>
      <c r="G161" s="17"/>
      <c r="H161" s="17"/>
      <c r="I161" s="17"/>
      <c r="J161" s="17"/>
      <c r="K161" s="17"/>
      <c r="L161" s="17"/>
      <c r="M161" s="17"/>
      <c r="N161" s="17"/>
      <c r="O161" s="17"/>
      <c r="P161" s="17"/>
      <c r="Q161" s="17"/>
      <c r="R161" s="17"/>
      <c r="S161" s="17"/>
      <c r="T161" s="17"/>
    </row>
    <row r="162" spans="1:20">
      <c r="A162" s="17"/>
      <c r="B162" s="17"/>
      <c r="C162" s="17"/>
      <c r="D162" s="17"/>
      <c r="E162" s="17"/>
      <c r="F162" s="17"/>
      <c r="G162" s="17"/>
      <c r="H162" s="17"/>
      <c r="I162" s="17"/>
      <c r="J162" s="17"/>
      <c r="K162" s="17"/>
      <c r="L162" s="17"/>
      <c r="M162" s="17"/>
      <c r="N162" s="17"/>
      <c r="O162" s="17"/>
      <c r="P162" s="17"/>
      <c r="Q162" s="17"/>
      <c r="R162" s="17"/>
      <c r="S162" s="17"/>
      <c r="T162" s="17"/>
    </row>
    <row r="163" spans="1:20">
      <c r="A163" s="17"/>
      <c r="B163" s="17"/>
      <c r="C163" s="17"/>
      <c r="D163" s="17"/>
      <c r="E163" s="17"/>
      <c r="F163" s="17"/>
      <c r="G163" s="17"/>
      <c r="H163" s="17"/>
      <c r="I163" s="17"/>
      <c r="J163" s="17"/>
      <c r="K163" s="17"/>
      <c r="L163" s="17"/>
      <c r="M163" s="17"/>
      <c r="N163" s="17"/>
      <c r="O163" s="17"/>
      <c r="P163" s="17"/>
      <c r="Q163" s="17"/>
      <c r="R163" s="17"/>
      <c r="S163" s="17"/>
      <c r="T163" s="17"/>
    </row>
    <row r="164" spans="1:20">
      <c r="A164" s="17"/>
      <c r="B164" s="17"/>
      <c r="C164" s="17"/>
      <c r="D164" s="17"/>
      <c r="E164" s="17"/>
      <c r="F164" s="17"/>
      <c r="G164" s="17"/>
      <c r="H164" s="17"/>
      <c r="I164" s="17"/>
      <c r="J164" s="17"/>
      <c r="K164" s="17"/>
      <c r="L164" s="17"/>
      <c r="M164" s="17"/>
      <c r="N164" s="17"/>
      <c r="O164" s="17"/>
      <c r="P164" s="17"/>
      <c r="Q164" s="17"/>
      <c r="R164" s="17"/>
      <c r="S164" s="17"/>
      <c r="T164" s="17"/>
    </row>
    <row r="165" spans="1:20">
      <c r="A165" s="17"/>
      <c r="B165" s="17"/>
      <c r="C165" s="17"/>
      <c r="D165" s="17"/>
      <c r="E165" s="17"/>
      <c r="F165" s="17"/>
      <c r="G165" s="17"/>
      <c r="H165" s="17"/>
      <c r="I165" s="17"/>
      <c r="J165" s="17"/>
      <c r="K165" s="17"/>
      <c r="L165" s="17"/>
      <c r="M165" s="17"/>
      <c r="N165" s="17"/>
      <c r="O165" s="17"/>
      <c r="P165" s="17"/>
      <c r="Q165" s="17"/>
      <c r="R165" s="17"/>
      <c r="S165" s="17"/>
      <c r="T165" s="17"/>
    </row>
    <row r="166" spans="1:20">
      <c r="A166" s="17"/>
      <c r="B166" s="17"/>
      <c r="C166" s="17"/>
      <c r="D166" s="17"/>
      <c r="E166" s="17"/>
      <c r="F166" s="17"/>
      <c r="G166" s="17"/>
      <c r="H166" s="17"/>
      <c r="I166" s="17"/>
      <c r="J166" s="17"/>
      <c r="K166" s="17"/>
      <c r="L166" s="17"/>
      <c r="M166" s="17"/>
      <c r="N166" s="17"/>
      <c r="O166" s="17"/>
      <c r="P166" s="17"/>
      <c r="Q166" s="17"/>
      <c r="R166" s="17"/>
      <c r="S166" s="17"/>
      <c r="T166" s="17"/>
    </row>
    <row r="167" spans="1:20">
      <c r="A167" s="17"/>
      <c r="B167" s="17"/>
      <c r="C167" s="17"/>
      <c r="D167" s="17"/>
      <c r="E167" s="17"/>
      <c r="F167" s="17"/>
      <c r="G167" s="17"/>
      <c r="H167" s="17"/>
      <c r="I167" s="17"/>
      <c r="J167" s="17"/>
      <c r="K167" s="17"/>
      <c r="L167" s="17"/>
      <c r="M167" s="17"/>
      <c r="N167" s="17"/>
      <c r="O167" s="17"/>
      <c r="P167" s="17"/>
      <c r="Q167" s="17"/>
      <c r="R167" s="17"/>
      <c r="S167" s="17"/>
      <c r="T167" s="17"/>
    </row>
    <row r="168" spans="1:20">
      <c r="A168" s="17"/>
      <c r="B168" s="17"/>
      <c r="C168" s="17"/>
      <c r="D168" s="17"/>
      <c r="E168" s="17"/>
      <c r="F168" s="17"/>
      <c r="G168" s="17"/>
      <c r="H168" s="17"/>
      <c r="I168" s="17"/>
      <c r="J168" s="17"/>
      <c r="K168" s="17"/>
      <c r="L168" s="17"/>
      <c r="M168" s="17"/>
      <c r="N168" s="17"/>
      <c r="O168" s="17"/>
      <c r="P168" s="17"/>
      <c r="Q168" s="17"/>
      <c r="R168" s="17"/>
      <c r="S168" s="17"/>
      <c r="T168" s="17"/>
    </row>
    <row r="169" spans="1:20">
      <c r="A169" s="17"/>
      <c r="B169" s="17"/>
      <c r="C169" s="17"/>
      <c r="D169" s="17"/>
      <c r="E169" s="17"/>
      <c r="F169" s="17"/>
      <c r="G169" s="17"/>
      <c r="H169" s="17"/>
      <c r="I169" s="17"/>
      <c r="J169" s="17"/>
      <c r="K169" s="17"/>
      <c r="L169" s="17"/>
      <c r="M169" s="17"/>
      <c r="N169" s="17"/>
      <c r="O169" s="17"/>
      <c r="P169" s="17"/>
      <c r="Q169" s="17"/>
      <c r="R169" s="17"/>
      <c r="S169" s="17"/>
      <c r="T169" s="17"/>
    </row>
    <row r="170" spans="1:20">
      <c r="A170" s="17"/>
      <c r="B170" s="17"/>
      <c r="C170" s="17"/>
      <c r="D170" s="17"/>
      <c r="E170" s="17"/>
      <c r="F170" s="17"/>
      <c r="G170" s="17"/>
      <c r="H170" s="17"/>
      <c r="I170" s="17"/>
      <c r="J170" s="17"/>
      <c r="K170" s="17"/>
      <c r="L170" s="17"/>
      <c r="M170" s="17"/>
      <c r="N170" s="17"/>
      <c r="O170" s="17"/>
      <c r="P170" s="17"/>
      <c r="Q170" s="17"/>
      <c r="R170" s="17"/>
      <c r="S170" s="17"/>
      <c r="T170" s="17"/>
    </row>
    <row r="171" spans="1:20">
      <c r="A171" s="17"/>
      <c r="B171" s="17"/>
      <c r="C171" s="17"/>
      <c r="D171" s="17"/>
      <c r="E171" s="17"/>
      <c r="F171" s="17"/>
      <c r="G171" s="17"/>
      <c r="H171" s="17"/>
      <c r="I171" s="17"/>
      <c r="J171" s="17"/>
      <c r="K171" s="17"/>
      <c r="L171" s="17"/>
      <c r="M171" s="17"/>
      <c r="N171" s="17"/>
      <c r="O171" s="17"/>
      <c r="P171" s="17"/>
      <c r="Q171" s="17"/>
      <c r="R171" s="17"/>
      <c r="S171" s="17"/>
      <c r="T171" s="17"/>
    </row>
    <row r="172" spans="1:20">
      <c r="A172" s="17"/>
      <c r="B172" s="17"/>
      <c r="C172" s="17"/>
      <c r="D172" s="17"/>
      <c r="E172" s="17"/>
      <c r="F172" s="17"/>
      <c r="G172" s="17"/>
      <c r="H172" s="17"/>
      <c r="I172" s="17"/>
      <c r="J172" s="17"/>
      <c r="K172" s="17"/>
      <c r="L172" s="17"/>
      <c r="M172" s="17"/>
      <c r="N172" s="17"/>
      <c r="O172" s="17"/>
      <c r="P172" s="17"/>
      <c r="Q172" s="17"/>
      <c r="R172" s="17"/>
      <c r="S172" s="17"/>
      <c r="T172" s="17"/>
    </row>
    <row r="173" spans="1:20">
      <c r="A173" s="17"/>
      <c r="B173" s="17"/>
      <c r="C173" s="17"/>
      <c r="D173" s="17"/>
      <c r="E173" s="17"/>
      <c r="F173" s="17"/>
      <c r="G173" s="17"/>
      <c r="H173" s="17"/>
      <c r="I173" s="17"/>
      <c r="J173" s="17"/>
      <c r="K173" s="17"/>
      <c r="L173" s="17"/>
      <c r="M173" s="17"/>
      <c r="N173" s="17"/>
      <c r="O173" s="17"/>
      <c r="P173" s="17"/>
      <c r="Q173" s="17"/>
      <c r="R173" s="17"/>
      <c r="S173" s="17"/>
      <c r="T173" s="17"/>
    </row>
    <row r="174" spans="1:20">
      <c r="A174" s="17"/>
      <c r="B174" s="17"/>
      <c r="C174" s="17"/>
      <c r="D174" s="17"/>
      <c r="E174" s="17"/>
      <c r="F174" s="17"/>
      <c r="G174" s="17"/>
      <c r="H174" s="17"/>
      <c r="I174" s="17"/>
      <c r="J174" s="17"/>
      <c r="K174" s="17"/>
      <c r="L174" s="17"/>
      <c r="M174" s="17"/>
      <c r="N174" s="17"/>
      <c r="O174" s="17"/>
      <c r="P174" s="17"/>
      <c r="Q174" s="17"/>
      <c r="R174" s="17"/>
      <c r="S174" s="17"/>
      <c r="T174" s="17"/>
    </row>
    <row r="175" spans="1:20">
      <c r="A175" s="17"/>
      <c r="B175" s="17"/>
      <c r="C175" s="17"/>
      <c r="D175" s="17"/>
      <c r="E175" s="17"/>
      <c r="F175" s="17"/>
      <c r="G175" s="17"/>
      <c r="H175" s="17"/>
      <c r="I175" s="17"/>
      <c r="J175" s="17"/>
      <c r="K175" s="17"/>
      <c r="L175" s="17"/>
      <c r="M175" s="17"/>
      <c r="N175" s="17"/>
      <c r="O175" s="17"/>
      <c r="P175" s="17"/>
      <c r="Q175" s="17"/>
      <c r="R175" s="17"/>
      <c r="S175" s="17"/>
      <c r="T175" s="17"/>
    </row>
    <row r="176" spans="1:20">
      <c r="A176" s="17"/>
      <c r="B176" s="17"/>
      <c r="C176" s="17"/>
      <c r="D176" s="17"/>
      <c r="E176" s="17"/>
      <c r="F176" s="17"/>
      <c r="G176" s="17"/>
      <c r="H176" s="17"/>
      <c r="I176" s="17"/>
      <c r="J176" s="17"/>
      <c r="K176" s="17"/>
      <c r="L176" s="17"/>
      <c r="M176" s="17"/>
      <c r="N176" s="17"/>
      <c r="O176" s="17"/>
      <c r="P176" s="17"/>
      <c r="Q176" s="17"/>
      <c r="R176" s="17"/>
      <c r="S176" s="17"/>
      <c r="T176" s="17"/>
    </row>
    <row r="177" spans="1:20">
      <c r="A177" s="17"/>
      <c r="B177" s="17"/>
      <c r="C177" s="17"/>
      <c r="D177" s="17"/>
      <c r="E177" s="17"/>
      <c r="F177" s="17"/>
      <c r="G177" s="17"/>
      <c r="H177" s="17"/>
      <c r="I177" s="17"/>
      <c r="J177" s="17"/>
      <c r="K177" s="17"/>
      <c r="L177" s="17"/>
      <c r="M177" s="17"/>
      <c r="N177" s="17"/>
      <c r="O177" s="17"/>
      <c r="P177" s="17"/>
      <c r="Q177" s="17"/>
      <c r="R177" s="17"/>
      <c r="S177" s="17"/>
      <c r="T177" s="17"/>
    </row>
    <row r="178" spans="1:20">
      <c r="A178" s="17"/>
      <c r="B178" s="17"/>
      <c r="C178" s="17"/>
      <c r="D178" s="17"/>
      <c r="E178" s="17"/>
      <c r="F178" s="17"/>
      <c r="G178" s="17"/>
      <c r="H178" s="17"/>
      <c r="I178" s="17"/>
      <c r="J178" s="17"/>
      <c r="K178" s="17"/>
      <c r="L178" s="17"/>
      <c r="M178" s="17"/>
      <c r="N178" s="17"/>
      <c r="O178" s="17"/>
      <c r="P178" s="17"/>
      <c r="Q178" s="17"/>
      <c r="R178" s="17"/>
      <c r="S178" s="17"/>
      <c r="T178" s="17"/>
    </row>
    <row r="179" spans="1:20">
      <c r="A179" s="17"/>
      <c r="B179" s="17"/>
      <c r="C179" s="17"/>
      <c r="D179" s="17"/>
      <c r="E179" s="17"/>
      <c r="F179" s="17"/>
      <c r="G179" s="17"/>
      <c r="H179" s="17"/>
      <c r="I179" s="17"/>
      <c r="J179" s="17"/>
      <c r="K179" s="17"/>
      <c r="L179" s="17"/>
      <c r="M179" s="17"/>
      <c r="N179" s="17"/>
      <c r="O179" s="17"/>
      <c r="P179" s="17"/>
      <c r="Q179" s="17"/>
      <c r="R179" s="17"/>
      <c r="S179" s="17"/>
      <c r="T179" s="17"/>
    </row>
    <row r="180" spans="1:20">
      <c r="A180" s="17"/>
      <c r="B180" s="17"/>
      <c r="C180" s="17"/>
      <c r="D180" s="17"/>
      <c r="E180" s="17"/>
      <c r="F180" s="17"/>
      <c r="G180" s="17"/>
      <c r="H180" s="17"/>
      <c r="I180" s="17"/>
      <c r="J180" s="17"/>
      <c r="K180" s="17"/>
      <c r="L180" s="17"/>
      <c r="M180" s="17"/>
      <c r="N180" s="17"/>
      <c r="O180" s="17"/>
      <c r="P180" s="17"/>
      <c r="Q180" s="17"/>
      <c r="R180" s="17"/>
      <c r="S180" s="17"/>
      <c r="T180" s="17"/>
    </row>
    <row r="181" spans="1:20">
      <c r="A181" s="17"/>
      <c r="B181" s="17"/>
      <c r="C181" s="17"/>
      <c r="D181" s="17"/>
      <c r="E181" s="17"/>
      <c r="F181" s="17"/>
      <c r="G181" s="17"/>
      <c r="H181" s="17"/>
      <c r="I181" s="17"/>
      <c r="J181" s="17"/>
      <c r="K181" s="17"/>
      <c r="L181" s="17"/>
      <c r="M181" s="17"/>
      <c r="N181" s="17"/>
      <c r="O181" s="17"/>
      <c r="P181" s="17"/>
      <c r="Q181" s="17"/>
      <c r="R181" s="17"/>
      <c r="S181" s="17"/>
      <c r="T181" s="17"/>
    </row>
    <row r="182" spans="1:20">
      <c r="A182" s="17"/>
      <c r="B182" s="17"/>
      <c r="C182" s="17"/>
      <c r="D182" s="17"/>
      <c r="E182" s="17"/>
      <c r="F182" s="17"/>
      <c r="G182" s="17"/>
      <c r="H182" s="17"/>
      <c r="I182" s="17"/>
      <c r="J182" s="17"/>
      <c r="K182" s="17"/>
      <c r="L182" s="17"/>
      <c r="M182" s="17"/>
      <c r="N182" s="17"/>
      <c r="O182" s="17"/>
      <c r="P182" s="17"/>
      <c r="Q182" s="17"/>
      <c r="R182" s="17"/>
      <c r="S182" s="17"/>
      <c r="T182" s="17"/>
    </row>
    <row r="183" spans="1:20">
      <c r="A183" s="17"/>
      <c r="B183" s="17"/>
      <c r="C183" s="17"/>
      <c r="D183" s="17"/>
      <c r="E183" s="17"/>
      <c r="F183" s="17"/>
      <c r="G183" s="17"/>
      <c r="H183" s="17"/>
      <c r="I183" s="17"/>
      <c r="J183" s="17"/>
      <c r="K183" s="17"/>
      <c r="L183" s="17"/>
      <c r="M183" s="17"/>
      <c r="N183" s="17"/>
      <c r="O183" s="17"/>
      <c r="P183" s="17"/>
      <c r="Q183" s="17"/>
      <c r="R183" s="17"/>
      <c r="S183" s="17"/>
      <c r="T183" s="17"/>
    </row>
    <row r="184" spans="1:20">
      <c r="A184" s="17"/>
      <c r="B184" s="17"/>
      <c r="C184" s="17"/>
      <c r="D184" s="17"/>
      <c r="E184" s="17"/>
      <c r="F184" s="17"/>
      <c r="G184" s="17"/>
      <c r="H184" s="17"/>
      <c r="I184" s="17"/>
      <c r="J184" s="17"/>
      <c r="K184" s="17"/>
      <c r="L184" s="17"/>
      <c r="M184" s="17"/>
      <c r="N184" s="17"/>
      <c r="O184" s="17"/>
      <c r="P184" s="17"/>
      <c r="Q184" s="17"/>
      <c r="R184" s="17"/>
      <c r="S184" s="17"/>
      <c r="T184" s="17"/>
    </row>
    <row r="185" spans="1:20">
      <c r="A185" s="17"/>
      <c r="B185" s="17"/>
      <c r="C185" s="17"/>
      <c r="D185" s="17"/>
      <c r="E185" s="17"/>
      <c r="F185" s="17"/>
      <c r="G185" s="17"/>
      <c r="H185" s="17"/>
      <c r="I185" s="17"/>
      <c r="J185" s="17"/>
      <c r="K185" s="17"/>
      <c r="L185" s="17"/>
      <c r="M185" s="17"/>
      <c r="N185" s="17"/>
      <c r="O185" s="17"/>
      <c r="P185" s="17"/>
      <c r="Q185" s="17"/>
      <c r="R185" s="17"/>
      <c r="S185" s="17"/>
      <c r="T185" s="17"/>
    </row>
    <row r="186" spans="1:20">
      <c r="A186" s="17"/>
      <c r="B186" s="17"/>
      <c r="C186" s="17"/>
      <c r="D186" s="17"/>
      <c r="E186" s="17"/>
      <c r="F186" s="17"/>
      <c r="G186" s="17"/>
      <c r="H186" s="17"/>
      <c r="I186" s="17"/>
      <c r="J186" s="17"/>
      <c r="K186" s="17"/>
      <c r="L186" s="17"/>
      <c r="M186" s="17"/>
      <c r="N186" s="17"/>
      <c r="O186" s="17"/>
      <c r="P186" s="17"/>
      <c r="Q186" s="17"/>
      <c r="R186" s="17"/>
      <c r="S186" s="17"/>
      <c r="T186" s="17"/>
    </row>
    <row r="187" spans="1:20">
      <c r="A187" s="17"/>
      <c r="B187" s="17"/>
      <c r="C187" s="17"/>
      <c r="D187" s="17"/>
      <c r="E187" s="17"/>
      <c r="F187" s="17"/>
      <c r="G187" s="17"/>
      <c r="H187" s="17"/>
      <c r="I187" s="17"/>
      <c r="J187" s="17"/>
      <c r="K187" s="17"/>
      <c r="L187" s="17"/>
      <c r="M187" s="17"/>
      <c r="N187" s="17"/>
      <c r="O187" s="17"/>
      <c r="P187" s="17"/>
      <c r="Q187" s="17"/>
      <c r="R187" s="17"/>
      <c r="S187" s="17"/>
      <c r="T187" s="17"/>
    </row>
  </sheetData>
  <mergeCells count="18">
    <mergeCell ref="A6:E6"/>
    <mergeCell ref="A7:E7"/>
    <mergeCell ref="A8:E8"/>
    <mergeCell ref="A9:E9"/>
    <mergeCell ref="F6:L6"/>
    <mergeCell ref="F7:L7"/>
    <mergeCell ref="F8:L8"/>
    <mergeCell ref="F9:L9"/>
    <mergeCell ref="A10:E10"/>
    <mergeCell ref="A11:E11"/>
    <mergeCell ref="F64:I64"/>
    <mergeCell ref="A64:B64"/>
    <mergeCell ref="F14:H14"/>
    <mergeCell ref="F15:H15"/>
    <mergeCell ref="F16:H16"/>
    <mergeCell ref="F17:H17"/>
    <mergeCell ref="A12:E12"/>
    <mergeCell ref="F10:L10"/>
  </mergeCells>
  <printOptions horizontalCentered="1" verticalCentered="1"/>
  <pageMargins left="0.5" right="0.5" top="0.5" bottom="0.5" header="0.5" footer="0.5"/>
  <pageSetup scale="70" fitToWidth="2" orientation="portrait" horizontalDpi="300" verticalDpi="300" r:id="rId1"/>
  <headerFooter alignWithMargins="0"/>
  <colBreaks count="1" manualBreakCount="1">
    <brk id="5" max="64"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pageSetUpPr fitToPage="1"/>
  </sheetPr>
  <dimension ref="A1:G134"/>
  <sheetViews>
    <sheetView defaultGridColor="0" view="pageBreakPreview" colorId="22" zoomScaleNormal="100" zoomScaleSheetLayoutView="100" workbookViewId="0">
      <selection activeCell="B9" sqref="B9:F9"/>
    </sheetView>
  </sheetViews>
  <sheetFormatPr defaultColWidth="9.6640625" defaultRowHeight="15"/>
  <cols>
    <col min="1" max="1" width="2.6640625" style="9" customWidth="1"/>
    <col min="2" max="2" width="4.6640625" style="9" customWidth="1"/>
    <col min="3" max="3" width="30.6640625" style="9" customWidth="1"/>
    <col min="4" max="4" width="20.88671875" style="9" customWidth="1"/>
    <col min="5" max="5" width="15.6640625" style="9" customWidth="1"/>
    <col min="6" max="6" width="16.6640625" style="9" customWidth="1"/>
    <col min="7" max="16384" width="9.6640625" style="9"/>
  </cols>
  <sheetData>
    <row r="1" spans="1:6">
      <c r="A1" s="29" t="s">
        <v>1785</v>
      </c>
      <c r="B1" s="66"/>
      <c r="C1" s="208"/>
      <c r="D1" s="209" t="s">
        <v>3273</v>
      </c>
      <c r="E1" s="209" t="s">
        <v>1787</v>
      </c>
      <c r="F1" s="240" t="s">
        <v>1788</v>
      </c>
    </row>
    <row r="2" spans="1:6">
      <c r="A2" s="72" t="str">
        <f>'Data Sheet'!$C$25</f>
        <v xml:space="preserve">Niagara Mohawk Power Corporation </v>
      </c>
      <c r="B2" s="17"/>
      <c r="C2" s="81"/>
      <c r="D2" s="78" t="s">
        <v>1804</v>
      </c>
      <c r="E2" s="78" t="s">
        <v>3292</v>
      </c>
      <c r="F2" s="83"/>
    </row>
    <row r="3" spans="1:6" ht="15" customHeight="1">
      <c r="A3" s="74"/>
      <c r="B3" s="77"/>
      <c r="C3" s="102"/>
      <c r="D3" s="86" t="s">
        <v>2977</v>
      </c>
      <c r="E3" s="651" t="str">
        <f>'Data Sheet'!$C$40</f>
        <v>April 12, 2018</v>
      </c>
      <c r="F3" s="95" t="str">
        <f>'Data Sheet'!$C$38</f>
        <v>December 31, 2017</v>
      </c>
    </row>
    <row r="4" spans="1:6" ht="15" customHeight="1">
      <c r="A4" s="241"/>
      <c r="B4" s="212" t="s">
        <v>950</v>
      </c>
      <c r="C4" s="212"/>
      <c r="D4" s="212"/>
      <c r="E4" s="212"/>
      <c r="F4" s="213"/>
    </row>
    <row r="5" spans="1:6">
      <c r="A5" s="72"/>
      <c r="B5" s="3770" t="s">
        <v>872</v>
      </c>
      <c r="C5" s="3770"/>
      <c r="D5" s="3770"/>
      <c r="E5" s="3770"/>
      <c r="F5" s="3771"/>
    </row>
    <row r="6" spans="1:6">
      <c r="A6" s="72"/>
      <c r="B6" s="3723" t="s">
        <v>2355</v>
      </c>
      <c r="C6" s="3723"/>
      <c r="D6" s="3723"/>
      <c r="E6" s="3723"/>
      <c r="F6" s="3724"/>
    </row>
    <row r="7" spans="1:6">
      <c r="A7" s="72"/>
      <c r="B7" s="3723" t="s">
        <v>2356</v>
      </c>
      <c r="C7" s="3723"/>
      <c r="D7" s="3723"/>
      <c r="E7" s="3723"/>
      <c r="F7" s="3724"/>
    </row>
    <row r="8" spans="1:6">
      <c r="A8" s="72"/>
      <c r="B8" s="3723" t="s">
        <v>2357</v>
      </c>
      <c r="C8" s="3723"/>
      <c r="D8" s="3723"/>
      <c r="E8" s="3723"/>
      <c r="F8" s="3724"/>
    </row>
    <row r="9" spans="1:6">
      <c r="A9" s="72"/>
      <c r="B9" s="3723" t="s">
        <v>1312</v>
      </c>
      <c r="C9" s="3723"/>
      <c r="D9" s="3723"/>
      <c r="E9" s="3723"/>
      <c r="F9" s="3724"/>
    </row>
    <row r="10" spans="1:6">
      <c r="A10" s="72"/>
      <c r="B10" s="3723" t="s">
        <v>873</v>
      </c>
      <c r="C10" s="3723"/>
      <c r="D10" s="3723"/>
      <c r="E10" s="3723"/>
      <c r="F10" s="3724"/>
    </row>
    <row r="11" spans="1:6">
      <c r="A11" s="72"/>
      <c r="B11" s="3723" t="s">
        <v>1313</v>
      </c>
      <c r="C11" s="3723"/>
      <c r="D11" s="3723"/>
      <c r="E11" s="3723"/>
      <c r="F11" s="3724"/>
    </row>
    <row r="12" spans="1:6">
      <c r="A12" s="72"/>
      <c r="B12" s="3723" t="s">
        <v>874</v>
      </c>
      <c r="C12" s="3723"/>
      <c r="D12" s="3723"/>
      <c r="E12" s="3723"/>
      <c r="F12" s="3724"/>
    </row>
    <row r="13" spans="1:6">
      <c r="A13" s="72"/>
      <c r="B13" s="3723" t="s">
        <v>1314</v>
      </c>
      <c r="C13" s="3723"/>
      <c r="D13" s="3723"/>
      <c r="E13" s="3723"/>
      <c r="F13" s="3724"/>
    </row>
    <row r="14" spans="1:6">
      <c r="A14" s="72"/>
      <c r="B14" s="3723" t="s">
        <v>1315</v>
      </c>
      <c r="C14" s="3723"/>
      <c r="D14" s="3723"/>
      <c r="E14" s="3723"/>
      <c r="F14" s="3724"/>
    </row>
    <row r="15" spans="1:6">
      <c r="A15" s="72"/>
      <c r="B15" s="3723" t="s">
        <v>875</v>
      </c>
      <c r="C15" s="3723"/>
      <c r="D15" s="3723"/>
      <c r="E15" s="3723"/>
      <c r="F15" s="3724"/>
    </row>
    <row r="16" spans="1:6">
      <c r="A16" s="72"/>
      <c r="B16" s="3723" t="s">
        <v>1316</v>
      </c>
      <c r="C16" s="3723"/>
      <c r="D16" s="3723"/>
      <c r="E16" s="3723"/>
      <c r="F16" s="3724"/>
    </row>
    <row r="17" spans="1:6">
      <c r="A17" s="72"/>
      <c r="B17" s="3723" t="s">
        <v>1317</v>
      </c>
      <c r="C17" s="3723"/>
      <c r="D17" s="3723"/>
      <c r="E17" s="3723"/>
      <c r="F17" s="3724"/>
    </row>
    <row r="18" spans="1:6">
      <c r="A18" s="72"/>
      <c r="B18" s="3723" t="s">
        <v>876</v>
      </c>
      <c r="C18" s="3723"/>
      <c r="D18" s="3723"/>
      <c r="E18" s="3723"/>
      <c r="F18" s="3724"/>
    </row>
    <row r="19" spans="1:6">
      <c r="A19" s="72"/>
      <c r="B19" s="3723" t="s">
        <v>1318</v>
      </c>
      <c r="C19" s="3723"/>
      <c r="D19" s="3723"/>
      <c r="E19" s="3723"/>
      <c r="F19" s="3724"/>
    </row>
    <row r="20" spans="1:6">
      <c r="A20" s="72"/>
      <c r="B20" s="3723" t="s">
        <v>1319</v>
      </c>
      <c r="C20" s="3723"/>
      <c r="D20" s="3723"/>
      <c r="E20" s="3723"/>
      <c r="F20" s="3724"/>
    </row>
    <row r="21" spans="1:6">
      <c r="A21" s="72"/>
      <c r="B21" s="17"/>
      <c r="C21" s="17"/>
      <c r="D21" s="17"/>
      <c r="E21" s="17"/>
      <c r="F21" s="73"/>
    </row>
    <row r="22" spans="1:6">
      <c r="A22" s="87"/>
      <c r="B22" s="88" t="s">
        <v>1714</v>
      </c>
      <c r="C22" s="498" t="s">
        <v>1768</v>
      </c>
      <c r="D22" s="317"/>
      <c r="E22" s="317"/>
      <c r="F22" s="310" t="s">
        <v>1826</v>
      </c>
    </row>
    <row r="23" spans="1:6">
      <c r="A23" s="74"/>
      <c r="B23" s="77" t="s">
        <v>1717</v>
      </c>
      <c r="C23" s="294" t="s">
        <v>3005</v>
      </c>
      <c r="D23" s="75"/>
      <c r="E23" s="75"/>
      <c r="F23" s="221" t="s">
        <v>3006</v>
      </c>
    </row>
    <row r="24" spans="1:6">
      <c r="A24" s="72"/>
      <c r="B24" s="81">
        <v>1</v>
      </c>
      <c r="C24" s="274" t="s">
        <v>1320</v>
      </c>
      <c r="D24" s="17"/>
      <c r="E24" s="17"/>
      <c r="F24" s="264"/>
    </row>
    <row r="25" spans="1:6">
      <c r="A25" s="72"/>
      <c r="B25" s="81">
        <v>2</v>
      </c>
      <c r="C25" s="17"/>
      <c r="D25" s="17"/>
      <c r="E25" s="17"/>
      <c r="F25" s="263"/>
    </row>
    <row r="26" spans="1:6">
      <c r="A26" s="72"/>
      <c r="B26" s="81">
        <v>3</v>
      </c>
      <c r="C26" s="17"/>
      <c r="D26" s="272" t="s">
        <v>1177</v>
      </c>
      <c r="E26" s="287"/>
      <c r="F26" s="244">
        <f>SUM(F25:F25)</f>
        <v>0</v>
      </c>
    </row>
    <row r="27" spans="1:6">
      <c r="A27" s="72"/>
      <c r="B27" s="81">
        <v>4</v>
      </c>
      <c r="C27" s="17"/>
      <c r="D27" s="17"/>
      <c r="E27" s="17"/>
      <c r="F27" s="264"/>
    </row>
    <row r="28" spans="1:6">
      <c r="A28" s="72"/>
      <c r="B28" s="81">
        <v>5</v>
      </c>
      <c r="C28" s="274" t="s">
        <v>1321</v>
      </c>
      <c r="D28" s="17"/>
      <c r="E28" s="287"/>
      <c r="F28" s="264"/>
    </row>
    <row r="29" spans="1:6">
      <c r="A29" s="72"/>
      <c r="B29" s="81">
        <v>6</v>
      </c>
      <c r="C29" s="17"/>
      <c r="D29" s="17"/>
      <c r="E29" s="287"/>
      <c r="F29" s="264"/>
    </row>
    <row r="30" spans="1:6">
      <c r="A30" s="72"/>
      <c r="B30" s="81">
        <v>7</v>
      </c>
      <c r="C30" s="17"/>
      <c r="D30" s="272" t="s">
        <v>1177</v>
      </c>
      <c r="E30" s="287"/>
      <c r="F30" s="244">
        <f>SUM(F29:F29)</f>
        <v>0</v>
      </c>
    </row>
    <row r="31" spans="1:6">
      <c r="A31" s="72"/>
      <c r="B31" s="81">
        <v>8</v>
      </c>
      <c r="C31" s="17"/>
      <c r="D31" s="17"/>
      <c r="E31" s="287"/>
      <c r="F31" s="264"/>
    </row>
    <row r="32" spans="1:6">
      <c r="A32" s="72"/>
      <c r="B32" s="81">
        <v>9</v>
      </c>
      <c r="C32" s="274" t="s">
        <v>1322</v>
      </c>
      <c r="D32" s="17"/>
      <c r="E32" s="287"/>
      <c r="F32" s="264"/>
    </row>
    <row r="33" spans="1:6">
      <c r="A33" s="72"/>
      <c r="B33" s="81">
        <v>10</v>
      </c>
      <c r="C33" s="17" t="s">
        <v>5296</v>
      </c>
      <c r="D33" s="17"/>
      <c r="E33" s="287"/>
      <c r="F33" s="263">
        <v>10865988</v>
      </c>
    </row>
    <row r="34" spans="1:6">
      <c r="A34" s="72"/>
      <c r="B34" s="81">
        <v>11</v>
      </c>
      <c r="C34" s="17"/>
      <c r="D34" s="17"/>
      <c r="E34" s="287"/>
      <c r="F34" s="264"/>
    </row>
    <row r="35" spans="1:6">
      <c r="A35" s="72"/>
      <c r="B35" s="81">
        <v>12</v>
      </c>
      <c r="C35" s="17"/>
      <c r="D35" s="272" t="s">
        <v>1177</v>
      </c>
      <c r="E35" s="287"/>
      <c r="F35" s="244">
        <f>SUM(F33:F34)</f>
        <v>10865988</v>
      </c>
    </row>
    <row r="36" spans="1:6">
      <c r="A36" s="72"/>
      <c r="B36" s="81">
        <v>13</v>
      </c>
      <c r="C36" s="17"/>
      <c r="D36" s="17"/>
      <c r="E36" s="287"/>
      <c r="F36" s="264"/>
    </row>
    <row r="37" spans="1:6">
      <c r="A37" s="72"/>
      <c r="B37" s="81">
        <v>14</v>
      </c>
      <c r="C37" s="274" t="s">
        <v>1323</v>
      </c>
      <c r="D37" s="17"/>
      <c r="E37" s="287"/>
      <c r="F37" s="264"/>
    </row>
    <row r="38" spans="1:6">
      <c r="A38" s="72"/>
      <c r="B38" s="81">
        <v>15</v>
      </c>
      <c r="C38" s="17" t="s">
        <v>5297</v>
      </c>
      <c r="D38" s="17"/>
      <c r="E38" s="287"/>
      <c r="F38" s="263"/>
    </row>
    <row r="39" spans="1:6">
      <c r="A39" s="72"/>
      <c r="B39" s="81">
        <v>16</v>
      </c>
      <c r="C39" s="17" t="s">
        <v>5298</v>
      </c>
      <c r="D39" s="17"/>
      <c r="E39" s="287"/>
      <c r="F39" s="264"/>
    </row>
    <row r="40" spans="1:6">
      <c r="A40" s="72"/>
      <c r="B40" s="81">
        <v>17</v>
      </c>
      <c r="C40" s="17" t="s">
        <v>5299</v>
      </c>
      <c r="D40" s="17"/>
      <c r="E40" s="17"/>
      <c r="F40" s="264"/>
    </row>
    <row r="41" spans="1:6">
      <c r="A41" s="72"/>
      <c r="B41" s="81">
        <v>18</v>
      </c>
      <c r="C41" s="17" t="s">
        <v>5300</v>
      </c>
      <c r="D41" s="17"/>
      <c r="E41" s="17"/>
      <c r="F41" s="264"/>
    </row>
    <row r="42" spans="1:6">
      <c r="A42" s="72"/>
      <c r="B42" s="81">
        <v>19</v>
      </c>
      <c r="C42" s="17" t="s">
        <v>5301</v>
      </c>
      <c r="D42" s="17"/>
      <c r="E42" s="17"/>
      <c r="F42" s="264"/>
    </row>
    <row r="43" spans="1:6">
      <c r="A43" s="72"/>
      <c r="B43" s="81">
        <v>20</v>
      </c>
      <c r="C43" s="17" t="s">
        <v>5302</v>
      </c>
      <c r="D43" s="17"/>
      <c r="E43" s="17"/>
      <c r="F43" s="264">
        <v>2137110</v>
      </c>
    </row>
    <row r="44" spans="1:6">
      <c r="A44" s="72"/>
      <c r="B44" s="81">
        <v>21</v>
      </c>
      <c r="C44" s="17" t="s">
        <v>5303</v>
      </c>
      <c r="D44" s="17"/>
      <c r="E44" s="17"/>
      <c r="F44" s="264"/>
    </row>
    <row r="45" spans="1:6" ht="15" customHeight="1">
      <c r="A45" s="72"/>
      <c r="B45" s="81">
        <v>22</v>
      </c>
      <c r="C45" s="17" t="s">
        <v>5304</v>
      </c>
      <c r="D45" s="17"/>
      <c r="E45" s="17"/>
      <c r="F45" s="264">
        <v>500000</v>
      </c>
    </row>
    <row r="46" spans="1:6" ht="15" customHeight="1">
      <c r="A46" s="72"/>
      <c r="B46" s="81">
        <v>23</v>
      </c>
      <c r="C46" s="17"/>
      <c r="D46" s="17"/>
      <c r="E46" s="17"/>
      <c r="F46" s="264"/>
    </row>
    <row r="47" spans="1:6" ht="15" customHeight="1">
      <c r="A47" s="72"/>
      <c r="B47" s="81">
        <v>24</v>
      </c>
      <c r="C47" s="17" t="s">
        <v>5305</v>
      </c>
      <c r="D47" s="17"/>
      <c r="E47" s="17"/>
      <c r="F47" s="264">
        <v>28773</v>
      </c>
    </row>
    <row r="48" spans="1:6" ht="15" customHeight="1">
      <c r="A48" s="72"/>
      <c r="B48" s="81">
        <v>25</v>
      </c>
      <c r="C48" s="17" t="s">
        <v>5306</v>
      </c>
      <c r="D48" s="17"/>
      <c r="E48" s="17"/>
      <c r="F48" s="264"/>
    </row>
    <row r="49" spans="1:6" ht="15" customHeight="1">
      <c r="A49" s="72"/>
      <c r="B49" s="81">
        <v>26</v>
      </c>
      <c r="C49" s="17" t="s">
        <v>5307</v>
      </c>
      <c r="D49" s="17"/>
      <c r="E49" s="17"/>
      <c r="F49" s="264"/>
    </row>
    <row r="50" spans="1:6" ht="15" customHeight="1">
      <c r="A50" s="72"/>
      <c r="B50" s="81">
        <v>27</v>
      </c>
      <c r="C50" s="17"/>
      <c r="D50" s="17"/>
      <c r="E50" s="17"/>
      <c r="F50" s="264"/>
    </row>
    <row r="51" spans="1:6" ht="15" customHeight="1">
      <c r="A51" s="72"/>
      <c r="B51" s="81">
        <v>28</v>
      </c>
      <c r="C51" s="17" t="s">
        <v>5308</v>
      </c>
      <c r="D51" s="17"/>
      <c r="E51" s="17"/>
      <c r="F51" s="264">
        <v>209084</v>
      </c>
    </row>
    <row r="52" spans="1:6" ht="15" customHeight="1">
      <c r="A52" s="72"/>
      <c r="B52" s="81">
        <v>29</v>
      </c>
      <c r="C52" s="17" t="s">
        <v>5309</v>
      </c>
      <c r="D52" s="17"/>
      <c r="E52" s="17"/>
      <c r="F52" s="264"/>
    </row>
    <row r="53" spans="1:6" ht="15" customHeight="1">
      <c r="A53" s="72"/>
      <c r="B53" s="81">
        <v>30</v>
      </c>
      <c r="C53" s="17"/>
      <c r="D53" s="17"/>
      <c r="E53" s="17"/>
      <c r="F53" s="264"/>
    </row>
    <row r="54" spans="1:6" ht="15" customHeight="1">
      <c r="A54" s="72"/>
      <c r="B54" s="81">
        <v>31</v>
      </c>
      <c r="C54" s="17" t="s">
        <v>5310</v>
      </c>
      <c r="D54" s="17"/>
      <c r="E54" s="17"/>
      <c r="F54" s="264">
        <v>5164</v>
      </c>
    </row>
    <row r="55" spans="1:6" ht="15" customHeight="1">
      <c r="A55" s="72"/>
      <c r="B55" s="81">
        <v>32</v>
      </c>
      <c r="C55" s="17" t="s">
        <v>5311</v>
      </c>
      <c r="D55" s="17"/>
      <c r="E55" s="17"/>
      <c r="F55" s="264"/>
    </row>
    <row r="56" spans="1:6" ht="15" customHeight="1">
      <c r="A56" s="72"/>
      <c r="B56" s="81">
        <v>33</v>
      </c>
      <c r="C56" s="17"/>
      <c r="D56" s="17"/>
      <c r="E56" s="17"/>
      <c r="F56" s="264"/>
    </row>
    <row r="57" spans="1:6" ht="15" customHeight="1">
      <c r="A57" s="72"/>
      <c r="B57" s="81">
        <v>34</v>
      </c>
      <c r="C57" s="17" t="s">
        <v>5312</v>
      </c>
      <c r="D57" s="17"/>
      <c r="E57" s="17"/>
      <c r="F57" s="264">
        <v>124121</v>
      </c>
    </row>
    <row r="58" spans="1:6" ht="15" customHeight="1">
      <c r="A58" s="72"/>
      <c r="B58" s="81">
        <v>35</v>
      </c>
      <c r="C58" s="17" t="s">
        <v>5313</v>
      </c>
      <c r="D58" s="17"/>
      <c r="E58" s="17"/>
      <c r="F58" s="264"/>
    </row>
    <row r="59" spans="1:6">
      <c r="A59" s="72"/>
      <c r="B59" s="81">
        <v>36</v>
      </c>
      <c r="C59" s="17"/>
      <c r="D59" s="17"/>
      <c r="E59" s="17"/>
      <c r="F59" s="264"/>
    </row>
    <row r="60" spans="1:6">
      <c r="A60" s="72"/>
      <c r="B60" s="81">
        <v>37</v>
      </c>
      <c r="C60" s="17"/>
      <c r="D60" s="272"/>
      <c r="E60" s="17"/>
      <c r="F60" s="264"/>
    </row>
    <row r="61" spans="1:6">
      <c r="A61" s="72"/>
      <c r="B61" s="81">
        <v>38</v>
      </c>
      <c r="C61" s="17"/>
      <c r="D61" s="17"/>
      <c r="E61" s="17"/>
      <c r="F61" s="264"/>
    </row>
    <row r="62" spans="1:6">
      <c r="A62" s="72"/>
      <c r="B62" s="81">
        <v>39</v>
      </c>
      <c r="C62" s="17"/>
      <c r="D62" s="17"/>
      <c r="E62" s="17"/>
      <c r="F62" s="264"/>
    </row>
    <row r="63" spans="1:6" ht="15.75" thickBot="1">
      <c r="A63" s="278"/>
      <c r="B63" s="236">
        <v>40</v>
      </c>
      <c r="C63" s="255" t="s">
        <v>172</v>
      </c>
      <c r="D63" s="255"/>
      <c r="E63" s="253"/>
      <c r="F63" s="252">
        <f>+F131</f>
        <v>1773485310</v>
      </c>
    </row>
    <row r="65" spans="1:6">
      <c r="B65" s="3769" t="s">
        <v>1324</v>
      </c>
      <c r="C65" s="3769"/>
      <c r="D65" s="3769"/>
    </row>
    <row r="66" spans="1:6">
      <c r="A66" s="17"/>
      <c r="B66" s="3709" t="s">
        <v>3618</v>
      </c>
      <c r="C66" s="3709"/>
      <c r="D66" s="3709"/>
      <c r="E66" s="3709"/>
      <c r="F66" s="3709"/>
    </row>
    <row r="68" spans="1:6" ht="15.75" thickBot="1"/>
    <row r="69" spans="1:6">
      <c r="A69" s="29" t="s">
        <v>1785</v>
      </c>
      <c r="B69" s="66"/>
      <c r="C69" s="208"/>
      <c r="D69" s="209" t="s">
        <v>3273</v>
      </c>
      <c r="E69" s="209" t="s">
        <v>1787</v>
      </c>
      <c r="F69" s="240" t="s">
        <v>1788</v>
      </c>
    </row>
    <row r="70" spans="1:6">
      <c r="A70" s="72" t="str">
        <f>'Data Sheet'!$C$25</f>
        <v xml:space="preserve">Niagara Mohawk Power Corporation </v>
      </c>
      <c r="B70" s="17"/>
      <c r="C70" s="81"/>
      <c r="D70" s="78" t="s">
        <v>1804</v>
      </c>
      <c r="E70" s="78" t="s">
        <v>3292</v>
      </c>
      <c r="F70" s="83"/>
    </row>
    <row r="71" spans="1:6">
      <c r="A71" s="74"/>
      <c r="B71" s="77"/>
      <c r="C71" s="102"/>
      <c r="D71" s="86" t="s">
        <v>2977</v>
      </c>
      <c r="E71" s="651" t="str">
        <f>'Data Sheet'!$C$40</f>
        <v>April 12, 2018</v>
      </c>
      <c r="F71" s="95" t="str">
        <f>'Data Sheet'!$C$38</f>
        <v>December 31, 2017</v>
      </c>
    </row>
    <row r="72" spans="1:6">
      <c r="A72" s="241"/>
      <c r="B72" s="212" t="s">
        <v>950</v>
      </c>
      <c r="C72" s="212"/>
      <c r="D72" s="212"/>
      <c r="E72" s="212"/>
      <c r="F72" s="213"/>
    </row>
    <row r="73" spans="1:6">
      <c r="A73" s="72"/>
      <c r="B73" s="3770" t="s">
        <v>872</v>
      </c>
      <c r="C73" s="3770"/>
      <c r="D73" s="3770"/>
      <c r="E73" s="3770"/>
      <c r="F73" s="3771"/>
    </row>
    <row r="74" spans="1:6">
      <c r="A74" s="72"/>
      <c r="B74" s="3723" t="s">
        <v>2355</v>
      </c>
      <c r="C74" s="3723"/>
      <c r="D74" s="3723"/>
      <c r="E74" s="3723"/>
      <c r="F74" s="3724"/>
    </row>
    <row r="75" spans="1:6">
      <c r="A75" s="72"/>
      <c r="B75" s="3723" t="s">
        <v>2356</v>
      </c>
      <c r="C75" s="3723"/>
      <c r="D75" s="3723"/>
      <c r="E75" s="3723"/>
      <c r="F75" s="3724"/>
    </row>
    <row r="76" spans="1:6">
      <c r="A76" s="72"/>
      <c r="B76" s="3723" t="s">
        <v>2357</v>
      </c>
      <c r="C76" s="3723"/>
      <c r="D76" s="3723"/>
      <c r="E76" s="3723"/>
      <c r="F76" s="3724"/>
    </row>
    <row r="77" spans="1:6">
      <c r="A77" s="72"/>
      <c r="B77" s="3723" t="s">
        <v>1312</v>
      </c>
      <c r="C77" s="3723"/>
      <c r="D77" s="3723"/>
      <c r="E77" s="3723"/>
      <c r="F77" s="3724"/>
    </row>
    <row r="78" spans="1:6">
      <c r="A78" s="72"/>
      <c r="B78" s="3723" t="s">
        <v>873</v>
      </c>
      <c r="C78" s="3723"/>
      <c r="D78" s="3723"/>
      <c r="E78" s="3723"/>
      <c r="F78" s="3724"/>
    </row>
    <row r="79" spans="1:6">
      <c r="A79" s="72"/>
      <c r="B79" s="3723" t="s">
        <v>1313</v>
      </c>
      <c r="C79" s="3723"/>
      <c r="D79" s="3723"/>
      <c r="E79" s="3723"/>
      <c r="F79" s="3724"/>
    </row>
    <row r="80" spans="1:6">
      <c r="A80" s="72"/>
      <c r="B80" s="3723" t="s">
        <v>874</v>
      </c>
      <c r="C80" s="3723"/>
      <c r="D80" s="3723"/>
      <c r="E80" s="3723"/>
      <c r="F80" s="3724"/>
    </row>
    <row r="81" spans="1:6">
      <c r="A81" s="72"/>
      <c r="B81" s="3723" t="s">
        <v>1314</v>
      </c>
      <c r="C81" s="3723"/>
      <c r="D81" s="3723"/>
      <c r="E81" s="3723"/>
      <c r="F81" s="3724"/>
    </row>
    <row r="82" spans="1:6">
      <c r="A82" s="72"/>
      <c r="B82" s="3723" t="s">
        <v>1315</v>
      </c>
      <c r="C82" s="3723"/>
      <c r="D82" s="3723"/>
      <c r="E82" s="3723"/>
      <c r="F82" s="3724"/>
    </row>
    <row r="83" spans="1:6">
      <c r="A83" s="72"/>
      <c r="B83" s="3723" t="s">
        <v>875</v>
      </c>
      <c r="C83" s="3723"/>
      <c r="D83" s="3723"/>
      <c r="E83" s="3723"/>
      <c r="F83" s="3724"/>
    </row>
    <row r="84" spans="1:6">
      <c r="A84" s="72"/>
      <c r="B84" s="3723" t="s">
        <v>1316</v>
      </c>
      <c r="C84" s="3723"/>
      <c r="D84" s="3723"/>
      <c r="E84" s="3723"/>
      <c r="F84" s="3724"/>
    </row>
    <row r="85" spans="1:6">
      <c r="A85" s="72"/>
      <c r="B85" s="3723" t="s">
        <v>1317</v>
      </c>
      <c r="C85" s="3723"/>
      <c r="D85" s="3723"/>
      <c r="E85" s="3723"/>
      <c r="F85" s="3724"/>
    </row>
    <row r="86" spans="1:6">
      <c r="A86" s="72"/>
      <c r="B86" s="3723" t="s">
        <v>876</v>
      </c>
      <c r="C86" s="3723"/>
      <c r="D86" s="3723"/>
      <c r="E86" s="3723"/>
      <c r="F86" s="3724"/>
    </row>
    <row r="87" spans="1:6">
      <c r="A87" s="72"/>
      <c r="B87" s="3723" t="s">
        <v>1318</v>
      </c>
      <c r="C87" s="3723"/>
      <c r="D87" s="3723"/>
      <c r="E87" s="3723"/>
      <c r="F87" s="3724"/>
    </row>
    <row r="88" spans="1:6">
      <c r="A88" s="72"/>
      <c r="B88" s="3723" t="s">
        <v>1319</v>
      </c>
      <c r="C88" s="3723"/>
      <c r="D88" s="3723"/>
      <c r="E88" s="3723"/>
      <c r="F88" s="3724"/>
    </row>
    <row r="89" spans="1:6">
      <c r="A89" s="72"/>
      <c r="B89" s="17"/>
      <c r="C89" s="17"/>
      <c r="D89" s="17"/>
      <c r="E89" s="17"/>
      <c r="F89" s="73"/>
    </row>
    <row r="90" spans="1:6">
      <c r="A90" s="87"/>
      <c r="B90" s="88" t="s">
        <v>1714</v>
      </c>
      <c r="C90" s="498" t="s">
        <v>1768</v>
      </c>
      <c r="D90" s="317"/>
      <c r="E90" s="317"/>
      <c r="F90" s="310" t="s">
        <v>1826</v>
      </c>
    </row>
    <row r="91" spans="1:6">
      <c r="A91" s="74"/>
      <c r="B91" s="77" t="s">
        <v>1717</v>
      </c>
      <c r="C91" s="294" t="s">
        <v>3005</v>
      </c>
      <c r="D91" s="75"/>
      <c r="E91" s="75"/>
      <c r="F91" s="221" t="s">
        <v>3006</v>
      </c>
    </row>
    <row r="92" spans="1:6">
      <c r="A92" s="72"/>
      <c r="B92" s="81">
        <v>1</v>
      </c>
      <c r="C92" s="17" t="s">
        <v>5314</v>
      </c>
      <c r="D92" s="17"/>
      <c r="E92" s="17"/>
      <c r="F92" s="264"/>
    </row>
    <row r="93" spans="1:6">
      <c r="A93" s="72"/>
      <c r="B93" s="81">
        <v>2</v>
      </c>
      <c r="C93" s="17" t="s">
        <v>5315</v>
      </c>
      <c r="D93" s="17"/>
      <c r="E93" s="17"/>
      <c r="F93" s="264"/>
    </row>
    <row r="94" spans="1:6">
      <c r="A94" s="72"/>
      <c r="B94" s="81">
        <v>3</v>
      </c>
      <c r="C94" s="17" t="s">
        <v>5316</v>
      </c>
      <c r="D94" s="17"/>
      <c r="E94" s="17"/>
      <c r="F94" s="264"/>
    </row>
    <row r="95" spans="1:6">
      <c r="A95" s="72"/>
      <c r="B95" s="81">
        <v>4</v>
      </c>
      <c r="C95" s="17" t="s">
        <v>5317</v>
      </c>
      <c r="D95" s="17"/>
      <c r="E95" s="17"/>
      <c r="F95" s="264">
        <v>204267</v>
      </c>
    </row>
    <row r="96" spans="1:6">
      <c r="A96" s="72"/>
      <c r="B96" s="81">
        <v>5</v>
      </c>
      <c r="C96" s="17" t="s">
        <v>5318</v>
      </c>
      <c r="D96" s="17"/>
      <c r="E96" s="17"/>
      <c r="F96" s="264"/>
    </row>
    <row r="97" spans="1:6">
      <c r="A97" s="72"/>
      <c r="B97" s="81">
        <v>6</v>
      </c>
      <c r="C97" s="17"/>
      <c r="D97" s="17"/>
      <c r="E97" s="17"/>
      <c r="F97" s="264"/>
    </row>
    <row r="98" spans="1:6">
      <c r="A98" s="72"/>
      <c r="B98" s="81">
        <v>7</v>
      </c>
      <c r="C98" s="17" t="s">
        <v>5319</v>
      </c>
      <c r="D98" s="17"/>
      <c r="E98" s="17"/>
      <c r="F98" s="264"/>
    </row>
    <row r="99" spans="1:6">
      <c r="A99" s="72"/>
      <c r="B99" s="81">
        <v>8</v>
      </c>
      <c r="C99" s="17" t="s">
        <v>5320</v>
      </c>
      <c r="D99" s="17"/>
      <c r="E99" s="17"/>
      <c r="F99" s="264"/>
    </row>
    <row r="100" spans="1:6">
      <c r="A100" s="72"/>
      <c r="B100" s="81">
        <v>9</v>
      </c>
      <c r="C100" s="17" t="s">
        <v>5321</v>
      </c>
      <c r="D100" s="17"/>
      <c r="E100" s="17"/>
      <c r="F100" s="264"/>
    </row>
    <row r="101" spans="1:6">
      <c r="A101" s="72"/>
      <c r="B101" s="81">
        <v>10</v>
      </c>
      <c r="C101" s="17" t="s">
        <v>5322</v>
      </c>
      <c r="D101" s="17"/>
      <c r="E101" s="17"/>
      <c r="F101" s="264"/>
    </row>
    <row r="102" spans="1:6">
      <c r="A102" s="72"/>
      <c r="B102" s="81">
        <v>11</v>
      </c>
      <c r="C102" s="17" t="s">
        <v>5323</v>
      </c>
      <c r="D102" s="17"/>
      <c r="E102" s="17"/>
      <c r="F102" s="264"/>
    </row>
    <row r="103" spans="1:6">
      <c r="A103" s="72"/>
      <c r="B103" s="81">
        <v>12</v>
      </c>
      <c r="C103" s="17" t="s">
        <v>5324</v>
      </c>
      <c r="D103" s="17"/>
      <c r="E103" s="17"/>
      <c r="F103" s="264">
        <v>4360429</v>
      </c>
    </row>
    <row r="104" spans="1:6">
      <c r="A104" s="72"/>
      <c r="B104" s="81">
        <v>13</v>
      </c>
      <c r="C104" s="17" t="s">
        <v>5325</v>
      </c>
      <c r="D104" s="17"/>
      <c r="E104" s="17"/>
      <c r="F104" s="264"/>
    </row>
    <row r="105" spans="1:6">
      <c r="A105" s="72"/>
      <c r="B105" s="81">
        <v>14</v>
      </c>
      <c r="C105" s="17"/>
      <c r="D105" s="17"/>
      <c r="E105" s="17"/>
      <c r="F105" s="264"/>
    </row>
    <row r="106" spans="1:6">
      <c r="A106" s="72"/>
      <c r="B106" s="81">
        <v>15</v>
      </c>
      <c r="C106" s="17" t="s">
        <v>5326</v>
      </c>
      <c r="D106" s="17"/>
      <c r="E106" s="17"/>
      <c r="F106" s="264"/>
    </row>
    <row r="107" spans="1:6">
      <c r="A107" s="72"/>
      <c r="B107" s="81">
        <v>16</v>
      </c>
      <c r="C107" s="17" t="s">
        <v>5327</v>
      </c>
      <c r="D107" s="17"/>
      <c r="E107" s="17"/>
      <c r="F107" s="264">
        <v>-62872</v>
      </c>
    </row>
    <row r="108" spans="1:6">
      <c r="A108" s="72"/>
      <c r="B108" s="81">
        <v>17</v>
      </c>
      <c r="C108" s="17"/>
      <c r="D108" s="17"/>
      <c r="E108" s="17"/>
      <c r="F108" s="264"/>
    </row>
    <row r="109" spans="1:6">
      <c r="A109" s="72"/>
      <c r="B109" s="81">
        <v>18</v>
      </c>
      <c r="C109" s="17" t="s">
        <v>5328</v>
      </c>
      <c r="D109" s="17"/>
      <c r="E109" s="17"/>
      <c r="F109" s="264"/>
    </row>
    <row r="110" spans="1:6">
      <c r="A110" s="72"/>
      <c r="B110" s="81">
        <v>19</v>
      </c>
      <c r="C110" s="17" t="s">
        <v>5329</v>
      </c>
      <c r="D110" s="17"/>
      <c r="E110" s="17"/>
      <c r="F110" s="264"/>
    </row>
    <row r="111" spans="1:6">
      <c r="A111" s="72"/>
      <c r="B111" s="81">
        <v>20</v>
      </c>
      <c r="C111" s="17" t="s">
        <v>5330</v>
      </c>
      <c r="D111" s="17"/>
      <c r="E111" s="17"/>
      <c r="F111" s="264">
        <v>477984</v>
      </c>
    </row>
    <row r="112" spans="1:6">
      <c r="A112" s="72"/>
      <c r="B112" s="81">
        <v>21</v>
      </c>
      <c r="C112" s="17"/>
      <c r="D112" s="17"/>
      <c r="E112" s="17"/>
      <c r="F112" s="264"/>
    </row>
    <row r="113" spans="1:6">
      <c r="A113" s="72"/>
      <c r="B113" s="81">
        <v>22</v>
      </c>
      <c r="C113" s="17" t="s">
        <v>5331</v>
      </c>
      <c r="D113" s="17"/>
      <c r="E113" s="17"/>
      <c r="F113" s="264">
        <f>2671376392-1289132075</f>
        <v>1382244317</v>
      </c>
    </row>
    <row r="114" spans="1:6">
      <c r="A114" s="72"/>
      <c r="B114" s="81">
        <v>23</v>
      </c>
      <c r="C114" s="17"/>
      <c r="D114" s="17"/>
      <c r="E114" s="17"/>
      <c r="F114" s="264"/>
    </row>
    <row r="115" spans="1:6">
      <c r="A115" s="72"/>
      <c r="B115" s="81">
        <v>24</v>
      </c>
      <c r="C115" s="17" t="s">
        <v>5332</v>
      </c>
      <c r="D115" s="17"/>
      <c r="E115" s="17"/>
      <c r="F115" s="264">
        <v>-86086034</v>
      </c>
    </row>
    <row r="116" spans="1:6">
      <c r="A116" s="72"/>
      <c r="B116" s="81">
        <v>25</v>
      </c>
      <c r="C116" s="17"/>
      <c r="D116" s="17"/>
      <c r="E116" s="17"/>
      <c r="F116" s="264"/>
    </row>
    <row r="117" spans="1:6">
      <c r="A117" s="72"/>
      <c r="B117" s="81">
        <v>26</v>
      </c>
      <c r="C117" s="17" t="s">
        <v>6647</v>
      </c>
      <c r="D117" s="17"/>
      <c r="E117" s="17"/>
      <c r="F117" s="264">
        <v>404127268</v>
      </c>
    </row>
    <row r="118" spans="1:6">
      <c r="A118" s="72"/>
      <c r="B118" s="81">
        <v>27</v>
      </c>
      <c r="C118" s="17"/>
      <c r="D118" s="17"/>
      <c r="E118" s="17"/>
      <c r="F118" s="264"/>
    </row>
    <row r="119" spans="1:6">
      <c r="A119" s="72"/>
      <c r="B119" s="81">
        <v>28</v>
      </c>
      <c r="C119" s="17" t="s">
        <v>5333</v>
      </c>
      <c r="D119" s="17"/>
      <c r="E119" s="17"/>
      <c r="F119" s="264">
        <v>3994641</v>
      </c>
    </row>
    <row r="120" spans="1:6">
      <c r="A120" s="72"/>
      <c r="B120" s="81">
        <v>29</v>
      </c>
      <c r="C120" s="17"/>
      <c r="D120" s="17"/>
      <c r="E120" s="17"/>
      <c r="F120" s="264"/>
    </row>
    <row r="121" spans="1:6">
      <c r="A121" s="72"/>
      <c r="B121" s="81">
        <v>30</v>
      </c>
      <c r="C121" s="17" t="s">
        <v>5334</v>
      </c>
      <c r="D121" s="17"/>
      <c r="E121" s="17"/>
      <c r="F121" s="264">
        <v>50355070</v>
      </c>
    </row>
    <row r="122" spans="1:6">
      <c r="A122" s="72"/>
      <c r="B122" s="81">
        <v>31</v>
      </c>
      <c r="C122" s="17"/>
      <c r="D122" s="17"/>
      <c r="E122" s="17"/>
      <c r="F122" s="264"/>
    </row>
    <row r="123" spans="1:6">
      <c r="A123" s="72"/>
      <c r="B123" s="81">
        <v>32</v>
      </c>
      <c r="C123" s="17"/>
      <c r="D123" s="3032" t="s">
        <v>1177</v>
      </c>
      <c r="E123" s="17"/>
      <c r="F123" s="244">
        <f>SUM(F92:F121,F38:F58)</f>
        <v>1762619322</v>
      </c>
    </row>
    <row r="124" spans="1:6">
      <c r="A124" s="72"/>
      <c r="B124" s="81">
        <v>33</v>
      </c>
      <c r="C124" s="17"/>
      <c r="D124" s="17"/>
      <c r="E124" s="17"/>
      <c r="F124" s="264"/>
    </row>
    <row r="125" spans="1:6">
      <c r="A125" s="72"/>
      <c r="B125" s="81">
        <v>34</v>
      </c>
      <c r="C125" s="17"/>
      <c r="D125" s="17"/>
      <c r="E125" s="17"/>
      <c r="F125" s="264"/>
    </row>
    <row r="126" spans="1:6">
      <c r="A126" s="72"/>
      <c r="B126" s="81">
        <v>35</v>
      </c>
      <c r="C126" s="17"/>
      <c r="D126" s="3032"/>
      <c r="E126" s="17"/>
      <c r="F126" s="264"/>
    </row>
    <row r="127" spans="1:6">
      <c r="A127" s="72"/>
      <c r="B127" s="81">
        <v>36</v>
      </c>
      <c r="C127" s="17"/>
      <c r="D127" s="17"/>
      <c r="E127" s="17"/>
      <c r="F127" s="264"/>
    </row>
    <row r="128" spans="1:6">
      <c r="A128" s="72"/>
      <c r="B128" s="81">
        <v>37</v>
      </c>
      <c r="C128" s="17"/>
      <c r="D128" s="17"/>
      <c r="E128" s="17"/>
      <c r="F128" s="264"/>
    </row>
    <row r="129" spans="1:7">
      <c r="A129" s="72"/>
      <c r="B129" s="81">
        <v>38</v>
      </c>
      <c r="C129" s="17"/>
      <c r="D129" s="17"/>
      <c r="E129" s="17"/>
      <c r="F129" s="264"/>
    </row>
    <row r="130" spans="1:7">
      <c r="A130" s="72"/>
      <c r="B130" s="81">
        <v>39</v>
      </c>
      <c r="C130" s="17"/>
      <c r="D130" s="17"/>
      <c r="E130" s="17"/>
      <c r="F130" s="264"/>
    </row>
    <row r="131" spans="1:7" ht="15.75" thickBot="1">
      <c r="A131" s="278"/>
      <c r="B131" s="236">
        <v>40</v>
      </c>
      <c r="C131" s="255" t="s">
        <v>172</v>
      </c>
      <c r="D131" s="255"/>
      <c r="E131" s="253"/>
      <c r="F131" s="252">
        <f>F26+F30+F35+F123</f>
        <v>1773485310</v>
      </c>
      <c r="G131" s="3435"/>
    </row>
    <row r="133" spans="1:7">
      <c r="B133" s="3769" t="s">
        <v>1324</v>
      </c>
      <c r="C133" s="3769"/>
      <c r="D133" s="3769"/>
    </row>
    <row r="134" spans="1:7">
      <c r="A134" s="17"/>
      <c r="B134" s="3709" t="s">
        <v>5358</v>
      </c>
      <c r="C134" s="3709"/>
      <c r="D134" s="3709"/>
      <c r="E134" s="3709"/>
      <c r="F134" s="3709"/>
    </row>
  </sheetData>
  <mergeCells count="36">
    <mergeCell ref="B65:D65"/>
    <mergeCell ref="B66:F66"/>
    <mergeCell ref="B17:F17"/>
    <mergeCell ref="B18:F18"/>
    <mergeCell ref="B19:F19"/>
    <mergeCell ref="B20:F20"/>
    <mergeCell ref="B14:F14"/>
    <mergeCell ref="B15:F15"/>
    <mergeCell ref="B16:F16"/>
    <mergeCell ref="B9:F9"/>
    <mergeCell ref="B10:F10"/>
    <mergeCell ref="B11:F11"/>
    <mergeCell ref="B12:F12"/>
    <mergeCell ref="B5:F5"/>
    <mergeCell ref="B6:F6"/>
    <mergeCell ref="B7:F7"/>
    <mergeCell ref="B8:F8"/>
    <mergeCell ref="B13:F13"/>
    <mergeCell ref="B73:F73"/>
    <mergeCell ref="B74:F74"/>
    <mergeCell ref="B75:F75"/>
    <mergeCell ref="B76:F76"/>
    <mergeCell ref="B77:F77"/>
    <mergeCell ref="B78:F78"/>
    <mergeCell ref="B79:F79"/>
    <mergeCell ref="B80:F80"/>
    <mergeCell ref="B81:F81"/>
    <mergeCell ref="B82:F82"/>
    <mergeCell ref="B88:F88"/>
    <mergeCell ref="B133:D133"/>
    <mergeCell ref="B134:F134"/>
    <mergeCell ref="B83:F83"/>
    <mergeCell ref="B84:F84"/>
    <mergeCell ref="B85:F85"/>
    <mergeCell ref="B86:F86"/>
    <mergeCell ref="B87:F87"/>
  </mergeCells>
  <printOptions horizontalCentered="1" verticalCentered="1"/>
  <pageMargins left="0.5" right="0.5" top="0.5" bottom="0.5" header="0.5" footer="0.5"/>
  <pageSetup scale="71" fitToHeight="2" orientation="portrait" horizontalDpi="300" verticalDpi="300" r:id="rId1"/>
  <headerFooter alignWithMargins="0"/>
  <rowBreaks count="2" manualBreakCount="2">
    <brk id="66" max="16383" man="1"/>
    <brk id="140" max="16383" man="1"/>
  </rowBreaks>
  <colBreaks count="1" manualBreakCount="1">
    <brk id="5"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AX60"/>
  <sheetViews>
    <sheetView defaultGridColor="0" colorId="22" zoomScaleNormal="100" zoomScaleSheetLayoutView="80" workbookViewId="0">
      <selection activeCell="C17" sqref="C17"/>
    </sheetView>
  </sheetViews>
  <sheetFormatPr defaultColWidth="9.6640625" defaultRowHeight="15"/>
  <cols>
    <col min="1" max="1" width="4.6640625" style="1479" customWidth="1"/>
    <col min="2" max="2" width="35.6640625" style="1479" customWidth="1"/>
    <col min="3" max="3" width="21.5546875" style="1479" customWidth="1"/>
    <col min="4" max="4" width="20.6640625" style="1479" customWidth="1"/>
    <col min="5" max="5" width="17.109375" style="1479" customWidth="1"/>
    <col min="6" max="16384" width="9.6640625" style="1479"/>
  </cols>
  <sheetData>
    <row r="1" spans="1:50">
      <c r="A1" s="2383" t="s">
        <v>3619</v>
      </c>
      <c r="B1" s="2384"/>
      <c r="C1" s="2385" t="s">
        <v>3273</v>
      </c>
      <c r="D1" s="2386" t="s">
        <v>1787</v>
      </c>
      <c r="E1" s="2387" t="s">
        <v>1788</v>
      </c>
      <c r="F1" s="1502"/>
      <c r="G1" s="1502"/>
      <c r="H1" s="1502"/>
      <c r="I1" s="1502"/>
      <c r="J1" s="1502"/>
      <c r="K1" s="1502"/>
      <c r="L1" s="1502"/>
      <c r="M1" s="1502"/>
      <c r="N1" s="1502"/>
      <c r="O1" s="1502"/>
      <c r="P1" s="1502"/>
      <c r="Q1" s="1502"/>
      <c r="R1" s="1502"/>
      <c r="S1" s="1502"/>
      <c r="T1" s="1502"/>
      <c r="U1" s="1502"/>
      <c r="V1" s="1502"/>
      <c r="W1" s="1502"/>
      <c r="X1" s="1502"/>
      <c r="Y1" s="1502"/>
      <c r="Z1" s="1502"/>
      <c r="AA1" s="1502"/>
      <c r="AB1" s="1502"/>
      <c r="AC1" s="1502"/>
      <c r="AD1" s="1502"/>
      <c r="AE1" s="1502"/>
      <c r="AF1" s="1502"/>
      <c r="AG1" s="1502"/>
      <c r="AH1" s="1502"/>
      <c r="AI1" s="1502"/>
      <c r="AJ1" s="1502"/>
      <c r="AK1" s="1502"/>
      <c r="AL1" s="1502"/>
      <c r="AM1" s="1502"/>
      <c r="AN1" s="1502"/>
      <c r="AO1" s="1502"/>
      <c r="AP1" s="1502"/>
      <c r="AQ1" s="1502"/>
      <c r="AR1" s="1502"/>
      <c r="AS1" s="1502"/>
      <c r="AT1" s="1502"/>
      <c r="AU1" s="1502"/>
      <c r="AV1" s="1502"/>
      <c r="AW1" s="1502"/>
      <c r="AX1" s="1502"/>
    </row>
    <row r="2" spans="1:50">
      <c r="A2" s="2388" t="str">
        <f>'Data Sheet'!$C$25</f>
        <v xml:space="preserve">Niagara Mohawk Power Corporation </v>
      </c>
      <c r="B2" s="2389"/>
      <c r="C2" s="2390" t="s">
        <v>1804</v>
      </c>
      <c r="D2" s="2391" t="s">
        <v>3292</v>
      </c>
      <c r="E2" s="2392" t="s">
        <v>1774</v>
      </c>
      <c r="F2" s="1502"/>
      <c r="G2" s="1502"/>
      <c r="H2" s="1502"/>
      <c r="I2" s="1502"/>
      <c r="J2" s="1502"/>
      <c r="K2" s="1502"/>
      <c r="L2" s="1502"/>
      <c r="M2" s="1502"/>
      <c r="N2" s="1502"/>
      <c r="O2" s="1502"/>
      <c r="P2" s="1502"/>
      <c r="Q2" s="1502"/>
      <c r="R2" s="1502"/>
      <c r="S2" s="1502"/>
      <c r="T2" s="1502"/>
      <c r="U2" s="1502"/>
      <c r="V2" s="1502"/>
      <c r="W2" s="1502"/>
      <c r="X2" s="1502"/>
      <c r="Y2" s="1502"/>
      <c r="Z2" s="1502"/>
      <c r="AA2" s="1502"/>
      <c r="AB2" s="1502"/>
      <c r="AC2" s="1502"/>
      <c r="AD2" s="1502"/>
      <c r="AE2" s="1502"/>
      <c r="AF2" s="1502"/>
      <c r="AG2" s="1502"/>
      <c r="AH2" s="1502"/>
      <c r="AI2" s="1502"/>
      <c r="AJ2" s="1502"/>
      <c r="AK2" s="1502"/>
      <c r="AL2" s="1502"/>
      <c r="AM2" s="1502"/>
      <c r="AN2" s="1502"/>
      <c r="AO2" s="1502"/>
      <c r="AP2" s="1502"/>
      <c r="AQ2" s="1502"/>
      <c r="AR2" s="1502"/>
      <c r="AS2" s="1502"/>
      <c r="AT2" s="1502"/>
      <c r="AU2" s="1502"/>
      <c r="AV2" s="1502"/>
      <c r="AW2" s="1502"/>
      <c r="AX2" s="1502"/>
    </row>
    <row r="3" spans="1:50" ht="15" customHeight="1">
      <c r="A3" s="2393"/>
      <c r="B3" s="2394"/>
      <c r="C3" s="2395" t="s">
        <v>402</v>
      </c>
      <c r="D3" s="2396" t="str">
        <f>'Data Sheet'!$C$40</f>
        <v>April 12, 2018</v>
      </c>
      <c r="E3" s="2397" t="str">
        <f>'Data Sheet'!$C$38</f>
        <v>December 31, 2017</v>
      </c>
      <c r="F3" s="1502"/>
      <c r="G3" s="1502"/>
      <c r="H3" s="1502"/>
      <c r="I3" s="1502"/>
      <c r="J3" s="1502"/>
      <c r="K3" s="1502"/>
      <c r="L3" s="1502"/>
      <c r="M3" s="1502"/>
      <c r="N3" s="1502"/>
      <c r="O3" s="1502"/>
      <c r="P3" s="1502"/>
      <c r="Q3" s="1502"/>
      <c r="R3" s="1502"/>
      <c r="S3" s="1502"/>
      <c r="T3" s="1502"/>
      <c r="U3" s="1502"/>
      <c r="V3" s="1502"/>
      <c r="W3" s="1502"/>
      <c r="X3" s="1502"/>
      <c r="Y3" s="1502"/>
      <c r="Z3" s="1502"/>
      <c r="AA3" s="1502"/>
      <c r="AB3" s="1502"/>
      <c r="AC3" s="1502"/>
      <c r="AD3" s="1502"/>
      <c r="AE3" s="1502"/>
      <c r="AF3" s="1502"/>
      <c r="AG3" s="1502"/>
      <c r="AH3" s="1502"/>
      <c r="AI3" s="1502"/>
      <c r="AJ3" s="1502"/>
      <c r="AK3" s="1502"/>
      <c r="AL3" s="1502"/>
      <c r="AM3" s="1502"/>
      <c r="AN3" s="1502"/>
      <c r="AO3" s="1502"/>
      <c r="AP3" s="1502"/>
      <c r="AQ3" s="1502"/>
      <c r="AR3" s="1502"/>
      <c r="AS3" s="1502"/>
      <c r="AT3" s="1502"/>
      <c r="AU3" s="1502"/>
      <c r="AV3" s="1502"/>
      <c r="AW3" s="1502"/>
      <c r="AX3" s="1502"/>
    </row>
    <row r="4" spans="1:50">
      <c r="A4" s="1827" t="s">
        <v>3280</v>
      </c>
      <c r="B4" s="1740"/>
      <c r="C4" s="1740"/>
      <c r="D4" s="1740"/>
      <c r="E4" s="1741"/>
      <c r="F4" s="1502"/>
      <c r="G4" s="1502"/>
      <c r="H4" s="1502"/>
      <c r="I4" s="1502"/>
      <c r="J4" s="1502"/>
      <c r="K4" s="1502"/>
      <c r="L4" s="1502"/>
      <c r="M4" s="1502"/>
      <c r="N4" s="1502"/>
      <c r="O4" s="1502"/>
      <c r="P4" s="1502"/>
      <c r="Q4" s="1502"/>
      <c r="R4" s="1502"/>
      <c r="S4" s="1502"/>
      <c r="T4" s="1502"/>
      <c r="U4" s="1502"/>
      <c r="V4" s="1502"/>
      <c r="W4" s="1502"/>
      <c r="X4" s="1502"/>
      <c r="Y4" s="1502"/>
      <c r="Z4" s="1502"/>
      <c r="AA4" s="1502"/>
      <c r="AB4" s="1502"/>
      <c r="AC4" s="1502"/>
      <c r="AD4" s="1502"/>
      <c r="AE4" s="1502"/>
      <c r="AF4" s="1502"/>
      <c r="AG4" s="1502"/>
      <c r="AH4" s="1502"/>
      <c r="AI4" s="1502"/>
      <c r="AJ4" s="1502"/>
      <c r="AK4" s="1502"/>
      <c r="AL4" s="1502"/>
      <c r="AM4" s="1502"/>
      <c r="AN4" s="1502"/>
      <c r="AO4" s="1502"/>
      <c r="AP4" s="1502"/>
      <c r="AQ4" s="1502"/>
      <c r="AR4" s="1502"/>
      <c r="AS4" s="1502"/>
      <c r="AT4" s="1502"/>
      <c r="AU4" s="1502"/>
      <c r="AV4" s="1502"/>
      <c r="AW4" s="1502"/>
      <c r="AX4" s="1502"/>
    </row>
    <row r="5" spans="1:50">
      <c r="A5" s="3772" t="s">
        <v>3281</v>
      </c>
      <c r="B5" s="3773"/>
      <c r="C5" s="3773"/>
      <c r="D5" s="3773"/>
      <c r="E5" s="1830"/>
      <c r="F5" s="1502"/>
      <c r="G5" s="1502"/>
      <c r="H5" s="1502"/>
      <c r="I5" s="1502"/>
      <c r="J5" s="1502"/>
      <c r="K5" s="1502"/>
      <c r="L5" s="1502"/>
      <c r="M5" s="1502"/>
      <c r="N5" s="1502"/>
      <c r="O5" s="1502"/>
      <c r="P5" s="1502"/>
      <c r="Q5" s="1502"/>
      <c r="R5" s="1502"/>
      <c r="S5" s="1502"/>
      <c r="T5" s="1502"/>
      <c r="U5" s="1502"/>
      <c r="V5" s="1502"/>
      <c r="W5" s="1502"/>
      <c r="X5" s="1502"/>
      <c r="Y5" s="1502"/>
      <c r="Z5" s="1502"/>
      <c r="AA5" s="1502"/>
      <c r="AB5" s="1502"/>
      <c r="AC5" s="1502"/>
      <c r="AD5" s="1502"/>
      <c r="AE5" s="1502"/>
      <c r="AF5" s="1502"/>
      <c r="AG5" s="1502"/>
      <c r="AH5" s="1502"/>
      <c r="AI5" s="1502"/>
      <c r="AJ5" s="1502"/>
      <c r="AK5" s="1502"/>
      <c r="AL5" s="1502"/>
      <c r="AM5" s="1502"/>
      <c r="AN5" s="1502"/>
      <c r="AO5" s="1502"/>
      <c r="AP5" s="1502"/>
      <c r="AQ5" s="1502"/>
      <c r="AR5" s="1502"/>
      <c r="AS5" s="1502"/>
      <c r="AT5" s="1502"/>
      <c r="AU5" s="1502"/>
      <c r="AV5" s="1502"/>
      <c r="AW5" s="1502"/>
      <c r="AX5" s="1502"/>
    </row>
    <row r="6" spans="1:50">
      <c r="A6" s="3774" t="s">
        <v>877</v>
      </c>
      <c r="B6" s="3775"/>
      <c r="C6" s="3775"/>
      <c r="D6" s="3775"/>
      <c r="E6" s="1830"/>
      <c r="F6" s="1502"/>
      <c r="G6" s="1502"/>
      <c r="H6" s="1502"/>
      <c r="I6" s="1502"/>
      <c r="J6" s="1502"/>
      <c r="K6" s="1502"/>
      <c r="L6" s="1502"/>
      <c r="M6" s="1502"/>
      <c r="N6" s="1502"/>
      <c r="O6" s="1502"/>
      <c r="P6" s="1502"/>
      <c r="Q6" s="1502"/>
      <c r="R6" s="1502"/>
      <c r="S6" s="1502"/>
      <c r="T6" s="1502"/>
      <c r="U6" s="1502"/>
      <c r="V6" s="1502"/>
      <c r="W6" s="1502"/>
      <c r="X6" s="1502"/>
      <c r="Y6" s="1502"/>
      <c r="Z6" s="1502"/>
      <c r="AA6" s="1502"/>
      <c r="AB6" s="1502"/>
      <c r="AC6" s="1502"/>
      <c r="AD6" s="1502"/>
      <c r="AE6" s="1502"/>
      <c r="AF6" s="1502"/>
      <c r="AG6" s="1502"/>
      <c r="AH6" s="1502"/>
      <c r="AI6" s="1502"/>
      <c r="AJ6" s="1502"/>
      <c r="AK6" s="1502"/>
      <c r="AL6" s="1502"/>
      <c r="AM6" s="1502"/>
      <c r="AN6" s="1502"/>
      <c r="AO6" s="1502"/>
      <c r="AP6" s="1502"/>
      <c r="AQ6" s="1502"/>
      <c r="AR6" s="1502"/>
      <c r="AS6" s="1502"/>
      <c r="AT6" s="1502"/>
      <c r="AU6" s="1502"/>
      <c r="AV6" s="1502"/>
      <c r="AW6" s="1502"/>
      <c r="AX6" s="1502"/>
    </row>
    <row r="7" spans="1:50">
      <c r="A7" s="3774" t="s">
        <v>119</v>
      </c>
      <c r="B7" s="3775"/>
      <c r="C7" s="3775"/>
      <c r="D7" s="3775"/>
      <c r="E7" s="1830"/>
      <c r="F7" s="1502"/>
      <c r="G7" s="1502"/>
      <c r="H7" s="1502"/>
      <c r="I7" s="1502"/>
      <c r="J7" s="1502"/>
      <c r="K7" s="1502"/>
      <c r="L7" s="1502"/>
      <c r="M7" s="1502"/>
      <c r="N7" s="1502"/>
      <c r="O7" s="1502"/>
      <c r="P7" s="1502"/>
      <c r="Q7" s="1502"/>
      <c r="R7" s="1502"/>
      <c r="S7" s="1502"/>
      <c r="T7" s="1502"/>
      <c r="U7" s="1502"/>
      <c r="V7" s="1502"/>
      <c r="W7" s="1502"/>
      <c r="X7" s="1502"/>
      <c r="Y7" s="1502"/>
      <c r="Z7" s="1502"/>
      <c r="AA7" s="1502"/>
      <c r="AB7" s="1502"/>
      <c r="AC7" s="1502"/>
      <c r="AD7" s="1502"/>
      <c r="AE7" s="1502"/>
      <c r="AF7" s="1502"/>
      <c r="AG7" s="1502"/>
      <c r="AH7" s="1502"/>
      <c r="AI7" s="1502"/>
      <c r="AJ7" s="1502"/>
      <c r="AK7" s="1502"/>
      <c r="AL7" s="1502"/>
      <c r="AM7" s="1502"/>
      <c r="AN7" s="1502"/>
      <c r="AO7" s="1502"/>
      <c r="AP7" s="1502"/>
      <c r="AQ7" s="1502"/>
      <c r="AR7" s="1502"/>
      <c r="AS7" s="1502"/>
      <c r="AT7" s="1502"/>
      <c r="AU7" s="1502"/>
      <c r="AV7" s="1502"/>
      <c r="AW7" s="1502"/>
      <c r="AX7" s="1502"/>
    </row>
    <row r="8" spans="1:50">
      <c r="A8" s="3784" t="s">
        <v>120</v>
      </c>
      <c r="B8" s="3785"/>
      <c r="C8" s="3785"/>
      <c r="D8" s="3785"/>
      <c r="E8" s="1482"/>
      <c r="F8" s="1502"/>
      <c r="G8" s="1502"/>
      <c r="H8" s="1502"/>
      <c r="I8" s="1502"/>
      <c r="J8" s="1502"/>
      <c r="K8" s="1502"/>
      <c r="L8" s="1502"/>
      <c r="M8" s="1502"/>
      <c r="N8" s="1502"/>
      <c r="O8" s="1502"/>
      <c r="P8" s="1502"/>
      <c r="Q8" s="1502"/>
      <c r="R8" s="1502"/>
      <c r="S8" s="1502"/>
      <c r="T8" s="1502"/>
      <c r="U8" s="1502"/>
      <c r="V8" s="1502"/>
      <c r="W8" s="1502"/>
      <c r="X8" s="1502"/>
      <c r="Y8" s="1502"/>
      <c r="Z8" s="1502"/>
      <c r="AA8" s="1502"/>
      <c r="AB8" s="1502"/>
      <c r="AC8" s="1502"/>
      <c r="AD8" s="1502"/>
      <c r="AE8" s="1502"/>
      <c r="AF8" s="1502"/>
      <c r="AG8" s="1502"/>
      <c r="AH8" s="1502"/>
      <c r="AI8" s="1502"/>
      <c r="AJ8" s="1502"/>
      <c r="AK8" s="1502"/>
      <c r="AL8" s="1502"/>
      <c r="AM8" s="1502"/>
      <c r="AN8" s="1502"/>
      <c r="AO8" s="1502"/>
      <c r="AP8" s="1502"/>
      <c r="AQ8" s="1502"/>
      <c r="AR8" s="1502"/>
      <c r="AS8" s="1502"/>
      <c r="AT8" s="1502"/>
      <c r="AU8" s="1502"/>
      <c r="AV8" s="1502"/>
      <c r="AW8" s="1502"/>
      <c r="AX8" s="1502"/>
    </row>
    <row r="9" spans="1:50">
      <c r="A9" s="1480"/>
      <c r="B9" s="1502"/>
      <c r="C9" s="1502"/>
      <c r="D9" s="1502"/>
      <c r="E9" s="1482"/>
      <c r="F9" s="1502"/>
      <c r="G9" s="1502"/>
      <c r="H9" s="1502"/>
      <c r="I9" s="1502"/>
      <c r="J9" s="1502"/>
      <c r="K9" s="1502"/>
      <c r="L9" s="1502"/>
      <c r="M9" s="1502"/>
      <c r="N9" s="1502"/>
      <c r="O9" s="1502"/>
      <c r="P9" s="1502"/>
      <c r="Q9" s="1502"/>
      <c r="R9" s="1502"/>
      <c r="S9" s="1502"/>
      <c r="T9" s="1502"/>
      <c r="U9" s="1502"/>
      <c r="V9" s="1502"/>
      <c r="W9" s="1502"/>
      <c r="X9" s="1502"/>
      <c r="Y9" s="1502"/>
      <c r="Z9" s="1502"/>
      <c r="AA9" s="1502"/>
      <c r="AB9" s="1502"/>
      <c r="AC9" s="1502"/>
      <c r="AD9" s="1502"/>
      <c r="AE9" s="1502"/>
      <c r="AF9" s="1502"/>
      <c r="AG9" s="1502"/>
      <c r="AH9" s="1502"/>
      <c r="AI9" s="1502"/>
      <c r="AJ9" s="1502"/>
      <c r="AK9" s="1502"/>
      <c r="AL9" s="1502"/>
      <c r="AM9" s="1502"/>
      <c r="AN9" s="1502"/>
      <c r="AO9" s="1502"/>
      <c r="AP9" s="1502"/>
      <c r="AQ9" s="1502"/>
      <c r="AR9" s="1502"/>
      <c r="AS9" s="1502"/>
      <c r="AT9" s="1502"/>
      <c r="AU9" s="1502"/>
      <c r="AV9" s="1502"/>
      <c r="AW9" s="1502"/>
      <c r="AX9" s="1502"/>
    </row>
    <row r="10" spans="1:50">
      <c r="A10" s="1491"/>
      <c r="B10" s="1832"/>
      <c r="C10" s="1518"/>
      <c r="D10" s="1518"/>
      <c r="E10" s="2077" t="s">
        <v>1822</v>
      </c>
      <c r="F10" s="1502"/>
      <c r="G10" s="1502"/>
      <c r="H10" s="1502"/>
      <c r="I10" s="1502"/>
      <c r="J10" s="1502"/>
      <c r="K10" s="1502"/>
      <c r="L10" s="1502"/>
      <c r="M10" s="1502"/>
      <c r="N10" s="1502"/>
      <c r="O10" s="1502"/>
      <c r="P10" s="1502"/>
      <c r="Q10" s="1502"/>
      <c r="R10" s="1502"/>
      <c r="S10" s="1502"/>
      <c r="T10" s="1502"/>
      <c r="U10" s="1502"/>
      <c r="V10" s="1502"/>
      <c r="W10" s="1502"/>
      <c r="X10" s="1502"/>
      <c r="Y10" s="1502"/>
      <c r="Z10" s="1502"/>
      <c r="AA10" s="1502"/>
      <c r="AB10" s="1502"/>
      <c r="AC10" s="1502"/>
      <c r="AD10" s="1502"/>
      <c r="AE10" s="1502"/>
      <c r="AF10" s="1502"/>
      <c r="AG10" s="1502"/>
      <c r="AH10" s="1502"/>
      <c r="AI10" s="1502"/>
      <c r="AJ10" s="1502"/>
      <c r="AK10" s="1502"/>
      <c r="AL10" s="1502"/>
      <c r="AM10" s="1502"/>
      <c r="AN10" s="1502"/>
      <c r="AO10" s="1502"/>
      <c r="AP10" s="1502"/>
      <c r="AQ10" s="1502"/>
      <c r="AR10" s="1502"/>
      <c r="AS10" s="1502"/>
      <c r="AT10" s="1502"/>
      <c r="AU10" s="1502"/>
      <c r="AV10" s="1502"/>
      <c r="AW10" s="1502"/>
      <c r="AX10" s="1502"/>
    </row>
    <row r="11" spans="1:50">
      <c r="A11" s="1508" t="s">
        <v>1714</v>
      </c>
      <c r="B11" s="3778" t="s">
        <v>3279</v>
      </c>
      <c r="C11" s="3779"/>
      <c r="D11" s="3780"/>
      <c r="E11" s="1834" t="s">
        <v>2501</v>
      </c>
      <c r="F11" s="1502"/>
      <c r="G11" s="1502"/>
      <c r="H11" s="1502"/>
      <c r="I11" s="1502"/>
      <c r="J11" s="1502"/>
      <c r="K11" s="1502"/>
      <c r="L11" s="1502"/>
      <c r="M11" s="1502"/>
      <c r="N11" s="1502"/>
      <c r="O11" s="1502"/>
      <c r="P11" s="1502"/>
      <c r="Q11" s="1502"/>
      <c r="R11" s="1502"/>
      <c r="S11" s="1502"/>
      <c r="T11" s="1502"/>
      <c r="U11" s="1502"/>
      <c r="V11" s="1502"/>
      <c r="W11" s="1502"/>
      <c r="X11" s="1502"/>
      <c r="Y11" s="1502"/>
      <c r="Z11" s="1502"/>
      <c r="AA11" s="1502"/>
      <c r="AB11" s="1502"/>
      <c r="AC11" s="1502"/>
      <c r="AD11" s="1502"/>
      <c r="AE11" s="1502"/>
      <c r="AF11" s="1502"/>
      <c r="AG11" s="1502"/>
      <c r="AH11" s="1502"/>
      <c r="AI11" s="1502"/>
      <c r="AJ11" s="1502"/>
      <c r="AK11" s="1502"/>
      <c r="AL11" s="1502"/>
      <c r="AM11" s="1502"/>
      <c r="AN11" s="1502"/>
      <c r="AO11" s="1502"/>
      <c r="AP11" s="1502"/>
      <c r="AQ11" s="1502"/>
      <c r="AR11" s="1502"/>
      <c r="AS11" s="1502"/>
      <c r="AT11" s="1502"/>
      <c r="AU11" s="1502"/>
      <c r="AV11" s="1502"/>
      <c r="AW11" s="1502"/>
      <c r="AX11" s="1502"/>
    </row>
    <row r="12" spans="1:50">
      <c r="A12" s="1835" t="s">
        <v>1717</v>
      </c>
      <c r="B12" s="3781" t="s">
        <v>3005</v>
      </c>
      <c r="C12" s="3782"/>
      <c r="D12" s="3783"/>
      <c r="E12" s="1837" t="s">
        <v>3006</v>
      </c>
      <c r="F12" s="1502"/>
      <c r="G12" s="1502"/>
      <c r="H12" s="1502"/>
      <c r="I12" s="1502"/>
      <c r="J12" s="1502"/>
      <c r="K12" s="1502"/>
      <c r="L12" s="1502"/>
      <c r="M12" s="1502"/>
      <c r="N12" s="1502"/>
      <c r="O12" s="1502"/>
      <c r="P12" s="1502"/>
      <c r="Q12" s="1502"/>
      <c r="R12" s="1502"/>
      <c r="S12" s="1502"/>
      <c r="T12" s="1502"/>
      <c r="U12" s="1502"/>
      <c r="V12" s="1502"/>
      <c r="W12" s="1502"/>
      <c r="X12" s="1502"/>
      <c r="Y12" s="1502"/>
      <c r="Z12" s="1502"/>
      <c r="AA12" s="1502"/>
      <c r="AB12" s="1502"/>
      <c r="AC12" s="1502"/>
      <c r="AD12" s="1502"/>
      <c r="AE12" s="1502"/>
      <c r="AF12" s="1502"/>
      <c r="AG12" s="1502"/>
      <c r="AH12" s="1502"/>
      <c r="AI12" s="1502"/>
      <c r="AJ12" s="1502"/>
      <c r="AK12" s="1502"/>
      <c r="AL12" s="1502"/>
      <c r="AM12" s="1502"/>
      <c r="AN12" s="1502"/>
      <c r="AO12" s="1502"/>
      <c r="AP12" s="1502"/>
      <c r="AQ12" s="1502"/>
      <c r="AR12" s="1502"/>
      <c r="AS12" s="1502"/>
      <c r="AT12" s="1502"/>
      <c r="AU12" s="1502"/>
      <c r="AV12" s="1502"/>
      <c r="AW12" s="1502"/>
      <c r="AX12" s="1502"/>
    </row>
    <row r="13" spans="1:50">
      <c r="A13" s="1508" t="s">
        <v>1722</v>
      </c>
      <c r="B13" s="1735"/>
      <c r="C13" s="1502"/>
      <c r="D13" s="1502"/>
      <c r="E13" s="1910"/>
      <c r="F13" s="1502"/>
      <c r="G13" s="1502"/>
      <c r="H13" s="1502"/>
      <c r="I13" s="1502"/>
      <c r="J13" s="1502"/>
      <c r="K13" s="1502"/>
      <c r="L13" s="1502"/>
      <c r="M13" s="1502"/>
      <c r="N13" s="1502"/>
      <c r="O13" s="1502"/>
      <c r="P13" s="1502"/>
      <c r="Q13" s="1502"/>
      <c r="R13" s="1502"/>
      <c r="S13" s="1502"/>
      <c r="T13" s="1502"/>
      <c r="U13" s="1502"/>
      <c r="V13" s="1502"/>
      <c r="W13" s="1502"/>
      <c r="X13" s="1502"/>
      <c r="Y13" s="1502"/>
      <c r="Z13" s="1502"/>
      <c r="AA13" s="1502"/>
      <c r="AB13" s="1502"/>
      <c r="AC13" s="1502"/>
      <c r="AD13" s="1502"/>
      <c r="AE13" s="1502"/>
      <c r="AF13" s="1502"/>
      <c r="AG13" s="1502"/>
      <c r="AH13" s="1502"/>
      <c r="AI13" s="1502"/>
      <c r="AJ13" s="1502"/>
      <c r="AK13" s="1502"/>
      <c r="AL13" s="1502"/>
      <c r="AM13" s="1502"/>
      <c r="AN13" s="1502"/>
      <c r="AO13" s="1502"/>
      <c r="AP13" s="1502"/>
      <c r="AQ13" s="1502"/>
      <c r="AR13" s="1502"/>
      <c r="AS13" s="1502"/>
      <c r="AT13" s="1502"/>
      <c r="AU13" s="1502"/>
      <c r="AV13" s="1502"/>
      <c r="AW13" s="1502"/>
      <c r="AX13" s="1502"/>
    </row>
    <row r="14" spans="1:50">
      <c r="A14" s="1508" t="s">
        <v>1723</v>
      </c>
      <c r="B14" s="1735"/>
      <c r="C14" s="1502"/>
      <c r="D14" s="1502"/>
      <c r="E14" s="1911"/>
      <c r="F14" s="1502"/>
      <c r="G14" s="1502"/>
      <c r="H14" s="1502"/>
      <c r="I14" s="1502"/>
      <c r="J14" s="1502"/>
      <c r="K14" s="1502"/>
      <c r="L14" s="1502"/>
      <c r="M14" s="1502"/>
      <c r="N14" s="1502"/>
      <c r="O14" s="1502"/>
      <c r="P14" s="1502"/>
      <c r="Q14" s="1502"/>
      <c r="R14" s="1502"/>
      <c r="S14" s="1502"/>
      <c r="T14" s="1502"/>
      <c r="U14" s="1502"/>
      <c r="V14" s="1502"/>
      <c r="W14" s="1502"/>
      <c r="X14" s="1502"/>
      <c r="Y14" s="1502"/>
      <c r="Z14" s="1502"/>
      <c r="AA14" s="1502"/>
      <c r="AB14" s="1502"/>
      <c r="AC14" s="1502"/>
      <c r="AD14" s="1502"/>
      <c r="AE14" s="1502"/>
      <c r="AF14" s="1502"/>
      <c r="AG14" s="1502"/>
      <c r="AH14" s="1502"/>
      <c r="AI14" s="1502"/>
      <c r="AJ14" s="1502"/>
      <c r="AK14" s="1502"/>
      <c r="AL14" s="1502"/>
      <c r="AM14" s="1502"/>
      <c r="AN14" s="1502"/>
      <c r="AO14" s="1502"/>
      <c r="AP14" s="1502"/>
      <c r="AQ14" s="1502"/>
      <c r="AR14" s="1502"/>
      <c r="AS14" s="1502"/>
      <c r="AT14" s="1502"/>
      <c r="AU14" s="1502"/>
      <c r="AV14" s="1502"/>
      <c r="AW14" s="1502"/>
      <c r="AX14" s="1502"/>
    </row>
    <row r="15" spans="1:50">
      <c r="A15" s="1508" t="s">
        <v>1724</v>
      </c>
      <c r="B15" s="1735"/>
      <c r="C15" s="1502"/>
      <c r="D15" s="1502"/>
      <c r="E15" s="1911"/>
      <c r="F15" s="1502"/>
      <c r="G15" s="1502"/>
      <c r="H15" s="1502"/>
      <c r="I15" s="1502"/>
      <c r="J15" s="1502"/>
      <c r="K15" s="1502"/>
      <c r="L15" s="1502"/>
      <c r="M15" s="1502"/>
      <c r="N15" s="1502"/>
      <c r="O15" s="1502"/>
      <c r="P15" s="1502"/>
      <c r="Q15" s="1502"/>
      <c r="R15" s="1502"/>
      <c r="S15" s="1502"/>
      <c r="T15" s="1502"/>
      <c r="U15" s="1502"/>
      <c r="V15" s="1502"/>
      <c r="W15" s="1502"/>
      <c r="X15" s="1502"/>
      <c r="Y15" s="1502"/>
      <c r="Z15" s="1502"/>
      <c r="AA15" s="1502"/>
      <c r="AB15" s="1502"/>
      <c r="AC15" s="1502"/>
      <c r="AD15" s="1502"/>
      <c r="AE15" s="1502"/>
      <c r="AF15" s="1502"/>
      <c r="AG15" s="1502"/>
      <c r="AH15" s="1502"/>
      <c r="AI15" s="1502"/>
      <c r="AJ15" s="1502"/>
      <c r="AK15" s="1502"/>
      <c r="AL15" s="1502"/>
      <c r="AM15" s="1502"/>
      <c r="AN15" s="1502"/>
      <c r="AO15" s="1502"/>
      <c r="AP15" s="1502"/>
      <c r="AQ15" s="1502"/>
      <c r="AR15" s="1502"/>
      <c r="AS15" s="1502"/>
      <c r="AT15" s="1502"/>
      <c r="AU15" s="1502"/>
      <c r="AV15" s="1502"/>
      <c r="AW15" s="1502"/>
      <c r="AX15" s="1502"/>
    </row>
    <row r="16" spans="1:50">
      <c r="A16" s="1508" t="s">
        <v>1725</v>
      </c>
      <c r="B16" s="1735"/>
      <c r="C16" s="1502"/>
      <c r="D16" s="1502"/>
      <c r="E16" s="1911"/>
      <c r="F16" s="1502"/>
      <c r="G16" s="1502"/>
      <c r="H16" s="1502"/>
      <c r="I16" s="1502"/>
      <c r="J16" s="1502"/>
      <c r="K16" s="1502"/>
      <c r="L16" s="1502"/>
      <c r="M16" s="1502"/>
      <c r="N16" s="1502"/>
      <c r="O16" s="1502"/>
      <c r="P16" s="1502"/>
      <c r="Q16" s="1502"/>
      <c r="R16" s="1502"/>
      <c r="S16" s="1502"/>
      <c r="T16" s="1502"/>
      <c r="U16" s="1502"/>
      <c r="V16" s="1502"/>
      <c r="W16" s="1502"/>
      <c r="X16" s="1502"/>
      <c r="Y16" s="1502"/>
      <c r="Z16" s="1502"/>
      <c r="AA16" s="1502"/>
      <c r="AB16" s="1502"/>
      <c r="AC16" s="1502"/>
      <c r="AD16" s="1502"/>
      <c r="AE16" s="1502"/>
      <c r="AF16" s="1502"/>
      <c r="AG16" s="1502"/>
      <c r="AH16" s="1502"/>
      <c r="AI16" s="1502"/>
      <c r="AJ16" s="1502"/>
      <c r="AK16" s="1502"/>
      <c r="AL16" s="1502"/>
      <c r="AM16" s="1502"/>
      <c r="AN16" s="1502"/>
      <c r="AO16" s="1502"/>
      <c r="AP16" s="1502"/>
      <c r="AQ16" s="1502"/>
      <c r="AR16" s="1502"/>
      <c r="AS16" s="1502"/>
      <c r="AT16" s="1502"/>
      <c r="AU16" s="1502"/>
      <c r="AV16" s="1502"/>
      <c r="AW16" s="1502"/>
      <c r="AX16" s="1502"/>
    </row>
    <row r="17" spans="1:50">
      <c r="A17" s="1508" t="s">
        <v>1726</v>
      </c>
      <c r="B17" s="1735"/>
      <c r="C17" s="1502"/>
      <c r="D17" s="1502"/>
      <c r="E17" s="1911"/>
      <c r="F17" s="1502"/>
      <c r="G17" s="1502"/>
      <c r="H17" s="1502"/>
      <c r="I17" s="1502"/>
      <c r="J17" s="1502"/>
      <c r="K17" s="1502"/>
      <c r="L17" s="1502"/>
      <c r="M17" s="1502"/>
      <c r="N17" s="1502"/>
      <c r="O17" s="1502"/>
      <c r="P17" s="1502"/>
      <c r="Q17" s="1502"/>
      <c r="R17" s="1502"/>
      <c r="S17" s="1502"/>
      <c r="T17" s="1502"/>
      <c r="U17" s="1502"/>
      <c r="V17" s="1502"/>
      <c r="W17" s="1502"/>
      <c r="X17" s="1502"/>
      <c r="Y17" s="1502"/>
      <c r="Z17" s="1502"/>
      <c r="AA17" s="1502"/>
      <c r="AB17" s="1502"/>
      <c r="AC17" s="1502"/>
      <c r="AD17" s="1502"/>
      <c r="AE17" s="1502"/>
      <c r="AF17" s="1502"/>
      <c r="AG17" s="1502"/>
      <c r="AH17" s="1502"/>
      <c r="AI17" s="1502"/>
      <c r="AJ17" s="1502"/>
      <c r="AK17" s="1502"/>
      <c r="AL17" s="1502"/>
      <c r="AM17" s="1502"/>
      <c r="AN17" s="1502"/>
      <c r="AO17" s="1502"/>
      <c r="AP17" s="1502"/>
      <c r="AQ17" s="1502"/>
      <c r="AR17" s="1502"/>
      <c r="AS17" s="1502"/>
      <c r="AT17" s="1502"/>
      <c r="AU17" s="1502"/>
      <c r="AV17" s="1502"/>
      <c r="AW17" s="1502"/>
      <c r="AX17" s="1502"/>
    </row>
    <row r="18" spans="1:50">
      <c r="A18" s="1508" t="s">
        <v>1727</v>
      </c>
      <c r="B18" s="1735"/>
      <c r="C18" s="1502"/>
      <c r="D18" s="1502"/>
      <c r="E18" s="1911"/>
      <c r="F18" s="1502"/>
      <c r="G18" s="1502"/>
      <c r="H18" s="1502"/>
      <c r="I18" s="1502"/>
      <c r="J18" s="1502"/>
      <c r="K18" s="1502"/>
      <c r="L18" s="1502"/>
      <c r="M18" s="1502"/>
      <c r="N18" s="1502"/>
      <c r="O18" s="1502"/>
      <c r="P18" s="1502"/>
      <c r="Q18" s="1502"/>
      <c r="R18" s="1502"/>
      <c r="S18" s="1502"/>
      <c r="T18" s="1502"/>
      <c r="U18" s="1502"/>
      <c r="V18" s="1502"/>
      <c r="W18" s="1502"/>
      <c r="X18" s="1502"/>
      <c r="Y18" s="1502"/>
      <c r="Z18" s="1502"/>
      <c r="AA18" s="1502"/>
      <c r="AB18" s="1502"/>
      <c r="AC18" s="1502"/>
      <c r="AD18" s="1502"/>
      <c r="AE18" s="1502"/>
      <c r="AF18" s="1502"/>
      <c r="AG18" s="1502"/>
      <c r="AH18" s="1502"/>
      <c r="AI18" s="1502"/>
      <c r="AJ18" s="1502"/>
      <c r="AK18" s="1502"/>
      <c r="AL18" s="1502"/>
      <c r="AM18" s="1502"/>
      <c r="AN18" s="1502"/>
      <c r="AO18" s="1502"/>
      <c r="AP18" s="1502"/>
      <c r="AQ18" s="1502"/>
      <c r="AR18" s="1502"/>
      <c r="AS18" s="1502"/>
      <c r="AT18" s="1502"/>
      <c r="AU18" s="1502"/>
      <c r="AV18" s="1502"/>
      <c r="AW18" s="1502"/>
      <c r="AX18" s="1502"/>
    </row>
    <row r="19" spans="1:50">
      <c r="A19" s="1508" t="s">
        <v>1728</v>
      </c>
      <c r="B19" s="1735"/>
      <c r="C19" s="1502"/>
      <c r="D19" s="1502"/>
      <c r="E19" s="1911"/>
      <c r="F19" s="1502"/>
      <c r="G19" s="1502"/>
      <c r="H19" s="1502"/>
      <c r="I19" s="1502"/>
      <c r="J19" s="1502"/>
      <c r="K19" s="1502"/>
      <c r="L19" s="1502"/>
      <c r="M19" s="1502"/>
      <c r="N19" s="1502"/>
      <c r="O19" s="1502"/>
      <c r="P19" s="1502"/>
      <c r="Q19" s="1502"/>
      <c r="R19" s="1502"/>
      <c r="S19" s="1502"/>
      <c r="T19" s="1502"/>
      <c r="U19" s="1502"/>
      <c r="V19" s="1502"/>
      <c r="W19" s="1502"/>
      <c r="X19" s="1502"/>
      <c r="Y19" s="1502"/>
      <c r="Z19" s="1502"/>
      <c r="AA19" s="1502"/>
      <c r="AB19" s="1502"/>
      <c r="AC19" s="1502"/>
      <c r="AD19" s="1502"/>
      <c r="AE19" s="1502"/>
      <c r="AF19" s="1502"/>
      <c r="AG19" s="1502"/>
      <c r="AH19" s="1502"/>
      <c r="AI19" s="1502"/>
      <c r="AJ19" s="1502"/>
      <c r="AK19" s="1502"/>
      <c r="AL19" s="1502"/>
      <c r="AM19" s="1502"/>
      <c r="AN19" s="1502"/>
      <c r="AO19" s="1502"/>
      <c r="AP19" s="1502"/>
      <c r="AQ19" s="1502"/>
      <c r="AR19" s="1502"/>
      <c r="AS19" s="1502"/>
      <c r="AT19" s="1502"/>
      <c r="AU19" s="1502"/>
      <c r="AV19" s="1502"/>
      <c r="AW19" s="1502"/>
      <c r="AX19" s="1502"/>
    </row>
    <row r="20" spans="1:50">
      <c r="A20" s="1508" t="s">
        <v>1729</v>
      </c>
      <c r="B20" s="1735"/>
      <c r="C20" s="1502"/>
      <c r="D20" s="1502"/>
      <c r="E20" s="1911"/>
      <c r="F20" s="1502"/>
      <c r="G20" s="1502"/>
      <c r="H20" s="1502"/>
      <c r="I20" s="1502"/>
      <c r="J20" s="1502"/>
      <c r="K20" s="1502"/>
      <c r="L20" s="1502"/>
      <c r="M20" s="1502"/>
      <c r="N20" s="1502"/>
      <c r="O20" s="1502"/>
      <c r="P20" s="1502"/>
      <c r="Q20" s="1502"/>
      <c r="R20" s="1502"/>
      <c r="S20" s="1502"/>
      <c r="T20" s="1502"/>
      <c r="U20" s="1502"/>
      <c r="V20" s="1502"/>
      <c r="W20" s="1502"/>
      <c r="X20" s="1502"/>
      <c r="Y20" s="1502"/>
      <c r="Z20" s="1502"/>
      <c r="AA20" s="1502"/>
      <c r="AB20" s="1502"/>
      <c r="AC20" s="1502"/>
      <c r="AD20" s="1502"/>
      <c r="AE20" s="1502"/>
      <c r="AF20" s="1502"/>
      <c r="AG20" s="1502"/>
      <c r="AH20" s="1502"/>
      <c r="AI20" s="1502"/>
      <c r="AJ20" s="1502"/>
      <c r="AK20" s="1502"/>
      <c r="AL20" s="1502"/>
      <c r="AM20" s="1502"/>
      <c r="AN20" s="1502"/>
      <c r="AO20" s="1502"/>
      <c r="AP20" s="1502"/>
      <c r="AQ20" s="1502"/>
      <c r="AR20" s="1502"/>
      <c r="AS20" s="1502"/>
      <c r="AT20" s="1502"/>
      <c r="AU20" s="1502"/>
      <c r="AV20" s="1502"/>
      <c r="AW20" s="1502"/>
      <c r="AX20" s="1502"/>
    </row>
    <row r="21" spans="1:50">
      <c r="A21" s="1508" t="s">
        <v>1730</v>
      </c>
      <c r="B21" s="1735"/>
      <c r="C21" s="1502"/>
      <c r="D21" s="1502"/>
      <c r="E21" s="1911"/>
      <c r="F21" s="1502"/>
      <c r="G21" s="1502"/>
      <c r="H21" s="1502"/>
      <c r="I21" s="1502"/>
      <c r="J21" s="1502"/>
      <c r="K21" s="1502"/>
      <c r="L21" s="1502"/>
      <c r="M21" s="1502"/>
      <c r="N21" s="1502"/>
      <c r="O21" s="1502"/>
      <c r="P21" s="1502"/>
      <c r="Q21" s="1502"/>
      <c r="R21" s="1502"/>
      <c r="S21" s="1502"/>
      <c r="T21" s="1502"/>
      <c r="U21" s="1502"/>
      <c r="V21" s="1502"/>
      <c r="W21" s="1502"/>
      <c r="X21" s="1502"/>
      <c r="Y21" s="1502"/>
      <c r="Z21" s="1502"/>
      <c r="AA21" s="1502"/>
      <c r="AB21" s="1502"/>
      <c r="AC21" s="1502"/>
      <c r="AD21" s="1502"/>
      <c r="AE21" s="1502"/>
      <c r="AF21" s="1502"/>
      <c r="AG21" s="1502"/>
      <c r="AH21" s="1502"/>
      <c r="AI21" s="1502"/>
      <c r="AJ21" s="1502"/>
      <c r="AK21" s="1502"/>
      <c r="AL21" s="1502"/>
      <c r="AM21" s="1502"/>
      <c r="AN21" s="1502"/>
      <c r="AO21" s="1502"/>
      <c r="AP21" s="1502"/>
      <c r="AQ21" s="1502"/>
      <c r="AR21" s="1502"/>
      <c r="AS21" s="1502"/>
      <c r="AT21" s="1502"/>
      <c r="AU21" s="1502"/>
      <c r="AV21" s="1502"/>
      <c r="AW21" s="1502"/>
      <c r="AX21" s="1502"/>
    </row>
    <row r="22" spans="1:50">
      <c r="A22" s="1508" t="s">
        <v>1731</v>
      </c>
      <c r="B22" s="1735"/>
      <c r="C22" s="1502"/>
      <c r="D22" s="1502"/>
      <c r="E22" s="1911"/>
      <c r="F22" s="1502"/>
      <c r="G22" s="1502"/>
      <c r="H22" s="1502"/>
      <c r="I22" s="1502"/>
      <c r="J22" s="1502"/>
      <c r="K22" s="1502"/>
      <c r="L22" s="1502"/>
      <c r="M22" s="1502"/>
      <c r="N22" s="1502"/>
      <c r="O22" s="1502"/>
      <c r="P22" s="1502"/>
      <c r="Q22" s="1502"/>
      <c r="R22" s="1502"/>
      <c r="S22" s="1502"/>
      <c r="T22" s="1502"/>
      <c r="U22" s="1502"/>
      <c r="V22" s="1502"/>
      <c r="W22" s="1502"/>
      <c r="X22" s="1502"/>
      <c r="Y22" s="1502"/>
      <c r="Z22" s="1502"/>
      <c r="AA22" s="1502"/>
      <c r="AB22" s="1502"/>
      <c r="AC22" s="1502"/>
      <c r="AD22" s="1502"/>
      <c r="AE22" s="1502"/>
      <c r="AF22" s="1502"/>
      <c r="AG22" s="1502"/>
      <c r="AH22" s="1502"/>
      <c r="AI22" s="1502"/>
      <c r="AJ22" s="1502"/>
      <c r="AK22" s="1502"/>
      <c r="AL22" s="1502"/>
      <c r="AM22" s="1502"/>
      <c r="AN22" s="1502"/>
      <c r="AO22" s="1502"/>
      <c r="AP22" s="1502"/>
      <c r="AQ22" s="1502"/>
      <c r="AR22" s="1502"/>
      <c r="AS22" s="1502"/>
      <c r="AT22" s="1502"/>
      <c r="AU22" s="1502"/>
      <c r="AV22" s="1502"/>
      <c r="AW22" s="1502"/>
      <c r="AX22" s="1502"/>
    </row>
    <row r="23" spans="1:50">
      <c r="A23" s="1508" t="s">
        <v>1732</v>
      </c>
      <c r="B23" s="1735"/>
      <c r="C23" s="1502"/>
      <c r="D23" s="1502"/>
      <c r="E23" s="1911"/>
      <c r="F23" s="1502"/>
      <c r="G23" s="1502"/>
      <c r="H23" s="1502"/>
      <c r="I23" s="1502"/>
      <c r="J23" s="1502"/>
      <c r="K23" s="1502"/>
      <c r="L23" s="1502"/>
      <c r="M23" s="1502"/>
      <c r="N23" s="1502"/>
      <c r="O23" s="1502"/>
      <c r="P23" s="1502"/>
      <c r="Q23" s="1502"/>
      <c r="R23" s="1502"/>
      <c r="S23" s="1502"/>
      <c r="T23" s="1502"/>
      <c r="U23" s="1502"/>
      <c r="V23" s="1502"/>
      <c r="W23" s="1502"/>
      <c r="X23" s="1502"/>
      <c r="Y23" s="1502"/>
      <c r="Z23" s="1502"/>
      <c r="AA23" s="1502"/>
      <c r="AB23" s="1502"/>
      <c r="AC23" s="1502"/>
      <c r="AD23" s="1502"/>
      <c r="AE23" s="1502"/>
      <c r="AF23" s="1502"/>
      <c r="AG23" s="1502"/>
      <c r="AH23" s="1502"/>
      <c r="AI23" s="1502"/>
      <c r="AJ23" s="1502"/>
      <c r="AK23" s="1502"/>
      <c r="AL23" s="1502"/>
      <c r="AM23" s="1502"/>
      <c r="AN23" s="1502"/>
      <c r="AO23" s="1502"/>
      <c r="AP23" s="1502"/>
      <c r="AQ23" s="1502"/>
      <c r="AR23" s="1502"/>
      <c r="AS23" s="1502"/>
      <c r="AT23" s="1502"/>
      <c r="AU23" s="1502"/>
      <c r="AV23" s="1502"/>
      <c r="AW23" s="1502"/>
      <c r="AX23" s="1502"/>
    </row>
    <row r="24" spans="1:50">
      <c r="A24" s="1508" t="s">
        <v>1733</v>
      </c>
      <c r="B24" s="1735"/>
      <c r="C24" s="1502"/>
      <c r="D24" s="1502"/>
      <c r="E24" s="1911"/>
      <c r="F24" s="1502"/>
      <c r="G24" s="1502"/>
      <c r="H24" s="1502"/>
      <c r="I24" s="1502"/>
      <c r="J24" s="1502"/>
      <c r="K24" s="1502"/>
      <c r="L24" s="1502"/>
      <c r="M24" s="1502"/>
      <c r="N24" s="1502"/>
      <c r="O24" s="1502"/>
      <c r="P24" s="1502"/>
      <c r="Q24" s="1502"/>
      <c r="R24" s="1502"/>
      <c r="S24" s="1502"/>
      <c r="T24" s="1502"/>
      <c r="U24" s="1502"/>
      <c r="V24" s="1502"/>
      <c r="W24" s="1502"/>
      <c r="X24" s="1502"/>
      <c r="Y24" s="1502"/>
      <c r="Z24" s="1502"/>
      <c r="AA24" s="1502"/>
      <c r="AB24" s="1502"/>
      <c r="AC24" s="1502"/>
      <c r="AD24" s="1502"/>
      <c r="AE24" s="1502"/>
      <c r="AF24" s="1502"/>
      <c r="AG24" s="1502"/>
      <c r="AH24" s="1502"/>
      <c r="AI24" s="1502"/>
      <c r="AJ24" s="1502"/>
      <c r="AK24" s="1502"/>
      <c r="AL24" s="1502"/>
      <c r="AM24" s="1502"/>
      <c r="AN24" s="1502"/>
      <c r="AO24" s="1502"/>
      <c r="AP24" s="1502"/>
      <c r="AQ24" s="1502"/>
      <c r="AR24" s="1502"/>
      <c r="AS24" s="1502"/>
      <c r="AT24" s="1502"/>
      <c r="AU24" s="1502"/>
      <c r="AV24" s="1502"/>
      <c r="AW24" s="1502"/>
      <c r="AX24" s="1502"/>
    </row>
    <row r="25" spans="1:50">
      <c r="A25" s="1508" t="s">
        <v>1734</v>
      </c>
      <c r="B25" s="1735"/>
      <c r="C25" s="1502"/>
      <c r="D25" s="1502"/>
      <c r="E25" s="1911"/>
      <c r="F25" s="1502"/>
      <c r="G25" s="1502"/>
      <c r="H25" s="1502"/>
      <c r="I25" s="1502"/>
      <c r="J25" s="1502"/>
      <c r="K25" s="1502"/>
      <c r="L25" s="1502"/>
      <c r="M25" s="1502"/>
      <c r="N25" s="1502"/>
      <c r="O25" s="1502"/>
      <c r="P25" s="1502"/>
      <c r="Q25" s="1502"/>
      <c r="R25" s="1502"/>
      <c r="S25" s="1502"/>
      <c r="T25" s="1502"/>
      <c r="U25" s="1502"/>
      <c r="V25" s="1502"/>
      <c r="W25" s="1502"/>
      <c r="X25" s="1502"/>
      <c r="Y25" s="1502"/>
      <c r="Z25" s="1502"/>
      <c r="AA25" s="1502"/>
      <c r="AB25" s="1502"/>
      <c r="AC25" s="1502"/>
      <c r="AD25" s="1502"/>
      <c r="AE25" s="1502"/>
      <c r="AF25" s="1502"/>
      <c r="AG25" s="1502"/>
      <c r="AH25" s="1502"/>
      <c r="AI25" s="1502"/>
      <c r="AJ25" s="1502"/>
      <c r="AK25" s="1502"/>
      <c r="AL25" s="1502"/>
      <c r="AM25" s="1502"/>
      <c r="AN25" s="1502"/>
      <c r="AO25" s="1502"/>
      <c r="AP25" s="1502"/>
      <c r="AQ25" s="1502"/>
      <c r="AR25" s="1502"/>
      <c r="AS25" s="1502"/>
      <c r="AT25" s="1502"/>
      <c r="AU25" s="1502"/>
      <c r="AV25" s="1502"/>
      <c r="AW25" s="1502"/>
      <c r="AX25" s="1502"/>
    </row>
    <row r="26" spans="1:50">
      <c r="A26" s="1508" t="s">
        <v>1735</v>
      </c>
      <c r="B26" s="1735"/>
      <c r="C26" s="1502"/>
      <c r="D26" s="1502"/>
      <c r="E26" s="1911"/>
      <c r="F26" s="1502"/>
      <c r="G26" s="1502"/>
      <c r="H26" s="1502"/>
      <c r="I26" s="1502"/>
      <c r="J26" s="1502"/>
      <c r="K26" s="1502"/>
      <c r="L26" s="1502"/>
      <c r="M26" s="1502"/>
      <c r="N26" s="1502"/>
      <c r="O26" s="1502"/>
      <c r="P26" s="1502"/>
      <c r="Q26" s="1502"/>
      <c r="R26" s="1502"/>
      <c r="S26" s="1502"/>
      <c r="T26" s="1502"/>
      <c r="U26" s="1502"/>
      <c r="V26" s="1502"/>
      <c r="W26" s="1502"/>
      <c r="X26" s="1502"/>
      <c r="Y26" s="1502"/>
      <c r="Z26" s="1502"/>
      <c r="AA26" s="1502"/>
      <c r="AB26" s="1502"/>
      <c r="AC26" s="1502"/>
      <c r="AD26" s="1502"/>
      <c r="AE26" s="1502"/>
      <c r="AF26" s="1502"/>
      <c r="AG26" s="1502"/>
      <c r="AH26" s="1502"/>
      <c r="AI26" s="1502"/>
      <c r="AJ26" s="1502"/>
      <c r="AK26" s="1502"/>
      <c r="AL26" s="1502"/>
      <c r="AM26" s="1502"/>
      <c r="AN26" s="1502"/>
      <c r="AO26" s="1502"/>
      <c r="AP26" s="1502"/>
      <c r="AQ26" s="1502"/>
      <c r="AR26" s="1502"/>
      <c r="AS26" s="1502"/>
      <c r="AT26" s="1502"/>
      <c r="AU26" s="1502"/>
      <c r="AV26" s="1502"/>
      <c r="AW26" s="1502"/>
      <c r="AX26" s="1502"/>
    </row>
    <row r="27" spans="1:50">
      <c r="A27" s="1508" t="s">
        <v>1736</v>
      </c>
      <c r="B27" s="1735"/>
      <c r="C27" s="1502"/>
      <c r="D27" s="1502"/>
      <c r="E27" s="1911"/>
      <c r="F27" s="1502"/>
      <c r="G27" s="1502"/>
      <c r="H27" s="1502"/>
      <c r="I27" s="1502"/>
      <c r="J27" s="1502"/>
      <c r="K27" s="1502"/>
      <c r="L27" s="1502"/>
      <c r="M27" s="1502"/>
      <c r="N27" s="1502"/>
      <c r="O27" s="1502"/>
      <c r="P27" s="1502"/>
      <c r="Q27" s="1502"/>
      <c r="R27" s="1502"/>
      <c r="S27" s="1502"/>
      <c r="T27" s="1502"/>
      <c r="U27" s="1502"/>
      <c r="V27" s="1502"/>
      <c r="W27" s="1502"/>
      <c r="X27" s="1502"/>
      <c r="Y27" s="1502"/>
      <c r="Z27" s="1502"/>
      <c r="AA27" s="1502"/>
      <c r="AB27" s="1502"/>
      <c r="AC27" s="1502"/>
      <c r="AD27" s="1502"/>
      <c r="AE27" s="1502"/>
      <c r="AF27" s="1502"/>
      <c r="AG27" s="1502"/>
      <c r="AH27" s="1502"/>
      <c r="AI27" s="1502"/>
      <c r="AJ27" s="1502"/>
      <c r="AK27" s="1502"/>
      <c r="AL27" s="1502"/>
      <c r="AM27" s="1502"/>
      <c r="AN27" s="1502"/>
      <c r="AO27" s="1502"/>
      <c r="AP27" s="1502"/>
      <c r="AQ27" s="1502"/>
      <c r="AR27" s="1502"/>
      <c r="AS27" s="1502"/>
      <c r="AT27" s="1502"/>
      <c r="AU27" s="1502"/>
      <c r="AV27" s="1502"/>
      <c r="AW27" s="1502"/>
      <c r="AX27" s="1502"/>
    </row>
    <row r="28" spans="1:50">
      <c r="A28" s="1508" t="s">
        <v>1737</v>
      </c>
      <c r="B28" s="1735"/>
      <c r="C28" s="1502"/>
      <c r="D28" s="1502"/>
      <c r="E28" s="1911"/>
      <c r="F28" s="1502"/>
      <c r="G28" s="1502"/>
      <c r="H28" s="1502"/>
      <c r="I28" s="1502"/>
      <c r="J28" s="1502"/>
      <c r="K28" s="1502"/>
      <c r="L28" s="1502"/>
      <c r="M28" s="1502"/>
      <c r="N28" s="1502"/>
      <c r="O28" s="1502"/>
      <c r="P28" s="1502"/>
      <c r="Q28" s="1502"/>
      <c r="R28" s="1502"/>
      <c r="S28" s="1502"/>
      <c r="T28" s="1502"/>
      <c r="U28" s="1502"/>
      <c r="V28" s="1502"/>
      <c r="W28" s="1502"/>
      <c r="X28" s="1502"/>
      <c r="Y28" s="1502"/>
      <c r="Z28" s="1502"/>
      <c r="AA28" s="1502"/>
      <c r="AB28" s="1502"/>
      <c r="AC28" s="1502"/>
      <c r="AD28" s="1502"/>
      <c r="AE28" s="1502"/>
      <c r="AF28" s="1502"/>
      <c r="AG28" s="1502"/>
      <c r="AH28" s="1502"/>
      <c r="AI28" s="1502"/>
      <c r="AJ28" s="1502"/>
      <c r="AK28" s="1502"/>
      <c r="AL28" s="1502"/>
      <c r="AM28" s="1502"/>
      <c r="AN28" s="1502"/>
      <c r="AO28" s="1502"/>
      <c r="AP28" s="1502"/>
      <c r="AQ28" s="1502"/>
      <c r="AR28" s="1502"/>
      <c r="AS28" s="1502"/>
      <c r="AT28" s="1502"/>
      <c r="AU28" s="1502"/>
      <c r="AV28" s="1502"/>
      <c r="AW28" s="1502"/>
      <c r="AX28" s="1502"/>
    </row>
    <row r="29" spans="1:50">
      <c r="A29" s="1508" t="s">
        <v>1738</v>
      </c>
      <c r="B29" s="1735"/>
      <c r="C29" s="1502"/>
      <c r="D29" s="1502"/>
      <c r="E29" s="1911"/>
      <c r="F29" s="1502"/>
      <c r="G29" s="1502"/>
      <c r="H29" s="1502"/>
      <c r="I29" s="1502"/>
      <c r="J29" s="1502"/>
      <c r="K29" s="1502"/>
      <c r="L29" s="1502"/>
      <c r="M29" s="1502"/>
      <c r="N29" s="1502"/>
      <c r="O29" s="1502"/>
      <c r="P29" s="1502"/>
      <c r="Q29" s="1502"/>
      <c r="R29" s="1502"/>
      <c r="S29" s="1502"/>
      <c r="T29" s="1502"/>
      <c r="U29" s="1502"/>
      <c r="V29" s="1502"/>
      <c r="W29" s="1502"/>
      <c r="X29" s="1502"/>
      <c r="Y29" s="1502"/>
      <c r="Z29" s="1502"/>
      <c r="AA29" s="1502"/>
      <c r="AB29" s="1502"/>
      <c r="AC29" s="1502"/>
      <c r="AD29" s="1502"/>
      <c r="AE29" s="1502"/>
      <c r="AF29" s="1502"/>
      <c r="AG29" s="1502"/>
      <c r="AH29" s="1502"/>
      <c r="AI29" s="1502"/>
      <c r="AJ29" s="1502"/>
      <c r="AK29" s="1502"/>
      <c r="AL29" s="1502"/>
      <c r="AM29" s="1502"/>
      <c r="AN29" s="1502"/>
      <c r="AO29" s="1502"/>
      <c r="AP29" s="1502"/>
      <c r="AQ29" s="1502"/>
      <c r="AR29" s="1502"/>
      <c r="AS29" s="1502"/>
      <c r="AT29" s="1502"/>
      <c r="AU29" s="1502"/>
      <c r="AV29" s="1502"/>
      <c r="AW29" s="1502"/>
      <c r="AX29" s="1502"/>
    </row>
    <row r="30" spans="1:50">
      <c r="A30" s="1508" t="s">
        <v>1739</v>
      </c>
      <c r="B30" s="1735"/>
      <c r="C30" s="1502"/>
      <c r="D30" s="1502"/>
      <c r="E30" s="1911"/>
      <c r="F30" s="1502"/>
      <c r="G30" s="1502"/>
      <c r="H30" s="1502"/>
      <c r="I30" s="1502"/>
      <c r="J30" s="1502"/>
      <c r="K30" s="1502"/>
      <c r="L30" s="1502"/>
      <c r="M30" s="1502"/>
      <c r="N30" s="1502"/>
      <c r="O30" s="1502"/>
      <c r="P30" s="1502"/>
      <c r="Q30" s="1502"/>
      <c r="R30" s="1502"/>
      <c r="S30" s="1502"/>
      <c r="T30" s="1502"/>
      <c r="U30" s="1502"/>
      <c r="V30" s="1502"/>
      <c r="W30" s="1502"/>
      <c r="X30" s="1502"/>
      <c r="Y30" s="1502"/>
      <c r="Z30" s="1502"/>
      <c r="AA30" s="1502"/>
      <c r="AB30" s="1502"/>
      <c r="AC30" s="1502"/>
      <c r="AD30" s="1502"/>
      <c r="AE30" s="1502"/>
      <c r="AF30" s="1502"/>
      <c r="AG30" s="1502"/>
      <c r="AH30" s="1502"/>
      <c r="AI30" s="1502"/>
      <c r="AJ30" s="1502"/>
      <c r="AK30" s="1502"/>
      <c r="AL30" s="1502"/>
      <c r="AM30" s="1502"/>
      <c r="AN30" s="1502"/>
      <c r="AO30" s="1502"/>
      <c r="AP30" s="1502"/>
      <c r="AQ30" s="1502"/>
      <c r="AR30" s="1502"/>
      <c r="AS30" s="1502"/>
      <c r="AT30" s="1502"/>
      <c r="AU30" s="1502"/>
      <c r="AV30" s="1502"/>
      <c r="AW30" s="1502"/>
      <c r="AX30" s="1502"/>
    </row>
    <row r="31" spans="1:50">
      <c r="A31" s="1508" t="s">
        <v>1740</v>
      </c>
      <c r="B31" s="1735"/>
      <c r="C31" s="1502"/>
      <c r="D31" s="1502"/>
      <c r="E31" s="1911"/>
      <c r="F31" s="1502"/>
      <c r="G31" s="1502"/>
      <c r="H31" s="1502"/>
      <c r="I31" s="1502"/>
      <c r="J31" s="1502"/>
      <c r="K31" s="1502"/>
      <c r="L31" s="1502"/>
      <c r="M31" s="1502"/>
      <c r="N31" s="1502"/>
      <c r="O31" s="1502"/>
      <c r="P31" s="1502"/>
      <c r="Q31" s="1502"/>
      <c r="R31" s="1502"/>
      <c r="S31" s="1502"/>
      <c r="T31" s="1502"/>
      <c r="U31" s="1502"/>
      <c r="V31" s="1502"/>
      <c r="W31" s="1502"/>
      <c r="X31" s="1502"/>
      <c r="Y31" s="1502"/>
      <c r="Z31" s="1502"/>
      <c r="AA31" s="1502"/>
      <c r="AB31" s="1502"/>
      <c r="AC31" s="1502"/>
      <c r="AD31" s="1502"/>
      <c r="AE31" s="1502"/>
      <c r="AF31" s="1502"/>
      <c r="AG31" s="1502"/>
      <c r="AH31" s="1502"/>
      <c r="AI31" s="1502"/>
      <c r="AJ31" s="1502"/>
      <c r="AK31" s="1502"/>
      <c r="AL31" s="1502"/>
      <c r="AM31" s="1502"/>
      <c r="AN31" s="1502"/>
      <c r="AO31" s="1502"/>
      <c r="AP31" s="1502"/>
      <c r="AQ31" s="1502"/>
      <c r="AR31" s="1502"/>
      <c r="AS31" s="1502"/>
      <c r="AT31" s="1502"/>
      <c r="AU31" s="1502"/>
      <c r="AV31" s="1502"/>
      <c r="AW31" s="1502"/>
      <c r="AX31" s="1502"/>
    </row>
    <row r="32" spans="1:50">
      <c r="A32" s="1508" t="s">
        <v>1741</v>
      </c>
      <c r="B32" s="1735"/>
      <c r="C32" s="1502"/>
      <c r="D32" s="1502"/>
      <c r="E32" s="1911"/>
      <c r="F32" s="1502"/>
      <c r="G32" s="1502"/>
      <c r="H32" s="1502"/>
      <c r="I32" s="1502"/>
      <c r="J32" s="1502"/>
      <c r="K32" s="1502"/>
      <c r="L32" s="1502"/>
      <c r="M32" s="1502"/>
      <c r="N32" s="1502"/>
      <c r="O32" s="1502"/>
      <c r="P32" s="1502"/>
      <c r="Q32" s="1502"/>
      <c r="R32" s="1502"/>
      <c r="S32" s="1502"/>
      <c r="T32" s="1502"/>
      <c r="U32" s="1502"/>
      <c r="V32" s="1502"/>
      <c r="W32" s="1502"/>
      <c r="X32" s="1502"/>
      <c r="Y32" s="1502"/>
      <c r="Z32" s="1502"/>
      <c r="AA32" s="1502"/>
      <c r="AB32" s="1502"/>
      <c r="AC32" s="1502"/>
      <c r="AD32" s="1502"/>
      <c r="AE32" s="1502"/>
      <c r="AF32" s="1502"/>
      <c r="AG32" s="1502"/>
      <c r="AH32" s="1502"/>
      <c r="AI32" s="1502"/>
      <c r="AJ32" s="1502"/>
      <c r="AK32" s="1502"/>
      <c r="AL32" s="1502"/>
      <c r="AM32" s="1502"/>
      <c r="AN32" s="1502"/>
      <c r="AO32" s="1502"/>
      <c r="AP32" s="1502"/>
      <c r="AQ32" s="1502"/>
      <c r="AR32" s="1502"/>
      <c r="AS32" s="1502"/>
      <c r="AT32" s="1502"/>
      <c r="AU32" s="1502"/>
      <c r="AV32" s="1502"/>
      <c r="AW32" s="1502"/>
      <c r="AX32" s="1502"/>
    </row>
    <row r="33" spans="1:50">
      <c r="A33" s="2657">
        <v>21</v>
      </c>
      <c r="B33" s="1735"/>
      <c r="C33" s="1502"/>
      <c r="D33" s="1502"/>
      <c r="E33" s="1911"/>
      <c r="F33" s="1502"/>
      <c r="G33" s="1502"/>
      <c r="H33" s="1502"/>
      <c r="I33" s="1502"/>
      <c r="J33" s="1502"/>
      <c r="K33" s="1502"/>
      <c r="L33" s="1502"/>
      <c r="M33" s="1502"/>
      <c r="N33" s="1502"/>
      <c r="O33" s="1502"/>
      <c r="P33" s="1502"/>
      <c r="Q33" s="1502"/>
      <c r="R33" s="1502"/>
      <c r="S33" s="1502"/>
      <c r="T33" s="1502"/>
      <c r="U33" s="1502"/>
      <c r="V33" s="1502"/>
      <c r="W33" s="1502"/>
      <c r="X33" s="1502"/>
      <c r="Y33" s="1502"/>
      <c r="Z33" s="1502"/>
      <c r="AA33" s="1502"/>
      <c r="AB33" s="1502"/>
      <c r="AC33" s="1502"/>
      <c r="AD33" s="1502"/>
      <c r="AE33" s="1502"/>
      <c r="AF33" s="1502"/>
      <c r="AG33" s="1502"/>
      <c r="AH33" s="1502"/>
      <c r="AI33" s="1502"/>
      <c r="AJ33" s="1502"/>
      <c r="AK33" s="1502"/>
      <c r="AL33" s="1502"/>
      <c r="AM33" s="1502"/>
      <c r="AN33" s="1502"/>
      <c r="AO33" s="1502"/>
      <c r="AP33" s="1502"/>
      <c r="AQ33" s="1502"/>
      <c r="AR33" s="1502"/>
      <c r="AS33" s="1502"/>
      <c r="AT33" s="1502"/>
      <c r="AU33" s="1502"/>
      <c r="AV33" s="1502"/>
      <c r="AW33" s="1502"/>
      <c r="AX33" s="1502"/>
    </row>
    <row r="34" spans="1:50">
      <c r="A34" s="2657">
        <v>22</v>
      </c>
      <c r="B34" s="1735"/>
      <c r="C34" s="1502"/>
      <c r="D34" s="1502"/>
      <c r="E34" s="1911"/>
      <c r="F34" s="1502"/>
      <c r="G34" s="1502"/>
      <c r="H34" s="1502"/>
      <c r="I34" s="1502"/>
      <c r="J34" s="1502"/>
      <c r="K34" s="1502"/>
      <c r="L34" s="1502"/>
      <c r="M34" s="1502"/>
      <c r="N34" s="1502"/>
      <c r="O34" s="1502"/>
      <c r="P34" s="1502"/>
      <c r="Q34" s="1502"/>
      <c r="R34" s="1502"/>
      <c r="S34" s="1502"/>
      <c r="T34" s="1502"/>
      <c r="U34" s="1502"/>
      <c r="V34" s="1502"/>
      <c r="W34" s="1502"/>
      <c r="X34" s="1502"/>
      <c r="Y34" s="1502"/>
      <c r="Z34" s="1502"/>
      <c r="AA34" s="1502"/>
      <c r="AB34" s="1502"/>
      <c r="AC34" s="1502"/>
      <c r="AD34" s="1502"/>
      <c r="AE34" s="1502"/>
      <c r="AF34" s="1502"/>
      <c r="AG34" s="1502"/>
      <c r="AH34" s="1502"/>
      <c r="AI34" s="1502"/>
      <c r="AJ34" s="1502"/>
      <c r="AK34" s="1502"/>
      <c r="AL34" s="1502"/>
      <c r="AM34" s="1502"/>
      <c r="AN34" s="1502"/>
      <c r="AO34" s="1502"/>
      <c r="AP34" s="1502"/>
      <c r="AQ34" s="1502"/>
      <c r="AR34" s="1502"/>
      <c r="AS34" s="1502"/>
      <c r="AT34" s="1502"/>
      <c r="AU34" s="1502"/>
      <c r="AV34" s="1502"/>
      <c r="AW34" s="1502"/>
      <c r="AX34" s="1502"/>
    </row>
    <row r="35" spans="1:50">
      <c r="A35" s="2657">
        <v>23</v>
      </c>
      <c r="B35" s="1735"/>
      <c r="C35" s="1502"/>
      <c r="D35" s="1502"/>
      <c r="E35" s="1911"/>
      <c r="F35" s="1502"/>
      <c r="G35" s="1502"/>
      <c r="H35" s="1502"/>
      <c r="I35" s="1502"/>
      <c r="J35" s="1502"/>
      <c r="K35" s="1502"/>
      <c r="L35" s="1502"/>
      <c r="M35" s="1502"/>
      <c r="N35" s="1502"/>
      <c r="O35" s="1502"/>
      <c r="P35" s="1502"/>
      <c r="Q35" s="1502"/>
      <c r="R35" s="1502"/>
      <c r="S35" s="1502"/>
      <c r="T35" s="1502"/>
      <c r="U35" s="1502"/>
      <c r="V35" s="1502"/>
      <c r="W35" s="1502"/>
      <c r="X35" s="1502"/>
      <c r="Y35" s="1502"/>
      <c r="Z35" s="1502"/>
      <c r="AA35" s="1502"/>
      <c r="AB35" s="1502"/>
      <c r="AC35" s="1502"/>
      <c r="AD35" s="1502"/>
      <c r="AE35" s="1502"/>
      <c r="AF35" s="1502"/>
      <c r="AG35" s="1502"/>
      <c r="AH35" s="1502"/>
      <c r="AI35" s="1502"/>
      <c r="AJ35" s="1502"/>
      <c r="AK35" s="1502"/>
      <c r="AL35" s="1502"/>
      <c r="AM35" s="1502"/>
      <c r="AN35" s="1502"/>
      <c r="AO35" s="1502"/>
      <c r="AP35" s="1502"/>
      <c r="AQ35" s="1502"/>
      <c r="AR35" s="1502"/>
      <c r="AS35" s="1502"/>
      <c r="AT35" s="1502"/>
      <c r="AU35" s="1502"/>
      <c r="AV35" s="1502"/>
      <c r="AW35" s="1502"/>
      <c r="AX35" s="1502"/>
    </row>
    <row r="36" spans="1:50">
      <c r="A36" s="2657">
        <v>24</v>
      </c>
      <c r="B36" s="1735"/>
      <c r="C36" s="1502"/>
      <c r="D36" s="1502"/>
      <c r="E36" s="1911"/>
      <c r="F36" s="1502"/>
      <c r="G36" s="1502"/>
      <c r="H36" s="1502"/>
      <c r="I36" s="1502"/>
      <c r="J36" s="1502"/>
      <c r="K36" s="1502"/>
      <c r="L36" s="1502"/>
      <c r="M36" s="1502"/>
      <c r="N36" s="1502"/>
      <c r="O36" s="1502"/>
      <c r="P36" s="1502"/>
      <c r="Q36" s="1502"/>
      <c r="R36" s="1502"/>
      <c r="S36" s="1502"/>
      <c r="T36" s="1502"/>
      <c r="U36" s="1502"/>
      <c r="V36" s="1502"/>
      <c r="W36" s="1502"/>
      <c r="X36" s="1502"/>
      <c r="Y36" s="1502"/>
      <c r="Z36" s="1502"/>
      <c r="AA36" s="1502"/>
      <c r="AB36" s="1502"/>
      <c r="AC36" s="1502"/>
      <c r="AD36" s="1502"/>
      <c r="AE36" s="1502"/>
      <c r="AF36" s="1502"/>
      <c r="AG36" s="1502"/>
      <c r="AH36" s="1502"/>
      <c r="AI36" s="1502"/>
      <c r="AJ36" s="1502"/>
      <c r="AK36" s="1502"/>
      <c r="AL36" s="1502"/>
      <c r="AM36" s="1502"/>
      <c r="AN36" s="1502"/>
      <c r="AO36" s="1502"/>
      <c r="AP36" s="1502"/>
      <c r="AQ36" s="1502"/>
      <c r="AR36" s="1502"/>
      <c r="AS36" s="1502"/>
      <c r="AT36" s="1502"/>
      <c r="AU36" s="1502"/>
      <c r="AV36" s="1502"/>
      <c r="AW36" s="1502"/>
      <c r="AX36" s="1502"/>
    </row>
    <row r="37" spans="1:50">
      <c r="A37" s="2657">
        <v>25</v>
      </c>
      <c r="B37" s="1735"/>
      <c r="C37" s="1502"/>
      <c r="D37" s="1502"/>
      <c r="E37" s="1911"/>
      <c r="F37" s="1502"/>
      <c r="G37" s="1502"/>
      <c r="H37" s="1502"/>
      <c r="I37" s="1502"/>
      <c r="J37" s="1502"/>
      <c r="K37" s="1502"/>
      <c r="L37" s="1502"/>
      <c r="M37" s="1502"/>
      <c r="N37" s="1502"/>
      <c r="O37" s="1502"/>
      <c r="P37" s="1502"/>
      <c r="Q37" s="1502"/>
      <c r="R37" s="1502"/>
      <c r="S37" s="1502"/>
      <c r="T37" s="1502"/>
      <c r="U37" s="1502"/>
      <c r="V37" s="1502"/>
      <c r="W37" s="1502"/>
      <c r="X37" s="1502"/>
      <c r="Y37" s="1502"/>
      <c r="Z37" s="1502"/>
      <c r="AA37" s="1502"/>
      <c r="AB37" s="1502"/>
      <c r="AC37" s="1502"/>
      <c r="AD37" s="1502"/>
      <c r="AE37" s="1502"/>
      <c r="AF37" s="1502"/>
      <c r="AG37" s="1502"/>
      <c r="AH37" s="1502"/>
      <c r="AI37" s="1502"/>
      <c r="AJ37" s="1502"/>
      <c r="AK37" s="1502"/>
      <c r="AL37" s="1502"/>
      <c r="AM37" s="1502"/>
      <c r="AN37" s="1502"/>
      <c r="AO37" s="1502"/>
      <c r="AP37" s="1502"/>
      <c r="AQ37" s="1502"/>
      <c r="AR37" s="1502"/>
      <c r="AS37" s="1502"/>
      <c r="AT37" s="1502"/>
      <c r="AU37" s="1502"/>
      <c r="AV37" s="1502"/>
      <c r="AW37" s="1502"/>
      <c r="AX37" s="1502"/>
    </row>
    <row r="38" spans="1:50">
      <c r="A38" s="2657">
        <v>26</v>
      </c>
      <c r="B38" s="1735"/>
      <c r="C38" s="1502"/>
      <c r="D38" s="1502"/>
      <c r="E38" s="1911"/>
      <c r="F38" s="1502"/>
      <c r="G38" s="1502"/>
      <c r="H38" s="1502"/>
      <c r="I38" s="1502"/>
      <c r="J38" s="1502"/>
      <c r="K38" s="1502"/>
      <c r="L38" s="1502"/>
      <c r="M38" s="1502"/>
      <c r="N38" s="1502"/>
      <c r="O38" s="1502"/>
      <c r="P38" s="1502"/>
      <c r="Q38" s="1502"/>
      <c r="R38" s="1502"/>
      <c r="S38" s="1502"/>
      <c r="T38" s="1502"/>
      <c r="U38" s="1502"/>
      <c r="V38" s="1502"/>
      <c r="W38" s="1502"/>
      <c r="X38" s="1502"/>
      <c r="Y38" s="1502"/>
      <c r="Z38" s="1502"/>
      <c r="AA38" s="1502"/>
      <c r="AB38" s="1502"/>
      <c r="AC38" s="1502"/>
      <c r="AD38" s="1502"/>
      <c r="AE38" s="1502"/>
      <c r="AF38" s="1502"/>
      <c r="AG38" s="1502"/>
      <c r="AH38" s="1502"/>
      <c r="AI38" s="1502"/>
      <c r="AJ38" s="1502"/>
      <c r="AK38" s="1502"/>
      <c r="AL38" s="1502"/>
      <c r="AM38" s="1502"/>
      <c r="AN38" s="1502"/>
      <c r="AO38" s="1502"/>
      <c r="AP38" s="1502"/>
      <c r="AQ38" s="1502"/>
      <c r="AR38" s="1502"/>
      <c r="AS38" s="1502"/>
      <c r="AT38" s="1502"/>
      <c r="AU38" s="1502"/>
      <c r="AV38" s="1502"/>
      <c r="AW38" s="1502"/>
      <c r="AX38" s="1502"/>
    </row>
    <row r="39" spans="1:50">
      <c r="A39" s="2657">
        <v>27</v>
      </c>
      <c r="B39" s="1735"/>
      <c r="C39" s="1502"/>
      <c r="D39" s="1502"/>
      <c r="E39" s="1911"/>
      <c r="F39" s="1502"/>
      <c r="G39" s="1502"/>
      <c r="H39" s="1502"/>
      <c r="I39" s="1502"/>
      <c r="J39" s="1502"/>
      <c r="K39" s="1502"/>
      <c r="L39" s="1502"/>
      <c r="M39" s="1502"/>
      <c r="N39" s="1502"/>
      <c r="O39" s="1502"/>
      <c r="P39" s="1502"/>
      <c r="Q39" s="1502"/>
      <c r="R39" s="1502"/>
      <c r="S39" s="1502"/>
      <c r="T39" s="1502"/>
      <c r="U39" s="1502"/>
      <c r="V39" s="1502"/>
      <c r="W39" s="1502"/>
      <c r="X39" s="1502"/>
      <c r="Y39" s="1502"/>
      <c r="Z39" s="1502"/>
      <c r="AA39" s="1502"/>
      <c r="AB39" s="1502"/>
      <c r="AC39" s="1502"/>
      <c r="AD39" s="1502"/>
      <c r="AE39" s="1502"/>
      <c r="AF39" s="1502"/>
      <c r="AG39" s="1502"/>
      <c r="AH39" s="1502"/>
      <c r="AI39" s="1502"/>
      <c r="AJ39" s="1502"/>
      <c r="AK39" s="1502"/>
      <c r="AL39" s="1502"/>
      <c r="AM39" s="1502"/>
      <c r="AN39" s="1502"/>
      <c r="AO39" s="1502"/>
      <c r="AP39" s="1502"/>
      <c r="AQ39" s="1502"/>
      <c r="AR39" s="1502"/>
      <c r="AS39" s="1502"/>
      <c r="AT39" s="1502"/>
      <c r="AU39" s="1502"/>
      <c r="AV39" s="1502"/>
      <c r="AW39" s="1502"/>
      <c r="AX39" s="1502"/>
    </row>
    <row r="40" spans="1:50">
      <c r="A40" s="2657">
        <v>28</v>
      </c>
      <c r="B40" s="1735"/>
      <c r="C40" s="1502"/>
      <c r="D40" s="1502"/>
      <c r="E40" s="1911"/>
      <c r="F40" s="1502"/>
      <c r="G40" s="1502"/>
      <c r="H40" s="1502"/>
      <c r="I40" s="1502"/>
      <c r="J40" s="1502"/>
      <c r="K40" s="1502"/>
      <c r="L40" s="1502"/>
      <c r="M40" s="1502"/>
      <c r="N40" s="1502"/>
      <c r="O40" s="1502"/>
      <c r="P40" s="1502"/>
      <c r="Q40" s="1502"/>
      <c r="R40" s="1502"/>
      <c r="S40" s="1502"/>
      <c r="T40" s="1502"/>
      <c r="U40" s="1502"/>
      <c r="V40" s="1502"/>
      <c r="W40" s="1502"/>
      <c r="X40" s="1502"/>
      <c r="Y40" s="1502"/>
      <c r="Z40" s="1502"/>
      <c r="AA40" s="1502"/>
      <c r="AB40" s="1502"/>
      <c r="AC40" s="1502"/>
      <c r="AD40" s="1502"/>
      <c r="AE40" s="1502"/>
      <c r="AF40" s="1502"/>
      <c r="AG40" s="1502"/>
      <c r="AH40" s="1502"/>
      <c r="AI40" s="1502"/>
      <c r="AJ40" s="1502"/>
      <c r="AK40" s="1502"/>
      <c r="AL40" s="1502"/>
      <c r="AM40" s="1502"/>
      <c r="AN40" s="1502"/>
      <c r="AO40" s="1502"/>
      <c r="AP40" s="1502"/>
      <c r="AQ40" s="1502"/>
      <c r="AR40" s="1502"/>
      <c r="AS40" s="1502"/>
      <c r="AT40" s="1502"/>
      <c r="AU40" s="1502"/>
      <c r="AV40" s="1502"/>
      <c r="AW40" s="1502"/>
      <c r="AX40" s="1502"/>
    </row>
    <row r="41" spans="1:50">
      <c r="A41" s="2657">
        <v>29</v>
      </c>
      <c r="B41" s="1735"/>
      <c r="C41" s="1502"/>
      <c r="D41" s="1502"/>
      <c r="E41" s="1911"/>
      <c r="F41" s="1502"/>
      <c r="G41" s="1502"/>
      <c r="H41" s="1502"/>
      <c r="I41" s="1502"/>
      <c r="J41" s="1502"/>
      <c r="K41" s="1502"/>
      <c r="L41" s="1502"/>
      <c r="M41" s="1502"/>
      <c r="N41" s="1502"/>
      <c r="O41" s="1502"/>
      <c r="P41" s="1502"/>
      <c r="Q41" s="1502"/>
      <c r="R41" s="1502"/>
      <c r="S41" s="1502"/>
      <c r="T41" s="1502"/>
      <c r="U41" s="1502"/>
      <c r="V41" s="1502"/>
      <c r="W41" s="1502"/>
      <c r="X41" s="1502"/>
      <c r="Y41" s="1502"/>
      <c r="Z41" s="1502"/>
      <c r="AA41" s="1502"/>
      <c r="AB41" s="1502"/>
      <c r="AC41" s="1502"/>
      <c r="AD41" s="1502"/>
      <c r="AE41" s="1502"/>
      <c r="AF41" s="1502"/>
      <c r="AG41" s="1502"/>
      <c r="AH41" s="1502"/>
      <c r="AI41" s="1502"/>
      <c r="AJ41" s="1502"/>
      <c r="AK41" s="1502"/>
      <c r="AL41" s="1502"/>
      <c r="AM41" s="1502"/>
      <c r="AN41" s="1502"/>
      <c r="AO41" s="1502"/>
      <c r="AP41" s="1502"/>
      <c r="AQ41" s="1502"/>
      <c r="AR41" s="1502"/>
      <c r="AS41" s="1502"/>
      <c r="AT41" s="1502"/>
      <c r="AU41" s="1502"/>
      <c r="AV41" s="1502"/>
      <c r="AW41" s="1502"/>
      <c r="AX41" s="1502"/>
    </row>
    <row r="42" spans="1:50">
      <c r="A42" s="2657">
        <v>30</v>
      </c>
      <c r="B42" s="1735"/>
      <c r="C42" s="1502"/>
      <c r="D42" s="1502"/>
      <c r="E42" s="1911"/>
      <c r="F42" s="1502"/>
      <c r="G42" s="1502"/>
      <c r="H42" s="1502"/>
      <c r="I42" s="1502"/>
      <c r="J42" s="1502"/>
      <c r="K42" s="1502"/>
      <c r="L42" s="1502"/>
      <c r="M42" s="1502"/>
      <c r="N42" s="1502"/>
      <c r="O42" s="1502"/>
      <c r="P42" s="1502"/>
      <c r="Q42" s="1502"/>
      <c r="R42" s="1502"/>
      <c r="S42" s="1502"/>
      <c r="T42" s="1502"/>
      <c r="U42" s="1502"/>
      <c r="V42" s="1502"/>
      <c r="W42" s="1502"/>
      <c r="X42" s="1502"/>
      <c r="Y42" s="1502"/>
      <c r="Z42" s="1502"/>
      <c r="AA42" s="1502"/>
      <c r="AB42" s="1502"/>
      <c r="AC42" s="1502"/>
      <c r="AD42" s="1502"/>
      <c r="AE42" s="1502"/>
      <c r="AF42" s="1502"/>
      <c r="AG42" s="1502"/>
      <c r="AH42" s="1502"/>
      <c r="AI42" s="1502"/>
      <c r="AJ42" s="1502"/>
      <c r="AK42" s="1502"/>
      <c r="AL42" s="1502"/>
      <c r="AM42" s="1502"/>
      <c r="AN42" s="1502"/>
      <c r="AO42" s="1502"/>
      <c r="AP42" s="1502"/>
      <c r="AQ42" s="1502"/>
      <c r="AR42" s="1502"/>
      <c r="AS42" s="1502"/>
      <c r="AT42" s="1502"/>
      <c r="AU42" s="1502"/>
      <c r="AV42" s="1502"/>
      <c r="AW42" s="1502"/>
      <c r="AX42" s="1502"/>
    </row>
    <row r="43" spans="1:50">
      <c r="A43" s="2657">
        <v>31</v>
      </c>
      <c r="B43" s="1735"/>
      <c r="C43" s="1502"/>
      <c r="D43" s="1502"/>
      <c r="E43" s="1911"/>
      <c r="F43" s="1502"/>
      <c r="G43" s="1502"/>
      <c r="H43" s="1502"/>
      <c r="I43" s="1502"/>
      <c r="J43" s="1502"/>
      <c r="K43" s="1502"/>
      <c r="L43" s="1502"/>
      <c r="M43" s="1502"/>
      <c r="N43" s="1502"/>
      <c r="O43" s="1502"/>
      <c r="P43" s="1502"/>
      <c r="Q43" s="1502"/>
      <c r="R43" s="1502"/>
      <c r="S43" s="1502"/>
      <c r="T43" s="1502"/>
      <c r="U43" s="1502"/>
      <c r="V43" s="1502"/>
      <c r="W43" s="1502"/>
      <c r="X43" s="1502"/>
      <c r="Y43" s="1502"/>
      <c r="Z43" s="1502"/>
      <c r="AA43" s="1502"/>
      <c r="AB43" s="1502"/>
      <c r="AC43" s="1502"/>
      <c r="AD43" s="1502"/>
      <c r="AE43" s="1502"/>
      <c r="AF43" s="1502"/>
      <c r="AG43" s="1502"/>
      <c r="AH43" s="1502"/>
      <c r="AI43" s="1502"/>
      <c r="AJ43" s="1502"/>
      <c r="AK43" s="1502"/>
      <c r="AL43" s="1502"/>
      <c r="AM43" s="1502"/>
      <c r="AN43" s="1502"/>
      <c r="AO43" s="1502"/>
      <c r="AP43" s="1502"/>
      <c r="AQ43" s="1502"/>
      <c r="AR43" s="1502"/>
      <c r="AS43" s="1502"/>
      <c r="AT43" s="1502"/>
      <c r="AU43" s="1502"/>
      <c r="AV43" s="1502"/>
      <c r="AW43" s="1502"/>
      <c r="AX43" s="1502"/>
    </row>
    <row r="44" spans="1:50">
      <c r="A44" s="2657">
        <v>32</v>
      </c>
      <c r="B44" s="1735"/>
      <c r="C44" s="1502"/>
      <c r="D44" s="1502"/>
      <c r="E44" s="1911"/>
      <c r="F44" s="1502"/>
      <c r="G44" s="1502"/>
      <c r="H44" s="1502"/>
      <c r="I44" s="1502"/>
      <c r="J44" s="1502"/>
      <c r="K44" s="1502"/>
      <c r="L44" s="1502"/>
      <c r="M44" s="1502"/>
      <c r="N44" s="1502"/>
      <c r="O44" s="1502"/>
      <c r="P44" s="1502"/>
      <c r="Q44" s="1502"/>
      <c r="R44" s="1502"/>
      <c r="S44" s="1502"/>
      <c r="T44" s="1502"/>
      <c r="U44" s="1502"/>
      <c r="V44" s="1502"/>
      <c r="W44" s="1502"/>
      <c r="X44" s="1502"/>
      <c r="Y44" s="1502"/>
      <c r="Z44" s="1502"/>
      <c r="AA44" s="1502"/>
      <c r="AB44" s="1502"/>
      <c r="AC44" s="1502"/>
      <c r="AD44" s="1502"/>
      <c r="AE44" s="1502"/>
      <c r="AF44" s="1502"/>
      <c r="AG44" s="1502"/>
      <c r="AH44" s="1502"/>
      <c r="AI44" s="1502"/>
      <c r="AJ44" s="1502"/>
      <c r="AK44" s="1502"/>
      <c r="AL44" s="1502"/>
      <c r="AM44" s="1502"/>
      <c r="AN44" s="1502"/>
      <c r="AO44" s="1502"/>
      <c r="AP44" s="1502"/>
      <c r="AQ44" s="1502"/>
      <c r="AR44" s="1502"/>
      <c r="AS44" s="1502"/>
      <c r="AT44" s="1502"/>
      <c r="AU44" s="1502"/>
      <c r="AV44" s="1502"/>
      <c r="AW44" s="1502"/>
      <c r="AX44" s="1502"/>
    </row>
    <row r="45" spans="1:50">
      <c r="A45" s="2657">
        <v>33</v>
      </c>
      <c r="B45" s="1735"/>
      <c r="C45" s="1502"/>
      <c r="D45" s="1502"/>
      <c r="E45" s="1911"/>
      <c r="F45" s="1502"/>
      <c r="G45" s="1502"/>
      <c r="H45" s="1502"/>
      <c r="I45" s="1502"/>
      <c r="J45" s="1502"/>
      <c r="K45" s="1502"/>
      <c r="L45" s="1502"/>
      <c r="M45" s="1502"/>
      <c r="N45" s="1502"/>
      <c r="O45" s="1502"/>
      <c r="P45" s="1502"/>
      <c r="Q45" s="1502"/>
      <c r="R45" s="1502"/>
      <c r="S45" s="1502"/>
      <c r="T45" s="1502"/>
      <c r="U45" s="1502"/>
      <c r="V45" s="1502"/>
      <c r="W45" s="1502"/>
      <c r="X45" s="1502"/>
      <c r="Y45" s="1502"/>
      <c r="Z45" s="1502"/>
      <c r="AA45" s="1502"/>
      <c r="AB45" s="1502"/>
      <c r="AC45" s="1502"/>
      <c r="AD45" s="1502"/>
      <c r="AE45" s="1502"/>
      <c r="AF45" s="1502"/>
      <c r="AG45" s="1502"/>
      <c r="AH45" s="1502"/>
      <c r="AI45" s="1502"/>
      <c r="AJ45" s="1502"/>
      <c r="AK45" s="1502"/>
      <c r="AL45" s="1502"/>
      <c r="AM45" s="1502"/>
      <c r="AN45" s="1502"/>
      <c r="AO45" s="1502"/>
      <c r="AP45" s="1502"/>
      <c r="AQ45" s="1502"/>
      <c r="AR45" s="1502"/>
      <c r="AS45" s="1502"/>
      <c r="AT45" s="1502"/>
      <c r="AU45" s="1502"/>
      <c r="AV45" s="1502"/>
      <c r="AW45" s="1502"/>
      <c r="AX45" s="1502"/>
    </row>
    <row r="46" spans="1:50">
      <c r="A46" s="2657">
        <v>34</v>
      </c>
      <c r="B46" s="1735"/>
      <c r="C46" s="1502"/>
      <c r="D46" s="1502"/>
      <c r="E46" s="1911"/>
      <c r="F46" s="1502"/>
      <c r="G46" s="1502"/>
      <c r="H46" s="1502"/>
      <c r="I46" s="1502"/>
      <c r="J46" s="1502"/>
      <c r="K46" s="1502"/>
      <c r="L46" s="1502"/>
      <c r="M46" s="1502"/>
      <c r="N46" s="1502"/>
      <c r="O46" s="1502"/>
      <c r="P46" s="1502"/>
      <c r="Q46" s="1502"/>
      <c r="R46" s="1502"/>
      <c r="S46" s="1502"/>
      <c r="T46" s="1502"/>
      <c r="U46" s="1502"/>
      <c r="V46" s="1502"/>
      <c r="W46" s="1502"/>
      <c r="X46" s="1502"/>
      <c r="Y46" s="1502"/>
      <c r="Z46" s="1502"/>
      <c r="AA46" s="1502"/>
      <c r="AB46" s="1502"/>
      <c r="AC46" s="1502"/>
      <c r="AD46" s="1502"/>
      <c r="AE46" s="1502"/>
      <c r="AF46" s="1502"/>
      <c r="AG46" s="1502"/>
      <c r="AH46" s="1502"/>
      <c r="AI46" s="1502"/>
      <c r="AJ46" s="1502"/>
      <c r="AK46" s="1502"/>
      <c r="AL46" s="1502"/>
      <c r="AM46" s="1502"/>
      <c r="AN46" s="1502"/>
      <c r="AO46" s="1502"/>
      <c r="AP46" s="1502"/>
      <c r="AQ46" s="1502"/>
      <c r="AR46" s="1502"/>
      <c r="AS46" s="1502"/>
      <c r="AT46" s="1502"/>
      <c r="AU46" s="1502"/>
      <c r="AV46" s="1502"/>
      <c r="AW46" s="1502"/>
      <c r="AX46" s="1502"/>
    </row>
    <row r="47" spans="1:50">
      <c r="A47" s="2657">
        <v>35</v>
      </c>
      <c r="B47" s="1735"/>
      <c r="C47" s="1502"/>
      <c r="D47" s="1502"/>
      <c r="E47" s="1911"/>
      <c r="F47" s="1502"/>
      <c r="G47" s="1502"/>
      <c r="H47" s="1502"/>
      <c r="I47" s="1502"/>
      <c r="J47" s="1502"/>
      <c r="K47" s="1502"/>
      <c r="L47" s="1502"/>
      <c r="M47" s="1502"/>
      <c r="N47" s="1502"/>
      <c r="O47" s="1502"/>
      <c r="P47" s="1502"/>
      <c r="Q47" s="1502"/>
      <c r="R47" s="1502"/>
      <c r="S47" s="1502"/>
      <c r="T47" s="1502"/>
      <c r="U47" s="1502"/>
      <c r="V47" s="1502"/>
      <c r="W47" s="1502"/>
      <c r="X47" s="1502"/>
      <c r="Y47" s="1502"/>
      <c r="Z47" s="1502"/>
      <c r="AA47" s="1502"/>
      <c r="AB47" s="1502"/>
      <c r="AC47" s="1502"/>
      <c r="AD47" s="1502"/>
      <c r="AE47" s="1502"/>
      <c r="AF47" s="1502"/>
      <c r="AG47" s="1502"/>
      <c r="AH47" s="1502"/>
      <c r="AI47" s="1502"/>
      <c r="AJ47" s="1502"/>
      <c r="AK47" s="1502"/>
      <c r="AL47" s="1502"/>
      <c r="AM47" s="1502"/>
      <c r="AN47" s="1502"/>
      <c r="AO47" s="1502"/>
      <c r="AP47" s="1502"/>
      <c r="AQ47" s="1502"/>
      <c r="AR47" s="1502"/>
      <c r="AS47" s="1502"/>
      <c r="AT47" s="1502"/>
      <c r="AU47" s="1502"/>
      <c r="AV47" s="1502"/>
      <c r="AW47" s="1502"/>
      <c r="AX47" s="1502"/>
    </row>
    <row r="48" spans="1:50">
      <c r="A48" s="2657">
        <v>36</v>
      </c>
      <c r="B48" s="1735"/>
      <c r="C48" s="1502"/>
      <c r="D48" s="1502"/>
      <c r="E48" s="1911"/>
      <c r="F48" s="1502"/>
      <c r="G48" s="1502"/>
      <c r="H48" s="1502"/>
      <c r="I48" s="1502"/>
      <c r="J48" s="1502"/>
      <c r="K48" s="1502"/>
      <c r="L48" s="1502"/>
      <c r="M48" s="1502"/>
      <c r="N48" s="1502"/>
      <c r="O48" s="1502"/>
      <c r="P48" s="1502"/>
      <c r="Q48" s="1502"/>
      <c r="R48" s="1502"/>
      <c r="S48" s="1502"/>
      <c r="T48" s="1502"/>
      <c r="U48" s="1502"/>
      <c r="V48" s="1502"/>
      <c r="W48" s="1502"/>
      <c r="X48" s="1502"/>
      <c r="Y48" s="1502"/>
      <c r="Z48" s="1502"/>
      <c r="AA48" s="1502"/>
      <c r="AB48" s="1502"/>
      <c r="AC48" s="1502"/>
      <c r="AD48" s="1502"/>
      <c r="AE48" s="1502"/>
      <c r="AF48" s="1502"/>
      <c r="AG48" s="1502"/>
      <c r="AH48" s="1502"/>
      <c r="AI48" s="1502"/>
      <c r="AJ48" s="1502"/>
      <c r="AK48" s="1502"/>
      <c r="AL48" s="1502"/>
      <c r="AM48" s="1502"/>
      <c r="AN48" s="1502"/>
      <c r="AO48" s="1502"/>
      <c r="AP48" s="1502"/>
      <c r="AQ48" s="1502"/>
      <c r="AR48" s="1502"/>
      <c r="AS48" s="1502"/>
      <c r="AT48" s="1502"/>
      <c r="AU48" s="1502"/>
      <c r="AV48" s="1502"/>
      <c r="AW48" s="1502"/>
      <c r="AX48" s="1502"/>
    </row>
    <row r="49" spans="1:50">
      <c r="A49" s="2657">
        <v>37</v>
      </c>
      <c r="B49" s="1735"/>
      <c r="C49" s="1502"/>
      <c r="D49" s="1502"/>
      <c r="E49" s="1911"/>
      <c r="F49" s="1502"/>
      <c r="G49" s="1502"/>
      <c r="H49" s="1502"/>
      <c r="I49" s="1502"/>
      <c r="J49" s="1502"/>
      <c r="K49" s="1502"/>
      <c r="L49" s="1502"/>
      <c r="M49" s="1502"/>
      <c r="N49" s="1502"/>
      <c r="O49" s="1502"/>
      <c r="P49" s="1502"/>
      <c r="Q49" s="1502"/>
      <c r="R49" s="1502"/>
      <c r="S49" s="1502"/>
      <c r="T49" s="1502"/>
      <c r="U49" s="1502"/>
      <c r="V49" s="1502"/>
      <c r="W49" s="1502"/>
      <c r="X49" s="1502"/>
      <c r="Y49" s="1502"/>
      <c r="Z49" s="1502"/>
      <c r="AA49" s="1502"/>
      <c r="AB49" s="1502"/>
      <c r="AC49" s="1502"/>
      <c r="AD49" s="1502"/>
      <c r="AE49" s="1502"/>
      <c r="AF49" s="1502"/>
      <c r="AG49" s="1502"/>
      <c r="AH49" s="1502"/>
      <c r="AI49" s="1502"/>
      <c r="AJ49" s="1502"/>
      <c r="AK49" s="1502"/>
      <c r="AL49" s="1502"/>
      <c r="AM49" s="1502"/>
      <c r="AN49" s="1502"/>
      <c r="AO49" s="1502"/>
      <c r="AP49" s="1502"/>
      <c r="AQ49" s="1502"/>
      <c r="AR49" s="1502"/>
      <c r="AS49" s="1502"/>
      <c r="AT49" s="1502"/>
      <c r="AU49" s="1502"/>
      <c r="AV49" s="1502"/>
      <c r="AW49" s="1502"/>
      <c r="AX49" s="1502"/>
    </row>
    <row r="50" spans="1:50">
      <c r="A50" s="2657">
        <v>38</v>
      </c>
      <c r="B50" s="1735"/>
      <c r="C50" s="1502"/>
      <c r="D50" s="1502"/>
      <c r="E50" s="1911"/>
      <c r="F50" s="1502"/>
      <c r="G50" s="1502"/>
      <c r="H50" s="1502"/>
      <c r="I50" s="1502"/>
      <c r="J50" s="1502"/>
      <c r="K50" s="1502"/>
      <c r="L50" s="1502"/>
      <c r="M50" s="1502"/>
      <c r="N50" s="1502"/>
      <c r="O50" s="1502"/>
      <c r="P50" s="1502"/>
      <c r="Q50" s="1502"/>
      <c r="R50" s="1502"/>
      <c r="S50" s="1502"/>
      <c r="T50" s="1502"/>
      <c r="U50" s="1502"/>
      <c r="V50" s="1502"/>
      <c r="W50" s="1502"/>
      <c r="X50" s="1502"/>
      <c r="Y50" s="1502"/>
      <c r="Z50" s="1502"/>
      <c r="AA50" s="1502"/>
      <c r="AB50" s="1502"/>
      <c r="AC50" s="1502"/>
      <c r="AD50" s="1502"/>
      <c r="AE50" s="1502"/>
      <c r="AF50" s="1502"/>
      <c r="AG50" s="1502"/>
      <c r="AH50" s="1502"/>
      <c r="AI50" s="1502"/>
      <c r="AJ50" s="1502"/>
      <c r="AK50" s="1502"/>
      <c r="AL50" s="1502"/>
      <c r="AM50" s="1502"/>
      <c r="AN50" s="1502"/>
      <c r="AO50" s="1502"/>
      <c r="AP50" s="1502"/>
      <c r="AQ50" s="1502"/>
      <c r="AR50" s="1502"/>
      <c r="AS50" s="1502"/>
      <c r="AT50" s="1502"/>
      <c r="AU50" s="1502"/>
      <c r="AV50" s="1502"/>
      <c r="AW50" s="1502"/>
      <c r="AX50" s="1502"/>
    </row>
    <row r="51" spans="1:50">
      <c r="A51" s="2657">
        <v>39</v>
      </c>
      <c r="B51" s="1735"/>
      <c r="C51" s="1502"/>
      <c r="D51" s="1502"/>
      <c r="E51" s="1911"/>
      <c r="F51" s="1502"/>
      <c r="G51" s="1502"/>
      <c r="H51" s="1502"/>
      <c r="I51" s="1502"/>
      <c r="J51" s="1502"/>
      <c r="K51" s="1502"/>
      <c r="L51" s="1502"/>
      <c r="M51" s="1502"/>
      <c r="N51" s="1502"/>
      <c r="O51" s="1502"/>
      <c r="P51" s="1502"/>
      <c r="Q51" s="1502"/>
      <c r="R51" s="1502"/>
      <c r="S51" s="1502"/>
      <c r="T51" s="1502"/>
      <c r="U51" s="1502"/>
      <c r="V51" s="1502"/>
      <c r="W51" s="1502"/>
      <c r="X51" s="1502"/>
      <c r="Y51" s="1502"/>
      <c r="Z51" s="1502"/>
      <c r="AA51" s="1502"/>
      <c r="AB51" s="1502"/>
      <c r="AC51" s="1502"/>
      <c r="AD51" s="1502"/>
      <c r="AE51" s="1502"/>
      <c r="AF51" s="1502"/>
      <c r="AG51" s="1502"/>
      <c r="AH51" s="1502"/>
      <c r="AI51" s="1502"/>
      <c r="AJ51" s="1502"/>
      <c r="AK51" s="1502"/>
      <c r="AL51" s="1502"/>
      <c r="AM51" s="1502"/>
      <c r="AN51" s="1502"/>
      <c r="AO51" s="1502"/>
      <c r="AP51" s="1502"/>
      <c r="AQ51" s="1502"/>
      <c r="AR51" s="1502"/>
      <c r="AS51" s="1502"/>
      <c r="AT51" s="1502"/>
      <c r="AU51" s="1502"/>
      <c r="AV51" s="1502"/>
      <c r="AW51" s="1502"/>
      <c r="AX51" s="1502"/>
    </row>
    <row r="52" spans="1:50">
      <c r="A52" s="2657">
        <v>40</v>
      </c>
      <c r="B52" s="1735"/>
      <c r="C52" s="1502"/>
      <c r="D52" s="1502"/>
      <c r="E52" s="1911"/>
      <c r="F52" s="1502"/>
      <c r="G52" s="1502"/>
      <c r="H52" s="1502"/>
      <c r="I52" s="1502"/>
      <c r="J52" s="1502"/>
      <c r="K52" s="1502"/>
      <c r="L52" s="1502"/>
      <c r="M52" s="1502"/>
      <c r="N52" s="1502"/>
      <c r="O52" s="1502"/>
      <c r="P52" s="1502"/>
      <c r="Q52" s="1502"/>
      <c r="R52" s="1502"/>
      <c r="S52" s="1502"/>
      <c r="T52" s="1502"/>
      <c r="U52" s="1502"/>
      <c r="V52" s="1502"/>
      <c r="W52" s="1502"/>
      <c r="X52" s="1502"/>
      <c r="Y52" s="1502"/>
      <c r="Z52" s="1502"/>
      <c r="AA52" s="1502"/>
      <c r="AB52" s="1502"/>
      <c r="AC52" s="1502"/>
      <c r="AD52" s="1502"/>
      <c r="AE52" s="1502"/>
      <c r="AF52" s="1502"/>
      <c r="AG52" s="1502"/>
      <c r="AH52" s="1502"/>
      <c r="AI52" s="1502"/>
      <c r="AJ52" s="1502"/>
      <c r="AK52" s="1502"/>
      <c r="AL52" s="1502"/>
      <c r="AM52" s="1502"/>
      <c r="AN52" s="1502"/>
      <c r="AO52" s="1502"/>
      <c r="AP52" s="1502"/>
      <c r="AQ52" s="1502"/>
      <c r="AR52" s="1502"/>
      <c r="AS52" s="1502"/>
      <c r="AT52" s="1502"/>
      <c r="AU52" s="1502"/>
      <c r="AV52" s="1502"/>
      <c r="AW52" s="1502"/>
      <c r="AX52" s="1502"/>
    </row>
    <row r="53" spans="1:50">
      <c r="A53" s="2657">
        <v>41</v>
      </c>
      <c r="B53" s="1735"/>
      <c r="C53" s="1502"/>
      <c r="D53" s="1502"/>
      <c r="E53" s="1911"/>
      <c r="F53" s="1502"/>
      <c r="G53" s="1502"/>
      <c r="H53" s="1502"/>
      <c r="I53" s="1502"/>
      <c r="J53" s="1502"/>
      <c r="K53" s="1502"/>
      <c r="L53" s="1502"/>
      <c r="M53" s="1502"/>
      <c r="N53" s="1502"/>
      <c r="O53" s="1502"/>
      <c r="P53" s="1502"/>
      <c r="Q53" s="1502"/>
      <c r="R53" s="1502"/>
      <c r="S53" s="1502"/>
      <c r="T53" s="1502"/>
      <c r="U53" s="1502"/>
      <c r="V53" s="1502"/>
      <c r="W53" s="1502"/>
      <c r="X53" s="1502"/>
      <c r="Y53" s="1502"/>
      <c r="Z53" s="1502"/>
      <c r="AA53" s="1502"/>
      <c r="AB53" s="1502"/>
      <c r="AC53" s="1502"/>
      <c r="AD53" s="1502"/>
      <c r="AE53" s="1502"/>
      <c r="AF53" s="1502"/>
      <c r="AG53" s="1502"/>
      <c r="AH53" s="1502"/>
      <c r="AI53" s="1502"/>
      <c r="AJ53" s="1502"/>
      <c r="AK53" s="1502"/>
      <c r="AL53" s="1502"/>
      <c r="AM53" s="1502"/>
      <c r="AN53" s="1502"/>
      <c r="AO53" s="1502"/>
      <c r="AP53" s="1502"/>
      <c r="AQ53" s="1502"/>
      <c r="AR53" s="1502"/>
      <c r="AS53" s="1502"/>
      <c r="AT53" s="1502"/>
      <c r="AU53" s="1502"/>
      <c r="AV53" s="1502"/>
      <c r="AW53" s="1502"/>
      <c r="AX53" s="1502"/>
    </row>
    <row r="54" spans="1:50">
      <c r="A54" s="2657">
        <v>42</v>
      </c>
      <c r="B54" s="1735"/>
      <c r="C54" s="1502"/>
      <c r="D54" s="1502"/>
      <c r="E54" s="1911"/>
      <c r="F54" s="1502"/>
      <c r="G54" s="1502"/>
      <c r="H54" s="1502"/>
      <c r="I54" s="1502"/>
      <c r="J54" s="1502"/>
      <c r="K54" s="1502"/>
      <c r="L54" s="1502"/>
      <c r="M54" s="1502"/>
      <c r="N54" s="1502"/>
      <c r="O54" s="1502"/>
      <c r="P54" s="1502"/>
      <c r="Q54" s="1502"/>
      <c r="R54" s="1502"/>
      <c r="S54" s="1502"/>
      <c r="T54" s="1502"/>
      <c r="U54" s="1502"/>
      <c r="V54" s="1502"/>
      <c r="W54" s="1502"/>
      <c r="X54" s="1502"/>
      <c r="Y54" s="1502"/>
      <c r="Z54" s="1502"/>
      <c r="AA54" s="1502"/>
      <c r="AB54" s="1502"/>
      <c r="AC54" s="1502"/>
      <c r="AD54" s="1502"/>
      <c r="AE54" s="1502"/>
      <c r="AF54" s="1502"/>
      <c r="AG54" s="1502"/>
      <c r="AH54" s="1502"/>
      <c r="AI54" s="1502"/>
      <c r="AJ54" s="1502"/>
      <c r="AK54" s="1502"/>
      <c r="AL54" s="1502"/>
      <c r="AM54" s="1502"/>
      <c r="AN54" s="1502"/>
      <c r="AO54" s="1502"/>
      <c r="AP54" s="1502"/>
      <c r="AQ54" s="1502"/>
      <c r="AR54" s="1502"/>
      <c r="AS54" s="1502"/>
      <c r="AT54" s="1502"/>
      <c r="AU54" s="1502"/>
      <c r="AV54" s="1502"/>
      <c r="AW54" s="1502"/>
      <c r="AX54" s="1502"/>
    </row>
    <row r="55" spans="1:50">
      <c r="A55" s="2657">
        <v>43</v>
      </c>
      <c r="B55" s="1735"/>
      <c r="C55" s="1502"/>
      <c r="D55" s="1502"/>
      <c r="E55" s="1911"/>
      <c r="F55" s="1502"/>
      <c r="G55" s="1502"/>
      <c r="H55" s="1502"/>
      <c r="I55" s="1502"/>
      <c r="J55" s="1502"/>
      <c r="K55" s="1502"/>
      <c r="L55" s="1502"/>
      <c r="M55" s="1502"/>
      <c r="N55" s="1502"/>
      <c r="O55" s="1502"/>
      <c r="P55" s="1502"/>
      <c r="Q55" s="1502"/>
      <c r="R55" s="1502"/>
      <c r="S55" s="1502"/>
      <c r="T55" s="1502"/>
      <c r="U55" s="1502"/>
      <c r="V55" s="1502"/>
      <c r="W55" s="1502"/>
      <c r="X55" s="1502"/>
      <c r="Y55" s="1502"/>
      <c r="Z55" s="1502"/>
      <c r="AA55" s="1502"/>
      <c r="AB55" s="1502"/>
      <c r="AC55" s="1502"/>
      <c r="AD55" s="1502"/>
      <c r="AE55" s="1502"/>
      <c r="AF55" s="1502"/>
      <c r="AG55" s="1502"/>
      <c r="AH55" s="1502"/>
      <c r="AI55" s="1502"/>
      <c r="AJ55" s="1502"/>
      <c r="AK55" s="1502"/>
      <c r="AL55" s="1502"/>
      <c r="AM55" s="1502"/>
      <c r="AN55" s="1502"/>
      <c r="AO55" s="1502"/>
      <c r="AP55" s="1502"/>
      <c r="AQ55" s="1502"/>
      <c r="AR55" s="1502"/>
      <c r="AS55" s="1502"/>
      <c r="AT55" s="1502"/>
      <c r="AU55" s="1502"/>
      <c r="AV55" s="1502"/>
      <c r="AW55" s="1502"/>
      <c r="AX55" s="1502"/>
    </row>
    <row r="56" spans="1:50">
      <c r="A56" s="1508">
        <v>44</v>
      </c>
      <c r="B56" s="1735"/>
      <c r="C56" s="1502"/>
      <c r="D56" s="1502"/>
      <c r="E56" s="1911"/>
      <c r="F56" s="1502"/>
      <c r="G56" s="1502"/>
      <c r="H56" s="1502"/>
      <c r="I56" s="1502"/>
      <c r="J56" s="1502"/>
      <c r="K56" s="1502"/>
      <c r="L56" s="1502"/>
      <c r="M56" s="1502"/>
      <c r="N56" s="1502"/>
      <c r="O56" s="1502"/>
      <c r="P56" s="1502"/>
      <c r="Q56" s="1502"/>
      <c r="R56" s="1502"/>
      <c r="S56" s="1502"/>
      <c r="T56" s="1502"/>
      <c r="U56" s="1502"/>
      <c r="V56" s="1502"/>
      <c r="W56" s="1502"/>
      <c r="X56" s="1502"/>
      <c r="Y56" s="1502"/>
      <c r="Z56" s="1502"/>
      <c r="AA56" s="1502"/>
      <c r="AB56" s="1502"/>
      <c r="AC56" s="1502"/>
      <c r="AD56" s="1502"/>
      <c r="AE56" s="1502"/>
      <c r="AF56" s="1502"/>
      <c r="AG56" s="1502"/>
      <c r="AH56" s="1502"/>
      <c r="AI56" s="1502"/>
      <c r="AJ56" s="1502"/>
      <c r="AK56" s="1502"/>
      <c r="AL56" s="1502"/>
      <c r="AM56" s="1502"/>
      <c r="AN56" s="1502"/>
      <c r="AO56" s="1502"/>
      <c r="AP56" s="1502"/>
      <c r="AQ56" s="1502"/>
      <c r="AR56" s="1502"/>
      <c r="AS56" s="1502"/>
      <c r="AT56" s="1502"/>
      <c r="AU56" s="1502"/>
      <c r="AV56" s="1502"/>
      <c r="AW56" s="1502"/>
      <c r="AX56" s="1502"/>
    </row>
    <row r="57" spans="1:50" ht="15.75" thickBot="1">
      <c r="A57" s="2089">
        <v>45</v>
      </c>
      <c r="B57" s="1905"/>
      <c r="C57" s="1905" t="s">
        <v>172</v>
      </c>
      <c r="D57" s="1905"/>
      <c r="E57" s="1901">
        <f>SUM(E13:E56)</f>
        <v>0</v>
      </c>
    </row>
    <row r="58" spans="1:50">
      <c r="A58" s="1502"/>
      <c r="B58" s="1502"/>
      <c r="C58" s="1502"/>
      <c r="D58" s="1502"/>
      <c r="E58" s="1502"/>
    </row>
    <row r="59" spans="1:50">
      <c r="A59" s="3776" t="s">
        <v>4654</v>
      </c>
      <c r="B59" s="3776"/>
      <c r="C59" s="1502"/>
      <c r="D59" s="1502"/>
      <c r="E59" s="1907" t="s">
        <v>3282</v>
      </c>
    </row>
    <row r="60" spans="1:50">
      <c r="A60" s="3777" t="s">
        <v>3283</v>
      </c>
      <c r="B60" s="3777"/>
      <c r="C60" s="3777"/>
      <c r="D60" s="3777"/>
      <c r="E60" s="3777"/>
    </row>
  </sheetData>
  <mergeCells count="8">
    <mergeCell ref="A5:D5"/>
    <mergeCell ref="A6:D6"/>
    <mergeCell ref="A59:B59"/>
    <mergeCell ref="A60:E60"/>
    <mergeCell ref="B11:D11"/>
    <mergeCell ref="B12:D12"/>
    <mergeCell ref="A7:D7"/>
    <mergeCell ref="A8:D8"/>
  </mergeCells>
  <printOptions horizontalCentered="1" verticalCentered="1"/>
  <pageMargins left="0.5" right="0.5" top="0.5" bottom="0.5" header="0.5" footer="0.5"/>
  <pageSetup scale="65" fitToHeight="3"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E88"/>
  <sheetViews>
    <sheetView defaultGridColor="0" colorId="22" zoomScale="80" zoomScaleNormal="80" workbookViewId="0">
      <selection activeCell="A13" sqref="A13:E13"/>
    </sheetView>
  </sheetViews>
  <sheetFormatPr defaultColWidth="9.6640625" defaultRowHeight="15"/>
  <cols>
    <col min="1" max="1" width="20.6640625" style="9" customWidth="1"/>
    <col min="2" max="2" width="75.6640625" style="9" customWidth="1"/>
    <col min="3" max="3" width="9.6640625" style="9"/>
    <col min="4" max="5" width="16.6640625" style="9" customWidth="1"/>
    <col min="6" max="16384" width="9.6640625" style="9"/>
  </cols>
  <sheetData>
    <row r="1" spans="1:5" ht="18.75" thickBot="1">
      <c r="A1" s="494" t="str">
        <f>'Data Sheet'!A66</f>
        <v xml:space="preserve">Annual Report of Niagara Mohawk Power Corporation </v>
      </c>
      <c r="B1" s="625"/>
      <c r="C1" s="625"/>
      <c r="D1" s="625"/>
      <c r="E1" s="495" t="str">
        <f>'Data Sheet'!A6</f>
        <v>Year ended December 31, 2017</v>
      </c>
    </row>
    <row r="2" spans="1:5" ht="18">
      <c r="A2" s="732"/>
      <c r="B2" s="733"/>
      <c r="C2" s="733"/>
      <c r="D2" s="733"/>
      <c r="E2" s="734"/>
    </row>
    <row r="3" spans="1:5" ht="16.149999999999999" customHeight="1">
      <c r="A3" s="3594" t="s">
        <v>1766</v>
      </c>
      <c r="B3" s="3595"/>
      <c r="C3" s="3595"/>
      <c r="D3" s="3595"/>
      <c r="E3" s="3596"/>
    </row>
    <row r="4" spans="1:5" ht="16.149999999999999" customHeight="1">
      <c r="A4" s="735"/>
      <c r="B4" s="494"/>
      <c r="C4" s="494"/>
      <c r="D4" s="494"/>
      <c r="E4" s="736"/>
    </row>
    <row r="5" spans="1:5" ht="48.6" customHeight="1">
      <c r="A5" s="3591" t="s">
        <v>1767</v>
      </c>
      <c r="B5" s="3592"/>
      <c r="C5" s="3592"/>
      <c r="D5" s="3592"/>
      <c r="E5" s="3593"/>
    </row>
    <row r="6" spans="1:5" ht="15.75" thickBot="1">
      <c r="A6" s="72"/>
      <c r="B6" s="17"/>
      <c r="C6" s="17"/>
      <c r="D6" s="17"/>
      <c r="E6" s="73"/>
    </row>
    <row r="7" spans="1:5" ht="18">
      <c r="A7" s="737"/>
      <c r="B7" s="733"/>
      <c r="C7" s="733"/>
      <c r="D7" s="737"/>
      <c r="E7" s="734"/>
    </row>
    <row r="8" spans="1:5" ht="18">
      <c r="A8" s="738" t="s">
        <v>1768</v>
      </c>
      <c r="B8" s="739" t="s">
        <v>1769</v>
      </c>
      <c r="C8" s="496"/>
      <c r="D8" s="738" t="s">
        <v>1770</v>
      </c>
      <c r="E8" s="740" t="s">
        <v>1771</v>
      </c>
    </row>
    <row r="9" spans="1:5" ht="18">
      <c r="A9" s="741" t="s">
        <v>1772</v>
      </c>
      <c r="B9" s="494"/>
      <c r="C9" s="494"/>
      <c r="D9" s="741" t="s">
        <v>1772</v>
      </c>
      <c r="E9" s="742" t="s">
        <v>1772</v>
      </c>
    </row>
    <row r="10" spans="1:5" ht="18.75" thickBot="1">
      <c r="A10" s="743"/>
      <c r="B10" s="744"/>
      <c r="C10" s="744"/>
      <c r="D10" s="743"/>
      <c r="E10" s="745"/>
    </row>
    <row r="11" spans="1:5">
      <c r="A11" s="3034"/>
      <c r="C11" s="5"/>
      <c r="D11" s="661"/>
      <c r="E11" s="645"/>
    </row>
    <row r="12" spans="1:5">
      <c r="A12" s="3510">
        <v>1</v>
      </c>
      <c r="B12" s="2875" t="s">
        <v>6639</v>
      </c>
      <c r="C12" s="5"/>
      <c r="D12" s="661"/>
      <c r="E12" s="3086">
        <v>232</v>
      </c>
    </row>
    <row r="13" spans="1:5">
      <c r="A13" s="3511"/>
      <c r="B13" s="2875"/>
      <c r="C13" s="2875"/>
      <c r="D13" s="3512"/>
      <c r="E13" s="3513"/>
    </row>
    <row r="14" spans="1:5">
      <c r="A14" s="648"/>
      <c r="B14" s="5"/>
      <c r="C14" s="5"/>
      <c r="D14" s="661"/>
      <c r="E14" s="645"/>
    </row>
    <row r="15" spans="1:5">
      <c r="A15" s="648"/>
      <c r="B15" s="5"/>
      <c r="C15" s="5"/>
      <c r="D15" s="661"/>
      <c r="E15" s="645"/>
    </row>
    <row r="16" spans="1:5">
      <c r="A16" s="648"/>
      <c r="B16" s="5"/>
      <c r="C16" s="5"/>
      <c r="D16" s="661"/>
      <c r="E16" s="645"/>
    </row>
    <row r="17" spans="1:5">
      <c r="A17" s="648"/>
      <c r="B17" s="5"/>
      <c r="C17" s="5"/>
      <c r="D17" s="661"/>
      <c r="E17" s="645"/>
    </row>
    <row r="18" spans="1:5">
      <c r="A18" s="648"/>
      <c r="B18" s="5"/>
      <c r="C18" s="5"/>
      <c r="D18" s="661"/>
      <c r="E18" s="645"/>
    </row>
    <row r="19" spans="1:5">
      <c r="A19" s="648"/>
      <c r="B19" s="5"/>
      <c r="C19" s="5"/>
      <c r="D19" s="661"/>
      <c r="E19" s="645"/>
    </row>
    <row r="20" spans="1:5">
      <c r="A20" s="648"/>
      <c r="B20" s="5"/>
      <c r="C20" s="5"/>
      <c r="D20" s="661"/>
      <c r="E20" s="645"/>
    </row>
    <row r="21" spans="1:5">
      <c r="A21" s="648"/>
      <c r="B21" s="5"/>
      <c r="C21" s="5"/>
      <c r="D21" s="661"/>
      <c r="E21" s="645"/>
    </row>
    <row r="22" spans="1:5">
      <c r="A22" s="648"/>
      <c r="B22" s="5"/>
      <c r="C22" s="5"/>
      <c r="D22" s="661"/>
      <c r="E22" s="645"/>
    </row>
    <row r="23" spans="1:5">
      <c r="A23" s="648"/>
      <c r="B23" s="5"/>
      <c r="C23" s="5"/>
      <c r="D23" s="661"/>
      <c r="E23" s="645"/>
    </row>
    <row r="24" spans="1:5">
      <c r="A24" s="648"/>
      <c r="B24" s="5"/>
      <c r="C24" s="5"/>
      <c r="D24" s="661"/>
      <c r="E24" s="645"/>
    </row>
    <row r="25" spans="1:5">
      <c r="A25" s="648"/>
      <c r="B25" s="5"/>
      <c r="C25" s="5"/>
      <c r="D25" s="661"/>
      <c r="E25" s="645"/>
    </row>
    <row r="26" spans="1:5">
      <c r="A26" s="648"/>
      <c r="B26" s="5"/>
      <c r="C26" s="5"/>
      <c r="D26" s="661"/>
      <c r="E26" s="645"/>
    </row>
    <row r="27" spans="1:5">
      <c r="A27" s="648"/>
      <c r="B27" s="5"/>
      <c r="C27" s="5"/>
      <c r="D27" s="661"/>
      <c r="E27" s="645"/>
    </row>
    <row r="28" spans="1:5">
      <c r="A28" s="648"/>
      <c r="B28" s="5"/>
      <c r="C28" s="5"/>
      <c r="D28" s="661"/>
      <c r="E28" s="645"/>
    </row>
    <row r="29" spans="1:5">
      <c r="A29" s="648"/>
      <c r="B29" s="5"/>
      <c r="C29" s="5"/>
      <c r="D29" s="661"/>
      <c r="E29" s="645"/>
    </row>
    <row r="30" spans="1:5">
      <c r="A30" s="648"/>
      <c r="B30" s="5"/>
      <c r="C30" s="5"/>
      <c r="D30" s="661"/>
      <c r="E30" s="645"/>
    </row>
    <row r="31" spans="1:5">
      <c r="A31" s="648"/>
      <c r="B31" s="5"/>
      <c r="C31" s="5"/>
      <c r="D31" s="661"/>
      <c r="E31" s="645"/>
    </row>
    <row r="32" spans="1:5">
      <c r="A32" s="648"/>
      <c r="B32" s="5"/>
      <c r="C32" s="5"/>
      <c r="D32" s="661"/>
      <c r="E32" s="645"/>
    </row>
    <row r="33" spans="1:5">
      <c r="A33" s="648"/>
      <c r="B33" s="5"/>
      <c r="C33" s="5"/>
      <c r="D33" s="661"/>
      <c r="E33" s="645"/>
    </row>
    <row r="34" spans="1:5">
      <c r="A34" s="648"/>
      <c r="B34" s="5"/>
      <c r="C34" s="5"/>
      <c r="D34" s="661"/>
      <c r="E34" s="645"/>
    </row>
    <row r="35" spans="1:5">
      <c r="A35" s="648"/>
      <c r="B35" s="5"/>
      <c r="C35" s="5"/>
      <c r="D35" s="661"/>
      <c r="E35" s="645"/>
    </row>
    <row r="36" spans="1:5">
      <c r="A36" s="648"/>
      <c r="B36" s="5"/>
      <c r="C36" s="5"/>
      <c r="D36" s="661"/>
      <c r="E36" s="645"/>
    </row>
    <row r="37" spans="1:5">
      <c r="A37" s="648"/>
      <c r="B37" s="5"/>
      <c r="C37" s="5"/>
      <c r="D37" s="661"/>
      <c r="E37" s="645"/>
    </row>
    <row r="38" spans="1:5">
      <c r="A38" s="648"/>
      <c r="B38" s="5"/>
      <c r="C38" s="5"/>
      <c r="D38" s="661"/>
      <c r="E38" s="645"/>
    </row>
    <row r="39" spans="1:5">
      <c r="A39" s="648"/>
      <c r="B39" s="5"/>
      <c r="C39" s="5"/>
      <c r="D39" s="661"/>
      <c r="E39" s="645"/>
    </row>
    <row r="40" spans="1:5">
      <c r="A40" s="648"/>
      <c r="B40" s="5"/>
      <c r="C40" s="5"/>
      <c r="D40" s="661"/>
      <c r="E40" s="645"/>
    </row>
    <row r="41" spans="1:5">
      <c r="A41" s="648"/>
      <c r="B41" s="5"/>
      <c r="C41" s="5"/>
      <c r="D41" s="661"/>
      <c r="E41" s="645"/>
    </row>
    <row r="42" spans="1:5">
      <c r="A42" s="648"/>
      <c r="B42" s="5"/>
      <c r="C42" s="5"/>
      <c r="D42" s="661"/>
      <c r="E42" s="645"/>
    </row>
    <row r="43" spans="1:5">
      <c r="A43" s="648"/>
      <c r="B43" s="5"/>
      <c r="C43" s="5"/>
      <c r="D43" s="661"/>
      <c r="E43" s="645"/>
    </row>
    <row r="44" spans="1:5">
      <c r="A44" s="648"/>
      <c r="B44" s="5"/>
      <c r="C44" s="5"/>
      <c r="D44" s="661"/>
      <c r="E44" s="645"/>
    </row>
    <row r="45" spans="1:5">
      <c r="A45" s="648"/>
      <c r="B45" s="5"/>
      <c r="C45" s="5"/>
      <c r="D45" s="661"/>
      <c r="E45" s="645"/>
    </row>
    <row r="46" spans="1:5">
      <c r="A46" s="648"/>
      <c r="B46" s="5"/>
      <c r="C46" s="5"/>
      <c r="D46" s="661"/>
      <c r="E46" s="645"/>
    </row>
    <row r="47" spans="1:5">
      <c r="A47" s="648"/>
      <c r="B47" s="5"/>
      <c r="C47" s="5"/>
      <c r="D47" s="661"/>
      <c r="E47" s="645"/>
    </row>
    <row r="48" spans="1:5">
      <c r="A48" s="648"/>
      <c r="B48" s="5"/>
      <c r="C48" s="5"/>
      <c r="D48" s="661"/>
      <c r="E48" s="645"/>
    </row>
    <row r="49" spans="1:5">
      <c r="A49" s="648"/>
      <c r="B49" s="5"/>
      <c r="C49" s="5"/>
      <c r="D49" s="661"/>
      <c r="E49" s="645"/>
    </row>
    <row r="50" spans="1:5">
      <c r="A50" s="648"/>
      <c r="B50" s="5"/>
      <c r="C50" s="5"/>
      <c r="D50" s="661"/>
      <c r="E50" s="645"/>
    </row>
    <row r="51" spans="1:5">
      <c r="A51" s="648"/>
      <c r="B51" s="5"/>
      <c r="C51" s="5"/>
      <c r="D51" s="661"/>
      <c r="E51" s="645"/>
    </row>
    <row r="52" spans="1:5">
      <c r="A52" s="648"/>
      <c r="B52" s="5"/>
      <c r="C52" s="5"/>
      <c r="D52" s="661"/>
      <c r="E52" s="645"/>
    </row>
    <row r="53" spans="1:5">
      <c r="A53" s="648"/>
      <c r="B53" s="5"/>
      <c r="C53" s="5"/>
      <c r="D53" s="661"/>
      <c r="E53" s="645"/>
    </row>
    <row r="54" spans="1:5">
      <c r="A54" s="648"/>
      <c r="B54" s="5"/>
      <c r="C54" s="5"/>
      <c r="D54" s="661"/>
      <c r="E54" s="645"/>
    </row>
    <row r="55" spans="1:5">
      <c r="A55" s="648"/>
      <c r="B55" s="5"/>
      <c r="C55" s="5"/>
      <c r="D55" s="661"/>
      <c r="E55" s="645"/>
    </row>
    <row r="56" spans="1:5">
      <c r="A56" s="648"/>
      <c r="B56" s="5"/>
      <c r="C56" s="5"/>
      <c r="D56" s="661"/>
      <c r="E56" s="645"/>
    </row>
    <row r="57" spans="1:5">
      <c r="A57" s="648"/>
      <c r="B57" s="5"/>
      <c r="C57" s="5"/>
      <c r="D57" s="661"/>
      <c r="E57" s="645"/>
    </row>
    <row r="58" spans="1:5">
      <c r="A58" s="648"/>
      <c r="B58" s="5"/>
      <c r="C58" s="5"/>
      <c r="D58" s="661"/>
      <c r="E58" s="645"/>
    </row>
    <row r="59" spans="1:5">
      <c r="A59" s="648"/>
      <c r="B59" s="5"/>
      <c r="C59" s="5"/>
      <c r="D59" s="661"/>
      <c r="E59" s="645"/>
    </row>
    <row r="60" spans="1:5">
      <c r="A60" s="648"/>
      <c r="B60" s="5"/>
      <c r="C60" s="5"/>
      <c r="D60" s="661"/>
      <c r="E60" s="645"/>
    </row>
    <row r="61" spans="1:5">
      <c r="A61" s="648"/>
      <c r="B61" s="5"/>
      <c r="C61" s="5"/>
      <c r="D61" s="661"/>
      <c r="E61" s="645"/>
    </row>
    <row r="62" spans="1:5">
      <c r="A62" s="648"/>
      <c r="B62" s="5"/>
      <c r="C62" s="5"/>
      <c r="D62" s="661"/>
      <c r="E62" s="645"/>
    </row>
    <row r="63" spans="1:5">
      <c r="A63" s="648"/>
      <c r="B63" s="5"/>
      <c r="C63" s="5"/>
      <c r="D63" s="661"/>
      <c r="E63" s="645"/>
    </row>
    <row r="64" spans="1:5">
      <c r="A64" s="648"/>
      <c r="B64" s="5"/>
      <c r="C64" s="5"/>
      <c r="D64" s="661"/>
      <c r="E64" s="645"/>
    </row>
    <row r="65" spans="1:5">
      <c r="A65" s="648"/>
      <c r="B65" s="5"/>
      <c r="C65" s="5"/>
      <c r="D65" s="661"/>
      <c r="E65" s="645"/>
    </row>
    <row r="66" spans="1:5">
      <c r="A66" s="648"/>
      <c r="B66" s="5"/>
      <c r="C66" s="5"/>
      <c r="D66" s="661"/>
      <c r="E66" s="645"/>
    </row>
    <row r="67" spans="1:5">
      <c r="A67" s="648"/>
      <c r="B67" s="5"/>
      <c r="C67" s="5"/>
      <c r="D67" s="661"/>
      <c r="E67" s="645"/>
    </row>
    <row r="68" spans="1:5">
      <c r="A68" s="648"/>
      <c r="B68" s="5"/>
      <c r="C68" s="5"/>
      <c r="D68" s="661"/>
      <c r="E68" s="645"/>
    </row>
    <row r="69" spans="1:5">
      <c r="A69" s="648"/>
      <c r="B69" s="5"/>
      <c r="C69" s="5"/>
      <c r="D69" s="661"/>
      <c r="E69" s="645"/>
    </row>
    <row r="70" spans="1:5">
      <c r="A70" s="648"/>
      <c r="B70" s="5"/>
      <c r="C70" s="5"/>
      <c r="D70" s="661"/>
      <c r="E70" s="645"/>
    </row>
    <row r="71" spans="1:5">
      <c r="A71" s="648"/>
      <c r="B71" s="5"/>
      <c r="C71" s="5"/>
      <c r="D71" s="661"/>
      <c r="E71" s="645"/>
    </row>
    <row r="72" spans="1:5">
      <c r="A72" s="648"/>
      <c r="B72" s="5"/>
      <c r="C72" s="5"/>
      <c r="D72" s="661"/>
      <c r="E72" s="645"/>
    </row>
    <row r="73" spans="1:5">
      <c r="A73" s="648"/>
      <c r="B73" s="5"/>
      <c r="C73" s="5"/>
      <c r="D73" s="661"/>
      <c r="E73" s="645"/>
    </row>
    <row r="74" spans="1:5" ht="15.75" thickBot="1">
      <c r="A74" s="662"/>
      <c r="B74" s="646"/>
      <c r="C74" s="646"/>
      <c r="D74" s="663"/>
      <c r="E74" s="647"/>
    </row>
    <row r="75" spans="1:5" ht="18">
      <c r="A75" s="69" t="s">
        <v>1773</v>
      </c>
      <c r="B75" s="496"/>
      <c r="C75" s="69"/>
      <c r="D75" s="69"/>
      <c r="E75" s="69"/>
    </row>
    <row r="81" spans="1:2">
      <c r="B81"/>
    </row>
    <row r="82" spans="1:2">
      <c r="A82" s="17"/>
      <c r="B82"/>
    </row>
    <row r="83" spans="1:2">
      <c r="B83"/>
    </row>
    <row r="84" spans="1:2">
      <c r="B84"/>
    </row>
    <row r="85" spans="1:2">
      <c r="B85"/>
    </row>
    <row r="86" spans="1:2">
      <c r="B86"/>
    </row>
    <row r="87" spans="1:2">
      <c r="B87"/>
    </row>
    <row r="88" spans="1:2">
      <c r="B88"/>
    </row>
  </sheetData>
  <mergeCells count="2">
    <mergeCell ref="A5:E5"/>
    <mergeCell ref="A3:E3"/>
  </mergeCells>
  <printOptions horizontalCentered="1" verticalCentered="1"/>
  <pageMargins left="0.5" right="0.5" top="0.5" bottom="0.5" header="0.5" footer="0.5"/>
  <pageSetup scale="58"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CN345"/>
  <sheetViews>
    <sheetView defaultGridColor="0" view="pageBreakPreview" colorId="22" zoomScale="80" zoomScaleNormal="90" zoomScaleSheetLayoutView="80" workbookViewId="0">
      <selection activeCell="M52" sqref="M1:M1048576"/>
    </sheetView>
  </sheetViews>
  <sheetFormatPr defaultColWidth="9.6640625" defaultRowHeight="15"/>
  <cols>
    <col min="1" max="1" width="4.6640625" style="9" customWidth="1"/>
    <col min="2" max="2" width="58.6640625" style="9" bestFit="1" customWidth="1"/>
    <col min="3" max="3" width="21.33203125" style="9" customWidth="1"/>
    <col min="4" max="6" width="16.6640625" style="9" customWidth="1"/>
    <col min="7" max="7" width="15.6640625" style="9" customWidth="1"/>
    <col min="8" max="8" width="20.21875" style="9" bestFit="1" customWidth="1"/>
    <col min="9" max="9" width="14.6640625" style="9" customWidth="1"/>
    <col min="10" max="10" width="18.6640625" style="9" customWidth="1"/>
    <col min="11" max="11" width="14.6640625" style="9" customWidth="1"/>
    <col min="12" max="12" width="4.6640625" style="9" customWidth="1"/>
    <col min="13" max="16384" width="9.6640625" style="9"/>
  </cols>
  <sheetData>
    <row r="1" spans="1:92">
      <c r="A1" s="29" t="s">
        <v>1785</v>
      </c>
      <c r="B1" s="208"/>
      <c r="C1" s="209" t="s">
        <v>3273</v>
      </c>
      <c r="D1" s="209" t="s">
        <v>1787</v>
      </c>
      <c r="E1" s="240" t="s">
        <v>1788</v>
      </c>
      <c r="F1" s="29" t="s">
        <v>1785</v>
      </c>
      <c r="G1" s="66"/>
      <c r="H1" s="209" t="s">
        <v>3273</v>
      </c>
      <c r="I1" s="209" t="s">
        <v>1787</v>
      </c>
      <c r="J1" s="210" t="s">
        <v>1788</v>
      </c>
      <c r="K1" s="66"/>
      <c r="L1" s="6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row>
    <row r="2" spans="1:92">
      <c r="A2" s="72" t="str">
        <f>'Data Sheet'!$C$25</f>
        <v xml:space="preserve">Niagara Mohawk Power Corporation </v>
      </c>
      <c r="B2" s="81"/>
      <c r="C2" s="78" t="s">
        <v>1804</v>
      </c>
      <c r="D2" s="78" t="s">
        <v>3292</v>
      </c>
      <c r="E2" s="83"/>
      <c r="F2" s="72" t="str">
        <f>'Data Sheet'!$C$25</f>
        <v xml:space="preserve">Niagara Mohawk Power Corporation </v>
      </c>
      <c r="G2" s="17"/>
      <c r="H2" s="78" t="s">
        <v>1804</v>
      </c>
      <c r="I2" s="78" t="s">
        <v>3292</v>
      </c>
      <c r="J2" s="91"/>
      <c r="K2" s="17"/>
      <c r="L2" s="73"/>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row>
    <row r="3" spans="1:92" ht="15" customHeight="1">
      <c r="A3" s="74"/>
      <c r="B3" s="102"/>
      <c r="C3" s="86" t="s">
        <v>2977</v>
      </c>
      <c r="D3" s="651" t="str">
        <f>'Data Sheet'!$C$40</f>
        <v>April 12, 2018</v>
      </c>
      <c r="E3" s="95" t="str">
        <f>'Data Sheet'!$C$38</f>
        <v>December 31, 2017</v>
      </c>
      <c r="F3" s="74"/>
      <c r="G3" s="77" t="s">
        <v>1774</v>
      </c>
      <c r="H3" s="86" t="s">
        <v>2977</v>
      </c>
      <c r="I3" s="651" t="str">
        <f>'Data Sheet'!$C$40</f>
        <v>April 12, 2018</v>
      </c>
      <c r="J3" s="17" t="str">
        <f>'Data Sheet'!$C$38</f>
        <v>December 31, 2017</v>
      </c>
      <c r="K3" s="77"/>
      <c r="L3" s="76"/>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row>
    <row r="4" spans="1:92" ht="15" customHeight="1">
      <c r="A4" s="211" t="s">
        <v>3284</v>
      </c>
      <c r="B4" s="212"/>
      <c r="C4" s="212"/>
      <c r="D4" s="212"/>
      <c r="E4" s="213"/>
      <c r="F4" s="211" t="s">
        <v>3285</v>
      </c>
      <c r="G4" s="212"/>
      <c r="H4" s="212"/>
      <c r="I4" s="212"/>
      <c r="J4" s="212"/>
      <c r="K4" s="212"/>
      <c r="L4" s="213"/>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row>
    <row r="5" spans="1:92">
      <c r="A5" s="72"/>
      <c r="B5" s="17"/>
      <c r="C5" s="17"/>
      <c r="D5" s="17"/>
      <c r="E5" s="73"/>
      <c r="F5" s="72"/>
      <c r="G5" s="17"/>
      <c r="H5" s="17"/>
      <c r="I5" s="17"/>
      <c r="J5" s="17"/>
      <c r="K5" s="17"/>
      <c r="L5" s="73"/>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row>
    <row r="6" spans="1:92">
      <c r="A6" s="642" t="s">
        <v>121</v>
      </c>
      <c r="B6" s="17"/>
      <c r="C6" s="17" t="s">
        <v>129</v>
      </c>
      <c r="D6" s="17"/>
      <c r="E6" s="73"/>
      <c r="F6" s="642" t="s">
        <v>130</v>
      </c>
      <c r="G6" s="17"/>
      <c r="H6" s="17"/>
      <c r="I6" s="377" t="s">
        <v>3286</v>
      </c>
      <c r="J6" s="17"/>
      <c r="K6" s="17"/>
      <c r="L6" s="73"/>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row>
    <row r="7" spans="1:92">
      <c r="A7" s="642" t="s">
        <v>3287</v>
      </c>
      <c r="B7" s="17"/>
      <c r="C7" s="17" t="s">
        <v>3288</v>
      </c>
      <c r="D7" s="17"/>
      <c r="E7" s="73"/>
      <c r="F7" s="642" t="s">
        <v>3289</v>
      </c>
      <c r="G7" s="17"/>
      <c r="H7" s="17"/>
      <c r="I7" s="377" t="s">
        <v>3290</v>
      </c>
      <c r="J7" s="17"/>
      <c r="K7" s="17"/>
      <c r="L7" s="73"/>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row>
    <row r="8" spans="1:92">
      <c r="A8" s="642" t="s">
        <v>3291</v>
      </c>
      <c r="B8" s="17"/>
      <c r="C8" s="17" t="s">
        <v>128</v>
      </c>
      <c r="D8" s="17"/>
      <c r="E8" s="73"/>
      <c r="F8" s="642" t="s">
        <v>131</v>
      </c>
      <c r="G8" s="17"/>
      <c r="H8" s="17"/>
      <c r="I8" s="377" t="s">
        <v>136</v>
      </c>
      <c r="J8" s="17"/>
      <c r="K8" s="17"/>
      <c r="L8" s="73"/>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row>
    <row r="9" spans="1:92">
      <c r="A9" s="642" t="s">
        <v>1337</v>
      </c>
      <c r="B9" s="17"/>
      <c r="C9" s="17" t="s">
        <v>1338</v>
      </c>
      <c r="D9" s="17"/>
      <c r="E9" s="73"/>
      <c r="F9" s="642" t="s">
        <v>1339</v>
      </c>
      <c r="G9" s="17"/>
      <c r="H9" s="17"/>
      <c r="I9" s="377" t="s">
        <v>1340</v>
      </c>
      <c r="J9" s="17"/>
      <c r="K9" s="17"/>
      <c r="L9" s="73"/>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row>
    <row r="10" spans="1:92">
      <c r="A10" s="642" t="s">
        <v>122</v>
      </c>
      <c r="B10" s="17"/>
      <c r="C10" s="17" t="s">
        <v>1341</v>
      </c>
      <c r="D10" s="17"/>
      <c r="E10" s="73"/>
      <c r="F10" s="642" t="s">
        <v>1342</v>
      </c>
      <c r="G10" s="17"/>
      <c r="H10" s="17"/>
      <c r="I10" s="377" t="s">
        <v>207</v>
      </c>
      <c r="J10" s="17"/>
      <c r="K10" s="17"/>
      <c r="L10" s="73"/>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row>
    <row r="11" spans="1:92">
      <c r="A11" s="642" t="s">
        <v>208</v>
      </c>
      <c r="B11" s="17"/>
      <c r="C11" s="17" t="s">
        <v>127</v>
      </c>
      <c r="D11" s="17"/>
      <c r="E11" s="73"/>
      <c r="F11" s="642" t="s">
        <v>209</v>
      </c>
      <c r="G11" s="17"/>
      <c r="H11" s="17"/>
      <c r="I11" s="377" t="s">
        <v>191</v>
      </c>
      <c r="J11" s="17"/>
      <c r="K11" s="17"/>
      <c r="L11" s="73"/>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row>
    <row r="12" spans="1:92">
      <c r="A12" s="642" t="s">
        <v>123</v>
      </c>
      <c r="B12" s="17"/>
      <c r="C12" s="17" t="s">
        <v>192</v>
      </c>
      <c r="D12" s="17"/>
      <c r="E12" s="73"/>
      <c r="F12" s="642" t="s">
        <v>132</v>
      </c>
      <c r="G12" s="17"/>
      <c r="H12" s="17"/>
      <c r="I12" s="377" t="s">
        <v>135</v>
      </c>
      <c r="J12" s="17"/>
      <c r="K12" s="17"/>
      <c r="L12" s="73"/>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row>
    <row r="13" spans="1:92">
      <c r="A13" s="642" t="s">
        <v>2783</v>
      </c>
      <c r="B13" s="17"/>
      <c r="C13" s="17" t="s">
        <v>2784</v>
      </c>
      <c r="D13" s="17"/>
      <c r="E13" s="73"/>
      <c r="F13" s="642" t="s">
        <v>2785</v>
      </c>
      <c r="G13" s="17"/>
      <c r="H13" s="17"/>
      <c r="I13" s="377" t="s">
        <v>2786</v>
      </c>
      <c r="J13" s="17"/>
      <c r="K13" s="17"/>
      <c r="L13" s="73"/>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row>
    <row r="14" spans="1:92">
      <c r="A14" s="642" t="s">
        <v>2787</v>
      </c>
      <c r="B14" s="17"/>
      <c r="C14" s="17" t="s">
        <v>2788</v>
      </c>
      <c r="D14" s="17"/>
      <c r="E14" s="73"/>
      <c r="F14" s="642" t="s">
        <v>3293</v>
      </c>
      <c r="G14" s="17"/>
      <c r="H14" s="17"/>
      <c r="I14" s="377" t="s">
        <v>3294</v>
      </c>
      <c r="J14" s="17"/>
      <c r="K14" s="17"/>
      <c r="L14" s="73"/>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row>
    <row r="15" spans="1:92">
      <c r="A15" s="642" t="s">
        <v>124</v>
      </c>
      <c r="B15" s="17"/>
      <c r="C15" s="17" t="s">
        <v>3295</v>
      </c>
      <c r="D15" s="17"/>
      <c r="E15" s="73"/>
      <c r="F15" s="642" t="s">
        <v>3296</v>
      </c>
      <c r="G15" s="17"/>
      <c r="H15" s="17"/>
      <c r="I15" s="377" t="s">
        <v>3297</v>
      </c>
      <c r="J15" s="17"/>
      <c r="K15" s="17"/>
      <c r="L15" s="73"/>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row>
    <row r="16" spans="1:92">
      <c r="A16" s="642" t="s">
        <v>3298</v>
      </c>
      <c r="B16" s="17"/>
      <c r="C16" s="17" t="s">
        <v>126</v>
      </c>
      <c r="D16" s="17"/>
      <c r="E16" s="73"/>
      <c r="F16" s="642" t="s">
        <v>3299</v>
      </c>
      <c r="G16" s="17"/>
      <c r="H16" s="17"/>
      <c r="I16" s="377" t="s">
        <v>3300</v>
      </c>
      <c r="J16" s="17"/>
      <c r="K16" s="17"/>
      <c r="L16" s="73"/>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row>
    <row r="17" spans="1:92">
      <c r="A17" s="642" t="s">
        <v>3301</v>
      </c>
      <c r="B17" s="17"/>
      <c r="C17" s="17" t="s">
        <v>3302</v>
      </c>
      <c r="D17" s="17"/>
      <c r="E17" s="73"/>
      <c r="F17" s="642" t="s">
        <v>3303</v>
      </c>
      <c r="G17" s="17"/>
      <c r="H17" s="17"/>
      <c r="I17" s="377" t="s">
        <v>3304</v>
      </c>
      <c r="J17" s="17"/>
      <c r="K17" s="17"/>
      <c r="L17" s="73"/>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row>
    <row r="18" spans="1:92">
      <c r="A18" s="642" t="s">
        <v>3305</v>
      </c>
      <c r="B18" s="17"/>
      <c r="C18" s="17" t="s">
        <v>3306</v>
      </c>
      <c r="D18" s="17"/>
      <c r="E18" s="73"/>
      <c r="F18" s="642" t="s">
        <v>3307</v>
      </c>
      <c r="G18" s="17"/>
      <c r="H18" s="17"/>
      <c r="I18" s="377" t="s">
        <v>134</v>
      </c>
      <c r="J18" s="17"/>
      <c r="K18" s="17"/>
      <c r="L18" s="73"/>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row>
    <row r="19" spans="1:92">
      <c r="A19" s="642" t="s">
        <v>125</v>
      </c>
      <c r="B19" s="17"/>
      <c r="C19" s="17" t="s">
        <v>3308</v>
      </c>
      <c r="D19" s="17"/>
      <c r="E19" s="73"/>
      <c r="F19" s="642" t="s">
        <v>133</v>
      </c>
      <c r="G19" s="17"/>
      <c r="H19" s="17"/>
      <c r="I19" s="377" t="s">
        <v>3309</v>
      </c>
      <c r="J19" s="17"/>
      <c r="K19" s="17"/>
      <c r="L19" s="73"/>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row>
    <row r="20" spans="1:92">
      <c r="A20" s="642" t="s">
        <v>2865</v>
      </c>
      <c r="B20" s="17"/>
      <c r="C20" s="17" t="s">
        <v>2866</v>
      </c>
      <c r="D20" s="17"/>
      <c r="E20" s="73"/>
      <c r="F20" s="72"/>
      <c r="G20" s="17"/>
      <c r="H20" s="17"/>
      <c r="I20" s="17"/>
      <c r="J20" s="17"/>
      <c r="K20" s="17"/>
      <c r="L20" s="73"/>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row>
    <row r="21" spans="1:92">
      <c r="A21" s="642" t="s">
        <v>2867</v>
      </c>
      <c r="B21" s="17"/>
      <c r="C21" s="17" t="s">
        <v>2868</v>
      </c>
      <c r="D21" s="17"/>
      <c r="E21" s="73"/>
      <c r="F21" s="72"/>
      <c r="G21" s="17"/>
      <c r="H21" s="17"/>
      <c r="I21" s="17"/>
      <c r="J21" s="17"/>
      <c r="K21" s="17"/>
      <c r="L21" s="73"/>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row>
    <row r="22" spans="1:92">
      <c r="A22" s="72"/>
      <c r="B22" s="17"/>
      <c r="C22" s="17"/>
      <c r="D22" s="17"/>
      <c r="E22" s="73"/>
      <c r="F22" s="72"/>
      <c r="G22" s="17"/>
      <c r="H22" s="17"/>
      <c r="I22" s="17"/>
      <c r="J22" s="17"/>
      <c r="K22" s="17"/>
      <c r="L22" s="73"/>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row>
    <row r="23" spans="1:92">
      <c r="A23" s="345" t="s">
        <v>1774</v>
      </c>
      <c r="B23" s="88" t="s">
        <v>1774</v>
      </c>
      <c r="C23" s="82"/>
      <c r="D23" s="82"/>
      <c r="E23" s="85"/>
      <c r="F23" s="345" t="s">
        <v>1774</v>
      </c>
      <c r="G23" s="82"/>
      <c r="H23" s="212" t="s">
        <v>2869</v>
      </c>
      <c r="I23" s="348"/>
      <c r="J23" s="512" t="s">
        <v>2870</v>
      </c>
      <c r="K23" s="82"/>
      <c r="L23" s="90"/>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row>
    <row r="24" spans="1:92">
      <c r="A24" s="80" t="s">
        <v>1774</v>
      </c>
      <c r="B24" s="17" t="s">
        <v>2871</v>
      </c>
      <c r="C24" s="81"/>
      <c r="D24" s="273" t="s">
        <v>2872</v>
      </c>
      <c r="E24" s="83" t="s">
        <v>2873</v>
      </c>
      <c r="F24" s="258" t="s">
        <v>2874</v>
      </c>
      <c r="G24" s="273" t="s">
        <v>1134</v>
      </c>
      <c r="H24" s="81"/>
      <c r="I24" s="82"/>
      <c r="J24" s="273" t="s">
        <v>2875</v>
      </c>
      <c r="K24" s="273" t="s">
        <v>2876</v>
      </c>
      <c r="L24" s="83"/>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row>
    <row r="25" spans="1:92">
      <c r="A25" s="258" t="s">
        <v>1714</v>
      </c>
      <c r="B25" s="17" t="s">
        <v>2877</v>
      </c>
      <c r="C25" s="81"/>
      <c r="D25" s="273" t="s">
        <v>3049</v>
      </c>
      <c r="E25" s="83" t="s">
        <v>2878</v>
      </c>
      <c r="F25" s="258" t="s">
        <v>2879</v>
      </c>
      <c r="G25" s="273" t="s">
        <v>3058</v>
      </c>
      <c r="H25" s="273" t="s">
        <v>2880</v>
      </c>
      <c r="I25" s="273" t="s">
        <v>2881</v>
      </c>
      <c r="J25" s="273" t="s">
        <v>2882</v>
      </c>
      <c r="K25" s="273" t="s">
        <v>1826</v>
      </c>
      <c r="L25" s="218" t="s">
        <v>1714</v>
      </c>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row>
    <row r="26" spans="1:92">
      <c r="A26" s="258" t="s">
        <v>1717</v>
      </c>
      <c r="B26" s="17"/>
      <c r="C26" s="81"/>
      <c r="D26" s="273" t="s">
        <v>2883</v>
      </c>
      <c r="E26" s="83" t="s">
        <v>2884</v>
      </c>
      <c r="F26" s="80"/>
      <c r="G26" s="81"/>
      <c r="H26" s="81"/>
      <c r="I26" s="81"/>
      <c r="J26" s="273" t="s">
        <v>2885</v>
      </c>
      <c r="K26" s="81"/>
      <c r="L26" s="218" t="s">
        <v>1717</v>
      </c>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row>
    <row r="27" spans="1:92">
      <c r="A27" s="80"/>
      <c r="B27" s="17"/>
      <c r="C27" s="81"/>
      <c r="D27" s="81"/>
      <c r="E27" s="83"/>
      <c r="F27" s="80"/>
      <c r="G27" s="81"/>
      <c r="H27" s="81"/>
      <c r="I27" s="81"/>
      <c r="J27" s="273" t="s">
        <v>2886</v>
      </c>
      <c r="K27" s="81"/>
      <c r="L27" s="83"/>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row>
    <row r="28" spans="1:92">
      <c r="A28" s="80"/>
      <c r="B28" s="17"/>
      <c r="C28" s="81"/>
      <c r="D28" s="81"/>
      <c r="E28" s="83"/>
      <c r="F28" s="80"/>
      <c r="G28" s="81"/>
      <c r="H28" s="81"/>
      <c r="I28" s="81"/>
      <c r="J28" s="273" t="s">
        <v>2887</v>
      </c>
      <c r="K28" s="81"/>
      <c r="L28" s="83"/>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row>
    <row r="29" spans="1:92">
      <c r="A29" s="80"/>
      <c r="B29" s="272" t="s">
        <v>2888</v>
      </c>
      <c r="C29" s="102"/>
      <c r="D29" s="272" t="s">
        <v>3006</v>
      </c>
      <c r="E29" s="218" t="s">
        <v>3007</v>
      </c>
      <c r="F29" s="258" t="s">
        <v>3008</v>
      </c>
      <c r="G29" s="272" t="s">
        <v>2334</v>
      </c>
      <c r="H29" s="598" t="s">
        <v>2335</v>
      </c>
      <c r="I29" s="272" t="s">
        <v>2336</v>
      </c>
      <c r="J29" s="598" t="s">
        <v>2337</v>
      </c>
      <c r="K29" s="272" t="s">
        <v>2338</v>
      </c>
      <c r="L29" s="95"/>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row>
    <row r="30" spans="1:92">
      <c r="A30" s="315" t="s">
        <v>1722</v>
      </c>
      <c r="B30" s="349" t="s">
        <v>2889</v>
      </c>
      <c r="C30" s="82"/>
      <c r="D30" s="82"/>
      <c r="E30" s="85"/>
      <c r="F30" s="345"/>
      <c r="G30" s="82"/>
      <c r="H30" s="82"/>
      <c r="I30" s="82"/>
      <c r="J30" s="88"/>
      <c r="K30" s="84"/>
      <c r="L30" s="310" t="s">
        <v>1722</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row>
    <row r="31" spans="1:92">
      <c r="A31" s="258" t="s">
        <v>1723</v>
      </c>
      <c r="B31" s="17" t="s">
        <v>6539</v>
      </c>
      <c r="C31" s="81"/>
      <c r="D31" s="350"/>
      <c r="E31" s="73"/>
      <c r="F31" s="80"/>
      <c r="G31" s="81"/>
      <c r="H31" s="81"/>
      <c r="I31" s="350"/>
      <c r="J31" s="350"/>
      <c r="K31" s="78"/>
      <c r="L31" s="218" t="s">
        <v>1723</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row>
    <row r="32" spans="1:92">
      <c r="A32" s="258" t="s">
        <v>1724</v>
      </c>
      <c r="B32" s="2767" t="s">
        <v>6540</v>
      </c>
      <c r="C32" s="2768"/>
      <c r="D32" s="2770">
        <v>750000000</v>
      </c>
      <c r="E32" s="2769">
        <v>3805177</v>
      </c>
      <c r="F32" s="3341">
        <v>40035</v>
      </c>
      <c r="G32" s="3343">
        <v>43692</v>
      </c>
      <c r="H32" s="3342">
        <v>40035</v>
      </c>
      <c r="I32" s="3344">
        <v>43692</v>
      </c>
      <c r="J32" s="2780">
        <v>750000000</v>
      </c>
      <c r="K32" s="2771">
        <v>36607500</v>
      </c>
      <c r="L32" s="218" t="s">
        <v>1724</v>
      </c>
      <c r="M32" s="28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row>
    <row r="33" spans="1:92">
      <c r="A33" s="258" t="s">
        <v>1725</v>
      </c>
      <c r="B33" s="2772" t="s">
        <v>6541</v>
      </c>
      <c r="C33" s="2778"/>
      <c r="D33" s="2780">
        <v>300000000</v>
      </c>
      <c r="E33" s="2779">
        <v>1338576</v>
      </c>
      <c r="F33" s="3341">
        <v>41241</v>
      </c>
      <c r="G33" s="3343">
        <v>44893</v>
      </c>
      <c r="H33" s="3342">
        <v>41241</v>
      </c>
      <c r="I33" s="3344">
        <v>44893</v>
      </c>
      <c r="J33" s="2780">
        <v>300000000</v>
      </c>
      <c r="K33" s="2780">
        <v>8163000</v>
      </c>
      <c r="L33" s="218" t="s">
        <v>1725</v>
      </c>
      <c r="M33" s="28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row>
    <row r="34" spans="1:92">
      <c r="A34" s="258" t="s">
        <v>1726</v>
      </c>
      <c r="B34" s="2772" t="s">
        <v>6542</v>
      </c>
      <c r="C34" s="2778"/>
      <c r="D34" s="2780">
        <v>500000000</v>
      </c>
      <c r="E34" s="2779">
        <v>3060582</v>
      </c>
      <c r="F34" s="3341">
        <v>41907</v>
      </c>
      <c r="G34" s="3343">
        <v>45566</v>
      </c>
      <c r="H34" s="3342">
        <v>41907</v>
      </c>
      <c r="I34" s="3344">
        <v>45566</v>
      </c>
      <c r="J34" s="2780">
        <v>500000000</v>
      </c>
      <c r="K34" s="2780">
        <v>17540000</v>
      </c>
      <c r="L34" s="218" t="s">
        <v>1726</v>
      </c>
      <c r="M34" s="28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row>
    <row r="35" spans="1:92">
      <c r="A35" s="258" t="s">
        <v>1727</v>
      </c>
      <c r="B35" s="2774" t="s">
        <v>6544</v>
      </c>
      <c r="C35" s="2778"/>
      <c r="D35" s="2780">
        <v>400000000</v>
      </c>
      <c r="E35" s="2779">
        <v>2060582</v>
      </c>
      <c r="F35" s="3341">
        <v>41907</v>
      </c>
      <c r="G35" s="3343">
        <v>49218</v>
      </c>
      <c r="H35" s="3342">
        <v>41907</v>
      </c>
      <c r="I35" s="3344">
        <v>49218</v>
      </c>
      <c r="J35" s="2780">
        <v>400000000</v>
      </c>
      <c r="K35" s="2771">
        <v>17112000</v>
      </c>
      <c r="L35" s="218" t="s">
        <v>1727</v>
      </c>
      <c r="M35" s="28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row>
    <row r="36" spans="1:92">
      <c r="A36" s="258" t="s">
        <v>1728</v>
      </c>
      <c r="B36" s="2772" t="s">
        <v>6543</v>
      </c>
      <c r="C36" s="2778"/>
      <c r="D36" s="2780">
        <v>400000000</v>
      </c>
      <c r="E36" s="2779">
        <v>3184768</v>
      </c>
      <c r="F36" s="3341">
        <v>41241</v>
      </c>
      <c r="G36" s="3343">
        <v>52198</v>
      </c>
      <c r="H36" s="3342">
        <v>41241</v>
      </c>
      <c r="I36" s="3344">
        <v>52198</v>
      </c>
      <c r="J36" s="2780">
        <v>400000000</v>
      </c>
      <c r="K36" s="2780">
        <v>16476000</v>
      </c>
      <c r="L36" s="218" t="s">
        <v>1728</v>
      </c>
      <c r="M36" s="28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row>
    <row r="37" spans="1:92">
      <c r="A37" s="258" t="s">
        <v>1729</v>
      </c>
      <c r="B37" s="2774" t="s">
        <v>6537</v>
      </c>
      <c r="C37" s="2773"/>
      <c r="D37" s="2776"/>
      <c r="E37" s="2775"/>
      <c r="F37" s="3341"/>
      <c r="G37" s="3343"/>
      <c r="H37" s="3342"/>
      <c r="I37" s="3344"/>
      <c r="J37" s="2776"/>
      <c r="K37" s="2771"/>
      <c r="L37" s="218" t="s">
        <v>1729</v>
      </c>
      <c r="M37" s="28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row>
    <row r="38" spans="1:92">
      <c r="A38" s="258" t="s">
        <v>1730</v>
      </c>
      <c r="B38" s="2772" t="s">
        <v>6538</v>
      </c>
      <c r="C38" s="2778"/>
      <c r="D38" s="2780">
        <v>115705000</v>
      </c>
      <c r="E38" s="2779">
        <v>4505193</v>
      </c>
      <c r="F38" s="3341">
        <v>34516</v>
      </c>
      <c r="G38" s="3343">
        <v>47300</v>
      </c>
      <c r="H38" s="3342">
        <v>34516</v>
      </c>
      <c r="I38" s="3344">
        <v>47300</v>
      </c>
      <c r="J38" s="2780">
        <v>115705000</v>
      </c>
      <c r="K38" s="2780">
        <v>3238370.879999999</v>
      </c>
      <c r="L38" s="218" t="s">
        <v>1730</v>
      </c>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row>
    <row r="39" spans="1:92">
      <c r="A39" s="258" t="s">
        <v>1731</v>
      </c>
      <c r="B39" s="2772"/>
      <c r="C39" s="2778"/>
      <c r="D39" s="2780"/>
      <c r="E39" s="2779"/>
      <c r="F39" s="3341"/>
      <c r="G39" s="3343"/>
      <c r="H39" s="3342"/>
      <c r="I39" s="3344"/>
      <c r="J39" s="2780"/>
      <c r="K39" s="2780"/>
      <c r="L39" s="218" t="s">
        <v>1731</v>
      </c>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row>
    <row r="40" spans="1:92">
      <c r="A40" s="258" t="s">
        <v>1732</v>
      </c>
      <c r="B40" s="2774"/>
      <c r="C40" s="2778"/>
      <c r="D40" s="2780"/>
      <c r="E40" s="2779"/>
      <c r="F40" s="3341"/>
      <c r="G40" s="3343"/>
      <c r="H40" s="3342"/>
      <c r="I40" s="3344"/>
      <c r="J40" s="2780"/>
      <c r="K40" s="2771"/>
      <c r="L40" s="218" t="s">
        <v>1732</v>
      </c>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row>
    <row r="41" spans="1:92">
      <c r="A41" s="258" t="s">
        <v>1733</v>
      </c>
      <c r="C41" s="81"/>
      <c r="D41" s="81"/>
      <c r="E41" s="292"/>
      <c r="F41" s="80"/>
      <c r="G41" s="81"/>
      <c r="H41" s="81"/>
      <c r="I41" s="81"/>
      <c r="J41" s="333"/>
      <c r="L41" s="218" t="s">
        <v>1733</v>
      </c>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row>
    <row r="42" spans="1:92">
      <c r="A42" s="258" t="s">
        <v>1734</v>
      </c>
      <c r="C42" s="81"/>
      <c r="D42" s="81"/>
      <c r="E42" s="292"/>
      <c r="F42" s="80"/>
      <c r="G42" s="81"/>
      <c r="H42" s="81"/>
      <c r="I42" s="81"/>
      <c r="J42" s="333"/>
      <c r="L42" s="218" t="s">
        <v>1734</v>
      </c>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row>
    <row r="43" spans="1:92">
      <c r="A43" s="258" t="s">
        <v>1735</v>
      </c>
      <c r="C43" s="81"/>
      <c r="D43" s="81"/>
      <c r="E43" s="292"/>
      <c r="F43" s="80"/>
      <c r="G43" s="81"/>
      <c r="H43" s="81"/>
      <c r="I43" s="81"/>
      <c r="J43" s="333"/>
      <c r="L43" s="218" t="s">
        <v>1735</v>
      </c>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row>
    <row r="44" spans="1:92">
      <c r="A44" s="258" t="s">
        <v>1736</v>
      </c>
      <c r="C44" s="81"/>
      <c r="D44" s="81"/>
      <c r="E44" s="292"/>
      <c r="F44" s="80"/>
      <c r="G44" s="81"/>
      <c r="H44" s="81"/>
      <c r="I44" s="81"/>
      <c r="J44" s="333"/>
      <c r="L44" s="218" t="s">
        <v>1736</v>
      </c>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row>
    <row r="45" spans="1:92">
      <c r="A45" s="258" t="s">
        <v>1737</v>
      </c>
      <c r="B45" s="17"/>
      <c r="C45" s="81"/>
      <c r="D45" s="81"/>
      <c r="E45" s="292"/>
      <c r="F45" s="80"/>
      <c r="G45" s="81"/>
      <c r="H45" s="81"/>
      <c r="I45" s="81"/>
      <c r="J45" s="333"/>
      <c r="K45" s="2780"/>
      <c r="L45" s="218" t="s">
        <v>1737</v>
      </c>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row>
    <row r="46" spans="1:92">
      <c r="A46" s="258" t="s">
        <v>1738</v>
      </c>
      <c r="B46" s="17"/>
      <c r="C46" s="81"/>
      <c r="D46" s="333"/>
      <c r="E46" s="292"/>
      <c r="F46" s="80"/>
      <c r="G46" s="81"/>
      <c r="H46" s="81"/>
      <c r="I46" s="81"/>
      <c r="J46" s="333"/>
      <c r="K46" s="2780"/>
      <c r="L46" s="218" t="s">
        <v>1738</v>
      </c>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row>
    <row r="47" spans="1:92">
      <c r="A47" s="258" t="s">
        <v>1739</v>
      </c>
      <c r="B47" s="17"/>
      <c r="C47" s="81"/>
      <c r="D47" s="333"/>
      <c r="E47" s="292"/>
      <c r="F47" s="80"/>
      <c r="G47" s="81"/>
      <c r="H47" s="81"/>
      <c r="I47" s="81"/>
      <c r="J47" s="333"/>
      <c r="K47" s="298"/>
      <c r="L47" s="218" t="s">
        <v>1739</v>
      </c>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row>
    <row r="48" spans="1:92">
      <c r="A48" s="258" t="s">
        <v>1740</v>
      </c>
      <c r="B48" s="17"/>
      <c r="C48" s="81"/>
      <c r="D48" s="333"/>
      <c r="E48" s="292"/>
      <c r="F48" s="80"/>
      <c r="G48" s="81"/>
      <c r="H48" s="81"/>
      <c r="I48" s="81"/>
      <c r="J48" s="333"/>
      <c r="K48" s="298"/>
      <c r="L48" s="218" t="s">
        <v>1740</v>
      </c>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row>
    <row r="49" spans="1:92">
      <c r="A49" s="258" t="s">
        <v>1741</v>
      </c>
      <c r="B49" s="272" t="s">
        <v>1177</v>
      </c>
      <c r="C49" s="81"/>
      <c r="D49" s="230">
        <f>SUM(D31:D48)</f>
        <v>2465705000</v>
      </c>
      <c r="E49" s="228">
        <f>SUM(E31:E48)</f>
        <v>17954878</v>
      </c>
      <c r="F49" s="80"/>
      <c r="G49" s="81"/>
      <c r="H49" s="81"/>
      <c r="I49" s="81"/>
      <c r="J49" s="230">
        <f>SUM(J31:J48)</f>
        <v>2465705000</v>
      </c>
      <c r="K49" s="230">
        <f>SUM(K31:K48)</f>
        <v>99136870.879999995</v>
      </c>
      <c r="L49" s="218" t="s">
        <v>1741</v>
      </c>
      <c r="M49" s="3458"/>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row>
    <row r="50" spans="1:92">
      <c r="A50" s="258" t="s">
        <v>579</v>
      </c>
      <c r="B50" s="17"/>
      <c r="C50" s="81"/>
      <c r="D50" s="81"/>
      <c r="E50" s="73"/>
      <c r="F50" s="80"/>
      <c r="G50" s="81"/>
      <c r="H50" s="81"/>
      <c r="I50" s="81"/>
      <c r="J50" s="81"/>
      <c r="K50" s="78"/>
      <c r="L50" s="218" t="s">
        <v>579</v>
      </c>
      <c r="M50" s="3458"/>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row>
    <row r="51" spans="1:92">
      <c r="A51" s="258" t="s">
        <v>580</v>
      </c>
      <c r="B51" s="274" t="s">
        <v>2890</v>
      </c>
      <c r="C51" s="81"/>
      <c r="D51" s="81"/>
      <c r="E51" s="73"/>
      <c r="F51" s="80"/>
      <c r="G51" s="81"/>
      <c r="H51" s="81"/>
      <c r="I51" s="81"/>
      <c r="J51" s="81"/>
      <c r="K51" s="78"/>
      <c r="L51" s="218" t="s">
        <v>580</v>
      </c>
      <c r="M51" s="3458"/>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row>
    <row r="52" spans="1:92">
      <c r="A52" s="258" t="s">
        <v>581</v>
      </c>
      <c r="B52" s="17"/>
      <c r="C52" s="81"/>
      <c r="D52" s="350"/>
      <c r="E52" s="297"/>
      <c r="F52" s="80"/>
      <c r="G52" s="81"/>
      <c r="H52" s="81"/>
      <c r="I52" s="81"/>
      <c r="J52" s="350"/>
      <c r="K52" s="296"/>
      <c r="L52" s="218" t="s">
        <v>581</v>
      </c>
      <c r="M52" s="3458"/>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row>
    <row r="53" spans="1:92">
      <c r="A53" s="258" t="s">
        <v>582</v>
      </c>
      <c r="B53" s="17"/>
      <c r="C53" s="81"/>
      <c r="D53" s="333"/>
      <c r="E53" s="292"/>
      <c r="F53" s="80"/>
      <c r="G53" s="81"/>
      <c r="H53" s="81"/>
      <c r="I53" s="81"/>
      <c r="J53" s="333"/>
      <c r="K53" s="298"/>
      <c r="L53" s="218" t="s">
        <v>582</v>
      </c>
      <c r="M53" s="3458"/>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row>
    <row r="54" spans="1:92">
      <c r="A54" s="258" t="s">
        <v>583</v>
      </c>
      <c r="B54" s="17"/>
      <c r="C54" s="81"/>
      <c r="D54" s="333"/>
      <c r="E54" s="292"/>
      <c r="F54" s="80"/>
      <c r="G54" s="81"/>
      <c r="H54" s="81"/>
      <c r="I54" s="81"/>
      <c r="J54" s="333"/>
      <c r="K54" s="298"/>
      <c r="L54" s="218" t="s">
        <v>583</v>
      </c>
      <c r="M54" s="3458"/>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row>
    <row r="55" spans="1:92">
      <c r="A55" s="258" t="s">
        <v>584</v>
      </c>
      <c r="B55" s="17"/>
      <c r="C55" s="81"/>
      <c r="D55" s="333"/>
      <c r="E55" s="292"/>
      <c r="F55" s="80"/>
      <c r="G55" s="81"/>
      <c r="H55" s="81"/>
      <c r="I55" s="81"/>
      <c r="J55" s="333"/>
      <c r="K55" s="298"/>
      <c r="L55" s="218" t="s">
        <v>584</v>
      </c>
      <c r="M55" s="3458"/>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row>
    <row r="56" spans="1:92">
      <c r="A56" s="258" t="s">
        <v>585</v>
      </c>
      <c r="B56" s="17"/>
      <c r="C56" s="81"/>
      <c r="D56" s="333"/>
      <c r="E56" s="292"/>
      <c r="F56" s="80"/>
      <c r="G56" s="81"/>
      <c r="H56" s="81"/>
      <c r="I56" s="81"/>
      <c r="J56" s="333"/>
      <c r="K56" s="298"/>
      <c r="L56" s="218" t="s">
        <v>585</v>
      </c>
      <c r="M56" s="3458"/>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row>
    <row r="57" spans="1:92">
      <c r="A57" s="258" t="s">
        <v>2359</v>
      </c>
      <c r="B57" s="272" t="s">
        <v>1177</v>
      </c>
      <c r="C57" s="81"/>
      <c r="D57" s="230">
        <f>SUM(D52:D56)</f>
        <v>0</v>
      </c>
      <c r="E57" s="228">
        <f>SUM(E52:E56)</f>
        <v>0</v>
      </c>
      <c r="F57" s="80"/>
      <c r="G57" s="81"/>
      <c r="H57" s="81"/>
      <c r="I57" s="81"/>
      <c r="J57" s="230">
        <f>SUM(J52:J56)</f>
        <v>0</v>
      </c>
      <c r="K57" s="230">
        <f>SUM(K52:K56)</f>
        <v>0</v>
      </c>
      <c r="L57" s="218" t="s">
        <v>2359</v>
      </c>
      <c r="M57" s="3458"/>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row>
    <row r="58" spans="1:92">
      <c r="A58" s="258" t="s">
        <v>2360</v>
      </c>
      <c r="B58" s="17"/>
      <c r="C58" s="81"/>
      <c r="D58" s="81"/>
      <c r="E58" s="73"/>
      <c r="F58" s="80"/>
      <c r="G58" s="81"/>
      <c r="H58" s="81"/>
      <c r="I58" s="81"/>
      <c r="J58" s="81"/>
      <c r="K58" s="78"/>
      <c r="L58" s="218" t="s">
        <v>2360</v>
      </c>
      <c r="M58" s="3458"/>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row>
    <row r="59" spans="1:92">
      <c r="A59" s="258" t="s">
        <v>2361</v>
      </c>
      <c r="B59" s="274" t="s">
        <v>1176</v>
      </c>
      <c r="C59" s="81"/>
      <c r="D59" s="81"/>
      <c r="E59" s="73"/>
      <c r="F59" s="80"/>
      <c r="G59" s="81"/>
      <c r="H59" s="81"/>
      <c r="I59" s="81"/>
      <c r="J59" s="81"/>
      <c r="K59" s="78"/>
      <c r="L59" s="218" t="s">
        <v>2361</v>
      </c>
      <c r="M59" s="3458"/>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row>
    <row r="60" spans="1:92">
      <c r="A60" s="258" t="s">
        <v>2362</v>
      </c>
      <c r="B60" s="17" t="s">
        <v>3317</v>
      </c>
      <c r="C60" s="81"/>
      <c r="D60" s="333">
        <f>D90</f>
        <v>0</v>
      </c>
      <c r="E60" s="292">
        <f>E90</f>
        <v>0</v>
      </c>
      <c r="F60" s="80"/>
      <c r="G60" s="81"/>
      <c r="H60" s="81"/>
      <c r="I60" s="81"/>
      <c r="J60" s="333">
        <f>J90</f>
        <v>0</v>
      </c>
      <c r="K60" s="298">
        <f>K90</f>
        <v>0</v>
      </c>
      <c r="L60" s="218" t="s">
        <v>2362</v>
      </c>
      <c r="M60" s="3458"/>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row>
    <row r="61" spans="1:92">
      <c r="A61" s="258" t="s">
        <v>2363</v>
      </c>
      <c r="B61" s="17" t="s">
        <v>3318</v>
      </c>
      <c r="C61" s="102"/>
      <c r="D61" s="2781">
        <f>D127</f>
        <v>313760000</v>
      </c>
      <c r="E61" s="3090">
        <f>E127</f>
        <v>16965268</v>
      </c>
      <c r="F61" s="80"/>
      <c r="G61" s="81"/>
      <c r="H61" s="81"/>
      <c r="I61" s="81"/>
      <c r="J61" s="2781">
        <f>J127</f>
        <v>313760000</v>
      </c>
      <c r="K61" s="2781">
        <f>K127</f>
        <v>8555426</v>
      </c>
      <c r="L61" s="218" t="s">
        <v>2363</v>
      </c>
      <c r="M61" s="3458"/>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row>
    <row r="62" spans="1:92" ht="15.75" thickBot="1">
      <c r="A62" s="266" t="s">
        <v>2364</v>
      </c>
      <c r="B62" s="255" t="s">
        <v>172</v>
      </c>
      <c r="C62" s="97"/>
      <c r="D62" s="254">
        <f>D49+D57+D60+D61</f>
        <v>2779465000</v>
      </c>
      <c r="E62" s="252">
        <f>E49+E57+E60+E61</f>
        <v>34920146</v>
      </c>
      <c r="F62" s="351"/>
      <c r="G62" s="313"/>
      <c r="H62" s="313"/>
      <c r="I62" s="352"/>
      <c r="J62" s="254">
        <f>J49+J57+J60+J61</f>
        <v>2779465000</v>
      </c>
      <c r="K62" s="237">
        <f>K49+K57+K60+K61</f>
        <v>107692296.88</v>
      </c>
      <c r="L62" s="238" t="s">
        <v>2364</v>
      </c>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row>
    <row r="63" spans="1:92">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row>
    <row r="64" spans="1:92">
      <c r="A64" s="17" t="s">
        <v>3319</v>
      </c>
      <c r="B64" s="17"/>
      <c r="C64" s="17"/>
      <c r="D64" s="17"/>
      <c r="E64" s="17"/>
      <c r="F64" s="17" t="str">
        <f>A64</f>
        <v xml:space="preserve"> FERC FORM NO.1 (ED. 12-96) NYPSC Modified-96</v>
      </c>
      <c r="G64" s="17"/>
      <c r="H64" s="17"/>
      <c r="I64" s="17"/>
      <c r="J64" s="17"/>
      <c r="K64" s="17"/>
      <c r="L64" s="257" t="s">
        <v>3320</v>
      </c>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row>
    <row r="65" spans="1:92">
      <c r="A65" s="69" t="s">
        <v>3321</v>
      </c>
      <c r="B65" s="69"/>
      <c r="C65" s="69"/>
      <c r="D65" s="69"/>
      <c r="E65" s="69"/>
      <c r="F65" s="69" t="s">
        <v>3322</v>
      </c>
      <c r="G65" s="69"/>
      <c r="H65" s="69"/>
      <c r="I65" s="69"/>
      <c r="J65" s="69"/>
      <c r="K65" s="69"/>
      <c r="L65" s="69"/>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row>
    <row r="66" spans="1:92">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row>
    <row r="67" spans="1:92">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row>
    <row r="68" spans="1:92">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row>
    <row r="69" spans="1:92">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row>
    <row r="70" spans="1:92">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row>
    <row r="71" spans="1:92">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row>
    <row r="72" spans="1:92" ht="15.75" thickBot="1">
      <c r="A72" s="17" t="str">
        <f>'Data Sheet'!$C$25</f>
        <v xml:space="preserve">Niagara Mohawk Power Corporation </v>
      </c>
      <c r="B72" s="17"/>
      <c r="C72" s="17"/>
      <c r="D72" s="641" t="str">
        <f>'Data Sheet'!$C$40</f>
        <v>April 12, 2018</v>
      </c>
      <c r="E72" s="17" t="str">
        <f>'Data Sheet'!$C$38</f>
        <v>December 31, 2017</v>
      </c>
      <c r="F72" s="17" t="str">
        <f>'Data Sheet'!$C$25</f>
        <v xml:space="preserve">Niagara Mohawk Power Corporation </v>
      </c>
      <c r="G72" s="17"/>
      <c r="H72" s="17"/>
      <c r="I72" s="641" t="str">
        <f>'Data Sheet'!$C$40</f>
        <v>April 12, 2018</v>
      </c>
      <c r="J72" s="17" t="str">
        <f>'Data Sheet'!$C$38</f>
        <v>December 31, 2017</v>
      </c>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row>
    <row r="73" spans="1:92">
      <c r="A73" s="354"/>
      <c r="B73" s="355"/>
      <c r="C73" s="355"/>
      <c r="D73" s="355"/>
      <c r="E73" s="356"/>
      <c r="F73" s="354"/>
      <c r="G73" s="355"/>
      <c r="H73" s="355"/>
      <c r="I73" s="355"/>
      <c r="J73" s="355"/>
      <c r="K73" s="355"/>
      <c r="L73" s="356"/>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row>
    <row r="74" spans="1:92">
      <c r="A74" s="290" t="s">
        <v>3284</v>
      </c>
      <c r="B74" s="69"/>
      <c r="C74" s="69"/>
      <c r="D74" s="69"/>
      <c r="E74" s="70"/>
      <c r="F74" s="290" t="str">
        <f>F4</f>
        <v>LONG-TERM DEBT (Accounts 221, 222, 223, and 224) (Continued)</v>
      </c>
      <c r="G74" s="69"/>
      <c r="H74" s="69"/>
      <c r="I74" s="69"/>
      <c r="J74" s="69"/>
      <c r="K74" s="69"/>
      <c r="L74" s="70"/>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row>
    <row r="75" spans="1:92">
      <c r="A75" s="72"/>
      <c r="B75" s="17"/>
      <c r="C75" s="17"/>
      <c r="D75" s="17"/>
      <c r="E75" s="357" t="s">
        <v>1774</v>
      </c>
      <c r="F75" s="72"/>
      <c r="G75" s="17"/>
      <c r="H75" s="17"/>
      <c r="I75" s="17"/>
      <c r="J75" s="17"/>
      <c r="K75" s="17"/>
      <c r="L75" s="73"/>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row>
    <row r="76" spans="1:92">
      <c r="A76" s="345" t="s">
        <v>1774</v>
      </c>
      <c r="B76" s="88" t="s">
        <v>1774</v>
      </c>
      <c r="C76" s="82"/>
      <c r="D76" s="82"/>
      <c r="E76" s="85"/>
      <c r="F76" s="345" t="s">
        <v>1774</v>
      </c>
      <c r="G76" s="82"/>
      <c r="H76" s="212" t="s">
        <v>2869</v>
      </c>
      <c r="I76" s="348"/>
      <c r="J76" s="512" t="s">
        <v>2870</v>
      </c>
      <c r="K76" s="82"/>
      <c r="L76" s="90"/>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row>
    <row r="77" spans="1:92">
      <c r="A77" s="80" t="s">
        <v>1774</v>
      </c>
      <c r="B77" s="17" t="s">
        <v>2871</v>
      </c>
      <c r="C77" s="81"/>
      <c r="D77" s="273" t="s">
        <v>2872</v>
      </c>
      <c r="E77" s="83" t="s">
        <v>2873</v>
      </c>
      <c r="F77" s="258" t="s">
        <v>2874</v>
      </c>
      <c r="G77" s="273" t="s">
        <v>1134</v>
      </c>
      <c r="H77" s="81"/>
      <c r="I77" s="82"/>
      <c r="J77" s="273" t="s">
        <v>2875</v>
      </c>
      <c r="K77" s="273" t="s">
        <v>2876</v>
      </c>
      <c r="L77" s="83"/>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row>
    <row r="78" spans="1:92">
      <c r="A78" s="258" t="s">
        <v>1714</v>
      </c>
      <c r="B78" s="17" t="s">
        <v>2877</v>
      </c>
      <c r="C78" s="81"/>
      <c r="D78" s="273" t="s">
        <v>3049</v>
      </c>
      <c r="E78" s="83" t="s">
        <v>2878</v>
      </c>
      <c r="F78" s="258" t="s">
        <v>2879</v>
      </c>
      <c r="G78" s="273" t="s">
        <v>3058</v>
      </c>
      <c r="H78" s="273" t="s">
        <v>2880</v>
      </c>
      <c r="I78" s="273" t="s">
        <v>2881</v>
      </c>
      <c r="J78" s="273" t="s">
        <v>2882</v>
      </c>
      <c r="K78" s="273" t="s">
        <v>1826</v>
      </c>
      <c r="L78" s="218" t="s">
        <v>1714</v>
      </c>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row>
    <row r="79" spans="1:92">
      <c r="A79" s="258" t="s">
        <v>1717</v>
      </c>
      <c r="B79" s="17"/>
      <c r="C79" s="81"/>
      <c r="D79" s="273" t="s">
        <v>2883</v>
      </c>
      <c r="E79" s="83" t="s">
        <v>2884</v>
      </c>
      <c r="F79" s="80"/>
      <c r="G79" s="81"/>
      <c r="H79" s="81"/>
      <c r="I79" s="81"/>
      <c r="J79" s="273" t="s">
        <v>2885</v>
      </c>
      <c r="K79" s="81"/>
      <c r="L79" s="218" t="s">
        <v>1717</v>
      </c>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row>
    <row r="80" spans="1:92">
      <c r="A80" s="80"/>
      <c r="B80" s="17"/>
      <c r="C80" s="81"/>
      <c r="D80" s="81"/>
      <c r="E80" s="83"/>
      <c r="F80" s="80"/>
      <c r="G80" s="81"/>
      <c r="H80" s="81"/>
      <c r="I80" s="81"/>
      <c r="J80" s="273" t="s">
        <v>2886</v>
      </c>
      <c r="K80" s="81"/>
      <c r="L80" s="83"/>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row>
    <row r="81" spans="1:92">
      <c r="A81" s="80"/>
      <c r="B81" s="17"/>
      <c r="C81" s="81"/>
      <c r="D81" s="81"/>
      <c r="E81" s="83"/>
      <c r="F81" s="80"/>
      <c r="G81" s="81"/>
      <c r="H81" s="81"/>
      <c r="I81" s="81"/>
      <c r="J81" s="273" t="s">
        <v>2887</v>
      </c>
      <c r="K81" s="81"/>
      <c r="L81" s="83"/>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row>
    <row r="82" spans="1:92">
      <c r="A82" s="80"/>
      <c r="B82" s="272" t="s">
        <v>2888</v>
      </c>
      <c r="C82" s="102"/>
      <c r="D82" s="272" t="s">
        <v>3006</v>
      </c>
      <c r="E82" s="218" t="s">
        <v>3007</v>
      </c>
      <c r="F82" s="258" t="s">
        <v>3008</v>
      </c>
      <c r="G82" s="272" t="s">
        <v>2334</v>
      </c>
      <c r="H82" s="598" t="s">
        <v>2335</v>
      </c>
      <c r="I82" s="272" t="s">
        <v>2336</v>
      </c>
      <c r="J82" s="598" t="s">
        <v>2337</v>
      </c>
      <c r="K82" s="272" t="s">
        <v>2338</v>
      </c>
      <c r="L82" s="95"/>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row>
    <row r="83" spans="1:92">
      <c r="A83" s="315" t="s">
        <v>1722</v>
      </c>
      <c r="B83" s="349" t="s">
        <v>3317</v>
      </c>
      <c r="C83" s="82"/>
      <c r="D83" s="82"/>
      <c r="E83" s="85"/>
      <c r="F83" s="345"/>
      <c r="G83" s="82"/>
      <c r="H83" s="82"/>
      <c r="I83" s="82"/>
      <c r="J83" s="88"/>
      <c r="K83" s="84"/>
      <c r="L83" s="615" t="s">
        <v>1722</v>
      </c>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row>
    <row r="84" spans="1:92">
      <c r="A84" s="258" t="s">
        <v>1723</v>
      </c>
      <c r="B84" s="17"/>
      <c r="C84" s="81"/>
      <c r="D84" s="350"/>
      <c r="E84" s="73"/>
      <c r="F84" s="80"/>
      <c r="G84" s="81"/>
      <c r="H84" s="81"/>
      <c r="I84" s="350"/>
      <c r="J84" s="350"/>
      <c r="K84" s="296"/>
      <c r="L84" s="358" t="s">
        <v>1723</v>
      </c>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row>
    <row r="85" spans="1:92">
      <c r="A85" s="258" t="s">
        <v>1724</v>
      </c>
      <c r="B85" s="17"/>
      <c r="C85" s="81"/>
      <c r="D85" s="333"/>
      <c r="E85" s="292"/>
      <c r="F85" s="80"/>
      <c r="G85" s="81"/>
      <c r="H85" s="81"/>
      <c r="I85" s="81"/>
      <c r="J85" s="333"/>
      <c r="K85" s="298"/>
      <c r="L85" s="358" t="s">
        <v>1724</v>
      </c>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row>
    <row r="86" spans="1:92">
      <c r="A86" s="258" t="s">
        <v>1725</v>
      </c>
      <c r="B86" s="17"/>
      <c r="C86" s="81"/>
      <c r="D86" s="333"/>
      <c r="E86" s="292"/>
      <c r="F86" s="80"/>
      <c r="G86" s="81"/>
      <c r="H86" s="81"/>
      <c r="I86" s="81"/>
      <c r="J86" s="333"/>
      <c r="K86" s="298"/>
      <c r="L86" s="358" t="s">
        <v>1725</v>
      </c>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row>
    <row r="87" spans="1:92">
      <c r="A87" s="258" t="s">
        <v>1726</v>
      </c>
      <c r="B87" s="17"/>
      <c r="C87" s="81"/>
      <c r="D87" s="333"/>
      <c r="E87" s="292"/>
      <c r="F87" s="80"/>
      <c r="G87" s="81"/>
      <c r="H87" s="81"/>
      <c r="I87" s="333"/>
      <c r="J87" s="333"/>
      <c r="K87" s="298"/>
      <c r="L87" s="358" t="s">
        <v>1726</v>
      </c>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row>
    <row r="88" spans="1:92">
      <c r="A88" s="258" t="s">
        <v>1727</v>
      </c>
      <c r="B88" s="17"/>
      <c r="C88" s="81"/>
      <c r="D88" s="333"/>
      <c r="E88" s="292"/>
      <c r="F88" s="80"/>
      <c r="G88" s="81"/>
      <c r="H88" s="81"/>
      <c r="I88" s="81"/>
      <c r="J88" s="333"/>
      <c r="K88" s="298"/>
      <c r="L88" s="358" t="s">
        <v>1727</v>
      </c>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row>
    <row r="89" spans="1:92">
      <c r="A89" s="258" t="s">
        <v>1728</v>
      </c>
      <c r="B89" s="17"/>
      <c r="C89" s="81"/>
      <c r="D89" s="333"/>
      <c r="E89" s="292"/>
      <c r="F89" s="80"/>
      <c r="G89" s="81"/>
      <c r="H89" s="81"/>
      <c r="I89" s="81"/>
      <c r="J89" s="333"/>
      <c r="K89" s="298"/>
      <c r="L89" s="358" t="s">
        <v>1728</v>
      </c>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row>
    <row r="90" spans="1:92">
      <c r="A90" s="258" t="s">
        <v>1729</v>
      </c>
      <c r="B90" s="272" t="s">
        <v>1177</v>
      </c>
      <c r="C90" s="81"/>
      <c r="D90" s="230">
        <f>SUM(D84:D89)</f>
        <v>0</v>
      </c>
      <c r="E90" s="228">
        <f>SUM(E84:E89)</f>
        <v>0</v>
      </c>
      <c r="F90" s="80"/>
      <c r="G90" s="81"/>
      <c r="H90" s="81"/>
      <c r="I90" s="81"/>
      <c r="J90" s="230">
        <f>SUM(J84:J89)</f>
        <v>0</v>
      </c>
      <c r="K90" s="230">
        <f>SUM(K84:K89)</f>
        <v>0</v>
      </c>
      <c r="L90" s="358" t="s">
        <v>1729</v>
      </c>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row>
    <row r="91" spans="1:92">
      <c r="A91" s="258" t="s">
        <v>1730</v>
      </c>
      <c r="B91" s="17"/>
      <c r="C91" s="81"/>
      <c r="D91" s="81"/>
      <c r="E91" s="73"/>
      <c r="F91" s="80"/>
      <c r="G91" s="81"/>
      <c r="H91" s="81"/>
      <c r="I91" s="81"/>
      <c r="J91" s="81"/>
      <c r="K91" s="78"/>
      <c r="L91" s="358" t="s">
        <v>1730</v>
      </c>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row>
    <row r="92" spans="1:92">
      <c r="A92" s="258" t="s">
        <v>1731</v>
      </c>
      <c r="B92" s="274" t="s">
        <v>6342</v>
      </c>
      <c r="C92" s="81"/>
      <c r="D92" s="81"/>
      <c r="E92" s="73"/>
      <c r="F92" s="80"/>
      <c r="G92" s="81"/>
      <c r="H92" s="81"/>
      <c r="I92" s="81"/>
      <c r="J92" s="81"/>
      <c r="K92" s="78"/>
      <c r="L92" s="358" t="s">
        <v>1731</v>
      </c>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row>
    <row r="93" spans="1:92">
      <c r="A93" s="258" t="s">
        <v>1732</v>
      </c>
      <c r="B93" s="2777" t="s">
        <v>6537</v>
      </c>
      <c r="C93" s="81"/>
      <c r="D93" s="333"/>
      <c r="E93" s="292"/>
      <c r="F93" s="80"/>
      <c r="G93" s="3326"/>
      <c r="H93" s="3345"/>
      <c r="I93" s="3344"/>
      <c r="J93" s="333"/>
      <c r="K93" s="2780"/>
      <c r="L93" s="358" t="s">
        <v>1732</v>
      </c>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row>
    <row r="94" spans="1:92">
      <c r="A94" s="258" t="s">
        <v>1733</v>
      </c>
      <c r="B94" s="3482" t="s">
        <v>6545</v>
      </c>
      <c r="C94" s="2778"/>
      <c r="D94" s="2780">
        <v>69800000</v>
      </c>
      <c r="E94" s="2779">
        <v>646808</v>
      </c>
      <c r="F94" s="3341">
        <v>32478</v>
      </c>
      <c r="G94" s="3342">
        <v>45261</v>
      </c>
      <c r="H94" s="3345">
        <v>32478</v>
      </c>
      <c r="I94" s="3344">
        <v>45261</v>
      </c>
      <c r="J94" s="2780">
        <v>69800000</v>
      </c>
      <c r="K94" s="2780">
        <v>1957233</v>
      </c>
      <c r="L94" s="358" t="s">
        <v>1733</v>
      </c>
      <c r="M94" s="28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row>
    <row r="95" spans="1:92">
      <c r="A95" s="258" t="s">
        <v>1734</v>
      </c>
      <c r="B95" s="3482" t="s">
        <v>6546</v>
      </c>
      <c r="C95" s="2778"/>
      <c r="D95" s="2780">
        <v>75000000</v>
      </c>
      <c r="E95" s="2779">
        <v>12131987</v>
      </c>
      <c r="F95" s="3341">
        <v>31382</v>
      </c>
      <c r="G95" s="3342">
        <v>45992</v>
      </c>
      <c r="H95" s="3345">
        <v>31382</v>
      </c>
      <c r="I95" s="3344">
        <v>45992</v>
      </c>
      <c r="J95" s="2780">
        <v>75000000</v>
      </c>
      <c r="K95" s="2780">
        <v>2054047</v>
      </c>
      <c r="L95" s="358" t="s">
        <v>1734</v>
      </c>
      <c r="M95" s="28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row>
    <row r="96" spans="1:92">
      <c r="A96" s="258" t="s">
        <v>1735</v>
      </c>
      <c r="B96" s="3482" t="s">
        <v>6547</v>
      </c>
      <c r="C96" s="2778"/>
      <c r="D96" s="2780">
        <v>50000000</v>
      </c>
      <c r="E96" s="2779">
        <v>603701</v>
      </c>
      <c r="F96" s="3341">
        <v>31747</v>
      </c>
      <c r="G96" s="3342">
        <v>46357</v>
      </c>
      <c r="H96" s="3345">
        <v>31747</v>
      </c>
      <c r="I96" s="3344">
        <v>46357</v>
      </c>
      <c r="J96" s="2780">
        <v>50000000</v>
      </c>
      <c r="K96" s="2780">
        <v>1312458</v>
      </c>
      <c r="L96" s="358" t="s">
        <v>1735</v>
      </c>
      <c r="M96" s="28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row>
    <row r="97" spans="1:92">
      <c r="A97" s="258" t="s">
        <v>1736</v>
      </c>
      <c r="B97" s="3482" t="s">
        <v>6548</v>
      </c>
      <c r="C97" s="2778"/>
      <c r="D97" s="2780">
        <v>25760000</v>
      </c>
      <c r="E97" s="2779">
        <v>2357271</v>
      </c>
      <c r="F97" s="3341">
        <v>31837</v>
      </c>
      <c r="G97" s="3342">
        <v>46447</v>
      </c>
      <c r="H97" s="3345">
        <v>31837</v>
      </c>
      <c r="I97" s="3344">
        <v>46447</v>
      </c>
      <c r="J97" s="2780">
        <v>25760000</v>
      </c>
      <c r="K97" s="2780">
        <v>693803</v>
      </c>
      <c r="L97" s="358" t="s">
        <v>1736</v>
      </c>
      <c r="M97" s="28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row>
    <row r="98" spans="1:92">
      <c r="A98" s="258" t="s">
        <v>1737</v>
      </c>
      <c r="B98" s="3482" t="s">
        <v>6548</v>
      </c>
      <c r="C98" s="2778"/>
      <c r="D98" s="2780">
        <v>93200000</v>
      </c>
      <c r="E98" s="2779">
        <v>1225501</v>
      </c>
      <c r="F98" s="3341">
        <v>31959</v>
      </c>
      <c r="G98" s="3342">
        <v>46569</v>
      </c>
      <c r="H98" s="3345">
        <v>31959</v>
      </c>
      <c r="I98" s="3344">
        <v>46569</v>
      </c>
      <c r="J98" s="2780">
        <v>93200000</v>
      </c>
      <c r="K98" s="2780">
        <v>2537885</v>
      </c>
      <c r="L98" s="358" t="s">
        <v>1737</v>
      </c>
      <c r="M98" s="28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row>
    <row r="99" spans="1:92">
      <c r="A99" s="258" t="s">
        <v>1738</v>
      </c>
      <c r="B99" s="17"/>
      <c r="C99" s="81"/>
      <c r="D99" s="333"/>
      <c r="E99" s="292"/>
      <c r="F99" s="3341"/>
      <c r="G99" s="3342"/>
      <c r="H99" s="3345"/>
      <c r="I99" s="3344"/>
      <c r="J99" s="333"/>
      <c r="K99" s="298"/>
      <c r="L99" s="358" t="s">
        <v>1738</v>
      </c>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row>
    <row r="100" spans="1:92">
      <c r="A100" s="258" t="s">
        <v>1739</v>
      </c>
      <c r="B100" s="17"/>
      <c r="C100" s="81"/>
      <c r="D100" s="333"/>
      <c r="E100" s="292"/>
      <c r="F100" s="80"/>
      <c r="G100" s="3326"/>
      <c r="H100" s="3346"/>
      <c r="I100" s="3344"/>
      <c r="J100" s="333"/>
      <c r="K100" s="298"/>
      <c r="L100" s="358" t="s">
        <v>1739</v>
      </c>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row>
    <row r="101" spans="1:92">
      <c r="A101" s="258" t="s">
        <v>1740</v>
      </c>
      <c r="B101" s="17"/>
      <c r="C101" s="81"/>
      <c r="D101" s="333"/>
      <c r="E101" s="292"/>
      <c r="F101" s="80"/>
      <c r="G101" s="81"/>
      <c r="H101" s="771"/>
      <c r="I101" s="3344"/>
      <c r="J101" s="333"/>
      <c r="K101" s="298"/>
      <c r="L101" s="358" t="s">
        <v>1740</v>
      </c>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row>
    <row r="102" spans="1:92">
      <c r="A102" s="258" t="s">
        <v>1741</v>
      </c>
      <c r="B102" s="17"/>
      <c r="C102" s="81"/>
      <c r="D102" s="333"/>
      <c r="E102" s="292"/>
      <c r="F102" s="80"/>
      <c r="G102" s="81"/>
      <c r="H102" s="771"/>
      <c r="I102" s="3344"/>
      <c r="J102" s="333"/>
      <c r="K102" s="298"/>
      <c r="L102" s="358" t="s">
        <v>1741</v>
      </c>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row>
    <row r="103" spans="1:92">
      <c r="A103" s="258" t="s">
        <v>579</v>
      </c>
      <c r="B103" s="17"/>
      <c r="C103" s="81"/>
      <c r="D103" s="333"/>
      <c r="E103" s="292"/>
      <c r="F103" s="80"/>
      <c r="G103" s="81"/>
      <c r="H103" s="771"/>
      <c r="I103" s="3344"/>
      <c r="J103" s="333"/>
      <c r="K103" s="298"/>
      <c r="L103" s="358" t="s">
        <v>579</v>
      </c>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row>
    <row r="104" spans="1:92">
      <c r="A104" s="258" t="s">
        <v>580</v>
      </c>
      <c r="B104" s="17"/>
      <c r="C104" s="81"/>
      <c r="D104" s="333"/>
      <c r="E104" s="292"/>
      <c r="F104" s="80"/>
      <c r="G104" s="81"/>
      <c r="H104" s="771"/>
      <c r="I104" s="3347"/>
      <c r="J104" s="333"/>
      <c r="K104" s="298"/>
      <c r="L104" s="358" t="s">
        <v>580</v>
      </c>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row>
    <row r="105" spans="1:92">
      <c r="A105" s="258" t="s">
        <v>581</v>
      </c>
      <c r="B105" s="17"/>
      <c r="C105" s="81"/>
      <c r="D105" s="333"/>
      <c r="E105" s="292"/>
      <c r="F105" s="80"/>
      <c r="G105" s="81"/>
      <c r="H105" s="81"/>
      <c r="I105" s="81"/>
      <c r="J105" s="333"/>
      <c r="K105" s="298"/>
      <c r="L105" s="358" t="s">
        <v>581</v>
      </c>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row>
    <row r="106" spans="1:92">
      <c r="A106" s="258" t="s">
        <v>582</v>
      </c>
      <c r="B106" s="17"/>
      <c r="C106" s="81"/>
      <c r="D106" s="333"/>
      <c r="E106" s="292"/>
      <c r="F106" s="80"/>
      <c r="G106" s="81"/>
      <c r="H106" s="81"/>
      <c r="I106" s="81"/>
      <c r="J106" s="333"/>
      <c r="K106" s="298"/>
      <c r="L106" s="358" t="s">
        <v>582</v>
      </c>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row>
    <row r="107" spans="1:92">
      <c r="A107" s="258" t="s">
        <v>583</v>
      </c>
      <c r="B107" s="17"/>
      <c r="C107" s="81"/>
      <c r="D107" s="333"/>
      <c r="E107" s="292"/>
      <c r="F107" s="80"/>
      <c r="G107" s="81"/>
      <c r="H107" s="81"/>
      <c r="I107" s="81"/>
      <c r="J107" s="333"/>
      <c r="K107" s="298"/>
      <c r="L107" s="358" t="s">
        <v>583</v>
      </c>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row>
    <row r="108" spans="1:92">
      <c r="A108" s="258" t="s">
        <v>584</v>
      </c>
      <c r="B108" s="17"/>
      <c r="C108" s="81"/>
      <c r="D108" s="333"/>
      <c r="E108" s="292"/>
      <c r="F108" s="80"/>
      <c r="G108" s="81"/>
      <c r="H108" s="81"/>
      <c r="I108" s="81"/>
      <c r="J108" s="333"/>
      <c r="K108" s="298"/>
      <c r="L108" s="358" t="s">
        <v>584</v>
      </c>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c r="CE108" s="17"/>
      <c r="CF108" s="17"/>
      <c r="CG108" s="17"/>
      <c r="CH108" s="17"/>
      <c r="CI108" s="17"/>
      <c r="CJ108" s="17"/>
      <c r="CK108" s="17"/>
      <c r="CL108" s="17"/>
      <c r="CM108" s="17"/>
      <c r="CN108" s="17"/>
    </row>
    <row r="109" spans="1:92">
      <c r="A109" s="258" t="s">
        <v>585</v>
      </c>
      <c r="B109" s="17"/>
      <c r="C109" s="81"/>
      <c r="D109" s="333"/>
      <c r="E109" s="292"/>
      <c r="F109" s="80"/>
      <c r="G109" s="81"/>
      <c r="H109" s="81"/>
      <c r="I109" s="81"/>
      <c r="J109" s="333"/>
      <c r="K109" s="298"/>
      <c r="L109" s="358" t="s">
        <v>585</v>
      </c>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c r="CG109" s="17"/>
      <c r="CH109" s="17"/>
      <c r="CI109" s="17"/>
      <c r="CJ109" s="17"/>
      <c r="CK109" s="17"/>
      <c r="CL109" s="17"/>
      <c r="CM109" s="17"/>
      <c r="CN109" s="17"/>
    </row>
    <row r="110" spans="1:92">
      <c r="A110" s="258" t="s">
        <v>2359</v>
      </c>
      <c r="B110" s="17"/>
      <c r="C110" s="81"/>
      <c r="D110" s="333"/>
      <c r="E110" s="292"/>
      <c r="F110" s="80"/>
      <c r="G110" s="81"/>
      <c r="H110" s="81"/>
      <c r="I110" s="81"/>
      <c r="J110" s="333"/>
      <c r="K110" s="298"/>
      <c r="L110" s="358" t="s">
        <v>2359</v>
      </c>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row>
    <row r="111" spans="1:92">
      <c r="A111" s="258" t="s">
        <v>2360</v>
      </c>
      <c r="B111" s="17"/>
      <c r="C111" s="81"/>
      <c r="D111" s="333"/>
      <c r="E111" s="292"/>
      <c r="F111" s="80"/>
      <c r="G111" s="81"/>
      <c r="H111" s="81"/>
      <c r="I111" s="81"/>
      <c r="J111" s="333"/>
      <c r="K111" s="298"/>
      <c r="L111" s="358" t="s">
        <v>2360</v>
      </c>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row>
    <row r="112" spans="1:92">
      <c r="A112" s="258" t="s">
        <v>2361</v>
      </c>
      <c r="B112" s="17"/>
      <c r="C112" s="81"/>
      <c r="D112" s="333"/>
      <c r="E112" s="292"/>
      <c r="F112" s="80"/>
      <c r="G112" s="81"/>
      <c r="H112" s="81"/>
      <c r="I112" s="81"/>
      <c r="J112" s="333"/>
      <c r="K112" s="298"/>
      <c r="L112" s="358" t="s">
        <v>2361</v>
      </c>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row>
    <row r="113" spans="1:92">
      <c r="A113" s="258" t="s">
        <v>2362</v>
      </c>
      <c r="B113" s="17"/>
      <c r="C113" s="81"/>
      <c r="D113" s="333"/>
      <c r="E113" s="292"/>
      <c r="F113" s="80"/>
      <c r="G113" s="81"/>
      <c r="H113" s="81"/>
      <c r="I113" s="81"/>
      <c r="J113" s="333"/>
      <c r="K113" s="298"/>
      <c r="L113" s="358" t="s">
        <v>2362</v>
      </c>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row>
    <row r="114" spans="1:92">
      <c r="A114" s="258" t="s">
        <v>2363</v>
      </c>
      <c r="B114" s="17"/>
      <c r="C114" s="81"/>
      <c r="D114" s="333"/>
      <c r="E114" s="292"/>
      <c r="F114" s="80"/>
      <c r="G114" s="81"/>
      <c r="H114" s="81"/>
      <c r="I114" s="81"/>
      <c r="J114" s="333"/>
      <c r="K114" s="298"/>
      <c r="L114" s="358" t="s">
        <v>2363</v>
      </c>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row>
    <row r="115" spans="1:92">
      <c r="A115" s="258">
        <v>33</v>
      </c>
      <c r="B115" s="17"/>
      <c r="C115" s="81"/>
      <c r="D115" s="333"/>
      <c r="E115" s="292"/>
      <c r="F115" s="80"/>
      <c r="G115" s="81"/>
      <c r="H115" s="81"/>
      <c r="I115" s="81"/>
      <c r="J115" s="333"/>
      <c r="K115" s="298"/>
      <c r="L115" s="358">
        <v>33</v>
      </c>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row>
    <row r="116" spans="1:92">
      <c r="A116" s="258">
        <v>34</v>
      </c>
      <c r="B116" s="17"/>
      <c r="C116" s="81"/>
      <c r="D116" s="333"/>
      <c r="E116" s="292"/>
      <c r="F116" s="80"/>
      <c r="G116" s="81"/>
      <c r="H116" s="81"/>
      <c r="I116" s="81"/>
      <c r="J116" s="333"/>
      <c r="K116" s="298"/>
      <c r="L116" s="358">
        <v>34</v>
      </c>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row>
    <row r="117" spans="1:92">
      <c r="A117" s="258">
        <v>35</v>
      </c>
      <c r="B117" s="17"/>
      <c r="C117" s="81"/>
      <c r="D117" s="333"/>
      <c r="E117" s="292"/>
      <c r="F117" s="80"/>
      <c r="G117" s="81"/>
      <c r="H117" s="81"/>
      <c r="I117" s="81"/>
      <c r="J117" s="333"/>
      <c r="K117" s="298"/>
      <c r="L117" s="358">
        <v>35</v>
      </c>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row>
    <row r="118" spans="1:92">
      <c r="A118" s="258">
        <v>36</v>
      </c>
      <c r="B118" s="17"/>
      <c r="C118" s="81"/>
      <c r="D118" s="333"/>
      <c r="E118" s="292"/>
      <c r="F118" s="80"/>
      <c r="G118" s="81"/>
      <c r="H118" s="81"/>
      <c r="I118" s="81"/>
      <c r="J118" s="333"/>
      <c r="K118" s="298"/>
      <c r="L118" s="358">
        <v>36</v>
      </c>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c r="CE118" s="17"/>
      <c r="CF118" s="17"/>
      <c r="CG118" s="17"/>
      <c r="CH118" s="17"/>
      <c r="CI118" s="17"/>
      <c r="CJ118" s="17"/>
      <c r="CK118" s="17"/>
      <c r="CL118" s="17"/>
      <c r="CM118" s="17"/>
      <c r="CN118" s="17"/>
    </row>
    <row r="119" spans="1:92">
      <c r="A119" s="258">
        <v>37</v>
      </c>
      <c r="B119" s="17"/>
      <c r="C119" s="81"/>
      <c r="D119" s="333"/>
      <c r="E119" s="292"/>
      <c r="F119" s="80"/>
      <c r="G119" s="81"/>
      <c r="H119" s="81"/>
      <c r="I119" s="81"/>
      <c r="J119" s="333"/>
      <c r="K119" s="298"/>
      <c r="L119" s="358">
        <v>37</v>
      </c>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c r="CE119" s="17"/>
      <c r="CF119" s="17"/>
      <c r="CG119" s="17"/>
      <c r="CH119" s="17"/>
      <c r="CI119" s="17"/>
      <c r="CJ119" s="17"/>
      <c r="CK119" s="17"/>
      <c r="CL119" s="17"/>
      <c r="CM119" s="17"/>
      <c r="CN119" s="17"/>
    </row>
    <row r="120" spans="1:92">
      <c r="A120" s="258">
        <v>38</v>
      </c>
      <c r="B120" s="17"/>
      <c r="C120" s="81"/>
      <c r="D120" s="333"/>
      <c r="E120" s="292"/>
      <c r="F120" s="80"/>
      <c r="G120" s="81"/>
      <c r="H120" s="81"/>
      <c r="I120" s="81"/>
      <c r="J120" s="333"/>
      <c r="K120" s="298"/>
      <c r="L120" s="358">
        <v>38</v>
      </c>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row>
    <row r="121" spans="1:92">
      <c r="A121" s="258">
        <v>39</v>
      </c>
      <c r="B121" s="17"/>
      <c r="C121" s="81"/>
      <c r="D121" s="333"/>
      <c r="E121" s="292"/>
      <c r="F121" s="80"/>
      <c r="G121" s="81"/>
      <c r="H121" s="81"/>
      <c r="I121" s="81"/>
      <c r="J121" s="333"/>
      <c r="K121" s="298"/>
      <c r="L121" s="358">
        <v>39</v>
      </c>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row>
    <row r="122" spans="1:92">
      <c r="A122" s="258">
        <v>40</v>
      </c>
      <c r="B122" s="17"/>
      <c r="C122" s="81"/>
      <c r="D122" s="333"/>
      <c r="E122" s="292"/>
      <c r="F122" s="80"/>
      <c r="G122" s="81"/>
      <c r="H122" s="81"/>
      <c r="I122" s="81"/>
      <c r="J122" s="333"/>
      <c r="K122" s="298"/>
      <c r="L122" s="358">
        <v>40</v>
      </c>
    </row>
    <row r="123" spans="1:92">
      <c r="A123" s="258">
        <v>41</v>
      </c>
      <c r="B123" s="17"/>
      <c r="C123" s="81"/>
      <c r="D123" s="333"/>
      <c r="E123" s="292"/>
      <c r="F123" s="80"/>
      <c r="G123" s="81"/>
      <c r="H123" s="81"/>
      <c r="I123" s="81"/>
      <c r="J123" s="333"/>
      <c r="K123" s="298"/>
      <c r="L123" s="358">
        <v>41</v>
      </c>
    </row>
    <row r="124" spans="1:92">
      <c r="A124" s="258">
        <v>42</v>
      </c>
      <c r="B124" s="17"/>
      <c r="C124" s="81"/>
      <c r="D124" s="333"/>
      <c r="E124" s="292"/>
      <c r="F124" s="80"/>
      <c r="G124" s="81"/>
      <c r="H124" s="81"/>
      <c r="I124" s="81"/>
      <c r="J124" s="333"/>
      <c r="K124" s="298"/>
      <c r="L124" s="358">
        <v>42</v>
      </c>
    </row>
    <row r="125" spans="1:92">
      <c r="A125" s="258">
        <v>43</v>
      </c>
      <c r="B125" s="17"/>
      <c r="C125" s="81"/>
      <c r="D125" s="333"/>
      <c r="E125" s="292"/>
      <c r="F125" s="80"/>
      <c r="G125" s="81"/>
      <c r="H125" s="81"/>
      <c r="I125" s="81"/>
      <c r="J125" s="333"/>
      <c r="K125" s="298"/>
      <c r="L125" s="358">
        <v>43</v>
      </c>
    </row>
    <row r="126" spans="1:92">
      <c r="A126" s="258">
        <v>44</v>
      </c>
      <c r="B126" s="17"/>
      <c r="C126" s="81"/>
      <c r="D126" s="333"/>
      <c r="E126" s="292"/>
      <c r="F126" s="80"/>
      <c r="G126" s="81"/>
      <c r="H126" s="81"/>
      <c r="I126" s="81"/>
      <c r="J126" s="333"/>
      <c r="K126" s="298"/>
      <c r="L126" s="358">
        <v>44</v>
      </c>
    </row>
    <row r="127" spans="1:92">
      <c r="A127" s="258">
        <v>45</v>
      </c>
      <c r="B127" s="272" t="s">
        <v>1177</v>
      </c>
      <c r="C127" s="81"/>
      <c r="D127" s="230">
        <f>SUM(D93:D126)</f>
        <v>313760000</v>
      </c>
      <c r="E127" s="228">
        <f>SUM(E93:E126)</f>
        <v>16965268</v>
      </c>
      <c r="F127" s="80"/>
      <c r="G127" s="81"/>
      <c r="H127" s="81"/>
      <c r="I127" s="81"/>
      <c r="J127" s="230">
        <f>SUM(J93:J126)</f>
        <v>313760000</v>
      </c>
      <c r="K127" s="230">
        <f>SUM(K93:K126)</f>
        <v>8555426</v>
      </c>
      <c r="L127" s="358">
        <v>45</v>
      </c>
    </row>
    <row r="128" spans="1:92">
      <c r="A128" s="258">
        <v>46</v>
      </c>
      <c r="B128" s="17"/>
      <c r="C128" s="81"/>
      <c r="D128" s="81"/>
      <c r="E128" s="73"/>
      <c r="F128" s="80"/>
      <c r="G128" s="81"/>
      <c r="H128" s="81"/>
      <c r="I128" s="81"/>
      <c r="J128" s="81"/>
      <c r="K128" s="78"/>
      <c r="L128" s="358">
        <v>46</v>
      </c>
    </row>
    <row r="129" spans="1:12">
      <c r="A129" s="258">
        <v>47</v>
      </c>
      <c r="B129" s="17"/>
      <c r="C129" s="81"/>
      <c r="D129" s="81"/>
      <c r="E129" s="73"/>
      <c r="F129" s="80"/>
      <c r="G129" s="81"/>
      <c r="H129" s="81"/>
      <c r="I129" s="81"/>
      <c r="J129" s="81"/>
      <c r="K129" s="78"/>
      <c r="L129" s="358">
        <v>47</v>
      </c>
    </row>
    <row r="130" spans="1:12" ht="15.75" thickBot="1">
      <c r="A130" s="266">
        <v>48</v>
      </c>
      <c r="B130" s="97"/>
      <c r="C130" s="97"/>
      <c r="D130" s="289"/>
      <c r="E130" s="270"/>
      <c r="F130" s="351"/>
      <c r="G130" s="313"/>
      <c r="H130" s="313"/>
      <c r="I130" s="352"/>
      <c r="J130" s="289"/>
      <c r="K130" s="289"/>
      <c r="L130" s="359">
        <v>48</v>
      </c>
    </row>
    <row r="131" spans="1:12">
      <c r="A131" s="17" t="str">
        <f>A64</f>
        <v xml:space="preserve"> FERC FORM NO.1 (ED. 12-96) NYPSC Modified-96</v>
      </c>
      <c r="B131" s="17"/>
      <c r="C131" s="17"/>
      <c r="D131" s="17"/>
      <c r="E131" s="17"/>
      <c r="F131" s="17" t="str">
        <f>A64</f>
        <v xml:space="preserve"> FERC FORM NO.1 (ED. 12-96) NYPSC Modified-96</v>
      </c>
      <c r="G131" s="17"/>
      <c r="H131" s="17"/>
      <c r="I131" s="17"/>
      <c r="J131" s="17"/>
      <c r="K131" s="17"/>
      <c r="L131" s="17"/>
    </row>
    <row r="132" spans="1:12">
      <c r="A132" s="69" t="s">
        <v>3323</v>
      </c>
      <c r="B132" s="69"/>
      <c r="C132" s="69"/>
      <c r="D132" s="69"/>
      <c r="E132" s="69"/>
      <c r="F132" s="69" t="s">
        <v>3324</v>
      </c>
      <c r="G132" s="69"/>
      <c r="H132" s="69"/>
      <c r="I132" s="69"/>
      <c r="J132" s="69"/>
      <c r="K132" s="69"/>
      <c r="L132" s="69"/>
    </row>
    <row r="133" spans="1:12" ht="15.75" thickBot="1">
      <c r="A133" s="17" t="str">
        <f>'Data Sheet'!$C$25</f>
        <v xml:space="preserve">Niagara Mohawk Power Corporation </v>
      </c>
      <c r="B133" s="69"/>
      <c r="C133" s="69"/>
      <c r="D133" s="641" t="str">
        <f>'Data Sheet'!$C$40</f>
        <v>April 12, 2018</v>
      </c>
      <c r="E133" s="17" t="str">
        <f>'Data Sheet'!$C$38</f>
        <v>December 31, 2017</v>
      </c>
      <c r="F133" s="17" t="str">
        <f>'Data Sheet'!$C$25</f>
        <v xml:space="preserve">Niagara Mohawk Power Corporation </v>
      </c>
      <c r="G133" s="69"/>
      <c r="H133" s="69"/>
      <c r="I133" s="641" t="str">
        <f>'Data Sheet'!$C$40</f>
        <v>April 12, 2018</v>
      </c>
      <c r="J133" s="17" t="str">
        <f>'Data Sheet'!$C$38</f>
        <v>December 31, 2017</v>
      </c>
      <c r="K133" s="69"/>
      <c r="L133" s="69"/>
    </row>
    <row r="134" spans="1:12">
      <c r="A134" s="354"/>
      <c r="B134" s="355"/>
      <c r="C134" s="355"/>
      <c r="D134" s="355"/>
      <c r="E134" s="356"/>
      <c r="F134" s="354"/>
      <c r="G134" s="355"/>
      <c r="H134" s="355"/>
      <c r="I134" s="355"/>
      <c r="J134" s="355"/>
      <c r="K134" s="355"/>
      <c r="L134" s="356"/>
    </row>
    <row r="135" spans="1:12">
      <c r="A135" s="290" t="s">
        <v>3284</v>
      </c>
      <c r="B135" s="69"/>
      <c r="C135" s="69"/>
      <c r="D135" s="69"/>
      <c r="E135" s="70"/>
      <c r="F135" s="290" t="str">
        <f>F4</f>
        <v>LONG-TERM DEBT (Accounts 221, 222, 223, and 224) (Continued)</v>
      </c>
      <c r="G135" s="69"/>
      <c r="H135" s="69"/>
      <c r="I135" s="69"/>
      <c r="J135" s="69"/>
      <c r="K135" s="69"/>
      <c r="L135" s="70"/>
    </row>
    <row r="136" spans="1:12">
      <c r="A136" s="72"/>
      <c r="B136" s="17"/>
      <c r="C136" s="17"/>
      <c r="D136" s="17"/>
      <c r="E136" s="357" t="s">
        <v>1774</v>
      </c>
      <c r="F136" s="72"/>
      <c r="G136" s="17"/>
      <c r="H136" s="17"/>
      <c r="I136" s="17"/>
      <c r="J136" s="17"/>
      <c r="K136" s="17"/>
      <c r="L136" s="73"/>
    </row>
    <row r="137" spans="1:12">
      <c r="A137" s="345" t="s">
        <v>1774</v>
      </c>
      <c r="B137" s="88" t="s">
        <v>1774</v>
      </c>
      <c r="C137" s="82"/>
      <c r="D137" s="82"/>
      <c r="E137" s="85"/>
      <c r="F137" s="345" t="s">
        <v>1774</v>
      </c>
      <c r="G137" s="82"/>
      <c r="H137" s="212" t="s">
        <v>2869</v>
      </c>
      <c r="I137" s="348"/>
      <c r="J137" s="512" t="s">
        <v>2870</v>
      </c>
      <c r="K137" s="82"/>
      <c r="L137" s="90"/>
    </row>
    <row r="138" spans="1:12">
      <c r="A138" s="80" t="s">
        <v>1774</v>
      </c>
      <c r="B138" s="17" t="s">
        <v>2871</v>
      </c>
      <c r="C138" s="81"/>
      <c r="D138" s="273" t="s">
        <v>2872</v>
      </c>
      <c r="E138" s="83" t="s">
        <v>2873</v>
      </c>
      <c r="F138" s="258" t="s">
        <v>2874</v>
      </c>
      <c r="G138" s="273" t="s">
        <v>1134</v>
      </c>
      <c r="H138" s="81"/>
      <c r="I138" s="82"/>
      <c r="J138" s="273" t="s">
        <v>2875</v>
      </c>
      <c r="K138" s="273" t="s">
        <v>2876</v>
      </c>
      <c r="L138" s="83"/>
    </row>
    <row r="139" spans="1:12">
      <c r="A139" s="258" t="s">
        <v>1714</v>
      </c>
      <c r="B139" s="17" t="s">
        <v>2877</v>
      </c>
      <c r="C139" s="81"/>
      <c r="D139" s="273" t="s">
        <v>3049</v>
      </c>
      <c r="E139" s="83" t="s">
        <v>2878</v>
      </c>
      <c r="F139" s="258" t="s">
        <v>2879</v>
      </c>
      <c r="G139" s="273" t="s">
        <v>3058</v>
      </c>
      <c r="H139" s="273" t="s">
        <v>2880</v>
      </c>
      <c r="I139" s="273" t="s">
        <v>2881</v>
      </c>
      <c r="J139" s="273" t="s">
        <v>2882</v>
      </c>
      <c r="K139" s="273" t="s">
        <v>1826</v>
      </c>
      <c r="L139" s="218" t="s">
        <v>1714</v>
      </c>
    </row>
    <row r="140" spans="1:12">
      <c r="A140" s="258" t="s">
        <v>1717</v>
      </c>
      <c r="B140" s="17"/>
      <c r="C140" s="81"/>
      <c r="D140" s="273" t="s">
        <v>2883</v>
      </c>
      <c r="E140" s="83" t="s">
        <v>2884</v>
      </c>
      <c r="F140" s="80"/>
      <c r="G140" s="81"/>
      <c r="H140" s="81"/>
      <c r="I140" s="81"/>
      <c r="J140" s="273" t="s">
        <v>2885</v>
      </c>
      <c r="K140" s="81"/>
      <c r="L140" s="218" t="s">
        <v>1717</v>
      </c>
    </row>
    <row r="141" spans="1:12">
      <c r="A141" s="80"/>
      <c r="B141" s="17"/>
      <c r="C141" s="81"/>
      <c r="D141" s="81"/>
      <c r="E141" s="83"/>
      <c r="F141" s="80"/>
      <c r="G141" s="81"/>
      <c r="H141" s="81"/>
      <c r="I141" s="81"/>
      <c r="J141" s="273" t="s">
        <v>2886</v>
      </c>
      <c r="K141" s="81"/>
      <c r="L141" s="83"/>
    </row>
    <row r="142" spans="1:12">
      <c r="A142" s="80"/>
      <c r="B142" s="17"/>
      <c r="C142" s="81"/>
      <c r="D142" s="81"/>
      <c r="E142" s="83"/>
      <c r="F142" s="80"/>
      <c r="G142" s="81"/>
      <c r="H142" s="81"/>
      <c r="I142" s="81"/>
      <c r="J142" s="273" t="s">
        <v>2887</v>
      </c>
      <c r="K142" s="81"/>
      <c r="L142" s="83"/>
    </row>
    <row r="143" spans="1:12">
      <c r="A143" s="80"/>
      <c r="B143" s="272" t="s">
        <v>2888</v>
      </c>
      <c r="C143" s="102"/>
      <c r="D143" s="272" t="s">
        <v>3006</v>
      </c>
      <c r="E143" s="218" t="s">
        <v>3007</v>
      </c>
      <c r="F143" s="258" t="s">
        <v>3008</v>
      </c>
      <c r="G143" s="272" t="s">
        <v>2334</v>
      </c>
      <c r="H143" s="598" t="s">
        <v>2335</v>
      </c>
      <c r="I143" s="272" t="s">
        <v>2336</v>
      </c>
      <c r="J143" s="598" t="s">
        <v>2337</v>
      </c>
      <c r="K143" s="272" t="s">
        <v>2338</v>
      </c>
      <c r="L143" s="95"/>
    </row>
    <row r="144" spans="1:12">
      <c r="A144" s="315" t="s">
        <v>1722</v>
      </c>
      <c r="B144" s="349"/>
      <c r="C144" s="82"/>
      <c r="D144" s="360"/>
      <c r="E144" s="361"/>
      <c r="F144" s="362"/>
      <c r="G144" s="360"/>
      <c r="H144" s="360"/>
      <c r="I144" s="360"/>
      <c r="J144" s="363"/>
      <c r="K144" s="364"/>
      <c r="L144" s="615" t="s">
        <v>1722</v>
      </c>
    </row>
    <row r="145" spans="1:12">
      <c r="A145" s="258" t="s">
        <v>1723</v>
      </c>
      <c r="B145" s="17"/>
      <c r="C145" s="81"/>
      <c r="D145" s="350"/>
      <c r="E145" s="73"/>
      <c r="F145" s="80"/>
      <c r="G145" s="81"/>
      <c r="H145" s="81"/>
      <c r="I145" s="350"/>
      <c r="J145" s="350"/>
      <c r="K145" s="296"/>
      <c r="L145" s="358" t="s">
        <v>1723</v>
      </c>
    </row>
    <row r="146" spans="1:12">
      <c r="A146" s="258" t="s">
        <v>1724</v>
      </c>
      <c r="B146" s="17"/>
      <c r="C146" s="81"/>
      <c r="D146" s="333"/>
      <c r="E146" s="292"/>
      <c r="F146" s="80"/>
      <c r="G146" s="81"/>
      <c r="H146" s="81"/>
      <c r="I146" s="81"/>
      <c r="J146" s="333"/>
      <c r="K146" s="298"/>
      <c r="L146" s="358" t="s">
        <v>1724</v>
      </c>
    </row>
    <row r="147" spans="1:12">
      <c r="A147" s="258" t="s">
        <v>1725</v>
      </c>
      <c r="B147" s="17"/>
      <c r="C147" s="81"/>
      <c r="D147" s="333"/>
      <c r="E147" s="292"/>
      <c r="F147" s="80"/>
      <c r="G147" s="81"/>
      <c r="H147" s="81"/>
      <c r="I147" s="81"/>
      <c r="J147" s="333"/>
      <c r="K147" s="298"/>
      <c r="L147" s="358" t="s">
        <v>1725</v>
      </c>
    </row>
    <row r="148" spans="1:12">
      <c r="A148" s="258" t="s">
        <v>1726</v>
      </c>
      <c r="B148" s="17"/>
      <c r="C148" s="81"/>
      <c r="D148" s="333"/>
      <c r="E148" s="292"/>
      <c r="F148" s="80"/>
      <c r="G148" s="81"/>
      <c r="H148" s="81"/>
      <c r="I148" s="333"/>
      <c r="J148" s="333"/>
      <c r="K148" s="298"/>
      <c r="L148" s="358" t="s">
        <v>1726</v>
      </c>
    </row>
    <row r="149" spans="1:12">
      <c r="A149" s="258" t="s">
        <v>1727</v>
      </c>
      <c r="B149" s="17"/>
      <c r="C149" s="81"/>
      <c r="D149" s="333"/>
      <c r="E149" s="292"/>
      <c r="F149" s="80"/>
      <c r="G149" s="81"/>
      <c r="H149" s="81"/>
      <c r="I149" s="81"/>
      <c r="J149" s="333"/>
      <c r="K149" s="298"/>
      <c r="L149" s="358" t="s">
        <v>1727</v>
      </c>
    </row>
    <row r="150" spans="1:12">
      <c r="A150" s="258" t="s">
        <v>1728</v>
      </c>
      <c r="B150" s="17"/>
      <c r="C150" s="81"/>
      <c r="D150" s="333"/>
      <c r="E150" s="292"/>
      <c r="F150" s="80"/>
      <c r="G150" s="81"/>
      <c r="H150" s="81"/>
      <c r="I150" s="81"/>
      <c r="J150" s="333"/>
      <c r="K150" s="298"/>
      <c r="L150" s="358" t="s">
        <v>1728</v>
      </c>
    </row>
    <row r="151" spans="1:12">
      <c r="A151" s="258" t="s">
        <v>1729</v>
      </c>
      <c r="B151" s="272" t="s">
        <v>1177</v>
      </c>
      <c r="C151" s="81"/>
      <c r="D151" s="230">
        <f>SUM(D145:D150)</f>
        <v>0</v>
      </c>
      <c r="E151" s="228">
        <f>SUM(E145:E150)</f>
        <v>0</v>
      </c>
      <c r="F151" s="80"/>
      <c r="G151" s="81"/>
      <c r="H151" s="81"/>
      <c r="I151" s="81"/>
      <c r="J151" s="230">
        <f>SUM(J145:J150)</f>
        <v>0</v>
      </c>
      <c r="K151" s="230">
        <f>SUM(K145:K150)</f>
        <v>0</v>
      </c>
      <c r="L151" s="358" t="s">
        <v>1729</v>
      </c>
    </row>
    <row r="152" spans="1:12">
      <c r="A152" s="258" t="s">
        <v>1730</v>
      </c>
      <c r="B152" s="17"/>
      <c r="C152" s="81"/>
      <c r="D152" s="365"/>
      <c r="E152" s="366"/>
      <c r="F152" s="367"/>
      <c r="G152" s="365"/>
      <c r="H152" s="365"/>
      <c r="I152" s="365"/>
      <c r="J152" s="365"/>
      <c r="K152" s="368"/>
      <c r="L152" s="358" t="s">
        <v>1730</v>
      </c>
    </row>
    <row r="153" spans="1:12">
      <c r="A153" s="258" t="s">
        <v>1731</v>
      </c>
      <c r="B153" s="274"/>
      <c r="C153" s="81"/>
      <c r="D153" s="365"/>
      <c r="E153" s="366"/>
      <c r="F153" s="367"/>
      <c r="G153" s="365"/>
      <c r="H153" s="365"/>
      <c r="I153" s="365"/>
      <c r="J153" s="365"/>
      <c r="K153" s="368"/>
      <c r="L153" s="358" t="s">
        <v>1731</v>
      </c>
    </row>
    <row r="154" spans="1:12">
      <c r="A154" s="258" t="s">
        <v>1732</v>
      </c>
      <c r="B154" s="17"/>
      <c r="C154" s="81"/>
      <c r="D154" s="350"/>
      <c r="E154" s="297"/>
      <c r="F154" s="80"/>
      <c r="G154" s="81"/>
      <c r="H154" s="81"/>
      <c r="I154" s="81"/>
      <c r="J154" s="350"/>
      <c r="K154" s="296"/>
      <c r="L154" s="358" t="s">
        <v>1732</v>
      </c>
    </row>
    <row r="155" spans="1:12">
      <c r="A155" s="258" t="s">
        <v>1733</v>
      </c>
      <c r="B155" s="17"/>
      <c r="C155" s="81"/>
      <c r="D155" s="333"/>
      <c r="E155" s="292"/>
      <c r="F155" s="80"/>
      <c r="G155" s="81"/>
      <c r="H155" s="81"/>
      <c r="I155" s="81"/>
      <c r="J155" s="333"/>
      <c r="K155" s="298"/>
      <c r="L155" s="358" t="s">
        <v>1733</v>
      </c>
    </row>
    <row r="156" spans="1:12">
      <c r="A156" s="258" t="s">
        <v>1734</v>
      </c>
      <c r="B156" s="17"/>
      <c r="C156" s="81"/>
      <c r="D156" s="333"/>
      <c r="E156" s="292"/>
      <c r="F156" s="80"/>
      <c r="G156" s="81"/>
      <c r="H156" s="81"/>
      <c r="I156" s="81"/>
      <c r="J156" s="333"/>
      <c r="K156" s="298"/>
      <c r="L156" s="358" t="s">
        <v>1734</v>
      </c>
    </row>
    <row r="157" spans="1:12">
      <c r="A157" s="258" t="s">
        <v>1735</v>
      </c>
      <c r="B157" s="17"/>
      <c r="C157" s="81"/>
      <c r="D157" s="333"/>
      <c r="E157" s="292"/>
      <c r="F157" s="80"/>
      <c r="G157" s="81"/>
      <c r="H157" s="81"/>
      <c r="I157" s="81"/>
      <c r="J157" s="333"/>
      <c r="K157" s="298"/>
      <c r="L157" s="358" t="s">
        <v>1735</v>
      </c>
    </row>
    <row r="158" spans="1:12">
      <c r="A158" s="258" t="s">
        <v>1736</v>
      </c>
      <c r="B158" s="17"/>
      <c r="C158" s="81"/>
      <c r="D158" s="333"/>
      <c r="E158" s="292"/>
      <c r="F158" s="80"/>
      <c r="G158" s="81"/>
      <c r="H158" s="81"/>
      <c r="I158" s="81"/>
      <c r="J158" s="333"/>
      <c r="K158" s="298"/>
      <c r="L158" s="358" t="s">
        <v>1736</v>
      </c>
    </row>
    <row r="159" spans="1:12">
      <c r="A159" s="258" t="s">
        <v>1737</v>
      </c>
      <c r="B159" s="17"/>
      <c r="C159" s="81"/>
      <c r="D159" s="333"/>
      <c r="E159" s="292"/>
      <c r="F159" s="80"/>
      <c r="G159" s="81"/>
      <c r="H159" s="81"/>
      <c r="I159" s="81"/>
      <c r="J159" s="333"/>
      <c r="K159" s="298"/>
      <c r="L159" s="358" t="s">
        <v>1737</v>
      </c>
    </row>
    <row r="160" spans="1:12">
      <c r="A160" s="258" t="s">
        <v>1738</v>
      </c>
      <c r="B160" s="17"/>
      <c r="C160" s="81"/>
      <c r="D160" s="333"/>
      <c r="E160" s="292"/>
      <c r="F160" s="80"/>
      <c r="G160" s="81"/>
      <c r="H160" s="81"/>
      <c r="I160" s="81"/>
      <c r="J160" s="333"/>
      <c r="K160" s="298"/>
      <c r="L160" s="358" t="s">
        <v>1738</v>
      </c>
    </row>
    <row r="161" spans="1:12">
      <c r="A161" s="258" t="s">
        <v>1739</v>
      </c>
      <c r="B161" s="17"/>
      <c r="C161" s="81"/>
      <c r="D161" s="333"/>
      <c r="E161" s="292"/>
      <c r="F161" s="80"/>
      <c r="G161" s="81"/>
      <c r="H161" s="81"/>
      <c r="I161" s="81"/>
      <c r="J161" s="333"/>
      <c r="K161" s="298"/>
      <c r="L161" s="358" t="s">
        <v>1739</v>
      </c>
    </row>
    <row r="162" spans="1:12">
      <c r="A162" s="258" t="s">
        <v>1740</v>
      </c>
      <c r="B162" s="17"/>
      <c r="C162" s="81"/>
      <c r="D162" s="333"/>
      <c r="E162" s="292"/>
      <c r="F162" s="80"/>
      <c r="G162" s="81"/>
      <c r="H162" s="81"/>
      <c r="I162" s="81"/>
      <c r="J162" s="333"/>
      <c r="K162" s="298"/>
      <c r="L162" s="358" t="s">
        <v>1740</v>
      </c>
    </row>
    <row r="163" spans="1:12">
      <c r="A163" s="258" t="s">
        <v>1741</v>
      </c>
      <c r="B163" s="17"/>
      <c r="C163" s="81"/>
      <c r="D163" s="333"/>
      <c r="E163" s="292"/>
      <c r="F163" s="80"/>
      <c r="G163" s="81"/>
      <c r="H163" s="81"/>
      <c r="I163" s="81"/>
      <c r="J163" s="333"/>
      <c r="K163" s="298"/>
      <c r="L163" s="358" t="s">
        <v>1741</v>
      </c>
    </row>
    <row r="164" spans="1:12">
      <c r="A164" s="258" t="s">
        <v>579</v>
      </c>
      <c r="B164" s="17"/>
      <c r="C164" s="81"/>
      <c r="D164" s="333"/>
      <c r="E164" s="292"/>
      <c r="F164" s="80"/>
      <c r="G164" s="81"/>
      <c r="H164" s="81"/>
      <c r="I164" s="81"/>
      <c r="J164" s="333"/>
      <c r="K164" s="298"/>
      <c r="L164" s="358" t="s">
        <v>579</v>
      </c>
    </row>
    <row r="165" spans="1:12">
      <c r="A165" s="258" t="s">
        <v>580</v>
      </c>
      <c r="B165" s="17"/>
      <c r="C165" s="81"/>
      <c r="D165" s="333"/>
      <c r="E165" s="292"/>
      <c r="F165" s="80"/>
      <c r="G165" s="81"/>
      <c r="H165" s="81"/>
      <c r="I165" s="81"/>
      <c r="J165" s="333"/>
      <c r="K165" s="298"/>
      <c r="L165" s="358" t="s">
        <v>580</v>
      </c>
    </row>
    <row r="166" spans="1:12">
      <c r="A166" s="258" t="s">
        <v>581</v>
      </c>
      <c r="B166" s="17"/>
      <c r="C166" s="81"/>
      <c r="D166" s="333"/>
      <c r="E166" s="292"/>
      <c r="F166" s="80"/>
      <c r="G166" s="81"/>
      <c r="H166" s="81"/>
      <c r="I166" s="81"/>
      <c r="J166" s="333"/>
      <c r="K166" s="298"/>
      <c r="L166" s="358" t="s">
        <v>581</v>
      </c>
    </row>
    <row r="167" spans="1:12">
      <c r="A167" s="258" t="s">
        <v>582</v>
      </c>
      <c r="B167" s="17"/>
      <c r="C167" s="81"/>
      <c r="D167" s="333"/>
      <c r="E167" s="292"/>
      <c r="F167" s="80"/>
      <c r="G167" s="81"/>
      <c r="H167" s="81"/>
      <c r="I167" s="81"/>
      <c r="J167" s="333"/>
      <c r="K167" s="298"/>
      <c r="L167" s="358" t="s">
        <v>582</v>
      </c>
    </row>
    <row r="168" spans="1:12">
      <c r="A168" s="258" t="s">
        <v>583</v>
      </c>
      <c r="B168" s="17"/>
      <c r="C168" s="81"/>
      <c r="D168" s="333"/>
      <c r="E168" s="292"/>
      <c r="F168" s="80"/>
      <c r="G168" s="81"/>
      <c r="H168" s="81"/>
      <c r="I168" s="81"/>
      <c r="J168" s="333"/>
      <c r="K168" s="298"/>
      <c r="L168" s="358" t="s">
        <v>583</v>
      </c>
    </row>
    <row r="169" spans="1:12">
      <c r="A169" s="258" t="s">
        <v>584</v>
      </c>
      <c r="B169" s="17"/>
      <c r="C169" s="81"/>
      <c r="D169" s="333"/>
      <c r="E169" s="292"/>
      <c r="F169" s="80"/>
      <c r="G169" s="81"/>
      <c r="H169" s="81"/>
      <c r="I169" s="81"/>
      <c r="J169" s="333"/>
      <c r="K169" s="298"/>
      <c r="L169" s="358" t="s">
        <v>584</v>
      </c>
    </row>
    <row r="170" spans="1:12">
      <c r="A170" s="258" t="s">
        <v>585</v>
      </c>
      <c r="B170" s="17"/>
      <c r="C170" s="81"/>
      <c r="D170" s="333"/>
      <c r="E170" s="292"/>
      <c r="F170" s="80"/>
      <c r="G170" s="81"/>
      <c r="H170" s="81"/>
      <c r="I170" s="81"/>
      <c r="J170" s="333"/>
      <c r="K170" s="298"/>
      <c r="L170" s="358" t="s">
        <v>585</v>
      </c>
    </row>
    <row r="171" spans="1:12">
      <c r="A171" s="258" t="s">
        <v>2359</v>
      </c>
      <c r="B171" s="17"/>
      <c r="C171" s="81"/>
      <c r="D171" s="333"/>
      <c r="E171" s="292"/>
      <c r="F171" s="80"/>
      <c r="G171" s="81"/>
      <c r="H171" s="81"/>
      <c r="I171" s="81"/>
      <c r="J171" s="333"/>
      <c r="K171" s="298"/>
      <c r="L171" s="358" t="s">
        <v>2359</v>
      </c>
    </row>
    <row r="172" spans="1:12">
      <c r="A172" s="258" t="s">
        <v>2360</v>
      </c>
      <c r="B172" s="17"/>
      <c r="C172" s="81"/>
      <c r="D172" s="333"/>
      <c r="E172" s="292"/>
      <c r="F172" s="80"/>
      <c r="G172" s="81"/>
      <c r="H172" s="81"/>
      <c r="I172" s="81"/>
      <c r="J172" s="333"/>
      <c r="K172" s="298"/>
      <c r="L172" s="358" t="s">
        <v>2360</v>
      </c>
    </row>
    <row r="173" spans="1:12">
      <c r="A173" s="258" t="s">
        <v>2361</v>
      </c>
      <c r="B173" s="17"/>
      <c r="C173" s="81"/>
      <c r="D173" s="333"/>
      <c r="E173" s="292"/>
      <c r="F173" s="80"/>
      <c r="G173" s="81"/>
      <c r="H173" s="81"/>
      <c r="I173" s="81"/>
      <c r="J173" s="333"/>
      <c r="K173" s="298"/>
      <c r="L173" s="358" t="s">
        <v>2361</v>
      </c>
    </row>
    <row r="174" spans="1:12">
      <c r="A174" s="258" t="s">
        <v>2362</v>
      </c>
      <c r="B174" s="17"/>
      <c r="C174" s="81"/>
      <c r="D174" s="333"/>
      <c r="E174" s="292"/>
      <c r="F174" s="80"/>
      <c r="G174" s="81"/>
      <c r="H174" s="81"/>
      <c r="I174" s="81"/>
      <c r="J174" s="333"/>
      <c r="K174" s="298"/>
      <c r="L174" s="358" t="s">
        <v>2362</v>
      </c>
    </row>
    <row r="175" spans="1:12">
      <c r="A175" s="258" t="s">
        <v>2363</v>
      </c>
      <c r="B175" s="17"/>
      <c r="C175" s="81"/>
      <c r="D175" s="333"/>
      <c r="E175" s="292"/>
      <c r="F175" s="80"/>
      <c r="G175" s="81"/>
      <c r="H175" s="81"/>
      <c r="I175" s="81"/>
      <c r="J175" s="333"/>
      <c r="K175" s="298"/>
      <c r="L175" s="358" t="s">
        <v>2363</v>
      </c>
    </row>
    <row r="176" spans="1:12">
      <c r="A176" s="258">
        <v>33</v>
      </c>
      <c r="B176" s="17"/>
      <c r="C176" s="81"/>
      <c r="D176" s="333"/>
      <c r="E176" s="292"/>
      <c r="F176" s="80"/>
      <c r="G176" s="81"/>
      <c r="H176" s="81"/>
      <c r="I176" s="81"/>
      <c r="J176" s="333"/>
      <c r="K176" s="298"/>
      <c r="L176" s="358">
        <v>33</v>
      </c>
    </row>
    <row r="177" spans="1:12">
      <c r="A177" s="258">
        <v>34</v>
      </c>
      <c r="B177" s="17"/>
      <c r="C177" s="81"/>
      <c r="D177" s="333"/>
      <c r="E177" s="292"/>
      <c r="F177" s="80"/>
      <c r="G177" s="81"/>
      <c r="H177" s="81"/>
      <c r="I177" s="81"/>
      <c r="J177" s="333"/>
      <c r="K177" s="298"/>
      <c r="L177" s="358">
        <v>34</v>
      </c>
    </row>
    <row r="178" spans="1:12">
      <c r="A178" s="258">
        <v>35</v>
      </c>
      <c r="B178" s="17"/>
      <c r="C178" s="81"/>
      <c r="D178" s="333"/>
      <c r="E178" s="292"/>
      <c r="F178" s="80"/>
      <c r="G178" s="81"/>
      <c r="H178" s="81"/>
      <c r="I178" s="81"/>
      <c r="J178" s="333"/>
      <c r="K178" s="298"/>
      <c r="L178" s="358">
        <v>35</v>
      </c>
    </row>
    <row r="179" spans="1:12">
      <c r="A179" s="258">
        <v>36</v>
      </c>
      <c r="B179" s="17"/>
      <c r="C179" s="81"/>
      <c r="D179" s="333"/>
      <c r="E179" s="292"/>
      <c r="F179" s="80"/>
      <c r="G179" s="81"/>
      <c r="H179" s="81"/>
      <c r="I179" s="81"/>
      <c r="J179" s="333"/>
      <c r="K179" s="298"/>
      <c r="L179" s="358">
        <v>36</v>
      </c>
    </row>
    <row r="180" spans="1:12">
      <c r="A180" s="258">
        <v>37</v>
      </c>
      <c r="B180" s="17"/>
      <c r="C180" s="81"/>
      <c r="D180" s="333"/>
      <c r="E180" s="292"/>
      <c r="F180" s="80"/>
      <c r="G180" s="81"/>
      <c r="H180" s="81"/>
      <c r="I180" s="81"/>
      <c r="J180" s="333"/>
      <c r="K180" s="298"/>
      <c r="L180" s="358">
        <v>37</v>
      </c>
    </row>
    <row r="181" spans="1:12">
      <c r="A181" s="258">
        <v>38</v>
      </c>
      <c r="B181" s="17"/>
      <c r="C181" s="81"/>
      <c r="D181" s="333"/>
      <c r="E181" s="292"/>
      <c r="F181" s="80"/>
      <c r="G181" s="81"/>
      <c r="H181" s="81"/>
      <c r="I181" s="81"/>
      <c r="J181" s="333"/>
      <c r="K181" s="298"/>
      <c r="L181" s="358">
        <v>38</v>
      </c>
    </row>
    <row r="182" spans="1:12">
      <c r="A182" s="258">
        <v>39</v>
      </c>
      <c r="B182" s="17"/>
      <c r="C182" s="81"/>
      <c r="D182" s="333"/>
      <c r="E182" s="292"/>
      <c r="F182" s="80"/>
      <c r="G182" s="81"/>
      <c r="H182" s="81"/>
      <c r="I182" s="81"/>
      <c r="J182" s="333"/>
      <c r="K182" s="298"/>
      <c r="L182" s="358">
        <v>39</v>
      </c>
    </row>
    <row r="183" spans="1:12">
      <c r="A183" s="258">
        <v>40</v>
      </c>
      <c r="B183" s="17"/>
      <c r="C183" s="81"/>
      <c r="D183" s="333"/>
      <c r="E183" s="292"/>
      <c r="F183" s="80"/>
      <c r="G183" s="81"/>
      <c r="H183" s="81"/>
      <c r="I183" s="81"/>
      <c r="J183" s="333"/>
      <c r="K183" s="298"/>
      <c r="L183" s="358">
        <v>40</v>
      </c>
    </row>
    <row r="184" spans="1:12">
      <c r="A184" s="258">
        <v>41</v>
      </c>
      <c r="B184" s="17"/>
      <c r="C184" s="81"/>
      <c r="D184" s="333"/>
      <c r="E184" s="292"/>
      <c r="F184" s="80"/>
      <c r="G184" s="81"/>
      <c r="H184" s="81"/>
      <c r="I184" s="81"/>
      <c r="J184" s="333"/>
      <c r="K184" s="298"/>
      <c r="L184" s="358">
        <v>41</v>
      </c>
    </row>
    <row r="185" spans="1:12">
      <c r="A185" s="258">
        <v>42</v>
      </c>
      <c r="B185" s="17"/>
      <c r="C185" s="81"/>
      <c r="D185" s="333"/>
      <c r="E185" s="292"/>
      <c r="F185" s="80"/>
      <c r="G185" s="81"/>
      <c r="H185" s="81"/>
      <c r="I185" s="81"/>
      <c r="J185" s="333"/>
      <c r="K185" s="298"/>
      <c r="L185" s="358">
        <v>42</v>
      </c>
    </row>
    <row r="186" spans="1:12">
      <c r="A186" s="258">
        <v>43</v>
      </c>
      <c r="B186" s="17"/>
      <c r="C186" s="81"/>
      <c r="D186" s="333"/>
      <c r="E186" s="292"/>
      <c r="F186" s="80"/>
      <c r="G186" s="81"/>
      <c r="H186" s="81"/>
      <c r="I186" s="81"/>
      <c r="J186" s="333"/>
      <c r="K186" s="298"/>
      <c r="L186" s="358">
        <v>43</v>
      </c>
    </row>
    <row r="187" spans="1:12">
      <c r="A187" s="258">
        <v>44</v>
      </c>
      <c r="B187" s="17"/>
      <c r="C187" s="81"/>
      <c r="D187" s="333"/>
      <c r="E187" s="292"/>
      <c r="F187" s="80"/>
      <c r="G187" s="81"/>
      <c r="H187" s="81"/>
      <c r="I187" s="81"/>
      <c r="J187" s="333"/>
      <c r="K187" s="298"/>
      <c r="L187" s="358">
        <v>44</v>
      </c>
    </row>
    <row r="188" spans="1:12">
      <c r="A188" s="258">
        <v>45</v>
      </c>
      <c r="B188" s="272" t="s">
        <v>1177</v>
      </c>
      <c r="C188" s="81"/>
      <c r="D188" s="230">
        <f>SUM(D154:D187)</f>
        <v>0</v>
      </c>
      <c r="E188" s="228">
        <f>SUM(E154:E187)</f>
        <v>0</v>
      </c>
      <c r="F188" s="80"/>
      <c r="G188" s="81"/>
      <c r="H188" s="81"/>
      <c r="I188" s="81"/>
      <c r="J188" s="230">
        <f>SUM(J154:J187)</f>
        <v>0</v>
      </c>
      <c r="K188" s="230">
        <f>SUM(K154:K187)</f>
        <v>0</v>
      </c>
      <c r="L188" s="358">
        <v>45</v>
      </c>
    </row>
    <row r="189" spans="1:12">
      <c r="A189" s="258">
        <v>46</v>
      </c>
      <c r="B189" s="17"/>
      <c r="C189" s="81"/>
      <c r="D189" s="81"/>
      <c r="E189" s="73"/>
      <c r="F189" s="80"/>
      <c r="G189" s="81"/>
      <c r="H189" s="81"/>
      <c r="I189" s="81"/>
      <c r="J189" s="81"/>
      <c r="K189" s="78"/>
      <c r="L189" s="358">
        <v>46</v>
      </c>
    </row>
    <row r="190" spans="1:12">
      <c r="A190" s="258">
        <v>47</v>
      </c>
      <c r="B190" s="17"/>
      <c r="C190" s="81"/>
      <c r="D190" s="81"/>
      <c r="E190" s="73"/>
      <c r="F190" s="80"/>
      <c r="G190" s="81"/>
      <c r="H190" s="81"/>
      <c r="I190" s="81"/>
      <c r="J190" s="81"/>
      <c r="K190" s="78"/>
      <c r="L190" s="358">
        <v>47</v>
      </c>
    </row>
    <row r="191" spans="1:12" ht="15.75" thickBot="1">
      <c r="A191" s="266">
        <v>48</v>
      </c>
      <c r="B191" s="97"/>
      <c r="C191" s="97"/>
      <c r="D191" s="289"/>
      <c r="E191" s="270"/>
      <c r="F191" s="351"/>
      <c r="G191" s="313"/>
      <c r="H191" s="313"/>
      <c r="I191" s="352"/>
      <c r="J191" s="289"/>
      <c r="K191" s="289"/>
      <c r="L191" s="359">
        <v>48</v>
      </c>
    </row>
    <row r="192" spans="1:12">
      <c r="A192" s="17" t="str">
        <f>A64</f>
        <v xml:space="preserve"> FERC FORM NO.1 (ED. 12-96) NYPSC Modified-96</v>
      </c>
      <c r="B192" s="17"/>
      <c r="C192" s="17"/>
      <c r="D192" s="17"/>
      <c r="E192" s="17"/>
      <c r="F192" s="17" t="str">
        <f>A64</f>
        <v xml:space="preserve"> FERC FORM NO.1 (ED. 12-96) NYPSC Modified-96</v>
      </c>
      <c r="G192" s="17"/>
      <c r="H192" s="17"/>
      <c r="I192" s="17"/>
      <c r="J192" s="17"/>
      <c r="K192" s="17"/>
      <c r="L192" s="17"/>
    </row>
    <row r="193" spans="1:12">
      <c r="A193" s="69" t="s">
        <v>3325</v>
      </c>
      <c r="B193" s="69"/>
      <c r="C193" s="69"/>
      <c r="D193" s="69"/>
      <c r="E193" s="69"/>
      <c r="F193" s="69" t="s">
        <v>3326</v>
      </c>
      <c r="G193" s="69"/>
      <c r="H193" s="69"/>
      <c r="I193" s="69"/>
      <c r="J193" s="69"/>
      <c r="K193" s="69"/>
      <c r="L193" s="69"/>
    </row>
    <row r="194" spans="1:12">
      <c r="A194" s="17"/>
      <c r="B194" s="17"/>
      <c r="C194" s="17"/>
      <c r="D194" s="17"/>
      <c r="E194" s="17"/>
      <c r="F194" s="17"/>
      <c r="G194" s="17"/>
      <c r="H194" s="17"/>
      <c r="I194" s="17"/>
      <c r="J194" s="17"/>
      <c r="K194" s="17"/>
      <c r="L194" s="17"/>
    </row>
    <row r="195" spans="1:12">
      <c r="A195" s="17"/>
      <c r="B195" s="17"/>
      <c r="C195" s="17"/>
      <c r="D195" s="17"/>
      <c r="E195" s="17"/>
      <c r="F195" s="17"/>
      <c r="G195" s="17"/>
      <c r="H195" s="17"/>
      <c r="I195" s="17"/>
      <c r="J195" s="17"/>
      <c r="K195" s="17"/>
      <c r="L195" s="17"/>
    </row>
    <row r="196" spans="1:12">
      <c r="A196" s="17"/>
      <c r="B196" s="17"/>
      <c r="C196" s="17"/>
      <c r="D196" s="17"/>
      <c r="E196" s="17"/>
      <c r="F196" s="17"/>
      <c r="G196" s="17"/>
      <c r="H196" s="17"/>
      <c r="I196" s="17"/>
      <c r="J196" s="17"/>
      <c r="K196" s="17"/>
      <c r="L196" s="17"/>
    </row>
    <row r="197" spans="1:12">
      <c r="A197" s="17"/>
      <c r="B197" s="17"/>
      <c r="C197" s="17"/>
      <c r="D197" s="17"/>
      <c r="E197" s="17"/>
      <c r="F197" s="17"/>
      <c r="G197" s="17"/>
      <c r="H197" s="17"/>
      <c r="I197" s="17"/>
      <c r="J197" s="17"/>
      <c r="K197" s="17"/>
      <c r="L197" s="17"/>
    </row>
    <row r="198" spans="1:12">
      <c r="A198" s="17"/>
      <c r="B198" s="17"/>
      <c r="C198" s="17"/>
      <c r="D198" s="17"/>
      <c r="E198" s="17"/>
      <c r="F198" s="17"/>
      <c r="G198" s="17"/>
      <c r="H198" s="17"/>
      <c r="I198" s="17"/>
      <c r="J198" s="17"/>
      <c r="K198" s="17"/>
      <c r="L198" s="17"/>
    </row>
    <row r="199" spans="1:12">
      <c r="A199" s="17"/>
      <c r="B199" s="17"/>
      <c r="C199" s="17"/>
      <c r="D199" s="17"/>
      <c r="E199" s="17"/>
      <c r="F199" s="17"/>
      <c r="G199" s="17"/>
      <c r="H199" s="17"/>
      <c r="I199" s="17"/>
      <c r="J199" s="17"/>
      <c r="K199" s="17"/>
      <c r="L199" s="17"/>
    </row>
    <row r="200" spans="1:12">
      <c r="A200" s="17"/>
      <c r="B200" s="17"/>
      <c r="C200" s="17"/>
      <c r="D200" s="17"/>
      <c r="E200" s="17"/>
      <c r="F200" s="17"/>
      <c r="G200" s="17"/>
      <c r="H200" s="17"/>
      <c r="I200" s="17"/>
      <c r="J200" s="17"/>
      <c r="K200" s="17"/>
      <c r="L200" s="17"/>
    </row>
    <row r="201" spans="1:12">
      <c r="A201" s="17"/>
      <c r="B201" s="17"/>
      <c r="C201" s="17"/>
      <c r="D201" s="17"/>
      <c r="E201" s="17"/>
      <c r="F201" s="17"/>
      <c r="G201" s="17"/>
      <c r="H201" s="17"/>
      <c r="I201" s="17"/>
      <c r="J201" s="17"/>
      <c r="K201" s="17"/>
      <c r="L201" s="17"/>
    </row>
    <row r="202" spans="1:12">
      <c r="A202" s="17"/>
      <c r="B202" s="17"/>
      <c r="C202" s="17"/>
      <c r="D202" s="17"/>
      <c r="E202" s="17"/>
      <c r="F202" s="17"/>
      <c r="G202" s="17"/>
      <c r="H202" s="17"/>
      <c r="I202" s="17"/>
      <c r="J202" s="17"/>
      <c r="K202" s="17"/>
      <c r="L202" s="17"/>
    </row>
    <row r="203" spans="1:12">
      <c r="A203" s="17"/>
      <c r="B203" s="17"/>
      <c r="C203" s="17"/>
      <c r="D203" s="17"/>
      <c r="E203" s="17"/>
      <c r="F203" s="17"/>
      <c r="G203" s="17"/>
      <c r="H203" s="17"/>
      <c r="I203" s="17"/>
      <c r="J203" s="17"/>
      <c r="K203" s="17"/>
      <c r="L203" s="17"/>
    </row>
    <row r="204" spans="1:12">
      <c r="A204" s="17"/>
      <c r="B204" s="17"/>
      <c r="C204" s="17"/>
      <c r="D204" s="17"/>
      <c r="E204" s="17"/>
      <c r="F204" s="17"/>
      <c r="G204" s="17"/>
      <c r="H204" s="17"/>
      <c r="I204" s="17"/>
      <c r="J204" s="17"/>
      <c r="K204" s="17"/>
      <c r="L204" s="17"/>
    </row>
    <row r="205" spans="1:12">
      <c r="A205" s="17"/>
      <c r="B205" s="17"/>
      <c r="C205" s="17"/>
      <c r="D205" s="17"/>
      <c r="E205" s="17"/>
      <c r="F205" s="17"/>
      <c r="G205" s="17"/>
      <c r="H205" s="17"/>
      <c r="I205" s="17"/>
      <c r="J205" s="17"/>
      <c r="K205" s="17"/>
      <c r="L205" s="17"/>
    </row>
    <row r="206" spans="1:12">
      <c r="A206" s="17"/>
      <c r="B206" s="17"/>
      <c r="C206" s="17"/>
      <c r="D206" s="17"/>
      <c r="E206" s="17"/>
      <c r="F206" s="17"/>
      <c r="G206" s="17"/>
      <c r="H206" s="17"/>
      <c r="I206" s="17"/>
      <c r="J206" s="17"/>
      <c r="K206" s="17"/>
      <c r="L206" s="17"/>
    </row>
    <row r="207" spans="1:12">
      <c r="A207" s="17"/>
      <c r="B207" s="17"/>
      <c r="C207" s="17"/>
      <c r="D207" s="17"/>
      <c r="E207" s="17"/>
      <c r="F207" s="17"/>
      <c r="G207" s="17"/>
      <c r="H207" s="17"/>
      <c r="I207" s="17"/>
      <c r="J207" s="17"/>
      <c r="K207" s="17"/>
      <c r="L207" s="17"/>
    </row>
    <row r="208" spans="1:12">
      <c r="A208" s="17"/>
      <c r="B208" s="17"/>
      <c r="C208" s="17"/>
      <c r="D208" s="17"/>
      <c r="E208" s="17"/>
      <c r="F208" s="17"/>
      <c r="G208" s="17"/>
      <c r="H208" s="17"/>
      <c r="I208" s="17"/>
      <c r="J208" s="17"/>
      <c r="K208" s="17"/>
      <c r="L208" s="17"/>
    </row>
    <row r="209" spans="1:12">
      <c r="A209" s="17"/>
      <c r="B209" s="17"/>
      <c r="C209" s="17"/>
      <c r="D209" s="17"/>
      <c r="E209" s="17"/>
      <c r="F209" s="17"/>
      <c r="G209" s="17"/>
      <c r="H209" s="17"/>
      <c r="I209" s="17"/>
      <c r="J209" s="17"/>
      <c r="K209" s="17"/>
      <c r="L209" s="17"/>
    </row>
    <row r="210" spans="1:12">
      <c r="A210" s="17"/>
      <c r="B210" s="17"/>
      <c r="C210" s="17"/>
      <c r="D210" s="17"/>
      <c r="E210" s="17"/>
      <c r="F210" s="17"/>
      <c r="G210" s="17"/>
      <c r="H210" s="17"/>
      <c r="I210" s="17"/>
      <c r="J210" s="17"/>
      <c r="K210" s="17"/>
      <c r="L210" s="17"/>
    </row>
    <row r="211" spans="1:12">
      <c r="A211" s="17"/>
      <c r="B211" s="17"/>
      <c r="C211" s="17"/>
      <c r="D211" s="17"/>
      <c r="E211" s="17"/>
      <c r="F211" s="17"/>
      <c r="G211" s="17"/>
      <c r="H211" s="17"/>
      <c r="I211" s="17"/>
      <c r="J211" s="17"/>
      <c r="K211" s="17"/>
      <c r="L211" s="17"/>
    </row>
    <row r="212" spans="1:12">
      <c r="A212" s="17"/>
      <c r="B212" s="17"/>
      <c r="C212" s="17"/>
      <c r="D212" s="17"/>
      <c r="E212" s="17"/>
      <c r="F212" s="17"/>
      <c r="G212" s="17"/>
      <c r="H212" s="17"/>
      <c r="I212" s="17"/>
      <c r="J212" s="17"/>
      <c r="K212" s="17"/>
      <c r="L212" s="17"/>
    </row>
    <row r="213" spans="1:12">
      <c r="A213" s="17"/>
      <c r="B213" s="17"/>
      <c r="C213" s="17"/>
      <c r="D213" s="17"/>
      <c r="E213" s="17"/>
      <c r="F213" s="17"/>
      <c r="G213" s="17"/>
      <c r="H213" s="17"/>
      <c r="I213" s="17"/>
      <c r="J213" s="17"/>
      <c r="K213" s="17"/>
      <c r="L213" s="17"/>
    </row>
    <row r="214" spans="1:12">
      <c r="A214" s="17"/>
      <c r="B214" s="17"/>
      <c r="C214" s="17"/>
      <c r="D214" s="17"/>
      <c r="E214" s="17"/>
      <c r="F214" s="17"/>
      <c r="G214" s="17"/>
      <c r="H214" s="17"/>
      <c r="I214" s="17"/>
      <c r="J214" s="17"/>
      <c r="K214" s="17"/>
      <c r="L214" s="17"/>
    </row>
    <row r="215" spans="1:12">
      <c r="A215" s="17"/>
      <c r="B215" s="17"/>
      <c r="C215" s="17"/>
      <c r="D215" s="17"/>
      <c r="E215" s="17"/>
      <c r="F215" s="17"/>
      <c r="G215" s="17"/>
      <c r="H215" s="17"/>
      <c r="I215" s="17"/>
      <c r="J215" s="17"/>
      <c r="K215" s="17"/>
      <c r="L215" s="17"/>
    </row>
    <row r="216" spans="1:12">
      <c r="A216" s="17"/>
      <c r="B216" s="17"/>
      <c r="C216" s="17"/>
      <c r="D216" s="17"/>
      <c r="E216" s="17"/>
      <c r="F216" s="17"/>
      <c r="G216" s="17"/>
      <c r="H216" s="17"/>
      <c r="I216" s="17"/>
      <c r="J216" s="17"/>
      <c r="K216" s="17"/>
      <c r="L216" s="17"/>
    </row>
    <row r="217" spans="1:12">
      <c r="A217" s="17"/>
      <c r="B217" s="17"/>
      <c r="C217" s="17"/>
      <c r="D217" s="17"/>
      <c r="E217" s="17"/>
      <c r="F217" s="17"/>
      <c r="G217" s="17"/>
      <c r="H217" s="17"/>
      <c r="I217" s="17"/>
      <c r="J217" s="17"/>
      <c r="K217" s="17"/>
      <c r="L217" s="17"/>
    </row>
    <row r="218" spans="1:12">
      <c r="A218" s="17"/>
      <c r="B218" s="17"/>
      <c r="C218" s="17"/>
      <c r="D218" s="17"/>
      <c r="E218" s="17"/>
      <c r="F218" s="17"/>
      <c r="G218" s="17"/>
      <c r="H218" s="17"/>
      <c r="I218" s="17"/>
      <c r="J218" s="17"/>
      <c r="K218" s="17"/>
      <c r="L218" s="17"/>
    </row>
    <row r="219" spans="1:12">
      <c r="A219" s="17"/>
      <c r="B219" s="17"/>
      <c r="C219" s="17"/>
      <c r="D219" s="17"/>
      <c r="E219" s="17"/>
      <c r="F219" s="17"/>
      <c r="G219" s="17"/>
      <c r="H219" s="17"/>
      <c r="I219" s="17"/>
      <c r="J219" s="17"/>
      <c r="K219" s="17"/>
      <c r="L219" s="17"/>
    </row>
    <row r="220" spans="1:12">
      <c r="A220" s="17"/>
      <c r="B220" s="17"/>
      <c r="C220" s="17"/>
      <c r="D220" s="17"/>
      <c r="E220" s="17"/>
      <c r="F220" s="17"/>
      <c r="G220" s="17"/>
      <c r="H220" s="17"/>
      <c r="I220" s="17"/>
      <c r="J220" s="17"/>
      <c r="K220" s="17"/>
      <c r="L220" s="17"/>
    </row>
    <row r="221" spans="1:12">
      <c r="A221" s="17"/>
      <c r="B221" s="17"/>
      <c r="C221" s="17"/>
      <c r="D221" s="17"/>
      <c r="E221" s="17"/>
      <c r="F221" s="17"/>
      <c r="G221" s="17"/>
      <c r="H221" s="17"/>
      <c r="I221" s="17"/>
      <c r="J221" s="17"/>
      <c r="K221" s="17"/>
      <c r="L221" s="17"/>
    </row>
    <row r="222" spans="1:12">
      <c r="A222" s="17"/>
      <c r="B222" s="17"/>
      <c r="C222" s="17"/>
      <c r="D222" s="17"/>
      <c r="E222" s="17"/>
      <c r="F222" s="17"/>
      <c r="G222" s="17"/>
      <c r="H222" s="17"/>
      <c r="I222" s="17"/>
      <c r="J222" s="17"/>
      <c r="K222" s="17"/>
      <c r="L222" s="17"/>
    </row>
    <row r="223" spans="1:12">
      <c r="A223" s="17"/>
      <c r="B223" s="17"/>
      <c r="C223" s="17"/>
      <c r="D223" s="17"/>
      <c r="E223" s="17"/>
      <c r="F223" s="17"/>
      <c r="G223" s="17"/>
      <c r="H223" s="17"/>
      <c r="I223" s="17"/>
      <c r="J223" s="17"/>
      <c r="K223" s="17"/>
      <c r="L223" s="17"/>
    </row>
    <row r="224" spans="1:12">
      <c r="A224" s="17"/>
      <c r="B224" s="17"/>
      <c r="C224" s="17"/>
      <c r="D224" s="17"/>
      <c r="E224" s="17"/>
      <c r="F224" s="17"/>
      <c r="G224" s="17"/>
      <c r="H224" s="17"/>
      <c r="I224" s="17"/>
      <c r="J224" s="17"/>
      <c r="K224" s="17"/>
      <c r="L224" s="17"/>
    </row>
    <row r="225" spans="1:12">
      <c r="A225" s="17"/>
      <c r="B225" s="17"/>
      <c r="C225" s="17"/>
      <c r="D225" s="17"/>
      <c r="E225" s="17"/>
      <c r="F225" s="17"/>
      <c r="G225" s="17"/>
      <c r="H225" s="17"/>
      <c r="I225" s="17"/>
      <c r="J225" s="17"/>
      <c r="K225" s="17"/>
      <c r="L225" s="17"/>
    </row>
    <row r="226" spans="1:12">
      <c r="A226" s="17"/>
      <c r="B226" s="17"/>
      <c r="C226" s="17"/>
      <c r="D226" s="17"/>
      <c r="E226" s="17"/>
      <c r="F226" s="17"/>
      <c r="G226" s="17"/>
      <c r="H226" s="17"/>
      <c r="I226" s="17"/>
      <c r="J226" s="17"/>
      <c r="K226" s="17"/>
      <c r="L226" s="17"/>
    </row>
    <row r="227" spans="1:12">
      <c r="A227" s="17"/>
      <c r="B227" s="17"/>
      <c r="C227" s="17"/>
      <c r="D227" s="17"/>
      <c r="E227" s="17"/>
      <c r="F227" s="17"/>
      <c r="G227" s="17"/>
      <c r="H227" s="17"/>
      <c r="I227" s="17"/>
      <c r="J227" s="17"/>
      <c r="K227" s="17"/>
      <c r="L227" s="17"/>
    </row>
    <row r="228" spans="1:12">
      <c r="A228" s="17"/>
      <c r="B228" s="17"/>
      <c r="C228" s="17"/>
      <c r="D228" s="17"/>
      <c r="E228" s="17"/>
      <c r="F228" s="17"/>
      <c r="G228" s="17"/>
      <c r="H228" s="17"/>
      <c r="I228" s="17"/>
      <c r="J228" s="17"/>
      <c r="K228" s="17"/>
      <c r="L228" s="17"/>
    </row>
    <row r="229" spans="1:12">
      <c r="A229" s="17"/>
      <c r="B229" s="17"/>
      <c r="C229" s="17"/>
      <c r="D229" s="17"/>
      <c r="E229" s="17"/>
      <c r="F229" s="17"/>
      <c r="G229" s="17"/>
      <c r="H229" s="17"/>
      <c r="I229" s="17"/>
      <c r="J229" s="17"/>
      <c r="K229" s="17"/>
      <c r="L229" s="17"/>
    </row>
    <row r="230" spans="1:12">
      <c r="A230" s="17"/>
      <c r="B230" s="17"/>
      <c r="C230" s="17"/>
      <c r="D230" s="17"/>
      <c r="E230" s="17"/>
      <c r="F230" s="17"/>
      <c r="G230" s="17"/>
      <c r="H230" s="17"/>
      <c r="I230" s="17"/>
      <c r="J230" s="17"/>
      <c r="K230" s="17"/>
      <c r="L230" s="17"/>
    </row>
    <row r="231" spans="1:12">
      <c r="A231" s="17"/>
      <c r="B231" s="17"/>
      <c r="C231" s="17"/>
      <c r="D231" s="17"/>
      <c r="E231" s="17"/>
      <c r="F231" s="17"/>
      <c r="G231" s="17"/>
      <c r="H231" s="17"/>
      <c r="I231" s="17"/>
      <c r="J231" s="17"/>
      <c r="K231" s="17"/>
      <c r="L231" s="17"/>
    </row>
    <row r="232" spans="1:12">
      <c r="A232" s="17"/>
      <c r="B232" s="17"/>
      <c r="C232" s="17"/>
      <c r="D232" s="17"/>
      <c r="E232" s="17"/>
      <c r="F232" s="17"/>
      <c r="G232" s="17"/>
      <c r="H232" s="17"/>
      <c r="I232" s="17"/>
      <c r="J232" s="17"/>
      <c r="K232" s="17"/>
      <c r="L232" s="17"/>
    </row>
    <row r="233" spans="1:12">
      <c r="A233" s="17"/>
      <c r="B233" s="17"/>
      <c r="C233" s="17"/>
      <c r="D233" s="17"/>
      <c r="E233" s="17"/>
      <c r="F233" s="17"/>
      <c r="G233" s="17"/>
      <c r="H233" s="17"/>
      <c r="I233" s="17"/>
      <c r="J233" s="17"/>
      <c r="K233" s="17"/>
      <c r="L233" s="17"/>
    </row>
    <row r="234" spans="1:12">
      <c r="A234" s="17"/>
      <c r="B234" s="17"/>
      <c r="C234" s="17"/>
      <c r="D234" s="17"/>
      <c r="E234" s="17"/>
      <c r="F234" s="17"/>
      <c r="G234" s="17"/>
      <c r="H234" s="17"/>
      <c r="I234" s="17"/>
      <c r="J234" s="17"/>
      <c r="K234" s="17"/>
      <c r="L234" s="17"/>
    </row>
    <row r="235" spans="1:12">
      <c r="A235" s="17"/>
      <c r="B235" s="17"/>
      <c r="C235" s="17"/>
      <c r="D235" s="17"/>
      <c r="E235" s="17"/>
      <c r="F235" s="17"/>
      <c r="G235" s="17"/>
      <c r="H235" s="17"/>
      <c r="I235" s="17"/>
      <c r="J235" s="17"/>
      <c r="K235" s="17"/>
      <c r="L235" s="17"/>
    </row>
    <row r="236" spans="1:12">
      <c r="A236" s="17"/>
      <c r="B236" s="17"/>
      <c r="C236" s="17"/>
      <c r="D236" s="17"/>
      <c r="E236" s="17"/>
      <c r="F236" s="17"/>
      <c r="G236" s="17"/>
      <c r="H236" s="17"/>
      <c r="I236" s="17"/>
      <c r="J236" s="17"/>
      <c r="K236" s="17"/>
      <c r="L236" s="17"/>
    </row>
    <row r="237" spans="1:12">
      <c r="A237" s="17"/>
      <c r="B237" s="17"/>
      <c r="C237" s="17"/>
      <c r="D237" s="17"/>
      <c r="E237" s="17"/>
      <c r="F237" s="17"/>
      <c r="G237" s="17"/>
      <c r="H237" s="17"/>
      <c r="I237" s="17"/>
      <c r="J237" s="17"/>
      <c r="K237" s="17"/>
      <c r="L237" s="17"/>
    </row>
    <row r="238" spans="1:12">
      <c r="A238" s="17"/>
      <c r="B238" s="17"/>
      <c r="C238" s="17"/>
      <c r="D238" s="17"/>
      <c r="E238" s="17"/>
      <c r="F238" s="17"/>
      <c r="G238" s="17"/>
      <c r="H238" s="17"/>
      <c r="I238" s="17"/>
      <c r="J238" s="17"/>
      <c r="K238" s="17"/>
      <c r="L238" s="17"/>
    </row>
    <row r="239" spans="1:12">
      <c r="A239" s="17"/>
      <c r="B239" s="17"/>
      <c r="C239" s="17"/>
      <c r="D239" s="17"/>
      <c r="E239" s="17"/>
      <c r="F239" s="17"/>
      <c r="G239" s="17"/>
      <c r="H239" s="17"/>
      <c r="I239" s="17"/>
      <c r="J239" s="17"/>
      <c r="K239" s="17"/>
      <c r="L239" s="17"/>
    </row>
    <row r="240" spans="1:12">
      <c r="A240" s="17"/>
      <c r="B240" s="17"/>
      <c r="C240" s="17"/>
      <c r="D240" s="17"/>
      <c r="E240" s="17"/>
      <c r="F240" s="17"/>
      <c r="G240" s="17"/>
      <c r="H240" s="17"/>
      <c r="I240" s="17"/>
      <c r="J240" s="17"/>
      <c r="K240" s="17"/>
      <c r="L240" s="17"/>
    </row>
    <row r="241" spans="1:12">
      <c r="A241" s="17"/>
      <c r="B241" s="17"/>
      <c r="C241" s="17"/>
      <c r="D241" s="17"/>
      <c r="E241" s="17"/>
      <c r="F241" s="17"/>
      <c r="G241" s="17"/>
      <c r="H241" s="17"/>
      <c r="I241" s="17"/>
      <c r="J241" s="17"/>
      <c r="K241" s="17"/>
      <c r="L241" s="17"/>
    </row>
    <row r="242" spans="1:12">
      <c r="A242" s="17"/>
      <c r="B242" s="17"/>
      <c r="C242" s="17"/>
      <c r="D242" s="17"/>
      <c r="E242" s="17"/>
      <c r="F242" s="17"/>
      <c r="G242" s="17"/>
      <c r="H242" s="17"/>
      <c r="I242" s="17"/>
      <c r="J242" s="17"/>
      <c r="K242" s="17"/>
      <c r="L242" s="17"/>
    </row>
    <row r="243" spans="1:12">
      <c r="A243" s="17"/>
      <c r="B243" s="17"/>
      <c r="C243" s="17"/>
      <c r="D243" s="17"/>
      <c r="E243" s="17"/>
      <c r="F243" s="17"/>
      <c r="G243" s="17"/>
      <c r="H243" s="17"/>
      <c r="I243" s="17"/>
      <c r="J243" s="17"/>
      <c r="K243" s="17"/>
      <c r="L243" s="17"/>
    </row>
    <row r="244" spans="1:12">
      <c r="A244" s="17"/>
      <c r="B244" s="17"/>
      <c r="C244" s="17"/>
      <c r="D244" s="17"/>
      <c r="E244" s="17"/>
      <c r="F244" s="17"/>
      <c r="G244" s="17"/>
      <c r="H244" s="17"/>
      <c r="I244" s="17"/>
      <c r="J244" s="17"/>
      <c r="K244" s="17"/>
      <c r="L244" s="17"/>
    </row>
    <row r="245" spans="1:12">
      <c r="A245" s="17"/>
      <c r="B245" s="17"/>
      <c r="C245" s="17"/>
      <c r="D245" s="17"/>
      <c r="E245" s="17"/>
      <c r="F245" s="17"/>
      <c r="G245" s="17"/>
      <c r="H245" s="17"/>
      <c r="I245" s="17"/>
      <c r="J245" s="17"/>
      <c r="K245" s="17"/>
      <c r="L245" s="17"/>
    </row>
    <row r="246" spans="1:12">
      <c r="A246" s="17"/>
      <c r="B246" s="17"/>
      <c r="C246" s="17"/>
      <c r="D246" s="17"/>
      <c r="E246" s="17"/>
      <c r="F246" s="17"/>
      <c r="G246" s="17"/>
      <c r="H246" s="17"/>
      <c r="I246" s="17"/>
      <c r="J246" s="17"/>
      <c r="K246" s="17"/>
      <c r="L246" s="17"/>
    </row>
    <row r="247" spans="1:12">
      <c r="A247" s="17"/>
      <c r="B247" s="17"/>
      <c r="C247" s="17"/>
      <c r="D247" s="17"/>
      <c r="E247" s="17"/>
      <c r="F247" s="17"/>
      <c r="G247" s="17"/>
      <c r="H247" s="17"/>
      <c r="I247" s="17"/>
      <c r="J247" s="17"/>
      <c r="K247" s="17"/>
      <c r="L247" s="17"/>
    </row>
    <row r="248" spans="1:12">
      <c r="A248" s="17"/>
      <c r="B248" s="17"/>
      <c r="C248" s="17"/>
      <c r="D248" s="17"/>
      <c r="E248" s="17"/>
      <c r="F248" s="17"/>
      <c r="G248" s="17"/>
      <c r="H248" s="17"/>
      <c r="I248" s="17"/>
      <c r="J248" s="17"/>
      <c r="K248" s="17"/>
      <c r="L248" s="17"/>
    </row>
    <row r="249" spans="1:12">
      <c r="A249" s="17"/>
      <c r="B249" s="17"/>
      <c r="C249" s="17"/>
      <c r="D249" s="17"/>
      <c r="E249" s="17"/>
      <c r="F249" s="17"/>
      <c r="G249" s="17"/>
      <c r="H249" s="17"/>
      <c r="I249" s="17"/>
      <c r="J249" s="17"/>
      <c r="K249" s="17"/>
      <c r="L249" s="17"/>
    </row>
    <row r="250" spans="1:12">
      <c r="A250" s="17"/>
      <c r="B250" s="17"/>
      <c r="C250" s="17"/>
      <c r="D250" s="17"/>
      <c r="E250" s="17"/>
      <c r="F250" s="17"/>
      <c r="G250" s="17"/>
      <c r="H250" s="17"/>
      <c r="I250" s="17"/>
      <c r="J250" s="17"/>
      <c r="K250" s="17"/>
      <c r="L250" s="17"/>
    </row>
    <row r="251" spans="1:12">
      <c r="A251" s="17"/>
      <c r="B251" s="17"/>
      <c r="C251" s="17"/>
      <c r="D251" s="17"/>
      <c r="E251" s="17"/>
      <c r="F251" s="17"/>
      <c r="G251" s="17"/>
      <c r="H251" s="17"/>
      <c r="I251" s="17"/>
      <c r="J251" s="17"/>
      <c r="K251" s="17"/>
      <c r="L251" s="17"/>
    </row>
    <row r="252" spans="1:12">
      <c r="A252" s="17"/>
      <c r="B252" s="17"/>
      <c r="C252" s="17"/>
      <c r="D252" s="17"/>
      <c r="E252" s="17"/>
      <c r="F252" s="17"/>
      <c r="G252" s="17"/>
      <c r="H252" s="17"/>
      <c r="I252" s="17"/>
      <c r="J252" s="17"/>
      <c r="K252" s="17"/>
      <c r="L252" s="17"/>
    </row>
    <row r="253" spans="1:12">
      <c r="A253" s="17"/>
      <c r="B253" s="17"/>
      <c r="C253" s="17"/>
      <c r="D253" s="17"/>
      <c r="E253" s="17"/>
      <c r="F253" s="17"/>
      <c r="G253" s="17"/>
      <c r="H253" s="17"/>
      <c r="I253" s="17"/>
      <c r="J253" s="17"/>
      <c r="K253" s="17"/>
      <c r="L253" s="17"/>
    </row>
    <row r="254" spans="1:12">
      <c r="A254" s="17"/>
      <c r="B254" s="17"/>
      <c r="C254" s="17"/>
      <c r="D254" s="17"/>
      <c r="E254" s="17"/>
      <c r="F254" s="17"/>
      <c r="G254" s="17"/>
      <c r="H254" s="17"/>
      <c r="I254" s="17"/>
      <c r="J254" s="17"/>
      <c r="K254" s="17"/>
      <c r="L254" s="17"/>
    </row>
    <row r="255" spans="1:12">
      <c r="A255" s="17"/>
      <c r="B255" s="17"/>
      <c r="C255" s="17"/>
      <c r="D255" s="17"/>
      <c r="E255" s="17"/>
      <c r="F255" s="17"/>
      <c r="G255" s="17"/>
      <c r="H255" s="17"/>
      <c r="I255" s="17"/>
      <c r="J255" s="17"/>
      <c r="K255" s="17"/>
      <c r="L255" s="17"/>
    </row>
    <row r="256" spans="1:12">
      <c r="A256" s="17"/>
      <c r="B256" s="17"/>
      <c r="C256" s="17"/>
      <c r="D256" s="17"/>
      <c r="E256" s="17"/>
      <c r="F256" s="17"/>
      <c r="G256" s="17"/>
      <c r="H256" s="17"/>
      <c r="I256" s="17"/>
      <c r="J256" s="17"/>
      <c r="K256" s="17"/>
      <c r="L256" s="17"/>
    </row>
    <row r="257" spans="1:12">
      <c r="A257" s="17"/>
      <c r="B257" s="17"/>
      <c r="C257" s="17"/>
      <c r="D257" s="17"/>
      <c r="E257" s="17"/>
      <c r="F257" s="17"/>
      <c r="G257" s="17"/>
      <c r="H257" s="17"/>
      <c r="I257" s="17"/>
      <c r="J257" s="17"/>
      <c r="K257" s="17"/>
      <c r="L257" s="17"/>
    </row>
    <row r="258" spans="1:12">
      <c r="A258" s="17"/>
      <c r="B258" s="17"/>
      <c r="C258" s="17"/>
      <c r="D258" s="17"/>
      <c r="E258" s="17"/>
      <c r="F258" s="17"/>
      <c r="G258" s="17"/>
      <c r="H258" s="17"/>
      <c r="I258" s="17"/>
      <c r="J258" s="17"/>
      <c r="K258" s="17"/>
      <c r="L258" s="17"/>
    </row>
    <row r="259" spans="1:12">
      <c r="A259" s="17"/>
      <c r="B259" s="17"/>
      <c r="C259" s="17"/>
      <c r="D259" s="17"/>
      <c r="E259" s="17"/>
      <c r="F259" s="17"/>
      <c r="G259" s="17"/>
      <c r="H259" s="17"/>
      <c r="I259" s="17"/>
      <c r="J259" s="17"/>
      <c r="K259" s="17"/>
      <c r="L259" s="17"/>
    </row>
    <row r="260" spans="1:12">
      <c r="A260" s="17"/>
      <c r="B260" s="17"/>
      <c r="C260" s="17"/>
      <c r="D260" s="17"/>
      <c r="E260" s="17"/>
      <c r="F260" s="17"/>
      <c r="G260" s="17"/>
      <c r="H260" s="17"/>
      <c r="I260" s="17"/>
      <c r="J260" s="17"/>
      <c r="K260" s="17"/>
      <c r="L260" s="17"/>
    </row>
    <row r="261" spans="1:12">
      <c r="A261" s="17"/>
      <c r="B261" s="17"/>
      <c r="C261" s="17"/>
      <c r="D261" s="17"/>
      <c r="E261" s="17"/>
      <c r="F261" s="17"/>
      <c r="G261" s="17"/>
      <c r="H261" s="17"/>
      <c r="I261" s="17"/>
      <c r="J261" s="17"/>
      <c r="K261" s="17"/>
      <c r="L261" s="17"/>
    </row>
    <row r="262" spans="1:12">
      <c r="A262" s="17"/>
      <c r="B262" s="17"/>
      <c r="C262" s="17"/>
      <c r="D262" s="17"/>
      <c r="E262" s="17"/>
      <c r="F262" s="17"/>
      <c r="G262" s="17"/>
      <c r="H262" s="17"/>
      <c r="I262" s="17"/>
      <c r="J262" s="17"/>
      <c r="K262" s="17"/>
      <c r="L262" s="17"/>
    </row>
    <row r="263" spans="1:12">
      <c r="A263" s="17"/>
      <c r="B263" s="17"/>
      <c r="C263" s="17"/>
      <c r="D263" s="17"/>
      <c r="E263" s="17"/>
      <c r="F263" s="17"/>
      <c r="G263" s="17"/>
      <c r="H263" s="17"/>
      <c r="I263" s="17"/>
      <c r="J263" s="17"/>
      <c r="K263" s="17"/>
      <c r="L263" s="17"/>
    </row>
    <row r="264" spans="1:12">
      <c r="A264" s="17"/>
      <c r="B264" s="17"/>
      <c r="C264" s="17"/>
      <c r="D264" s="17"/>
      <c r="E264" s="17"/>
      <c r="F264" s="17"/>
      <c r="G264" s="17"/>
      <c r="H264" s="17"/>
      <c r="I264" s="17"/>
      <c r="J264" s="17"/>
      <c r="K264" s="17"/>
      <c r="L264" s="17"/>
    </row>
    <row r="265" spans="1:12">
      <c r="A265" s="17"/>
      <c r="B265" s="17"/>
      <c r="C265" s="17"/>
      <c r="D265" s="17"/>
      <c r="E265" s="17"/>
      <c r="F265" s="17"/>
      <c r="G265" s="17"/>
      <c r="H265" s="17"/>
      <c r="I265" s="17"/>
      <c r="J265" s="17"/>
      <c r="K265" s="17"/>
      <c r="L265" s="17"/>
    </row>
    <row r="266" spans="1:12">
      <c r="A266" s="17"/>
      <c r="B266" s="17"/>
      <c r="C266" s="17"/>
      <c r="D266" s="17"/>
      <c r="E266" s="17"/>
      <c r="F266" s="17"/>
      <c r="G266" s="17"/>
      <c r="H266" s="17"/>
      <c r="I266" s="17"/>
      <c r="J266" s="17"/>
      <c r="K266" s="17"/>
      <c r="L266" s="17"/>
    </row>
    <row r="267" spans="1:12">
      <c r="A267" s="17"/>
      <c r="B267" s="17"/>
      <c r="C267" s="17"/>
      <c r="D267" s="17"/>
      <c r="E267" s="17"/>
      <c r="F267" s="17"/>
      <c r="G267" s="17"/>
      <c r="H267" s="17"/>
      <c r="I267" s="17"/>
      <c r="J267" s="17"/>
      <c r="K267" s="17"/>
      <c r="L267" s="17"/>
    </row>
    <row r="268" spans="1:12">
      <c r="A268" s="17"/>
      <c r="B268" s="17"/>
      <c r="C268" s="17"/>
      <c r="D268" s="17"/>
      <c r="E268" s="17"/>
      <c r="F268" s="17"/>
      <c r="G268" s="17"/>
      <c r="H268" s="17"/>
      <c r="I268" s="17"/>
      <c r="J268" s="17"/>
      <c r="K268" s="17"/>
      <c r="L268" s="17"/>
    </row>
    <row r="269" spans="1:12">
      <c r="A269" s="17"/>
      <c r="B269" s="17"/>
      <c r="C269" s="17"/>
      <c r="D269" s="17"/>
      <c r="E269" s="17"/>
      <c r="F269" s="17"/>
      <c r="G269" s="17"/>
      <c r="H269" s="17"/>
      <c r="I269" s="17"/>
      <c r="J269" s="17"/>
      <c r="K269" s="17"/>
      <c r="L269" s="17"/>
    </row>
    <row r="270" spans="1:12">
      <c r="A270" s="17"/>
      <c r="B270" s="17"/>
      <c r="C270" s="17"/>
      <c r="D270" s="17"/>
      <c r="E270" s="17"/>
      <c r="F270" s="17"/>
      <c r="G270" s="17"/>
      <c r="H270" s="17"/>
      <c r="I270" s="17"/>
      <c r="J270" s="17"/>
      <c r="K270" s="17"/>
      <c r="L270" s="17"/>
    </row>
    <row r="271" spans="1:12">
      <c r="A271" s="17"/>
      <c r="B271" s="17"/>
      <c r="C271" s="17"/>
      <c r="D271" s="17"/>
      <c r="E271" s="17"/>
      <c r="F271" s="17"/>
      <c r="G271" s="17"/>
      <c r="H271" s="17"/>
      <c r="I271" s="17"/>
      <c r="J271" s="17"/>
      <c r="K271" s="17"/>
      <c r="L271" s="17"/>
    </row>
    <row r="272" spans="1:12">
      <c r="A272" s="17"/>
      <c r="B272" s="17"/>
      <c r="C272" s="17"/>
      <c r="D272" s="17"/>
      <c r="E272" s="17"/>
      <c r="F272" s="17"/>
      <c r="G272" s="17"/>
      <c r="H272" s="17"/>
      <c r="I272" s="17"/>
      <c r="J272" s="17"/>
      <c r="K272" s="17"/>
      <c r="L272" s="17"/>
    </row>
    <row r="273" spans="1:12">
      <c r="A273" s="17"/>
      <c r="B273" s="17"/>
      <c r="C273" s="17"/>
      <c r="D273" s="17"/>
      <c r="E273" s="17"/>
      <c r="F273" s="17"/>
      <c r="G273" s="17"/>
      <c r="H273" s="17"/>
      <c r="I273" s="17"/>
      <c r="J273" s="17"/>
      <c r="K273" s="17"/>
      <c r="L273" s="17"/>
    </row>
    <row r="274" spans="1:12">
      <c r="A274" s="17"/>
      <c r="B274" s="17"/>
      <c r="C274" s="17"/>
      <c r="D274" s="17"/>
      <c r="E274" s="17"/>
      <c r="F274" s="17"/>
      <c r="G274" s="17"/>
      <c r="H274" s="17"/>
      <c r="I274" s="17"/>
      <c r="J274" s="17"/>
      <c r="K274" s="17"/>
      <c r="L274" s="17"/>
    </row>
    <row r="275" spans="1:12">
      <c r="A275" s="17"/>
      <c r="B275" s="17"/>
      <c r="C275" s="17"/>
      <c r="D275" s="17"/>
      <c r="E275" s="17"/>
      <c r="F275" s="17"/>
      <c r="G275" s="17"/>
      <c r="H275" s="17"/>
      <c r="I275" s="17"/>
      <c r="J275" s="17"/>
      <c r="K275" s="17"/>
      <c r="L275" s="17"/>
    </row>
    <row r="276" spans="1:12">
      <c r="A276" s="17"/>
      <c r="B276" s="17"/>
      <c r="C276" s="17"/>
      <c r="D276" s="17"/>
      <c r="E276" s="17"/>
      <c r="F276" s="17"/>
      <c r="G276" s="17"/>
      <c r="H276" s="17"/>
      <c r="I276" s="17"/>
      <c r="J276" s="17"/>
      <c r="K276" s="17"/>
      <c r="L276" s="17"/>
    </row>
    <row r="277" spans="1:12">
      <c r="A277" s="17"/>
      <c r="B277" s="17"/>
      <c r="C277" s="17"/>
      <c r="D277" s="17"/>
      <c r="E277" s="17"/>
      <c r="F277" s="17"/>
      <c r="G277" s="17"/>
      <c r="H277" s="17"/>
      <c r="I277" s="17"/>
      <c r="J277" s="17"/>
      <c r="K277" s="17"/>
      <c r="L277" s="17"/>
    </row>
    <row r="278" spans="1:12">
      <c r="A278" s="17"/>
      <c r="B278" s="17"/>
      <c r="C278" s="17"/>
      <c r="D278" s="17"/>
      <c r="E278" s="17"/>
      <c r="F278" s="17"/>
      <c r="G278" s="17"/>
      <c r="H278" s="17"/>
      <c r="I278" s="17"/>
      <c r="J278" s="17"/>
      <c r="K278" s="17"/>
      <c r="L278" s="17"/>
    </row>
    <row r="279" spans="1:12">
      <c r="A279" s="17"/>
      <c r="B279" s="17"/>
      <c r="C279" s="17"/>
      <c r="D279" s="17"/>
      <c r="E279" s="17"/>
      <c r="F279" s="17"/>
      <c r="G279" s="17"/>
      <c r="H279" s="17"/>
      <c r="I279" s="17"/>
      <c r="J279" s="17"/>
      <c r="K279" s="17"/>
      <c r="L279" s="17"/>
    </row>
    <row r="280" spans="1:12">
      <c r="A280" s="17"/>
      <c r="B280" s="17"/>
      <c r="C280" s="17"/>
      <c r="D280" s="17"/>
      <c r="E280" s="17"/>
      <c r="F280" s="17"/>
      <c r="G280" s="17"/>
      <c r="H280" s="17"/>
      <c r="I280" s="17"/>
      <c r="J280" s="17"/>
      <c r="K280" s="17"/>
      <c r="L280" s="17"/>
    </row>
    <row r="281" spans="1:12">
      <c r="A281" s="17"/>
      <c r="B281" s="17"/>
      <c r="C281" s="17"/>
      <c r="D281" s="17"/>
      <c r="E281" s="17"/>
      <c r="F281" s="17"/>
      <c r="G281" s="17"/>
      <c r="H281" s="17"/>
      <c r="I281" s="17"/>
      <c r="J281" s="17"/>
      <c r="K281" s="17"/>
      <c r="L281" s="17"/>
    </row>
    <row r="282" spans="1:12">
      <c r="A282" s="17"/>
      <c r="B282" s="17"/>
      <c r="C282" s="17"/>
      <c r="D282" s="17"/>
      <c r="E282" s="17"/>
      <c r="F282" s="17"/>
      <c r="G282" s="17"/>
      <c r="H282" s="17"/>
      <c r="I282" s="17"/>
      <c r="J282" s="17"/>
      <c r="K282" s="17"/>
      <c r="L282" s="17"/>
    </row>
    <row r="283" spans="1:12">
      <c r="A283" s="17"/>
      <c r="B283" s="17"/>
      <c r="C283" s="17"/>
      <c r="D283" s="17"/>
      <c r="E283" s="17"/>
      <c r="F283" s="17"/>
      <c r="G283" s="17"/>
      <c r="H283" s="17"/>
      <c r="I283" s="17"/>
      <c r="J283" s="17"/>
      <c r="K283" s="17"/>
      <c r="L283" s="17"/>
    </row>
    <row r="284" spans="1:12">
      <c r="A284" s="17"/>
      <c r="B284" s="17"/>
      <c r="C284" s="17"/>
      <c r="D284" s="17"/>
      <c r="E284" s="17"/>
      <c r="F284" s="17"/>
      <c r="G284" s="17"/>
      <c r="H284" s="17"/>
      <c r="I284" s="17"/>
      <c r="J284" s="17"/>
      <c r="K284" s="17"/>
      <c r="L284" s="17"/>
    </row>
    <row r="285" spans="1:12">
      <c r="A285" s="17"/>
      <c r="B285" s="17"/>
      <c r="C285" s="17"/>
      <c r="D285" s="17"/>
      <c r="E285" s="17"/>
      <c r="F285" s="17"/>
      <c r="G285" s="17"/>
      <c r="H285" s="17"/>
      <c r="I285" s="17"/>
      <c r="J285" s="17"/>
      <c r="K285" s="17"/>
      <c r="L285" s="17"/>
    </row>
    <row r="286" spans="1:12">
      <c r="A286" s="17"/>
      <c r="B286" s="17"/>
      <c r="C286" s="17"/>
      <c r="D286" s="17"/>
      <c r="E286" s="17"/>
      <c r="F286" s="17"/>
      <c r="G286" s="17"/>
      <c r="H286" s="17"/>
      <c r="I286" s="17"/>
      <c r="J286" s="17"/>
      <c r="K286" s="17"/>
      <c r="L286" s="17"/>
    </row>
    <row r="287" spans="1:12">
      <c r="A287" s="17"/>
      <c r="B287" s="17"/>
      <c r="C287" s="17"/>
      <c r="D287" s="17"/>
      <c r="E287" s="17"/>
      <c r="F287" s="17"/>
      <c r="G287" s="17"/>
      <c r="H287" s="17"/>
      <c r="I287" s="17"/>
      <c r="J287" s="17"/>
      <c r="K287" s="17"/>
      <c r="L287" s="17"/>
    </row>
    <row r="288" spans="1:12">
      <c r="A288" s="17"/>
      <c r="B288" s="17"/>
      <c r="C288" s="17"/>
      <c r="D288" s="17"/>
      <c r="E288" s="17"/>
      <c r="F288" s="17"/>
      <c r="G288" s="17"/>
      <c r="H288" s="17"/>
      <c r="I288" s="17"/>
      <c r="J288" s="17"/>
      <c r="K288" s="17"/>
      <c r="L288" s="17"/>
    </row>
    <row r="289" spans="1:12">
      <c r="A289" s="17"/>
      <c r="B289" s="17"/>
      <c r="C289" s="17"/>
      <c r="D289" s="17"/>
      <c r="E289" s="17"/>
      <c r="F289" s="17"/>
      <c r="G289" s="17"/>
      <c r="H289" s="17"/>
      <c r="I289" s="17"/>
      <c r="J289" s="17"/>
      <c r="K289" s="17"/>
      <c r="L289" s="17"/>
    </row>
    <row r="290" spans="1:12">
      <c r="A290" s="17"/>
      <c r="B290" s="17"/>
      <c r="C290" s="17"/>
      <c r="D290" s="17"/>
      <c r="E290" s="17"/>
      <c r="F290" s="17"/>
      <c r="G290" s="17"/>
      <c r="H290" s="17"/>
      <c r="I290" s="17"/>
      <c r="J290" s="17"/>
      <c r="K290" s="17"/>
      <c r="L290" s="17"/>
    </row>
    <row r="291" spans="1:12">
      <c r="A291" s="17"/>
      <c r="B291" s="17"/>
      <c r="C291" s="17"/>
      <c r="D291" s="17"/>
      <c r="E291" s="17"/>
      <c r="F291" s="17"/>
      <c r="G291" s="17"/>
      <c r="H291" s="17"/>
      <c r="I291" s="17"/>
      <c r="J291" s="17"/>
      <c r="K291" s="17"/>
      <c r="L291" s="17"/>
    </row>
    <row r="292" spans="1:12">
      <c r="A292" s="17"/>
      <c r="B292" s="17"/>
      <c r="C292" s="17"/>
      <c r="D292" s="17"/>
      <c r="E292" s="17"/>
      <c r="F292" s="17"/>
      <c r="G292" s="17"/>
      <c r="H292" s="17"/>
      <c r="I292" s="17"/>
      <c r="J292" s="17"/>
      <c r="K292" s="17"/>
      <c r="L292" s="17"/>
    </row>
    <row r="293" spans="1:12">
      <c r="A293" s="17"/>
      <c r="B293" s="17"/>
      <c r="C293" s="17"/>
      <c r="D293" s="17"/>
      <c r="E293" s="17"/>
      <c r="F293" s="17"/>
      <c r="G293" s="17"/>
      <c r="H293" s="17"/>
      <c r="I293" s="17"/>
      <c r="J293" s="17"/>
      <c r="K293" s="17"/>
      <c r="L293" s="17"/>
    </row>
    <row r="294" spans="1:12">
      <c r="A294" s="17"/>
      <c r="B294" s="17"/>
      <c r="C294" s="17"/>
      <c r="D294" s="17"/>
      <c r="E294" s="17"/>
      <c r="F294" s="17"/>
      <c r="G294" s="17"/>
      <c r="H294" s="17"/>
      <c r="I294" s="17"/>
      <c r="J294" s="17"/>
      <c r="K294" s="17"/>
      <c r="L294" s="17"/>
    </row>
    <row r="295" spans="1:12">
      <c r="A295" s="17"/>
      <c r="B295" s="17"/>
      <c r="C295" s="17"/>
      <c r="D295" s="17"/>
      <c r="E295" s="17"/>
      <c r="F295" s="17"/>
      <c r="G295" s="17"/>
      <c r="H295" s="17"/>
      <c r="I295" s="17"/>
      <c r="J295" s="17"/>
      <c r="K295" s="17"/>
      <c r="L295" s="17"/>
    </row>
    <row r="296" spans="1:12">
      <c r="A296" s="17"/>
      <c r="B296" s="17"/>
      <c r="C296" s="17"/>
      <c r="D296" s="17"/>
      <c r="E296" s="17"/>
      <c r="F296" s="17"/>
      <c r="G296" s="17"/>
      <c r="H296" s="17"/>
      <c r="I296" s="17"/>
      <c r="J296" s="17"/>
      <c r="K296" s="17"/>
      <c r="L296" s="17"/>
    </row>
    <row r="297" spans="1:12">
      <c r="A297" s="17"/>
      <c r="B297" s="17"/>
      <c r="C297" s="17"/>
      <c r="D297" s="17"/>
      <c r="E297" s="17"/>
      <c r="F297" s="17"/>
      <c r="G297" s="17"/>
      <c r="H297" s="17"/>
      <c r="I297" s="17"/>
      <c r="J297" s="17"/>
      <c r="K297" s="17"/>
      <c r="L297" s="17"/>
    </row>
    <row r="298" spans="1:12">
      <c r="A298" s="17"/>
      <c r="B298" s="17"/>
      <c r="C298" s="17"/>
      <c r="D298" s="17"/>
      <c r="E298" s="17"/>
      <c r="F298" s="17"/>
      <c r="G298" s="17"/>
      <c r="H298" s="17"/>
      <c r="I298" s="17"/>
      <c r="J298" s="17"/>
      <c r="K298" s="17"/>
      <c r="L298" s="17"/>
    </row>
    <row r="299" spans="1:12">
      <c r="A299" s="17"/>
      <c r="B299" s="17"/>
      <c r="C299" s="17"/>
      <c r="D299" s="17"/>
      <c r="E299" s="17"/>
      <c r="F299" s="17"/>
      <c r="G299" s="17"/>
      <c r="H299" s="17"/>
      <c r="I299" s="17"/>
      <c r="J299" s="17"/>
      <c r="K299" s="17"/>
      <c r="L299" s="17"/>
    </row>
    <row r="300" spans="1:12">
      <c r="A300" s="17"/>
      <c r="B300" s="17"/>
      <c r="C300" s="17"/>
      <c r="D300" s="17"/>
      <c r="E300" s="17"/>
      <c r="F300" s="17"/>
      <c r="G300" s="17"/>
      <c r="H300" s="17"/>
      <c r="I300" s="17"/>
      <c r="J300" s="17"/>
      <c r="K300" s="17"/>
      <c r="L300" s="17"/>
    </row>
    <row r="301" spans="1:12">
      <c r="A301" s="17"/>
      <c r="B301" s="17"/>
      <c r="C301" s="17"/>
      <c r="D301" s="17"/>
      <c r="E301" s="17"/>
      <c r="F301" s="17"/>
      <c r="G301" s="17"/>
      <c r="H301" s="17"/>
      <c r="I301" s="17"/>
      <c r="J301" s="17"/>
      <c r="K301" s="17"/>
      <c r="L301" s="17"/>
    </row>
    <row r="302" spans="1:12">
      <c r="A302" s="17"/>
      <c r="B302" s="17"/>
      <c r="C302" s="17"/>
      <c r="D302" s="17"/>
      <c r="E302" s="17"/>
      <c r="F302" s="17"/>
      <c r="G302" s="17"/>
      <c r="H302" s="17"/>
      <c r="I302" s="17"/>
      <c r="J302" s="17"/>
      <c r="K302" s="17"/>
      <c r="L302" s="17"/>
    </row>
    <row r="303" spans="1:12">
      <c r="A303" s="17"/>
      <c r="B303" s="17"/>
      <c r="C303" s="17"/>
      <c r="D303" s="17"/>
      <c r="E303" s="17"/>
      <c r="F303" s="17"/>
      <c r="G303" s="17"/>
      <c r="H303" s="17"/>
      <c r="I303" s="17"/>
      <c r="J303" s="17"/>
      <c r="K303" s="17"/>
      <c r="L303" s="17"/>
    </row>
    <row r="304" spans="1:12">
      <c r="A304" s="17"/>
      <c r="B304" s="17"/>
      <c r="C304" s="17"/>
      <c r="D304" s="17"/>
      <c r="E304" s="17"/>
      <c r="F304" s="17"/>
      <c r="G304" s="17"/>
      <c r="H304" s="17"/>
      <c r="I304" s="17"/>
      <c r="J304" s="17"/>
      <c r="K304" s="17"/>
      <c r="L304" s="17"/>
    </row>
    <row r="305" spans="1:12">
      <c r="A305" s="17"/>
      <c r="B305" s="17"/>
      <c r="C305" s="17"/>
      <c r="D305" s="17"/>
      <c r="E305" s="17"/>
      <c r="F305" s="17"/>
      <c r="G305" s="17"/>
      <c r="H305" s="17"/>
      <c r="I305" s="17"/>
      <c r="J305" s="17"/>
      <c r="K305" s="17"/>
      <c r="L305" s="17"/>
    </row>
    <row r="306" spans="1:12">
      <c r="A306" s="17"/>
      <c r="B306" s="17"/>
      <c r="C306" s="17"/>
      <c r="D306" s="17"/>
      <c r="E306" s="17"/>
      <c r="F306" s="17"/>
      <c r="G306" s="17"/>
      <c r="H306" s="17"/>
      <c r="I306" s="17"/>
      <c r="J306" s="17"/>
      <c r="K306" s="17"/>
      <c r="L306" s="17"/>
    </row>
    <row r="307" spans="1:12">
      <c r="A307" s="17"/>
      <c r="B307" s="17"/>
      <c r="C307" s="17"/>
      <c r="D307" s="17"/>
      <c r="E307" s="17"/>
      <c r="F307" s="17"/>
      <c r="G307" s="17"/>
      <c r="H307" s="17"/>
      <c r="I307" s="17"/>
      <c r="J307" s="17"/>
      <c r="K307" s="17"/>
      <c r="L307" s="17"/>
    </row>
    <row r="308" spans="1:12">
      <c r="A308" s="17"/>
      <c r="B308" s="17"/>
      <c r="C308" s="17"/>
      <c r="D308" s="17"/>
      <c r="E308" s="17"/>
      <c r="F308" s="17"/>
      <c r="G308" s="17"/>
      <c r="H308" s="17"/>
      <c r="I308" s="17"/>
      <c r="J308" s="17"/>
      <c r="K308" s="17"/>
      <c r="L308" s="17"/>
    </row>
    <row r="309" spans="1:12">
      <c r="A309" s="17"/>
      <c r="B309" s="17"/>
      <c r="C309" s="17"/>
      <c r="D309" s="17"/>
      <c r="E309" s="17"/>
      <c r="F309" s="17"/>
      <c r="G309" s="17"/>
      <c r="H309" s="17"/>
      <c r="I309" s="17"/>
      <c r="J309" s="17"/>
      <c r="K309" s="17"/>
      <c r="L309" s="17"/>
    </row>
    <row r="310" spans="1:12">
      <c r="A310" s="17"/>
      <c r="B310" s="17"/>
      <c r="C310" s="17"/>
      <c r="D310" s="17"/>
      <c r="E310" s="17"/>
      <c r="F310" s="17"/>
      <c r="G310" s="17"/>
      <c r="H310" s="17"/>
      <c r="I310" s="17"/>
      <c r="J310" s="17"/>
      <c r="K310" s="17"/>
      <c r="L310" s="17"/>
    </row>
    <row r="311" spans="1:12">
      <c r="A311" s="17"/>
      <c r="B311" s="17"/>
      <c r="C311" s="17"/>
      <c r="D311" s="17"/>
      <c r="E311" s="17"/>
      <c r="F311" s="17"/>
      <c r="G311" s="17"/>
      <c r="H311" s="17"/>
      <c r="I311" s="17"/>
      <c r="J311" s="17"/>
      <c r="K311" s="17"/>
      <c r="L311" s="17"/>
    </row>
    <row r="312" spans="1:12">
      <c r="A312" s="17"/>
      <c r="B312" s="17"/>
      <c r="C312" s="17"/>
      <c r="D312" s="17"/>
      <c r="E312" s="17"/>
      <c r="F312" s="17"/>
      <c r="G312" s="17"/>
      <c r="H312" s="17"/>
      <c r="I312" s="17"/>
      <c r="J312" s="17"/>
      <c r="K312" s="17"/>
      <c r="L312" s="17"/>
    </row>
    <row r="313" spans="1:12">
      <c r="A313" s="17"/>
      <c r="B313" s="17"/>
      <c r="C313" s="17"/>
      <c r="D313" s="17"/>
      <c r="E313" s="17"/>
      <c r="F313" s="17"/>
      <c r="G313" s="17"/>
      <c r="H313" s="17"/>
      <c r="I313" s="17"/>
      <c r="J313" s="17"/>
      <c r="K313" s="17"/>
      <c r="L313" s="17"/>
    </row>
    <row r="314" spans="1:12">
      <c r="A314" s="17"/>
      <c r="B314" s="17"/>
      <c r="C314" s="17"/>
      <c r="D314" s="17"/>
      <c r="E314" s="17"/>
      <c r="F314" s="17"/>
      <c r="G314" s="17"/>
      <c r="H314" s="17"/>
      <c r="I314" s="17"/>
      <c r="J314" s="17"/>
      <c r="K314" s="17"/>
      <c r="L314" s="17"/>
    </row>
    <row r="315" spans="1:12">
      <c r="A315" s="17"/>
      <c r="B315" s="17"/>
      <c r="C315" s="17"/>
      <c r="D315" s="17"/>
      <c r="E315" s="17"/>
      <c r="F315" s="17"/>
      <c r="G315" s="17"/>
      <c r="H315" s="17"/>
      <c r="I315" s="17"/>
      <c r="J315" s="17"/>
      <c r="K315" s="17"/>
      <c r="L315" s="17"/>
    </row>
    <row r="316" spans="1:12">
      <c r="A316" s="17"/>
      <c r="B316" s="17"/>
      <c r="C316" s="17"/>
      <c r="D316" s="17"/>
      <c r="E316" s="17"/>
      <c r="F316" s="17"/>
      <c r="G316" s="17"/>
      <c r="H316" s="17"/>
      <c r="I316" s="17"/>
      <c r="J316" s="17"/>
      <c r="K316" s="17"/>
      <c r="L316" s="17"/>
    </row>
    <row r="317" spans="1:12">
      <c r="A317" s="17"/>
      <c r="B317" s="17"/>
      <c r="C317" s="17"/>
      <c r="D317" s="17"/>
      <c r="E317" s="17"/>
      <c r="F317" s="17"/>
      <c r="G317" s="17"/>
      <c r="H317" s="17"/>
      <c r="I317" s="17"/>
      <c r="J317" s="17"/>
      <c r="K317" s="17"/>
      <c r="L317" s="17"/>
    </row>
    <row r="318" spans="1:12">
      <c r="A318" s="17"/>
      <c r="B318" s="17"/>
      <c r="C318" s="17"/>
      <c r="D318" s="17"/>
      <c r="E318" s="17"/>
      <c r="F318" s="17"/>
      <c r="G318" s="17"/>
      <c r="H318" s="17"/>
      <c r="I318" s="17"/>
      <c r="J318" s="17"/>
      <c r="K318" s="17"/>
      <c r="L318" s="17"/>
    </row>
    <row r="319" spans="1:12">
      <c r="A319" s="17"/>
      <c r="B319" s="17"/>
      <c r="C319" s="17"/>
      <c r="D319" s="17"/>
      <c r="E319" s="17"/>
      <c r="F319" s="17"/>
      <c r="G319" s="17"/>
      <c r="H319" s="17"/>
      <c r="I319" s="17"/>
      <c r="J319" s="17"/>
      <c r="K319" s="17"/>
      <c r="L319" s="17"/>
    </row>
    <row r="320" spans="1:12">
      <c r="A320" s="17"/>
      <c r="B320" s="17"/>
      <c r="C320" s="17"/>
      <c r="D320" s="17"/>
      <c r="E320" s="17"/>
      <c r="F320" s="17"/>
      <c r="G320" s="17"/>
      <c r="H320" s="17"/>
      <c r="I320" s="17"/>
      <c r="J320" s="17"/>
      <c r="K320" s="17"/>
      <c r="L320" s="17"/>
    </row>
    <row r="321" spans="1:12">
      <c r="A321" s="17"/>
      <c r="B321" s="17"/>
      <c r="C321" s="17"/>
      <c r="D321" s="17"/>
      <c r="E321" s="17"/>
      <c r="F321" s="17"/>
      <c r="G321" s="17"/>
      <c r="H321" s="17"/>
      <c r="I321" s="17"/>
      <c r="J321" s="17"/>
      <c r="K321" s="17"/>
      <c r="L321" s="17"/>
    </row>
    <row r="322" spans="1:12">
      <c r="A322" s="17"/>
      <c r="B322" s="17"/>
      <c r="C322" s="17"/>
      <c r="D322" s="17"/>
      <c r="E322" s="17"/>
      <c r="F322" s="17"/>
      <c r="G322" s="17"/>
      <c r="H322" s="17"/>
      <c r="I322" s="17"/>
      <c r="J322" s="17"/>
      <c r="K322" s="17"/>
      <c r="L322" s="17"/>
    </row>
    <row r="323" spans="1:12">
      <c r="A323" s="17"/>
      <c r="B323" s="17"/>
      <c r="C323" s="17"/>
      <c r="D323" s="17"/>
      <c r="E323" s="17"/>
      <c r="F323" s="17"/>
      <c r="G323" s="17"/>
      <c r="H323" s="17"/>
      <c r="I323" s="17"/>
      <c r="J323" s="17"/>
      <c r="K323" s="17"/>
      <c r="L323" s="17"/>
    </row>
    <row r="324" spans="1:12">
      <c r="A324" s="17"/>
      <c r="B324" s="17"/>
      <c r="C324" s="17"/>
      <c r="D324" s="17"/>
      <c r="E324" s="17"/>
      <c r="F324" s="17"/>
      <c r="G324" s="17"/>
      <c r="H324" s="17"/>
      <c r="I324" s="17"/>
      <c r="J324" s="17"/>
      <c r="K324" s="17"/>
      <c r="L324" s="17"/>
    </row>
    <row r="325" spans="1:12">
      <c r="A325" s="17"/>
      <c r="B325" s="17"/>
      <c r="C325" s="17"/>
      <c r="D325" s="17"/>
      <c r="E325" s="17"/>
      <c r="F325" s="17"/>
      <c r="G325" s="17"/>
      <c r="H325" s="17"/>
      <c r="I325" s="17"/>
      <c r="J325" s="17"/>
      <c r="K325" s="17"/>
      <c r="L325" s="17"/>
    </row>
    <row r="326" spans="1:12">
      <c r="A326" s="17"/>
      <c r="B326" s="17"/>
      <c r="C326" s="17"/>
      <c r="D326" s="17"/>
      <c r="E326" s="17"/>
      <c r="F326" s="17"/>
      <c r="G326" s="17"/>
      <c r="H326" s="17"/>
      <c r="I326" s="17"/>
      <c r="J326" s="17"/>
      <c r="K326" s="17"/>
      <c r="L326" s="17"/>
    </row>
    <row r="327" spans="1:12">
      <c r="A327" s="17"/>
      <c r="B327" s="17"/>
      <c r="C327" s="17"/>
      <c r="D327" s="17"/>
      <c r="E327" s="17"/>
      <c r="F327" s="17"/>
      <c r="G327" s="17"/>
      <c r="H327" s="17"/>
      <c r="I327" s="17"/>
      <c r="J327" s="17"/>
      <c r="K327" s="17"/>
      <c r="L327" s="17"/>
    </row>
    <row r="328" spans="1:12">
      <c r="A328" s="17"/>
      <c r="B328" s="17"/>
      <c r="C328" s="17"/>
      <c r="D328" s="17"/>
      <c r="E328" s="17"/>
      <c r="F328" s="17"/>
      <c r="G328" s="17"/>
      <c r="H328" s="17"/>
      <c r="I328" s="17"/>
      <c r="J328" s="17"/>
      <c r="K328" s="17"/>
      <c r="L328" s="17"/>
    </row>
    <row r="329" spans="1:12">
      <c r="A329" s="17"/>
      <c r="B329" s="17"/>
      <c r="C329" s="17"/>
      <c r="D329" s="17"/>
      <c r="E329" s="17"/>
      <c r="F329" s="17"/>
      <c r="G329" s="17"/>
      <c r="H329" s="17"/>
      <c r="I329" s="17"/>
      <c r="J329" s="17"/>
      <c r="K329" s="17"/>
      <c r="L329" s="17"/>
    </row>
    <row r="330" spans="1:12">
      <c r="A330" s="17"/>
      <c r="B330" s="17"/>
      <c r="C330" s="17"/>
      <c r="D330" s="17"/>
      <c r="E330" s="17"/>
      <c r="F330" s="17"/>
      <c r="G330" s="17"/>
      <c r="H330" s="17"/>
      <c r="I330" s="17"/>
      <c r="J330" s="17"/>
      <c r="K330" s="17"/>
      <c r="L330" s="17"/>
    </row>
    <row r="331" spans="1:12">
      <c r="A331" s="17"/>
      <c r="B331" s="17"/>
      <c r="C331" s="17"/>
      <c r="D331" s="17"/>
      <c r="E331" s="17"/>
      <c r="F331" s="17"/>
      <c r="G331" s="17"/>
      <c r="H331" s="17"/>
      <c r="I331" s="17"/>
      <c r="J331" s="17"/>
      <c r="K331" s="17"/>
      <c r="L331" s="17"/>
    </row>
    <row r="332" spans="1:12">
      <c r="A332" s="17"/>
      <c r="B332" s="17"/>
      <c r="C332" s="17"/>
      <c r="D332" s="17"/>
      <c r="E332" s="17"/>
      <c r="F332" s="17"/>
      <c r="G332" s="17"/>
      <c r="H332" s="17"/>
      <c r="I332" s="17"/>
      <c r="J332" s="17"/>
      <c r="K332" s="17"/>
      <c r="L332" s="17"/>
    </row>
    <row r="333" spans="1:12">
      <c r="A333" s="17"/>
      <c r="B333" s="17"/>
      <c r="C333" s="17"/>
      <c r="D333" s="17"/>
      <c r="E333" s="17"/>
      <c r="F333" s="17"/>
      <c r="G333" s="17"/>
      <c r="H333" s="17"/>
      <c r="I333" s="17"/>
      <c r="J333" s="17"/>
      <c r="K333" s="17"/>
      <c r="L333" s="17"/>
    </row>
    <row r="334" spans="1:12">
      <c r="A334" s="17"/>
      <c r="B334" s="17"/>
      <c r="C334" s="17"/>
      <c r="D334" s="17"/>
      <c r="E334" s="17"/>
      <c r="F334" s="17"/>
      <c r="G334" s="17"/>
      <c r="H334" s="17"/>
      <c r="I334" s="17"/>
      <c r="J334" s="17"/>
      <c r="K334" s="17"/>
      <c r="L334" s="17"/>
    </row>
    <row r="335" spans="1:12">
      <c r="A335" s="17"/>
      <c r="B335" s="17"/>
      <c r="C335" s="17"/>
      <c r="D335" s="17"/>
      <c r="E335" s="17"/>
      <c r="F335" s="17"/>
      <c r="G335" s="17"/>
      <c r="H335" s="17"/>
      <c r="I335" s="17"/>
      <c r="J335" s="17"/>
      <c r="K335" s="17"/>
      <c r="L335" s="17"/>
    </row>
    <row r="336" spans="1:12">
      <c r="A336" s="17"/>
      <c r="B336" s="17"/>
      <c r="C336" s="17"/>
      <c r="D336" s="17"/>
      <c r="E336" s="17"/>
      <c r="F336" s="17"/>
      <c r="G336" s="17"/>
      <c r="H336" s="17"/>
      <c r="I336" s="17"/>
      <c r="J336" s="17"/>
      <c r="K336" s="17"/>
      <c r="L336" s="17"/>
    </row>
    <row r="337" spans="1:12">
      <c r="A337" s="17"/>
      <c r="B337" s="17"/>
      <c r="C337" s="17"/>
      <c r="D337" s="17"/>
      <c r="E337" s="17"/>
      <c r="F337" s="17"/>
      <c r="G337" s="17"/>
      <c r="H337" s="17"/>
      <c r="I337" s="17"/>
      <c r="J337" s="17"/>
      <c r="K337" s="17"/>
      <c r="L337" s="17"/>
    </row>
    <row r="338" spans="1:12">
      <c r="A338" s="17"/>
      <c r="B338" s="17"/>
      <c r="C338" s="17"/>
      <c r="D338" s="17"/>
      <c r="E338" s="17"/>
      <c r="F338" s="17"/>
      <c r="G338" s="17"/>
      <c r="H338" s="17"/>
      <c r="I338" s="17"/>
      <c r="J338" s="17"/>
      <c r="K338" s="17"/>
      <c r="L338" s="17"/>
    </row>
    <row r="339" spans="1:12">
      <c r="A339" s="17"/>
      <c r="B339" s="17"/>
      <c r="C339" s="17"/>
      <c r="D339" s="17"/>
      <c r="E339" s="17"/>
      <c r="F339" s="17"/>
      <c r="G339" s="17"/>
      <c r="H339" s="17"/>
      <c r="I339" s="17"/>
      <c r="J339" s="17"/>
      <c r="K339" s="17"/>
      <c r="L339" s="17"/>
    </row>
    <row r="340" spans="1:12">
      <c r="A340" s="17"/>
      <c r="B340" s="17"/>
      <c r="C340" s="17"/>
      <c r="D340" s="17"/>
      <c r="E340" s="17"/>
      <c r="F340" s="17"/>
      <c r="G340" s="17"/>
      <c r="H340" s="17"/>
      <c r="I340" s="17"/>
      <c r="J340" s="17"/>
      <c r="K340" s="17"/>
      <c r="L340" s="17"/>
    </row>
    <row r="341" spans="1:12">
      <c r="A341" s="17"/>
      <c r="B341" s="17"/>
      <c r="C341" s="17"/>
      <c r="D341" s="17"/>
      <c r="E341" s="17"/>
      <c r="F341" s="17"/>
      <c r="G341" s="17"/>
      <c r="H341" s="17"/>
      <c r="I341" s="17"/>
      <c r="J341" s="17"/>
      <c r="K341" s="17"/>
      <c r="L341" s="17"/>
    </row>
    <row r="342" spans="1:12">
      <c r="A342" s="17"/>
      <c r="B342" s="17"/>
      <c r="C342" s="17"/>
      <c r="D342" s="17"/>
      <c r="E342" s="17"/>
      <c r="F342" s="17"/>
      <c r="G342" s="17"/>
      <c r="H342" s="17"/>
      <c r="I342" s="17"/>
      <c r="J342" s="17"/>
      <c r="K342" s="17"/>
      <c r="L342" s="17"/>
    </row>
    <row r="343" spans="1:12">
      <c r="A343" s="17"/>
      <c r="B343" s="17"/>
      <c r="C343" s="17"/>
      <c r="D343" s="17"/>
      <c r="E343" s="17"/>
      <c r="F343" s="17"/>
      <c r="G343" s="17"/>
      <c r="H343" s="17"/>
      <c r="I343" s="17"/>
      <c r="J343" s="17"/>
      <c r="K343" s="17"/>
      <c r="L343" s="17"/>
    </row>
    <row r="344" spans="1:12">
      <c r="A344" s="17"/>
      <c r="B344" s="17"/>
      <c r="C344" s="17"/>
      <c r="D344" s="17"/>
      <c r="E344" s="17"/>
      <c r="F344" s="17"/>
      <c r="G344" s="17"/>
      <c r="H344" s="17"/>
      <c r="I344" s="17"/>
      <c r="J344" s="17"/>
      <c r="K344" s="17"/>
      <c r="L344" s="17"/>
    </row>
    <row r="345" spans="1:12">
      <c r="A345" s="17"/>
      <c r="B345" s="17"/>
      <c r="C345" s="17"/>
      <c r="D345" s="17"/>
      <c r="E345" s="17"/>
      <c r="F345" s="17"/>
      <c r="G345" s="17"/>
      <c r="H345" s="17"/>
      <c r="I345" s="17"/>
      <c r="J345" s="17"/>
      <c r="K345" s="17"/>
      <c r="L345" s="17"/>
    </row>
  </sheetData>
  <printOptions horizontalCentered="1" verticalCentered="1"/>
  <pageMargins left="0.5" right="0.5" top="0.5" bottom="0.5" header="0.5" footer="0.5"/>
  <pageSetup scale="67" fitToWidth="2" fitToHeight="3" pageOrder="overThenDown" orientation="portrait" horizontalDpi="300" verticalDpi="300" r:id="rId1"/>
  <headerFooter alignWithMargins="0"/>
  <rowBreaks count="2" manualBreakCount="2">
    <brk id="68" max="16383" man="1"/>
    <brk id="132" max="16383" man="1"/>
  </rowBreaks>
  <colBreaks count="1" manualBreakCount="1">
    <brk id="5" max="1048575" man="1"/>
  </colBreaks>
  <ignoredErrors>
    <ignoredError sqref="B94:B98"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G198"/>
  <sheetViews>
    <sheetView defaultGridColor="0" view="pageBreakPreview" colorId="22" zoomScale="90" zoomScaleNormal="100" zoomScaleSheetLayoutView="90" workbookViewId="0">
      <selection activeCell="C10" sqref="C10"/>
    </sheetView>
  </sheetViews>
  <sheetFormatPr defaultColWidth="9.6640625" defaultRowHeight="15"/>
  <cols>
    <col min="1" max="1" width="4.6640625" style="9" customWidth="1"/>
    <col min="2" max="2" width="3.33203125" style="9" customWidth="1"/>
    <col min="3" max="3" width="45.109375" style="9" customWidth="1"/>
    <col min="4" max="4" width="20.6640625" style="9" customWidth="1"/>
    <col min="5" max="5" width="17.5546875" style="9" customWidth="1"/>
    <col min="6" max="6" width="18.6640625" style="9" customWidth="1"/>
    <col min="7" max="7" width="14.5546875" style="9" bestFit="1" customWidth="1"/>
    <col min="8" max="16384" width="9.6640625" style="9"/>
  </cols>
  <sheetData>
    <row r="1" spans="1:6">
      <c r="A1" s="29" t="s">
        <v>1785</v>
      </c>
      <c r="B1" s="66"/>
      <c r="C1" s="66"/>
      <c r="D1" s="209" t="s">
        <v>1330</v>
      </c>
      <c r="E1" s="66" t="s">
        <v>1787</v>
      </c>
      <c r="F1" s="240" t="s">
        <v>1788</v>
      </c>
    </row>
    <row r="2" spans="1:6">
      <c r="A2" s="72" t="str">
        <f>'Data Sheet'!$C$25</f>
        <v xml:space="preserve">Niagara Mohawk Power Corporation </v>
      </c>
      <c r="B2" s="17"/>
      <c r="C2" s="17"/>
      <c r="D2" s="78" t="s">
        <v>1143</v>
      </c>
      <c r="E2" s="17" t="s">
        <v>3292</v>
      </c>
      <c r="F2" s="83"/>
    </row>
    <row r="3" spans="1:6" ht="15" customHeight="1">
      <c r="A3" s="74"/>
      <c r="B3" s="77"/>
      <c r="C3" s="77"/>
      <c r="D3" s="78" t="s">
        <v>1144</v>
      </c>
      <c r="E3" s="651" t="str">
        <f>'Data Sheet'!$C$40</f>
        <v>April 12, 2018</v>
      </c>
      <c r="F3" s="95" t="str">
        <f>'Data Sheet'!$C$38</f>
        <v>December 31, 2017</v>
      </c>
    </row>
    <row r="4" spans="1:6" ht="15" customHeight="1">
      <c r="A4" s="217"/>
      <c r="B4" s="17"/>
      <c r="C4" s="17"/>
      <c r="D4" s="88"/>
      <c r="E4" s="88"/>
      <c r="F4" s="85"/>
    </row>
    <row r="5" spans="1:6">
      <c r="A5" s="290" t="s">
        <v>3327</v>
      </c>
      <c r="B5" s="69"/>
      <c r="C5" s="69"/>
      <c r="D5" s="69"/>
      <c r="E5" s="69"/>
      <c r="F5" s="70"/>
    </row>
    <row r="6" spans="1:6">
      <c r="A6" s="219"/>
      <c r="B6" s="17"/>
      <c r="C6" s="17"/>
      <c r="D6" s="17"/>
      <c r="E6" s="17"/>
      <c r="F6" s="73"/>
    </row>
    <row r="7" spans="1:6">
      <c r="A7" s="219" t="s">
        <v>3328</v>
      </c>
      <c r="B7" s="17"/>
      <c r="C7" s="17" t="s">
        <v>3329</v>
      </c>
      <c r="D7" s="17"/>
      <c r="E7" s="17"/>
      <c r="F7" s="73"/>
    </row>
    <row r="8" spans="1:6">
      <c r="A8" s="219"/>
      <c r="B8" s="17"/>
      <c r="C8" s="17" t="s">
        <v>2541</v>
      </c>
      <c r="D8" s="17"/>
      <c r="E8" s="17"/>
      <c r="F8" s="73"/>
    </row>
    <row r="9" spans="1:6">
      <c r="A9" s="219"/>
      <c r="B9" s="17"/>
      <c r="C9" s="17" t="s">
        <v>2542</v>
      </c>
      <c r="D9" s="17"/>
      <c r="E9" s="17"/>
      <c r="F9" s="73"/>
    </row>
    <row r="10" spans="1:6">
      <c r="A10" s="219"/>
      <c r="B10" s="17"/>
      <c r="C10" s="17" t="s">
        <v>2543</v>
      </c>
      <c r="D10" s="17"/>
      <c r="E10" s="17"/>
      <c r="F10" s="73"/>
    </row>
    <row r="11" spans="1:6">
      <c r="A11" s="219" t="s">
        <v>2303</v>
      </c>
      <c r="B11" s="17"/>
      <c r="C11" s="17" t="s">
        <v>3620</v>
      </c>
      <c r="D11" s="17"/>
      <c r="E11" s="17"/>
      <c r="F11" s="73"/>
    </row>
    <row r="12" spans="1:6">
      <c r="A12" s="219"/>
      <c r="B12" s="17"/>
      <c r="C12" s="17" t="s">
        <v>3621</v>
      </c>
      <c r="D12" s="17"/>
      <c r="E12" s="17"/>
      <c r="F12" s="73"/>
    </row>
    <row r="13" spans="1:6">
      <c r="A13" s="219"/>
      <c r="B13" s="17"/>
      <c r="C13" s="17" t="s">
        <v>2556</v>
      </c>
      <c r="D13" s="17"/>
      <c r="E13" s="17"/>
      <c r="F13" s="73"/>
    </row>
    <row r="14" spans="1:6">
      <c r="A14" s="219"/>
      <c r="B14" s="17"/>
      <c r="C14" s="17" t="s">
        <v>2557</v>
      </c>
      <c r="D14" s="17"/>
      <c r="E14" s="17"/>
      <c r="F14" s="73"/>
    </row>
    <row r="15" spans="1:6">
      <c r="A15" s="219" t="s">
        <v>2304</v>
      </c>
      <c r="B15" s="17"/>
      <c r="C15" s="17" t="s">
        <v>2558</v>
      </c>
      <c r="D15" s="17"/>
      <c r="E15" s="17"/>
      <c r="F15" s="73"/>
    </row>
    <row r="16" spans="1:6">
      <c r="A16" s="219"/>
      <c r="B16" s="17"/>
      <c r="C16" s="17" t="s">
        <v>2559</v>
      </c>
      <c r="D16" s="17"/>
      <c r="E16" s="17"/>
      <c r="F16" s="73"/>
    </row>
    <row r="17" spans="1:7">
      <c r="A17" s="220"/>
      <c r="B17" s="77"/>
      <c r="C17" s="77" t="s">
        <v>2560</v>
      </c>
      <c r="D17" s="77"/>
      <c r="E17" s="77"/>
      <c r="F17" s="76"/>
    </row>
    <row r="18" spans="1:7">
      <c r="A18" s="219" t="s">
        <v>1714</v>
      </c>
      <c r="B18" s="91"/>
      <c r="C18" s="69" t="s">
        <v>2561</v>
      </c>
      <c r="D18" s="69"/>
      <c r="E18" s="69"/>
      <c r="F18" s="369" t="s">
        <v>1826</v>
      </c>
    </row>
    <row r="19" spans="1:7">
      <c r="A19" s="219" t="s">
        <v>2562</v>
      </c>
      <c r="B19" s="91"/>
      <c r="C19" s="69" t="s">
        <v>3005</v>
      </c>
      <c r="D19" s="69"/>
      <c r="E19" s="69"/>
      <c r="F19" s="369" t="s">
        <v>3006</v>
      </c>
    </row>
    <row r="20" spans="1:7">
      <c r="A20" s="220"/>
      <c r="B20" s="93"/>
      <c r="C20" s="77"/>
      <c r="D20" s="77"/>
      <c r="E20" s="77"/>
      <c r="F20" s="95"/>
    </row>
    <row r="21" spans="1:7">
      <c r="A21" s="220">
        <v>1</v>
      </c>
      <c r="B21" s="93"/>
      <c r="C21" s="77" t="s">
        <v>2563</v>
      </c>
      <c r="D21" s="77"/>
      <c r="E21" s="77"/>
      <c r="F21" s="370">
        <v>255973372</v>
      </c>
      <c r="G21" s="2932"/>
    </row>
    <row r="22" spans="1:7">
      <c r="A22" s="220">
        <v>2</v>
      </c>
      <c r="B22" s="93"/>
      <c r="C22" s="77" t="s">
        <v>405</v>
      </c>
      <c r="D22" s="77"/>
      <c r="E22" s="77"/>
      <c r="F22" s="371"/>
    </row>
    <row r="23" spans="1:7">
      <c r="A23" s="220">
        <v>3</v>
      </c>
      <c r="B23" s="93"/>
      <c r="C23" s="77"/>
      <c r="D23" s="77"/>
      <c r="E23" s="77"/>
      <c r="F23" s="372"/>
    </row>
    <row r="24" spans="1:7">
      <c r="A24" s="220">
        <v>4</v>
      </c>
      <c r="B24" s="93"/>
      <c r="C24" s="77" t="s">
        <v>406</v>
      </c>
      <c r="D24" s="77"/>
      <c r="E24" s="77"/>
      <c r="F24" s="373"/>
    </row>
    <row r="25" spans="1:7">
      <c r="A25" s="220">
        <v>5</v>
      </c>
      <c r="B25" s="93"/>
      <c r="C25" s="77" t="s">
        <v>5364</v>
      </c>
      <c r="D25" s="77"/>
      <c r="E25" s="77"/>
      <c r="F25" s="374">
        <v>106302697</v>
      </c>
    </row>
    <row r="26" spans="1:7">
      <c r="A26" s="220">
        <v>6</v>
      </c>
      <c r="B26" s="93"/>
      <c r="C26" s="77" t="s">
        <v>5365</v>
      </c>
      <c r="D26" s="77"/>
      <c r="E26" s="77"/>
      <c r="F26" s="374">
        <v>128690987</v>
      </c>
    </row>
    <row r="27" spans="1:7">
      <c r="A27" s="220">
        <v>7</v>
      </c>
      <c r="B27" s="93"/>
      <c r="C27" s="77"/>
      <c r="D27" s="77"/>
      <c r="E27" s="77"/>
      <c r="F27" s="265"/>
    </row>
    <row r="28" spans="1:7">
      <c r="A28" s="220">
        <v>8</v>
      </c>
      <c r="B28" s="93"/>
      <c r="C28" s="77"/>
      <c r="D28" s="77"/>
      <c r="E28" s="77"/>
      <c r="F28" s="264"/>
    </row>
    <row r="29" spans="1:7">
      <c r="A29" s="220">
        <v>9</v>
      </c>
      <c r="B29" s="93"/>
      <c r="C29" s="375" t="s">
        <v>407</v>
      </c>
      <c r="D29" s="77"/>
      <c r="E29" s="77"/>
      <c r="F29" s="251"/>
    </row>
    <row r="30" spans="1:7">
      <c r="A30" s="220">
        <v>10</v>
      </c>
      <c r="B30" s="93"/>
      <c r="C30" s="375" t="s">
        <v>5365</v>
      </c>
      <c r="D30" s="77"/>
      <c r="E30" s="77"/>
      <c r="F30" s="374">
        <v>1001973432</v>
      </c>
    </row>
    <row r="31" spans="1:7">
      <c r="A31" s="220">
        <v>11</v>
      </c>
      <c r="B31" s="93"/>
      <c r="C31" s="375"/>
      <c r="D31" s="77"/>
      <c r="E31" s="77"/>
      <c r="F31" s="265"/>
    </row>
    <row r="32" spans="1:7">
      <c r="A32" s="220">
        <v>12</v>
      </c>
      <c r="B32" s="93"/>
      <c r="C32" s="375"/>
      <c r="D32" s="77"/>
      <c r="E32" s="77"/>
      <c r="F32" s="265"/>
    </row>
    <row r="33" spans="1:6">
      <c r="A33" s="220">
        <v>13</v>
      </c>
      <c r="B33" s="93"/>
      <c r="C33" s="375"/>
      <c r="D33" s="77"/>
      <c r="E33" s="77"/>
      <c r="F33" s="264"/>
    </row>
    <row r="34" spans="1:6">
      <c r="A34" s="220">
        <v>14</v>
      </c>
      <c r="B34" s="93"/>
      <c r="C34" s="375" t="s">
        <v>408</v>
      </c>
      <c r="D34" s="77"/>
      <c r="E34" s="77"/>
      <c r="F34" s="376"/>
    </row>
    <row r="35" spans="1:6">
      <c r="A35" s="220">
        <v>15</v>
      </c>
      <c r="B35" s="93"/>
      <c r="C35" s="375" t="s">
        <v>5365</v>
      </c>
      <c r="D35" s="77"/>
      <c r="E35" s="77"/>
      <c r="F35" s="374">
        <v>-80410314</v>
      </c>
    </row>
    <row r="36" spans="1:6">
      <c r="A36" s="220">
        <v>16</v>
      </c>
      <c r="B36" s="93"/>
      <c r="C36" s="375"/>
      <c r="D36" s="77"/>
      <c r="E36" s="77"/>
      <c r="F36" s="265"/>
    </row>
    <row r="37" spans="1:6">
      <c r="A37" s="220">
        <v>17</v>
      </c>
      <c r="B37" s="93"/>
      <c r="C37" s="375"/>
      <c r="D37" s="77"/>
      <c r="E37" s="77"/>
      <c r="F37" s="265"/>
    </row>
    <row r="38" spans="1:6">
      <c r="A38" s="220">
        <v>18</v>
      </c>
      <c r="B38" s="93"/>
      <c r="C38" s="375"/>
      <c r="D38" s="77"/>
      <c r="E38" s="77"/>
      <c r="F38" s="265"/>
    </row>
    <row r="39" spans="1:6">
      <c r="A39" s="220">
        <v>19</v>
      </c>
      <c r="B39" s="93"/>
      <c r="C39" s="375" t="s">
        <v>409</v>
      </c>
      <c r="D39" s="77"/>
      <c r="E39" s="77"/>
      <c r="F39" s="376"/>
    </row>
    <row r="40" spans="1:6">
      <c r="A40" s="220">
        <v>20</v>
      </c>
      <c r="B40" s="93"/>
      <c r="C40" s="375" t="s">
        <v>5365</v>
      </c>
      <c r="D40" s="77"/>
      <c r="E40" s="77"/>
      <c r="F40" s="374">
        <v>-1041636084</v>
      </c>
    </row>
    <row r="41" spans="1:6">
      <c r="A41" s="220">
        <v>21</v>
      </c>
      <c r="B41" s="93"/>
      <c r="C41" s="375"/>
      <c r="D41" s="77"/>
      <c r="E41" s="77"/>
      <c r="F41" s="265"/>
    </row>
    <row r="42" spans="1:6">
      <c r="A42" s="220">
        <v>22</v>
      </c>
      <c r="B42" s="93"/>
      <c r="C42" s="375"/>
      <c r="D42" s="77"/>
      <c r="E42" s="77"/>
      <c r="F42" s="265"/>
    </row>
    <row r="43" spans="1:6">
      <c r="A43" s="220">
        <v>23</v>
      </c>
      <c r="B43" s="93"/>
      <c r="C43" s="375"/>
      <c r="D43" s="77"/>
      <c r="E43" s="77"/>
      <c r="F43" s="265"/>
    </row>
    <row r="44" spans="1:6">
      <c r="A44" s="220">
        <v>24</v>
      </c>
      <c r="B44" s="93"/>
      <c r="C44" s="375"/>
      <c r="D44" s="77"/>
      <c r="E44" s="77"/>
      <c r="F44" s="265"/>
    </row>
    <row r="45" spans="1:6">
      <c r="A45" s="220">
        <v>25</v>
      </c>
      <c r="B45" s="93"/>
      <c r="C45" s="375"/>
      <c r="D45" s="77"/>
      <c r="E45" s="77"/>
      <c r="F45" s="247"/>
    </row>
    <row r="46" spans="1:6">
      <c r="A46" s="220">
        <v>26</v>
      </c>
      <c r="B46" s="93"/>
      <c r="C46" s="375"/>
      <c r="D46" s="77"/>
      <c r="E46" s="77"/>
      <c r="F46" s="265"/>
    </row>
    <row r="47" spans="1:6">
      <c r="A47" s="220">
        <v>27</v>
      </c>
      <c r="B47" s="93"/>
      <c r="C47" s="375" t="s">
        <v>410</v>
      </c>
      <c r="D47" s="77"/>
      <c r="E47" s="77"/>
      <c r="F47" s="370">
        <f>F21+SUM(F25:F28)+SUM(F30:F33)+SUM(F35:F38)+SUM(F40:F46)</f>
        <v>370894090</v>
      </c>
    </row>
    <row r="48" spans="1:6">
      <c r="A48" s="219">
        <v>28</v>
      </c>
      <c r="B48" s="91"/>
      <c r="C48" s="377" t="s">
        <v>411</v>
      </c>
      <c r="D48" s="17"/>
      <c r="E48" s="17"/>
      <c r="F48" s="264"/>
    </row>
    <row r="49" spans="1:7">
      <c r="A49" s="219">
        <v>29</v>
      </c>
      <c r="B49" s="91"/>
      <c r="C49" s="377" t="s">
        <v>5366</v>
      </c>
      <c r="D49" s="17"/>
      <c r="E49" s="17"/>
      <c r="F49" s="264">
        <f>F47</f>
        <v>370894090</v>
      </c>
    </row>
    <row r="50" spans="1:7">
      <c r="A50" s="219">
        <v>30</v>
      </c>
      <c r="B50" s="91"/>
      <c r="C50" s="377" t="s">
        <v>6648</v>
      </c>
      <c r="D50" s="17"/>
      <c r="E50" s="17"/>
      <c r="F50" s="264">
        <v>120558501</v>
      </c>
    </row>
    <row r="51" spans="1:7">
      <c r="A51" s="219">
        <v>31</v>
      </c>
      <c r="B51" s="91"/>
      <c r="C51" s="377" t="s">
        <v>530</v>
      </c>
      <c r="D51" s="17"/>
      <c r="E51" s="17" t="s">
        <v>1774</v>
      </c>
      <c r="F51" s="264">
        <v>-209667</v>
      </c>
    </row>
    <row r="52" spans="1:7">
      <c r="A52" s="219">
        <v>32</v>
      </c>
      <c r="B52" s="91"/>
      <c r="C52" s="377" t="s">
        <v>5367</v>
      </c>
      <c r="D52" s="17"/>
      <c r="E52" s="17" t="s">
        <v>1774</v>
      </c>
      <c r="F52" s="264">
        <v>-2068191</v>
      </c>
    </row>
    <row r="53" spans="1:7">
      <c r="A53" s="219">
        <v>33</v>
      </c>
      <c r="B53" s="91"/>
      <c r="C53" s="377"/>
      <c r="D53" s="17"/>
      <c r="E53" s="17"/>
      <c r="F53" s="264"/>
    </row>
    <row r="54" spans="1:7">
      <c r="A54" s="219">
        <v>34</v>
      </c>
      <c r="B54" s="91"/>
      <c r="C54" s="377" t="s">
        <v>5368</v>
      </c>
      <c r="D54" s="17"/>
      <c r="E54" s="17"/>
      <c r="F54" s="264">
        <f>SUM(F50:F53)</f>
        <v>118280643</v>
      </c>
      <c r="G54" s="3442"/>
    </row>
    <row r="55" spans="1:7">
      <c r="A55" s="219">
        <v>35</v>
      </c>
      <c r="B55" s="91"/>
      <c r="C55" s="377"/>
      <c r="D55" s="17"/>
      <c r="E55" s="17"/>
      <c r="F55" s="264"/>
    </row>
    <row r="56" spans="1:7">
      <c r="A56" s="219">
        <v>36</v>
      </c>
      <c r="B56" s="91"/>
      <c r="C56" s="377"/>
      <c r="D56" s="17"/>
      <c r="E56" s="17"/>
      <c r="F56" s="264"/>
    </row>
    <row r="57" spans="1:7">
      <c r="A57" s="219">
        <v>37</v>
      </c>
      <c r="B57" s="91"/>
      <c r="C57" s="377"/>
      <c r="D57" s="17"/>
      <c r="E57" s="17"/>
      <c r="F57" s="264"/>
    </row>
    <row r="58" spans="1:7">
      <c r="A58" s="219">
        <v>38</v>
      </c>
      <c r="B58" s="91"/>
      <c r="C58" s="377"/>
      <c r="D58" s="17"/>
      <c r="E58" s="17"/>
      <c r="F58" s="264"/>
    </row>
    <row r="59" spans="1:7">
      <c r="A59" s="219">
        <v>39</v>
      </c>
      <c r="B59" s="91"/>
      <c r="C59" s="377"/>
      <c r="D59" s="17"/>
      <c r="E59" s="17"/>
      <c r="F59" s="264"/>
    </row>
    <row r="60" spans="1:7">
      <c r="A60" s="219">
        <v>40</v>
      </c>
      <c r="B60" s="91"/>
      <c r="C60" s="377"/>
      <c r="D60" s="17"/>
      <c r="E60" s="17"/>
      <c r="F60" s="264"/>
    </row>
    <row r="61" spans="1:7">
      <c r="A61" s="219">
        <v>41</v>
      </c>
      <c r="B61" s="91"/>
      <c r="C61" s="377"/>
      <c r="D61" s="17"/>
      <c r="E61" s="17"/>
      <c r="F61" s="264"/>
    </row>
    <row r="62" spans="1:7">
      <c r="A62" s="219">
        <v>42</v>
      </c>
      <c r="B62" s="91"/>
      <c r="C62" s="377"/>
      <c r="D62" s="17"/>
      <c r="E62" s="17"/>
      <c r="F62" s="264"/>
    </row>
    <row r="63" spans="1:7">
      <c r="A63" s="219">
        <v>43</v>
      </c>
      <c r="B63" s="91"/>
      <c r="C63" s="377"/>
      <c r="D63" s="17"/>
      <c r="E63" s="17"/>
      <c r="F63" s="264"/>
    </row>
    <row r="64" spans="1:7" ht="15.75" thickBot="1">
      <c r="A64" s="312">
        <v>44</v>
      </c>
      <c r="B64" s="305"/>
      <c r="C64" s="378"/>
      <c r="D64" s="97"/>
      <c r="E64" s="97"/>
      <c r="F64" s="276"/>
    </row>
    <row r="65" spans="1:6">
      <c r="A65" s="17"/>
      <c r="B65" s="17"/>
      <c r="C65" s="17"/>
      <c r="D65" s="17"/>
      <c r="E65" s="17"/>
      <c r="F65" s="17"/>
    </row>
    <row r="66" spans="1:6">
      <c r="A66" s="17" t="s">
        <v>412</v>
      </c>
      <c r="B66" s="17"/>
      <c r="C66" s="17"/>
      <c r="D66" s="17"/>
      <c r="E66" s="17"/>
      <c r="F66" s="69"/>
    </row>
    <row r="67" spans="1:6">
      <c r="A67" s="69" t="s">
        <v>413</v>
      </c>
      <c r="B67" s="69"/>
      <c r="C67" s="69"/>
      <c r="D67" s="69"/>
      <c r="E67" s="69"/>
      <c r="F67" s="69"/>
    </row>
    <row r="68" spans="1:6">
      <c r="A68" s="17"/>
      <c r="B68" s="17"/>
      <c r="C68" s="17"/>
      <c r="D68" s="17"/>
      <c r="E68" s="17"/>
      <c r="F68" s="17"/>
    </row>
    <row r="69" spans="1:6">
      <c r="A69" s="17"/>
      <c r="B69" s="17"/>
      <c r="C69" s="17"/>
      <c r="D69" s="17"/>
      <c r="E69" s="17"/>
      <c r="F69" s="17"/>
    </row>
    <row r="70" spans="1:6" ht="15.75">
      <c r="A70" s="71" t="s">
        <v>414</v>
      </c>
      <c r="B70" s="69"/>
      <c r="C70" s="69"/>
      <c r="D70" s="69"/>
      <c r="E70" s="69"/>
      <c r="F70" s="69"/>
    </row>
    <row r="71" spans="1:6">
      <c r="A71" s="17"/>
      <c r="B71" s="17"/>
      <c r="C71" s="17"/>
      <c r="D71" s="17"/>
      <c r="E71" s="17"/>
      <c r="F71" s="17"/>
    </row>
    <row r="72" spans="1:6" ht="15.75" thickBot="1">
      <c r="A72" s="17" t="str">
        <f>'Data Sheet'!$C$25</f>
        <v xml:space="preserve">Niagara Mohawk Power Corporation </v>
      </c>
      <c r="B72" s="17"/>
      <c r="C72" s="17"/>
      <c r="D72" s="17"/>
      <c r="E72" s="641" t="str">
        <f>'Data Sheet'!$C$40</f>
        <v>April 12, 2018</v>
      </c>
      <c r="F72" s="9" t="str">
        <f>'Data Sheet'!$C$38</f>
        <v>December 31, 2017</v>
      </c>
    </row>
    <row r="73" spans="1:6">
      <c r="A73" s="379"/>
      <c r="B73" s="66"/>
      <c r="C73" s="66"/>
      <c r="D73" s="66"/>
      <c r="E73" s="66"/>
      <c r="F73" s="67"/>
    </row>
    <row r="74" spans="1:6">
      <c r="A74" s="290" t="s">
        <v>3327</v>
      </c>
      <c r="B74" s="69"/>
      <c r="C74" s="69"/>
      <c r="D74" s="69"/>
      <c r="E74" s="69"/>
      <c r="F74" s="70"/>
    </row>
    <row r="75" spans="1:6">
      <c r="A75" s="220"/>
      <c r="B75" s="77"/>
      <c r="C75" s="77"/>
      <c r="D75" s="77"/>
      <c r="E75" s="77"/>
      <c r="F75" s="76"/>
    </row>
    <row r="76" spans="1:6">
      <c r="A76" s="219"/>
      <c r="B76" s="17"/>
      <c r="C76" s="69" t="s">
        <v>2561</v>
      </c>
      <c r="D76" s="69"/>
      <c r="E76" s="69"/>
      <c r="F76" s="369" t="s">
        <v>1826</v>
      </c>
    </row>
    <row r="77" spans="1:6">
      <c r="A77" s="220"/>
      <c r="B77" s="77"/>
      <c r="C77" s="75" t="s">
        <v>3005</v>
      </c>
      <c r="D77" s="75"/>
      <c r="E77" s="75"/>
      <c r="F77" s="380" t="s">
        <v>3006</v>
      </c>
    </row>
    <row r="78" spans="1:6">
      <c r="A78" s="3786" t="s">
        <v>5374</v>
      </c>
      <c r="B78" s="3765"/>
      <c r="C78" s="3765"/>
      <c r="D78" s="3765"/>
      <c r="E78" s="3766"/>
      <c r="F78" s="264"/>
    </row>
    <row r="79" spans="1:6">
      <c r="A79" s="3787" t="s">
        <v>5375</v>
      </c>
      <c r="B79" s="3788"/>
      <c r="C79" s="3788"/>
      <c r="D79" s="3788"/>
      <c r="E79" s="3789"/>
      <c r="F79" s="264"/>
    </row>
    <row r="80" spans="1:6">
      <c r="A80" s="3036"/>
      <c r="B80" s="17"/>
      <c r="C80" s="17"/>
      <c r="D80" s="17"/>
      <c r="E80" s="17"/>
      <c r="F80" s="264"/>
    </row>
    <row r="81" spans="1:7">
      <c r="A81" s="3036" t="s">
        <v>2386</v>
      </c>
      <c r="B81" s="17" t="s">
        <v>5376</v>
      </c>
      <c r="C81" s="3041"/>
      <c r="D81" s="17"/>
      <c r="E81" s="17"/>
      <c r="F81" s="264">
        <v>255973372</v>
      </c>
    </row>
    <row r="82" spans="1:7">
      <c r="A82" s="3036"/>
      <c r="B82" s="17"/>
      <c r="C82" s="17"/>
      <c r="D82" s="17"/>
      <c r="E82" s="17"/>
      <c r="F82" s="264"/>
    </row>
    <row r="83" spans="1:7">
      <c r="A83" s="3036" t="s">
        <v>2303</v>
      </c>
      <c r="B83" s="17" t="s">
        <v>5364</v>
      </c>
      <c r="C83" s="3041"/>
      <c r="D83" s="17"/>
      <c r="E83" s="17"/>
      <c r="F83" s="264">
        <v>106302697</v>
      </c>
    </row>
    <row r="84" spans="1:7">
      <c r="A84" s="3036"/>
      <c r="B84" s="17"/>
      <c r="C84" s="17"/>
      <c r="D84" s="17"/>
      <c r="E84" s="17"/>
      <c r="F84" s="264"/>
    </row>
    <row r="85" spans="1:7">
      <c r="A85" s="3036" t="s">
        <v>3694</v>
      </c>
      <c r="B85" s="771" t="s">
        <v>406</v>
      </c>
      <c r="C85" s="3041"/>
      <c r="D85" s="17"/>
      <c r="E85" s="17"/>
      <c r="F85" s="264"/>
    </row>
    <row r="86" spans="1:7">
      <c r="A86" s="3036"/>
      <c r="B86" s="17"/>
      <c r="C86" s="17" t="s">
        <v>5369</v>
      </c>
      <c r="D86" s="17"/>
      <c r="E86" s="17"/>
      <c r="F86" s="264">
        <v>432159</v>
      </c>
    </row>
    <row r="87" spans="1:7">
      <c r="A87" s="3036"/>
      <c r="B87" s="17"/>
      <c r="C87" s="3041" t="s">
        <v>5383</v>
      </c>
      <c r="D87" s="17"/>
      <c r="E87" s="17"/>
      <c r="F87" s="264">
        <v>73868299</v>
      </c>
    </row>
    <row r="88" spans="1:7">
      <c r="A88" s="3036"/>
      <c r="B88" s="17"/>
      <c r="C88" s="3035" t="s">
        <v>5370</v>
      </c>
      <c r="D88" s="69"/>
      <c r="E88" s="69"/>
      <c r="F88" s="264">
        <v>266493</v>
      </c>
    </row>
    <row r="89" spans="1:7">
      <c r="A89" s="3036"/>
      <c r="B89" s="17"/>
      <c r="C89" s="3041" t="s">
        <v>5371</v>
      </c>
      <c r="D89" s="69"/>
      <c r="E89" s="69"/>
      <c r="F89" s="264">
        <v>308275</v>
      </c>
    </row>
    <row r="90" spans="1:7">
      <c r="A90" s="3036"/>
      <c r="B90" s="17"/>
      <c r="C90" s="17" t="s">
        <v>5372</v>
      </c>
      <c r="D90" s="17"/>
      <c r="E90" s="17"/>
      <c r="F90" s="264">
        <v>238171</v>
      </c>
    </row>
    <row r="91" spans="1:7">
      <c r="A91" s="3036"/>
      <c r="B91" s="17"/>
      <c r="C91" s="3041" t="s">
        <v>5373</v>
      </c>
      <c r="D91" s="17"/>
      <c r="E91" s="17"/>
      <c r="F91" s="264">
        <v>53577590</v>
      </c>
    </row>
    <row r="92" spans="1:7">
      <c r="A92" s="3036"/>
      <c r="B92" s="17"/>
      <c r="C92" s="17" t="s">
        <v>6669</v>
      </c>
      <c r="D92" s="17"/>
      <c r="E92" s="17"/>
      <c r="F92" s="3091">
        <f>SUM(F86:F91)</f>
        <v>128690987</v>
      </c>
      <c r="G92" s="3442"/>
    </row>
    <row r="93" spans="1:7">
      <c r="A93" s="3036"/>
      <c r="B93" s="17"/>
      <c r="C93" s="3041"/>
      <c r="D93" s="17"/>
      <c r="E93" s="17"/>
      <c r="F93" s="264"/>
    </row>
    <row r="94" spans="1:7">
      <c r="A94" s="3036" t="s">
        <v>3699</v>
      </c>
      <c r="B94" s="776" t="s">
        <v>407</v>
      </c>
      <c r="C94" s="17"/>
      <c r="D94" s="17"/>
      <c r="E94" s="17"/>
      <c r="F94" s="264"/>
    </row>
    <row r="95" spans="1:7">
      <c r="A95" s="3036"/>
      <c r="B95" s="17"/>
      <c r="C95" s="2872" t="s">
        <v>6375</v>
      </c>
      <c r="D95" s="17"/>
      <c r="E95" s="17"/>
      <c r="F95" s="264">
        <v>7974741</v>
      </c>
      <c r="G95" s="2932"/>
    </row>
    <row r="96" spans="1:7">
      <c r="A96" s="3036"/>
      <c r="B96" s="17"/>
      <c r="C96" s="2872" t="s">
        <v>6376</v>
      </c>
      <c r="D96" s="17"/>
      <c r="E96" s="17"/>
      <c r="F96" s="264">
        <v>3236707</v>
      </c>
      <c r="G96" s="2932"/>
    </row>
    <row r="97" spans="1:7">
      <c r="A97" s="3036"/>
      <c r="B97" s="17"/>
      <c r="C97" s="2872" t="s">
        <v>6377</v>
      </c>
      <c r="D97" s="17"/>
      <c r="E97" s="17"/>
      <c r="F97" s="264">
        <v>31596399</v>
      </c>
      <c r="G97" s="2932"/>
    </row>
    <row r="98" spans="1:7">
      <c r="A98" s="3036"/>
      <c r="B98" s="17"/>
      <c r="C98" s="2872" t="s">
        <v>6378</v>
      </c>
      <c r="D98" s="17"/>
      <c r="E98" s="17"/>
      <c r="F98" s="264">
        <v>14764137</v>
      </c>
      <c r="G98" s="2932"/>
    </row>
    <row r="99" spans="1:7">
      <c r="A99" s="3036"/>
      <c r="B99" s="17"/>
      <c r="C99" s="2872" t="s">
        <v>6379</v>
      </c>
      <c r="D99" s="17"/>
      <c r="E99" s="17"/>
      <c r="F99" s="264">
        <v>11254700</v>
      </c>
      <c r="G99" s="2932"/>
    </row>
    <row r="100" spans="1:7">
      <c r="A100" s="3036"/>
      <c r="B100" s="17"/>
      <c r="C100" s="2872" t="s">
        <v>6380</v>
      </c>
      <c r="D100" s="17"/>
      <c r="E100" s="17"/>
      <c r="F100" s="264">
        <v>6420723</v>
      </c>
      <c r="G100" s="2932"/>
    </row>
    <row r="101" spans="1:7">
      <c r="A101" s="3036"/>
      <c r="B101" s="17"/>
      <c r="C101" s="2872" t="s">
        <v>6381</v>
      </c>
      <c r="D101" s="17"/>
      <c r="E101" s="17"/>
      <c r="F101" s="264">
        <v>251246</v>
      </c>
      <c r="G101" s="2932"/>
    </row>
    <row r="102" spans="1:7">
      <c r="A102" s="3036"/>
      <c r="B102" s="17"/>
      <c r="C102" s="2872" t="s">
        <v>6382</v>
      </c>
      <c r="D102" s="17"/>
      <c r="E102" s="17"/>
      <c r="F102" s="264">
        <v>314554</v>
      </c>
      <c r="G102" s="2932"/>
    </row>
    <row r="103" spans="1:7">
      <c r="A103" s="3036"/>
      <c r="B103" s="17"/>
      <c r="C103" s="2872" t="s">
        <v>6383</v>
      </c>
      <c r="D103" s="17"/>
      <c r="E103" s="17"/>
      <c r="F103" s="264">
        <v>207047033</v>
      </c>
      <c r="G103" s="2932"/>
    </row>
    <row r="104" spans="1:7">
      <c r="A104" s="3036"/>
      <c r="B104" s="17"/>
      <c r="C104" s="2872" t="s">
        <v>6649</v>
      </c>
      <c r="D104" s="17"/>
      <c r="E104" s="17"/>
      <c r="F104" s="264">
        <v>4596164</v>
      </c>
      <c r="G104" s="2932"/>
    </row>
    <row r="105" spans="1:7">
      <c r="A105" s="3036"/>
      <c r="B105" s="17"/>
      <c r="C105" s="2872" t="s">
        <v>6384</v>
      </c>
      <c r="D105" s="17"/>
      <c r="E105" s="17"/>
      <c r="F105" s="264">
        <v>3864238</v>
      </c>
      <c r="G105" s="2932"/>
    </row>
    <row r="106" spans="1:7">
      <c r="A106" s="3036"/>
      <c r="B106" s="17"/>
      <c r="C106" s="2872" t="s">
        <v>6385</v>
      </c>
      <c r="D106" s="17"/>
      <c r="E106" s="17"/>
      <c r="F106" s="264">
        <v>1663247</v>
      </c>
      <c r="G106" s="2932"/>
    </row>
    <row r="107" spans="1:7">
      <c r="A107" s="3036"/>
      <c r="B107" s="17"/>
      <c r="C107" s="2872" t="s">
        <v>6386</v>
      </c>
      <c r="D107" s="17"/>
      <c r="E107" s="17"/>
      <c r="F107" s="264">
        <v>661384</v>
      </c>
      <c r="G107" s="2932"/>
    </row>
    <row r="108" spans="1:7">
      <c r="A108" s="3036"/>
      <c r="B108" s="17"/>
      <c r="C108" s="2872" t="s">
        <v>6387</v>
      </c>
      <c r="D108" s="17"/>
      <c r="E108" s="17"/>
      <c r="F108" s="264">
        <v>89247</v>
      </c>
      <c r="G108" s="2932"/>
    </row>
    <row r="109" spans="1:7">
      <c r="A109" s="3036"/>
      <c r="B109" s="17"/>
      <c r="C109" s="2872" t="s">
        <v>6388</v>
      </c>
      <c r="D109" s="17"/>
      <c r="E109" s="17"/>
      <c r="F109" s="264">
        <v>41185545</v>
      </c>
      <c r="G109" s="2932"/>
    </row>
    <row r="110" spans="1:7">
      <c r="A110" s="3036"/>
      <c r="B110" s="17"/>
      <c r="C110" s="2872" t="s">
        <v>6389</v>
      </c>
      <c r="D110" s="17"/>
      <c r="E110" s="17"/>
      <c r="F110" s="264">
        <v>16426765</v>
      </c>
      <c r="G110" s="2932"/>
    </row>
    <row r="111" spans="1:7">
      <c r="A111" s="3036"/>
      <c r="B111" s="17"/>
      <c r="C111" s="2872" t="s">
        <v>6390</v>
      </c>
      <c r="D111" s="17"/>
      <c r="E111" s="17"/>
      <c r="F111" s="264">
        <v>291634910</v>
      </c>
      <c r="G111" s="2932"/>
    </row>
    <row r="112" spans="1:7">
      <c r="A112" s="3036"/>
      <c r="B112" s="17"/>
      <c r="C112" s="2872" t="s">
        <v>6391</v>
      </c>
      <c r="D112" s="17"/>
      <c r="E112" s="17"/>
      <c r="F112" s="264">
        <v>83776556</v>
      </c>
      <c r="G112" s="2932"/>
    </row>
    <row r="113" spans="1:7">
      <c r="A113" s="3036"/>
      <c r="B113" s="17"/>
      <c r="C113" s="2872" t="s">
        <v>6392</v>
      </c>
      <c r="D113" s="17"/>
      <c r="E113" s="17"/>
      <c r="F113" s="264">
        <v>9786962</v>
      </c>
      <c r="G113" s="2932"/>
    </row>
    <row r="114" spans="1:7">
      <c r="A114" s="3036"/>
      <c r="B114" s="17"/>
      <c r="C114" s="2872" t="s">
        <v>6393</v>
      </c>
      <c r="D114" s="17"/>
      <c r="E114" s="17"/>
      <c r="F114" s="264">
        <v>541915</v>
      </c>
      <c r="G114" s="2932"/>
    </row>
    <row r="115" spans="1:7">
      <c r="A115" s="3036"/>
      <c r="B115" s="17"/>
      <c r="C115" s="2872" t="s">
        <v>6394</v>
      </c>
      <c r="D115" s="17"/>
      <c r="E115" s="17"/>
      <c r="F115" s="264">
        <v>7554300</v>
      </c>
      <c r="G115" s="2932"/>
    </row>
    <row r="116" spans="1:7">
      <c r="A116" s="3036"/>
      <c r="B116" s="17"/>
      <c r="C116" s="2872" t="s">
        <v>6395</v>
      </c>
      <c r="D116" s="17"/>
      <c r="E116" s="17"/>
      <c r="F116" s="264">
        <v>239661518</v>
      </c>
      <c r="G116" s="2932"/>
    </row>
    <row r="117" spans="1:7">
      <c r="A117" s="3036"/>
      <c r="B117" s="17"/>
      <c r="C117" s="2872" t="s">
        <v>6396</v>
      </c>
      <c r="D117" s="17"/>
      <c r="E117" s="17"/>
      <c r="F117" s="264">
        <v>320677</v>
      </c>
      <c r="G117" s="2932"/>
    </row>
    <row r="118" spans="1:7">
      <c r="A118" s="3036"/>
      <c r="B118" s="17"/>
      <c r="C118" s="2872" t="s">
        <v>6397</v>
      </c>
      <c r="D118" s="17"/>
      <c r="E118" s="17"/>
      <c r="F118" s="264">
        <v>897814</v>
      </c>
      <c r="G118" s="2932"/>
    </row>
    <row r="119" spans="1:7">
      <c r="A119" s="3036"/>
      <c r="B119" s="17"/>
      <c r="C119" s="2872" t="s">
        <v>6398</v>
      </c>
      <c r="D119" s="17"/>
      <c r="E119" s="17"/>
      <c r="F119" s="264">
        <v>837021</v>
      </c>
      <c r="G119" s="2932"/>
    </row>
    <row r="120" spans="1:7">
      <c r="A120" s="3454"/>
      <c r="B120" s="17"/>
      <c r="C120" s="2872" t="s">
        <v>6399</v>
      </c>
      <c r="D120" s="17"/>
      <c r="E120" s="17"/>
      <c r="F120" s="264">
        <v>366238</v>
      </c>
      <c r="G120" s="2932"/>
    </row>
    <row r="121" spans="1:7">
      <c r="A121" s="3454"/>
      <c r="B121" s="17"/>
      <c r="C121" s="2872" t="s">
        <v>6400</v>
      </c>
      <c r="D121" s="17"/>
      <c r="E121" s="17"/>
      <c r="F121" s="264">
        <v>1749934</v>
      </c>
      <c r="G121" s="2932"/>
    </row>
    <row r="122" spans="1:7">
      <c r="A122" s="3454"/>
      <c r="B122" s="17"/>
      <c r="C122" s="2872" t="s">
        <v>6401</v>
      </c>
      <c r="D122" s="17"/>
      <c r="E122" s="17"/>
      <c r="F122" s="264">
        <v>6201643</v>
      </c>
      <c r="G122" s="2932"/>
    </row>
    <row r="123" spans="1:7">
      <c r="A123" s="3454"/>
      <c r="B123" s="17"/>
      <c r="C123" s="2872" t="s">
        <v>6402</v>
      </c>
      <c r="D123" s="17"/>
      <c r="E123" s="17"/>
      <c r="F123" s="264">
        <v>1821447</v>
      </c>
      <c r="G123" s="2932"/>
    </row>
    <row r="124" spans="1:7">
      <c r="A124" s="3036"/>
      <c r="B124" s="17"/>
      <c r="C124" s="9" t="s">
        <v>6403</v>
      </c>
      <c r="F124" s="264">
        <v>3981683</v>
      </c>
      <c r="G124" s="2932"/>
    </row>
    <row r="125" spans="1:7">
      <c r="A125" s="3036"/>
      <c r="B125" s="17"/>
      <c r="C125" s="377" t="s">
        <v>6404</v>
      </c>
      <c r="D125" s="17"/>
      <c r="E125" s="17"/>
      <c r="F125" s="264">
        <v>999925</v>
      </c>
      <c r="G125" s="2932"/>
    </row>
    <row r="126" spans="1:7">
      <c r="A126" s="3036"/>
      <c r="B126" s="17"/>
      <c r="C126" s="377" t="s">
        <v>6405</v>
      </c>
      <c r="D126" s="17"/>
      <c r="E126" s="17"/>
      <c r="F126" s="264">
        <v>494059</v>
      </c>
      <c r="G126" s="2932"/>
    </row>
    <row r="127" spans="1:7">
      <c r="A127" s="3036"/>
      <c r="B127" s="17"/>
      <c r="C127" s="377" t="s">
        <v>6670</v>
      </c>
      <c r="D127" s="17"/>
      <c r="E127" s="17"/>
      <c r="F127" s="3091">
        <f>SUM(F95:F126)</f>
        <v>1001973432</v>
      </c>
      <c r="G127" s="3442"/>
    </row>
    <row r="128" spans="1:7" ht="15.75" thickBot="1">
      <c r="A128" s="312"/>
      <c r="B128" s="97"/>
      <c r="C128" s="378"/>
      <c r="D128" s="97"/>
      <c r="E128" s="97"/>
      <c r="F128" s="276"/>
    </row>
    <row r="129" spans="1:6">
      <c r="A129" s="17"/>
      <c r="B129" s="17"/>
      <c r="C129" s="17"/>
      <c r="D129" s="17"/>
      <c r="E129" s="17"/>
      <c r="F129" s="17"/>
    </row>
    <row r="130" spans="1:6">
      <c r="A130" s="17" t="s">
        <v>415</v>
      </c>
      <c r="B130" s="17"/>
      <c r="C130" s="17"/>
      <c r="D130" s="17"/>
      <c r="E130" s="17"/>
      <c r="F130" s="69"/>
    </row>
    <row r="131" spans="1:6">
      <c r="A131" s="69" t="s">
        <v>416</v>
      </c>
      <c r="B131" s="69"/>
      <c r="C131" s="69"/>
      <c r="D131" s="69"/>
      <c r="E131" s="69"/>
      <c r="F131" s="69"/>
    </row>
    <row r="132" spans="1:6" ht="15.75" thickBot="1">
      <c r="A132" s="17" t="str">
        <f>'Data Sheet'!$C$25</f>
        <v xml:space="preserve">Niagara Mohawk Power Corporation </v>
      </c>
      <c r="B132" s="69"/>
      <c r="C132" s="69"/>
      <c r="D132" s="69"/>
      <c r="E132" s="641" t="str">
        <f>'Data Sheet'!$C$40</f>
        <v>April 12, 2018</v>
      </c>
      <c r="F132" s="9" t="str">
        <f>'Data Sheet'!$C$38</f>
        <v>December 31, 2017</v>
      </c>
    </row>
    <row r="133" spans="1:6">
      <c r="A133" s="379"/>
      <c r="B133" s="66"/>
      <c r="C133" s="66"/>
      <c r="D133" s="66"/>
      <c r="E133" s="66"/>
      <c r="F133" s="67"/>
    </row>
    <row r="134" spans="1:6">
      <c r="A134" s="3767" t="s">
        <v>3327</v>
      </c>
      <c r="B134" s="3788"/>
      <c r="C134" s="3788"/>
      <c r="D134" s="3788"/>
      <c r="E134" s="3788"/>
      <c r="F134" s="3790"/>
    </row>
    <row r="135" spans="1:6">
      <c r="A135" s="220"/>
      <c r="B135" s="77"/>
      <c r="C135" s="77"/>
      <c r="D135" s="77"/>
      <c r="E135" s="77"/>
      <c r="F135" s="76"/>
    </row>
    <row r="136" spans="1:6">
      <c r="A136" s="3036"/>
      <c r="B136" s="17"/>
      <c r="C136" s="69" t="s">
        <v>2561</v>
      </c>
      <c r="D136" s="69"/>
      <c r="E136" s="69"/>
      <c r="F136" s="369" t="s">
        <v>1826</v>
      </c>
    </row>
    <row r="137" spans="1:6">
      <c r="A137" s="220"/>
      <c r="B137" s="77"/>
      <c r="C137" s="75" t="s">
        <v>3005</v>
      </c>
      <c r="D137" s="75"/>
      <c r="E137" s="75"/>
      <c r="F137" s="380" t="s">
        <v>3006</v>
      </c>
    </row>
    <row r="138" spans="1:6">
      <c r="A138" s="3036"/>
      <c r="B138" s="17"/>
      <c r="C138" s="17"/>
      <c r="D138" s="17"/>
      <c r="E138" s="17"/>
      <c r="F138" s="264"/>
    </row>
    <row r="139" spans="1:6">
      <c r="A139" s="3036" t="s">
        <v>698</v>
      </c>
      <c r="B139" s="776" t="s">
        <v>408</v>
      </c>
      <c r="C139" s="17"/>
      <c r="D139" s="17"/>
      <c r="E139" s="17"/>
      <c r="F139" s="264"/>
    </row>
    <row r="140" spans="1:6">
      <c r="A140" s="3036"/>
      <c r="B140" s="17"/>
      <c r="C140" s="9" t="s">
        <v>5384</v>
      </c>
      <c r="D140" s="17"/>
      <c r="E140" s="17"/>
      <c r="F140" s="264">
        <v>-453621</v>
      </c>
    </row>
    <row r="141" spans="1:6">
      <c r="A141" s="3036"/>
      <c r="B141" s="17"/>
      <c r="C141" s="17" t="s">
        <v>5377</v>
      </c>
      <c r="D141" s="17"/>
      <c r="E141" s="17"/>
      <c r="F141" s="264">
        <v>-561745</v>
      </c>
    </row>
    <row r="142" spans="1:6">
      <c r="A142" s="3036"/>
      <c r="B142" s="17"/>
      <c r="C142" s="17" t="s">
        <v>5378</v>
      </c>
      <c r="D142" s="17"/>
      <c r="E142" s="17"/>
      <c r="F142" s="264">
        <v>-11831665</v>
      </c>
    </row>
    <row r="143" spans="1:6">
      <c r="A143" s="3036"/>
      <c r="B143" s="17"/>
      <c r="C143" s="17" t="s">
        <v>5379</v>
      </c>
      <c r="D143" s="17"/>
      <c r="E143" s="17"/>
      <c r="F143" s="264">
        <v>-106545</v>
      </c>
    </row>
    <row r="144" spans="1:6">
      <c r="A144" s="3036"/>
      <c r="B144" s="17"/>
      <c r="C144" s="17" t="s">
        <v>5385</v>
      </c>
      <c r="D144" s="17"/>
      <c r="E144" s="17"/>
      <c r="F144" s="264">
        <v>-56979</v>
      </c>
    </row>
    <row r="145" spans="1:7">
      <c r="A145" s="3036"/>
      <c r="B145" s="17"/>
      <c r="C145" s="17" t="s">
        <v>5380</v>
      </c>
      <c r="D145" s="17"/>
      <c r="E145" s="17"/>
      <c r="F145" s="264">
        <v>-12628238</v>
      </c>
    </row>
    <row r="146" spans="1:7">
      <c r="A146" s="3036"/>
      <c r="B146" s="17"/>
      <c r="C146" s="17" t="s">
        <v>5381</v>
      </c>
      <c r="D146" s="17"/>
      <c r="E146" s="17"/>
      <c r="F146" s="264">
        <v>-54332541</v>
      </c>
    </row>
    <row r="147" spans="1:7">
      <c r="A147" s="3036"/>
      <c r="B147" s="17"/>
      <c r="C147" s="17" t="s">
        <v>5382</v>
      </c>
      <c r="D147" s="17"/>
      <c r="E147" s="17"/>
      <c r="F147" s="264">
        <v>-438980</v>
      </c>
    </row>
    <row r="148" spans="1:7">
      <c r="A148" s="3036"/>
      <c r="B148" s="17"/>
      <c r="C148" s="17" t="s">
        <v>6671</v>
      </c>
      <c r="D148" s="17"/>
      <c r="E148" s="17"/>
      <c r="F148" s="3091">
        <f>SUM(F140:F147)</f>
        <v>-80410314</v>
      </c>
      <c r="G148" s="2932"/>
    </row>
    <row r="149" spans="1:7">
      <c r="A149" s="3036"/>
      <c r="B149" s="17"/>
      <c r="C149" s="69"/>
      <c r="D149" s="69"/>
      <c r="E149" s="69"/>
      <c r="F149" s="264"/>
    </row>
    <row r="150" spans="1:7">
      <c r="A150" s="3036" t="s">
        <v>1937</v>
      </c>
      <c r="B150" s="776" t="s">
        <v>409</v>
      </c>
      <c r="C150" s="69"/>
      <c r="D150" s="69"/>
      <c r="E150" s="69"/>
      <c r="F150" s="264"/>
    </row>
    <row r="151" spans="1:7">
      <c r="A151" s="3036"/>
      <c r="B151" s="17"/>
      <c r="C151" s="2872" t="s">
        <v>6406</v>
      </c>
      <c r="D151" s="17"/>
      <c r="E151" s="17"/>
      <c r="F151" s="264">
        <v>-3014457</v>
      </c>
    </row>
    <row r="152" spans="1:7">
      <c r="A152" s="219"/>
      <c r="B152" s="17"/>
      <c r="C152" s="2872" t="s">
        <v>6407</v>
      </c>
      <c r="D152" s="17"/>
      <c r="E152" s="17"/>
      <c r="F152" s="264">
        <v>-11541301</v>
      </c>
    </row>
    <row r="153" spans="1:7">
      <c r="A153" s="219"/>
      <c r="B153" s="17"/>
      <c r="C153" s="2872" t="s">
        <v>6408</v>
      </c>
      <c r="D153" s="17"/>
      <c r="E153" s="17"/>
      <c r="F153" s="264">
        <v>-1413203</v>
      </c>
    </row>
    <row r="154" spans="1:7">
      <c r="A154" s="219"/>
      <c r="B154" s="17"/>
      <c r="C154" s="2872" t="s">
        <v>6409</v>
      </c>
      <c r="D154" s="17"/>
      <c r="E154" s="17"/>
      <c r="F154" s="264">
        <v>-556188</v>
      </c>
    </row>
    <row r="155" spans="1:7">
      <c r="A155" s="219"/>
      <c r="B155" s="17"/>
      <c r="C155" s="2872" t="s">
        <v>6410</v>
      </c>
      <c r="D155" s="17"/>
      <c r="E155" s="17"/>
      <c r="F155" s="264">
        <v>-379532</v>
      </c>
    </row>
    <row r="156" spans="1:7">
      <c r="A156" s="219"/>
      <c r="B156" s="17"/>
      <c r="C156" s="2872" t="s">
        <v>6411</v>
      </c>
      <c r="D156" s="17"/>
      <c r="E156" s="17"/>
      <c r="F156" s="264">
        <v>-11586584</v>
      </c>
    </row>
    <row r="157" spans="1:7">
      <c r="A157" s="219"/>
      <c r="B157" s="17"/>
      <c r="C157" s="2872" t="s">
        <v>6412</v>
      </c>
      <c r="D157" s="17"/>
      <c r="E157" s="17"/>
      <c r="F157" s="264">
        <v>-196243307</v>
      </c>
    </row>
    <row r="158" spans="1:7">
      <c r="A158" s="219"/>
      <c r="B158" s="17"/>
      <c r="C158" s="2872" t="s">
        <v>6413</v>
      </c>
      <c r="D158" s="17"/>
      <c r="E158" s="17"/>
      <c r="F158" s="264">
        <v>-155598092</v>
      </c>
    </row>
    <row r="159" spans="1:7">
      <c r="A159" s="219"/>
      <c r="B159" s="17"/>
      <c r="C159" s="2872" t="s">
        <v>6414</v>
      </c>
      <c r="D159" s="17"/>
      <c r="E159" s="17"/>
      <c r="F159" s="264">
        <v>-5580628</v>
      </c>
    </row>
    <row r="160" spans="1:7">
      <c r="A160" s="219"/>
      <c r="B160" s="17"/>
      <c r="C160" s="2872" t="s">
        <v>6415</v>
      </c>
      <c r="D160" s="17"/>
      <c r="E160" s="17"/>
      <c r="F160" s="264">
        <v>-16426765</v>
      </c>
    </row>
    <row r="161" spans="1:7">
      <c r="A161" s="219"/>
      <c r="B161" s="17"/>
      <c r="C161" s="2872" t="s">
        <v>6650</v>
      </c>
      <c r="D161" s="17"/>
      <c r="E161" s="17"/>
      <c r="F161" s="264">
        <v>-295642116</v>
      </c>
    </row>
    <row r="162" spans="1:7">
      <c r="A162" s="219"/>
      <c r="B162" s="17"/>
      <c r="C162" s="2872" t="s">
        <v>6416</v>
      </c>
      <c r="D162" s="17"/>
      <c r="E162" s="17"/>
      <c r="F162" s="264">
        <v>-87892678</v>
      </c>
    </row>
    <row r="163" spans="1:7">
      <c r="A163" s="219"/>
      <c r="B163" s="17"/>
      <c r="C163" s="2872" t="s">
        <v>6417</v>
      </c>
      <c r="D163" s="17"/>
      <c r="E163" s="17"/>
      <c r="F163" s="264">
        <v>-246</v>
      </c>
    </row>
    <row r="164" spans="1:7">
      <c r="A164" s="219"/>
      <c r="B164" s="17"/>
      <c r="C164" s="2872" t="s">
        <v>6418</v>
      </c>
      <c r="D164" s="17"/>
      <c r="E164" s="17"/>
      <c r="F164" s="264">
        <v>-49258026</v>
      </c>
    </row>
    <row r="165" spans="1:7">
      <c r="A165" s="219"/>
      <c r="B165" s="17"/>
      <c r="C165" s="2872" t="s">
        <v>6419</v>
      </c>
      <c r="D165" s="17"/>
      <c r="E165" s="17"/>
      <c r="F165" s="264">
        <v>-3389498</v>
      </c>
    </row>
    <row r="166" spans="1:7">
      <c r="A166" s="219"/>
      <c r="B166" s="17"/>
      <c r="C166" s="2872" t="s">
        <v>6420</v>
      </c>
      <c r="D166" s="17"/>
      <c r="E166" s="17"/>
      <c r="F166" s="264">
        <v>-70347042</v>
      </c>
    </row>
    <row r="167" spans="1:7">
      <c r="A167" s="219"/>
      <c r="B167" s="17"/>
      <c r="C167" s="2872" t="s">
        <v>6421</v>
      </c>
      <c r="D167" s="17"/>
      <c r="E167" s="17"/>
      <c r="F167" s="264">
        <v>-481292</v>
      </c>
    </row>
    <row r="168" spans="1:7">
      <c r="A168" s="219"/>
      <c r="B168" s="17"/>
      <c r="C168" s="2872" t="s">
        <v>6422</v>
      </c>
      <c r="D168" s="17"/>
      <c r="E168" s="17"/>
      <c r="F168" s="264">
        <v>-119658398</v>
      </c>
    </row>
    <row r="169" spans="1:7">
      <c r="A169" s="219"/>
      <c r="B169" s="17"/>
      <c r="C169" s="2872" t="s">
        <v>6423</v>
      </c>
      <c r="D169" s="17"/>
      <c r="E169" s="17"/>
      <c r="F169" s="264">
        <v>-11421844</v>
      </c>
    </row>
    <row r="170" spans="1:7">
      <c r="A170" s="219"/>
      <c r="B170" s="17"/>
      <c r="C170" s="2872" t="s">
        <v>6424</v>
      </c>
      <c r="D170" s="17"/>
      <c r="E170" s="17"/>
      <c r="F170" s="264">
        <v>-811000</v>
      </c>
    </row>
    <row r="171" spans="1:7">
      <c r="A171" s="219"/>
      <c r="B171" s="17"/>
      <c r="C171" s="2872" t="s">
        <v>6425</v>
      </c>
      <c r="D171" s="17"/>
      <c r="E171" s="17"/>
      <c r="F171" s="264">
        <v>-73195</v>
      </c>
    </row>
    <row r="172" spans="1:7">
      <c r="A172" s="219"/>
      <c r="B172" s="17"/>
      <c r="C172" s="2872" t="s">
        <v>6426</v>
      </c>
      <c r="D172" s="17"/>
      <c r="E172" s="17"/>
      <c r="F172" s="264">
        <v>-320692</v>
      </c>
    </row>
    <row r="173" spans="1:7">
      <c r="A173" s="219"/>
      <c r="B173" s="17"/>
      <c r="C173" s="377" t="s">
        <v>6672</v>
      </c>
      <c r="D173" s="17"/>
      <c r="E173" s="17"/>
      <c r="F173" s="3091">
        <f>SUM(F151:F172)</f>
        <v>-1041636084</v>
      </c>
      <c r="G173" s="3442"/>
    </row>
    <row r="174" spans="1:7">
      <c r="A174" s="219"/>
      <c r="B174" s="17"/>
      <c r="C174" s="2872"/>
      <c r="D174" s="17"/>
      <c r="E174" s="17"/>
      <c r="F174" s="264"/>
    </row>
    <row r="175" spans="1:7">
      <c r="A175" s="219"/>
      <c r="B175" s="17"/>
      <c r="C175" s="2872"/>
      <c r="D175" s="17"/>
      <c r="E175" s="17"/>
      <c r="F175" s="264"/>
    </row>
    <row r="176" spans="1:7">
      <c r="A176" s="219"/>
      <c r="B176" s="17"/>
      <c r="C176" s="2872"/>
      <c r="D176" s="17"/>
      <c r="E176" s="17"/>
      <c r="F176" s="264"/>
    </row>
    <row r="177" spans="1:6">
      <c r="A177" s="219"/>
      <c r="B177" s="17"/>
      <c r="F177" s="264"/>
    </row>
    <row r="178" spans="1:6">
      <c r="A178" s="219"/>
      <c r="B178" s="17"/>
      <c r="C178" s="377"/>
      <c r="D178" s="17"/>
      <c r="E178" s="17"/>
      <c r="F178" s="264"/>
    </row>
    <row r="179" spans="1:6">
      <c r="A179" s="219"/>
      <c r="B179" s="17"/>
      <c r="C179" s="377"/>
      <c r="D179" s="17"/>
      <c r="E179" s="17"/>
      <c r="F179" s="264"/>
    </row>
    <row r="180" spans="1:6">
      <c r="A180" s="219"/>
      <c r="B180" s="17"/>
      <c r="C180" s="377"/>
      <c r="D180" s="17"/>
      <c r="E180" s="17"/>
      <c r="F180" s="264"/>
    </row>
    <row r="181" spans="1:6">
      <c r="A181" s="219"/>
      <c r="B181" s="17"/>
      <c r="C181" s="377"/>
      <c r="D181" s="17"/>
      <c r="E181" s="17"/>
      <c r="F181" s="264"/>
    </row>
    <row r="182" spans="1:6">
      <c r="A182" s="219"/>
      <c r="B182" s="17"/>
      <c r="C182" s="377"/>
      <c r="D182" s="17"/>
      <c r="E182" s="17"/>
      <c r="F182" s="264"/>
    </row>
    <row r="183" spans="1:6">
      <c r="A183" s="219"/>
      <c r="B183" s="17"/>
      <c r="C183" s="377"/>
      <c r="D183" s="17"/>
      <c r="E183" s="17"/>
      <c r="F183" s="264"/>
    </row>
    <row r="184" spans="1:6">
      <c r="A184" s="219"/>
      <c r="B184" s="17"/>
      <c r="C184" s="377"/>
      <c r="D184" s="17"/>
      <c r="E184" s="17"/>
      <c r="F184" s="264"/>
    </row>
    <row r="185" spans="1:6">
      <c r="A185" s="219"/>
      <c r="B185" s="17"/>
      <c r="C185" s="377"/>
      <c r="D185" s="17"/>
      <c r="E185" s="17"/>
      <c r="F185" s="264"/>
    </row>
    <row r="186" spans="1:6">
      <c r="A186" s="219"/>
      <c r="B186" s="17"/>
      <c r="C186" s="377"/>
      <c r="D186" s="17"/>
      <c r="E186" s="17"/>
      <c r="F186" s="264"/>
    </row>
    <row r="187" spans="1:6">
      <c r="A187" s="219"/>
      <c r="B187" s="17"/>
      <c r="C187" s="377"/>
      <c r="D187" s="17"/>
      <c r="E187" s="17"/>
      <c r="F187" s="264"/>
    </row>
    <row r="188" spans="1:6">
      <c r="A188" s="219"/>
      <c r="B188" s="17"/>
      <c r="C188" s="377"/>
      <c r="D188" s="17"/>
      <c r="E188" s="17"/>
      <c r="F188" s="264"/>
    </row>
    <row r="189" spans="1:6">
      <c r="A189" s="219"/>
      <c r="B189" s="17"/>
      <c r="C189" s="377"/>
      <c r="D189" s="17"/>
      <c r="E189" s="17"/>
      <c r="F189" s="264"/>
    </row>
    <row r="190" spans="1:6">
      <c r="A190" s="219"/>
      <c r="B190" s="17"/>
      <c r="C190" s="377"/>
      <c r="D190" s="17"/>
      <c r="E190" s="17"/>
      <c r="F190" s="264"/>
    </row>
    <row r="191" spans="1:6">
      <c r="A191" s="219"/>
      <c r="B191" s="17"/>
      <c r="C191" s="377"/>
      <c r="D191" s="17"/>
      <c r="E191" s="17"/>
      <c r="F191" s="264"/>
    </row>
    <row r="192" spans="1:6">
      <c r="A192" s="219"/>
      <c r="B192" s="17"/>
      <c r="C192" s="377"/>
      <c r="D192" s="17"/>
      <c r="E192" s="17"/>
      <c r="F192" s="264"/>
    </row>
    <row r="193" spans="1:6">
      <c r="A193" s="219"/>
      <c r="B193" s="17"/>
      <c r="C193" s="377"/>
      <c r="D193" s="17"/>
      <c r="E193" s="17"/>
      <c r="F193" s="264"/>
    </row>
    <row r="194" spans="1:6">
      <c r="A194" s="219"/>
      <c r="B194" s="17"/>
      <c r="C194" s="377"/>
      <c r="D194" s="17"/>
      <c r="E194" s="17"/>
      <c r="F194" s="264"/>
    </row>
    <row r="195" spans="1:6" ht="15.75" thickBot="1">
      <c r="A195" s="312"/>
      <c r="B195" s="97"/>
      <c r="C195" s="378"/>
      <c r="D195" s="97"/>
      <c r="E195" s="97"/>
      <c r="F195" s="276"/>
    </row>
    <row r="196" spans="1:6">
      <c r="A196" s="17"/>
      <c r="B196" s="17"/>
      <c r="C196" s="17"/>
      <c r="D196" s="17"/>
      <c r="E196" s="17"/>
      <c r="F196" s="17"/>
    </row>
    <row r="197" spans="1:6">
      <c r="A197" s="17" t="s">
        <v>415</v>
      </c>
      <c r="B197" s="17"/>
      <c r="C197" s="17"/>
      <c r="D197" s="17"/>
      <c r="E197" s="17"/>
      <c r="F197" s="69"/>
    </row>
    <row r="198" spans="1:6">
      <c r="A198" s="69" t="s">
        <v>417</v>
      </c>
      <c r="B198" s="69"/>
      <c r="C198" s="69"/>
      <c r="D198" s="69"/>
      <c r="E198" s="69"/>
      <c r="F198" s="69"/>
    </row>
  </sheetData>
  <mergeCells count="3">
    <mergeCell ref="A78:E78"/>
    <mergeCell ref="A79:E79"/>
    <mergeCell ref="A134:F134"/>
  </mergeCells>
  <printOptions horizontalCentered="1" verticalCentered="1"/>
  <pageMargins left="0.5" right="0.5" top="0.5" bottom="0.5" header="0.5" footer="0.5"/>
  <pageSetup scale="67" fitToHeight="3" orientation="portrait" horizontalDpi="300" verticalDpi="300" r:id="rId1"/>
  <headerFooter alignWithMargins="0"/>
  <rowBreaks count="2" manualBreakCount="2">
    <brk id="70" max="16383" man="1"/>
    <brk id="131"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IG141"/>
  <sheetViews>
    <sheetView defaultGridColor="0" view="pageBreakPreview" colorId="22" zoomScale="80" zoomScaleNormal="90" zoomScaleSheetLayoutView="80" workbookViewId="0">
      <selection activeCell="E69" sqref="E69"/>
    </sheetView>
  </sheetViews>
  <sheetFormatPr defaultColWidth="9.6640625" defaultRowHeight="15"/>
  <cols>
    <col min="1" max="1" width="4.6640625" style="9" customWidth="1"/>
    <col min="2" max="2" width="30.6640625" style="9" customWidth="1"/>
    <col min="3" max="3" width="18.77734375" style="9" customWidth="1"/>
    <col min="4" max="4" width="19.88671875" style="9" customWidth="1"/>
    <col min="5" max="6" width="16.6640625" style="9" customWidth="1"/>
    <col min="7" max="7" width="24.44140625" style="9" customWidth="1"/>
    <col min="8" max="10" width="18.6640625" style="9" customWidth="1"/>
    <col min="11" max="11" width="18.77734375" style="9" customWidth="1"/>
    <col min="12" max="13" width="18.6640625" style="9" customWidth="1"/>
    <col min="14" max="14" width="5.6640625" style="9" customWidth="1"/>
    <col min="15" max="15" width="9.6640625" style="9"/>
    <col min="16" max="16" width="25.21875" style="9" bestFit="1" customWidth="1"/>
    <col min="17" max="17" width="11.44140625" style="9" bestFit="1" customWidth="1"/>
    <col min="18" max="18" width="4.6640625" style="2932" bestFit="1" customWidth="1"/>
    <col min="19" max="19" width="14.33203125" style="9" bestFit="1" customWidth="1"/>
    <col min="20" max="20" width="13.5546875" style="9" bestFit="1" customWidth="1"/>
    <col min="21" max="21" width="12" style="9" bestFit="1" customWidth="1"/>
    <col min="22" max="16384" width="9.6640625" style="9"/>
  </cols>
  <sheetData>
    <row r="1" spans="1:241">
      <c r="A1" s="29" t="s">
        <v>1785</v>
      </c>
      <c r="B1" s="66"/>
      <c r="C1" s="66"/>
      <c r="D1" s="210" t="s">
        <v>1143</v>
      </c>
      <c r="E1" s="210" t="s">
        <v>3292</v>
      </c>
      <c r="F1" s="210" t="s">
        <v>1788</v>
      </c>
      <c r="G1" s="67"/>
      <c r="H1" s="29" t="s">
        <v>1785</v>
      </c>
      <c r="I1" s="208"/>
      <c r="J1" s="210" t="s">
        <v>1143</v>
      </c>
      <c r="K1" s="208"/>
      <c r="L1" s="208" t="s">
        <v>3292</v>
      </c>
      <c r="M1" s="210" t="s">
        <v>1788</v>
      </c>
      <c r="N1" s="67"/>
      <c r="O1" s="17"/>
      <c r="P1" s="17"/>
      <c r="Q1" s="17"/>
      <c r="R1" s="2930"/>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row>
    <row r="2" spans="1:241">
      <c r="A2" s="72" t="str">
        <f>'Data Sheet'!$C$25</f>
        <v xml:space="preserve">Niagara Mohawk Power Corporation </v>
      </c>
      <c r="B2" s="17"/>
      <c r="C2" s="17"/>
      <c r="D2" s="91" t="s">
        <v>1144</v>
      </c>
      <c r="E2" s="650" t="str">
        <f>'Data Sheet'!$C$40</f>
        <v>April 12, 2018</v>
      </c>
      <c r="F2" s="93" t="str">
        <f>'Data Sheet'!$C$38</f>
        <v>December 31, 2017</v>
      </c>
      <c r="G2" s="73"/>
      <c r="H2" s="72" t="str">
        <f>'Data Sheet'!$C$25</f>
        <v xml:space="preserve">Niagara Mohawk Power Corporation </v>
      </c>
      <c r="I2" s="81"/>
      <c r="J2" s="91" t="s">
        <v>1144</v>
      </c>
      <c r="K2" s="81"/>
      <c r="L2" s="651" t="str">
        <f>'Data Sheet'!$C$40</f>
        <v>April 12, 2018</v>
      </c>
      <c r="M2" s="93" t="str">
        <f>'Data Sheet'!$C$38</f>
        <v>December 31, 2017</v>
      </c>
      <c r="N2" s="73"/>
      <c r="O2" s="17"/>
      <c r="P2" s="17"/>
      <c r="Q2" s="17"/>
      <c r="R2" s="2930"/>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row>
    <row r="3" spans="1:241" ht="15" customHeight="1">
      <c r="A3" s="211" t="s">
        <v>418</v>
      </c>
      <c r="B3" s="212"/>
      <c r="C3" s="212"/>
      <c r="D3" s="212"/>
      <c r="E3" s="212"/>
      <c r="F3" s="212"/>
      <c r="G3" s="213"/>
      <c r="H3" s="211" t="s">
        <v>419</v>
      </c>
      <c r="I3" s="212"/>
      <c r="J3" s="212"/>
      <c r="K3" s="212"/>
      <c r="L3" s="212"/>
      <c r="M3" s="212"/>
      <c r="N3" s="213"/>
      <c r="O3" s="17"/>
      <c r="P3" s="17"/>
      <c r="Q3" s="17"/>
      <c r="R3" s="2930"/>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row>
    <row r="4" spans="1:241" ht="15" customHeight="1">
      <c r="A4" s="72"/>
      <c r="B4" s="17" t="s">
        <v>420</v>
      </c>
      <c r="C4" s="17"/>
      <c r="D4" s="17"/>
      <c r="E4" s="17"/>
      <c r="F4" s="17"/>
      <c r="G4" s="73"/>
      <c r="H4" s="381" t="s">
        <v>421</v>
      </c>
      <c r="I4" s="17"/>
      <c r="J4" s="17"/>
      <c r="K4" s="17"/>
      <c r="L4" s="17"/>
      <c r="M4" s="17"/>
      <c r="N4" s="73"/>
      <c r="O4" s="17"/>
      <c r="P4" s="17"/>
      <c r="Q4" s="17"/>
      <c r="R4" s="293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row>
    <row r="5" spans="1:241" ht="12.75" customHeight="1">
      <c r="A5" s="72"/>
      <c r="B5" s="17" t="s">
        <v>422</v>
      </c>
      <c r="C5" s="17"/>
      <c r="D5" s="17"/>
      <c r="E5" s="17"/>
      <c r="F5" s="17"/>
      <c r="G5" s="73"/>
      <c r="H5" s="381" t="s">
        <v>423</v>
      </c>
      <c r="I5" s="17"/>
      <c r="J5" s="17"/>
      <c r="K5" s="17"/>
      <c r="L5" s="17"/>
      <c r="M5" s="17"/>
      <c r="N5" s="73"/>
      <c r="O5" s="17"/>
      <c r="P5" s="17"/>
      <c r="Q5" s="17"/>
      <c r="R5" s="293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row>
    <row r="6" spans="1:241" ht="12.75" customHeight="1">
      <c r="A6" s="72"/>
      <c r="B6" s="17" t="s">
        <v>424</v>
      </c>
      <c r="C6" s="17"/>
      <c r="D6" s="17"/>
      <c r="E6" s="17"/>
      <c r="F6" s="17"/>
      <c r="G6" s="73"/>
      <c r="H6" s="72" t="s">
        <v>425</v>
      </c>
      <c r="I6" s="17"/>
      <c r="J6" s="17"/>
      <c r="K6" s="17"/>
      <c r="L6" s="17"/>
      <c r="M6" s="17"/>
      <c r="N6" s="73"/>
      <c r="O6" s="17"/>
      <c r="P6" s="17"/>
      <c r="Q6" s="17"/>
      <c r="R6" s="2930"/>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row>
    <row r="7" spans="1:241" ht="12.75" customHeight="1">
      <c r="A7" s="72"/>
      <c r="B7" s="17" t="s">
        <v>426</v>
      </c>
      <c r="C7" s="17"/>
      <c r="D7" s="17"/>
      <c r="E7" s="17"/>
      <c r="F7" s="17"/>
      <c r="G7" s="73"/>
      <c r="H7" s="72" t="s">
        <v>427</v>
      </c>
      <c r="I7" s="17"/>
      <c r="J7" s="17"/>
      <c r="K7" s="17"/>
      <c r="L7" s="17"/>
      <c r="M7" s="17"/>
      <c r="N7" s="73"/>
      <c r="O7" s="17"/>
      <c r="P7" s="17"/>
      <c r="Q7" s="17"/>
      <c r="R7" s="2930"/>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row>
    <row r="8" spans="1:241" ht="12.75" customHeight="1">
      <c r="A8" s="72"/>
      <c r="B8" s="17" t="s">
        <v>428</v>
      </c>
      <c r="C8" s="17"/>
      <c r="D8" s="17"/>
      <c r="E8" s="17"/>
      <c r="F8" s="17"/>
      <c r="G8" s="73"/>
      <c r="H8" s="72" t="s">
        <v>429</v>
      </c>
      <c r="I8" s="17"/>
      <c r="J8" s="17"/>
      <c r="K8" s="17"/>
      <c r="L8" s="17"/>
      <c r="M8" s="17"/>
      <c r="N8" s="73"/>
      <c r="O8" s="17"/>
      <c r="P8" s="17"/>
      <c r="Q8" s="17"/>
      <c r="R8" s="2930"/>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row>
    <row r="9" spans="1:241" ht="12.75" customHeight="1">
      <c r="A9" s="72"/>
      <c r="B9" s="17" t="s">
        <v>430</v>
      </c>
      <c r="C9" s="17"/>
      <c r="D9" s="17"/>
      <c r="E9" s="17"/>
      <c r="F9" s="17"/>
      <c r="G9" s="73"/>
      <c r="H9" s="72" t="s">
        <v>431</v>
      </c>
      <c r="I9" s="17"/>
      <c r="J9" s="17"/>
      <c r="K9" s="17"/>
      <c r="L9" s="17"/>
      <c r="M9" s="17"/>
      <c r="N9" s="73"/>
      <c r="O9" s="17"/>
      <c r="P9" s="17"/>
      <c r="Q9" s="17"/>
      <c r="R9" s="2930"/>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row>
    <row r="10" spans="1:241" ht="12.6" customHeight="1">
      <c r="A10" s="72"/>
      <c r="B10" s="17" t="s">
        <v>432</v>
      </c>
      <c r="C10" s="17"/>
      <c r="D10" s="17"/>
      <c r="E10" s="17"/>
      <c r="F10" s="17"/>
      <c r="G10" s="73"/>
      <c r="H10" s="72"/>
      <c r="I10" s="17"/>
      <c r="J10" s="17"/>
      <c r="K10" s="17"/>
      <c r="L10" s="17"/>
      <c r="M10" s="17"/>
      <c r="N10" s="73"/>
      <c r="O10" s="17"/>
      <c r="P10" s="17"/>
      <c r="Q10" s="17"/>
      <c r="R10" s="2930"/>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row>
    <row r="11" spans="1:241" ht="15.6" customHeight="1">
      <c r="A11" s="72"/>
      <c r="B11" s="17" t="s">
        <v>433</v>
      </c>
      <c r="C11" s="17"/>
      <c r="D11" s="17"/>
      <c r="E11" s="17"/>
      <c r="F11" s="17"/>
      <c r="G11" s="73"/>
      <c r="H11" s="1442" t="s">
        <v>434</v>
      </c>
      <c r="I11" s="1441"/>
      <c r="J11" s="1441"/>
      <c r="K11" s="1441"/>
      <c r="L11" s="1441"/>
      <c r="M11" s="1441"/>
      <c r="N11" s="2556"/>
      <c r="O11" s="17"/>
      <c r="P11" s="17"/>
      <c r="Q11" s="17"/>
      <c r="R11" s="2930"/>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row>
    <row r="12" spans="1:241" ht="12.75" customHeight="1">
      <c r="A12" s="72"/>
      <c r="B12" s="17" t="s">
        <v>435</v>
      </c>
      <c r="C12" s="17"/>
      <c r="D12" s="17"/>
      <c r="E12" s="17"/>
      <c r="F12" s="17"/>
      <c r="G12" s="73"/>
      <c r="H12" s="72"/>
      <c r="I12" s="17"/>
      <c r="J12" s="17"/>
      <c r="K12" s="17"/>
      <c r="L12" s="17"/>
      <c r="M12" s="17"/>
      <c r="N12" s="73"/>
      <c r="O12" s="17"/>
      <c r="P12" s="17"/>
      <c r="Q12" s="17"/>
      <c r="R12" s="2930"/>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row>
    <row r="13" spans="1:241" ht="12.75" customHeight="1">
      <c r="A13" s="72"/>
      <c r="B13" s="17" t="s">
        <v>436</v>
      </c>
      <c r="C13" s="17"/>
      <c r="D13" s="17"/>
      <c r="E13" s="17"/>
      <c r="F13" s="17"/>
      <c r="G13" s="73"/>
      <c r="H13" s="72" t="s">
        <v>437</v>
      </c>
      <c r="I13" s="17"/>
      <c r="J13" s="17"/>
      <c r="K13" s="17"/>
      <c r="L13" s="17"/>
      <c r="M13" s="17"/>
      <c r="N13" s="73"/>
      <c r="O13" s="17"/>
      <c r="P13" s="17"/>
      <c r="Q13" s="17"/>
      <c r="R13" s="2930"/>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row>
    <row r="14" spans="1:241" ht="12.75" customHeight="1">
      <c r="A14" s="72"/>
      <c r="B14" s="17" t="s">
        <v>438</v>
      </c>
      <c r="C14" s="17"/>
      <c r="D14" s="17"/>
      <c r="E14" s="17"/>
      <c r="F14" s="17"/>
      <c r="G14" s="73"/>
      <c r="H14" s="72"/>
      <c r="I14" s="17"/>
      <c r="J14" s="17"/>
      <c r="K14" s="17"/>
      <c r="L14" s="17"/>
      <c r="M14" s="17"/>
      <c r="N14" s="73"/>
      <c r="O14" s="17"/>
      <c r="P14" s="17"/>
      <c r="Q14" s="17"/>
      <c r="R14" s="2930"/>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row>
    <row r="15" spans="1:241" ht="12.75" customHeight="1">
      <c r="A15" s="217"/>
      <c r="B15" s="89"/>
      <c r="C15" s="309" t="s">
        <v>439</v>
      </c>
      <c r="D15" s="212"/>
      <c r="E15" s="89"/>
      <c r="F15" s="89"/>
      <c r="G15" s="90"/>
      <c r="H15" s="211" t="s">
        <v>440</v>
      </c>
      <c r="I15" s="212"/>
      <c r="J15" s="309" t="s">
        <v>441</v>
      </c>
      <c r="K15" s="212"/>
      <c r="L15" s="212"/>
      <c r="M15" s="212"/>
      <c r="N15" s="213"/>
      <c r="O15" s="17"/>
      <c r="P15" s="17"/>
      <c r="Q15" s="17"/>
      <c r="R15" s="2930"/>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row>
    <row r="16" spans="1:241" ht="12.75" customHeight="1">
      <c r="A16" s="219"/>
      <c r="B16" s="91"/>
      <c r="C16" s="91"/>
      <c r="D16" s="271" t="s">
        <v>442</v>
      </c>
      <c r="E16" s="91"/>
      <c r="F16" s="91"/>
      <c r="G16" s="83"/>
      <c r="H16" s="72"/>
      <c r="I16" s="91"/>
      <c r="J16" s="91"/>
      <c r="K16" s="91"/>
      <c r="L16" s="93"/>
      <c r="M16" s="271" t="s">
        <v>443</v>
      </c>
      <c r="N16" s="218"/>
      <c r="O16" s="17"/>
      <c r="P16" s="17"/>
      <c r="Q16" s="17"/>
      <c r="R16" s="2930"/>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row>
    <row r="17" spans="1:241" ht="12.75" customHeight="1">
      <c r="A17" s="219"/>
      <c r="B17" s="271" t="s">
        <v>444</v>
      </c>
      <c r="C17" s="271" t="s">
        <v>445</v>
      </c>
      <c r="D17" s="271" t="s">
        <v>446</v>
      </c>
      <c r="E17" s="271" t="s">
        <v>447</v>
      </c>
      <c r="F17" s="271" t="s">
        <v>448</v>
      </c>
      <c r="G17" s="83"/>
      <c r="H17" s="219" t="s">
        <v>449</v>
      </c>
      <c r="I17" s="271" t="s">
        <v>442</v>
      </c>
      <c r="J17" s="271" t="s">
        <v>2982</v>
      </c>
      <c r="K17" s="3509" t="s">
        <v>2983</v>
      </c>
      <c r="L17" s="3509" t="s">
        <v>450</v>
      </c>
      <c r="M17" s="3509" t="s">
        <v>451</v>
      </c>
      <c r="N17" s="218"/>
      <c r="O17" s="17"/>
      <c r="P17" s="17"/>
      <c r="Q17" s="17"/>
      <c r="R17" s="2930"/>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row>
    <row r="18" spans="1:241" ht="12.75" customHeight="1">
      <c r="A18" s="219" t="s">
        <v>1714</v>
      </c>
      <c r="B18" s="271" t="s">
        <v>452</v>
      </c>
      <c r="C18" s="271" t="s">
        <v>453</v>
      </c>
      <c r="D18" s="271" t="s">
        <v>454</v>
      </c>
      <c r="E18" s="271" t="s">
        <v>514</v>
      </c>
      <c r="F18" s="271" t="s">
        <v>514</v>
      </c>
      <c r="G18" s="218" t="s">
        <v>304</v>
      </c>
      <c r="H18" s="219" t="s">
        <v>455</v>
      </c>
      <c r="I18" s="271" t="s">
        <v>456</v>
      </c>
      <c r="J18" s="271" t="s">
        <v>457</v>
      </c>
      <c r="K18" s="3509" t="s">
        <v>457</v>
      </c>
      <c r="L18" s="3509" t="s">
        <v>457</v>
      </c>
      <c r="M18" s="3509" t="s">
        <v>457</v>
      </c>
      <c r="N18" s="218" t="s">
        <v>1714</v>
      </c>
      <c r="O18" s="17"/>
      <c r="P18" s="17"/>
      <c r="Q18" s="17"/>
      <c r="R18" s="2930"/>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row>
    <row r="19" spans="1:241" ht="12.75" customHeight="1">
      <c r="A19" s="220" t="s">
        <v>1717</v>
      </c>
      <c r="B19" s="307" t="s">
        <v>3005</v>
      </c>
      <c r="C19" s="307" t="s">
        <v>3006</v>
      </c>
      <c r="D19" s="307" t="s">
        <v>3007</v>
      </c>
      <c r="E19" s="307" t="s">
        <v>3008</v>
      </c>
      <c r="F19" s="307" t="s">
        <v>2334</v>
      </c>
      <c r="G19" s="221" t="s">
        <v>2335</v>
      </c>
      <c r="H19" s="220" t="s">
        <v>2336</v>
      </c>
      <c r="I19" s="307" t="s">
        <v>2337</v>
      </c>
      <c r="J19" s="307" t="s">
        <v>2338</v>
      </c>
      <c r="K19" s="307" t="s">
        <v>2339</v>
      </c>
      <c r="L19" s="307" t="s">
        <v>2340</v>
      </c>
      <c r="M19" s="307" t="s">
        <v>2341</v>
      </c>
      <c r="N19" s="221" t="s">
        <v>1717</v>
      </c>
      <c r="O19" s="17"/>
      <c r="P19" s="17"/>
      <c r="Q19" s="17"/>
      <c r="R19" s="2930"/>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row>
    <row r="20" spans="1:241">
      <c r="A20" s="219"/>
      <c r="B20" s="91" t="s">
        <v>458</v>
      </c>
      <c r="C20" s="91"/>
      <c r="D20" s="91"/>
      <c r="E20" s="91"/>
      <c r="F20" s="91"/>
      <c r="G20" s="3468"/>
      <c r="H20" s="72"/>
      <c r="I20" s="91"/>
      <c r="J20" s="91"/>
      <c r="K20" s="91"/>
      <c r="L20" s="91"/>
      <c r="M20" s="91"/>
      <c r="N20" s="218"/>
      <c r="O20" s="17"/>
      <c r="P20" s="17"/>
      <c r="Q20" s="17"/>
      <c r="R20" s="2930"/>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row>
    <row r="21" spans="1:241">
      <c r="A21" s="219">
        <v>1</v>
      </c>
      <c r="B21" s="91" t="s">
        <v>459</v>
      </c>
      <c r="C21" s="293">
        <v>27322552</v>
      </c>
      <c r="D21" s="293"/>
      <c r="E21" s="293">
        <v>118280642</v>
      </c>
      <c r="F21" s="293">
        <v>28345783</v>
      </c>
      <c r="G21" s="3469">
        <v>-32719935</v>
      </c>
      <c r="H21" s="382">
        <v>84537476</v>
      </c>
      <c r="I21" s="293"/>
      <c r="J21" s="293">
        <v>99829773</v>
      </c>
      <c r="K21" s="288">
        <f>14656684</f>
        <v>14656684</v>
      </c>
      <c r="L21" s="293"/>
      <c r="M21" s="3502"/>
      <c r="N21" s="218">
        <v>1</v>
      </c>
      <c r="O21" s="17"/>
      <c r="P21" s="17"/>
      <c r="Q21" s="17"/>
      <c r="R21" s="2930"/>
      <c r="S21" s="2930"/>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row>
    <row r="22" spans="1:241">
      <c r="A22" s="219">
        <v>2</v>
      </c>
      <c r="B22" s="91" t="s">
        <v>460</v>
      </c>
      <c r="C22" s="288">
        <v>939480</v>
      </c>
      <c r="D22" s="293"/>
      <c r="E22" s="288">
        <v>31131578</v>
      </c>
      <c r="F22" s="288">
        <v>30228587</v>
      </c>
      <c r="G22" s="3470"/>
      <c r="H22" s="3472">
        <v>1842471</v>
      </c>
      <c r="I22" s="293"/>
      <c r="J22" s="3413">
        <v>18482260</v>
      </c>
      <c r="K22" s="288">
        <v>4036710</v>
      </c>
      <c r="L22" s="288"/>
      <c r="M22" s="3413"/>
      <c r="N22" s="218">
        <v>2</v>
      </c>
      <c r="O22" s="17"/>
      <c r="P22" s="17"/>
      <c r="Q22" s="3414"/>
      <c r="R22" s="2930"/>
      <c r="S22" s="2930"/>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row>
    <row r="23" spans="1:241">
      <c r="A23" s="219">
        <v>3</v>
      </c>
      <c r="B23" s="91" t="s">
        <v>6549</v>
      </c>
      <c r="C23" s="288">
        <v>4247</v>
      </c>
      <c r="D23" s="288"/>
      <c r="E23" s="288">
        <v>177770</v>
      </c>
      <c r="F23" s="288">
        <v>179896</v>
      </c>
      <c r="G23" s="3470"/>
      <c r="H23" s="330">
        <v>2121</v>
      </c>
      <c r="I23" s="3413"/>
      <c r="J23" s="3413">
        <v>177770</v>
      </c>
      <c r="K23" s="288"/>
      <c r="L23" s="288"/>
      <c r="M23" s="3413"/>
      <c r="N23" s="218">
        <v>3</v>
      </c>
      <c r="O23" s="17"/>
      <c r="P23" s="17"/>
      <c r="Q23" s="3414"/>
      <c r="R23" s="2930"/>
      <c r="S23" s="2930"/>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row>
    <row r="24" spans="1:241">
      <c r="A24" s="219">
        <v>4</v>
      </c>
      <c r="B24" s="91"/>
      <c r="C24" s="288"/>
      <c r="D24" s="288"/>
      <c r="E24" s="288"/>
      <c r="F24" s="288"/>
      <c r="G24" s="3470"/>
      <c r="H24" s="288"/>
      <c r="I24" s="293"/>
      <c r="J24" s="3413"/>
      <c r="K24" s="288"/>
      <c r="L24" s="288"/>
      <c r="M24" s="3413"/>
      <c r="N24" s="218">
        <v>4</v>
      </c>
      <c r="O24" s="17"/>
      <c r="P24" s="17"/>
      <c r="Q24" s="3414"/>
      <c r="R24" s="2930"/>
      <c r="S24" s="2930"/>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row>
    <row r="25" spans="1:241">
      <c r="A25" s="219">
        <v>5</v>
      </c>
      <c r="B25" s="91" t="s">
        <v>462</v>
      </c>
      <c r="C25" s="248">
        <f t="shared" ref="C25:M25" si="0">SUM(C21:C24)</f>
        <v>28266279</v>
      </c>
      <c r="D25" s="248">
        <f t="shared" si="0"/>
        <v>0</v>
      </c>
      <c r="E25" s="248">
        <f t="shared" si="0"/>
        <v>149589990</v>
      </c>
      <c r="F25" s="248">
        <f t="shared" si="0"/>
        <v>58754266</v>
      </c>
      <c r="G25" s="3471">
        <f t="shared" si="0"/>
        <v>-32719935</v>
      </c>
      <c r="H25" s="334">
        <f t="shared" si="0"/>
        <v>86382068</v>
      </c>
      <c r="I25" s="248">
        <f t="shared" si="0"/>
        <v>0</v>
      </c>
      <c r="J25" s="248">
        <f t="shared" si="0"/>
        <v>118489803</v>
      </c>
      <c r="K25" s="248">
        <f t="shared" si="0"/>
        <v>18693394</v>
      </c>
      <c r="L25" s="248">
        <f t="shared" si="0"/>
        <v>0</v>
      </c>
      <c r="M25" s="3503">
        <f t="shared" si="0"/>
        <v>0</v>
      </c>
      <c r="N25" s="218">
        <v>5</v>
      </c>
      <c r="O25" s="17"/>
      <c r="P25" s="17"/>
      <c r="Q25" s="17"/>
      <c r="R25" s="2930"/>
      <c r="S25" s="2930"/>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row>
    <row r="26" spans="1:241">
      <c r="A26" s="219"/>
      <c r="B26" s="91" t="s">
        <v>463</v>
      </c>
      <c r="C26" s="288"/>
      <c r="D26" s="288"/>
      <c r="E26" s="288"/>
      <c r="F26" s="288"/>
      <c r="G26" s="3470"/>
      <c r="H26" s="330"/>
      <c r="I26" s="288"/>
      <c r="J26" s="288"/>
      <c r="K26" s="288"/>
      <c r="L26" s="288"/>
      <c r="M26" s="3413"/>
      <c r="N26" s="218"/>
      <c r="O26" s="17"/>
      <c r="P26" s="17"/>
      <c r="Q26" s="17"/>
      <c r="R26" s="2930"/>
      <c r="S26" s="2930"/>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row>
    <row r="27" spans="1:241">
      <c r="A27" s="219">
        <v>6</v>
      </c>
      <c r="B27" s="91" t="s">
        <v>6550</v>
      </c>
      <c r="C27" s="288">
        <v>5392010</v>
      </c>
      <c r="D27" s="288"/>
      <c r="E27" s="288">
        <v>24944958</v>
      </c>
      <c r="F27" s="288">
        <v>-1297362</v>
      </c>
      <c r="G27" s="3470"/>
      <c r="H27" s="330">
        <v>31634330</v>
      </c>
      <c r="I27" s="293"/>
      <c r="J27" s="288">
        <v>21150376</v>
      </c>
      <c r="K27" s="288">
        <v>3063475</v>
      </c>
      <c r="L27" s="288"/>
      <c r="M27" s="3413"/>
      <c r="N27" s="218">
        <v>6</v>
      </c>
      <c r="O27" s="17"/>
      <c r="P27" s="17"/>
      <c r="Q27" s="17"/>
      <c r="R27" s="2930"/>
      <c r="S27" s="2930"/>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row>
    <row r="28" spans="1:241">
      <c r="A28" s="219">
        <v>7</v>
      </c>
      <c r="B28" s="91" t="s">
        <v>6551</v>
      </c>
      <c r="C28" s="288"/>
      <c r="D28" s="288"/>
      <c r="E28" s="288"/>
      <c r="F28" s="288"/>
      <c r="G28" s="3470"/>
      <c r="H28" s="330"/>
      <c r="I28" s="3413"/>
      <c r="J28" s="3413"/>
      <c r="K28" s="288"/>
      <c r="L28" s="288"/>
      <c r="M28" s="3413"/>
      <c r="N28" s="218">
        <v>7</v>
      </c>
      <c r="O28" s="17"/>
      <c r="P28" s="17"/>
      <c r="Q28" s="3414"/>
      <c r="R28" s="2930"/>
      <c r="S28" s="2930"/>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row>
    <row r="29" spans="1:241">
      <c r="A29" s="219">
        <v>8</v>
      </c>
      <c r="B29" s="91" t="s">
        <v>6552</v>
      </c>
      <c r="C29" s="288">
        <v>16267</v>
      </c>
      <c r="D29" s="288"/>
      <c r="E29" s="288">
        <v>594756</v>
      </c>
      <c r="F29" s="288">
        <v>606119</v>
      </c>
      <c r="G29" s="3470">
        <v>3303</v>
      </c>
      <c r="H29" s="330">
        <v>8207</v>
      </c>
      <c r="I29" s="288"/>
      <c r="J29" s="3413">
        <v>594756</v>
      </c>
      <c r="K29" s="288"/>
      <c r="L29" s="288"/>
      <c r="M29" s="3413"/>
      <c r="N29" s="218">
        <v>8</v>
      </c>
      <c r="O29" s="17"/>
      <c r="P29" s="17"/>
      <c r="Q29" s="17"/>
      <c r="R29" s="2930"/>
      <c r="S29" s="2930"/>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row>
    <row r="30" spans="1:241">
      <c r="A30" s="219">
        <v>9</v>
      </c>
      <c r="B30" s="91" t="s">
        <v>2469</v>
      </c>
      <c r="C30" s="288">
        <v>-15133</v>
      </c>
      <c r="D30" s="288"/>
      <c r="E30" s="288">
        <v>10593768</v>
      </c>
      <c r="F30" s="288">
        <v>11065804</v>
      </c>
      <c r="G30" s="3470">
        <v>3041351</v>
      </c>
      <c r="H30" s="330">
        <v>2554182</v>
      </c>
      <c r="I30" s="288"/>
      <c r="J30" s="3413">
        <v>-298494</v>
      </c>
      <c r="K30" s="288">
        <v>59398</v>
      </c>
      <c r="L30" s="288"/>
      <c r="M30" s="3413"/>
      <c r="N30" s="218">
        <v>9</v>
      </c>
      <c r="O30" s="17"/>
      <c r="P30" s="17"/>
      <c r="Q30" s="17"/>
      <c r="R30" s="2930"/>
      <c r="S30" s="2930"/>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row>
    <row r="31" spans="1:241">
      <c r="A31" s="219">
        <v>10</v>
      </c>
      <c r="B31" s="91" t="s">
        <v>6553</v>
      </c>
      <c r="C31" s="288">
        <v>657469</v>
      </c>
      <c r="D31" s="288"/>
      <c r="E31" s="288">
        <v>20850288</v>
      </c>
      <c r="F31" s="288">
        <v>21978007</v>
      </c>
      <c r="G31" s="3470"/>
      <c r="H31" s="330">
        <v>-470250</v>
      </c>
      <c r="I31" s="288"/>
      <c r="J31" s="3413">
        <v>15114487</v>
      </c>
      <c r="K31" s="288">
        <f>5735801</f>
        <v>5735801</v>
      </c>
      <c r="L31" s="288"/>
      <c r="M31" s="3413"/>
      <c r="N31" s="218">
        <v>10</v>
      </c>
      <c r="O31" s="17"/>
      <c r="P31" s="17"/>
      <c r="Q31" s="17"/>
      <c r="R31" s="2930"/>
      <c r="S31" s="2930"/>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row>
    <row r="32" spans="1:241">
      <c r="A32" s="219">
        <v>11</v>
      </c>
      <c r="B32" s="91"/>
      <c r="C32" s="288"/>
      <c r="D32" s="288"/>
      <c r="E32" s="288"/>
      <c r="F32" s="288"/>
      <c r="G32" s="3470"/>
      <c r="H32" s="330"/>
      <c r="I32" s="288"/>
      <c r="J32" s="3413"/>
      <c r="K32" s="288"/>
      <c r="L32" s="288"/>
      <c r="M32" s="3413"/>
      <c r="N32" s="218">
        <v>11</v>
      </c>
      <c r="O32" s="17"/>
      <c r="P32" s="17"/>
      <c r="Q32" s="17"/>
      <c r="R32" s="2930"/>
      <c r="S32" s="2930"/>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row>
    <row r="33" spans="1:241">
      <c r="A33" s="219">
        <v>12</v>
      </c>
      <c r="B33" s="91"/>
      <c r="C33" s="288"/>
      <c r="D33" s="288"/>
      <c r="E33" s="288"/>
      <c r="F33" s="288"/>
      <c r="G33" s="3470"/>
      <c r="H33" s="330"/>
      <c r="I33" s="288"/>
      <c r="J33" s="3413"/>
      <c r="K33" s="288"/>
      <c r="L33" s="288"/>
      <c r="M33" s="3413"/>
      <c r="N33" s="218">
        <v>12</v>
      </c>
      <c r="O33" s="17"/>
      <c r="P33" s="17"/>
      <c r="Q33" s="17"/>
      <c r="R33" s="2930"/>
      <c r="S33" s="2930"/>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row>
    <row r="34" spans="1:241">
      <c r="A34" s="219">
        <v>13</v>
      </c>
      <c r="B34" s="91"/>
      <c r="C34" s="288"/>
      <c r="D34" s="288"/>
      <c r="E34" s="288"/>
      <c r="F34" s="288"/>
      <c r="G34" s="3470"/>
      <c r="H34" s="330"/>
      <c r="I34" s="293"/>
      <c r="J34" s="3413"/>
      <c r="K34" s="288"/>
      <c r="L34" s="288"/>
      <c r="M34" s="3413"/>
      <c r="N34" s="218">
        <v>13</v>
      </c>
      <c r="O34" s="17"/>
      <c r="P34" s="17"/>
      <c r="Q34" s="3414"/>
      <c r="R34" s="2930"/>
      <c r="S34" s="2930"/>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row>
    <row r="35" spans="1:241">
      <c r="A35" s="219">
        <v>14</v>
      </c>
      <c r="B35" s="91"/>
      <c r="C35" s="288"/>
      <c r="D35" s="288"/>
      <c r="E35" s="288"/>
      <c r="F35" s="288"/>
      <c r="G35" s="3470"/>
      <c r="H35" s="330"/>
      <c r="I35" s="288"/>
      <c r="J35" s="3413"/>
      <c r="K35" s="288"/>
      <c r="L35" s="288"/>
      <c r="M35" s="3413"/>
      <c r="N35" s="218">
        <v>14</v>
      </c>
      <c r="O35" s="17"/>
      <c r="P35" s="17"/>
      <c r="Q35" s="17"/>
      <c r="R35" s="2930"/>
      <c r="S35" s="2930"/>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row>
    <row r="36" spans="1:241">
      <c r="A36" s="219">
        <v>15</v>
      </c>
      <c r="B36" s="91"/>
      <c r="C36" s="288"/>
      <c r="D36" s="288"/>
      <c r="E36" s="288"/>
      <c r="F36" s="288"/>
      <c r="G36" s="264"/>
      <c r="H36" s="288"/>
      <c r="I36" s="293"/>
      <c r="J36" s="3413"/>
      <c r="K36" s="288"/>
      <c r="L36" s="288"/>
      <c r="M36" s="3413"/>
      <c r="N36" s="218">
        <v>15</v>
      </c>
      <c r="O36" s="17"/>
      <c r="P36" s="17"/>
      <c r="Q36" s="3414"/>
      <c r="R36" s="2930"/>
      <c r="S36" s="2930"/>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row>
    <row r="37" spans="1:241">
      <c r="A37" s="219">
        <v>16</v>
      </c>
      <c r="B37" s="91"/>
      <c r="C37" s="288"/>
      <c r="D37" s="288"/>
      <c r="E37" s="288"/>
      <c r="F37" s="288"/>
      <c r="G37" s="264"/>
      <c r="H37" s="330" t="s">
        <v>1774</v>
      </c>
      <c r="I37" s="288"/>
      <c r="J37" s="288"/>
      <c r="K37" s="288"/>
      <c r="L37" s="288"/>
      <c r="M37" s="3413"/>
      <c r="N37" s="218">
        <v>16</v>
      </c>
      <c r="O37" s="17"/>
      <c r="P37" s="17"/>
      <c r="Q37" s="17"/>
      <c r="R37" s="2930"/>
      <c r="S37" s="2930"/>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row>
    <row r="38" spans="1:241">
      <c r="A38" s="219">
        <v>17</v>
      </c>
      <c r="B38" s="91"/>
      <c r="C38" s="288"/>
      <c r="D38" s="288"/>
      <c r="E38" s="288"/>
      <c r="F38" s="288"/>
      <c r="G38" s="264"/>
      <c r="H38" s="330"/>
      <c r="I38" s="288"/>
      <c r="J38" s="288"/>
      <c r="K38" s="288"/>
      <c r="L38" s="288"/>
      <c r="M38" s="3413"/>
      <c r="N38" s="218">
        <v>17</v>
      </c>
      <c r="O38" s="17"/>
      <c r="P38" s="17"/>
      <c r="Q38" s="287"/>
      <c r="R38" s="2930"/>
      <c r="S38" s="2930"/>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row>
    <row r="39" spans="1:241">
      <c r="A39" s="219">
        <v>18</v>
      </c>
      <c r="B39" s="91" t="s">
        <v>462</v>
      </c>
      <c r="C39" s="248">
        <f t="shared" ref="C39:M39" si="1">SUM(C27:C38)</f>
        <v>6050613</v>
      </c>
      <c r="D39" s="248">
        <f t="shared" si="1"/>
        <v>0</v>
      </c>
      <c r="E39" s="248">
        <f t="shared" si="1"/>
        <v>56983770</v>
      </c>
      <c r="F39" s="248">
        <f t="shared" si="1"/>
        <v>32352568</v>
      </c>
      <c r="G39" s="247">
        <f t="shared" si="1"/>
        <v>3044654</v>
      </c>
      <c r="H39" s="334">
        <f t="shared" si="1"/>
        <v>33726469</v>
      </c>
      <c r="I39" s="248">
        <f t="shared" si="1"/>
        <v>0</v>
      </c>
      <c r="J39" s="248">
        <f t="shared" si="1"/>
        <v>36561125</v>
      </c>
      <c r="K39" s="248">
        <f t="shared" si="1"/>
        <v>8858674</v>
      </c>
      <c r="L39" s="248">
        <f t="shared" si="1"/>
        <v>0</v>
      </c>
      <c r="M39" s="3503">
        <f t="shared" si="1"/>
        <v>0</v>
      </c>
      <c r="N39" s="218">
        <v>18</v>
      </c>
      <c r="O39" s="17"/>
      <c r="P39" s="17"/>
      <c r="Q39" s="17"/>
      <c r="R39" s="2930"/>
      <c r="S39" s="2930"/>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row>
    <row r="40" spans="1:241">
      <c r="A40" s="219"/>
      <c r="B40" s="91" t="s">
        <v>2470</v>
      </c>
      <c r="C40" s="288"/>
      <c r="D40" s="288"/>
      <c r="E40" s="288"/>
      <c r="F40" s="288"/>
      <c r="G40" s="264"/>
      <c r="H40" s="330" t="s">
        <v>1774</v>
      </c>
      <c r="I40" s="288"/>
      <c r="J40" s="288"/>
      <c r="K40" s="288"/>
      <c r="L40" s="288"/>
      <c r="M40" s="3413"/>
      <c r="N40" s="218"/>
      <c r="O40" s="17"/>
      <c r="P40" s="17"/>
      <c r="Q40" s="17"/>
      <c r="R40" s="2930"/>
      <c r="S40" s="2930"/>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row>
    <row r="41" spans="1:241">
      <c r="A41" s="219">
        <v>19</v>
      </c>
      <c r="B41" s="91" t="s">
        <v>2471</v>
      </c>
      <c r="C41" s="288">
        <v>9848</v>
      </c>
      <c r="D41" s="288">
        <v>437187</v>
      </c>
      <c r="E41" s="288">
        <v>213401389</v>
      </c>
      <c r="F41" s="288">
        <v>213055907</v>
      </c>
      <c r="G41" s="264">
        <v>102809</v>
      </c>
      <c r="H41" s="330">
        <v>20952</v>
      </c>
      <c r="I41" s="293"/>
      <c r="J41" s="3413">
        <v>171911251</v>
      </c>
      <c r="K41" s="288">
        <v>40354144</v>
      </c>
      <c r="L41" s="288"/>
      <c r="M41" s="3413"/>
      <c r="N41" s="218">
        <v>19</v>
      </c>
      <c r="O41" s="17"/>
      <c r="P41" s="17"/>
      <c r="Q41" s="3414"/>
      <c r="R41" s="2930"/>
      <c r="S41" s="2930"/>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row>
    <row r="42" spans="1:241">
      <c r="A42" s="219">
        <v>20</v>
      </c>
      <c r="B42" s="91" t="s">
        <v>2472</v>
      </c>
      <c r="C42" s="288">
        <v>816250</v>
      </c>
      <c r="D42" s="288"/>
      <c r="E42" s="288">
        <v>14569818</v>
      </c>
      <c r="F42" s="288">
        <v>14124818</v>
      </c>
      <c r="G42" s="264"/>
      <c r="H42" s="330">
        <v>1261250</v>
      </c>
      <c r="I42" s="288"/>
      <c r="J42" s="3413">
        <v>12005809</v>
      </c>
      <c r="K42" s="288">
        <v>2564009</v>
      </c>
      <c r="L42" s="288"/>
      <c r="M42" s="3413"/>
      <c r="N42" s="218">
        <v>20</v>
      </c>
      <c r="O42" s="17"/>
      <c r="P42" s="17"/>
      <c r="Q42" s="17"/>
      <c r="R42" s="2930"/>
      <c r="S42" s="2930"/>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row>
    <row r="43" spans="1:241">
      <c r="A43" s="219">
        <v>21</v>
      </c>
      <c r="B43" s="91"/>
      <c r="C43" s="288"/>
      <c r="D43" s="288"/>
      <c r="E43" s="288"/>
      <c r="F43" s="288"/>
      <c r="G43" s="264"/>
      <c r="H43" s="330"/>
      <c r="I43" s="293"/>
      <c r="J43" s="3413"/>
      <c r="K43" s="288"/>
      <c r="L43" s="288"/>
      <c r="M43" s="3413"/>
      <c r="N43" s="218">
        <v>21</v>
      </c>
      <c r="O43" s="17"/>
      <c r="P43" s="17"/>
      <c r="Q43" s="3414"/>
      <c r="R43" s="2930"/>
      <c r="S43" s="2930"/>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row>
    <row r="44" spans="1:241">
      <c r="A44" s="219">
        <v>22</v>
      </c>
      <c r="B44" s="91"/>
      <c r="C44" s="288"/>
      <c r="D44" s="288"/>
      <c r="E44" s="288"/>
      <c r="F44" s="288"/>
      <c r="G44" s="264"/>
      <c r="H44" s="330" t="s">
        <v>1774</v>
      </c>
      <c r="I44" s="288"/>
      <c r="J44" s="288"/>
      <c r="K44" s="288"/>
      <c r="L44" s="288"/>
      <c r="M44" s="3413"/>
      <c r="N44" s="218">
        <v>22</v>
      </c>
      <c r="O44" s="17"/>
      <c r="P44" s="17"/>
      <c r="Q44" s="17"/>
      <c r="R44" s="2930"/>
      <c r="S44" s="2930"/>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row>
    <row r="45" spans="1:241">
      <c r="A45" s="219">
        <v>23</v>
      </c>
      <c r="B45" s="91"/>
      <c r="C45" s="288"/>
      <c r="D45" s="288"/>
      <c r="E45" s="288"/>
      <c r="F45" s="288"/>
      <c r="G45" s="264"/>
      <c r="H45" s="330" t="s">
        <v>1774</v>
      </c>
      <c r="I45" s="288"/>
      <c r="J45" s="288"/>
      <c r="K45" s="288"/>
      <c r="L45" s="288"/>
      <c r="M45" s="3413"/>
      <c r="N45" s="218">
        <v>23</v>
      </c>
      <c r="O45" s="17"/>
      <c r="P45" s="17"/>
      <c r="Q45" s="17"/>
      <c r="R45" s="2930"/>
      <c r="S45" s="2930"/>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row>
    <row r="46" spans="1:241">
      <c r="A46" s="219">
        <v>24</v>
      </c>
      <c r="B46" s="91"/>
      <c r="C46" s="288"/>
      <c r="D46" s="288"/>
      <c r="E46" s="288"/>
      <c r="F46" s="288"/>
      <c r="G46" s="264"/>
      <c r="H46" s="330" t="s">
        <v>1774</v>
      </c>
      <c r="I46" s="288"/>
      <c r="J46" s="288"/>
      <c r="K46" s="288"/>
      <c r="L46" s="288"/>
      <c r="M46" s="3413"/>
      <c r="N46" s="218">
        <v>24</v>
      </c>
      <c r="O46" s="17"/>
      <c r="P46" s="17"/>
      <c r="Q46" s="17"/>
      <c r="R46" s="2930"/>
      <c r="S46" s="2930"/>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row>
    <row r="47" spans="1:241">
      <c r="A47" s="219">
        <v>25</v>
      </c>
      <c r="B47" s="91"/>
      <c r="C47" s="288"/>
      <c r="D47" s="288"/>
      <c r="E47" s="288"/>
      <c r="F47" s="288"/>
      <c r="G47" s="264"/>
      <c r="H47" s="330"/>
      <c r="I47" s="288"/>
      <c r="J47" s="288"/>
      <c r="K47" s="288"/>
      <c r="L47" s="288"/>
      <c r="M47" s="3413"/>
      <c r="N47" s="218">
        <v>25</v>
      </c>
      <c r="O47" s="17"/>
      <c r="P47" s="17"/>
      <c r="Q47" s="17"/>
      <c r="R47" s="2930"/>
      <c r="S47" s="2930"/>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row>
    <row r="48" spans="1:241">
      <c r="A48" s="219">
        <v>26</v>
      </c>
      <c r="B48" s="91" t="s">
        <v>462</v>
      </c>
      <c r="C48" s="248">
        <f t="shared" ref="C48:M48" si="2">SUM(C41:C47)</f>
        <v>826098</v>
      </c>
      <c r="D48" s="248">
        <f t="shared" si="2"/>
        <v>437187</v>
      </c>
      <c r="E48" s="248">
        <f t="shared" si="2"/>
        <v>227971207</v>
      </c>
      <c r="F48" s="248">
        <f t="shared" si="2"/>
        <v>227180725</v>
      </c>
      <c r="G48" s="247">
        <f t="shared" si="2"/>
        <v>102809</v>
      </c>
      <c r="H48" s="334">
        <f t="shared" si="2"/>
        <v>1282202</v>
      </c>
      <c r="I48" s="248">
        <f t="shared" si="2"/>
        <v>0</v>
      </c>
      <c r="J48" s="248">
        <f t="shared" si="2"/>
        <v>183917060</v>
      </c>
      <c r="K48" s="248">
        <f t="shared" si="2"/>
        <v>42918153</v>
      </c>
      <c r="L48" s="248">
        <f t="shared" si="2"/>
        <v>0</v>
      </c>
      <c r="M48" s="3503">
        <f t="shared" si="2"/>
        <v>0</v>
      </c>
      <c r="N48" s="218">
        <v>26</v>
      </c>
      <c r="O48" s="17"/>
      <c r="P48" s="17"/>
      <c r="Q48" s="17"/>
      <c r="R48" s="2930"/>
      <c r="S48" s="2930"/>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row>
    <row r="49" spans="1:241">
      <c r="A49" s="219"/>
      <c r="B49" s="91" t="s">
        <v>1049</v>
      </c>
      <c r="C49" s="288"/>
      <c r="D49" s="288"/>
      <c r="E49" s="288"/>
      <c r="F49" s="288"/>
      <c r="G49" s="264"/>
      <c r="H49" s="330"/>
      <c r="I49" s="288"/>
      <c r="J49" s="288"/>
      <c r="K49" s="288"/>
      <c r="L49" s="288"/>
      <c r="M49" s="3413"/>
      <c r="N49" s="218"/>
      <c r="O49" s="17"/>
      <c r="P49" s="17"/>
      <c r="Q49" s="17"/>
      <c r="R49" s="2930"/>
      <c r="S49" s="2930"/>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row>
    <row r="50" spans="1:241">
      <c r="A50" s="219">
        <v>27</v>
      </c>
      <c r="B50" s="91"/>
      <c r="C50" s="288"/>
      <c r="D50" s="288"/>
      <c r="E50" s="288"/>
      <c r="F50" s="288"/>
      <c r="G50" s="264"/>
      <c r="H50" s="330" t="s">
        <v>1774</v>
      </c>
      <c r="I50" s="288"/>
      <c r="J50" s="288"/>
      <c r="K50" s="288"/>
      <c r="L50" s="288"/>
      <c r="M50" s="3413"/>
      <c r="N50" s="218">
        <v>27</v>
      </c>
      <c r="O50" s="17"/>
      <c r="P50" s="17"/>
      <c r="Q50" s="17"/>
      <c r="R50" s="2930"/>
      <c r="S50" s="2930"/>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row>
    <row r="51" spans="1:241">
      <c r="A51" s="219">
        <v>28</v>
      </c>
      <c r="B51" s="91" t="s">
        <v>2318</v>
      </c>
      <c r="C51" s="288">
        <v>-625</v>
      </c>
      <c r="D51" s="288"/>
      <c r="E51" s="288">
        <v>283133</v>
      </c>
      <c r="F51" s="288">
        <v>287865</v>
      </c>
      <c r="G51" s="264"/>
      <c r="H51" s="330">
        <v>-5357</v>
      </c>
      <c r="I51" s="288"/>
      <c r="J51" s="288">
        <v>205632</v>
      </c>
      <c r="K51" s="288">
        <v>77501</v>
      </c>
      <c r="L51" s="288"/>
      <c r="M51" s="3413"/>
      <c r="N51" s="218">
        <v>28</v>
      </c>
      <c r="O51" s="17"/>
      <c r="P51" s="17"/>
      <c r="Q51" s="17"/>
      <c r="R51" s="2930"/>
      <c r="S51" s="2930"/>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row>
    <row r="52" spans="1:241">
      <c r="A52" s="219">
        <v>29</v>
      </c>
      <c r="B52" s="91"/>
      <c r="C52" s="91"/>
      <c r="D52" s="91"/>
      <c r="E52" s="91"/>
      <c r="F52" s="91"/>
      <c r="G52" s="83"/>
      <c r="H52" s="72"/>
      <c r="I52" s="91"/>
      <c r="J52" s="91"/>
      <c r="K52" s="91"/>
      <c r="L52" s="91"/>
      <c r="M52" s="3504"/>
      <c r="N52" s="218">
        <v>29</v>
      </c>
      <c r="O52" s="17"/>
      <c r="P52" s="17"/>
      <c r="Q52" s="17"/>
      <c r="R52" s="2930"/>
      <c r="S52" s="2930"/>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row>
    <row r="53" spans="1:241">
      <c r="A53" s="219">
        <v>30</v>
      </c>
      <c r="B53" s="91"/>
      <c r="C53" s="288"/>
      <c r="D53" s="288"/>
      <c r="E53" s="288"/>
      <c r="F53" s="288"/>
      <c r="G53" s="264"/>
      <c r="H53" s="330"/>
      <c r="I53" s="288"/>
      <c r="J53" s="288"/>
      <c r="K53" s="288"/>
      <c r="L53" s="288"/>
      <c r="M53" s="3413"/>
      <c r="N53" s="218">
        <v>30</v>
      </c>
      <c r="O53" s="17"/>
      <c r="P53" s="17"/>
      <c r="Q53" s="17"/>
      <c r="R53" s="2930"/>
      <c r="S53" s="2930"/>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row>
    <row r="54" spans="1:241">
      <c r="A54" s="219">
        <v>31</v>
      </c>
      <c r="B54" s="277"/>
      <c r="C54" s="288"/>
      <c r="D54" s="288"/>
      <c r="E54" s="288"/>
      <c r="F54" s="288"/>
      <c r="G54" s="263"/>
      <c r="H54" s="330"/>
      <c r="I54" s="288"/>
      <c r="J54" s="288"/>
      <c r="K54" s="288"/>
      <c r="L54" s="288"/>
      <c r="M54" s="3413"/>
      <c r="N54" s="218">
        <v>31</v>
      </c>
      <c r="O54" s="17"/>
      <c r="P54" s="17"/>
      <c r="Q54" s="17"/>
      <c r="R54" s="2930"/>
      <c r="S54" s="2930"/>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row>
    <row r="55" spans="1:241">
      <c r="A55" s="219">
        <v>32</v>
      </c>
      <c r="B55" s="91"/>
      <c r="C55" s="91"/>
      <c r="D55" s="91"/>
      <c r="E55" s="91"/>
      <c r="F55" s="91"/>
      <c r="G55" s="263"/>
      <c r="H55" s="72"/>
      <c r="I55" s="91"/>
      <c r="J55" s="91"/>
      <c r="K55" s="91"/>
      <c r="L55" s="91"/>
      <c r="M55" s="3504"/>
      <c r="N55" s="218">
        <v>32</v>
      </c>
      <c r="O55" s="17"/>
      <c r="P55" s="17"/>
      <c r="Q55" s="17"/>
      <c r="R55" s="2930"/>
      <c r="S55" s="2930"/>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row>
    <row r="56" spans="1:241">
      <c r="A56" s="219">
        <v>33</v>
      </c>
      <c r="B56" s="91"/>
      <c r="C56" s="288"/>
      <c r="D56" s="288"/>
      <c r="E56" s="288"/>
      <c r="F56" s="288"/>
      <c r="G56" s="264"/>
      <c r="H56" s="330"/>
      <c r="I56" s="288"/>
      <c r="J56" s="288"/>
      <c r="K56" s="288"/>
      <c r="L56" s="288"/>
      <c r="M56" s="3413"/>
      <c r="N56" s="218">
        <v>33</v>
      </c>
      <c r="O56" s="17"/>
      <c r="P56" s="17"/>
      <c r="Q56" s="17"/>
      <c r="R56" s="2930"/>
      <c r="S56" s="2930"/>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row>
    <row r="57" spans="1:241">
      <c r="A57" s="219">
        <v>34</v>
      </c>
      <c r="B57" s="91"/>
      <c r="C57" s="91"/>
      <c r="D57" s="91"/>
      <c r="E57" s="91"/>
      <c r="F57" s="91"/>
      <c r="G57" s="264"/>
      <c r="H57" s="72"/>
      <c r="I57" s="91"/>
      <c r="J57" s="91"/>
      <c r="K57" s="91"/>
      <c r="L57" s="91"/>
      <c r="M57" s="3504"/>
      <c r="N57" s="218">
        <v>34</v>
      </c>
      <c r="O57" s="17"/>
      <c r="P57" s="17"/>
      <c r="Q57" s="287"/>
      <c r="R57" s="2930"/>
      <c r="S57" s="2930"/>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row>
    <row r="58" spans="1:241">
      <c r="A58" s="219">
        <v>35</v>
      </c>
      <c r="B58" s="91"/>
      <c r="C58" s="91"/>
      <c r="D58" s="91"/>
      <c r="E58" s="91"/>
      <c r="F58" s="91"/>
      <c r="G58" s="264"/>
      <c r="H58" s="72"/>
      <c r="I58" s="91"/>
      <c r="J58" s="91"/>
      <c r="K58" s="91"/>
      <c r="L58" s="91"/>
      <c r="M58" s="3504"/>
      <c r="N58" s="218">
        <v>35</v>
      </c>
      <c r="O58" s="17"/>
      <c r="P58" s="17"/>
      <c r="Q58" s="287"/>
      <c r="R58" s="2930"/>
      <c r="S58" s="2930"/>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row>
    <row r="59" spans="1:241">
      <c r="A59" s="219">
        <v>36</v>
      </c>
      <c r="B59" s="91"/>
      <c r="C59" s="288"/>
      <c r="D59" s="91"/>
      <c r="E59" s="91"/>
      <c r="F59" s="91"/>
      <c r="G59" s="383"/>
      <c r="H59" s="330"/>
      <c r="I59" s="288"/>
      <c r="J59" s="288"/>
      <c r="K59" s="288"/>
      <c r="L59" s="288"/>
      <c r="M59" s="3413"/>
      <c r="N59" s="218">
        <v>36</v>
      </c>
      <c r="O59" s="17"/>
      <c r="Q59" s="2437"/>
      <c r="R59" s="2930"/>
      <c r="S59" s="2930"/>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row>
    <row r="60" spans="1:241">
      <c r="A60" s="219">
        <v>37</v>
      </c>
      <c r="B60" s="91"/>
      <c r="C60" s="91"/>
      <c r="D60" s="288"/>
      <c r="E60" s="288"/>
      <c r="F60" s="288"/>
      <c r="G60" s="383"/>
      <c r="H60" s="330"/>
      <c r="I60" s="288"/>
      <c r="J60" s="288"/>
      <c r="K60" s="288"/>
      <c r="L60" s="288"/>
      <c r="M60" s="3413"/>
      <c r="N60" s="218">
        <v>37</v>
      </c>
      <c r="O60" s="17"/>
      <c r="P60" s="17"/>
      <c r="Q60" s="287"/>
      <c r="R60" s="2930"/>
      <c r="S60" s="2930"/>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row>
    <row r="61" spans="1:241">
      <c r="A61" s="219">
        <v>38</v>
      </c>
      <c r="B61" s="91"/>
      <c r="C61" s="288"/>
      <c r="D61" s="288"/>
      <c r="E61" s="288"/>
      <c r="F61" s="288"/>
      <c r="G61" s="383"/>
      <c r="H61" s="330"/>
      <c r="I61" s="288"/>
      <c r="J61" s="288"/>
      <c r="K61" s="288"/>
      <c r="L61" s="288"/>
      <c r="M61" s="3413"/>
      <c r="N61" s="218">
        <v>38</v>
      </c>
      <c r="O61" s="17"/>
      <c r="P61" s="17"/>
      <c r="Q61" s="287"/>
      <c r="R61" s="2930"/>
      <c r="S61" s="2930"/>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c r="FZ61" s="17"/>
      <c r="GA61" s="17"/>
      <c r="GB61" s="17"/>
      <c r="GC61" s="17"/>
      <c r="GD61" s="17"/>
      <c r="GE61" s="17"/>
      <c r="GF61" s="17"/>
      <c r="GG61" s="17"/>
      <c r="GH61" s="17"/>
      <c r="GI61" s="17"/>
      <c r="GJ61" s="17"/>
      <c r="GK61" s="17"/>
      <c r="GL61" s="17"/>
      <c r="GM61" s="17"/>
      <c r="GN61" s="17"/>
      <c r="GO61" s="17"/>
      <c r="GP61" s="17"/>
      <c r="GQ61" s="17"/>
      <c r="GR61" s="17"/>
      <c r="GS61" s="17"/>
      <c r="GT61" s="17"/>
      <c r="GU61" s="17"/>
      <c r="GV61" s="17"/>
      <c r="GW61" s="17"/>
      <c r="GX61" s="17"/>
      <c r="GY61" s="17"/>
      <c r="GZ61" s="17"/>
      <c r="HA61" s="17"/>
      <c r="HB61" s="17"/>
      <c r="HC61" s="17"/>
      <c r="HD61" s="17"/>
      <c r="HE61" s="17"/>
      <c r="HF61" s="17"/>
      <c r="HG61" s="17"/>
      <c r="HH61" s="17"/>
      <c r="HI61" s="17"/>
      <c r="HJ61" s="17"/>
      <c r="HK61" s="17"/>
      <c r="HL61" s="17"/>
      <c r="HM61" s="17"/>
      <c r="HN61" s="17"/>
      <c r="HO61" s="17"/>
      <c r="HP61" s="17"/>
      <c r="HQ61" s="17"/>
      <c r="HR61" s="17"/>
      <c r="HS61" s="17"/>
      <c r="HT61" s="17"/>
      <c r="HU61" s="17"/>
      <c r="HV61" s="17"/>
      <c r="HW61" s="17"/>
      <c r="HX61" s="17"/>
      <c r="HY61" s="17"/>
      <c r="HZ61" s="17"/>
      <c r="IA61" s="17"/>
      <c r="IB61" s="17"/>
      <c r="IC61" s="17"/>
      <c r="ID61" s="17"/>
      <c r="IE61" s="17"/>
      <c r="IF61" s="17"/>
      <c r="IG61" s="17"/>
    </row>
    <row r="62" spans="1:241">
      <c r="A62" s="219">
        <v>39</v>
      </c>
      <c r="B62" s="91"/>
      <c r="C62" s="91"/>
      <c r="D62" s="91"/>
      <c r="E62" s="91"/>
      <c r="F62" s="91"/>
      <c r="G62" s="383"/>
      <c r="H62" s="330"/>
      <c r="I62" s="288"/>
      <c r="J62" s="288"/>
      <c r="K62" s="288"/>
      <c r="L62" s="288"/>
      <c r="M62" s="3413"/>
      <c r="N62" s="218">
        <v>39</v>
      </c>
      <c r="O62" s="17"/>
      <c r="P62" s="17"/>
      <c r="Q62" s="17"/>
      <c r="R62" s="2930"/>
      <c r="S62" s="2930"/>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17"/>
      <c r="DF62" s="17"/>
      <c r="DG62" s="17"/>
      <c r="DH62" s="17"/>
      <c r="DI62" s="17"/>
      <c r="DJ62" s="17"/>
      <c r="DK62" s="17"/>
      <c r="DL62" s="17"/>
      <c r="DM62" s="17"/>
      <c r="DN62" s="17"/>
      <c r="DO62" s="17"/>
      <c r="DP62" s="17"/>
      <c r="DQ62" s="17"/>
      <c r="DR62" s="17"/>
      <c r="DS62" s="17"/>
      <c r="DT62" s="17"/>
      <c r="DU62" s="17"/>
      <c r="DV62" s="17"/>
      <c r="DW62" s="17"/>
      <c r="DX62" s="17"/>
      <c r="DY62" s="17"/>
      <c r="DZ62" s="17"/>
      <c r="EA62" s="17"/>
      <c r="EB62" s="17"/>
      <c r="EC62" s="17"/>
      <c r="ED62" s="17"/>
      <c r="EE62" s="17"/>
      <c r="EF62" s="17"/>
      <c r="EG62" s="17"/>
      <c r="EH62" s="17"/>
      <c r="EI62" s="17"/>
      <c r="EJ62" s="17"/>
      <c r="EK62" s="17"/>
      <c r="EL62" s="17"/>
      <c r="EM62" s="17"/>
      <c r="EN62" s="17"/>
      <c r="EO62" s="17"/>
      <c r="EP62" s="17"/>
      <c r="EQ62" s="17"/>
      <c r="ER62" s="17"/>
      <c r="ES62" s="17"/>
      <c r="ET62" s="17"/>
      <c r="EU62" s="17"/>
      <c r="EV62" s="17"/>
      <c r="EW62" s="17"/>
      <c r="EX62" s="17"/>
      <c r="EY62" s="17"/>
      <c r="EZ62" s="17"/>
      <c r="FA62" s="17"/>
      <c r="FB62" s="17"/>
      <c r="FC62" s="17"/>
      <c r="FD62" s="17"/>
      <c r="FE62" s="17"/>
      <c r="FF62" s="17"/>
      <c r="FG62" s="17"/>
      <c r="FH62" s="17"/>
      <c r="FI62" s="17"/>
      <c r="FJ62" s="17"/>
      <c r="FK62" s="17"/>
      <c r="FL62" s="17"/>
      <c r="FM62" s="17"/>
      <c r="FN62" s="17"/>
      <c r="FO62" s="17"/>
      <c r="FP62" s="17"/>
      <c r="FQ62" s="17"/>
      <c r="FR62" s="17"/>
      <c r="FS62" s="17"/>
      <c r="FT62" s="17"/>
      <c r="FU62" s="17"/>
      <c r="FV62" s="17"/>
      <c r="FW62" s="17"/>
      <c r="FX62" s="17"/>
      <c r="FY62" s="17"/>
      <c r="FZ62" s="17"/>
      <c r="GA62" s="17"/>
      <c r="GB62" s="17"/>
      <c r="GC62" s="17"/>
      <c r="GD62" s="17"/>
      <c r="GE62" s="17"/>
      <c r="GF62" s="17"/>
      <c r="GG62" s="17"/>
      <c r="GH62" s="17"/>
      <c r="GI62" s="17"/>
      <c r="GJ62" s="17"/>
      <c r="GK62" s="17"/>
      <c r="GL62" s="17"/>
      <c r="GM62" s="17"/>
      <c r="GN62" s="17"/>
      <c r="GO62" s="17"/>
      <c r="GP62" s="17"/>
      <c r="GQ62" s="17"/>
      <c r="GR62" s="17"/>
      <c r="GS62" s="17"/>
      <c r="GT62" s="17"/>
      <c r="GU62" s="17"/>
      <c r="GV62" s="17"/>
      <c r="GW62" s="17"/>
      <c r="GX62" s="17"/>
      <c r="GY62" s="17"/>
      <c r="GZ62" s="17"/>
      <c r="HA62" s="17"/>
      <c r="HB62" s="17"/>
      <c r="HC62" s="17"/>
      <c r="HD62" s="17"/>
      <c r="HE62" s="17"/>
      <c r="HF62" s="17"/>
      <c r="HG62" s="17"/>
      <c r="HH62" s="17"/>
      <c r="HI62" s="17"/>
      <c r="HJ62" s="17"/>
      <c r="HK62" s="17"/>
      <c r="HL62" s="17"/>
      <c r="HM62" s="17"/>
      <c r="HN62" s="17"/>
      <c r="HO62" s="17"/>
      <c r="HP62" s="17"/>
      <c r="HQ62" s="17"/>
      <c r="HR62" s="17"/>
      <c r="HS62" s="17"/>
      <c r="HT62" s="17"/>
      <c r="HU62" s="17"/>
      <c r="HV62" s="17"/>
      <c r="HW62" s="17"/>
      <c r="HX62" s="17"/>
      <c r="HY62" s="17"/>
      <c r="HZ62" s="17"/>
      <c r="IA62" s="17"/>
      <c r="IB62" s="17"/>
      <c r="IC62" s="17"/>
      <c r="ID62" s="17"/>
      <c r="IE62" s="17"/>
      <c r="IF62" s="17"/>
      <c r="IG62" s="17"/>
    </row>
    <row r="63" spans="1:241" ht="15.75" thickBot="1">
      <c r="A63" s="308">
        <v>40</v>
      </c>
      <c r="B63" s="235" t="s">
        <v>172</v>
      </c>
      <c r="C63" s="3411">
        <f t="shared" ref="C63:M63" si="3">C25+C39+C48+SUM(C49:C62)</f>
        <v>35142365</v>
      </c>
      <c r="D63" s="3411">
        <f t="shared" si="3"/>
        <v>437187</v>
      </c>
      <c r="E63" s="3411">
        <f t="shared" si="3"/>
        <v>434828100</v>
      </c>
      <c r="F63" s="3411">
        <f t="shared" si="3"/>
        <v>318575424</v>
      </c>
      <c r="G63" s="3412">
        <f t="shared" si="3"/>
        <v>-29572472</v>
      </c>
      <c r="H63" s="254">
        <f t="shared" si="3"/>
        <v>121385382</v>
      </c>
      <c r="I63" s="254">
        <f t="shared" si="3"/>
        <v>0</v>
      </c>
      <c r="J63" s="254">
        <f t="shared" si="3"/>
        <v>339173620</v>
      </c>
      <c r="K63" s="254">
        <f t="shared" si="3"/>
        <v>70547722</v>
      </c>
      <c r="L63" s="254">
        <f t="shared" si="3"/>
        <v>0</v>
      </c>
      <c r="M63" s="3505">
        <f t="shared" si="3"/>
        <v>0</v>
      </c>
      <c r="N63" s="256">
        <v>40</v>
      </c>
      <c r="O63" s="17"/>
      <c r="P63" s="2930"/>
      <c r="Q63" s="17"/>
      <c r="R63" s="2930"/>
      <c r="S63" s="2930"/>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c r="CZ63" s="17"/>
      <c r="DA63" s="17"/>
      <c r="DB63" s="17"/>
      <c r="DC63" s="17"/>
      <c r="DD63" s="17"/>
      <c r="DE63" s="17"/>
      <c r="DF63" s="17"/>
      <c r="DG63" s="17"/>
      <c r="DH63" s="17"/>
      <c r="DI63" s="17"/>
      <c r="DJ63" s="17"/>
      <c r="DK63" s="17"/>
      <c r="DL63" s="17"/>
      <c r="DM63" s="17"/>
      <c r="DN63" s="17"/>
      <c r="DO63" s="17"/>
      <c r="DP63" s="17"/>
      <c r="DQ63" s="17"/>
      <c r="DR63" s="17"/>
      <c r="DS63" s="17"/>
      <c r="DT63" s="17"/>
      <c r="DU63" s="17"/>
      <c r="DV63" s="17"/>
      <c r="DW63" s="17"/>
      <c r="DX63" s="17"/>
      <c r="DY63" s="17"/>
      <c r="DZ63" s="17"/>
      <c r="EA63" s="17"/>
      <c r="EB63" s="17"/>
      <c r="EC63" s="17"/>
      <c r="ED63" s="17"/>
      <c r="EE63" s="17"/>
      <c r="EF63" s="17"/>
      <c r="EG63" s="17"/>
      <c r="EH63" s="17"/>
      <c r="EI63" s="17"/>
      <c r="EJ63" s="17"/>
      <c r="EK63" s="17"/>
      <c r="EL63" s="17"/>
      <c r="EM63" s="17"/>
      <c r="EN63" s="17"/>
      <c r="EO63" s="17"/>
      <c r="EP63" s="17"/>
      <c r="EQ63" s="17"/>
      <c r="ER63" s="17"/>
      <c r="ES63" s="17"/>
      <c r="ET63" s="17"/>
      <c r="EU63" s="17"/>
      <c r="EV63" s="17"/>
      <c r="EW63" s="17"/>
      <c r="EX63" s="17"/>
      <c r="EY63" s="17"/>
      <c r="EZ63" s="17"/>
      <c r="FA63" s="17"/>
      <c r="FB63" s="17"/>
      <c r="FC63" s="17"/>
      <c r="FD63" s="17"/>
      <c r="FE63" s="17"/>
      <c r="FF63" s="17"/>
      <c r="FG63" s="17"/>
      <c r="FH63" s="17"/>
      <c r="FI63" s="17"/>
      <c r="FJ63" s="17"/>
      <c r="FK63" s="17"/>
      <c r="FL63" s="17"/>
      <c r="FM63" s="17"/>
      <c r="FN63" s="17"/>
      <c r="FO63" s="17"/>
      <c r="FP63" s="17"/>
      <c r="FQ63" s="17"/>
      <c r="FR63" s="17"/>
      <c r="FS63" s="17"/>
      <c r="FT63" s="17"/>
      <c r="FU63" s="17"/>
      <c r="FV63" s="17"/>
      <c r="FW63" s="17"/>
      <c r="FX63" s="17"/>
      <c r="FY63" s="17"/>
      <c r="FZ63" s="17"/>
      <c r="GA63" s="17"/>
      <c r="GB63" s="17"/>
      <c r="GC63" s="17"/>
      <c r="GD63" s="17"/>
      <c r="GE63" s="17"/>
      <c r="GF63" s="17"/>
      <c r="GG63" s="17"/>
      <c r="GH63" s="17"/>
      <c r="GI63" s="17"/>
      <c r="GJ63" s="17"/>
      <c r="GK63" s="17"/>
      <c r="GL63" s="17"/>
      <c r="GM63" s="17"/>
      <c r="GN63" s="17"/>
      <c r="GO63" s="17"/>
      <c r="GP63" s="17"/>
      <c r="GQ63" s="17"/>
      <c r="GR63" s="17"/>
      <c r="GS63" s="17"/>
      <c r="GT63" s="17"/>
      <c r="GU63" s="17"/>
      <c r="GV63" s="17"/>
      <c r="GW63" s="17"/>
      <c r="GX63" s="17"/>
      <c r="GY63" s="17"/>
      <c r="GZ63" s="17"/>
      <c r="HA63" s="17"/>
      <c r="HB63" s="17"/>
      <c r="HC63" s="17"/>
      <c r="HD63" s="17"/>
      <c r="HE63" s="17"/>
      <c r="HF63" s="17"/>
      <c r="HG63" s="17"/>
      <c r="HH63" s="17"/>
      <c r="HI63" s="17"/>
      <c r="HJ63" s="17"/>
      <c r="HK63" s="17"/>
      <c r="HL63" s="17"/>
      <c r="HM63" s="17"/>
      <c r="HN63" s="17"/>
      <c r="HO63" s="17"/>
      <c r="HP63" s="17"/>
      <c r="HQ63" s="17"/>
      <c r="HR63" s="17"/>
      <c r="HS63" s="17"/>
      <c r="HT63" s="17"/>
      <c r="HU63" s="17"/>
      <c r="HV63" s="17"/>
      <c r="HW63" s="17"/>
      <c r="HX63" s="17"/>
      <c r="HY63" s="17"/>
      <c r="HZ63" s="17"/>
      <c r="IA63" s="17"/>
      <c r="IB63" s="17"/>
      <c r="IC63" s="17"/>
      <c r="ID63" s="17"/>
      <c r="IE63" s="17"/>
      <c r="IF63" s="17"/>
      <c r="IG63" s="17"/>
    </row>
    <row r="64" spans="1:241" ht="12.75" customHeight="1">
      <c r="A64" s="17"/>
      <c r="B64" s="17"/>
      <c r="C64" s="17"/>
      <c r="D64" s="17"/>
      <c r="E64" s="2930"/>
      <c r="F64" s="17"/>
      <c r="G64" s="17"/>
      <c r="H64" s="17"/>
      <c r="I64" s="17"/>
      <c r="J64" s="17"/>
      <c r="K64" s="17"/>
      <c r="L64" s="17"/>
      <c r="M64" s="17"/>
      <c r="N64" s="17"/>
      <c r="O64" s="17"/>
      <c r="P64" s="3540"/>
      <c r="Q64" s="17"/>
      <c r="R64" s="2930"/>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c r="CV64" s="17"/>
      <c r="CW64" s="17"/>
      <c r="CX64" s="17"/>
      <c r="CY64" s="17"/>
      <c r="CZ64" s="17"/>
      <c r="DA64" s="17"/>
      <c r="DB64" s="17"/>
      <c r="DC64" s="17"/>
      <c r="DD64" s="17"/>
      <c r="DE64" s="17"/>
      <c r="DF64" s="17"/>
      <c r="DG64" s="17"/>
      <c r="DH64" s="17"/>
      <c r="DI64" s="17"/>
      <c r="DJ64" s="17"/>
      <c r="DK64" s="17"/>
      <c r="DL64" s="17"/>
      <c r="DM64" s="17"/>
      <c r="DN64" s="17"/>
      <c r="DO64" s="17"/>
      <c r="DP64" s="17"/>
      <c r="DQ64" s="17"/>
      <c r="DR64" s="17"/>
      <c r="DS64" s="17"/>
      <c r="DT64" s="17"/>
      <c r="DU64" s="17"/>
      <c r="DV64" s="17"/>
      <c r="DW64" s="17"/>
      <c r="DX64" s="17"/>
      <c r="DY64" s="17"/>
      <c r="DZ64" s="17"/>
      <c r="EA64" s="17"/>
      <c r="EB64" s="17"/>
      <c r="EC64" s="17"/>
      <c r="ED64" s="17"/>
      <c r="EE64" s="17"/>
      <c r="EF64" s="17"/>
      <c r="EG64" s="17"/>
      <c r="EH64" s="17"/>
      <c r="EI64" s="17"/>
      <c r="EJ64" s="17"/>
      <c r="EK64" s="17"/>
      <c r="EL64" s="17"/>
      <c r="EM64" s="17"/>
      <c r="EN64" s="17"/>
      <c r="EO64" s="17"/>
      <c r="EP64" s="17"/>
      <c r="EQ64" s="17"/>
      <c r="ER64" s="17"/>
      <c r="ES64" s="17"/>
      <c r="ET64" s="17"/>
      <c r="EU64" s="17"/>
      <c r="EV64" s="17"/>
      <c r="EW64" s="17"/>
      <c r="EX64" s="17"/>
      <c r="EY64" s="17"/>
      <c r="EZ64" s="17"/>
      <c r="FA64" s="17"/>
      <c r="FB64" s="17"/>
      <c r="FC64" s="17"/>
      <c r="FD64" s="17"/>
      <c r="FE64" s="17"/>
      <c r="FF64" s="17"/>
      <c r="FG64" s="17"/>
      <c r="FH64" s="17"/>
      <c r="FI64" s="17"/>
      <c r="FJ64" s="17"/>
      <c r="FK64" s="17"/>
      <c r="FL64" s="17"/>
      <c r="FM64" s="17"/>
      <c r="FN64" s="17"/>
      <c r="FO64" s="17"/>
      <c r="FP64" s="17"/>
      <c r="FQ64" s="17"/>
      <c r="FR64" s="17"/>
      <c r="FS64" s="17"/>
      <c r="FT64" s="17"/>
      <c r="FU64" s="17"/>
      <c r="FV64" s="17"/>
      <c r="FW64" s="17"/>
      <c r="FX64" s="17"/>
      <c r="FY64" s="17"/>
      <c r="FZ64" s="17"/>
      <c r="GA64" s="17"/>
      <c r="GB64" s="17"/>
      <c r="GC64" s="17"/>
      <c r="GD64" s="17"/>
      <c r="GE64" s="17"/>
      <c r="GF64" s="17"/>
      <c r="GG64" s="17"/>
      <c r="GH64" s="17"/>
      <c r="GI64" s="17"/>
      <c r="GJ64" s="17"/>
      <c r="GK64" s="17"/>
      <c r="GL64" s="17"/>
      <c r="GM64" s="17"/>
      <c r="GN64" s="17"/>
      <c r="GO64" s="17"/>
      <c r="GP64" s="17"/>
      <c r="GQ64" s="17"/>
      <c r="GR64" s="17"/>
      <c r="GS64" s="17"/>
      <c r="GT64" s="17"/>
      <c r="GU64" s="17"/>
      <c r="GV64" s="17"/>
      <c r="GW64" s="17"/>
      <c r="GX64" s="17"/>
      <c r="GY64" s="17"/>
      <c r="GZ64" s="17"/>
      <c r="HA64" s="17"/>
      <c r="HB64" s="17"/>
      <c r="HC64" s="17"/>
      <c r="HD64" s="17"/>
      <c r="HE64" s="17"/>
      <c r="HF64" s="17"/>
      <c r="HG64" s="17"/>
      <c r="HH64" s="17"/>
      <c r="HI64" s="17"/>
      <c r="HJ64" s="17"/>
      <c r="HK64" s="17"/>
      <c r="HL64" s="17"/>
      <c r="HM64" s="17"/>
      <c r="HN64" s="17"/>
      <c r="HO64" s="17"/>
      <c r="HP64" s="17"/>
      <c r="HQ64" s="17"/>
      <c r="HR64" s="17"/>
      <c r="HS64" s="17"/>
      <c r="HT64" s="17"/>
      <c r="HU64" s="17"/>
      <c r="HV64" s="17"/>
      <c r="HW64" s="17"/>
      <c r="HX64" s="17"/>
      <c r="HY64" s="17"/>
      <c r="HZ64" s="17"/>
      <c r="IA64" s="17"/>
      <c r="IB64" s="17"/>
      <c r="IC64" s="17"/>
      <c r="ID64" s="17"/>
      <c r="IE64" s="17"/>
      <c r="IF64" s="17"/>
      <c r="IG64" s="17"/>
    </row>
    <row r="65" spans="1:241" ht="18">
      <c r="A65" s="17" t="s">
        <v>1050</v>
      </c>
      <c r="B65" s="17"/>
      <c r="C65" s="384"/>
      <c r="D65" s="17"/>
      <c r="E65" s="17"/>
      <c r="F65" s="17"/>
      <c r="G65" s="17"/>
      <c r="H65" s="17" t="str">
        <f>A65</f>
        <v>FERC FORM NO.1 (ED.  12-96) NYPSC Modified-96</v>
      </c>
      <c r="I65" s="17"/>
      <c r="J65" s="385"/>
      <c r="K65" s="17"/>
      <c r="L65" s="17"/>
      <c r="M65" s="17"/>
      <c r="N65" s="17"/>
      <c r="O65" s="17"/>
      <c r="P65" s="17"/>
      <c r="Q65" s="17"/>
      <c r="R65" s="2930"/>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CT65" s="17"/>
      <c r="CU65" s="17"/>
      <c r="CV65" s="17"/>
      <c r="CW65" s="17"/>
      <c r="CX65" s="17"/>
      <c r="CY65" s="17"/>
      <c r="CZ65" s="17"/>
      <c r="DA65" s="17"/>
      <c r="DB65" s="17"/>
      <c r="DC65" s="17"/>
      <c r="DD65" s="17"/>
      <c r="DE65" s="17"/>
      <c r="DF65" s="17"/>
      <c r="DG65" s="17"/>
      <c r="DH65" s="17"/>
      <c r="DI65" s="17"/>
      <c r="DJ65" s="17"/>
      <c r="DK65" s="17"/>
      <c r="DL65" s="17"/>
      <c r="DM65" s="17"/>
      <c r="DN65" s="17"/>
      <c r="DO65" s="17"/>
      <c r="DP65" s="17"/>
      <c r="DQ65" s="17"/>
      <c r="DR65" s="17"/>
      <c r="DS65" s="17"/>
      <c r="DT65" s="17"/>
      <c r="DU65" s="17"/>
      <c r="DV65" s="17"/>
      <c r="DW65" s="17"/>
      <c r="DX65" s="17"/>
      <c r="DY65" s="17"/>
      <c r="DZ65" s="17"/>
      <c r="EA65" s="17"/>
      <c r="EB65" s="17"/>
      <c r="EC65" s="17"/>
      <c r="ED65" s="17"/>
      <c r="EE65" s="17"/>
      <c r="EF65" s="17"/>
      <c r="EG65" s="17"/>
      <c r="EH65" s="17"/>
      <c r="EI65" s="17"/>
      <c r="EJ65" s="17"/>
      <c r="EK65" s="17"/>
      <c r="EL65" s="17"/>
      <c r="EM65" s="17"/>
      <c r="EN65" s="17"/>
      <c r="EO65" s="17"/>
      <c r="EP65" s="17"/>
      <c r="EQ65" s="17"/>
      <c r="ER65" s="17"/>
      <c r="ES65" s="17"/>
      <c r="ET65" s="17"/>
      <c r="EU65" s="17"/>
      <c r="EV65" s="17"/>
      <c r="EW65" s="17"/>
      <c r="EX65" s="17"/>
      <c r="EY65" s="17"/>
      <c r="EZ65" s="17"/>
      <c r="FA65" s="17"/>
      <c r="FB65" s="17"/>
      <c r="FC65" s="17"/>
      <c r="FD65" s="17"/>
      <c r="FE65" s="17"/>
      <c r="FF65" s="17"/>
      <c r="FG65" s="17"/>
      <c r="FH65" s="17"/>
      <c r="FI65" s="17"/>
      <c r="FJ65" s="17"/>
      <c r="FK65" s="17"/>
      <c r="FL65" s="17"/>
      <c r="FM65" s="17"/>
      <c r="FN65" s="17"/>
      <c r="FO65" s="17"/>
      <c r="FP65" s="17"/>
      <c r="FQ65" s="17"/>
      <c r="FR65" s="17"/>
      <c r="FS65" s="17"/>
      <c r="FT65" s="17"/>
      <c r="FU65" s="17"/>
      <c r="FV65" s="17"/>
      <c r="FW65" s="17"/>
      <c r="FX65" s="17"/>
      <c r="FY65" s="17"/>
      <c r="FZ65" s="17"/>
      <c r="GA65" s="17"/>
      <c r="GB65" s="17"/>
      <c r="GC65" s="17"/>
      <c r="GD65" s="17"/>
      <c r="GE65" s="17"/>
      <c r="GF65" s="17"/>
      <c r="GG65" s="17"/>
      <c r="GH65" s="17"/>
      <c r="GI65" s="17"/>
      <c r="GJ65" s="17"/>
      <c r="GK65" s="17"/>
      <c r="GL65" s="17"/>
      <c r="GM65" s="17"/>
      <c r="GN65" s="17"/>
      <c r="GO65" s="17"/>
      <c r="GP65" s="17"/>
      <c r="GQ65" s="17"/>
      <c r="GR65" s="17"/>
      <c r="GS65" s="17"/>
      <c r="GT65" s="17"/>
      <c r="GU65" s="17"/>
      <c r="GV65" s="17"/>
      <c r="GW65" s="17"/>
      <c r="GX65" s="17"/>
      <c r="GY65" s="17"/>
      <c r="GZ65" s="17"/>
      <c r="HA65" s="17"/>
      <c r="HB65" s="17"/>
      <c r="HC65" s="17"/>
      <c r="HD65" s="17"/>
      <c r="HE65" s="17"/>
      <c r="HF65" s="17"/>
      <c r="HG65" s="17"/>
      <c r="HH65" s="17"/>
      <c r="HI65" s="17"/>
      <c r="HJ65" s="17"/>
      <c r="HK65" s="17"/>
      <c r="HL65" s="17"/>
      <c r="HM65" s="17"/>
      <c r="HN65" s="17"/>
      <c r="HO65" s="17"/>
      <c r="HP65" s="17"/>
      <c r="HQ65" s="17"/>
      <c r="HR65" s="17"/>
      <c r="HS65" s="17"/>
      <c r="HT65" s="17"/>
      <c r="HU65" s="17"/>
      <c r="HV65" s="17"/>
      <c r="HW65" s="17"/>
      <c r="HX65" s="17"/>
      <c r="HY65" s="17"/>
      <c r="HZ65" s="17"/>
      <c r="IA65" s="17"/>
      <c r="IB65" s="17"/>
      <c r="IC65" s="17"/>
      <c r="ID65" s="17"/>
      <c r="IE65" s="17"/>
      <c r="IF65" s="17"/>
      <c r="IG65" s="17"/>
    </row>
    <row r="66" spans="1:241" ht="15.75" thickBot="1">
      <c r="A66" s="69" t="s">
        <v>1051</v>
      </c>
      <c r="B66" s="69"/>
      <c r="C66" s="69"/>
      <c r="D66" s="69"/>
      <c r="E66" s="69"/>
      <c r="F66" s="69"/>
      <c r="G66" s="69"/>
      <c r="H66" s="69" t="s">
        <v>1052</v>
      </c>
      <c r="I66" s="69"/>
      <c r="J66" s="69"/>
      <c r="K66" s="69"/>
      <c r="L66" s="69"/>
      <c r="M66" s="69"/>
      <c r="N66" s="69"/>
      <c r="O66" s="17"/>
      <c r="P66" s="387"/>
      <c r="Q66" s="17"/>
      <c r="R66" s="2930"/>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c r="CV66" s="17"/>
      <c r="CW66" s="17"/>
      <c r="CX66" s="17"/>
      <c r="CY66" s="17"/>
      <c r="CZ66" s="17"/>
      <c r="DA66" s="17"/>
      <c r="DB66" s="17"/>
      <c r="DC66" s="17"/>
      <c r="DD66" s="17"/>
      <c r="DE66" s="17"/>
      <c r="DF66" s="17"/>
      <c r="DG66" s="17"/>
      <c r="DH66" s="17"/>
      <c r="DI66" s="17"/>
      <c r="DJ66" s="17"/>
      <c r="DK66" s="17"/>
      <c r="DL66" s="17"/>
      <c r="DM66" s="17"/>
      <c r="DN66" s="17"/>
      <c r="DO66" s="17"/>
      <c r="DP66" s="17"/>
      <c r="DQ66" s="17"/>
      <c r="DR66" s="17"/>
      <c r="DS66" s="17"/>
      <c r="DT66" s="17"/>
      <c r="DU66" s="17"/>
      <c r="DV66" s="17"/>
      <c r="DW66" s="17"/>
      <c r="DX66" s="17"/>
      <c r="DY66" s="17"/>
      <c r="DZ66" s="17"/>
      <c r="EA66" s="17"/>
      <c r="EB66" s="17"/>
      <c r="EC66" s="17"/>
      <c r="ED66" s="17"/>
      <c r="EE66" s="17"/>
      <c r="EF66" s="17"/>
      <c r="EG66" s="17"/>
      <c r="EH66" s="17"/>
      <c r="EI66" s="17"/>
      <c r="EJ66" s="17"/>
      <c r="EK66" s="17"/>
      <c r="EL66" s="17"/>
      <c r="EM66" s="17"/>
      <c r="EN66" s="17"/>
      <c r="EO66" s="17"/>
      <c r="EP66" s="17"/>
      <c r="EQ66" s="17"/>
      <c r="ER66" s="17"/>
      <c r="ES66" s="17"/>
      <c r="ET66" s="17"/>
      <c r="EU66" s="17"/>
      <c r="EV66" s="17"/>
      <c r="EW66" s="17"/>
      <c r="EX66" s="17"/>
      <c r="EY66" s="17"/>
      <c r="EZ66" s="17"/>
      <c r="FA66" s="17"/>
      <c r="FB66" s="17"/>
      <c r="FC66" s="17"/>
      <c r="FD66" s="17"/>
      <c r="FE66" s="17"/>
      <c r="FF66" s="17"/>
      <c r="FG66" s="17"/>
      <c r="FH66" s="17"/>
      <c r="FI66" s="17"/>
      <c r="FJ66" s="17"/>
      <c r="FK66" s="17"/>
      <c r="FL66" s="17"/>
      <c r="FM66" s="17"/>
      <c r="FN66" s="17"/>
      <c r="FO66" s="17"/>
      <c r="FP66" s="17"/>
      <c r="FQ66" s="17"/>
      <c r="FR66" s="17"/>
      <c r="FS66" s="17"/>
      <c r="FT66" s="17"/>
      <c r="FU66" s="17"/>
      <c r="FV66" s="17"/>
      <c r="FW66" s="17"/>
      <c r="FX66" s="17"/>
      <c r="FY66" s="17"/>
      <c r="FZ66" s="17"/>
      <c r="GA66" s="17"/>
      <c r="GB66" s="17"/>
      <c r="GC66" s="17"/>
      <c r="GD66" s="17"/>
      <c r="GE66" s="17"/>
      <c r="GF66" s="17"/>
      <c r="GG66" s="17"/>
      <c r="GH66" s="17"/>
      <c r="GI66" s="17"/>
      <c r="GJ66" s="17"/>
      <c r="GK66" s="17"/>
      <c r="GL66" s="17"/>
      <c r="GM66" s="17"/>
      <c r="GN66" s="17"/>
      <c r="GO66" s="17"/>
      <c r="GP66" s="17"/>
      <c r="GQ66" s="17"/>
      <c r="GR66" s="17"/>
      <c r="GS66" s="17"/>
      <c r="GT66" s="17"/>
      <c r="GU66" s="17"/>
      <c r="GV66" s="17"/>
      <c r="GW66" s="17"/>
      <c r="GX66" s="17"/>
      <c r="GY66" s="17"/>
      <c r="GZ66" s="17"/>
      <c r="HA66" s="17"/>
      <c r="HB66" s="17"/>
      <c r="HC66" s="17"/>
      <c r="HD66" s="17"/>
      <c r="HE66" s="17"/>
      <c r="HF66" s="17"/>
      <c r="HG66" s="17"/>
      <c r="HH66" s="17"/>
      <c r="HI66" s="17"/>
      <c r="HJ66" s="17"/>
      <c r="HK66" s="17"/>
      <c r="HL66" s="17"/>
      <c r="HM66" s="17"/>
      <c r="HN66" s="17"/>
      <c r="HO66" s="17"/>
      <c r="HP66" s="17"/>
      <c r="HQ66" s="17"/>
      <c r="HR66" s="17"/>
      <c r="HS66" s="17"/>
      <c r="HT66" s="17"/>
      <c r="HU66" s="17"/>
      <c r="HV66" s="17"/>
      <c r="HW66" s="17"/>
      <c r="HX66" s="17"/>
      <c r="HY66" s="17"/>
      <c r="HZ66" s="17"/>
      <c r="IA66" s="17"/>
      <c r="IB66" s="17"/>
      <c r="IC66" s="17"/>
      <c r="ID66" s="17"/>
      <c r="IE66" s="17"/>
      <c r="IF66" s="17"/>
      <c r="IG66" s="17"/>
    </row>
    <row r="67" spans="1:241">
      <c r="A67" s="29" t="s">
        <v>1785</v>
      </c>
      <c r="B67" s="66"/>
      <c r="C67" s="66"/>
      <c r="D67" s="210" t="s">
        <v>1330</v>
      </c>
      <c r="E67" s="210" t="s">
        <v>1787</v>
      </c>
      <c r="F67" s="210" t="s">
        <v>1788</v>
      </c>
      <c r="G67" s="67"/>
      <c r="H67" s="29"/>
      <c r="I67" s="66"/>
      <c r="J67" s="66"/>
      <c r="K67" s="66"/>
      <c r="L67" s="66"/>
      <c r="M67" s="66"/>
      <c r="N67" s="67"/>
      <c r="O67" s="17"/>
      <c r="P67" s="3542"/>
      <c r="Q67" s="17"/>
      <c r="R67" s="2930"/>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c r="CV67" s="17"/>
      <c r="CW67" s="17"/>
      <c r="CX67" s="17"/>
      <c r="CY67" s="17"/>
      <c r="CZ67" s="17"/>
      <c r="DA67" s="17"/>
      <c r="DB67" s="17"/>
      <c r="DC67" s="17"/>
      <c r="DD67" s="17"/>
      <c r="DE67" s="17"/>
      <c r="DF67" s="17"/>
      <c r="DG67" s="17"/>
      <c r="DH67" s="17"/>
      <c r="DI67" s="17"/>
      <c r="DJ67" s="17"/>
      <c r="DK67" s="17"/>
      <c r="DL67" s="17"/>
      <c r="DM67" s="17"/>
      <c r="DN67" s="17"/>
      <c r="DO67" s="17"/>
      <c r="DP67" s="17"/>
      <c r="DQ67" s="17"/>
      <c r="DR67" s="17"/>
      <c r="DS67" s="17"/>
      <c r="DT67" s="17"/>
      <c r="DU67" s="17"/>
      <c r="DV67" s="17"/>
      <c r="DW67" s="17"/>
      <c r="DX67" s="17"/>
      <c r="DY67" s="17"/>
      <c r="DZ67" s="17"/>
      <c r="EA67" s="17"/>
      <c r="EB67" s="17"/>
      <c r="EC67" s="17"/>
      <c r="ED67" s="17"/>
      <c r="EE67" s="17"/>
      <c r="EF67" s="17"/>
      <c r="EG67" s="17"/>
      <c r="EH67" s="17"/>
      <c r="EI67" s="17"/>
      <c r="EJ67" s="17"/>
      <c r="EK67" s="17"/>
      <c r="EL67" s="17"/>
      <c r="EM67" s="17"/>
      <c r="EN67" s="17"/>
      <c r="EO67" s="17"/>
      <c r="EP67" s="17"/>
      <c r="EQ67" s="17"/>
      <c r="ER67" s="17"/>
      <c r="ES67" s="17"/>
      <c r="ET67" s="17"/>
      <c r="EU67" s="17"/>
      <c r="EV67" s="17"/>
      <c r="EW67" s="17"/>
      <c r="EX67" s="17"/>
      <c r="EY67" s="17"/>
      <c r="EZ67" s="17"/>
      <c r="FA67" s="17"/>
      <c r="FB67" s="17"/>
      <c r="FC67" s="17"/>
      <c r="FD67" s="17"/>
      <c r="FE67" s="17"/>
      <c r="FF67" s="17"/>
      <c r="FG67" s="17"/>
      <c r="FH67" s="17"/>
      <c r="FI67" s="17"/>
      <c r="FJ67" s="17"/>
      <c r="FK67" s="17"/>
      <c r="FL67" s="17"/>
      <c r="FM67" s="17"/>
      <c r="FN67" s="17"/>
      <c r="FO67" s="17"/>
      <c r="FP67" s="17"/>
      <c r="FQ67" s="17"/>
      <c r="FR67" s="17"/>
      <c r="FS67" s="17"/>
      <c r="FT67" s="17"/>
      <c r="FU67" s="17"/>
      <c r="FV67" s="17"/>
      <c r="FW67" s="17"/>
      <c r="FX67" s="17"/>
      <c r="FY67" s="17"/>
      <c r="FZ67" s="17"/>
      <c r="GA67" s="17"/>
      <c r="GB67" s="17"/>
      <c r="GC67" s="17"/>
      <c r="GD67" s="17"/>
      <c r="GE67" s="17"/>
      <c r="GF67" s="17"/>
      <c r="GG67" s="17"/>
      <c r="GH67" s="17"/>
      <c r="GI67" s="17"/>
      <c r="GJ67" s="17"/>
      <c r="GK67" s="17"/>
      <c r="GL67" s="17"/>
      <c r="GM67" s="17"/>
      <c r="GN67" s="17"/>
      <c r="GO67" s="17"/>
      <c r="GP67" s="17"/>
      <c r="GQ67" s="17"/>
      <c r="GR67" s="17"/>
      <c r="GS67" s="17"/>
      <c r="GT67" s="17"/>
      <c r="GU67" s="17"/>
      <c r="GV67" s="17"/>
      <c r="GW67" s="17"/>
      <c r="GX67" s="17"/>
      <c r="GY67" s="17"/>
      <c r="GZ67" s="17"/>
      <c r="HA67" s="17"/>
      <c r="HB67" s="17"/>
      <c r="HC67" s="17"/>
      <c r="HD67" s="17"/>
      <c r="HE67" s="17"/>
      <c r="HF67" s="17"/>
      <c r="HG67" s="17"/>
      <c r="HH67" s="17"/>
      <c r="HI67" s="17"/>
      <c r="HJ67" s="17"/>
      <c r="HK67" s="17"/>
      <c r="HL67" s="17"/>
      <c r="HM67" s="17"/>
      <c r="HN67" s="17"/>
      <c r="HO67" s="17"/>
      <c r="HP67" s="17"/>
      <c r="HQ67" s="17"/>
      <c r="HR67" s="17"/>
      <c r="HS67" s="17"/>
      <c r="HT67" s="17"/>
      <c r="HU67" s="17"/>
      <c r="HV67" s="17"/>
      <c r="HW67" s="17"/>
      <c r="HX67" s="17"/>
      <c r="HY67" s="17"/>
      <c r="HZ67" s="17"/>
      <c r="IA67" s="17"/>
      <c r="IB67" s="17"/>
      <c r="IC67" s="17"/>
      <c r="ID67" s="17"/>
      <c r="IE67" s="17"/>
      <c r="IF67" s="17"/>
      <c r="IG67" s="17"/>
    </row>
    <row r="68" spans="1:241">
      <c r="A68" s="72" t="str">
        <f>'Data Sheet'!$C$25</f>
        <v xml:space="preserve">Niagara Mohawk Power Corporation </v>
      </c>
      <c r="B68" s="17"/>
      <c r="C68" s="17"/>
      <c r="D68" s="91" t="s">
        <v>1143</v>
      </c>
      <c r="E68" s="91" t="s">
        <v>3292</v>
      </c>
      <c r="F68" s="57"/>
      <c r="G68" s="73"/>
      <c r="H68" s="72"/>
      <c r="I68" s="17"/>
      <c r="J68" s="17"/>
      <c r="K68" s="17"/>
      <c r="L68" s="17"/>
      <c r="M68" s="30"/>
      <c r="N68" s="73"/>
      <c r="O68" s="17"/>
      <c r="P68" s="17"/>
      <c r="Q68" s="17"/>
      <c r="R68" s="2930"/>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17"/>
      <c r="CV68" s="17"/>
      <c r="CW68" s="17"/>
      <c r="CX68" s="17"/>
      <c r="CY68" s="17"/>
      <c r="CZ68" s="17"/>
      <c r="DA68" s="17"/>
      <c r="DB68" s="17"/>
      <c r="DC68" s="17"/>
      <c r="DD68" s="17"/>
      <c r="DE68" s="17"/>
      <c r="DF68" s="17"/>
      <c r="DG68" s="17"/>
      <c r="DH68" s="17"/>
      <c r="DI68" s="17"/>
      <c r="DJ68" s="17"/>
      <c r="DK68" s="17"/>
      <c r="DL68" s="17"/>
      <c r="DM68" s="17"/>
      <c r="DN68" s="17"/>
      <c r="DO68" s="17"/>
      <c r="DP68" s="17"/>
      <c r="DQ68" s="17"/>
      <c r="DR68" s="17"/>
      <c r="DS68" s="17"/>
      <c r="DT68" s="17"/>
      <c r="DU68" s="17"/>
      <c r="DV68" s="17"/>
      <c r="DW68" s="17"/>
      <c r="DX68" s="17"/>
      <c r="DY68" s="17"/>
      <c r="DZ68" s="17"/>
      <c r="EA68" s="17"/>
      <c r="EB68" s="17"/>
      <c r="EC68" s="17"/>
      <c r="ED68" s="17"/>
      <c r="EE68" s="17"/>
      <c r="EF68" s="17"/>
      <c r="EG68" s="17"/>
      <c r="EH68" s="17"/>
      <c r="EI68" s="17"/>
      <c r="EJ68" s="17"/>
      <c r="EK68" s="17"/>
      <c r="EL68" s="17"/>
      <c r="EM68" s="17"/>
      <c r="EN68" s="17"/>
      <c r="EO68" s="17"/>
      <c r="EP68" s="17"/>
      <c r="EQ68" s="17"/>
      <c r="ER68" s="17"/>
      <c r="ES68" s="17"/>
      <c r="ET68" s="17"/>
      <c r="EU68" s="17"/>
      <c r="EV68" s="17"/>
      <c r="EW68" s="17"/>
      <c r="EX68" s="17"/>
      <c r="EY68" s="17"/>
      <c r="EZ68" s="17"/>
      <c r="FA68" s="17"/>
      <c r="FB68" s="17"/>
      <c r="FC68" s="17"/>
      <c r="FD68" s="17"/>
      <c r="FE68" s="17"/>
      <c r="FF68" s="17"/>
      <c r="FG68" s="17"/>
      <c r="FH68" s="17"/>
      <c r="FI68" s="17"/>
      <c r="FJ68" s="17"/>
      <c r="FK68" s="17"/>
      <c r="FL68" s="17"/>
      <c r="FM68" s="17"/>
      <c r="FN68" s="17"/>
      <c r="FO68" s="17"/>
      <c r="FP68" s="17"/>
      <c r="FQ68" s="17"/>
      <c r="FR68" s="17"/>
      <c r="FS68" s="17"/>
      <c r="FT68" s="17"/>
      <c r="FU68" s="17"/>
      <c r="FV68" s="17"/>
      <c r="FW68" s="17"/>
      <c r="FX68" s="17"/>
      <c r="FY68" s="17"/>
      <c r="FZ68" s="17"/>
      <c r="GA68" s="17"/>
      <c r="GB68" s="17"/>
      <c r="GC68" s="17"/>
      <c r="GD68" s="17"/>
      <c r="GE68" s="17"/>
      <c r="GF68" s="17"/>
      <c r="GG68" s="17"/>
      <c r="GH68" s="17"/>
      <c r="GI68" s="17"/>
      <c r="GJ68" s="17"/>
      <c r="GK68" s="17"/>
      <c r="GL68" s="17"/>
      <c r="GM68" s="17"/>
      <c r="GN68" s="17"/>
      <c r="GO68" s="17"/>
      <c r="GP68" s="17"/>
      <c r="GQ68" s="17"/>
      <c r="GR68" s="17"/>
      <c r="GS68" s="17"/>
      <c r="GT68" s="17"/>
      <c r="GU68" s="17"/>
      <c r="GV68" s="17"/>
      <c r="GW68" s="17"/>
      <c r="GX68" s="17"/>
      <c r="GY68" s="17"/>
      <c r="GZ68" s="17"/>
      <c r="HA68" s="17"/>
      <c r="HB68" s="17"/>
      <c r="HC68" s="17"/>
      <c r="HD68" s="17"/>
      <c r="HE68" s="17"/>
      <c r="HF68" s="17"/>
      <c r="HG68" s="17"/>
      <c r="HH68" s="17"/>
      <c r="HI68" s="17"/>
      <c r="HJ68" s="17"/>
      <c r="HK68" s="17"/>
      <c r="HL68" s="17"/>
      <c r="HM68" s="17"/>
      <c r="HN68" s="17"/>
      <c r="HO68" s="17"/>
      <c r="HP68" s="17"/>
      <c r="HQ68" s="17"/>
      <c r="HR68" s="17"/>
      <c r="HS68" s="17"/>
      <c r="HT68" s="17"/>
      <c r="HU68" s="17"/>
      <c r="HV68" s="17"/>
      <c r="HW68" s="17"/>
      <c r="HX68" s="17"/>
      <c r="HY68" s="17"/>
      <c r="HZ68" s="17"/>
      <c r="IA68" s="17"/>
      <c r="IB68" s="17"/>
      <c r="IC68" s="17"/>
      <c r="ID68" s="17"/>
      <c r="IE68" s="17"/>
      <c r="IF68" s="17"/>
      <c r="IG68" s="17"/>
    </row>
    <row r="69" spans="1:241" ht="15.75" thickBot="1">
      <c r="A69" s="72"/>
      <c r="B69" s="17"/>
      <c r="C69" s="17"/>
      <c r="D69" s="91" t="s">
        <v>1144</v>
      </c>
      <c r="E69" s="644" t="str">
        <f>'Data Sheet'!$C$40</f>
        <v>April 12, 2018</v>
      </c>
      <c r="F69" s="93" t="str">
        <f>'Data Sheet'!$C$38</f>
        <v>December 31, 2017</v>
      </c>
      <c r="G69" s="73"/>
      <c r="H69" s="72"/>
      <c r="I69" s="17"/>
      <c r="J69" s="17"/>
      <c r="K69" s="17"/>
      <c r="L69" s="643"/>
      <c r="M69" s="17"/>
      <c r="N69" s="73"/>
    </row>
    <row r="70" spans="1:241" ht="16.5" thickBot="1">
      <c r="A70" s="211" t="s">
        <v>419</v>
      </c>
      <c r="B70" s="212"/>
      <c r="C70" s="212"/>
      <c r="D70" s="212"/>
      <c r="E70" s="212"/>
      <c r="F70" s="212"/>
      <c r="G70" s="213"/>
      <c r="H70" s="72"/>
      <c r="I70" s="17"/>
      <c r="J70" s="17"/>
      <c r="K70" s="17"/>
      <c r="L70" s="17"/>
      <c r="M70" s="17"/>
      <c r="N70" s="73"/>
      <c r="P70" s="3791"/>
      <c r="Q70" s="3792"/>
      <c r="S70" s="3791"/>
      <c r="T70" s="3792"/>
      <c r="U70" s="3515"/>
    </row>
    <row r="71" spans="1:241" ht="12.75" customHeight="1">
      <c r="A71" s="211" t="s">
        <v>441</v>
      </c>
      <c r="B71" s="212"/>
      <c r="C71" s="212"/>
      <c r="D71" s="212"/>
      <c r="E71" s="212"/>
      <c r="F71" s="212"/>
      <c r="G71" s="213"/>
      <c r="H71" s="72"/>
      <c r="I71" s="17"/>
      <c r="J71" s="17"/>
      <c r="K71" s="17"/>
      <c r="L71" s="17"/>
      <c r="M71" s="17"/>
      <c r="N71" s="73"/>
      <c r="Q71" s="2438"/>
      <c r="T71" s="2932"/>
    </row>
    <row r="72" spans="1:241" ht="12.75" customHeight="1">
      <c r="A72" s="219"/>
      <c r="B72" s="91"/>
      <c r="C72" s="3509" t="s">
        <v>1428</v>
      </c>
      <c r="D72" s="271" t="s">
        <v>1053</v>
      </c>
      <c r="E72" s="271" t="s">
        <v>1054</v>
      </c>
      <c r="F72" s="91"/>
      <c r="G72" s="83"/>
      <c r="H72" s="72"/>
      <c r="I72" s="17"/>
      <c r="J72" s="17"/>
      <c r="K72" s="17"/>
      <c r="L72" s="17"/>
      <c r="M72" s="17"/>
      <c r="N72" s="386"/>
      <c r="Q72" s="2438"/>
    </row>
    <row r="73" spans="1:241" ht="12.75" customHeight="1">
      <c r="A73" s="219"/>
      <c r="B73" s="271" t="s">
        <v>444</v>
      </c>
      <c r="C73" s="3509" t="s">
        <v>1055</v>
      </c>
      <c r="D73" s="271" t="s">
        <v>1056</v>
      </c>
      <c r="E73" s="271" t="s">
        <v>1057</v>
      </c>
      <c r="F73" s="93"/>
      <c r="G73" s="95"/>
      <c r="H73" s="72"/>
      <c r="I73" s="17"/>
      <c r="J73" s="17"/>
      <c r="K73" s="17"/>
      <c r="L73" s="17"/>
      <c r="M73" s="17"/>
      <c r="N73" s="386"/>
      <c r="Q73" s="2438"/>
    </row>
    <row r="74" spans="1:241" ht="12.75" customHeight="1">
      <c r="A74" s="219" t="s">
        <v>1714</v>
      </c>
      <c r="B74" s="271" t="s">
        <v>452</v>
      </c>
      <c r="C74" s="3509" t="s">
        <v>1058</v>
      </c>
      <c r="D74" s="271" t="s">
        <v>1059</v>
      </c>
      <c r="E74" s="271" t="s">
        <v>1060</v>
      </c>
      <c r="F74" s="271" t="s">
        <v>2318</v>
      </c>
      <c r="G74" s="218" t="s">
        <v>2318</v>
      </c>
      <c r="H74" s="72"/>
      <c r="I74" s="17"/>
      <c r="J74" s="17"/>
      <c r="K74" s="17"/>
      <c r="L74" s="17"/>
      <c r="M74" s="17"/>
      <c r="N74" s="386"/>
      <c r="Q74" s="3541"/>
      <c r="T74" s="3541"/>
      <c r="U74" s="2438"/>
    </row>
    <row r="75" spans="1:241" ht="12.75" customHeight="1">
      <c r="A75" s="220" t="s">
        <v>1717</v>
      </c>
      <c r="B75" s="307" t="s">
        <v>3005</v>
      </c>
      <c r="C75" s="307" t="s">
        <v>181</v>
      </c>
      <c r="D75" s="307" t="s">
        <v>182</v>
      </c>
      <c r="E75" s="307" t="s">
        <v>183</v>
      </c>
      <c r="F75" s="307" t="s">
        <v>184</v>
      </c>
      <c r="G75" s="221" t="s">
        <v>1061</v>
      </c>
      <c r="H75" s="72"/>
      <c r="I75" s="17"/>
      <c r="J75" s="17"/>
      <c r="K75" s="17"/>
      <c r="L75" s="17"/>
      <c r="M75" s="17"/>
      <c r="N75" s="386"/>
    </row>
    <row r="76" spans="1:241" ht="15.75" thickBot="1">
      <c r="A76" s="219"/>
      <c r="B76" s="91" t="s">
        <v>458</v>
      </c>
      <c r="C76" s="91"/>
      <c r="D76" s="91"/>
      <c r="E76" s="91"/>
      <c r="F76" s="91"/>
      <c r="G76" s="83"/>
      <c r="H76" s="72"/>
      <c r="I76" s="17"/>
      <c r="J76" s="17"/>
      <c r="K76" s="17"/>
      <c r="L76" s="17"/>
      <c r="M76" s="17"/>
      <c r="N76" s="386"/>
    </row>
    <row r="77" spans="1:241" ht="16.5" thickBot="1">
      <c r="A77" s="219">
        <v>1</v>
      </c>
      <c r="B77" s="91" t="s">
        <v>459</v>
      </c>
      <c r="C77" s="3502">
        <v>3794185</v>
      </c>
      <c r="D77" s="293"/>
      <c r="E77" s="293"/>
      <c r="F77" s="293"/>
      <c r="G77" s="263"/>
      <c r="H77" s="382"/>
      <c r="I77" s="387"/>
      <c r="J77" s="387"/>
      <c r="K77" s="287"/>
      <c r="L77" s="287"/>
      <c r="M77" s="387"/>
      <c r="N77" s="386"/>
      <c r="P77" s="3791"/>
      <c r="Q77" s="3792"/>
      <c r="S77" s="3791"/>
      <c r="T77" s="3792"/>
      <c r="U77" s="3515"/>
    </row>
    <row r="78" spans="1:241">
      <c r="A78" s="219">
        <v>2</v>
      </c>
      <c r="B78" s="91" t="s">
        <v>460</v>
      </c>
      <c r="C78" s="288"/>
      <c r="D78" s="293"/>
      <c r="E78" s="288"/>
      <c r="F78" s="288">
        <v>8612608</v>
      </c>
      <c r="G78" s="264"/>
      <c r="H78" s="330"/>
      <c r="I78" s="387"/>
      <c r="J78" s="287"/>
      <c r="K78" s="287"/>
      <c r="L78" s="287"/>
      <c r="M78" s="287"/>
      <c r="N78" s="386"/>
      <c r="Q78" s="2438"/>
      <c r="T78" s="2932"/>
    </row>
    <row r="79" spans="1:241">
      <c r="A79" s="219">
        <v>3</v>
      </c>
      <c r="B79" s="91" t="s">
        <v>461</v>
      </c>
      <c r="C79" s="288"/>
      <c r="D79" s="288"/>
      <c r="E79" s="288"/>
      <c r="F79" s="288"/>
      <c r="G79" s="264"/>
      <c r="H79" s="330"/>
      <c r="I79" s="287"/>
      <c r="J79" s="287"/>
      <c r="K79" s="287"/>
      <c r="L79" s="287"/>
      <c r="M79" s="287"/>
      <c r="N79" s="386"/>
      <c r="Q79" s="2438"/>
    </row>
    <row r="80" spans="1:241">
      <c r="A80" s="219">
        <v>4</v>
      </c>
      <c r="B80" s="91"/>
      <c r="C80" s="288"/>
      <c r="D80" s="288"/>
      <c r="E80" s="288"/>
      <c r="F80" s="288"/>
      <c r="G80" s="264"/>
      <c r="H80" s="330"/>
      <c r="I80" s="287"/>
      <c r="J80" s="287"/>
      <c r="K80" s="287"/>
      <c r="L80" s="287"/>
      <c r="M80" s="287"/>
      <c r="N80" s="386"/>
      <c r="Q80" s="2438"/>
    </row>
    <row r="81" spans="1:21">
      <c r="A81" s="219">
        <v>5</v>
      </c>
      <c r="B81" s="91" t="s">
        <v>462</v>
      </c>
      <c r="C81" s="248">
        <f>SUM(C77:C80)</f>
        <v>3794185</v>
      </c>
      <c r="D81" s="248">
        <f>SUM(D77:D80)</f>
        <v>0</v>
      </c>
      <c r="E81" s="248">
        <f>SUM(E77:E80)</f>
        <v>0</v>
      </c>
      <c r="F81" s="248">
        <f>SUM(F77:F80)</f>
        <v>8612608</v>
      </c>
      <c r="G81" s="247">
        <f>SUM(G77:G80)</f>
        <v>0</v>
      </c>
      <c r="H81" s="330"/>
      <c r="I81" s="287"/>
      <c r="J81" s="287"/>
      <c r="K81" s="287"/>
      <c r="L81" s="287"/>
      <c r="M81" s="287"/>
      <c r="N81" s="386"/>
      <c r="Q81" s="3541"/>
      <c r="T81" s="3541"/>
      <c r="U81" s="2438"/>
    </row>
    <row r="82" spans="1:21">
      <c r="A82" s="219"/>
      <c r="B82" s="91" t="s">
        <v>463</v>
      </c>
      <c r="C82" s="288"/>
      <c r="D82" s="288"/>
      <c r="E82" s="288"/>
      <c r="F82" s="288"/>
      <c r="G82" s="264"/>
      <c r="H82" s="330"/>
      <c r="I82" s="287"/>
      <c r="J82" s="287"/>
      <c r="K82" s="287"/>
      <c r="L82" s="287"/>
      <c r="M82" s="287"/>
      <c r="N82" s="386"/>
    </row>
    <row r="83" spans="1:21">
      <c r="A83" s="219">
        <v>6</v>
      </c>
      <c r="B83" s="91" t="s">
        <v>6550</v>
      </c>
      <c r="C83" s="288">
        <v>874970</v>
      </c>
      <c r="D83" s="288"/>
      <c r="E83" s="288"/>
      <c r="F83" s="288">
        <v>-143863</v>
      </c>
      <c r="G83" s="264"/>
      <c r="H83" s="330"/>
      <c r="I83" s="287"/>
      <c r="J83" s="287"/>
      <c r="K83" s="287"/>
      <c r="L83" s="287"/>
      <c r="M83" s="287"/>
      <c r="N83" s="386"/>
    </row>
    <row r="84" spans="1:21" ht="23.25">
      <c r="A84" s="219">
        <v>7</v>
      </c>
      <c r="B84" s="91" t="s">
        <v>6551</v>
      </c>
      <c r="C84" s="288"/>
      <c r="D84" s="288"/>
      <c r="E84" s="288"/>
      <c r="F84" s="288"/>
      <c r="G84" s="264"/>
      <c r="H84" s="388" t="s">
        <v>1062</v>
      </c>
      <c r="I84" s="389"/>
      <c r="J84" s="389"/>
      <c r="K84" s="389"/>
      <c r="L84" s="389"/>
      <c r="M84" s="389"/>
      <c r="N84" s="70"/>
    </row>
    <row r="85" spans="1:21">
      <c r="A85" s="219">
        <v>8</v>
      </c>
      <c r="B85" s="91" t="s">
        <v>6552</v>
      </c>
      <c r="C85" s="288"/>
      <c r="D85" s="288"/>
      <c r="E85" s="288"/>
      <c r="F85" s="288"/>
      <c r="G85" s="264"/>
      <c r="H85" s="330"/>
      <c r="I85" s="287"/>
      <c r="J85" s="287"/>
      <c r="K85" s="287"/>
      <c r="L85" s="287"/>
      <c r="M85" s="287"/>
      <c r="N85" s="386"/>
    </row>
    <row r="86" spans="1:21">
      <c r="A86" s="219">
        <v>9</v>
      </c>
      <c r="B86" s="91" t="s">
        <v>2469</v>
      </c>
      <c r="C86" s="288" t="s">
        <v>1774</v>
      </c>
      <c r="D86" s="288"/>
      <c r="E86" s="288" t="s">
        <v>1774</v>
      </c>
      <c r="F86" s="288">
        <v>10832864</v>
      </c>
      <c r="G86" s="264" t="s">
        <v>1774</v>
      </c>
      <c r="H86" s="330"/>
      <c r="I86" s="287"/>
      <c r="J86" s="287"/>
      <c r="K86" s="287"/>
      <c r="L86" s="287"/>
      <c r="M86" s="287"/>
      <c r="N86" s="386"/>
    </row>
    <row r="87" spans="1:21">
      <c r="A87" s="219">
        <v>10</v>
      </c>
      <c r="B87" s="91" t="s">
        <v>6553</v>
      </c>
      <c r="C87" s="288"/>
      <c r="D87" s="288"/>
      <c r="E87" s="288"/>
      <c r="F87" s="288"/>
      <c r="G87" s="264"/>
      <c r="H87" s="330"/>
      <c r="I87" s="287"/>
      <c r="J87" s="287"/>
      <c r="K87" s="287"/>
      <c r="L87" s="287"/>
      <c r="M87" s="287"/>
      <c r="N87" s="386"/>
    </row>
    <row r="88" spans="1:21">
      <c r="A88" s="219">
        <v>11</v>
      </c>
      <c r="B88" s="91"/>
      <c r="C88" s="288"/>
      <c r="D88" s="288"/>
      <c r="E88" s="288"/>
      <c r="F88" s="288"/>
      <c r="G88" s="264"/>
      <c r="H88" s="330"/>
      <c r="I88" s="287"/>
      <c r="J88" s="287"/>
      <c r="K88" s="287"/>
      <c r="L88" s="287"/>
      <c r="M88" s="287"/>
      <c r="N88" s="386"/>
    </row>
    <row r="89" spans="1:21">
      <c r="A89" s="219">
        <v>12</v>
      </c>
      <c r="B89" s="91"/>
      <c r="C89" s="288"/>
      <c r="D89" s="288"/>
      <c r="E89" s="288"/>
      <c r="F89" s="288"/>
      <c r="G89" s="264"/>
      <c r="H89" s="330"/>
      <c r="I89" s="287"/>
      <c r="J89" s="287"/>
      <c r="K89" s="287"/>
      <c r="L89" s="287"/>
      <c r="M89" s="287"/>
      <c r="N89" s="386"/>
    </row>
    <row r="90" spans="1:21">
      <c r="A90" s="219">
        <v>13</v>
      </c>
      <c r="B90" s="91"/>
      <c r="C90" s="288"/>
      <c r="D90" s="288"/>
      <c r="E90" s="288"/>
      <c r="F90" s="288"/>
      <c r="G90" s="264"/>
      <c r="H90" s="330"/>
      <c r="I90" s="287"/>
      <c r="J90" s="287"/>
      <c r="K90" s="287"/>
      <c r="L90" s="287"/>
      <c r="M90" s="287"/>
      <c r="N90" s="386"/>
    </row>
    <row r="91" spans="1:21">
      <c r="A91" s="219">
        <v>14</v>
      </c>
      <c r="B91" s="91"/>
      <c r="C91" s="288"/>
      <c r="D91" s="288"/>
      <c r="E91" s="288"/>
      <c r="F91" s="288"/>
      <c r="G91" s="264"/>
      <c r="H91" s="330"/>
      <c r="I91" s="287"/>
      <c r="J91" s="287"/>
      <c r="K91" s="287"/>
      <c r="L91" s="287"/>
      <c r="M91" s="287"/>
      <c r="N91" s="386"/>
    </row>
    <row r="92" spans="1:21">
      <c r="A92" s="219">
        <v>15</v>
      </c>
      <c r="B92" s="91"/>
      <c r="C92" s="288" t="s">
        <v>1774</v>
      </c>
      <c r="D92" s="288"/>
      <c r="E92" s="288" t="s">
        <v>1774</v>
      </c>
      <c r="F92" s="288" t="s">
        <v>1774</v>
      </c>
      <c r="G92" s="264" t="s">
        <v>1774</v>
      </c>
      <c r="H92" s="330"/>
      <c r="I92" s="287"/>
      <c r="J92" s="287"/>
      <c r="K92" s="287"/>
      <c r="L92" s="287"/>
      <c r="M92" s="287"/>
      <c r="N92" s="386"/>
    </row>
    <row r="93" spans="1:21">
      <c r="A93" s="219">
        <v>16</v>
      </c>
      <c r="B93" s="91"/>
      <c r="C93" s="288"/>
      <c r="D93" s="288"/>
      <c r="E93" s="288"/>
      <c r="F93" s="288"/>
      <c r="G93" s="264"/>
      <c r="H93" s="330"/>
      <c r="I93" s="287"/>
      <c r="J93" s="287"/>
      <c r="K93" s="287"/>
      <c r="L93" s="287"/>
      <c r="M93" s="287"/>
      <c r="N93" s="386"/>
    </row>
    <row r="94" spans="1:21">
      <c r="A94" s="219">
        <v>17</v>
      </c>
      <c r="B94" s="91"/>
      <c r="C94" s="288"/>
      <c r="D94" s="288"/>
      <c r="E94" s="288"/>
      <c r="F94" s="288"/>
      <c r="G94" s="264"/>
      <c r="H94" s="330"/>
      <c r="I94" s="287"/>
      <c r="J94" s="287"/>
      <c r="K94" s="287"/>
      <c r="L94" s="287"/>
      <c r="M94" s="287"/>
      <c r="N94" s="386"/>
    </row>
    <row r="95" spans="1:21">
      <c r="A95" s="219">
        <v>18</v>
      </c>
      <c r="B95" s="91" t="s">
        <v>462</v>
      </c>
      <c r="C95" s="248">
        <f>SUM(C83:C94)</f>
        <v>874970</v>
      </c>
      <c r="D95" s="248">
        <f>SUM(D83:D94)</f>
        <v>0</v>
      </c>
      <c r="E95" s="248">
        <f>SUM(E83:E94)</f>
        <v>0</v>
      </c>
      <c r="F95" s="248">
        <f>SUM(F83:F94)</f>
        <v>10689001</v>
      </c>
      <c r="G95" s="247">
        <f>SUM(G83:G94)</f>
        <v>0</v>
      </c>
      <c r="H95" s="330"/>
      <c r="I95" s="287"/>
      <c r="J95" s="287"/>
      <c r="K95" s="287"/>
      <c r="L95" s="287"/>
      <c r="M95" s="287"/>
      <c r="N95" s="386"/>
    </row>
    <row r="96" spans="1:21">
      <c r="A96" s="219"/>
      <c r="B96" s="91" t="s">
        <v>2470</v>
      </c>
      <c r="C96" s="288"/>
      <c r="D96" s="288"/>
      <c r="E96" s="288"/>
      <c r="F96" s="288"/>
      <c r="G96" s="264"/>
      <c r="H96" s="330"/>
      <c r="I96" s="287"/>
      <c r="J96" s="287"/>
      <c r="K96" s="287"/>
      <c r="L96" s="287"/>
      <c r="M96" s="287"/>
      <c r="N96" s="386"/>
    </row>
    <row r="97" spans="1:14">
      <c r="A97" s="219">
        <v>19</v>
      </c>
      <c r="B97" s="91" t="s">
        <v>2471</v>
      </c>
      <c r="C97" s="288">
        <v>556312</v>
      </c>
      <c r="D97" s="288"/>
      <c r="E97" s="288"/>
      <c r="F97" s="288">
        <v>579682</v>
      </c>
      <c r="G97" s="264"/>
      <c r="H97" s="330"/>
      <c r="I97" s="287"/>
      <c r="J97" s="287"/>
      <c r="K97" s="287"/>
      <c r="L97" s="287"/>
      <c r="M97" s="287"/>
      <c r="N97" s="386"/>
    </row>
    <row r="98" spans="1:14">
      <c r="A98" s="219">
        <v>20</v>
      </c>
      <c r="B98" s="91" t="s">
        <v>2472</v>
      </c>
      <c r="C98" s="288"/>
      <c r="D98" s="288"/>
      <c r="E98" s="288"/>
      <c r="F98" s="288"/>
      <c r="G98" s="264"/>
      <c r="H98" s="330"/>
      <c r="I98" s="287"/>
      <c r="J98" s="287"/>
      <c r="K98" s="287"/>
      <c r="L98" s="287"/>
      <c r="M98" s="287"/>
      <c r="N98" s="386"/>
    </row>
    <row r="99" spans="1:14">
      <c r="A99" s="219">
        <v>21</v>
      </c>
      <c r="B99" s="91"/>
      <c r="C99" s="288"/>
      <c r="D99" s="288"/>
      <c r="E99" s="288"/>
      <c r="F99" s="288"/>
      <c r="G99" s="264"/>
      <c r="H99" s="330"/>
      <c r="I99" s="287"/>
      <c r="J99" s="287"/>
      <c r="K99" s="287"/>
      <c r="L99" s="287"/>
      <c r="M99" s="287"/>
      <c r="N99" s="386"/>
    </row>
    <row r="100" spans="1:14">
      <c r="A100" s="219">
        <v>22</v>
      </c>
      <c r="B100" s="91"/>
      <c r="C100" s="288"/>
      <c r="D100" s="288"/>
      <c r="E100" s="288"/>
      <c r="F100" s="288"/>
      <c r="G100" s="264"/>
      <c r="H100" s="330"/>
      <c r="I100" s="287"/>
      <c r="J100" s="287"/>
      <c r="K100" s="287"/>
      <c r="L100" s="287"/>
      <c r="M100" s="287"/>
      <c r="N100" s="386"/>
    </row>
    <row r="101" spans="1:14">
      <c r="A101" s="219">
        <v>23</v>
      </c>
      <c r="B101" s="91"/>
      <c r="C101" s="288"/>
      <c r="D101" s="288"/>
      <c r="E101" s="288"/>
      <c r="F101" s="288"/>
      <c r="G101" s="264"/>
      <c r="H101" s="330"/>
      <c r="I101" s="287"/>
      <c r="J101" s="287"/>
      <c r="K101" s="287"/>
      <c r="L101" s="287"/>
      <c r="M101" s="287"/>
      <c r="N101" s="386"/>
    </row>
    <row r="102" spans="1:14">
      <c r="A102" s="219">
        <v>24</v>
      </c>
      <c r="B102" s="91"/>
      <c r="C102" s="288"/>
      <c r="D102" s="288"/>
      <c r="E102" s="288"/>
      <c r="F102" s="288"/>
      <c r="G102" s="264"/>
      <c r="H102" s="330"/>
      <c r="I102" s="287"/>
      <c r="J102" s="287"/>
      <c r="K102" s="287"/>
      <c r="L102" s="287"/>
      <c r="M102" s="287"/>
      <c r="N102" s="386"/>
    </row>
    <row r="103" spans="1:14">
      <c r="A103" s="219">
        <v>25</v>
      </c>
      <c r="B103" s="91"/>
      <c r="C103" s="288"/>
      <c r="D103" s="288"/>
      <c r="E103" s="288"/>
      <c r="F103" s="288"/>
      <c r="G103" s="264"/>
      <c r="H103" s="330"/>
      <c r="I103" s="287"/>
      <c r="J103" s="287"/>
      <c r="K103" s="287"/>
      <c r="L103" s="287"/>
      <c r="M103" s="287"/>
      <c r="N103" s="386"/>
    </row>
    <row r="104" spans="1:14">
      <c r="A104" s="219">
        <v>26</v>
      </c>
      <c r="B104" s="91" t="s">
        <v>462</v>
      </c>
      <c r="C104" s="248">
        <f>SUM(C97:C103)</f>
        <v>556312</v>
      </c>
      <c r="D104" s="248">
        <f>SUM(D97:D103)</f>
        <v>0</v>
      </c>
      <c r="E104" s="248">
        <f>SUM(E97:E103)</f>
        <v>0</v>
      </c>
      <c r="F104" s="248">
        <f>SUM(F97:F103)</f>
        <v>579682</v>
      </c>
      <c r="G104" s="247">
        <f>SUM(G97:G103)</f>
        <v>0</v>
      </c>
      <c r="H104" s="330"/>
      <c r="I104" s="287"/>
      <c r="J104" s="287"/>
      <c r="K104" s="287"/>
      <c r="L104" s="287"/>
      <c r="M104" s="287"/>
      <c r="N104" s="386"/>
    </row>
    <row r="105" spans="1:14">
      <c r="A105" s="219"/>
      <c r="B105" s="91" t="s">
        <v>1049</v>
      </c>
      <c r="C105" s="288"/>
      <c r="D105" s="288"/>
      <c r="E105" s="288"/>
      <c r="F105" s="288"/>
      <c r="G105" s="264"/>
      <c r="H105" s="330"/>
      <c r="I105" s="287"/>
      <c r="J105" s="287"/>
      <c r="K105" s="287"/>
      <c r="L105" s="287"/>
      <c r="M105" s="287"/>
      <c r="N105" s="386"/>
    </row>
    <row r="106" spans="1:14">
      <c r="A106" s="219">
        <v>27</v>
      </c>
      <c r="B106" s="91"/>
      <c r="C106" s="288"/>
      <c r="D106" s="288"/>
      <c r="E106" s="288"/>
      <c r="F106" s="288"/>
      <c r="G106" s="264"/>
      <c r="H106" s="330"/>
      <c r="I106" s="287"/>
      <c r="J106" s="287"/>
      <c r="K106" s="287"/>
      <c r="L106" s="287"/>
      <c r="M106" s="287"/>
      <c r="N106" s="386"/>
    </row>
    <row r="107" spans="1:14">
      <c r="A107" s="219">
        <v>28</v>
      </c>
      <c r="B107" s="91" t="s">
        <v>2318</v>
      </c>
      <c r="C107" s="288"/>
      <c r="D107" s="288"/>
      <c r="E107" s="288"/>
      <c r="F107" s="288"/>
      <c r="G107" s="264"/>
      <c r="H107" s="330"/>
      <c r="I107" s="287"/>
      <c r="J107" s="287"/>
      <c r="K107" s="287"/>
      <c r="L107" s="287"/>
      <c r="M107" s="287"/>
      <c r="N107" s="386"/>
    </row>
    <row r="108" spans="1:14">
      <c r="A108" s="219">
        <v>29</v>
      </c>
      <c r="B108" s="91"/>
      <c r="C108" s="91"/>
      <c r="D108" s="91"/>
      <c r="E108" s="91"/>
      <c r="F108" s="91"/>
      <c r="G108" s="83"/>
      <c r="H108" s="72"/>
      <c r="I108" s="17"/>
      <c r="J108" s="17"/>
      <c r="K108" s="17"/>
      <c r="L108" s="17"/>
      <c r="M108" s="17"/>
      <c r="N108" s="386"/>
    </row>
    <row r="109" spans="1:14">
      <c r="A109" s="219">
        <v>30</v>
      </c>
      <c r="B109" s="91"/>
      <c r="C109" s="288"/>
      <c r="D109" s="288"/>
      <c r="E109" s="288"/>
      <c r="F109" s="288"/>
      <c r="G109" s="264"/>
      <c r="H109" s="330"/>
      <c r="I109" s="287"/>
      <c r="J109" s="287"/>
      <c r="K109" s="287"/>
      <c r="L109" s="287"/>
      <c r="M109" s="287"/>
      <c r="N109" s="386"/>
    </row>
    <row r="110" spans="1:14">
      <c r="A110" s="219">
        <v>31</v>
      </c>
      <c r="B110" s="277"/>
      <c r="C110" s="288"/>
      <c r="D110" s="288"/>
      <c r="E110" s="288"/>
      <c r="F110" s="288"/>
      <c r="G110" s="263"/>
      <c r="H110" s="330"/>
      <c r="I110" s="287"/>
      <c r="J110" s="287"/>
      <c r="K110" s="287"/>
      <c r="L110" s="287"/>
      <c r="M110" s="287"/>
      <c r="N110" s="386"/>
    </row>
    <row r="111" spans="1:14">
      <c r="A111" s="219">
        <v>32</v>
      </c>
      <c r="B111" s="91"/>
      <c r="C111" s="91"/>
      <c r="D111" s="91"/>
      <c r="E111" s="91"/>
      <c r="F111" s="91"/>
      <c r="G111" s="263"/>
      <c r="H111" s="72"/>
      <c r="I111" s="17"/>
      <c r="J111" s="17"/>
      <c r="K111" s="17"/>
      <c r="L111" s="17"/>
      <c r="M111" s="17"/>
      <c r="N111" s="386"/>
    </row>
    <row r="112" spans="1:14">
      <c r="A112" s="219">
        <v>33</v>
      </c>
      <c r="B112" s="91"/>
      <c r="C112" s="288"/>
      <c r="D112" s="288"/>
      <c r="E112" s="288"/>
      <c r="F112" s="288"/>
      <c r="G112" s="264"/>
      <c r="H112" s="330"/>
      <c r="I112" s="287"/>
      <c r="J112" s="287"/>
      <c r="K112" s="287"/>
      <c r="L112" s="287"/>
      <c r="M112" s="287"/>
      <c r="N112" s="386"/>
    </row>
    <row r="113" spans="1:14">
      <c r="A113" s="219">
        <v>34</v>
      </c>
      <c r="B113" s="91"/>
      <c r="C113" s="91"/>
      <c r="D113" s="91"/>
      <c r="E113" s="91"/>
      <c r="F113" s="91"/>
      <c r="G113" s="264"/>
      <c r="H113" s="72"/>
      <c r="I113" s="17"/>
      <c r="J113" s="17"/>
      <c r="K113" s="17"/>
      <c r="L113" s="17"/>
      <c r="M113" s="17"/>
      <c r="N113" s="386"/>
    </row>
    <row r="114" spans="1:14">
      <c r="A114" s="219">
        <v>35</v>
      </c>
      <c r="B114" s="91"/>
      <c r="C114" s="91"/>
      <c r="D114" s="91"/>
      <c r="E114" s="91"/>
      <c r="F114" s="91"/>
      <c r="G114" s="264"/>
      <c r="H114" s="72"/>
      <c r="I114" s="17"/>
      <c r="J114" s="17"/>
      <c r="K114" s="17"/>
      <c r="L114" s="17"/>
      <c r="M114" s="17"/>
      <c r="N114" s="386"/>
    </row>
    <row r="115" spans="1:14">
      <c r="A115" s="219">
        <v>36</v>
      </c>
      <c r="B115" s="91"/>
      <c r="C115" s="288"/>
      <c r="D115" s="91"/>
      <c r="E115" s="91"/>
      <c r="F115" s="91"/>
      <c r="G115" s="383"/>
      <c r="H115" s="330"/>
      <c r="I115" s="287"/>
      <c r="J115" s="287"/>
      <c r="K115" s="287"/>
      <c r="L115" s="287"/>
      <c r="M115" s="287"/>
      <c r="N115" s="386"/>
    </row>
    <row r="116" spans="1:14">
      <c r="A116" s="219">
        <v>37</v>
      </c>
      <c r="B116" s="91"/>
      <c r="C116" s="91"/>
      <c r="D116" s="288"/>
      <c r="E116" s="288"/>
      <c r="F116" s="288"/>
      <c r="G116" s="383"/>
      <c r="H116" s="330"/>
      <c r="I116" s="287"/>
      <c r="J116" s="287"/>
      <c r="K116" s="287"/>
      <c r="L116" s="287"/>
      <c r="M116" s="287"/>
      <c r="N116" s="386"/>
    </row>
    <row r="117" spans="1:14">
      <c r="A117" s="219">
        <v>38</v>
      </c>
      <c r="B117" s="91"/>
      <c r="C117" s="288"/>
      <c r="D117" s="288"/>
      <c r="E117" s="288"/>
      <c r="F117" s="288"/>
      <c r="G117" s="383"/>
      <c r="H117" s="330"/>
      <c r="I117" s="287"/>
      <c r="J117" s="287"/>
      <c r="K117" s="287"/>
      <c r="L117" s="287"/>
      <c r="M117" s="287"/>
      <c r="N117" s="386"/>
    </row>
    <row r="118" spans="1:14">
      <c r="A118" s="219">
        <v>39</v>
      </c>
      <c r="B118" s="91"/>
      <c r="C118" s="91"/>
      <c r="D118" s="91"/>
      <c r="E118" s="91"/>
      <c r="F118" s="91"/>
      <c r="G118" s="383"/>
      <c r="H118" s="330"/>
      <c r="I118" s="287"/>
      <c r="J118" s="287"/>
      <c r="K118" s="287"/>
      <c r="L118" s="287"/>
      <c r="M118" s="287"/>
      <c r="N118" s="386"/>
    </row>
    <row r="119" spans="1:14" ht="15.75" thickBot="1">
      <c r="A119" s="308">
        <v>40</v>
      </c>
      <c r="B119" s="235" t="s">
        <v>172</v>
      </c>
      <c r="C119" s="254">
        <f>C81+C95+C104+SUM(C105:C118)</f>
        <v>5225467</v>
      </c>
      <c r="D119" s="254">
        <f>D81+D95+D104+SUM(D105:D118)</f>
        <v>0</v>
      </c>
      <c r="E119" s="254">
        <f>E81+E95+E104+SUM(E105:E118)</f>
        <v>0</v>
      </c>
      <c r="F119" s="254">
        <f>F81+F95+F104+SUM(F105:F118)</f>
        <v>19881291</v>
      </c>
      <c r="G119" s="252">
        <f>G81+G95+G104+SUM(G105:G118)</f>
        <v>0</v>
      </c>
      <c r="H119" s="390"/>
      <c r="I119" s="391"/>
      <c r="J119" s="391"/>
      <c r="K119" s="391"/>
      <c r="L119" s="391"/>
      <c r="M119" s="391"/>
      <c r="N119" s="392"/>
    </row>
    <row r="120" spans="1:14" ht="17.25" customHeight="1"/>
    <row r="121" spans="1:14" ht="12.75" customHeight="1">
      <c r="A121" s="17" t="str">
        <f>A65</f>
        <v>FERC FORM NO.1 (ED.  12-96) NYPSC Modified-96</v>
      </c>
      <c r="B121" s="17"/>
      <c r="C121" s="384"/>
      <c r="D121" s="17"/>
      <c r="E121" s="69"/>
      <c r="F121" s="69"/>
      <c r="G121" s="69"/>
      <c r="H121" s="17" t="s">
        <v>1063</v>
      </c>
      <c r="I121" s="384"/>
      <c r="J121" s="17"/>
      <c r="K121" s="17"/>
      <c r="L121" s="69"/>
      <c r="M121" s="69" t="s">
        <v>1064</v>
      </c>
      <c r="N121" s="69"/>
    </row>
    <row r="122" spans="1:14" ht="12.75" customHeight="1">
      <c r="A122" s="69" t="s">
        <v>1065</v>
      </c>
      <c r="B122" s="69"/>
      <c r="C122" s="69"/>
      <c r="D122" s="69"/>
      <c r="E122" s="69"/>
      <c r="F122" s="69"/>
      <c r="G122" s="69"/>
      <c r="H122" s="69" t="s">
        <v>1066</v>
      </c>
      <c r="I122" s="69"/>
      <c r="J122" s="69"/>
      <c r="K122" s="69"/>
      <c r="L122" s="69"/>
      <c r="M122" s="69"/>
      <c r="N122" s="69"/>
    </row>
    <row r="123" spans="1:14" ht="12.75" customHeight="1"/>
    <row r="124" spans="1:14" ht="12.75" customHeight="1"/>
    <row r="125" spans="1:14" ht="12.75" customHeight="1">
      <c r="C125" s="3484"/>
      <c r="D125" s="3483"/>
      <c r="H125" s="3435"/>
      <c r="J125" s="2438"/>
    </row>
    <row r="126" spans="1:14" ht="12.75" customHeight="1"/>
    <row r="127" spans="1:14" ht="12.75" customHeight="1">
      <c r="J127" s="2438"/>
      <c r="K127" s="2438"/>
    </row>
    <row r="128" spans="1:14" ht="12.75" customHeight="1">
      <c r="C128" s="3435"/>
    </row>
    <row r="129" spans="1:3" ht="12.75" customHeight="1"/>
    <row r="130" spans="1:3" ht="12.75" customHeight="1"/>
    <row r="131" spans="1:3" ht="12.75" customHeight="1">
      <c r="A131" s="17"/>
      <c r="B131"/>
      <c r="C131" s="17"/>
    </row>
    <row r="132" spans="1:3" ht="12.75" customHeight="1">
      <c r="A132" s="17"/>
      <c r="B132"/>
    </row>
    <row r="133" spans="1:3" ht="12.75" customHeight="1">
      <c r="A133" s="17"/>
      <c r="B133"/>
    </row>
    <row r="134" spans="1:3" ht="12.75" customHeight="1">
      <c r="A134" s="17"/>
      <c r="B134"/>
    </row>
    <row r="135" spans="1:3" ht="12.75" customHeight="1">
      <c r="A135" s="17"/>
      <c r="B135"/>
    </row>
    <row r="136" spans="1:3" ht="12.75" customHeight="1">
      <c r="A136" s="17"/>
      <c r="B136"/>
    </row>
    <row r="137" spans="1:3" ht="12.75" customHeight="1">
      <c r="A137" s="17"/>
      <c r="B137"/>
    </row>
    <row r="138" spans="1:3" ht="12.75" customHeight="1">
      <c r="A138" s="17"/>
      <c r="B138"/>
    </row>
    <row r="139" spans="1:3" ht="12.75" customHeight="1">
      <c r="A139" s="17"/>
      <c r="B139"/>
    </row>
    <row r="140" spans="1:3" ht="12.75" customHeight="1">
      <c r="A140" s="17"/>
      <c r="B140"/>
    </row>
    <row r="141" spans="1:3" ht="12.75" customHeight="1">
      <c r="A141" s="17"/>
      <c r="B141"/>
    </row>
  </sheetData>
  <mergeCells count="4">
    <mergeCell ref="P70:Q70"/>
    <mergeCell ref="S70:T70"/>
    <mergeCell ref="P77:Q77"/>
    <mergeCell ref="S77:T77"/>
  </mergeCells>
  <printOptions horizontalCentered="1" verticalCentered="1"/>
  <pageMargins left="0.5" right="0.5" top="0.5" bottom="0.5" header="0.5" footer="0.5"/>
  <pageSetup scale="62" fitToWidth="2" fitToHeight="2" pageOrder="overThenDown" orientation="portrait" horizontalDpi="300" verticalDpi="300" r:id="rId1"/>
  <headerFooter alignWithMargins="0"/>
  <rowBreaks count="1" manualBreakCount="1">
    <brk id="66" max="16383" man="1"/>
  </rowBreaks>
  <colBreaks count="1" manualBreakCount="1">
    <brk id="7"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O133"/>
  <sheetViews>
    <sheetView defaultGridColor="0" view="pageBreakPreview" colorId="22" zoomScale="80" zoomScaleNormal="100" zoomScaleSheetLayoutView="80" workbookViewId="0">
      <selection activeCell="L24" sqref="L24"/>
    </sheetView>
  </sheetViews>
  <sheetFormatPr defaultColWidth="9.6640625" defaultRowHeight="15"/>
  <cols>
    <col min="1" max="1" width="4.6640625" style="9" customWidth="1"/>
    <col min="2" max="2" width="17.6640625" style="9" customWidth="1"/>
    <col min="3" max="3" width="15.6640625" style="9" customWidth="1"/>
    <col min="4" max="4" width="7.6640625" style="9" customWidth="1"/>
    <col min="5" max="5" width="15.6640625" style="9" customWidth="1"/>
    <col min="6" max="6" width="7.6640625" style="9" customWidth="1"/>
    <col min="7" max="7" width="15.6640625" style="9" customWidth="1"/>
    <col min="8" max="8" width="16.77734375" style="9" customWidth="1"/>
    <col min="9" max="10" width="18.6640625" style="9" customWidth="1"/>
    <col min="11" max="12" width="20.6640625" style="9" customWidth="1"/>
    <col min="13" max="13" width="16.6640625" style="9" customWidth="1"/>
    <col min="14" max="14" width="4.6640625" style="9" customWidth="1"/>
    <col min="15" max="16384" width="9.6640625" style="9"/>
  </cols>
  <sheetData>
    <row r="1" spans="1:15">
      <c r="A1" s="29" t="s">
        <v>1785</v>
      </c>
      <c r="B1" s="66"/>
      <c r="C1" s="208"/>
      <c r="D1" s="66" t="s">
        <v>3273</v>
      </c>
      <c r="E1" s="66"/>
      <c r="F1" s="210" t="s">
        <v>1365</v>
      </c>
      <c r="G1" s="66"/>
      <c r="H1" s="393" t="s">
        <v>1788</v>
      </c>
      <c r="I1" s="29" t="s">
        <v>1785</v>
      </c>
      <c r="J1" s="208"/>
      <c r="K1" s="208" t="s">
        <v>1330</v>
      </c>
      <c r="L1" s="208" t="s">
        <v>1787</v>
      </c>
      <c r="M1" s="66" t="s">
        <v>1788</v>
      </c>
      <c r="N1" s="67"/>
      <c r="O1" s="17"/>
    </row>
    <row r="2" spans="1:15">
      <c r="A2" s="72" t="str">
        <f>'Data Sheet'!$C$25</f>
        <v xml:space="preserve">Niagara Mohawk Power Corporation </v>
      </c>
      <c r="B2" s="17"/>
      <c r="C2" s="81"/>
      <c r="D2" s="17" t="s">
        <v>1143</v>
      </c>
      <c r="E2" s="17"/>
      <c r="F2" s="91" t="s">
        <v>1067</v>
      </c>
      <c r="G2" s="17"/>
      <c r="H2" s="83"/>
      <c r="I2" s="72" t="str">
        <f>'Data Sheet'!$C$25</f>
        <v xml:space="preserve">Niagara Mohawk Power Corporation </v>
      </c>
      <c r="J2" s="81"/>
      <c r="K2" s="81" t="s">
        <v>1143</v>
      </c>
      <c r="L2" s="81" t="s">
        <v>1790</v>
      </c>
      <c r="M2" s="17"/>
      <c r="N2" s="73"/>
      <c r="O2" s="17"/>
    </row>
    <row r="3" spans="1:15" ht="15" customHeight="1">
      <c r="A3" s="74"/>
      <c r="B3" s="77"/>
      <c r="C3" s="81"/>
      <c r="D3" s="17" t="s">
        <v>1144</v>
      </c>
      <c r="E3" s="17"/>
      <c r="F3" s="3022" t="str">
        <f>'Data Sheet'!$C$40</f>
        <v>April 12, 2018</v>
      </c>
      <c r="G3" s="1219"/>
      <c r="H3" s="95" t="str">
        <f>'Data Sheet'!$C$38</f>
        <v>December 31, 2017</v>
      </c>
      <c r="I3" s="72"/>
      <c r="J3" s="81"/>
      <c r="K3" s="81" t="s">
        <v>1144</v>
      </c>
      <c r="L3" s="651" t="str">
        <f>'Data Sheet'!$C$40</f>
        <v>April 12, 2018</v>
      </c>
      <c r="M3" s="93" t="str">
        <f>'Data Sheet'!$C$38</f>
        <v>December 31, 2017</v>
      </c>
      <c r="N3" s="73"/>
      <c r="O3" s="17"/>
    </row>
    <row r="4" spans="1:15" ht="15" customHeight="1">
      <c r="A4" s="394" t="s">
        <v>1068</v>
      </c>
      <c r="B4" s="75"/>
      <c r="C4" s="212"/>
      <c r="D4" s="212"/>
      <c r="E4" s="212"/>
      <c r="F4" s="212"/>
      <c r="G4" s="212"/>
      <c r="H4" s="213"/>
      <c r="I4" s="394" t="s">
        <v>1069</v>
      </c>
      <c r="J4" s="212"/>
      <c r="K4" s="212"/>
      <c r="L4" s="212"/>
      <c r="M4" s="212"/>
      <c r="N4" s="213"/>
      <c r="O4" s="17"/>
    </row>
    <row r="5" spans="1:15">
      <c r="A5" s="72"/>
      <c r="B5" s="17" t="s">
        <v>1070</v>
      </c>
      <c r="C5" s="17"/>
      <c r="D5" s="17"/>
      <c r="E5" s="17"/>
      <c r="F5" s="17"/>
      <c r="G5" s="17"/>
      <c r="H5" s="73"/>
      <c r="I5" s="72"/>
      <c r="J5" s="17"/>
      <c r="K5" s="17"/>
      <c r="L5" s="17"/>
      <c r="M5" s="17"/>
      <c r="N5" s="73"/>
      <c r="O5" s="17"/>
    </row>
    <row r="6" spans="1:15">
      <c r="A6" s="72"/>
      <c r="B6" s="17" t="s">
        <v>865</v>
      </c>
      <c r="C6" s="17"/>
      <c r="D6" s="17"/>
      <c r="E6" s="17"/>
      <c r="F6" s="17"/>
      <c r="G6" s="17"/>
      <c r="H6" s="73"/>
      <c r="I6" s="72"/>
      <c r="J6" s="17"/>
      <c r="K6" s="17"/>
      <c r="L6" s="17"/>
      <c r="M6" s="17"/>
      <c r="N6" s="73"/>
      <c r="O6" s="17"/>
    </row>
    <row r="7" spans="1:15">
      <c r="A7" s="72"/>
      <c r="B7" s="17" t="s">
        <v>866</v>
      </c>
      <c r="C7" s="17"/>
      <c r="D7" s="17"/>
      <c r="E7" s="17"/>
      <c r="F7" s="17"/>
      <c r="G7" s="17"/>
      <c r="H7" s="73"/>
      <c r="I7" s="72"/>
      <c r="J7" s="17"/>
      <c r="K7" s="17"/>
      <c r="L7" s="17"/>
      <c r="M7" s="17"/>
      <c r="N7" s="73"/>
      <c r="O7" s="17"/>
    </row>
    <row r="8" spans="1:15">
      <c r="A8" s="74"/>
      <c r="B8" s="77"/>
      <c r="C8" s="77"/>
      <c r="D8" s="77"/>
      <c r="E8" s="77"/>
      <c r="F8" s="77"/>
      <c r="G8" s="77"/>
      <c r="H8" s="76"/>
      <c r="I8" s="74"/>
      <c r="J8" s="77"/>
      <c r="K8" s="77"/>
      <c r="L8" s="77"/>
      <c r="M8" s="77"/>
      <c r="N8" s="76"/>
      <c r="O8" s="17"/>
    </row>
    <row r="9" spans="1:15">
      <c r="A9" s="258" t="s">
        <v>1714</v>
      </c>
      <c r="B9" s="81"/>
      <c r="C9" s="81"/>
      <c r="D9" s="69" t="s">
        <v>2313</v>
      </c>
      <c r="E9" s="395"/>
      <c r="F9" s="79" t="s">
        <v>867</v>
      </c>
      <c r="G9" s="395"/>
      <c r="H9" s="83"/>
      <c r="I9" s="72"/>
      <c r="J9" s="91"/>
      <c r="K9" s="93"/>
      <c r="L9" s="75" t="s">
        <v>868</v>
      </c>
      <c r="M9" s="77"/>
      <c r="N9" s="218" t="s">
        <v>1714</v>
      </c>
      <c r="O9" s="17"/>
    </row>
    <row r="10" spans="1:15">
      <c r="A10" s="258" t="s">
        <v>1717</v>
      </c>
      <c r="B10" s="81"/>
      <c r="C10" s="273" t="s">
        <v>1822</v>
      </c>
      <c r="D10" s="75" t="s">
        <v>3060</v>
      </c>
      <c r="E10" s="295"/>
      <c r="F10" s="294" t="s">
        <v>869</v>
      </c>
      <c r="G10" s="295"/>
      <c r="H10" s="83"/>
      <c r="I10" s="219" t="s">
        <v>1822</v>
      </c>
      <c r="J10" s="271" t="s">
        <v>870</v>
      </c>
      <c r="K10" s="91"/>
      <c r="L10" s="17"/>
      <c r="M10" s="17"/>
      <c r="N10" s="218" t="s">
        <v>1717</v>
      </c>
      <c r="O10" s="17"/>
    </row>
    <row r="11" spans="1:15">
      <c r="A11" s="258"/>
      <c r="B11" s="273" t="s">
        <v>176</v>
      </c>
      <c r="C11" s="273" t="s">
        <v>871</v>
      </c>
      <c r="D11" s="69" t="s">
        <v>176</v>
      </c>
      <c r="E11" s="78"/>
      <c r="F11" s="396" t="s">
        <v>176</v>
      </c>
      <c r="G11" s="78"/>
      <c r="H11" s="83"/>
      <c r="I11" s="219" t="s">
        <v>565</v>
      </c>
      <c r="J11" s="271" t="s">
        <v>2176</v>
      </c>
      <c r="K11" s="91"/>
      <c r="L11" s="17"/>
      <c r="M11" s="17"/>
      <c r="N11" s="218"/>
      <c r="O11" s="17"/>
    </row>
    <row r="12" spans="1:15">
      <c r="A12" s="258"/>
      <c r="B12" s="273" t="s">
        <v>2177</v>
      </c>
      <c r="C12" s="273" t="s">
        <v>548</v>
      </c>
      <c r="D12" s="272" t="s">
        <v>1717</v>
      </c>
      <c r="E12" s="598" t="s">
        <v>1826</v>
      </c>
      <c r="F12" s="598" t="s">
        <v>1717</v>
      </c>
      <c r="G12" s="598" t="s">
        <v>1826</v>
      </c>
      <c r="H12" s="218" t="s">
        <v>304</v>
      </c>
      <c r="I12" s="219" t="s">
        <v>2324</v>
      </c>
      <c r="J12" s="271" t="s">
        <v>2178</v>
      </c>
      <c r="K12" s="91"/>
      <c r="L12" s="17"/>
      <c r="M12" s="17"/>
      <c r="N12" s="218"/>
      <c r="O12" s="17"/>
    </row>
    <row r="13" spans="1:15">
      <c r="A13" s="259"/>
      <c r="B13" s="397" t="s">
        <v>3005</v>
      </c>
      <c r="C13" s="397" t="s">
        <v>3006</v>
      </c>
      <c r="D13" s="611" t="s">
        <v>3007</v>
      </c>
      <c r="E13" s="610" t="s">
        <v>3008</v>
      </c>
      <c r="F13" s="610" t="s">
        <v>2334</v>
      </c>
      <c r="G13" s="610" t="s">
        <v>2335</v>
      </c>
      <c r="H13" s="221" t="s">
        <v>2336</v>
      </c>
      <c r="I13" s="220" t="s">
        <v>2337</v>
      </c>
      <c r="J13" s="307" t="s">
        <v>2338</v>
      </c>
      <c r="K13" s="294"/>
      <c r="L13" s="75"/>
      <c r="M13" s="75"/>
      <c r="N13" s="221"/>
      <c r="O13" s="17"/>
    </row>
    <row r="14" spans="1:15">
      <c r="A14" s="258">
        <v>1</v>
      </c>
      <c r="B14" s="397" t="s">
        <v>173</v>
      </c>
      <c r="C14" s="398"/>
      <c r="D14" s="399"/>
      <c r="E14" s="398"/>
      <c r="F14" s="399"/>
      <c r="G14" s="398"/>
      <c r="H14" s="400"/>
      <c r="I14" s="401"/>
      <c r="J14" s="402"/>
      <c r="K14" s="403"/>
      <c r="L14" s="404"/>
      <c r="M14" s="404"/>
      <c r="N14" s="218">
        <v>1</v>
      </c>
      <c r="O14" s="17"/>
    </row>
    <row r="15" spans="1:15">
      <c r="A15" s="258">
        <v>2</v>
      </c>
      <c r="B15" s="273" t="s">
        <v>2179</v>
      </c>
      <c r="C15" s="350"/>
      <c r="D15" s="78"/>
      <c r="E15" s="350"/>
      <c r="F15" s="78"/>
      <c r="G15" s="350"/>
      <c r="H15" s="297"/>
      <c r="I15" s="382"/>
      <c r="J15" s="91"/>
      <c r="K15" s="3504"/>
      <c r="L15" s="1441"/>
      <c r="M15" s="1441"/>
      <c r="N15" s="218">
        <v>2</v>
      </c>
      <c r="O15" s="17"/>
    </row>
    <row r="16" spans="1:15">
      <c r="A16" s="258">
        <v>3</v>
      </c>
      <c r="B16" s="273" t="s">
        <v>2180</v>
      </c>
      <c r="C16" s="333"/>
      <c r="D16" s="78"/>
      <c r="E16" s="333"/>
      <c r="F16" s="78"/>
      <c r="G16" s="333"/>
      <c r="H16" s="405"/>
      <c r="I16" s="330"/>
      <c r="J16" s="91"/>
      <c r="K16" s="3504"/>
      <c r="L16" s="1441"/>
      <c r="M16" s="1441"/>
      <c r="N16" s="218">
        <v>3</v>
      </c>
      <c r="O16" s="17"/>
    </row>
    <row r="17" spans="1:15">
      <c r="A17" s="258">
        <v>4</v>
      </c>
      <c r="B17" s="273" t="s">
        <v>2181</v>
      </c>
      <c r="C17" s="333"/>
      <c r="D17" s="78"/>
      <c r="E17" s="333"/>
      <c r="F17" s="78"/>
      <c r="G17" s="333"/>
      <c r="H17" s="405"/>
      <c r="I17" s="330"/>
      <c r="J17" s="91"/>
      <c r="K17" s="3504"/>
      <c r="L17" s="1441"/>
      <c r="M17" s="1441"/>
      <c r="N17" s="218">
        <v>4</v>
      </c>
      <c r="O17" s="17"/>
    </row>
    <row r="18" spans="1:15">
      <c r="A18" s="258">
        <v>5</v>
      </c>
      <c r="B18" s="3081" t="s">
        <v>2182</v>
      </c>
      <c r="C18" s="296">
        <v>12927984</v>
      </c>
      <c r="D18" s="78"/>
      <c r="E18" s="333"/>
      <c r="F18" s="78">
        <v>420</v>
      </c>
      <c r="G18" s="333">
        <v>1505430</v>
      </c>
      <c r="H18" s="405"/>
      <c r="I18" s="382">
        <f>C18+E18-G18+H18</f>
        <v>11422554</v>
      </c>
      <c r="J18" s="3042" t="s">
        <v>5387</v>
      </c>
      <c r="K18" s="3504"/>
      <c r="L18" s="1441"/>
      <c r="M18" s="1441"/>
      <c r="N18" s="218">
        <v>5</v>
      </c>
      <c r="O18" s="17"/>
    </row>
    <row r="19" spans="1:15">
      <c r="A19" s="258">
        <v>6</v>
      </c>
      <c r="B19" s="81"/>
      <c r="C19" s="333"/>
      <c r="D19" s="78"/>
      <c r="E19" s="333"/>
      <c r="F19" s="78"/>
      <c r="G19" s="333"/>
      <c r="H19" s="405"/>
      <c r="I19" s="330"/>
      <c r="J19" s="91"/>
      <c r="K19" s="3504"/>
      <c r="L19" s="1441"/>
      <c r="M19" s="1441"/>
      <c r="N19" s="218">
        <v>6</v>
      </c>
      <c r="O19" s="17"/>
    </row>
    <row r="20" spans="1:15">
      <c r="A20" s="258">
        <v>7</v>
      </c>
      <c r="B20" s="81"/>
      <c r="C20" s="333"/>
      <c r="D20" s="78"/>
      <c r="E20" s="333"/>
      <c r="F20" s="78"/>
      <c r="G20" s="333"/>
      <c r="H20" s="405"/>
      <c r="I20" s="330"/>
      <c r="J20" s="91"/>
      <c r="K20" s="3504"/>
      <c r="L20" s="1441"/>
      <c r="M20" s="1441"/>
      <c r="N20" s="218">
        <v>7</v>
      </c>
      <c r="O20" s="17"/>
    </row>
    <row r="21" spans="1:15">
      <c r="A21" s="258">
        <v>8</v>
      </c>
      <c r="B21" s="406"/>
      <c r="C21" s="333"/>
      <c r="D21" s="296"/>
      <c r="E21" s="333"/>
      <c r="F21" s="296"/>
      <c r="G21" s="333"/>
      <c r="H21" s="405"/>
      <c r="I21" s="330"/>
      <c r="J21" s="91"/>
      <c r="K21" s="3504"/>
      <c r="L21" s="1441"/>
      <c r="M21" s="1441"/>
      <c r="N21" s="218">
        <v>8</v>
      </c>
      <c r="O21" s="17"/>
    </row>
    <row r="22" spans="1:15">
      <c r="A22" s="258">
        <v>9</v>
      </c>
      <c r="B22" s="406"/>
      <c r="C22" s="333"/>
      <c r="D22" s="296"/>
      <c r="E22" s="333"/>
      <c r="F22" s="296"/>
      <c r="G22" s="333"/>
      <c r="H22" s="405"/>
      <c r="I22" s="330"/>
      <c r="J22" s="91"/>
      <c r="K22" s="3504"/>
      <c r="L22" s="1441"/>
      <c r="M22" s="1441"/>
      <c r="N22" s="218">
        <v>9</v>
      </c>
      <c r="O22" s="17"/>
    </row>
    <row r="23" spans="1:15">
      <c r="A23" s="258">
        <v>10</v>
      </c>
      <c r="B23" s="406"/>
      <c r="C23" s="333"/>
      <c r="D23" s="296"/>
      <c r="E23" s="333"/>
      <c r="F23" s="296"/>
      <c r="G23" s="333"/>
      <c r="H23" s="405"/>
      <c r="I23" s="330"/>
      <c r="J23" s="91"/>
      <c r="K23" s="3504"/>
      <c r="L23" s="1441"/>
      <c r="M23" s="1441"/>
      <c r="N23" s="218">
        <v>10</v>
      </c>
      <c r="O23" s="17"/>
    </row>
    <row r="24" spans="1:15">
      <c r="A24" s="258">
        <v>11</v>
      </c>
      <c r="B24" s="81"/>
      <c r="C24" s="333"/>
      <c r="D24" s="78"/>
      <c r="E24" s="333"/>
      <c r="F24" s="78"/>
      <c r="G24" s="333"/>
      <c r="H24" s="405"/>
      <c r="I24" s="330"/>
      <c r="J24" s="91"/>
      <c r="K24" s="3504"/>
      <c r="L24" s="1441"/>
      <c r="M24" s="1441"/>
      <c r="N24" s="218">
        <v>11</v>
      </c>
      <c r="O24" s="17"/>
    </row>
    <row r="25" spans="1:15">
      <c r="A25" s="258">
        <v>12</v>
      </c>
      <c r="B25" s="616" t="s">
        <v>2183</v>
      </c>
      <c r="C25" s="230">
        <f>SUM(C15:C24)</f>
        <v>12927984</v>
      </c>
      <c r="D25" s="227"/>
      <c r="E25" s="230">
        <f>SUM(E15:E24)</f>
        <v>0</v>
      </c>
      <c r="F25" s="227"/>
      <c r="G25" s="230">
        <f>SUM(G15:G24)</f>
        <v>1505430</v>
      </c>
      <c r="H25" s="228">
        <f>SUM(H15:H24)</f>
        <v>0</v>
      </c>
      <c r="I25" s="407">
        <f>C25+E25-G25+H25</f>
        <v>11422554</v>
      </c>
      <c r="J25" s="408"/>
      <c r="K25" s="3504"/>
      <c r="L25" s="1441"/>
      <c r="M25" s="1441"/>
      <c r="N25" s="218">
        <v>12</v>
      </c>
      <c r="O25" s="17"/>
    </row>
    <row r="26" spans="1:15">
      <c r="A26" s="258">
        <v>13</v>
      </c>
      <c r="B26" s="397" t="s">
        <v>443</v>
      </c>
      <c r="C26" s="409"/>
      <c r="D26" s="410"/>
      <c r="E26" s="409"/>
      <c r="F26" s="410"/>
      <c r="G26" s="409"/>
      <c r="H26" s="411"/>
      <c r="I26" s="412"/>
      <c r="J26" s="413"/>
      <c r="K26" s="3504"/>
      <c r="L26" s="1441"/>
      <c r="M26" s="1441"/>
      <c r="N26" s="218">
        <v>13</v>
      </c>
      <c r="O26" s="17"/>
    </row>
    <row r="27" spans="1:15">
      <c r="A27" s="258">
        <v>14</v>
      </c>
      <c r="B27" s="273"/>
      <c r="C27" s="333"/>
      <c r="D27" s="78"/>
      <c r="E27" s="333"/>
      <c r="F27" s="78"/>
      <c r="G27" s="333"/>
      <c r="H27" s="405"/>
      <c r="I27" s="330"/>
      <c r="J27" s="91"/>
      <c r="K27" s="3504"/>
      <c r="L27" s="1441"/>
      <c r="M27" s="1441"/>
      <c r="N27" s="218">
        <v>14</v>
      </c>
      <c r="O27" s="17"/>
    </row>
    <row r="28" spans="1:15">
      <c r="A28" s="258">
        <v>15</v>
      </c>
      <c r="B28" s="273" t="s">
        <v>2180</v>
      </c>
      <c r="C28" s="333">
        <v>91844</v>
      </c>
      <c r="D28" s="78"/>
      <c r="E28" s="333"/>
      <c r="F28" s="78">
        <v>420</v>
      </c>
      <c r="G28" s="333">
        <v>8098</v>
      </c>
      <c r="H28" s="405"/>
      <c r="I28" s="330">
        <v>83746</v>
      </c>
      <c r="J28" s="3042" t="s">
        <v>5386</v>
      </c>
      <c r="K28" s="3504"/>
      <c r="L28" s="1441"/>
      <c r="M28" s="1441"/>
      <c r="N28" s="218">
        <v>15</v>
      </c>
      <c r="O28" s="17"/>
    </row>
    <row r="29" spans="1:15">
      <c r="A29" s="258">
        <v>16</v>
      </c>
      <c r="B29" s="273"/>
      <c r="C29" s="333"/>
      <c r="D29" s="78"/>
      <c r="E29" s="333"/>
      <c r="F29" s="78"/>
      <c r="G29" s="333"/>
      <c r="H29" s="405"/>
      <c r="I29" s="330"/>
      <c r="J29" s="3042"/>
      <c r="K29" s="3504"/>
      <c r="L29" s="1441"/>
      <c r="M29" s="1441"/>
      <c r="N29" s="218">
        <v>16</v>
      </c>
      <c r="O29" s="17"/>
    </row>
    <row r="30" spans="1:15">
      <c r="A30" s="258">
        <v>17</v>
      </c>
      <c r="B30" s="273" t="s">
        <v>2182</v>
      </c>
      <c r="C30" s="333">
        <v>3115386</v>
      </c>
      <c r="D30" s="78"/>
      <c r="E30" s="333"/>
      <c r="F30" s="78">
        <v>420</v>
      </c>
      <c r="G30" s="333">
        <v>274691</v>
      </c>
      <c r="H30" s="405"/>
      <c r="I30" s="330">
        <v>2840695</v>
      </c>
      <c r="J30" s="3042" t="s">
        <v>5386</v>
      </c>
      <c r="K30" s="3504"/>
      <c r="L30" s="2443"/>
      <c r="M30" s="1441"/>
      <c r="N30" s="218">
        <v>17</v>
      </c>
      <c r="O30" s="17"/>
    </row>
    <row r="31" spans="1:15">
      <c r="A31" s="258">
        <v>18</v>
      </c>
      <c r="B31" s="406"/>
      <c r="C31" s="333"/>
      <c r="D31" s="296"/>
      <c r="E31" s="333"/>
      <c r="F31" s="296"/>
      <c r="G31" s="333"/>
      <c r="H31" s="405"/>
      <c r="I31" s="330"/>
      <c r="J31" s="91"/>
      <c r="K31" s="3504"/>
      <c r="L31" s="17"/>
      <c r="M31" s="17"/>
      <c r="N31" s="218">
        <v>18</v>
      </c>
      <c r="O31" s="17"/>
    </row>
    <row r="32" spans="1:15">
      <c r="A32" s="258">
        <v>19</v>
      </c>
      <c r="B32" s="81"/>
      <c r="C32" s="333"/>
      <c r="D32" s="296"/>
      <c r="E32" s="333"/>
      <c r="F32" s="296"/>
      <c r="G32" s="333"/>
      <c r="H32" s="405"/>
      <c r="I32" s="330"/>
      <c r="J32" s="91"/>
      <c r="K32" s="3504"/>
      <c r="L32" s="17"/>
      <c r="M32" s="17"/>
      <c r="N32" s="218">
        <v>19</v>
      </c>
      <c r="O32" s="17"/>
    </row>
    <row r="33" spans="1:15">
      <c r="A33" s="258">
        <v>20</v>
      </c>
      <c r="B33" s="81"/>
      <c r="C33" s="333"/>
      <c r="D33" s="296"/>
      <c r="E33" s="333"/>
      <c r="F33" s="296"/>
      <c r="G33" s="333"/>
      <c r="H33" s="292"/>
      <c r="I33" s="330"/>
      <c r="J33" s="91"/>
      <c r="K33" s="3504"/>
      <c r="L33" s="17"/>
      <c r="M33" s="17"/>
      <c r="N33" s="218">
        <v>20</v>
      </c>
      <c r="O33" s="17"/>
    </row>
    <row r="34" spans="1:15">
      <c r="A34" s="258">
        <v>21</v>
      </c>
      <c r="B34" s="406"/>
      <c r="C34" s="350"/>
      <c r="D34" s="296"/>
      <c r="E34" s="350"/>
      <c r="F34" s="296"/>
      <c r="G34" s="350"/>
      <c r="H34" s="297"/>
      <c r="I34" s="330"/>
      <c r="J34" s="414"/>
      <c r="K34" s="3504"/>
      <c r="L34" s="17"/>
      <c r="M34" s="17"/>
      <c r="N34" s="218">
        <v>21</v>
      </c>
      <c r="O34" s="17"/>
    </row>
    <row r="35" spans="1:15">
      <c r="A35" s="258" t="s">
        <v>580</v>
      </c>
      <c r="B35" s="406"/>
      <c r="C35" s="350"/>
      <c r="D35" s="296"/>
      <c r="E35" s="350"/>
      <c r="F35" s="296"/>
      <c r="G35" s="350"/>
      <c r="H35" s="297"/>
      <c r="I35" s="330"/>
      <c r="J35" s="414"/>
      <c r="K35" s="3504"/>
      <c r="L35" s="17"/>
      <c r="M35" s="17"/>
      <c r="N35" s="218" t="s">
        <v>580</v>
      </c>
      <c r="O35" s="17"/>
    </row>
    <row r="36" spans="1:15">
      <c r="A36" s="258">
        <v>23</v>
      </c>
      <c r="B36" s="81"/>
      <c r="C36" s="350"/>
      <c r="D36" s="78"/>
      <c r="E36" s="350"/>
      <c r="F36" s="78"/>
      <c r="G36" s="350"/>
      <c r="H36" s="415"/>
      <c r="I36" s="330"/>
      <c r="J36" s="91"/>
      <c r="K36" s="3504"/>
      <c r="L36" s="17"/>
      <c r="M36" s="17"/>
      <c r="N36" s="218">
        <v>23</v>
      </c>
      <c r="O36" s="17"/>
    </row>
    <row r="37" spans="1:15">
      <c r="A37" s="258">
        <v>24</v>
      </c>
      <c r="B37" s="616" t="s">
        <v>2183</v>
      </c>
      <c r="C37" s="230">
        <f>SUM(C27:C36)</f>
        <v>3207230</v>
      </c>
      <c r="D37" s="227"/>
      <c r="E37" s="230">
        <f>SUM(E27:E36)</f>
        <v>0</v>
      </c>
      <c r="F37" s="227"/>
      <c r="G37" s="230">
        <f>SUM(G27:G36)</f>
        <v>282789</v>
      </c>
      <c r="H37" s="228">
        <f>SUM(H27:H36)</f>
        <v>0</v>
      </c>
      <c r="I37" s="407">
        <f>C37+E37-G37+H37</f>
        <v>2924441</v>
      </c>
      <c r="J37" s="408"/>
      <c r="K37" s="3504"/>
      <c r="L37" s="17"/>
      <c r="M37" s="17"/>
      <c r="N37" s="218">
        <v>24</v>
      </c>
      <c r="O37" s="17"/>
    </row>
    <row r="38" spans="1:15">
      <c r="A38" s="258">
        <v>25</v>
      </c>
      <c r="B38" s="397" t="s">
        <v>2184</v>
      </c>
      <c r="C38" s="409"/>
      <c r="D38" s="410"/>
      <c r="E38" s="409"/>
      <c r="F38" s="410"/>
      <c r="G38" s="409"/>
      <c r="H38" s="411"/>
      <c r="I38" s="412"/>
      <c r="J38" s="413"/>
      <c r="K38" s="3504"/>
      <c r="L38" s="17"/>
      <c r="M38" s="17"/>
      <c r="N38" s="218">
        <v>25</v>
      </c>
      <c r="O38" s="17"/>
    </row>
    <row r="39" spans="1:15">
      <c r="A39" s="258">
        <v>26</v>
      </c>
      <c r="B39" s="273" t="s">
        <v>2179</v>
      </c>
      <c r="C39" s="333"/>
      <c r="D39" s="78"/>
      <c r="E39" s="333"/>
      <c r="F39" s="78"/>
      <c r="G39" s="333"/>
      <c r="H39" s="405"/>
      <c r="I39" s="330"/>
      <c r="J39" s="91"/>
      <c r="K39" s="3504"/>
      <c r="L39" s="17"/>
      <c r="M39" s="17"/>
      <c r="N39" s="218">
        <v>26</v>
      </c>
      <c r="O39" s="17"/>
    </row>
    <row r="40" spans="1:15">
      <c r="A40" s="258">
        <v>27</v>
      </c>
      <c r="B40" s="273" t="s">
        <v>2180</v>
      </c>
      <c r="C40" s="333"/>
      <c r="D40" s="78"/>
      <c r="E40" s="333"/>
      <c r="F40" s="78"/>
      <c r="G40" s="333"/>
      <c r="H40" s="405"/>
      <c r="I40" s="330"/>
      <c r="J40" s="91"/>
      <c r="K40" s="3504"/>
      <c r="L40" s="17"/>
      <c r="M40" s="17"/>
      <c r="N40" s="218">
        <v>27</v>
      </c>
      <c r="O40" s="17"/>
    </row>
    <row r="41" spans="1:15">
      <c r="A41" s="258">
        <v>28</v>
      </c>
      <c r="B41" s="273" t="s">
        <v>2181</v>
      </c>
      <c r="C41" s="333"/>
      <c r="D41" s="78"/>
      <c r="E41" s="333"/>
      <c r="F41" s="78"/>
      <c r="G41" s="333"/>
      <c r="H41" s="405"/>
      <c r="I41" s="330"/>
      <c r="J41" s="91"/>
      <c r="K41" s="3504"/>
      <c r="L41" s="17"/>
      <c r="M41" s="17"/>
      <c r="N41" s="218">
        <v>28</v>
      </c>
      <c r="O41" s="17"/>
    </row>
    <row r="42" spans="1:15">
      <c r="A42" s="258">
        <v>29</v>
      </c>
      <c r="B42" s="273" t="s">
        <v>2179</v>
      </c>
      <c r="C42" s="333"/>
      <c r="D42" s="78"/>
      <c r="E42" s="333"/>
      <c r="F42" s="78"/>
      <c r="G42" s="333"/>
      <c r="H42" s="405"/>
      <c r="I42" s="330"/>
      <c r="J42" s="91"/>
      <c r="K42" s="3504"/>
      <c r="L42" s="17"/>
      <c r="M42" s="17"/>
      <c r="N42" s="218">
        <v>29</v>
      </c>
      <c r="O42" s="17"/>
    </row>
    <row r="43" spans="1:15">
      <c r="A43" s="258">
        <v>30</v>
      </c>
      <c r="B43" s="81"/>
      <c r="C43" s="333"/>
      <c r="D43" s="78"/>
      <c r="E43" s="333"/>
      <c r="F43" s="78"/>
      <c r="G43" s="333"/>
      <c r="H43" s="405"/>
      <c r="I43" s="330"/>
      <c r="J43" s="91"/>
      <c r="K43" s="3504"/>
      <c r="L43" s="17"/>
      <c r="M43" s="17"/>
      <c r="N43" s="218">
        <v>30</v>
      </c>
      <c r="O43" s="17"/>
    </row>
    <row r="44" spans="1:15">
      <c r="A44" s="258">
        <v>31</v>
      </c>
      <c r="B44" s="81"/>
      <c r="C44" s="333"/>
      <c r="D44" s="78"/>
      <c r="E44" s="333"/>
      <c r="F44" s="78"/>
      <c r="G44" s="333"/>
      <c r="H44" s="405"/>
      <c r="I44" s="330"/>
      <c r="J44" s="91"/>
      <c r="K44" s="3504"/>
      <c r="L44" s="17"/>
      <c r="M44" s="17"/>
      <c r="N44" s="218">
        <v>31</v>
      </c>
      <c r="O44" s="17"/>
    </row>
    <row r="45" spans="1:15">
      <c r="A45" s="258">
        <v>32</v>
      </c>
      <c r="B45" s="81"/>
      <c r="C45" s="333"/>
      <c r="D45" s="78"/>
      <c r="E45" s="333"/>
      <c r="F45" s="78"/>
      <c r="G45" s="333"/>
      <c r="H45" s="405"/>
      <c r="I45" s="330"/>
      <c r="J45" s="91"/>
      <c r="K45" s="3504"/>
      <c r="L45" s="17"/>
      <c r="M45" s="17"/>
      <c r="N45" s="218">
        <v>32</v>
      </c>
      <c r="O45" s="17"/>
    </row>
    <row r="46" spans="1:15">
      <c r="A46" s="258">
        <v>33</v>
      </c>
      <c r="B46" s="81"/>
      <c r="C46" s="333"/>
      <c r="D46" s="78"/>
      <c r="E46" s="333"/>
      <c r="F46" s="78"/>
      <c r="G46" s="333"/>
      <c r="H46" s="405"/>
      <c r="I46" s="330"/>
      <c r="J46" s="91"/>
      <c r="K46" s="3504"/>
      <c r="L46" s="17"/>
      <c r="M46" s="17"/>
      <c r="N46" s="218">
        <v>33</v>
      </c>
      <c r="O46" s="17"/>
    </row>
    <row r="47" spans="1:15">
      <c r="A47" s="258">
        <v>34</v>
      </c>
      <c r="B47" s="81"/>
      <c r="C47" s="333"/>
      <c r="D47" s="78"/>
      <c r="E47" s="333"/>
      <c r="F47" s="78"/>
      <c r="G47" s="333"/>
      <c r="H47" s="405"/>
      <c r="I47" s="330"/>
      <c r="J47" s="91"/>
      <c r="K47" s="3504"/>
      <c r="L47" s="17"/>
      <c r="M47" s="17"/>
      <c r="N47" s="218">
        <v>34</v>
      </c>
      <c r="O47" s="17"/>
    </row>
    <row r="48" spans="1:15">
      <c r="A48" s="258">
        <v>35</v>
      </c>
      <c r="B48" s="81"/>
      <c r="C48" s="333"/>
      <c r="D48" s="78"/>
      <c r="E48" s="333"/>
      <c r="F48" s="78"/>
      <c r="G48" s="333"/>
      <c r="H48" s="405"/>
      <c r="I48" s="330"/>
      <c r="J48" s="91"/>
      <c r="K48" s="91"/>
      <c r="L48" s="17"/>
      <c r="M48" s="17"/>
      <c r="N48" s="218">
        <v>35</v>
      </c>
      <c r="O48" s="17"/>
    </row>
    <row r="49" spans="1:15">
      <c r="A49" s="258">
        <v>36</v>
      </c>
      <c r="B49" s="616" t="s">
        <v>2183</v>
      </c>
      <c r="C49" s="230">
        <f>SUM(C39:C48)</f>
        <v>0</v>
      </c>
      <c r="D49" s="227"/>
      <c r="E49" s="230">
        <f>SUM(E39:E48)</f>
        <v>0</v>
      </c>
      <c r="F49" s="227"/>
      <c r="G49" s="230">
        <f>SUM(G39:G48)</f>
        <v>0</v>
      </c>
      <c r="H49" s="228">
        <f>SUM(H39:H48)</f>
        <v>0</v>
      </c>
      <c r="I49" s="407">
        <f>C49+E49-G49+H49</f>
        <v>0</v>
      </c>
      <c r="J49" s="408"/>
      <c r="K49" s="403"/>
      <c r="L49" s="17"/>
      <c r="M49" s="17"/>
      <c r="N49" s="218">
        <v>36</v>
      </c>
      <c r="O49" s="17"/>
    </row>
    <row r="50" spans="1:15">
      <c r="A50" s="258">
        <v>37</v>
      </c>
      <c r="B50" s="397" t="s">
        <v>2185</v>
      </c>
      <c r="C50" s="409"/>
      <c r="D50" s="410"/>
      <c r="E50" s="409"/>
      <c r="F50" s="410"/>
      <c r="G50" s="409"/>
      <c r="H50" s="411"/>
      <c r="I50" s="412"/>
      <c r="J50" s="413"/>
      <c r="K50" s="91"/>
      <c r="L50" s="17"/>
      <c r="M50" s="17"/>
      <c r="N50" s="218">
        <v>37</v>
      </c>
      <c r="O50" s="17"/>
    </row>
    <row r="51" spans="1:15">
      <c r="A51" s="258">
        <v>38</v>
      </c>
      <c r="B51" s="273" t="s">
        <v>2179</v>
      </c>
      <c r="C51" s="350"/>
      <c r="D51" s="78"/>
      <c r="E51" s="350"/>
      <c r="F51" s="78"/>
      <c r="G51" s="350"/>
      <c r="H51" s="415"/>
      <c r="I51" s="382"/>
      <c r="J51" s="91"/>
      <c r="K51" s="91"/>
      <c r="L51" s="17"/>
      <c r="M51" s="17"/>
      <c r="N51" s="218">
        <v>38</v>
      </c>
      <c r="O51" s="17"/>
    </row>
    <row r="52" spans="1:15">
      <c r="A52" s="258">
        <v>39</v>
      </c>
      <c r="B52" s="273" t="s">
        <v>2180</v>
      </c>
      <c r="C52" s="333"/>
      <c r="D52" s="78"/>
      <c r="E52" s="333"/>
      <c r="F52" s="78"/>
      <c r="G52" s="333"/>
      <c r="H52" s="405"/>
      <c r="I52" s="330"/>
      <c r="J52" s="91"/>
      <c r="K52" s="91"/>
      <c r="L52" s="17"/>
      <c r="M52" s="17"/>
      <c r="N52" s="218">
        <v>39</v>
      </c>
      <c r="O52" s="17"/>
    </row>
    <row r="53" spans="1:15">
      <c r="A53" s="258">
        <v>40</v>
      </c>
      <c r="B53" s="273" t="s">
        <v>2181</v>
      </c>
      <c r="C53" s="333"/>
      <c r="D53" s="78"/>
      <c r="E53" s="333"/>
      <c r="F53" s="78"/>
      <c r="G53" s="333"/>
      <c r="H53" s="405"/>
      <c r="I53" s="330"/>
      <c r="J53" s="91"/>
      <c r="K53" s="91"/>
      <c r="L53" s="17"/>
      <c r="M53" s="17"/>
      <c r="N53" s="218">
        <v>40</v>
      </c>
      <c r="O53" s="17"/>
    </row>
    <row r="54" spans="1:15">
      <c r="A54" s="258">
        <v>41</v>
      </c>
      <c r="B54" s="273" t="s">
        <v>2182</v>
      </c>
      <c r="C54" s="333"/>
      <c r="D54" s="78"/>
      <c r="E54" s="333"/>
      <c r="F54" s="78"/>
      <c r="G54" s="333"/>
      <c r="H54" s="405"/>
      <c r="I54" s="330"/>
      <c r="J54" s="91"/>
      <c r="K54" s="91"/>
      <c r="L54" s="17"/>
      <c r="M54" s="17"/>
      <c r="N54" s="218">
        <v>41</v>
      </c>
      <c r="O54" s="17"/>
    </row>
    <row r="55" spans="1:15">
      <c r="A55" s="258">
        <v>42</v>
      </c>
      <c r="B55" s="81"/>
      <c r="C55" s="333"/>
      <c r="D55" s="78"/>
      <c r="E55" s="333"/>
      <c r="F55" s="78"/>
      <c r="G55" s="333"/>
      <c r="H55" s="405"/>
      <c r="I55" s="330"/>
      <c r="J55" s="91"/>
      <c r="K55" s="91"/>
      <c r="L55" s="17"/>
      <c r="M55" s="17"/>
      <c r="N55" s="218">
        <v>42</v>
      </c>
      <c r="O55" s="17"/>
    </row>
    <row r="56" spans="1:15">
      <c r="A56" s="258">
        <v>43</v>
      </c>
      <c r="B56" s="81"/>
      <c r="C56" s="333"/>
      <c r="D56" s="78"/>
      <c r="E56" s="333"/>
      <c r="F56" s="78"/>
      <c r="G56" s="333"/>
      <c r="H56" s="405"/>
      <c r="I56" s="330"/>
      <c r="J56" s="91"/>
      <c r="K56" s="91"/>
      <c r="L56" s="17"/>
      <c r="M56" s="17"/>
      <c r="N56" s="218">
        <v>43</v>
      </c>
      <c r="O56" s="17"/>
    </row>
    <row r="57" spans="1:15">
      <c r="A57" s="258">
        <v>44</v>
      </c>
      <c r="B57" s="81"/>
      <c r="C57" s="333"/>
      <c r="D57" s="78"/>
      <c r="E57" s="333"/>
      <c r="F57" s="78"/>
      <c r="G57" s="333"/>
      <c r="H57" s="405"/>
      <c r="I57" s="330"/>
      <c r="J57" s="91"/>
      <c r="K57" s="91"/>
      <c r="L57" s="17"/>
      <c r="M57" s="17"/>
      <c r="N57" s="218">
        <v>44</v>
      </c>
      <c r="O57" s="17"/>
    </row>
    <row r="58" spans="1:15">
      <c r="A58" s="258">
        <v>45</v>
      </c>
      <c r="B58" s="81"/>
      <c r="C58" s="333"/>
      <c r="D58" s="78"/>
      <c r="E58" s="333"/>
      <c r="F58" s="78"/>
      <c r="G58" s="333"/>
      <c r="H58" s="405"/>
      <c r="I58" s="330"/>
      <c r="J58" s="91"/>
      <c r="K58" s="91"/>
      <c r="L58" s="17"/>
      <c r="M58" s="17"/>
      <c r="N58" s="218">
        <v>45</v>
      </c>
      <c r="O58" s="17"/>
    </row>
    <row r="59" spans="1:15">
      <c r="A59" s="258">
        <v>46</v>
      </c>
      <c r="B59" s="81"/>
      <c r="C59" s="333"/>
      <c r="D59" s="78"/>
      <c r="E59" s="333"/>
      <c r="F59" s="78"/>
      <c r="G59" s="333"/>
      <c r="H59" s="405"/>
      <c r="I59" s="330"/>
      <c r="J59" s="91"/>
      <c r="K59" s="91"/>
      <c r="L59" s="17"/>
      <c r="M59" s="17"/>
      <c r="N59" s="218">
        <v>46</v>
      </c>
      <c r="O59" s="17"/>
    </row>
    <row r="60" spans="1:15">
      <c r="A60" s="258">
        <v>47</v>
      </c>
      <c r="B60" s="616" t="s">
        <v>2183</v>
      </c>
      <c r="C60" s="230">
        <f>SUM(C51:C59)</f>
        <v>0</v>
      </c>
      <c r="D60" s="227"/>
      <c r="E60" s="230">
        <f>SUM(E51:E59)</f>
        <v>0</v>
      </c>
      <c r="F60" s="227"/>
      <c r="G60" s="230">
        <f>SUM(G51:G59)</f>
        <v>0</v>
      </c>
      <c r="H60" s="228">
        <f>SUM(H51:H59)</f>
        <v>0</v>
      </c>
      <c r="I60" s="229">
        <f>SUM(I51:I59)</f>
        <v>0</v>
      </c>
      <c r="J60" s="223"/>
      <c r="K60" s="91"/>
      <c r="L60" s="17"/>
      <c r="M60" s="17"/>
      <c r="N60" s="218">
        <v>47</v>
      </c>
      <c r="O60" s="17"/>
    </row>
    <row r="61" spans="1:15" ht="15.75" thickBot="1">
      <c r="A61" s="266">
        <v>48</v>
      </c>
      <c r="B61" s="617" t="s">
        <v>172</v>
      </c>
      <c r="C61" s="416">
        <f>C25+C37+C49+C60</f>
        <v>16135214</v>
      </c>
      <c r="D61" s="417"/>
      <c r="E61" s="416">
        <f>E25+E37+E49+E60</f>
        <v>0</v>
      </c>
      <c r="F61" s="417"/>
      <c r="G61" s="416">
        <f>G25+G37+G49+G60</f>
        <v>1788219</v>
      </c>
      <c r="H61" s="306">
        <f>H25+H37+H49+H60</f>
        <v>0</v>
      </c>
      <c r="I61" s="418">
        <f>C61+E61-G61+H61</f>
        <v>14346995</v>
      </c>
      <c r="J61" s="305"/>
      <c r="K61" s="305"/>
      <c r="L61" s="97"/>
      <c r="M61" s="97"/>
      <c r="N61" s="238">
        <v>48</v>
      </c>
      <c r="O61" s="17"/>
    </row>
    <row r="62" spans="1:15">
      <c r="A62" s="17"/>
      <c r="B62" s="17"/>
      <c r="C62" s="17"/>
      <c r="D62" s="17"/>
      <c r="E62" s="17"/>
      <c r="F62" s="17"/>
      <c r="G62" s="17"/>
      <c r="H62" s="17"/>
      <c r="I62" s="17"/>
      <c r="J62" s="17"/>
      <c r="K62" s="17"/>
      <c r="L62" s="17"/>
      <c r="M62" s="17"/>
      <c r="N62" s="272"/>
      <c r="O62" s="17"/>
    </row>
    <row r="63" spans="1:15" ht="15.75">
      <c r="A63" s="99" t="s">
        <v>2186</v>
      </c>
      <c r="B63" s="69"/>
      <c r="C63" s="69"/>
      <c r="D63" s="17"/>
      <c r="E63" s="69"/>
      <c r="F63" s="69"/>
      <c r="G63" s="69"/>
      <c r="H63" s="69"/>
      <c r="I63" s="99" t="str">
        <f>A63</f>
        <v>FERC FORM NO.1 (ED.  12-89) NYPSC Modified-96</v>
      </c>
      <c r="J63" s="69"/>
      <c r="K63" s="17"/>
      <c r="L63" s="69"/>
      <c r="M63" s="69" t="s">
        <v>2187</v>
      </c>
      <c r="N63" s="69"/>
      <c r="O63" s="17"/>
    </row>
    <row r="64" spans="1:15">
      <c r="A64" s="69" t="s">
        <v>2188</v>
      </c>
      <c r="B64" s="69"/>
      <c r="C64" s="69"/>
      <c r="D64" s="69"/>
      <c r="E64" s="69"/>
      <c r="F64" s="69"/>
      <c r="G64" s="69"/>
      <c r="H64" s="69"/>
      <c r="I64" s="69" t="s">
        <v>2189</v>
      </c>
      <c r="J64" s="69"/>
      <c r="K64" s="69"/>
      <c r="L64" s="69"/>
      <c r="M64" s="69"/>
      <c r="N64" s="69"/>
      <c r="O64" s="17"/>
    </row>
    <row r="65" spans="1:15">
      <c r="A65" s="17"/>
      <c r="B65" s="17"/>
      <c r="C65" s="17"/>
      <c r="D65" s="17"/>
      <c r="E65" s="17"/>
      <c r="F65" s="17"/>
      <c r="G65" s="17"/>
      <c r="H65" s="17"/>
      <c r="I65" s="17"/>
      <c r="J65" s="17"/>
      <c r="K65" s="17"/>
      <c r="L65" s="17"/>
      <c r="M65" s="17"/>
      <c r="N65" s="17"/>
      <c r="O65" s="17"/>
    </row>
    <row r="66" spans="1:15">
      <c r="A66" s="17"/>
      <c r="B66" s="17"/>
      <c r="C66" s="17"/>
      <c r="D66" s="17"/>
      <c r="E66" s="17"/>
      <c r="F66" s="17"/>
      <c r="G66" s="17"/>
      <c r="H66" s="17"/>
      <c r="I66" s="17"/>
      <c r="J66" s="17"/>
      <c r="K66" s="17"/>
      <c r="L66" s="17"/>
      <c r="M66" s="17"/>
      <c r="N66" s="17"/>
      <c r="O66" s="17"/>
    </row>
    <row r="67" spans="1:15" ht="15.75">
      <c r="A67" s="71" t="s">
        <v>2190</v>
      </c>
      <c r="B67" s="69"/>
      <c r="C67" s="69"/>
      <c r="D67" s="69"/>
      <c r="E67" s="69"/>
      <c r="F67" s="69"/>
      <c r="G67" s="69"/>
      <c r="H67" s="69"/>
      <c r="I67" s="17"/>
      <c r="J67" s="17"/>
      <c r="K67" s="17"/>
      <c r="L67" s="17"/>
      <c r="M67" s="17"/>
      <c r="N67" s="17"/>
      <c r="O67" s="17"/>
    </row>
    <row r="68" spans="1:15">
      <c r="A68" s="17"/>
      <c r="B68" s="17"/>
      <c r="C68" s="17"/>
      <c r="D68" s="17"/>
      <c r="E68" s="17"/>
      <c r="F68" s="17"/>
      <c r="G68" s="17"/>
      <c r="H68" s="17"/>
      <c r="I68" s="17"/>
      <c r="J68" s="17"/>
      <c r="K68" s="17"/>
      <c r="L68" s="17"/>
      <c r="M68" s="17"/>
      <c r="N68" s="17"/>
      <c r="O68" s="17"/>
    </row>
    <row r="69" spans="1:15" ht="15.75" thickBot="1">
      <c r="A69" s="17"/>
      <c r="B69" s="17"/>
      <c r="C69" s="3480"/>
      <c r="D69" s="3480"/>
      <c r="E69" s="3480"/>
      <c r="F69" s="3480"/>
      <c r="G69" s="3480"/>
      <c r="H69" s="3480"/>
      <c r="I69" s="3480"/>
      <c r="J69" s="17"/>
      <c r="K69" s="17"/>
      <c r="L69" s="17"/>
      <c r="M69" s="17"/>
      <c r="N69" s="17"/>
      <c r="O69" s="17"/>
    </row>
    <row r="70" spans="1:15">
      <c r="A70" s="29" t="s">
        <v>1785</v>
      </c>
      <c r="B70" s="66"/>
      <c r="C70" s="208"/>
      <c r="D70" s="66" t="s">
        <v>3273</v>
      </c>
      <c r="E70" s="66"/>
      <c r="F70" s="210" t="s">
        <v>1365</v>
      </c>
      <c r="G70" s="66"/>
      <c r="H70" s="393" t="s">
        <v>1788</v>
      </c>
      <c r="I70" s="29" t="s">
        <v>1785</v>
      </c>
      <c r="J70" s="208"/>
      <c r="K70" s="208" t="s">
        <v>1330</v>
      </c>
      <c r="L70" s="208" t="s">
        <v>1787</v>
      </c>
      <c r="M70" s="66" t="s">
        <v>1788</v>
      </c>
      <c r="N70" s="67"/>
      <c r="O70" s="17"/>
    </row>
    <row r="71" spans="1:15">
      <c r="A71" s="72" t="str">
        <f>'Data Sheet'!$C$25</f>
        <v xml:space="preserve">Niagara Mohawk Power Corporation </v>
      </c>
      <c r="B71" s="17"/>
      <c r="C71" s="81"/>
      <c r="D71" s="17" t="s">
        <v>1143</v>
      </c>
      <c r="E71" s="17"/>
      <c r="F71" s="91" t="s">
        <v>1067</v>
      </c>
      <c r="G71" s="17"/>
      <c r="H71" s="83"/>
      <c r="I71" s="72" t="str">
        <f>'Data Sheet'!$C$25</f>
        <v xml:space="preserve">Niagara Mohawk Power Corporation </v>
      </c>
      <c r="J71" s="81"/>
      <c r="K71" s="81" t="s">
        <v>1143</v>
      </c>
      <c r="L71" s="81" t="s">
        <v>1790</v>
      </c>
      <c r="M71" s="17"/>
      <c r="N71" s="73"/>
      <c r="O71" s="17"/>
    </row>
    <row r="72" spans="1:15">
      <c r="A72" s="74"/>
      <c r="B72" s="77"/>
      <c r="C72" s="81"/>
      <c r="D72" s="17" t="s">
        <v>1144</v>
      </c>
      <c r="E72" s="17"/>
      <c r="F72" s="3022" t="str">
        <f>'Data Sheet'!$C$40</f>
        <v>April 12, 2018</v>
      </c>
      <c r="G72" s="651"/>
      <c r="H72" s="95" t="str">
        <f>'Data Sheet'!$C$38</f>
        <v>December 31, 2017</v>
      </c>
      <c r="I72" s="72"/>
      <c r="J72" s="81"/>
      <c r="K72" s="81" t="s">
        <v>1144</v>
      </c>
      <c r="L72" s="651" t="str">
        <f>'Data Sheet'!$C$40</f>
        <v>April 12, 2018</v>
      </c>
      <c r="M72" s="93" t="str">
        <f>'Data Sheet'!$C$38</f>
        <v>December 31, 2017</v>
      </c>
      <c r="N72" s="73"/>
      <c r="O72" s="17"/>
    </row>
    <row r="73" spans="1:15">
      <c r="A73" s="394" t="s">
        <v>1068</v>
      </c>
      <c r="B73" s="75"/>
      <c r="C73" s="212"/>
      <c r="D73" s="212"/>
      <c r="E73" s="212"/>
      <c r="F73" s="212"/>
      <c r="G73" s="212"/>
      <c r="H73" s="213"/>
      <c r="I73" s="394" t="s">
        <v>1069</v>
      </c>
      <c r="J73" s="212"/>
      <c r="K73" s="212"/>
      <c r="L73" s="212"/>
      <c r="M73" s="212"/>
      <c r="N73" s="213"/>
      <c r="O73" s="17"/>
    </row>
    <row r="74" spans="1:15">
      <c r="A74" s="72"/>
      <c r="B74" s="17" t="s">
        <v>1070</v>
      </c>
      <c r="C74" s="17"/>
      <c r="D74" s="17"/>
      <c r="E74" s="17"/>
      <c r="F74" s="17"/>
      <c r="G74" s="17"/>
      <c r="H74" s="73"/>
      <c r="I74" s="72"/>
      <c r="J74" s="17"/>
      <c r="K74" s="17"/>
      <c r="L74" s="17"/>
      <c r="M74" s="17"/>
      <c r="N74" s="73"/>
      <c r="O74" s="17"/>
    </row>
    <row r="75" spans="1:15">
      <c r="A75" s="72"/>
      <c r="B75" s="17" t="s">
        <v>865</v>
      </c>
      <c r="C75" s="17"/>
      <c r="D75" s="17"/>
      <c r="E75" s="17"/>
      <c r="F75" s="17"/>
      <c r="G75" s="17"/>
      <c r="H75" s="73"/>
      <c r="I75" s="72"/>
      <c r="J75" s="17"/>
      <c r="K75" s="17"/>
      <c r="L75" s="17"/>
      <c r="M75" s="17"/>
      <c r="N75" s="73"/>
      <c r="O75" s="17"/>
    </row>
    <row r="76" spans="1:15">
      <c r="A76" s="72"/>
      <c r="B76" s="17" t="s">
        <v>866</v>
      </c>
      <c r="C76" s="17"/>
      <c r="D76" s="17"/>
      <c r="E76" s="17"/>
      <c r="F76" s="17"/>
      <c r="G76" s="17"/>
      <c r="H76" s="73"/>
      <c r="I76" s="72"/>
      <c r="J76" s="17"/>
      <c r="K76" s="17"/>
      <c r="L76" s="17"/>
      <c r="M76" s="17"/>
      <c r="N76" s="73"/>
      <c r="O76" s="17"/>
    </row>
    <row r="77" spans="1:15">
      <c r="A77" s="74"/>
      <c r="B77" s="77"/>
      <c r="C77" s="77"/>
      <c r="D77" s="77"/>
      <c r="E77" s="77"/>
      <c r="F77" s="77"/>
      <c r="G77" s="77"/>
      <c r="H77" s="76"/>
      <c r="I77" s="74"/>
      <c r="J77" s="77"/>
      <c r="K77" s="77"/>
      <c r="L77" s="77"/>
      <c r="M77" s="77"/>
      <c r="N77" s="76"/>
      <c r="O77" s="17"/>
    </row>
    <row r="78" spans="1:15">
      <c r="A78" s="258" t="s">
        <v>1714</v>
      </c>
      <c r="B78" s="81"/>
      <c r="C78" s="81"/>
      <c r="D78" s="69" t="s">
        <v>2313</v>
      </c>
      <c r="E78" s="395"/>
      <c r="F78" s="79" t="s">
        <v>867</v>
      </c>
      <c r="G78" s="395"/>
      <c r="H78" s="83"/>
      <c r="I78" s="72"/>
      <c r="J78" s="91"/>
      <c r="K78" s="93"/>
      <c r="L78" s="75" t="s">
        <v>868</v>
      </c>
      <c r="M78" s="77"/>
      <c r="N78" s="218" t="s">
        <v>1714</v>
      </c>
      <c r="O78" s="17"/>
    </row>
    <row r="79" spans="1:15">
      <c r="A79" s="258" t="s">
        <v>1717</v>
      </c>
      <c r="B79" s="81"/>
      <c r="C79" s="273" t="s">
        <v>1822</v>
      </c>
      <c r="D79" s="75" t="s">
        <v>3060</v>
      </c>
      <c r="E79" s="295"/>
      <c r="F79" s="294" t="s">
        <v>869</v>
      </c>
      <c r="G79" s="295"/>
      <c r="H79" s="83"/>
      <c r="I79" s="219" t="s">
        <v>1822</v>
      </c>
      <c r="J79" s="271" t="s">
        <v>870</v>
      </c>
      <c r="K79" s="91"/>
      <c r="L79" s="17"/>
      <c r="M79" s="17"/>
      <c r="N79" s="218" t="s">
        <v>1717</v>
      </c>
      <c r="O79" s="17"/>
    </row>
    <row r="80" spans="1:15">
      <c r="A80" s="258"/>
      <c r="B80" s="273" t="s">
        <v>176</v>
      </c>
      <c r="C80" s="273" t="s">
        <v>871</v>
      </c>
      <c r="D80" s="69" t="s">
        <v>176</v>
      </c>
      <c r="E80" s="78"/>
      <c r="F80" s="396" t="s">
        <v>176</v>
      </c>
      <c r="G80" s="78"/>
      <c r="H80" s="83"/>
      <c r="I80" s="219" t="s">
        <v>565</v>
      </c>
      <c r="J80" s="271" t="s">
        <v>2176</v>
      </c>
      <c r="K80" s="91"/>
      <c r="L80" s="17"/>
      <c r="M80" s="17"/>
      <c r="N80" s="218"/>
      <c r="O80" s="17"/>
    </row>
    <row r="81" spans="1:15">
      <c r="A81" s="258"/>
      <c r="B81" s="273" t="s">
        <v>2177</v>
      </c>
      <c r="C81" s="273" t="s">
        <v>548</v>
      </c>
      <c r="D81" s="272" t="s">
        <v>1717</v>
      </c>
      <c r="E81" s="598" t="s">
        <v>1826</v>
      </c>
      <c r="F81" s="598" t="s">
        <v>1717</v>
      </c>
      <c r="G81" s="598" t="s">
        <v>1826</v>
      </c>
      <c r="H81" s="218" t="s">
        <v>304</v>
      </c>
      <c r="I81" s="219" t="s">
        <v>2324</v>
      </c>
      <c r="J81" s="271" t="s">
        <v>2178</v>
      </c>
      <c r="K81" s="91"/>
      <c r="L81" s="17"/>
      <c r="M81" s="17"/>
      <c r="N81" s="218"/>
      <c r="O81" s="17"/>
    </row>
    <row r="82" spans="1:15">
      <c r="A82" s="259"/>
      <c r="B82" s="397" t="s">
        <v>3005</v>
      </c>
      <c r="C82" s="397" t="s">
        <v>3006</v>
      </c>
      <c r="D82" s="611" t="s">
        <v>3007</v>
      </c>
      <c r="E82" s="610" t="s">
        <v>3008</v>
      </c>
      <c r="F82" s="610" t="s">
        <v>2334</v>
      </c>
      <c r="G82" s="610" t="s">
        <v>2335</v>
      </c>
      <c r="H82" s="221" t="s">
        <v>2336</v>
      </c>
      <c r="I82" s="220" t="s">
        <v>2337</v>
      </c>
      <c r="J82" s="307" t="s">
        <v>2338</v>
      </c>
      <c r="K82" s="294"/>
      <c r="L82" s="75"/>
      <c r="M82" s="75"/>
      <c r="N82" s="221"/>
      <c r="O82" s="17"/>
    </row>
    <row r="83" spans="1:15">
      <c r="A83" s="258">
        <v>1</v>
      </c>
      <c r="B83" s="397" t="s">
        <v>173</v>
      </c>
      <c r="C83" s="398"/>
      <c r="D83" s="399"/>
      <c r="E83" s="398"/>
      <c r="F83" s="399"/>
      <c r="G83" s="398"/>
      <c r="H83" s="400"/>
      <c r="I83" s="401"/>
      <c r="J83" s="402"/>
      <c r="K83" s="403"/>
      <c r="L83" s="404"/>
      <c r="M83" s="404"/>
      <c r="N83" s="218">
        <v>1</v>
      </c>
      <c r="O83" s="17"/>
    </row>
    <row r="84" spans="1:15">
      <c r="A84" s="258">
        <v>2</v>
      </c>
      <c r="B84" s="273" t="s">
        <v>2179</v>
      </c>
      <c r="C84" s="350"/>
      <c r="D84" s="78"/>
      <c r="E84" s="350"/>
      <c r="F84" s="78"/>
      <c r="G84" s="350"/>
      <c r="H84" s="297"/>
      <c r="I84" s="382">
        <f t="shared" ref="I84:I94" si="0">C84+E84-G84+H84</f>
        <v>0</v>
      </c>
      <c r="J84" s="91"/>
      <c r="K84" s="403"/>
      <c r="L84" s="404"/>
      <c r="M84" s="404"/>
      <c r="N84" s="218">
        <v>2</v>
      </c>
      <c r="O84" s="17"/>
    </row>
    <row r="85" spans="1:15">
      <c r="A85" s="258">
        <v>3</v>
      </c>
      <c r="B85" s="273" t="s">
        <v>2180</v>
      </c>
      <c r="C85" s="333"/>
      <c r="D85" s="78"/>
      <c r="E85" s="333"/>
      <c r="F85" s="78"/>
      <c r="G85" s="333"/>
      <c r="H85" s="405"/>
      <c r="I85" s="330">
        <f t="shared" si="0"/>
        <v>0</v>
      </c>
      <c r="J85" s="91"/>
      <c r="K85" s="403"/>
      <c r="L85" s="404"/>
      <c r="M85" s="404"/>
      <c r="N85" s="218">
        <v>3</v>
      </c>
      <c r="O85" s="17"/>
    </row>
    <row r="86" spans="1:15">
      <c r="A86" s="258">
        <v>4</v>
      </c>
      <c r="B86" s="273" t="s">
        <v>2181</v>
      </c>
      <c r="C86" s="333"/>
      <c r="D86" s="78"/>
      <c r="E86" s="333"/>
      <c r="F86" s="78"/>
      <c r="G86" s="333"/>
      <c r="H86" s="405"/>
      <c r="I86" s="330">
        <f t="shared" si="0"/>
        <v>0</v>
      </c>
      <c r="J86" s="91"/>
      <c r="K86" s="403"/>
      <c r="L86" s="404"/>
      <c r="M86" s="404"/>
      <c r="N86" s="218">
        <v>4</v>
      </c>
      <c r="O86" s="17"/>
    </row>
    <row r="87" spans="1:15">
      <c r="A87" s="258">
        <v>5</v>
      </c>
      <c r="B87" s="273" t="s">
        <v>2182</v>
      </c>
      <c r="C87" s="333"/>
      <c r="D87" s="78"/>
      <c r="E87" s="333"/>
      <c r="F87" s="78"/>
      <c r="G87" s="333"/>
      <c r="H87" s="405"/>
      <c r="I87" s="330">
        <f t="shared" si="0"/>
        <v>0</v>
      </c>
      <c r="J87" s="91"/>
      <c r="K87" s="403"/>
      <c r="L87" s="404"/>
      <c r="M87" s="404"/>
      <c r="N87" s="218">
        <v>5</v>
      </c>
      <c r="O87" s="17"/>
    </row>
    <row r="88" spans="1:15">
      <c r="A88" s="258">
        <v>6</v>
      </c>
      <c r="B88" s="81"/>
      <c r="C88" s="333"/>
      <c r="D88" s="78"/>
      <c r="E88" s="333"/>
      <c r="F88" s="78"/>
      <c r="G88" s="333"/>
      <c r="H88" s="405"/>
      <c r="I88" s="330">
        <f t="shared" si="0"/>
        <v>0</v>
      </c>
      <c r="J88" s="91"/>
      <c r="K88" s="403"/>
      <c r="L88" s="404"/>
      <c r="M88" s="404"/>
      <c r="N88" s="218">
        <v>6</v>
      </c>
      <c r="O88" s="17"/>
    </row>
    <row r="89" spans="1:15">
      <c r="A89" s="258">
        <v>7</v>
      </c>
      <c r="B89" s="81"/>
      <c r="C89" s="333"/>
      <c r="D89" s="78"/>
      <c r="E89" s="333"/>
      <c r="F89" s="78"/>
      <c r="G89" s="333"/>
      <c r="H89" s="405"/>
      <c r="I89" s="330">
        <f t="shared" si="0"/>
        <v>0</v>
      </c>
      <c r="J89" s="91"/>
      <c r="K89" s="403"/>
      <c r="L89" s="404"/>
      <c r="M89" s="404"/>
      <c r="N89" s="218">
        <v>7</v>
      </c>
      <c r="O89" s="17"/>
    </row>
    <row r="90" spans="1:15">
      <c r="A90" s="258">
        <v>8</v>
      </c>
      <c r="B90" s="406"/>
      <c r="C90" s="333"/>
      <c r="D90" s="296"/>
      <c r="E90" s="333"/>
      <c r="F90" s="296"/>
      <c r="G90" s="333"/>
      <c r="H90" s="405"/>
      <c r="I90" s="330">
        <f t="shared" si="0"/>
        <v>0</v>
      </c>
      <c r="J90" s="91"/>
      <c r="K90" s="403"/>
      <c r="L90" s="404"/>
      <c r="M90" s="404"/>
      <c r="N90" s="218">
        <v>8</v>
      </c>
      <c r="O90" s="17"/>
    </row>
    <row r="91" spans="1:15">
      <c r="A91" s="258">
        <v>9</v>
      </c>
      <c r="B91" s="406"/>
      <c r="C91" s="333"/>
      <c r="D91" s="296"/>
      <c r="E91" s="333"/>
      <c r="F91" s="296"/>
      <c r="G91" s="333"/>
      <c r="H91" s="405"/>
      <c r="I91" s="330">
        <f t="shared" si="0"/>
        <v>0</v>
      </c>
      <c r="J91" s="91"/>
      <c r="K91" s="403"/>
      <c r="L91" s="404"/>
      <c r="M91" s="404"/>
      <c r="N91" s="218">
        <v>9</v>
      </c>
      <c r="O91" s="17"/>
    </row>
    <row r="92" spans="1:15">
      <c r="A92" s="258">
        <v>10</v>
      </c>
      <c r="B92" s="406"/>
      <c r="C92" s="333"/>
      <c r="D92" s="296"/>
      <c r="E92" s="333"/>
      <c r="F92" s="296"/>
      <c r="G92" s="333"/>
      <c r="H92" s="405"/>
      <c r="I92" s="330">
        <f t="shared" si="0"/>
        <v>0</v>
      </c>
      <c r="J92" s="91"/>
      <c r="K92" s="403"/>
      <c r="L92" s="404"/>
      <c r="M92" s="404"/>
      <c r="N92" s="218">
        <v>10</v>
      </c>
      <c r="O92" s="17"/>
    </row>
    <row r="93" spans="1:15">
      <c r="A93" s="258">
        <v>11</v>
      </c>
      <c r="B93" s="81"/>
      <c r="C93" s="333"/>
      <c r="D93" s="78"/>
      <c r="E93" s="333"/>
      <c r="F93" s="78"/>
      <c r="G93" s="333"/>
      <c r="H93" s="405"/>
      <c r="I93" s="330">
        <f t="shared" si="0"/>
        <v>0</v>
      </c>
      <c r="J93" s="91"/>
      <c r="K93" s="403"/>
      <c r="L93" s="404"/>
      <c r="M93" s="404"/>
      <c r="N93" s="218">
        <v>11</v>
      </c>
      <c r="O93" s="17"/>
    </row>
    <row r="94" spans="1:15">
      <c r="A94" s="258">
        <v>12</v>
      </c>
      <c r="B94" s="616" t="s">
        <v>2183</v>
      </c>
      <c r="C94" s="230">
        <f>SUM(C84:C93)</f>
        <v>0</v>
      </c>
      <c r="D94" s="227"/>
      <c r="E94" s="230">
        <f>SUM(E84:E93)</f>
        <v>0</v>
      </c>
      <c r="F94" s="227"/>
      <c r="G94" s="230">
        <f>SUM(G84:G93)</f>
        <v>0</v>
      </c>
      <c r="H94" s="228">
        <f>SUM(H84:H93)</f>
        <v>0</v>
      </c>
      <c r="I94" s="407">
        <f t="shared" si="0"/>
        <v>0</v>
      </c>
      <c r="J94" s="408"/>
      <c r="K94" s="403"/>
      <c r="L94" s="17"/>
      <c r="M94" s="17"/>
      <c r="N94" s="218">
        <v>12</v>
      </c>
      <c r="O94" s="17"/>
    </row>
    <row r="95" spans="1:15">
      <c r="A95" s="258">
        <v>13</v>
      </c>
      <c r="B95" s="397" t="s">
        <v>174</v>
      </c>
      <c r="C95" s="409"/>
      <c r="D95" s="410"/>
      <c r="E95" s="409"/>
      <c r="F95" s="410"/>
      <c r="G95" s="409"/>
      <c r="H95" s="411"/>
      <c r="I95" s="412"/>
      <c r="J95" s="413"/>
      <c r="K95" s="91"/>
      <c r="L95" s="17"/>
      <c r="M95" s="17"/>
      <c r="N95" s="218">
        <v>13</v>
      </c>
      <c r="O95" s="17"/>
    </row>
    <row r="96" spans="1:15">
      <c r="A96" s="258">
        <v>14</v>
      </c>
      <c r="B96" s="273" t="s">
        <v>2179</v>
      </c>
      <c r="C96" s="333"/>
      <c r="D96" s="78"/>
      <c r="E96" s="333"/>
      <c r="F96" s="78"/>
      <c r="G96" s="333"/>
      <c r="H96" s="405"/>
      <c r="I96" s="330">
        <f t="shared" ref="I96:I106" si="1">C96+E96-G96+H96</f>
        <v>0</v>
      </c>
      <c r="J96" s="91"/>
      <c r="K96" s="403"/>
      <c r="L96" s="404"/>
      <c r="M96" s="404"/>
      <c r="N96" s="218">
        <v>14</v>
      </c>
      <c r="O96" s="17"/>
    </row>
    <row r="97" spans="1:15">
      <c r="A97" s="258">
        <v>15</v>
      </c>
      <c r="B97" s="273" t="s">
        <v>2180</v>
      </c>
      <c r="C97" s="333"/>
      <c r="D97" s="78"/>
      <c r="E97" s="333"/>
      <c r="F97" s="78"/>
      <c r="G97" s="333"/>
      <c r="H97" s="405"/>
      <c r="I97" s="330">
        <f t="shared" si="1"/>
        <v>0</v>
      </c>
      <c r="J97" s="91"/>
      <c r="K97" s="91"/>
      <c r="L97" s="17"/>
      <c r="M97" s="17"/>
      <c r="N97" s="218">
        <v>15</v>
      </c>
      <c r="O97" s="17"/>
    </row>
    <row r="98" spans="1:15">
      <c r="A98" s="258">
        <v>16</v>
      </c>
      <c r="B98" s="273" t="s">
        <v>2181</v>
      </c>
      <c r="C98" s="333"/>
      <c r="D98" s="78"/>
      <c r="E98" s="333"/>
      <c r="F98" s="78"/>
      <c r="G98" s="333"/>
      <c r="H98" s="405"/>
      <c r="I98" s="330">
        <f t="shared" si="1"/>
        <v>0</v>
      </c>
      <c r="J98" s="91"/>
      <c r="K98" s="91"/>
      <c r="L98" s="17"/>
      <c r="M98" s="17"/>
      <c r="N98" s="218">
        <v>16</v>
      </c>
      <c r="O98" s="17"/>
    </row>
    <row r="99" spans="1:15">
      <c r="A99" s="258">
        <v>17</v>
      </c>
      <c r="B99" s="273" t="s">
        <v>2182</v>
      </c>
      <c r="C99" s="333"/>
      <c r="D99" s="78"/>
      <c r="E99" s="333"/>
      <c r="F99" s="78"/>
      <c r="G99" s="333"/>
      <c r="H99" s="405"/>
      <c r="I99" s="330">
        <f t="shared" si="1"/>
        <v>0</v>
      </c>
      <c r="J99" s="91"/>
      <c r="K99" s="91"/>
      <c r="L99" s="17"/>
      <c r="M99" s="17"/>
      <c r="N99" s="218">
        <v>17</v>
      </c>
      <c r="O99" s="17"/>
    </row>
    <row r="100" spans="1:15">
      <c r="A100" s="258">
        <v>18</v>
      </c>
      <c r="B100" s="406"/>
      <c r="C100" s="333"/>
      <c r="D100" s="296"/>
      <c r="E100" s="333"/>
      <c r="F100" s="296"/>
      <c r="G100" s="333"/>
      <c r="H100" s="405"/>
      <c r="I100" s="330">
        <f t="shared" si="1"/>
        <v>0</v>
      </c>
      <c r="J100" s="91"/>
      <c r="K100" s="91"/>
      <c r="L100" s="17"/>
      <c r="M100" s="17"/>
      <c r="N100" s="218">
        <v>18</v>
      </c>
      <c r="O100" s="17"/>
    </row>
    <row r="101" spans="1:15">
      <c r="A101" s="258">
        <v>19</v>
      </c>
      <c r="B101" s="81"/>
      <c r="C101" s="333"/>
      <c r="D101" s="296"/>
      <c r="E101" s="333"/>
      <c r="F101" s="296"/>
      <c r="G101" s="333"/>
      <c r="H101" s="405"/>
      <c r="I101" s="330">
        <f t="shared" si="1"/>
        <v>0</v>
      </c>
      <c r="J101" s="91"/>
      <c r="K101" s="91"/>
      <c r="L101" s="17"/>
      <c r="M101" s="17"/>
      <c r="N101" s="218">
        <v>19</v>
      </c>
      <c r="O101" s="17"/>
    </row>
    <row r="102" spans="1:15">
      <c r="A102" s="258">
        <v>20</v>
      </c>
      <c r="B102" s="81"/>
      <c r="C102" s="333"/>
      <c r="D102" s="296"/>
      <c r="E102" s="333"/>
      <c r="F102" s="296"/>
      <c r="G102" s="333"/>
      <c r="H102" s="292"/>
      <c r="I102" s="330">
        <f t="shared" si="1"/>
        <v>0</v>
      </c>
      <c r="J102" s="91"/>
      <c r="K102" s="91"/>
      <c r="L102" s="17"/>
      <c r="M102" s="17"/>
      <c r="N102" s="218">
        <v>20</v>
      </c>
      <c r="O102" s="17"/>
    </row>
    <row r="103" spans="1:15">
      <c r="A103" s="258">
        <v>21</v>
      </c>
      <c r="B103" s="406"/>
      <c r="C103" s="350"/>
      <c r="D103" s="296"/>
      <c r="E103" s="350"/>
      <c r="F103" s="296"/>
      <c r="G103" s="350"/>
      <c r="H103" s="297"/>
      <c r="I103" s="330">
        <f t="shared" si="1"/>
        <v>0</v>
      </c>
      <c r="J103" s="414"/>
      <c r="K103" s="403"/>
      <c r="L103" s="17"/>
      <c r="M103" s="17"/>
      <c r="N103" s="218">
        <v>21</v>
      </c>
      <c r="O103" s="17"/>
    </row>
    <row r="104" spans="1:15">
      <c r="A104" s="258" t="s">
        <v>580</v>
      </c>
      <c r="B104" s="406"/>
      <c r="C104" s="350"/>
      <c r="D104" s="296"/>
      <c r="E104" s="350"/>
      <c r="F104" s="296"/>
      <c r="G104" s="350"/>
      <c r="H104" s="297"/>
      <c r="I104" s="330">
        <f t="shared" si="1"/>
        <v>0</v>
      </c>
      <c r="J104" s="414"/>
      <c r="K104" s="403"/>
      <c r="L104" s="17"/>
      <c r="M104" s="17"/>
      <c r="N104" s="218" t="s">
        <v>580</v>
      </c>
      <c r="O104" s="17"/>
    </row>
    <row r="105" spans="1:15">
      <c r="A105" s="258">
        <v>23</v>
      </c>
      <c r="B105" s="81"/>
      <c r="C105" s="350"/>
      <c r="D105" s="78"/>
      <c r="E105" s="350"/>
      <c r="F105" s="78"/>
      <c r="G105" s="350"/>
      <c r="H105" s="415"/>
      <c r="I105" s="330">
        <f t="shared" si="1"/>
        <v>0</v>
      </c>
      <c r="J105" s="91"/>
      <c r="K105" s="91"/>
      <c r="L105" s="17"/>
      <c r="M105" s="17"/>
      <c r="N105" s="218">
        <v>23</v>
      </c>
      <c r="O105" s="17"/>
    </row>
    <row r="106" spans="1:15">
      <c r="A106" s="258">
        <v>24</v>
      </c>
      <c r="B106" s="616" t="s">
        <v>2183</v>
      </c>
      <c r="C106" s="230">
        <f>SUM(C96:C105)</f>
        <v>0</v>
      </c>
      <c r="D106" s="227"/>
      <c r="E106" s="230">
        <f>SUM(E96:E105)</f>
        <v>0</v>
      </c>
      <c r="F106" s="227"/>
      <c r="G106" s="230">
        <f>SUM(G96:G105)</f>
        <v>0</v>
      </c>
      <c r="H106" s="228">
        <f>SUM(H96:H105)</f>
        <v>0</v>
      </c>
      <c r="I106" s="407">
        <f t="shared" si="1"/>
        <v>0</v>
      </c>
      <c r="J106" s="408"/>
      <c r="K106" s="403"/>
      <c r="L106" s="17"/>
      <c r="M106" s="17"/>
      <c r="N106" s="218">
        <v>24</v>
      </c>
      <c r="O106" s="17"/>
    </row>
    <row r="107" spans="1:15">
      <c r="A107" s="258">
        <v>25</v>
      </c>
      <c r="B107" s="397" t="s">
        <v>2184</v>
      </c>
      <c r="C107" s="409"/>
      <c r="D107" s="410"/>
      <c r="E107" s="409"/>
      <c r="F107" s="410"/>
      <c r="G107" s="409"/>
      <c r="H107" s="411"/>
      <c r="I107" s="412"/>
      <c r="J107" s="413"/>
      <c r="K107" s="91"/>
      <c r="L107" s="17"/>
      <c r="M107" s="17"/>
      <c r="N107" s="218">
        <v>25</v>
      </c>
      <c r="O107" s="17"/>
    </row>
    <row r="108" spans="1:15">
      <c r="A108" s="258">
        <v>26</v>
      </c>
      <c r="B108" s="273" t="s">
        <v>2179</v>
      </c>
      <c r="C108" s="333"/>
      <c r="D108" s="78"/>
      <c r="E108" s="333"/>
      <c r="F108" s="78"/>
      <c r="G108" s="333"/>
      <c r="H108" s="405"/>
      <c r="I108" s="330">
        <f t="shared" ref="I108:I118" si="2">C108+E108-G108+H108</f>
        <v>0</v>
      </c>
      <c r="J108" s="91"/>
      <c r="K108" s="91"/>
      <c r="L108" s="17"/>
      <c r="M108" s="17"/>
      <c r="N108" s="218">
        <v>26</v>
      </c>
      <c r="O108" s="17"/>
    </row>
    <row r="109" spans="1:15">
      <c r="A109" s="258">
        <v>27</v>
      </c>
      <c r="B109" s="273" t="s">
        <v>2180</v>
      </c>
      <c r="C109" s="333"/>
      <c r="D109" s="78"/>
      <c r="E109" s="333"/>
      <c r="F109" s="78"/>
      <c r="G109" s="333"/>
      <c r="H109" s="405"/>
      <c r="I109" s="330">
        <f t="shared" si="2"/>
        <v>0</v>
      </c>
      <c r="J109" s="91"/>
      <c r="K109" s="91"/>
      <c r="L109" s="17"/>
      <c r="M109" s="17"/>
      <c r="N109" s="218">
        <v>27</v>
      </c>
      <c r="O109" s="17"/>
    </row>
    <row r="110" spans="1:15">
      <c r="A110" s="258">
        <v>28</v>
      </c>
      <c r="B110" s="273" t="s">
        <v>2181</v>
      </c>
      <c r="C110" s="333"/>
      <c r="D110" s="78"/>
      <c r="E110" s="333"/>
      <c r="F110" s="78"/>
      <c r="G110" s="333"/>
      <c r="H110" s="405"/>
      <c r="I110" s="330">
        <f t="shared" si="2"/>
        <v>0</v>
      </c>
      <c r="J110" s="91"/>
      <c r="K110" s="91"/>
      <c r="L110" s="17"/>
      <c r="M110" s="17"/>
      <c r="N110" s="218">
        <v>28</v>
      </c>
      <c r="O110" s="17"/>
    </row>
    <row r="111" spans="1:15">
      <c r="A111" s="258">
        <v>29</v>
      </c>
      <c r="B111" s="273" t="s">
        <v>2179</v>
      </c>
      <c r="C111" s="333"/>
      <c r="D111" s="78"/>
      <c r="E111" s="333"/>
      <c r="F111" s="78"/>
      <c r="G111" s="333"/>
      <c r="H111" s="405"/>
      <c r="I111" s="330">
        <f t="shared" si="2"/>
        <v>0</v>
      </c>
      <c r="J111" s="91"/>
      <c r="K111" s="91"/>
      <c r="L111" s="17"/>
      <c r="M111" s="17"/>
      <c r="N111" s="218">
        <v>29</v>
      </c>
      <c r="O111" s="17"/>
    </row>
    <row r="112" spans="1:15">
      <c r="A112" s="258">
        <v>30</v>
      </c>
      <c r="B112" s="81"/>
      <c r="C112" s="333"/>
      <c r="D112" s="78"/>
      <c r="E112" s="333"/>
      <c r="F112" s="78"/>
      <c r="G112" s="333"/>
      <c r="H112" s="405"/>
      <c r="I112" s="330">
        <f t="shared" si="2"/>
        <v>0</v>
      </c>
      <c r="J112" s="91"/>
      <c r="K112" s="91"/>
      <c r="L112" s="17"/>
      <c r="M112" s="17"/>
      <c r="N112" s="218">
        <v>30</v>
      </c>
      <c r="O112" s="17"/>
    </row>
    <row r="113" spans="1:15">
      <c r="A113" s="258">
        <v>31</v>
      </c>
      <c r="B113" s="81"/>
      <c r="C113" s="333"/>
      <c r="D113" s="78"/>
      <c r="E113" s="333"/>
      <c r="F113" s="78"/>
      <c r="G113" s="333"/>
      <c r="H113" s="405"/>
      <c r="I113" s="330">
        <f t="shared" si="2"/>
        <v>0</v>
      </c>
      <c r="J113" s="91"/>
      <c r="K113" s="91"/>
      <c r="L113" s="17"/>
      <c r="M113" s="17"/>
      <c r="N113" s="218">
        <v>31</v>
      </c>
      <c r="O113" s="17"/>
    </row>
    <row r="114" spans="1:15">
      <c r="A114" s="258">
        <v>32</v>
      </c>
      <c r="B114" s="81"/>
      <c r="C114" s="333"/>
      <c r="D114" s="78"/>
      <c r="E114" s="333"/>
      <c r="F114" s="78"/>
      <c r="G114" s="333"/>
      <c r="H114" s="405"/>
      <c r="I114" s="330">
        <f t="shared" si="2"/>
        <v>0</v>
      </c>
      <c r="J114" s="91"/>
      <c r="K114" s="91"/>
      <c r="L114" s="17"/>
      <c r="M114" s="17"/>
      <c r="N114" s="218">
        <v>32</v>
      </c>
      <c r="O114" s="17"/>
    </row>
    <row r="115" spans="1:15">
      <c r="A115" s="258">
        <v>33</v>
      </c>
      <c r="B115" s="81"/>
      <c r="C115" s="333"/>
      <c r="D115" s="78"/>
      <c r="E115" s="333"/>
      <c r="F115" s="78"/>
      <c r="G115" s="333"/>
      <c r="H115" s="405"/>
      <c r="I115" s="330">
        <f t="shared" si="2"/>
        <v>0</v>
      </c>
      <c r="J115" s="91"/>
      <c r="K115" s="91"/>
      <c r="L115" s="17"/>
      <c r="M115" s="17"/>
      <c r="N115" s="218">
        <v>33</v>
      </c>
      <c r="O115" s="17"/>
    </row>
    <row r="116" spans="1:15">
      <c r="A116" s="258">
        <v>34</v>
      </c>
      <c r="B116" s="81"/>
      <c r="C116" s="333"/>
      <c r="D116" s="78"/>
      <c r="E116" s="333"/>
      <c r="F116" s="78"/>
      <c r="G116" s="333"/>
      <c r="H116" s="405"/>
      <c r="I116" s="330">
        <f t="shared" si="2"/>
        <v>0</v>
      </c>
      <c r="J116" s="91"/>
      <c r="K116" s="91"/>
      <c r="L116" s="17"/>
      <c r="M116" s="17"/>
      <c r="N116" s="218">
        <v>34</v>
      </c>
      <c r="O116" s="17"/>
    </row>
    <row r="117" spans="1:15">
      <c r="A117" s="258">
        <v>35</v>
      </c>
      <c r="B117" s="81"/>
      <c r="C117" s="333"/>
      <c r="D117" s="78"/>
      <c r="E117" s="333"/>
      <c r="F117" s="78"/>
      <c r="G117" s="333"/>
      <c r="H117" s="405"/>
      <c r="I117" s="330">
        <f t="shared" si="2"/>
        <v>0</v>
      </c>
      <c r="J117" s="91"/>
      <c r="K117" s="91"/>
      <c r="L117" s="17"/>
      <c r="M117" s="17"/>
      <c r="N117" s="218">
        <v>35</v>
      </c>
      <c r="O117" s="17"/>
    </row>
    <row r="118" spans="1:15">
      <c r="A118" s="258">
        <v>36</v>
      </c>
      <c r="B118" s="616" t="s">
        <v>2183</v>
      </c>
      <c r="C118" s="230">
        <f>SUM(C108:C117)</f>
        <v>0</v>
      </c>
      <c r="D118" s="227"/>
      <c r="E118" s="230">
        <f>SUM(E108:E117)</f>
        <v>0</v>
      </c>
      <c r="F118" s="227"/>
      <c r="G118" s="230">
        <f>SUM(G108:G117)</f>
        <v>0</v>
      </c>
      <c r="H118" s="228">
        <f>SUM(H108:H117)</f>
        <v>0</v>
      </c>
      <c r="I118" s="407">
        <f t="shared" si="2"/>
        <v>0</v>
      </c>
      <c r="J118" s="408"/>
      <c r="K118" s="403"/>
      <c r="L118" s="17"/>
      <c r="M118" s="17"/>
      <c r="N118" s="218">
        <v>36</v>
      </c>
      <c r="O118" s="17"/>
    </row>
    <row r="119" spans="1:15">
      <c r="A119" s="258">
        <v>37</v>
      </c>
      <c r="B119" s="397" t="s">
        <v>2185</v>
      </c>
      <c r="C119" s="409"/>
      <c r="D119" s="410"/>
      <c r="E119" s="409"/>
      <c r="F119" s="410"/>
      <c r="G119" s="409"/>
      <c r="H119" s="411"/>
      <c r="I119" s="412"/>
      <c r="J119" s="413"/>
      <c r="K119" s="91"/>
      <c r="L119" s="17"/>
      <c r="M119" s="17"/>
      <c r="N119" s="218">
        <v>37</v>
      </c>
      <c r="O119" s="17"/>
    </row>
    <row r="120" spans="1:15">
      <c r="A120" s="258">
        <v>38</v>
      </c>
      <c r="B120" s="273" t="s">
        <v>2179</v>
      </c>
      <c r="C120" s="350"/>
      <c r="D120" s="78"/>
      <c r="E120" s="350"/>
      <c r="F120" s="78"/>
      <c r="G120" s="350"/>
      <c r="H120" s="415"/>
      <c r="I120" s="382">
        <f t="shared" ref="I120:I128" si="3">C120+E120-G120+H120</f>
        <v>0</v>
      </c>
      <c r="J120" s="91"/>
      <c r="K120" s="91"/>
      <c r="L120" s="17"/>
      <c r="M120" s="17"/>
      <c r="N120" s="218">
        <v>38</v>
      </c>
      <c r="O120" s="17"/>
    </row>
    <row r="121" spans="1:15">
      <c r="A121" s="258">
        <v>39</v>
      </c>
      <c r="B121" s="273" t="s">
        <v>2180</v>
      </c>
      <c r="C121" s="333"/>
      <c r="D121" s="78"/>
      <c r="E121" s="333"/>
      <c r="F121" s="78"/>
      <c r="G121" s="333"/>
      <c r="H121" s="405"/>
      <c r="I121" s="330">
        <f t="shared" si="3"/>
        <v>0</v>
      </c>
      <c r="J121" s="91"/>
      <c r="K121" s="91"/>
      <c r="L121" s="17"/>
      <c r="M121" s="17"/>
      <c r="N121" s="218">
        <v>39</v>
      </c>
      <c r="O121" s="17"/>
    </row>
    <row r="122" spans="1:15">
      <c r="A122" s="258">
        <v>40</v>
      </c>
      <c r="B122" s="273" t="s">
        <v>2181</v>
      </c>
      <c r="C122" s="333"/>
      <c r="D122" s="78"/>
      <c r="E122" s="333"/>
      <c r="F122" s="78"/>
      <c r="G122" s="333"/>
      <c r="H122" s="405"/>
      <c r="I122" s="330">
        <f t="shared" si="3"/>
        <v>0</v>
      </c>
      <c r="J122" s="91"/>
      <c r="K122" s="91"/>
      <c r="L122" s="17"/>
      <c r="M122" s="17"/>
      <c r="N122" s="218">
        <v>40</v>
      </c>
      <c r="O122" s="17"/>
    </row>
    <row r="123" spans="1:15">
      <c r="A123" s="258">
        <v>41</v>
      </c>
      <c r="B123" s="273" t="s">
        <v>2182</v>
      </c>
      <c r="C123" s="333"/>
      <c r="D123" s="78"/>
      <c r="E123" s="333"/>
      <c r="F123" s="78"/>
      <c r="G123" s="333"/>
      <c r="H123" s="405"/>
      <c r="I123" s="330">
        <f t="shared" si="3"/>
        <v>0</v>
      </c>
      <c r="J123" s="91"/>
      <c r="K123" s="91"/>
      <c r="L123" s="17"/>
      <c r="M123" s="17"/>
      <c r="N123" s="218">
        <v>41</v>
      </c>
      <c r="O123" s="17"/>
    </row>
    <row r="124" spans="1:15">
      <c r="A124" s="258">
        <v>42</v>
      </c>
      <c r="B124" s="81"/>
      <c r="C124" s="333"/>
      <c r="D124" s="78"/>
      <c r="E124" s="333"/>
      <c r="F124" s="78"/>
      <c r="G124" s="333"/>
      <c r="H124" s="405"/>
      <c r="I124" s="330">
        <f t="shared" si="3"/>
        <v>0</v>
      </c>
      <c r="J124" s="91"/>
      <c r="K124" s="91"/>
      <c r="L124" s="17"/>
      <c r="M124" s="17"/>
      <c r="N124" s="218">
        <v>42</v>
      </c>
      <c r="O124" s="17"/>
    </row>
    <row r="125" spans="1:15">
      <c r="A125" s="258">
        <v>43</v>
      </c>
      <c r="B125" s="81"/>
      <c r="C125" s="333"/>
      <c r="D125" s="78"/>
      <c r="E125" s="333"/>
      <c r="F125" s="78"/>
      <c r="G125" s="333"/>
      <c r="H125" s="405"/>
      <c r="I125" s="330">
        <f t="shared" si="3"/>
        <v>0</v>
      </c>
      <c r="J125" s="91"/>
      <c r="K125" s="91"/>
      <c r="L125" s="17"/>
      <c r="M125" s="17"/>
      <c r="N125" s="218">
        <v>43</v>
      </c>
      <c r="O125" s="17"/>
    </row>
    <row r="126" spans="1:15">
      <c r="A126" s="258">
        <v>44</v>
      </c>
      <c r="B126" s="81"/>
      <c r="C126" s="333"/>
      <c r="D126" s="78"/>
      <c r="E126" s="333"/>
      <c r="F126" s="78"/>
      <c r="G126" s="333"/>
      <c r="H126" s="405"/>
      <c r="I126" s="330">
        <f t="shared" si="3"/>
        <v>0</v>
      </c>
      <c r="J126" s="91"/>
      <c r="K126" s="91"/>
      <c r="L126" s="17"/>
      <c r="M126" s="17"/>
      <c r="N126" s="218">
        <v>44</v>
      </c>
      <c r="O126" s="17"/>
    </row>
    <row r="127" spans="1:15">
      <c r="A127" s="258">
        <v>45</v>
      </c>
      <c r="B127" s="81"/>
      <c r="C127" s="333"/>
      <c r="D127" s="78"/>
      <c r="E127" s="333"/>
      <c r="F127" s="78"/>
      <c r="G127" s="333"/>
      <c r="H127" s="405"/>
      <c r="I127" s="330">
        <f t="shared" si="3"/>
        <v>0</v>
      </c>
      <c r="J127" s="91"/>
      <c r="K127" s="91"/>
      <c r="L127" s="17"/>
      <c r="M127" s="17"/>
      <c r="N127" s="218">
        <v>45</v>
      </c>
      <c r="O127" s="17"/>
    </row>
    <row r="128" spans="1:15">
      <c r="A128" s="258">
        <v>46</v>
      </c>
      <c r="B128" s="81"/>
      <c r="C128" s="333"/>
      <c r="D128" s="78"/>
      <c r="E128" s="333"/>
      <c r="F128" s="78"/>
      <c r="G128" s="333"/>
      <c r="H128" s="405"/>
      <c r="I128" s="330">
        <f t="shared" si="3"/>
        <v>0</v>
      </c>
      <c r="J128" s="91"/>
      <c r="K128" s="91"/>
      <c r="L128" s="17"/>
      <c r="M128" s="17"/>
      <c r="N128" s="218">
        <v>46</v>
      </c>
      <c r="O128" s="17"/>
    </row>
    <row r="129" spans="1:15">
      <c r="A129" s="258">
        <v>47</v>
      </c>
      <c r="B129" s="616" t="s">
        <v>2183</v>
      </c>
      <c r="C129" s="230">
        <f>SUM(C120:C128)</f>
        <v>0</v>
      </c>
      <c r="D129" s="227"/>
      <c r="E129" s="230">
        <f>SUM(E120:E128)</f>
        <v>0</v>
      </c>
      <c r="F129" s="227"/>
      <c r="G129" s="230">
        <f>SUM(G120:G128)</f>
        <v>0</v>
      </c>
      <c r="H129" s="228">
        <f>SUM(H120:H128)</f>
        <v>0</v>
      </c>
      <c r="I129" s="229">
        <f>SUM(I120:I128)</f>
        <v>0</v>
      </c>
      <c r="J129" s="223"/>
      <c r="K129" s="91"/>
      <c r="L129" s="17"/>
      <c r="M129" s="17"/>
      <c r="N129" s="218">
        <v>47</v>
      </c>
      <c r="O129" s="17"/>
    </row>
    <row r="130" spans="1:15" ht="15.75" thickBot="1">
      <c r="A130" s="266">
        <v>48</v>
      </c>
      <c r="B130" s="617" t="s">
        <v>172</v>
      </c>
      <c r="C130" s="416">
        <f>C94+C106+C118+C129</f>
        <v>0</v>
      </c>
      <c r="D130" s="417"/>
      <c r="E130" s="416">
        <f>E94+E106+E118+E129</f>
        <v>0</v>
      </c>
      <c r="F130" s="417"/>
      <c r="G130" s="416">
        <f>G94+G106+G118+G129</f>
        <v>0</v>
      </c>
      <c r="H130" s="306">
        <f>H94+H106+H118+H129</f>
        <v>0</v>
      </c>
      <c r="I130" s="418">
        <f>C130+E130-G130+H130</f>
        <v>0</v>
      </c>
      <c r="J130" s="305"/>
      <c r="K130" s="305"/>
      <c r="L130" s="97"/>
      <c r="M130" s="97"/>
      <c r="N130" s="238">
        <v>48</v>
      </c>
      <c r="O130" s="17"/>
    </row>
    <row r="131" spans="1:15">
      <c r="A131" s="17"/>
      <c r="B131" s="17"/>
      <c r="C131" s="17"/>
      <c r="D131" s="17"/>
      <c r="E131" s="17"/>
      <c r="F131" s="17"/>
      <c r="G131" s="17"/>
      <c r="H131" s="17"/>
      <c r="I131" s="17"/>
      <c r="J131" s="17"/>
      <c r="K131" s="17"/>
      <c r="L131" s="17"/>
      <c r="M131" s="17"/>
      <c r="N131" s="272"/>
      <c r="O131" s="17"/>
    </row>
    <row r="132" spans="1:15" ht="15.75">
      <c r="A132" s="99" t="s">
        <v>2186</v>
      </c>
      <c r="B132" s="69"/>
      <c r="C132" s="69"/>
      <c r="D132" s="17"/>
      <c r="E132" s="69"/>
      <c r="F132" s="69"/>
      <c r="G132" s="69"/>
      <c r="H132" s="69"/>
      <c r="I132" s="99" t="str">
        <f>A132</f>
        <v>FERC FORM NO.1 (ED.  12-89) NYPSC Modified-96</v>
      </c>
      <c r="J132" s="69"/>
      <c r="K132" s="17"/>
      <c r="L132" s="69"/>
      <c r="M132" s="69" t="s">
        <v>2187</v>
      </c>
      <c r="N132" s="69"/>
      <c r="O132" s="17"/>
    </row>
    <row r="133" spans="1:15">
      <c r="A133" s="69" t="s">
        <v>2191</v>
      </c>
      <c r="B133" s="69"/>
      <c r="C133" s="69"/>
      <c r="D133" s="69"/>
      <c r="E133" s="69"/>
      <c r="F133" s="69"/>
      <c r="G133" s="69"/>
      <c r="H133" s="69"/>
      <c r="I133" s="69" t="s">
        <v>2192</v>
      </c>
      <c r="J133" s="69"/>
      <c r="K133" s="69"/>
      <c r="L133" s="69"/>
      <c r="M133" s="69"/>
      <c r="N133" s="69"/>
    </row>
  </sheetData>
  <printOptions horizontalCentered="1" verticalCentered="1"/>
  <pageMargins left="0.5" right="0.5" top="0.5" bottom="0.5" header="0.5" footer="0.5"/>
  <pageSetup scale="70" orientation="portrait" horizontalDpi="300" verticalDpi="300" r:id="rId1"/>
  <headerFooter alignWithMargins="0"/>
  <rowBreaks count="1" manualBreakCount="1">
    <brk id="66" max="16383" man="1"/>
  </rowBreaks>
  <colBreaks count="1" manualBreakCount="1">
    <brk id="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H128"/>
  <sheetViews>
    <sheetView defaultGridColor="0" view="pageBreakPreview" colorId="22" zoomScale="90" zoomScaleNormal="100" zoomScaleSheetLayoutView="90" workbookViewId="0">
      <selection activeCell="B21" sqref="B21"/>
    </sheetView>
  </sheetViews>
  <sheetFormatPr defaultColWidth="9.6640625" defaultRowHeight="15"/>
  <cols>
    <col min="1" max="1" width="4.6640625" style="1479" customWidth="1"/>
    <col min="2" max="2" width="28.6640625" style="1479" customWidth="1"/>
    <col min="3" max="3" width="16.6640625" style="1479" customWidth="1"/>
    <col min="4" max="4" width="10.77734375" style="1479" customWidth="1"/>
    <col min="5" max="7" width="16.6640625" style="1479" customWidth="1"/>
    <col min="8" max="16384" width="9.6640625" style="1479"/>
  </cols>
  <sheetData>
    <row r="1" spans="1:8">
      <c r="A1" s="1943" t="s">
        <v>1785</v>
      </c>
      <c r="B1" s="1944"/>
      <c r="C1" s="1946"/>
      <c r="D1" s="1944" t="s">
        <v>3273</v>
      </c>
      <c r="E1" s="1944"/>
      <c r="F1" s="1987" t="s">
        <v>1787</v>
      </c>
      <c r="G1" s="2035" t="s">
        <v>1788</v>
      </c>
      <c r="H1" s="1502"/>
    </row>
    <row r="2" spans="1:8">
      <c r="A2" s="1480" t="str">
        <f>'Data Sheet'!$C$25</f>
        <v xml:space="preserve">Niagara Mohawk Power Corporation </v>
      </c>
      <c r="C2" s="1532"/>
      <c r="D2" s="1479" t="s">
        <v>1143</v>
      </c>
      <c r="F2" s="1969" t="s">
        <v>1790</v>
      </c>
      <c r="G2" s="2001"/>
      <c r="H2" s="1502"/>
    </row>
    <row r="3" spans="1:8" ht="15" customHeight="1">
      <c r="A3" s="1949"/>
      <c r="B3" s="1539"/>
      <c r="C3" s="1532"/>
      <c r="D3" s="1479" t="s">
        <v>1144</v>
      </c>
      <c r="F3" s="1540" t="str">
        <f>'Data Sheet'!$C$40</f>
        <v>April 12, 2018</v>
      </c>
      <c r="G3" s="1952" t="str">
        <f>'Data Sheet'!$C$38</f>
        <v>December 31, 2017</v>
      </c>
      <c r="H3" s="1502"/>
    </row>
    <row r="4" spans="1:8" ht="15" customHeight="1">
      <c r="A4" s="1953" t="s">
        <v>2193</v>
      </c>
      <c r="B4" s="1954"/>
      <c r="C4" s="1955"/>
      <c r="D4" s="1955"/>
      <c r="E4" s="1955"/>
      <c r="F4" s="1955"/>
      <c r="G4" s="1956"/>
      <c r="H4" s="1502"/>
    </row>
    <row r="5" spans="1:8">
      <c r="A5" s="1958" t="s">
        <v>2386</v>
      </c>
      <c r="B5" s="1479" t="s">
        <v>2194</v>
      </c>
      <c r="G5" s="1948"/>
      <c r="H5" s="1502"/>
    </row>
    <row r="6" spans="1:8">
      <c r="A6" s="1958" t="s">
        <v>2303</v>
      </c>
      <c r="B6" s="1479" t="s">
        <v>2195</v>
      </c>
      <c r="G6" s="1948"/>
      <c r="H6" s="1502"/>
    </row>
    <row r="7" spans="1:8">
      <c r="A7" s="2528" t="s">
        <v>2304</v>
      </c>
      <c r="B7" s="3793" t="s">
        <v>4606</v>
      </c>
      <c r="C7" s="3793"/>
      <c r="D7" s="3793"/>
      <c r="E7" s="3793"/>
      <c r="F7" s="3793"/>
      <c r="G7" s="3794"/>
      <c r="H7" s="1502"/>
    </row>
    <row r="8" spans="1:8">
      <c r="A8" s="2529"/>
      <c r="B8" s="3795"/>
      <c r="C8" s="3795"/>
      <c r="D8" s="3795"/>
      <c r="E8" s="3795"/>
      <c r="F8" s="3795"/>
      <c r="G8" s="3796"/>
      <c r="H8" s="1502"/>
    </row>
    <row r="9" spans="1:8">
      <c r="A9" s="2039"/>
      <c r="B9" s="1969"/>
      <c r="C9" s="1965" t="s">
        <v>1822</v>
      </c>
      <c r="D9" s="2036" t="s">
        <v>533</v>
      </c>
      <c r="E9" s="1954"/>
      <c r="F9" s="1969"/>
      <c r="G9" s="2094" t="s">
        <v>1822</v>
      </c>
      <c r="H9" s="1502"/>
    </row>
    <row r="10" spans="1:8">
      <c r="A10" s="2039"/>
      <c r="B10" s="2095" t="s">
        <v>2196</v>
      </c>
      <c r="C10" s="1965" t="s">
        <v>871</v>
      </c>
      <c r="D10" s="2095" t="s">
        <v>1824</v>
      </c>
      <c r="E10" s="1969"/>
      <c r="F10" s="2095" t="s">
        <v>530</v>
      </c>
      <c r="G10" s="3023" t="s">
        <v>2501</v>
      </c>
      <c r="H10" s="1502"/>
    </row>
    <row r="11" spans="1:8">
      <c r="A11" s="2039" t="s">
        <v>1714</v>
      </c>
      <c r="B11" s="2095" t="s">
        <v>2197</v>
      </c>
      <c r="C11" s="1965" t="s">
        <v>548</v>
      </c>
      <c r="D11" s="2095" t="s">
        <v>176</v>
      </c>
      <c r="E11" s="1965" t="s">
        <v>1826</v>
      </c>
      <c r="F11" s="1969"/>
      <c r="G11" s="2099"/>
      <c r="H11" s="1502"/>
    </row>
    <row r="12" spans="1:8">
      <c r="A12" s="2040" t="s">
        <v>1717</v>
      </c>
      <c r="B12" s="1971" t="s">
        <v>3005</v>
      </c>
      <c r="C12" s="3092" t="s">
        <v>3006</v>
      </c>
      <c r="D12" s="1971" t="s">
        <v>3007</v>
      </c>
      <c r="E12" s="3092" t="s">
        <v>3008</v>
      </c>
      <c r="F12" s="1971" t="s">
        <v>2334</v>
      </c>
      <c r="G12" s="1952" t="s">
        <v>2335</v>
      </c>
      <c r="H12" s="1502"/>
    </row>
    <row r="13" spans="1:8">
      <c r="A13" s="2039">
        <v>1</v>
      </c>
      <c r="B13" s="1969" t="s">
        <v>6497</v>
      </c>
      <c r="C13" s="1938">
        <v>2110454</v>
      </c>
      <c r="D13" s="3357" t="s">
        <v>6025</v>
      </c>
      <c r="E13" s="1938">
        <v>933947</v>
      </c>
      <c r="F13" s="1938">
        <v>311931</v>
      </c>
      <c r="G13" s="3459">
        <f t="shared" ref="G13:G17" si="0">C13-E13+F13</f>
        <v>1488438</v>
      </c>
      <c r="H13" s="1502"/>
    </row>
    <row r="14" spans="1:8">
      <c r="A14" s="2039">
        <v>2</v>
      </c>
      <c r="B14" s="1969"/>
      <c r="C14" s="1938"/>
      <c r="D14" s="3329"/>
      <c r="E14" s="1938"/>
      <c r="F14" s="1938"/>
      <c r="G14" s="3459"/>
      <c r="H14" s="1502"/>
    </row>
    <row r="15" spans="1:8">
      <c r="A15" s="2039">
        <v>3</v>
      </c>
      <c r="B15" s="1969" t="s">
        <v>6498</v>
      </c>
      <c r="C15" s="1938">
        <v>1421728</v>
      </c>
      <c r="D15" s="3329" t="s">
        <v>5109</v>
      </c>
      <c r="E15" s="1938">
        <v>509187</v>
      </c>
      <c r="F15" s="1938">
        <v>129655</v>
      </c>
      <c r="G15" s="3459">
        <f t="shared" si="0"/>
        <v>1042196</v>
      </c>
      <c r="H15" s="1502"/>
    </row>
    <row r="16" spans="1:8">
      <c r="A16" s="2039">
        <v>4</v>
      </c>
      <c r="B16" s="1969"/>
      <c r="C16" s="1938"/>
      <c r="D16" s="3329"/>
      <c r="E16" s="1938"/>
      <c r="F16" s="1938"/>
      <c r="G16" s="3459"/>
      <c r="H16" s="1502"/>
    </row>
    <row r="17" spans="1:8">
      <c r="A17" s="2039">
        <v>5</v>
      </c>
      <c r="B17" s="1969" t="s">
        <v>6499</v>
      </c>
      <c r="C17" s="1938">
        <v>168347645</v>
      </c>
      <c r="D17" s="3329">
        <v>431</v>
      </c>
      <c r="E17" s="1938"/>
      <c r="F17" s="1938">
        <v>1465077</v>
      </c>
      <c r="G17" s="3459">
        <f t="shared" si="0"/>
        <v>169812722</v>
      </c>
      <c r="H17" s="1502"/>
    </row>
    <row r="18" spans="1:8">
      <c r="A18" s="2039">
        <v>6</v>
      </c>
      <c r="B18" s="1969"/>
      <c r="C18" s="1938"/>
      <c r="D18" s="3329"/>
      <c r="E18" s="1938"/>
      <c r="F18" s="1938"/>
      <c r="G18" s="3459"/>
      <c r="H18" s="1502"/>
    </row>
    <row r="19" spans="1:8">
      <c r="A19" s="2039">
        <v>7</v>
      </c>
      <c r="B19" s="1969" t="s">
        <v>6500</v>
      </c>
      <c r="C19" s="1938">
        <v>23526728</v>
      </c>
      <c r="D19" s="3477" t="s">
        <v>5109</v>
      </c>
      <c r="E19" s="1938">
        <v>15905615</v>
      </c>
      <c r="F19" s="1938">
        <v>20501780</v>
      </c>
      <c r="G19" s="3459">
        <f t="shared" ref="G19" si="1">C19-E19+F19</f>
        <v>28122893</v>
      </c>
      <c r="H19" s="1502"/>
    </row>
    <row r="20" spans="1:8">
      <c r="A20" s="2039">
        <v>8</v>
      </c>
      <c r="B20" s="1969"/>
      <c r="C20" s="1938"/>
      <c r="D20" s="3477"/>
      <c r="E20" s="1938"/>
      <c r="F20" s="1938"/>
      <c r="G20" s="3459"/>
      <c r="H20" s="1502"/>
    </row>
    <row r="21" spans="1:8">
      <c r="A21" s="2039">
        <v>9</v>
      </c>
      <c r="B21" s="1969" t="s">
        <v>6501</v>
      </c>
      <c r="C21" s="1938">
        <v>17686752</v>
      </c>
      <c r="D21" s="3477">
        <v>431</v>
      </c>
      <c r="E21" s="1938">
        <v>1173016</v>
      </c>
      <c r="F21" s="1938">
        <v>9147757</v>
      </c>
      <c r="G21" s="3459">
        <f t="shared" ref="G21" si="2">C21-E21+F21</f>
        <v>25661493</v>
      </c>
      <c r="H21" s="1502"/>
    </row>
    <row r="22" spans="1:8">
      <c r="A22" s="2039">
        <v>10</v>
      </c>
      <c r="B22" s="1969"/>
      <c r="C22" s="1938"/>
      <c r="D22" s="3477"/>
      <c r="E22" s="1938"/>
      <c r="F22" s="1938"/>
      <c r="G22" s="3459"/>
      <c r="H22" s="1502"/>
    </row>
    <row r="23" spans="1:8">
      <c r="A23" s="2039">
        <v>11</v>
      </c>
      <c r="B23" s="1969" t="s">
        <v>6502</v>
      </c>
      <c r="C23" s="1938">
        <v>8993899</v>
      </c>
      <c r="D23" s="3477" t="s">
        <v>6556</v>
      </c>
      <c r="E23" s="1938">
        <v>1754566</v>
      </c>
      <c r="F23" s="1938">
        <v>2120804</v>
      </c>
      <c r="G23" s="3459">
        <f t="shared" ref="G23" si="3">C23-E23+F23</f>
        <v>9360137</v>
      </c>
      <c r="H23" s="1502"/>
    </row>
    <row r="24" spans="1:8">
      <c r="A24" s="2039">
        <v>12</v>
      </c>
      <c r="B24" s="1969"/>
      <c r="C24" s="1938"/>
      <c r="D24" s="3477"/>
      <c r="E24" s="1938"/>
      <c r="F24" s="1938"/>
      <c r="G24" s="3459"/>
      <c r="H24" s="1502"/>
    </row>
    <row r="25" spans="1:8">
      <c r="A25" s="2039">
        <v>13</v>
      </c>
      <c r="B25" s="1969" t="s">
        <v>6554</v>
      </c>
      <c r="C25" s="1938">
        <v>100154836</v>
      </c>
      <c r="D25" s="3477" t="s">
        <v>5109</v>
      </c>
      <c r="E25" s="1938">
        <v>32419920</v>
      </c>
      <c r="F25" s="1938">
        <v>48729390</v>
      </c>
      <c r="G25" s="3459">
        <f t="shared" ref="G25" si="4">C25-E25+F25</f>
        <v>116464306</v>
      </c>
      <c r="H25" s="1502"/>
    </row>
    <row r="26" spans="1:8">
      <c r="A26" s="2039">
        <v>14</v>
      </c>
      <c r="B26" s="1969"/>
      <c r="C26" s="1938"/>
      <c r="D26" s="3477"/>
      <c r="E26" s="1938"/>
      <c r="F26" s="1938"/>
      <c r="G26" s="3459"/>
      <c r="H26" s="1502"/>
    </row>
    <row r="27" spans="1:8">
      <c r="A27" s="2039">
        <v>15</v>
      </c>
      <c r="B27" s="1969" t="s">
        <v>6503</v>
      </c>
      <c r="C27" s="1938">
        <v>0</v>
      </c>
      <c r="D27" s="3477">
        <v>456</v>
      </c>
      <c r="E27" s="1938">
        <v>999695</v>
      </c>
      <c r="F27" s="1938">
        <v>2080288</v>
      </c>
      <c r="G27" s="3459">
        <f t="shared" ref="G27" si="5">C27-E27+F27</f>
        <v>1080593</v>
      </c>
      <c r="H27" s="1502"/>
    </row>
    <row r="28" spans="1:8">
      <c r="A28" s="2039">
        <v>16</v>
      </c>
      <c r="B28" s="1969"/>
      <c r="C28" s="1938"/>
      <c r="D28" s="3477"/>
      <c r="E28" s="1938"/>
      <c r="F28" s="1938"/>
      <c r="G28" s="3459"/>
      <c r="H28" s="1502"/>
    </row>
    <row r="29" spans="1:8">
      <c r="A29" s="2039">
        <v>17</v>
      </c>
      <c r="B29" s="1969" t="s">
        <v>6504</v>
      </c>
      <c r="C29" s="1938">
        <v>0</v>
      </c>
      <c r="D29" s="3477" t="s">
        <v>6505</v>
      </c>
      <c r="E29" s="1938">
        <v>68014</v>
      </c>
      <c r="F29" s="1938">
        <v>433594</v>
      </c>
      <c r="G29" s="3459">
        <f t="shared" ref="G29" si="6">C29-E29+F29</f>
        <v>365580</v>
      </c>
      <c r="H29" s="1502"/>
    </row>
    <row r="30" spans="1:8">
      <c r="A30" s="2039">
        <v>18</v>
      </c>
      <c r="B30" s="1969"/>
      <c r="C30" s="1938"/>
      <c r="D30" s="3024"/>
      <c r="E30" s="1938"/>
      <c r="F30" s="1938"/>
      <c r="G30" s="3459"/>
      <c r="H30" s="1502"/>
    </row>
    <row r="31" spans="1:8">
      <c r="A31" s="2039">
        <v>19</v>
      </c>
      <c r="B31" s="1969" t="s">
        <v>6555</v>
      </c>
      <c r="C31" s="1938">
        <v>13886679</v>
      </c>
      <c r="D31" s="3477">
        <v>456</v>
      </c>
      <c r="E31" s="1938">
        <v>24363790</v>
      </c>
      <c r="F31" s="1938">
        <v>15296797</v>
      </c>
      <c r="G31" s="3459">
        <f t="shared" ref="G31" si="7">C31-E31+F31</f>
        <v>4819686</v>
      </c>
      <c r="H31" s="1502"/>
    </row>
    <row r="32" spans="1:8">
      <c r="A32" s="2039">
        <v>20</v>
      </c>
      <c r="B32" s="1969"/>
      <c r="C32" s="1938"/>
      <c r="D32" s="1735"/>
      <c r="E32" s="1938"/>
      <c r="F32" s="1938"/>
      <c r="G32" s="3459"/>
      <c r="H32" s="1502"/>
    </row>
    <row r="33" spans="1:8">
      <c r="A33" s="2039">
        <v>21</v>
      </c>
      <c r="B33" s="1969" t="s">
        <v>5357</v>
      </c>
      <c r="C33" s="1938">
        <v>-117313401</v>
      </c>
      <c r="D33" s="3477" t="s">
        <v>5109</v>
      </c>
      <c r="E33" s="1938">
        <v>134245068</v>
      </c>
      <c r="F33" s="1938">
        <v>118073497</v>
      </c>
      <c r="G33" s="3459">
        <f t="shared" ref="G33" si="8">C33-E33+F33</f>
        <v>-133484972</v>
      </c>
      <c r="H33" s="1502"/>
    </row>
    <row r="34" spans="1:8">
      <c r="A34" s="2039">
        <v>22</v>
      </c>
      <c r="B34" s="1969"/>
      <c r="C34" s="1938"/>
      <c r="D34" s="1735"/>
      <c r="E34" s="1938"/>
      <c r="F34" s="1938"/>
      <c r="G34" s="3459"/>
      <c r="H34" s="1502"/>
    </row>
    <row r="35" spans="1:8">
      <c r="A35" s="2039">
        <v>23</v>
      </c>
      <c r="B35" s="1969"/>
      <c r="C35" s="1938"/>
      <c r="D35" s="3457"/>
      <c r="E35" s="1938"/>
      <c r="F35" s="1938"/>
      <c r="G35" s="3459"/>
      <c r="H35" s="1502"/>
    </row>
    <row r="36" spans="1:8">
      <c r="A36" s="2039">
        <v>24</v>
      </c>
      <c r="B36" s="1969"/>
      <c r="C36" s="1938"/>
      <c r="D36" s="1735"/>
      <c r="E36" s="1938"/>
      <c r="F36" s="1938"/>
      <c r="G36" s="3459"/>
      <c r="H36" s="1502"/>
    </row>
    <row r="37" spans="1:8">
      <c r="A37" s="2039">
        <v>25</v>
      </c>
      <c r="B37" s="1969"/>
      <c r="C37" s="1938"/>
      <c r="D37" s="1735"/>
      <c r="E37" s="1938"/>
      <c r="F37" s="1938"/>
      <c r="G37" s="3459"/>
      <c r="H37" s="1502"/>
    </row>
    <row r="38" spans="1:8">
      <c r="A38" s="2039">
        <v>26</v>
      </c>
      <c r="B38" s="1969"/>
      <c r="C38" s="1938"/>
      <c r="D38" s="1735"/>
      <c r="E38" s="1938"/>
      <c r="F38" s="1938"/>
      <c r="G38" s="3459"/>
      <c r="H38" s="1502"/>
    </row>
    <row r="39" spans="1:8">
      <c r="A39" s="2039">
        <v>27</v>
      </c>
      <c r="B39" s="1969"/>
      <c r="C39" s="1938"/>
      <c r="D39" s="1735"/>
      <c r="E39" s="1938"/>
      <c r="F39" s="1938"/>
      <c r="G39" s="3459"/>
      <c r="H39" s="1502"/>
    </row>
    <row r="40" spans="1:8">
      <c r="A40" s="2039">
        <v>28</v>
      </c>
      <c r="B40" s="1969"/>
      <c r="C40" s="1938"/>
      <c r="D40" s="1735"/>
      <c r="E40" s="1938"/>
      <c r="F40" s="1938"/>
      <c r="G40" s="3459"/>
      <c r="H40" s="1502"/>
    </row>
    <row r="41" spans="1:8">
      <c r="A41" s="2039">
        <v>29</v>
      </c>
      <c r="B41" s="1969"/>
      <c r="C41" s="1938"/>
      <c r="D41" s="1735"/>
      <c r="E41" s="1938"/>
      <c r="F41" s="1938"/>
      <c r="G41" s="3459"/>
      <c r="H41" s="1502"/>
    </row>
    <row r="42" spans="1:8">
      <c r="A42" s="2039">
        <v>30</v>
      </c>
      <c r="B42" s="1969"/>
      <c r="C42" s="1938"/>
      <c r="D42" s="1735"/>
      <c r="E42" s="1938"/>
      <c r="F42" s="1938"/>
      <c r="G42" s="3459"/>
      <c r="H42" s="1502"/>
    </row>
    <row r="43" spans="1:8">
      <c r="A43" s="2039">
        <v>31</v>
      </c>
      <c r="B43" s="1969"/>
      <c r="C43" s="1938"/>
      <c r="D43" s="1735"/>
      <c r="E43" s="1938"/>
      <c r="F43" s="1938"/>
      <c r="G43" s="3459"/>
      <c r="H43" s="1502"/>
    </row>
    <row r="44" spans="1:8">
      <c r="A44" s="2039">
        <v>32</v>
      </c>
      <c r="B44" s="1969"/>
      <c r="C44" s="1938"/>
      <c r="D44" s="1735"/>
      <c r="E44" s="1938"/>
      <c r="F44" s="1938"/>
      <c r="G44" s="3459"/>
      <c r="H44" s="1502"/>
    </row>
    <row r="45" spans="1:8">
      <c r="A45" s="2039">
        <v>33</v>
      </c>
      <c r="B45" s="1969"/>
      <c r="C45" s="1938"/>
      <c r="D45" s="1735"/>
      <c r="E45" s="1938"/>
      <c r="F45" s="1938"/>
      <c r="G45" s="3459"/>
      <c r="H45" s="1502"/>
    </row>
    <row r="46" spans="1:8">
      <c r="A46" s="2039">
        <v>34</v>
      </c>
      <c r="B46" s="1969"/>
      <c r="C46" s="1938"/>
      <c r="D46" s="1735"/>
      <c r="E46" s="1938"/>
      <c r="F46" s="1938"/>
      <c r="G46" s="3459"/>
      <c r="H46" s="1502"/>
    </row>
    <row r="47" spans="1:8">
      <c r="A47" s="2039">
        <v>35</v>
      </c>
      <c r="B47" s="1969"/>
      <c r="C47" s="1938"/>
      <c r="D47" s="1735"/>
      <c r="E47" s="1938"/>
      <c r="F47" s="1938"/>
      <c r="G47" s="3459"/>
      <c r="H47" s="1502"/>
    </row>
    <row r="48" spans="1:8">
      <c r="A48" s="2039">
        <v>36</v>
      </c>
      <c r="B48" s="1969"/>
      <c r="C48" s="1938"/>
      <c r="D48" s="1735"/>
      <c r="E48" s="1938"/>
      <c r="F48" s="1938"/>
      <c r="G48" s="3459"/>
      <c r="H48" s="1502"/>
    </row>
    <row r="49" spans="1:8">
      <c r="A49" s="2039">
        <v>37</v>
      </c>
      <c r="B49" s="1969"/>
      <c r="C49" s="1938"/>
      <c r="D49" s="1735"/>
      <c r="E49" s="1938"/>
      <c r="F49" s="1938"/>
      <c r="G49" s="3459"/>
      <c r="H49" s="1502"/>
    </row>
    <row r="50" spans="1:8">
      <c r="A50" s="2039">
        <v>38</v>
      </c>
      <c r="B50" s="1969"/>
      <c r="C50" s="1938"/>
      <c r="D50" s="1735"/>
      <c r="E50" s="1938"/>
      <c r="F50" s="1938"/>
      <c r="G50" s="3459"/>
      <c r="H50" s="1502"/>
    </row>
    <row r="51" spans="1:8">
      <c r="A51" s="2039">
        <v>39</v>
      </c>
      <c r="B51" s="1969"/>
      <c r="C51" s="1938"/>
      <c r="D51" s="1735"/>
      <c r="E51" s="1938"/>
      <c r="F51" s="1938"/>
      <c r="G51" s="3459"/>
      <c r="H51" s="1502"/>
    </row>
    <row r="52" spans="1:8">
      <c r="A52" s="2039">
        <v>40</v>
      </c>
      <c r="B52" s="1969"/>
      <c r="C52" s="1938"/>
      <c r="D52" s="1735"/>
      <c r="E52" s="1938"/>
      <c r="F52" s="1938"/>
      <c r="G52" s="3459"/>
      <c r="H52" s="1502"/>
    </row>
    <row r="53" spans="1:8">
      <c r="A53" s="2039">
        <v>41</v>
      </c>
      <c r="B53" s="1969"/>
      <c r="C53" s="1938"/>
      <c r="D53" s="1735"/>
      <c r="E53" s="1938"/>
      <c r="F53" s="1938"/>
      <c r="G53" s="3459"/>
      <c r="H53" s="1502"/>
    </row>
    <row r="54" spans="1:8">
      <c r="A54" s="2039">
        <v>42</v>
      </c>
      <c r="B54" s="1969"/>
      <c r="C54" s="1938"/>
      <c r="D54" s="1735"/>
      <c r="E54" s="1938"/>
      <c r="F54" s="1938"/>
      <c r="G54" s="3459"/>
      <c r="H54" s="1502"/>
    </row>
    <row r="55" spans="1:8">
      <c r="A55" s="2039">
        <v>43</v>
      </c>
      <c r="B55" s="1969"/>
      <c r="C55" s="1938"/>
      <c r="D55" s="1735"/>
      <c r="E55" s="1938"/>
      <c r="F55" s="1938"/>
      <c r="G55" s="3459"/>
      <c r="H55" s="1502"/>
    </row>
    <row r="56" spans="1:8">
      <c r="A56" s="2039">
        <v>44</v>
      </c>
      <c r="B56" s="1969"/>
      <c r="C56" s="1938"/>
      <c r="D56" s="1735"/>
      <c r="E56" s="1938"/>
      <c r="F56" s="1938"/>
      <c r="G56" s="3459"/>
      <c r="H56" s="1502"/>
    </row>
    <row r="57" spans="1:8">
      <c r="A57" s="2039">
        <v>45</v>
      </c>
      <c r="B57" s="1969"/>
      <c r="C57" s="1938"/>
      <c r="D57" s="1735"/>
      <c r="E57" s="1938"/>
      <c r="F57" s="1938"/>
      <c r="G57" s="3459"/>
      <c r="H57" s="1502"/>
    </row>
    <row r="58" spans="1:8">
      <c r="A58" s="2039">
        <v>46</v>
      </c>
      <c r="B58" s="1969"/>
      <c r="C58" s="1938"/>
      <c r="D58" s="1938"/>
      <c r="E58" s="1938"/>
      <c r="F58" s="1938"/>
      <c r="G58" s="3459"/>
      <c r="H58" s="1502"/>
    </row>
    <row r="59" spans="1:8" ht="15.75" thickBot="1">
      <c r="A59" s="2100">
        <v>47</v>
      </c>
      <c r="B59" s="2101" t="s">
        <v>172</v>
      </c>
      <c r="C59" s="1904">
        <f>SUM(C13:C58)</f>
        <v>218815320</v>
      </c>
      <c r="D59" s="2102"/>
      <c r="E59" s="1904">
        <f>SUM(E13:E58)</f>
        <v>212372818</v>
      </c>
      <c r="F59" s="1904">
        <f>SUM(F13:F58)</f>
        <v>218290570</v>
      </c>
      <c r="G59" s="1901">
        <f>SUM(G13:G58)</f>
        <v>224733072</v>
      </c>
      <c r="H59" s="1502"/>
    </row>
    <row r="60" spans="1:8">
      <c r="A60" s="2530" t="s">
        <v>4655</v>
      </c>
      <c r="B60" s="2525"/>
      <c r="C60" s="1574"/>
      <c r="E60" s="1574"/>
      <c r="F60" s="1574"/>
      <c r="G60" s="1574" t="s">
        <v>2198</v>
      </c>
      <c r="H60" s="1502"/>
    </row>
    <row r="61" spans="1:8">
      <c r="A61" s="1574" t="s">
        <v>2199</v>
      </c>
      <c r="B61" s="1574"/>
      <c r="C61" s="1574"/>
      <c r="D61" s="1574"/>
      <c r="E61" s="1574"/>
      <c r="F61" s="1574"/>
      <c r="G61" s="1574"/>
      <c r="H61" s="1502"/>
    </row>
    <row r="62" spans="1:8">
      <c r="H62" s="1502"/>
    </row>
    <row r="63" spans="1:8" ht="15.75">
      <c r="A63" s="2103" t="s">
        <v>555</v>
      </c>
      <c r="B63" s="1574"/>
      <c r="C63" s="1574"/>
      <c r="D63" s="1574"/>
      <c r="E63" s="1574"/>
      <c r="F63" s="1574"/>
      <c r="G63" s="1574"/>
      <c r="H63" s="1502"/>
    </row>
    <row r="64" spans="1:8">
      <c r="C64" s="3435"/>
      <c r="D64" s="3460"/>
      <c r="E64" s="3460"/>
      <c r="F64" s="3460"/>
      <c r="G64" s="3435"/>
      <c r="H64" s="1502"/>
    </row>
    <row r="65" spans="1:8" ht="15.75" thickBot="1">
      <c r="A65" s="1479" t="str">
        <f>'Data Sheet'!$C$22</f>
        <v>Please fill in the following:</v>
      </c>
      <c r="F65" s="2104">
        <f>'Data Sheet'!$C$37</f>
        <v>0</v>
      </c>
      <c r="G65" s="1479">
        <f>'Data Sheet'!$C$35</f>
        <v>0</v>
      </c>
      <c r="H65" s="1502"/>
    </row>
    <row r="66" spans="1:8">
      <c r="A66" s="2105"/>
      <c r="B66" s="2106"/>
      <c r="C66" s="2106"/>
      <c r="D66" s="2106"/>
      <c r="E66" s="2106"/>
      <c r="F66" s="2106"/>
      <c r="G66" s="2107"/>
      <c r="H66" s="1502"/>
    </row>
    <row r="67" spans="1:8">
      <c r="A67" s="2108" t="s">
        <v>2193</v>
      </c>
      <c r="B67" s="1574"/>
      <c r="C67" s="1574"/>
      <c r="D67" s="1574"/>
      <c r="E67" s="1574"/>
      <c r="F67" s="1574"/>
      <c r="G67" s="2109"/>
      <c r="H67" s="1502"/>
    </row>
    <row r="68" spans="1:8">
      <c r="A68" s="1958"/>
      <c r="G68" s="1948"/>
      <c r="H68" s="1502"/>
    </row>
    <row r="69" spans="1:8">
      <c r="A69" s="2110"/>
      <c r="B69" s="1960"/>
      <c r="C69" s="2111" t="s">
        <v>1822</v>
      </c>
      <c r="D69" s="1995" t="s">
        <v>533</v>
      </c>
      <c r="E69" s="1955"/>
      <c r="F69" s="1960"/>
      <c r="G69" s="2112" t="s">
        <v>1822</v>
      </c>
      <c r="H69" s="1502"/>
    </row>
    <row r="70" spans="1:8">
      <c r="A70" s="2039"/>
      <c r="B70" s="2095" t="s">
        <v>2196</v>
      </c>
      <c r="C70" s="1965" t="s">
        <v>871</v>
      </c>
      <c r="D70" s="2095" t="s">
        <v>1824</v>
      </c>
      <c r="E70" s="1969"/>
      <c r="F70" s="2095" t="s">
        <v>530</v>
      </c>
      <c r="G70" s="2094" t="s">
        <v>2501</v>
      </c>
      <c r="H70" s="1502"/>
    </row>
    <row r="71" spans="1:8">
      <c r="A71" s="2039" t="s">
        <v>1714</v>
      </c>
      <c r="B71" s="2095" t="s">
        <v>2197</v>
      </c>
      <c r="C71" s="1965" t="s">
        <v>548</v>
      </c>
      <c r="D71" s="2095" t="s">
        <v>176</v>
      </c>
      <c r="E71" s="1965" t="s">
        <v>1826</v>
      </c>
      <c r="F71" s="1969"/>
      <c r="G71" s="2094"/>
      <c r="H71" s="1502"/>
    </row>
    <row r="72" spans="1:8">
      <c r="A72" s="2040" t="s">
        <v>1717</v>
      </c>
      <c r="B72" s="2042" t="s">
        <v>3005</v>
      </c>
      <c r="C72" s="2042" t="s">
        <v>3006</v>
      </c>
      <c r="D72" s="2042" t="s">
        <v>3007</v>
      </c>
      <c r="E72" s="2042" t="s">
        <v>3008</v>
      </c>
      <c r="F72" s="2036" t="s">
        <v>2334</v>
      </c>
      <c r="G72" s="1972" t="s">
        <v>2335</v>
      </c>
      <c r="H72" s="1502"/>
    </row>
    <row r="73" spans="1:8">
      <c r="A73" s="2039">
        <v>1</v>
      </c>
      <c r="B73" s="1965"/>
      <c r="C73" s="2098"/>
      <c r="D73" s="2113"/>
      <c r="E73" s="2098"/>
      <c r="F73" s="2098"/>
      <c r="G73" s="2097">
        <f t="shared" ref="G73:G118" si="9">C73-E73+F73</f>
        <v>0</v>
      </c>
      <c r="H73" s="1502"/>
    </row>
    <row r="74" spans="1:8">
      <c r="A74" s="2039">
        <v>2</v>
      </c>
      <c r="B74" s="1969"/>
      <c r="C74" s="2098"/>
      <c r="D74" s="2113"/>
      <c r="E74" s="2098"/>
      <c r="F74" s="2098"/>
      <c r="G74" s="2099">
        <f t="shared" si="9"/>
        <v>0</v>
      </c>
      <c r="H74" s="1502"/>
    </row>
    <row r="75" spans="1:8">
      <c r="A75" s="2039">
        <v>3</v>
      </c>
      <c r="B75" s="1969"/>
      <c r="C75" s="2098"/>
      <c r="D75" s="2113"/>
      <c r="E75" s="2098"/>
      <c r="F75" s="2098"/>
      <c r="G75" s="2099">
        <f t="shared" si="9"/>
        <v>0</v>
      </c>
      <c r="H75" s="1502"/>
    </row>
    <row r="76" spans="1:8">
      <c r="A76" s="2039">
        <v>4</v>
      </c>
      <c r="B76" s="1969"/>
      <c r="C76" s="2098"/>
      <c r="D76" s="2113"/>
      <c r="E76" s="2098"/>
      <c r="F76" s="2098"/>
      <c r="G76" s="2099">
        <f t="shared" si="9"/>
        <v>0</v>
      </c>
      <c r="H76" s="1502"/>
    </row>
    <row r="77" spans="1:8">
      <c r="A77" s="2039">
        <v>5</v>
      </c>
      <c r="B77" s="1969"/>
      <c r="C77" s="2098"/>
      <c r="D77" s="2113"/>
      <c r="E77" s="2098"/>
      <c r="F77" s="2098"/>
      <c r="G77" s="2099">
        <f t="shared" si="9"/>
        <v>0</v>
      </c>
      <c r="H77" s="1502"/>
    </row>
    <row r="78" spans="1:8">
      <c r="A78" s="2039">
        <v>6</v>
      </c>
      <c r="B78" s="1969"/>
      <c r="C78" s="2098"/>
      <c r="D78" s="2113"/>
      <c r="E78" s="2098"/>
      <c r="F78" s="2098"/>
      <c r="G78" s="2099">
        <f t="shared" si="9"/>
        <v>0</v>
      </c>
      <c r="H78" s="1502"/>
    </row>
    <row r="79" spans="1:8">
      <c r="A79" s="2039">
        <v>7</v>
      </c>
      <c r="B79" s="1969"/>
      <c r="C79" s="2098"/>
      <c r="D79" s="2113"/>
      <c r="E79" s="2098"/>
      <c r="F79" s="2098"/>
      <c r="G79" s="2099">
        <f t="shared" si="9"/>
        <v>0</v>
      </c>
      <c r="H79" s="1502"/>
    </row>
    <row r="80" spans="1:8">
      <c r="A80" s="2039">
        <v>8</v>
      </c>
      <c r="B80" s="1969"/>
      <c r="C80" s="2098"/>
      <c r="D80" s="2113"/>
      <c r="E80" s="2098"/>
      <c r="F80" s="2098"/>
      <c r="G80" s="2099">
        <f t="shared" si="9"/>
        <v>0</v>
      </c>
      <c r="H80" s="1502"/>
    </row>
    <row r="81" spans="1:8">
      <c r="A81" s="2039">
        <v>9</v>
      </c>
      <c r="B81" s="1969"/>
      <c r="C81" s="2098"/>
      <c r="D81" s="2113"/>
      <c r="E81" s="2098"/>
      <c r="F81" s="2098"/>
      <c r="G81" s="2099">
        <f t="shared" si="9"/>
        <v>0</v>
      </c>
      <c r="H81" s="1502"/>
    </row>
    <row r="82" spans="1:8">
      <c r="A82" s="2039">
        <v>10</v>
      </c>
      <c r="B82" s="1969"/>
      <c r="C82" s="2098"/>
      <c r="D82" s="2113"/>
      <c r="E82" s="2098"/>
      <c r="F82" s="2098"/>
      <c r="G82" s="2099">
        <f t="shared" si="9"/>
        <v>0</v>
      </c>
      <c r="H82" s="1502"/>
    </row>
    <row r="83" spans="1:8">
      <c r="A83" s="2039">
        <v>11</v>
      </c>
      <c r="B83" s="1969"/>
      <c r="C83" s="2098"/>
      <c r="D83" s="2096"/>
      <c r="E83" s="2098"/>
      <c r="F83" s="2098"/>
      <c r="G83" s="2099">
        <f t="shared" si="9"/>
        <v>0</v>
      </c>
      <c r="H83" s="1502"/>
    </row>
    <row r="84" spans="1:8">
      <c r="A84" s="2039">
        <v>12</v>
      </c>
      <c r="B84" s="1969"/>
      <c r="C84" s="2098"/>
      <c r="D84" s="2113"/>
      <c r="E84" s="2098"/>
      <c r="F84" s="2098"/>
      <c r="G84" s="2099">
        <f t="shared" si="9"/>
        <v>0</v>
      </c>
      <c r="H84" s="1502"/>
    </row>
    <row r="85" spans="1:8">
      <c r="A85" s="2039">
        <v>13</v>
      </c>
      <c r="B85" s="1969"/>
      <c r="C85" s="2098"/>
      <c r="D85" s="2113"/>
      <c r="E85" s="2098"/>
      <c r="F85" s="2098"/>
      <c r="G85" s="2099">
        <f t="shared" si="9"/>
        <v>0</v>
      </c>
      <c r="H85" s="1502"/>
    </row>
    <row r="86" spans="1:8">
      <c r="A86" s="2039">
        <v>14</v>
      </c>
      <c r="B86" s="1969"/>
      <c r="C86" s="2098"/>
      <c r="D86" s="2113"/>
      <c r="E86" s="2098"/>
      <c r="F86" s="2098"/>
      <c r="G86" s="2099">
        <f t="shared" si="9"/>
        <v>0</v>
      </c>
      <c r="H86" s="1502"/>
    </row>
    <row r="87" spans="1:8">
      <c r="A87" s="2039">
        <v>15</v>
      </c>
      <c r="B87" s="1969"/>
      <c r="C87" s="2098"/>
      <c r="D87" s="2113"/>
      <c r="E87" s="2098"/>
      <c r="F87" s="2098"/>
      <c r="G87" s="2099">
        <f t="shared" si="9"/>
        <v>0</v>
      </c>
      <c r="H87" s="1502"/>
    </row>
    <row r="88" spans="1:8">
      <c r="A88" s="2039">
        <v>16</v>
      </c>
      <c r="B88" s="1969"/>
      <c r="C88" s="2098"/>
      <c r="D88" s="2113"/>
      <c r="E88" s="2098"/>
      <c r="F88" s="2098"/>
      <c r="G88" s="2099">
        <f t="shared" si="9"/>
        <v>0</v>
      </c>
      <c r="H88" s="1502"/>
    </row>
    <row r="89" spans="1:8">
      <c r="A89" s="2039">
        <v>17</v>
      </c>
      <c r="B89" s="1969"/>
      <c r="C89" s="2098"/>
      <c r="D89" s="2113"/>
      <c r="E89" s="2098"/>
      <c r="F89" s="2098"/>
      <c r="G89" s="2099">
        <f t="shared" si="9"/>
        <v>0</v>
      </c>
      <c r="H89" s="1502"/>
    </row>
    <row r="90" spans="1:8">
      <c r="A90" s="2039">
        <v>18</v>
      </c>
      <c r="B90" s="1969"/>
      <c r="C90" s="2098"/>
      <c r="D90" s="2113"/>
      <c r="E90" s="2098"/>
      <c r="F90" s="2098"/>
      <c r="G90" s="2099">
        <f t="shared" si="9"/>
        <v>0</v>
      </c>
      <c r="H90" s="1502"/>
    </row>
    <row r="91" spans="1:8">
      <c r="A91" s="2039">
        <v>19</v>
      </c>
      <c r="B91" s="1969"/>
      <c r="C91" s="1938"/>
      <c r="D91" s="1969"/>
      <c r="E91" s="1938"/>
      <c r="F91" s="1938"/>
      <c r="G91" s="2099">
        <f t="shared" si="9"/>
        <v>0</v>
      </c>
      <c r="H91" s="1502"/>
    </row>
    <row r="92" spans="1:8">
      <c r="A92" s="2039">
        <v>20</v>
      </c>
      <c r="B92" s="1969"/>
      <c r="C92" s="1938"/>
      <c r="D92" s="1969"/>
      <c r="E92" s="1938"/>
      <c r="F92" s="1938"/>
      <c r="G92" s="2099">
        <f t="shared" si="9"/>
        <v>0</v>
      </c>
      <c r="H92" s="1502"/>
    </row>
    <row r="93" spans="1:8">
      <c r="A93" s="2039">
        <v>21</v>
      </c>
      <c r="B93" s="1969"/>
      <c r="C93" s="1938"/>
      <c r="D93" s="1969"/>
      <c r="E93" s="1938"/>
      <c r="F93" s="1938"/>
      <c r="G93" s="2099">
        <f t="shared" si="9"/>
        <v>0</v>
      </c>
      <c r="H93" s="1502"/>
    </row>
    <row r="94" spans="1:8">
      <c r="A94" s="2039">
        <v>22</v>
      </c>
      <c r="B94" s="1969"/>
      <c r="C94" s="1938"/>
      <c r="D94" s="2044"/>
      <c r="E94" s="1938"/>
      <c r="F94" s="1938"/>
      <c r="G94" s="2099">
        <f t="shared" si="9"/>
        <v>0</v>
      </c>
      <c r="H94" s="1502"/>
    </row>
    <row r="95" spans="1:8">
      <c r="A95" s="2039">
        <v>23</v>
      </c>
      <c r="B95" s="1969"/>
      <c r="C95" s="1938"/>
      <c r="D95" s="2044"/>
      <c r="E95" s="1938"/>
      <c r="F95" s="1938"/>
      <c r="G95" s="2099">
        <f t="shared" si="9"/>
        <v>0</v>
      </c>
    </row>
    <row r="96" spans="1:8">
      <c r="A96" s="2039">
        <v>24</v>
      </c>
      <c r="B96" s="1969"/>
      <c r="C96" s="1938"/>
      <c r="D96" s="2044"/>
      <c r="E96" s="1938"/>
      <c r="F96" s="1938"/>
      <c r="G96" s="2099">
        <f t="shared" si="9"/>
        <v>0</v>
      </c>
    </row>
    <row r="97" spans="1:7">
      <c r="A97" s="2039">
        <v>25</v>
      </c>
      <c r="B97" s="1969"/>
      <c r="C97" s="1938"/>
      <c r="D97" s="1969"/>
      <c r="E97" s="1938"/>
      <c r="F97" s="1938"/>
      <c r="G97" s="2099">
        <f t="shared" si="9"/>
        <v>0</v>
      </c>
    </row>
    <row r="98" spans="1:7">
      <c r="A98" s="2039">
        <v>26</v>
      </c>
      <c r="B98" s="1969"/>
      <c r="C98" s="1938"/>
      <c r="D98" s="1969"/>
      <c r="E98" s="1938"/>
      <c r="F98" s="1938"/>
      <c r="G98" s="2099">
        <f t="shared" si="9"/>
        <v>0</v>
      </c>
    </row>
    <row r="99" spans="1:7">
      <c r="A99" s="2039">
        <v>27</v>
      </c>
      <c r="B99" s="1969"/>
      <c r="C99" s="1938"/>
      <c r="D99" s="1969"/>
      <c r="E99" s="1938"/>
      <c r="F99" s="1938"/>
      <c r="G99" s="2099">
        <f t="shared" si="9"/>
        <v>0</v>
      </c>
    </row>
    <row r="100" spans="1:7">
      <c r="A100" s="2039">
        <v>28</v>
      </c>
      <c r="B100" s="1969"/>
      <c r="C100" s="1938"/>
      <c r="D100" s="1969"/>
      <c r="E100" s="1938"/>
      <c r="F100" s="1938"/>
      <c r="G100" s="2099">
        <f t="shared" si="9"/>
        <v>0</v>
      </c>
    </row>
    <row r="101" spans="1:7">
      <c r="A101" s="2039">
        <v>29</v>
      </c>
      <c r="B101" s="1969"/>
      <c r="C101" s="1938"/>
      <c r="D101" s="1969"/>
      <c r="E101" s="1938"/>
      <c r="F101" s="1938"/>
      <c r="G101" s="2099">
        <f t="shared" si="9"/>
        <v>0</v>
      </c>
    </row>
    <row r="102" spans="1:7">
      <c r="A102" s="2039">
        <v>30</v>
      </c>
      <c r="B102" s="1969"/>
      <c r="C102" s="1938"/>
      <c r="D102" s="1969"/>
      <c r="E102" s="1938"/>
      <c r="F102" s="1938"/>
      <c r="G102" s="2099">
        <f t="shared" si="9"/>
        <v>0</v>
      </c>
    </row>
    <row r="103" spans="1:7">
      <c r="A103" s="2039">
        <v>31</v>
      </c>
      <c r="B103" s="1969"/>
      <c r="C103" s="1938"/>
      <c r="D103" s="1969"/>
      <c r="E103" s="1938"/>
      <c r="F103" s="1938"/>
      <c r="G103" s="2099">
        <f t="shared" si="9"/>
        <v>0</v>
      </c>
    </row>
    <row r="104" spans="1:7">
      <c r="A104" s="2039">
        <v>32</v>
      </c>
      <c r="B104" s="1969"/>
      <c r="C104" s="1938"/>
      <c r="D104" s="1969"/>
      <c r="E104" s="1938"/>
      <c r="F104" s="1938"/>
      <c r="G104" s="2099">
        <f t="shared" si="9"/>
        <v>0</v>
      </c>
    </row>
    <row r="105" spans="1:7">
      <c r="A105" s="2039">
        <v>33</v>
      </c>
      <c r="B105" s="1969"/>
      <c r="C105" s="1938"/>
      <c r="D105" s="1969"/>
      <c r="E105" s="1938"/>
      <c r="F105" s="1938"/>
      <c r="G105" s="2099">
        <f t="shared" si="9"/>
        <v>0</v>
      </c>
    </row>
    <row r="106" spans="1:7">
      <c r="A106" s="2039">
        <v>34</v>
      </c>
      <c r="B106" s="1969"/>
      <c r="C106" s="1938"/>
      <c r="D106" s="1969"/>
      <c r="E106" s="1938"/>
      <c r="F106" s="1938"/>
      <c r="G106" s="2099">
        <f t="shared" si="9"/>
        <v>0</v>
      </c>
    </row>
    <row r="107" spans="1:7">
      <c r="A107" s="2039">
        <v>35</v>
      </c>
      <c r="B107" s="1969"/>
      <c r="C107" s="1938"/>
      <c r="D107" s="1969"/>
      <c r="E107" s="1938"/>
      <c r="F107" s="1938"/>
      <c r="G107" s="2099">
        <f t="shared" si="9"/>
        <v>0</v>
      </c>
    </row>
    <row r="108" spans="1:7">
      <c r="A108" s="2039">
        <v>36</v>
      </c>
      <c r="B108" s="1969"/>
      <c r="C108" s="1938"/>
      <c r="D108" s="1969"/>
      <c r="E108" s="1938"/>
      <c r="F108" s="1938"/>
      <c r="G108" s="2099">
        <f t="shared" si="9"/>
        <v>0</v>
      </c>
    </row>
    <row r="109" spans="1:7">
      <c r="A109" s="2039">
        <v>37</v>
      </c>
      <c r="B109" s="1969"/>
      <c r="C109" s="1938"/>
      <c r="D109" s="1969"/>
      <c r="E109" s="1938"/>
      <c r="F109" s="1938"/>
      <c r="G109" s="2099">
        <f t="shared" si="9"/>
        <v>0</v>
      </c>
    </row>
    <row r="110" spans="1:7">
      <c r="A110" s="2039">
        <v>38</v>
      </c>
      <c r="B110" s="1969"/>
      <c r="C110" s="1938"/>
      <c r="D110" s="1969"/>
      <c r="E110" s="1938"/>
      <c r="F110" s="1938"/>
      <c r="G110" s="2099">
        <f t="shared" si="9"/>
        <v>0</v>
      </c>
    </row>
    <row r="111" spans="1:7">
      <c r="A111" s="2039">
        <v>39</v>
      </c>
      <c r="B111" s="1969"/>
      <c r="C111" s="1938"/>
      <c r="D111" s="1969"/>
      <c r="E111" s="1938"/>
      <c r="F111" s="1938"/>
      <c r="G111" s="2099">
        <f t="shared" si="9"/>
        <v>0</v>
      </c>
    </row>
    <row r="112" spans="1:7">
      <c r="A112" s="2039">
        <v>40</v>
      </c>
      <c r="B112" s="1969"/>
      <c r="C112" s="1938"/>
      <c r="D112" s="1969"/>
      <c r="E112" s="1938"/>
      <c r="F112" s="1938"/>
      <c r="G112" s="2099">
        <f t="shared" si="9"/>
        <v>0</v>
      </c>
    </row>
    <row r="113" spans="1:7">
      <c r="A113" s="2039">
        <v>41</v>
      </c>
      <c r="B113" s="1969"/>
      <c r="C113" s="1938"/>
      <c r="D113" s="1969"/>
      <c r="E113" s="1938"/>
      <c r="F113" s="1938"/>
      <c r="G113" s="2099">
        <f t="shared" si="9"/>
        <v>0</v>
      </c>
    </row>
    <row r="114" spans="1:7">
      <c r="A114" s="2039">
        <v>42</v>
      </c>
      <c r="B114" s="1969"/>
      <c r="C114" s="1938"/>
      <c r="D114" s="1969"/>
      <c r="E114" s="1938"/>
      <c r="F114" s="1938"/>
      <c r="G114" s="2099">
        <f t="shared" si="9"/>
        <v>0</v>
      </c>
    </row>
    <row r="115" spans="1:7">
      <c r="A115" s="2039">
        <v>43</v>
      </c>
      <c r="B115" s="1969"/>
      <c r="C115" s="1938"/>
      <c r="D115" s="1969"/>
      <c r="E115" s="1938"/>
      <c r="F115" s="1938"/>
      <c r="G115" s="2099">
        <f t="shared" si="9"/>
        <v>0</v>
      </c>
    </row>
    <row r="116" spans="1:7">
      <c r="A116" s="2039">
        <v>44</v>
      </c>
      <c r="B116" s="1969"/>
      <c r="C116" s="1938"/>
      <c r="D116" s="1969"/>
      <c r="E116" s="1938"/>
      <c r="F116" s="1938"/>
      <c r="G116" s="2099">
        <f t="shared" si="9"/>
        <v>0</v>
      </c>
    </row>
    <row r="117" spans="1:7">
      <c r="A117" s="2039">
        <v>45</v>
      </c>
      <c r="B117" s="1969"/>
      <c r="C117" s="1938"/>
      <c r="D117" s="1969"/>
      <c r="E117" s="1938"/>
      <c r="F117" s="1938"/>
      <c r="G117" s="2099">
        <f t="shared" si="9"/>
        <v>0</v>
      </c>
    </row>
    <row r="118" spans="1:7">
      <c r="A118" s="2039">
        <v>46</v>
      </c>
      <c r="B118" s="1969"/>
      <c r="C118" s="1938"/>
      <c r="D118" s="1969"/>
      <c r="E118" s="1938"/>
      <c r="F118" s="1938"/>
      <c r="G118" s="2099">
        <f t="shared" si="9"/>
        <v>0</v>
      </c>
    </row>
    <row r="119" spans="1:7" ht="15.75" thickBot="1">
      <c r="A119" s="2100">
        <v>47</v>
      </c>
      <c r="B119" s="2101" t="s">
        <v>172</v>
      </c>
      <c r="C119" s="1904">
        <f>SUM(C73:C118)</f>
        <v>0</v>
      </c>
      <c r="D119" s="2102"/>
      <c r="E119" s="1904">
        <f>SUM(E73:E118)</f>
        <v>0</v>
      </c>
      <c r="F119" s="1904">
        <f>SUM(F73:F118)</f>
        <v>0</v>
      </c>
      <c r="G119" s="1901">
        <f>SUM(G73:G118)</f>
        <v>0</v>
      </c>
    </row>
    <row r="120" spans="1:7">
      <c r="A120" s="2530" t="s">
        <v>4655</v>
      </c>
      <c r="B120" s="2525"/>
    </row>
    <row r="121" spans="1:7">
      <c r="A121" s="1574" t="s">
        <v>2200</v>
      </c>
      <c r="B121" s="1574"/>
      <c r="C121" s="1574"/>
      <c r="D121" s="1574"/>
      <c r="E121" s="1574"/>
      <c r="F121" s="1574"/>
      <c r="G121" s="1574"/>
    </row>
    <row r="123" spans="1:7">
      <c r="A123" s="1524"/>
      <c r="B123" s="1524"/>
      <c r="C123" s="1524"/>
      <c r="D123" s="1524"/>
      <c r="E123" s="1524"/>
      <c r="F123" s="1524"/>
      <c r="G123" s="1524"/>
    </row>
    <row r="124" spans="1:7">
      <c r="A124" s="1524"/>
      <c r="B124" s="1524"/>
      <c r="C124" s="1524"/>
      <c r="D124" s="1524"/>
      <c r="E124" s="1524"/>
      <c r="F124" s="1524"/>
      <c r="G124" s="1524"/>
    </row>
    <row r="125" spans="1:7">
      <c r="A125" s="1524"/>
      <c r="B125" s="1524"/>
      <c r="C125" s="1524"/>
      <c r="D125" s="1524"/>
      <c r="E125" s="1524"/>
      <c r="F125" s="1524"/>
      <c r="G125" s="1524"/>
    </row>
    <row r="126" spans="1:7">
      <c r="A126" s="1524"/>
      <c r="B126" s="1524"/>
      <c r="C126" s="1524"/>
      <c r="D126" s="1524"/>
      <c r="E126" s="1524"/>
      <c r="F126" s="1524"/>
      <c r="G126" s="1524"/>
    </row>
    <row r="127" spans="1:7">
      <c r="A127" s="1524"/>
      <c r="B127" s="1524"/>
      <c r="C127" s="1524"/>
      <c r="D127" s="1524"/>
      <c r="E127" s="1524"/>
      <c r="F127" s="1524"/>
      <c r="G127" s="1524"/>
    </row>
    <row r="128" spans="1:7">
      <c r="A128" s="1524"/>
      <c r="B128" s="1524"/>
      <c r="C128" s="1524"/>
      <c r="D128" s="1524"/>
      <c r="E128" s="1524"/>
      <c r="F128" s="1524"/>
      <c r="G128" s="1524"/>
    </row>
  </sheetData>
  <mergeCells count="1">
    <mergeCell ref="B7:G8"/>
  </mergeCells>
  <printOptions horizontalCentered="1" verticalCentered="1"/>
  <pageMargins left="0.5" right="0.5" top="0.5" bottom="0.5" header="0.5" footer="0.5"/>
  <pageSetup scale="70" orientation="portrait" horizontalDpi="300" verticalDpi="300" r:id="rId1"/>
  <headerFooter alignWithMargins="0"/>
  <rowBreaks count="1" manualBreakCount="1">
    <brk id="62"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N122"/>
  <sheetViews>
    <sheetView defaultGridColor="0" view="pageBreakPreview" colorId="22" zoomScale="70" zoomScaleNormal="100" zoomScaleSheetLayoutView="70" workbookViewId="0">
      <selection activeCell="B662" sqref="B662"/>
    </sheetView>
  </sheetViews>
  <sheetFormatPr defaultColWidth="9.6640625" defaultRowHeight="15"/>
  <cols>
    <col min="1" max="1" width="4.6640625" style="9" customWidth="1"/>
    <col min="2" max="2" width="45.6640625" style="9" customWidth="1"/>
    <col min="3" max="3" width="20.6640625" style="9" customWidth="1"/>
    <col min="4" max="4" width="15.6640625" style="9" customWidth="1"/>
    <col min="5" max="5" width="17.33203125" style="9" customWidth="1"/>
    <col min="6" max="7" width="18.6640625" style="9" customWidth="1"/>
    <col min="8" max="8" width="12.6640625" style="9" customWidth="1"/>
    <col min="9" max="9" width="11.5546875" style="9" customWidth="1"/>
    <col min="10" max="10" width="13.77734375" style="9" customWidth="1"/>
    <col min="11" max="12" width="12.6640625" style="9" customWidth="1"/>
    <col min="13" max="13" width="4.6640625" style="9" customWidth="1"/>
    <col min="14" max="16384" width="9.6640625" style="9"/>
  </cols>
  <sheetData>
    <row r="1" spans="1:14">
      <c r="A1" s="778" t="s">
        <v>2201</v>
      </c>
      <c r="B1" s="779"/>
      <c r="C1" s="779" t="s">
        <v>1330</v>
      </c>
      <c r="D1" s="779" t="s">
        <v>1787</v>
      </c>
      <c r="E1" s="1069" t="s">
        <v>1788</v>
      </c>
      <c r="F1" s="778" t="s">
        <v>1785</v>
      </c>
      <c r="G1" s="779"/>
      <c r="H1" s="781" t="s">
        <v>1330</v>
      </c>
      <c r="I1" s="779"/>
      <c r="J1" s="781" t="s">
        <v>1787</v>
      </c>
      <c r="K1" s="779"/>
      <c r="L1" s="781" t="s">
        <v>1788</v>
      </c>
      <c r="M1" s="1069"/>
      <c r="N1" s="17"/>
    </row>
    <row r="2" spans="1:14">
      <c r="A2" s="72" t="str">
        <f>'Data Sheet'!$C$25</f>
        <v xml:space="preserve">Niagara Mohawk Power Corporation </v>
      </c>
      <c r="B2" s="784"/>
      <c r="C2" s="784" t="s">
        <v>1143</v>
      </c>
      <c r="D2" s="784" t="s">
        <v>1790</v>
      </c>
      <c r="E2" s="1071"/>
      <c r="F2" s="72" t="str">
        <f>'Data Sheet'!$C$25</f>
        <v xml:space="preserve">Niagara Mohawk Power Corporation </v>
      </c>
      <c r="G2" s="784"/>
      <c r="H2" s="9" t="s">
        <v>1143</v>
      </c>
      <c r="J2" s="414" t="s">
        <v>1790</v>
      </c>
      <c r="K2" s="784"/>
      <c r="M2" s="1071"/>
      <c r="N2" s="17"/>
    </row>
    <row r="3" spans="1:14" ht="15" customHeight="1">
      <c r="A3" s="787"/>
      <c r="B3" s="788"/>
      <c r="C3" s="788" t="s">
        <v>1144</v>
      </c>
      <c r="D3" s="651" t="str">
        <f>'Data Sheet'!$C$40</f>
        <v>April 12, 2018</v>
      </c>
      <c r="E3" s="1212" t="str">
        <f>'Data Sheet'!$C$38</f>
        <v>December 31, 2017</v>
      </c>
      <c r="F3" s="787"/>
      <c r="G3" s="788"/>
      <c r="H3" s="446" t="s">
        <v>1144</v>
      </c>
      <c r="I3" s="788"/>
      <c r="J3" s="641" t="str">
        <f>'Data Sheet'!$C$40</f>
        <v>April 12, 2018</v>
      </c>
      <c r="K3" s="788"/>
      <c r="L3" s="1217" t="str">
        <f>'Data Sheet'!$C$38</f>
        <v>December 31, 2017</v>
      </c>
      <c r="M3" s="1073"/>
      <c r="N3" s="17"/>
    </row>
    <row r="4" spans="1:14" ht="15" customHeight="1">
      <c r="A4" s="1109" t="s">
        <v>2202</v>
      </c>
      <c r="B4" s="1110"/>
      <c r="C4" s="1110"/>
      <c r="D4" s="1110"/>
      <c r="E4" s="1111"/>
      <c r="F4" s="1109" t="s">
        <v>2203</v>
      </c>
      <c r="G4" s="1110"/>
      <c r="H4" s="1110"/>
      <c r="I4" s="1110"/>
      <c r="J4" s="1110"/>
      <c r="K4" s="1110"/>
      <c r="L4" s="1110"/>
      <c r="M4" s="1111"/>
      <c r="N4" s="17"/>
    </row>
    <row r="5" spans="1:14">
      <c r="A5" s="3797" t="s">
        <v>3525</v>
      </c>
      <c r="B5" s="3605"/>
      <c r="C5" s="3605"/>
      <c r="D5" s="3605"/>
      <c r="E5" s="3606"/>
      <c r="F5" s="783" t="s">
        <v>2204</v>
      </c>
      <c r="M5" s="1071"/>
      <c r="N5" s="17"/>
    </row>
    <row r="6" spans="1:14">
      <c r="A6" s="3736"/>
      <c r="B6" s="3738"/>
      <c r="C6" s="3738"/>
      <c r="D6" s="3738"/>
      <c r="E6" s="3608"/>
      <c r="F6" s="783"/>
      <c r="M6" s="1071"/>
      <c r="N6" s="17"/>
    </row>
    <row r="7" spans="1:14">
      <c r="A7" s="783" t="s">
        <v>2205</v>
      </c>
      <c r="E7" s="1071"/>
      <c r="F7" s="783"/>
      <c r="M7" s="1071"/>
      <c r="N7" s="17"/>
    </row>
    <row r="8" spans="1:14">
      <c r="A8" s="1142"/>
      <c r="B8" s="1086"/>
      <c r="C8" s="1087"/>
      <c r="D8" s="1141" t="s">
        <v>2206</v>
      </c>
      <c r="E8" s="1111"/>
      <c r="F8" s="1109" t="s">
        <v>2206</v>
      </c>
      <c r="G8" s="1110"/>
      <c r="H8" s="1141" t="s">
        <v>2207</v>
      </c>
      <c r="I8" s="1110"/>
      <c r="J8" s="1110"/>
      <c r="K8" s="1110"/>
      <c r="L8" s="1087"/>
      <c r="M8" s="1088"/>
      <c r="N8" s="17"/>
    </row>
    <row r="9" spans="1:14">
      <c r="A9" s="1079"/>
      <c r="C9" s="1120" t="s">
        <v>1822</v>
      </c>
      <c r="D9" s="1120" t="s">
        <v>295</v>
      </c>
      <c r="E9" s="1082" t="s">
        <v>295</v>
      </c>
      <c r="F9" s="1072" t="s">
        <v>295</v>
      </c>
      <c r="G9" s="1120" t="s">
        <v>295</v>
      </c>
      <c r="H9" s="1127" t="s">
        <v>2208</v>
      </c>
      <c r="I9" s="446"/>
      <c r="J9" s="464" t="s">
        <v>2209</v>
      </c>
      <c r="K9" s="446"/>
      <c r="L9" s="1120" t="s">
        <v>1822</v>
      </c>
      <c r="M9" s="1082"/>
      <c r="N9" s="17"/>
    </row>
    <row r="10" spans="1:14">
      <c r="A10" s="1079" t="s">
        <v>1714</v>
      </c>
      <c r="B10" s="1081" t="s">
        <v>176</v>
      </c>
      <c r="C10" s="1120" t="s">
        <v>871</v>
      </c>
      <c r="D10" s="1120" t="s">
        <v>2210</v>
      </c>
      <c r="E10" s="1082" t="s">
        <v>2211</v>
      </c>
      <c r="F10" s="1072" t="s">
        <v>2210</v>
      </c>
      <c r="G10" s="1120" t="s">
        <v>2211</v>
      </c>
      <c r="H10" s="1120" t="s">
        <v>2212</v>
      </c>
      <c r="I10" s="414"/>
      <c r="J10" s="1120" t="s">
        <v>2212</v>
      </c>
      <c r="K10" s="414"/>
      <c r="L10" s="1120" t="s">
        <v>2501</v>
      </c>
      <c r="M10" s="1082" t="s">
        <v>1714</v>
      </c>
      <c r="N10" s="17"/>
    </row>
    <row r="11" spans="1:14">
      <c r="A11" s="1079" t="s">
        <v>1717</v>
      </c>
      <c r="C11" s="1120" t="s">
        <v>548</v>
      </c>
      <c r="D11" s="1120" t="s">
        <v>2213</v>
      </c>
      <c r="E11" s="1082" t="s">
        <v>2214</v>
      </c>
      <c r="F11" s="1072" t="s">
        <v>2215</v>
      </c>
      <c r="G11" s="1120" t="s">
        <v>2216</v>
      </c>
      <c r="H11" s="1075" t="s">
        <v>2217</v>
      </c>
      <c r="I11" s="1120" t="s">
        <v>1826</v>
      </c>
      <c r="J11" s="1075" t="s">
        <v>2218</v>
      </c>
      <c r="K11" s="1120" t="s">
        <v>1826</v>
      </c>
      <c r="L11" s="414"/>
      <c r="M11" s="1082" t="s">
        <v>1717</v>
      </c>
      <c r="N11" s="17"/>
    </row>
    <row r="12" spans="1:14">
      <c r="A12" s="1143"/>
      <c r="B12" s="1125" t="s">
        <v>3005</v>
      </c>
      <c r="C12" s="1127" t="s">
        <v>3006</v>
      </c>
      <c r="D12" s="1127" t="s">
        <v>3007</v>
      </c>
      <c r="E12" s="1090" t="s">
        <v>3008</v>
      </c>
      <c r="F12" s="1089" t="s">
        <v>2334</v>
      </c>
      <c r="G12" s="1127" t="s">
        <v>2335</v>
      </c>
      <c r="H12" s="1127" t="s">
        <v>2336</v>
      </c>
      <c r="I12" s="1127" t="s">
        <v>2337</v>
      </c>
      <c r="J12" s="1127" t="s">
        <v>2338</v>
      </c>
      <c r="K12" s="1127" t="s">
        <v>2339</v>
      </c>
      <c r="L12" s="1127" t="s">
        <v>2340</v>
      </c>
      <c r="M12" s="1090"/>
      <c r="N12" s="17"/>
    </row>
    <row r="13" spans="1:14">
      <c r="A13" s="1143">
        <v>1</v>
      </c>
      <c r="B13" s="446" t="s">
        <v>2219</v>
      </c>
      <c r="C13" s="1148"/>
      <c r="D13" s="1149"/>
      <c r="E13" s="1150"/>
      <c r="F13" s="1151"/>
      <c r="G13" s="1149"/>
      <c r="H13" s="1149"/>
      <c r="I13" s="1149"/>
      <c r="J13" s="1149"/>
      <c r="K13" s="1149"/>
      <c r="L13" s="1152"/>
      <c r="M13" s="1090">
        <v>1</v>
      </c>
      <c r="N13" s="17"/>
    </row>
    <row r="14" spans="1:14">
      <c r="A14" s="1143">
        <v>2</v>
      </c>
      <c r="B14" s="446" t="s">
        <v>2220</v>
      </c>
      <c r="C14" s="1153" t="s">
        <v>1074</v>
      </c>
      <c r="D14" s="1154" t="s">
        <v>1074</v>
      </c>
      <c r="E14" s="1155" t="s">
        <v>1774</v>
      </c>
      <c r="F14" s="1156"/>
      <c r="G14" s="1154"/>
      <c r="H14" s="1157" t="s">
        <v>1774</v>
      </c>
      <c r="I14" s="1154" t="s">
        <v>1774</v>
      </c>
      <c r="J14" s="1157"/>
      <c r="K14" s="1154"/>
      <c r="L14" s="1158" t="s">
        <v>1774</v>
      </c>
      <c r="M14" s="1090">
        <v>2</v>
      </c>
      <c r="N14" s="17"/>
    </row>
    <row r="15" spans="1:14">
      <c r="A15" s="1143">
        <v>3</v>
      </c>
      <c r="B15" s="446" t="s">
        <v>2221</v>
      </c>
      <c r="C15" s="227"/>
      <c r="D15" s="230"/>
      <c r="E15" s="244"/>
      <c r="F15" s="229"/>
      <c r="G15" s="227"/>
      <c r="H15" s="250"/>
      <c r="I15" s="227"/>
      <c r="J15" s="250"/>
      <c r="K15" s="227"/>
      <c r="L15" s="230">
        <f>C15+D15-E15+F15-G15-I15+K15</f>
        <v>0</v>
      </c>
      <c r="M15" s="1090">
        <v>3</v>
      </c>
      <c r="N15" s="17"/>
    </row>
    <row r="16" spans="1:14">
      <c r="A16" s="1143">
        <v>4</v>
      </c>
      <c r="B16" s="446" t="s">
        <v>2158</v>
      </c>
      <c r="C16" s="233"/>
      <c r="D16" s="232"/>
      <c r="E16" s="247"/>
      <c r="F16" s="231"/>
      <c r="G16" s="233"/>
      <c r="H16" s="250"/>
      <c r="I16" s="233"/>
      <c r="J16" s="250"/>
      <c r="K16" s="233"/>
      <c r="L16" s="232">
        <f>C16+D16-E16+F16-G16-I16+K16</f>
        <v>0</v>
      </c>
      <c r="M16" s="1090">
        <v>4</v>
      </c>
      <c r="N16" s="17"/>
    </row>
    <row r="17" spans="1:14">
      <c r="A17" s="1143">
        <v>5</v>
      </c>
      <c r="B17" s="446" t="s">
        <v>2159</v>
      </c>
      <c r="C17" s="233"/>
      <c r="D17" s="232"/>
      <c r="E17" s="247"/>
      <c r="F17" s="231"/>
      <c r="G17" s="233"/>
      <c r="H17" s="250"/>
      <c r="I17" s="233"/>
      <c r="J17" s="250"/>
      <c r="K17" s="233"/>
      <c r="L17" s="232">
        <f>C17+D17-E17+F17-G17-I17+K17</f>
        <v>0</v>
      </c>
      <c r="M17" s="1090">
        <v>5</v>
      </c>
      <c r="N17" s="17"/>
    </row>
    <row r="18" spans="1:14">
      <c r="A18" s="1143">
        <v>6</v>
      </c>
      <c r="B18" s="446" t="s">
        <v>1074</v>
      </c>
      <c r="C18" s="299"/>
      <c r="D18" s="450"/>
      <c r="E18" s="265"/>
      <c r="F18" s="94"/>
      <c r="G18" s="299"/>
      <c r="H18" s="86"/>
      <c r="I18" s="299"/>
      <c r="J18" s="86"/>
      <c r="K18" s="299"/>
      <c r="L18" s="450">
        <f>C18+D18-E18+F18-G18-I18+K18</f>
        <v>0</v>
      </c>
      <c r="M18" s="1090">
        <v>6</v>
      </c>
      <c r="N18" s="17"/>
    </row>
    <row r="19" spans="1:14">
      <c r="A19" s="1143">
        <v>7</v>
      </c>
      <c r="B19" s="446" t="s">
        <v>1074</v>
      </c>
      <c r="C19" s="299"/>
      <c r="D19" s="450"/>
      <c r="E19" s="265"/>
      <c r="F19" s="94"/>
      <c r="G19" s="299"/>
      <c r="H19" s="86"/>
      <c r="I19" s="299"/>
      <c r="J19" s="86"/>
      <c r="K19" s="299"/>
      <c r="L19" s="450">
        <f>C19+D19-E19+F19-G19-I19+K19</f>
        <v>0</v>
      </c>
      <c r="M19" s="1090">
        <v>7</v>
      </c>
      <c r="N19" s="17"/>
    </row>
    <row r="20" spans="1:14">
      <c r="A20" s="1143">
        <v>8</v>
      </c>
      <c r="B20" s="446" t="s">
        <v>2160</v>
      </c>
      <c r="C20" s="227">
        <f>SUM(C15:C19)</f>
        <v>0</v>
      </c>
      <c r="D20" s="230">
        <f>SUM(D15:D19)</f>
        <v>0</v>
      </c>
      <c r="E20" s="244">
        <f>SUM(E15:E19)</f>
        <v>0</v>
      </c>
      <c r="F20" s="229">
        <f>SUM(F15:F19)</f>
        <v>0</v>
      </c>
      <c r="G20" s="227">
        <f>SUM(G15:G19)</f>
        <v>0</v>
      </c>
      <c r="H20" s="250"/>
      <c r="I20" s="227">
        <f>SUM(I15:I19)</f>
        <v>0</v>
      </c>
      <c r="J20" s="250"/>
      <c r="K20" s="227">
        <f>SUM(K15:K19)</f>
        <v>0</v>
      </c>
      <c r="L20" s="230">
        <f>SUM(L15:L19)</f>
        <v>0</v>
      </c>
      <c r="M20" s="1090">
        <v>8</v>
      </c>
      <c r="N20" s="17"/>
    </row>
    <row r="21" spans="1:14">
      <c r="A21" s="1143">
        <v>9</v>
      </c>
      <c r="B21" s="446" t="s">
        <v>2161</v>
      </c>
      <c r="C21" s="1159"/>
      <c r="D21" s="1160"/>
      <c r="E21" s="1161"/>
      <c r="F21" s="1162"/>
      <c r="G21" s="1160"/>
      <c r="H21" s="1163"/>
      <c r="I21" s="1160"/>
      <c r="J21" s="1163"/>
      <c r="K21" s="1160"/>
      <c r="L21" s="1164" t="s">
        <v>1774</v>
      </c>
      <c r="M21" s="1090">
        <v>9</v>
      </c>
      <c r="N21" s="17"/>
    </row>
    <row r="22" spans="1:14">
      <c r="A22" s="1143">
        <v>10</v>
      </c>
      <c r="B22" s="446" t="s">
        <v>2221</v>
      </c>
      <c r="C22" s="227"/>
      <c r="D22" s="230"/>
      <c r="E22" s="244"/>
      <c r="F22" s="229"/>
      <c r="G22" s="227"/>
      <c r="H22" s="250"/>
      <c r="I22" s="227"/>
      <c r="J22" s="250"/>
      <c r="K22" s="227"/>
      <c r="L22" s="230">
        <f>C22+D22-E22+F22-G22-I22+K22</f>
        <v>0</v>
      </c>
      <c r="M22" s="1090">
        <v>10</v>
      </c>
      <c r="N22" s="17"/>
    </row>
    <row r="23" spans="1:14">
      <c r="A23" s="1143">
        <v>11</v>
      </c>
      <c r="B23" s="446" t="s">
        <v>2162</v>
      </c>
      <c r="C23" s="233"/>
      <c r="D23" s="232"/>
      <c r="E23" s="247"/>
      <c r="F23" s="231"/>
      <c r="G23" s="233"/>
      <c r="H23" s="250"/>
      <c r="I23" s="233"/>
      <c r="J23" s="250"/>
      <c r="K23" s="233"/>
      <c r="L23" s="232">
        <f>C23+D23-E23+F23-G23-I23+K23</f>
        <v>0</v>
      </c>
      <c r="M23" s="1090">
        <v>11</v>
      </c>
      <c r="N23" s="17"/>
    </row>
    <row r="24" spans="1:14">
      <c r="A24" s="1143">
        <v>12</v>
      </c>
      <c r="B24" s="446" t="s">
        <v>2159</v>
      </c>
      <c r="C24" s="299"/>
      <c r="D24" s="450"/>
      <c r="E24" s="265"/>
      <c r="F24" s="94"/>
      <c r="G24" s="299"/>
      <c r="H24" s="86"/>
      <c r="I24" s="299"/>
      <c r="J24" s="86"/>
      <c r="K24" s="299"/>
      <c r="L24" s="450">
        <f>C24+D24-E24+F24-G24-I24+K24</f>
        <v>0</v>
      </c>
      <c r="M24" s="1090">
        <v>12</v>
      </c>
      <c r="N24" s="17"/>
    </row>
    <row r="25" spans="1:14">
      <c r="A25" s="1143">
        <v>13</v>
      </c>
      <c r="B25" s="446" t="s">
        <v>1074</v>
      </c>
      <c r="C25" s="299"/>
      <c r="D25" s="450"/>
      <c r="E25" s="265"/>
      <c r="F25" s="94"/>
      <c r="G25" s="299"/>
      <c r="H25" s="86"/>
      <c r="I25" s="299"/>
      <c r="J25" s="86"/>
      <c r="K25" s="299"/>
      <c r="L25" s="450">
        <f>C25+D25-E25+F25-G25-I25+K25</f>
        <v>0</v>
      </c>
      <c r="M25" s="1090">
        <v>13</v>
      </c>
      <c r="N25" s="17"/>
    </row>
    <row r="26" spans="1:14">
      <c r="A26" s="1143">
        <v>14</v>
      </c>
      <c r="B26" s="446" t="s">
        <v>1074</v>
      </c>
      <c r="C26" s="299"/>
      <c r="D26" s="450"/>
      <c r="E26" s="265"/>
      <c r="F26" s="94"/>
      <c r="G26" s="299"/>
      <c r="H26" s="86"/>
      <c r="I26" s="299"/>
      <c r="J26" s="86"/>
      <c r="K26" s="299"/>
      <c r="L26" s="450">
        <f>C26+D26-E26+F26-G26-I26+K26</f>
        <v>0</v>
      </c>
      <c r="M26" s="1090">
        <v>14</v>
      </c>
      <c r="N26" s="17"/>
    </row>
    <row r="27" spans="1:14">
      <c r="A27" s="1143">
        <v>15</v>
      </c>
      <c r="B27" s="446" t="s">
        <v>3701</v>
      </c>
      <c r="C27" s="299">
        <f>SUM(C22:C26)</f>
        <v>0</v>
      </c>
      <c r="D27" s="450">
        <f>SUM(D22:D26)</f>
        <v>0</v>
      </c>
      <c r="E27" s="265">
        <f>SUM(E22:E26)</f>
        <v>0</v>
      </c>
      <c r="F27" s="94">
        <f>SUM(F22:F26)</f>
        <v>0</v>
      </c>
      <c r="G27" s="299">
        <f>SUM(G22:G26)</f>
        <v>0</v>
      </c>
      <c r="H27" s="86"/>
      <c r="I27" s="299">
        <f>SUM(I22:I26)</f>
        <v>0</v>
      </c>
      <c r="J27" s="86"/>
      <c r="K27" s="299">
        <f>SUM(K22:K26)</f>
        <v>0</v>
      </c>
      <c r="L27" s="450">
        <f>SUM(L22:L26)</f>
        <v>0</v>
      </c>
      <c r="M27" s="1090">
        <v>15</v>
      </c>
      <c r="N27" s="17"/>
    </row>
    <row r="28" spans="1:14">
      <c r="A28" s="1143">
        <v>16</v>
      </c>
      <c r="B28" s="446" t="s">
        <v>3702</v>
      </c>
      <c r="C28" s="299"/>
      <c r="D28" s="450"/>
      <c r="E28" s="265"/>
      <c r="F28" s="94"/>
      <c r="G28" s="299"/>
      <c r="H28" s="86"/>
      <c r="I28" s="299"/>
      <c r="J28" s="86"/>
      <c r="K28" s="299"/>
      <c r="L28" s="450">
        <f>C28+D28-E28+F28-G28-I28+K28</f>
        <v>0</v>
      </c>
      <c r="M28" s="1090">
        <v>16</v>
      </c>
      <c r="N28" s="17"/>
    </row>
    <row r="29" spans="1:14">
      <c r="A29" s="1143">
        <v>17</v>
      </c>
      <c r="B29" s="446" t="s">
        <v>3703</v>
      </c>
      <c r="C29" s="227">
        <f>C20+C27+C28</f>
        <v>0</v>
      </c>
      <c r="D29" s="230">
        <f>D20+D27+D28</f>
        <v>0</v>
      </c>
      <c r="E29" s="244">
        <f>E20+E27+E28</f>
        <v>0</v>
      </c>
      <c r="F29" s="229">
        <f>F20+F27+F28</f>
        <v>0</v>
      </c>
      <c r="G29" s="227">
        <f>G20+G27+G28</f>
        <v>0</v>
      </c>
      <c r="H29" s="250"/>
      <c r="I29" s="227">
        <f>I20+I27+I28</f>
        <v>0</v>
      </c>
      <c r="J29" s="250"/>
      <c r="K29" s="227">
        <f>K20+K27+K28</f>
        <v>0</v>
      </c>
      <c r="L29" s="230">
        <f>L20+L27+L28</f>
        <v>0</v>
      </c>
      <c r="M29" s="1090">
        <v>17</v>
      </c>
      <c r="N29" s="17"/>
    </row>
    <row r="30" spans="1:14">
      <c r="A30" s="1079" t="s">
        <v>1774</v>
      </c>
      <c r="C30" s="1165"/>
      <c r="D30" s="1166"/>
      <c r="E30" s="1167"/>
      <c r="F30" s="1168"/>
      <c r="G30" s="1166"/>
      <c r="H30" s="1169"/>
      <c r="I30" s="1166"/>
      <c r="J30" s="1169"/>
      <c r="K30" s="1166"/>
      <c r="L30" s="1170"/>
      <c r="M30" s="1082" t="s">
        <v>1774</v>
      </c>
      <c r="N30" s="17"/>
    </row>
    <row r="31" spans="1:14">
      <c r="A31" s="1143">
        <v>18</v>
      </c>
      <c r="B31" s="446" t="s">
        <v>3704</v>
      </c>
      <c r="C31" s="1153"/>
      <c r="D31" s="1154"/>
      <c r="E31" s="1155"/>
      <c r="F31" s="1156"/>
      <c r="G31" s="1154"/>
      <c r="H31" s="1171"/>
      <c r="I31" s="1154"/>
      <c r="J31" s="1171"/>
      <c r="K31" s="1154"/>
      <c r="L31" s="1158" t="s">
        <v>1774</v>
      </c>
      <c r="M31" s="1090">
        <v>18</v>
      </c>
      <c r="N31" s="17"/>
    </row>
    <row r="32" spans="1:14">
      <c r="A32" s="1143">
        <v>19</v>
      </c>
      <c r="B32" s="446" t="s">
        <v>3705</v>
      </c>
      <c r="C32" s="227"/>
      <c r="D32" s="230"/>
      <c r="E32" s="244"/>
      <c r="F32" s="229"/>
      <c r="G32" s="227"/>
      <c r="H32" s="250"/>
      <c r="I32" s="227"/>
      <c r="J32" s="250"/>
      <c r="K32" s="227"/>
      <c r="L32" s="230">
        <f>C32+D32-E32+F32-G32-I32+K32</f>
        <v>0</v>
      </c>
      <c r="M32" s="1090">
        <v>19</v>
      </c>
      <c r="N32" s="17"/>
    </row>
    <row r="33" spans="1:14">
      <c r="A33" s="1143">
        <v>20</v>
      </c>
      <c r="B33" s="446" t="s">
        <v>3706</v>
      </c>
      <c r="C33" s="233"/>
      <c r="D33" s="232"/>
      <c r="E33" s="247"/>
      <c r="F33" s="231"/>
      <c r="G33" s="233"/>
      <c r="H33" s="250"/>
      <c r="I33" s="233"/>
      <c r="J33" s="250"/>
      <c r="K33" s="233"/>
      <c r="L33" s="232">
        <f>C33+D33-E33+F33-G33-I33+K33</f>
        <v>0</v>
      </c>
      <c r="M33" s="1090">
        <v>20</v>
      </c>
      <c r="N33" s="17"/>
    </row>
    <row r="34" spans="1:14">
      <c r="A34" s="1143">
        <v>21</v>
      </c>
      <c r="B34" s="446" t="s">
        <v>3707</v>
      </c>
      <c r="C34" s="227"/>
      <c r="D34" s="230"/>
      <c r="E34" s="244"/>
      <c r="F34" s="229"/>
      <c r="G34" s="227"/>
      <c r="H34" s="250"/>
      <c r="I34" s="227"/>
      <c r="J34" s="250"/>
      <c r="K34" s="227"/>
      <c r="L34" s="230">
        <f>C34+D34-E34+F34-G34-I34+K34</f>
        <v>0</v>
      </c>
      <c r="M34" s="1090">
        <v>21</v>
      </c>
      <c r="N34" s="17"/>
    </row>
    <row r="35" spans="1:14">
      <c r="A35" s="783"/>
      <c r="B35" s="12" t="s">
        <v>3708</v>
      </c>
      <c r="C35" s="12"/>
      <c r="D35" s="12"/>
      <c r="E35" s="795"/>
      <c r="F35" s="1133" t="s">
        <v>3709</v>
      </c>
      <c r="G35" s="12"/>
      <c r="H35" s="12"/>
      <c r="I35" s="12"/>
      <c r="J35" s="12"/>
      <c r="K35" s="12"/>
      <c r="L35" s="12"/>
      <c r="M35" s="795"/>
      <c r="N35" s="17"/>
    </row>
    <row r="36" spans="1:14">
      <c r="A36" s="783"/>
      <c r="E36" s="1071"/>
      <c r="F36" s="783"/>
      <c r="M36" s="1071"/>
      <c r="N36" s="17"/>
    </row>
    <row r="37" spans="1:14">
      <c r="A37" s="783"/>
      <c r="E37" s="1071"/>
      <c r="F37" s="783"/>
      <c r="M37" s="1071"/>
      <c r="N37" s="17"/>
    </row>
    <row r="38" spans="1:14">
      <c r="A38" s="783"/>
      <c r="E38" s="1071"/>
      <c r="F38" s="783"/>
      <c r="M38" s="1071"/>
      <c r="N38" s="17"/>
    </row>
    <row r="39" spans="1:14">
      <c r="A39" s="783"/>
      <c r="E39" s="1071"/>
      <c r="F39" s="783"/>
      <c r="M39" s="1071"/>
      <c r="N39" s="17"/>
    </row>
    <row r="40" spans="1:14">
      <c r="A40" s="783"/>
      <c r="E40" s="1071"/>
      <c r="F40" s="783"/>
      <c r="M40" s="1071"/>
      <c r="N40" s="17"/>
    </row>
    <row r="41" spans="1:14">
      <c r="A41" s="783"/>
      <c r="E41" s="1071"/>
      <c r="F41" s="783"/>
      <c r="M41" s="1071"/>
      <c r="N41" s="17"/>
    </row>
    <row r="42" spans="1:14">
      <c r="A42" s="783"/>
      <c r="E42" s="1071"/>
      <c r="F42" s="783"/>
      <c r="M42" s="1071"/>
      <c r="N42" s="17"/>
    </row>
    <row r="43" spans="1:14">
      <c r="A43" s="783"/>
      <c r="E43" s="1071"/>
      <c r="F43" s="783"/>
      <c r="M43" s="1071"/>
      <c r="N43" s="17"/>
    </row>
    <row r="44" spans="1:14">
      <c r="A44" s="783"/>
      <c r="E44" s="1071"/>
      <c r="F44" s="783"/>
      <c r="M44" s="1071"/>
      <c r="N44" s="17"/>
    </row>
    <row r="45" spans="1:14">
      <c r="A45" s="783"/>
      <c r="E45" s="1071"/>
      <c r="F45" s="783"/>
      <c r="M45" s="1071"/>
      <c r="N45" s="17"/>
    </row>
    <row r="46" spans="1:14">
      <c r="A46" s="783"/>
      <c r="E46" s="1071"/>
      <c r="F46" s="783"/>
      <c r="M46" s="1071"/>
      <c r="N46" s="17"/>
    </row>
    <row r="47" spans="1:14">
      <c r="A47" s="783"/>
      <c r="E47" s="1071"/>
      <c r="F47" s="783"/>
      <c r="M47" s="1071"/>
      <c r="N47" s="17"/>
    </row>
    <row r="48" spans="1:14">
      <c r="A48" s="783"/>
      <c r="E48" s="1071"/>
      <c r="F48" s="783"/>
      <c r="M48" s="1071"/>
      <c r="N48" s="17"/>
    </row>
    <row r="49" spans="1:14">
      <c r="A49" s="783"/>
      <c r="E49" s="1071"/>
      <c r="F49" s="783"/>
      <c r="M49" s="1071"/>
      <c r="N49" s="17"/>
    </row>
    <row r="50" spans="1:14">
      <c r="A50" s="783"/>
      <c r="E50" s="1071"/>
      <c r="F50" s="783"/>
      <c r="M50" s="1071"/>
      <c r="N50" s="17"/>
    </row>
    <row r="51" spans="1:14">
      <c r="A51" s="783" t="s">
        <v>3710</v>
      </c>
      <c r="D51" s="9" t="s">
        <v>3710</v>
      </c>
      <c r="E51" s="1071"/>
      <c r="F51" s="783"/>
      <c r="M51" s="1071"/>
      <c r="N51" s="17"/>
    </row>
    <row r="52" spans="1:14">
      <c r="A52" s="783"/>
      <c r="E52" s="1071"/>
      <c r="F52" s="783"/>
      <c r="M52" s="1071"/>
      <c r="N52" s="17"/>
    </row>
    <row r="53" spans="1:14">
      <c r="A53" s="783"/>
      <c r="E53" s="1071"/>
      <c r="F53" s="783"/>
      <c r="M53" s="1071"/>
      <c r="N53" s="17"/>
    </row>
    <row r="54" spans="1:14" ht="15.75" thickBot="1">
      <c r="A54" s="799"/>
      <c r="B54" s="800"/>
      <c r="C54" s="800"/>
      <c r="D54" s="800"/>
      <c r="E54" s="1091"/>
      <c r="F54" s="799"/>
      <c r="G54" s="800"/>
      <c r="H54" s="800"/>
      <c r="I54" s="800"/>
      <c r="J54" s="800"/>
      <c r="K54" s="800"/>
      <c r="L54" s="800"/>
      <c r="M54" s="1091"/>
      <c r="N54" s="17"/>
    </row>
    <row r="55" spans="1:14">
      <c r="A55" s="9" t="s">
        <v>3711</v>
      </c>
      <c r="B55" s="12"/>
      <c r="D55" s="12"/>
      <c r="E55" s="12"/>
      <c r="F55" s="9" t="s">
        <v>3711</v>
      </c>
      <c r="G55" s="12"/>
      <c r="H55" s="12"/>
      <c r="J55" s="12"/>
      <c r="K55" s="12"/>
      <c r="L55" s="12"/>
      <c r="M55" s="12"/>
      <c r="N55" s="17"/>
    </row>
    <row r="56" spans="1:14">
      <c r="A56" s="12" t="s">
        <v>3712</v>
      </c>
      <c r="B56" s="12"/>
      <c r="C56" s="12"/>
      <c r="D56" s="12"/>
      <c r="E56" s="12"/>
      <c r="F56" s="12" t="s">
        <v>3713</v>
      </c>
      <c r="G56" s="12"/>
      <c r="H56" s="12"/>
      <c r="I56" s="12"/>
      <c r="J56" s="12"/>
      <c r="K56" s="12"/>
      <c r="L56" s="12"/>
      <c r="M56" s="12"/>
      <c r="N56" s="17"/>
    </row>
    <row r="57" spans="1:14">
      <c r="N57" s="17"/>
    </row>
    <row r="58" spans="1:14" ht="15.75">
      <c r="A58" s="1070" t="s">
        <v>414</v>
      </c>
      <c r="B58" s="12"/>
      <c r="C58" s="12"/>
      <c r="D58" s="12"/>
      <c r="E58" s="12"/>
      <c r="N58" s="17"/>
    </row>
    <row r="59" spans="1:14">
      <c r="N59" s="17"/>
    </row>
    <row r="60" spans="1:14" ht="15.75" thickBot="1">
      <c r="A60" s="72" t="str">
        <f>'Data Sheet'!$C$25</f>
        <v xml:space="preserve">Niagara Mohawk Power Corporation </v>
      </c>
      <c r="D60" s="651" t="str">
        <f>'Data Sheet'!$C$40</f>
        <v>April 12, 2018</v>
      </c>
      <c r="E60" s="1212" t="str">
        <f>'Data Sheet'!$C$38</f>
        <v>December 31, 2017</v>
      </c>
      <c r="F60" s="72" t="str">
        <f>'Data Sheet'!$C$25</f>
        <v xml:space="preserve">Niagara Mohawk Power Corporation </v>
      </c>
      <c r="J60" s="651" t="str">
        <f>'Data Sheet'!$C$40</f>
        <v>April 12, 2018</v>
      </c>
      <c r="L60" s="1212" t="str">
        <f>'Data Sheet'!$C$38</f>
        <v>December 31, 2017</v>
      </c>
      <c r="N60" s="17"/>
    </row>
    <row r="61" spans="1:14">
      <c r="A61" s="778"/>
      <c r="B61" s="781"/>
      <c r="C61" s="781"/>
      <c r="D61" s="781"/>
      <c r="E61" s="1069"/>
      <c r="F61" s="778"/>
      <c r="G61" s="781"/>
      <c r="H61" s="781"/>
      <c r="I61" s="781"/>
      <c r="J61" s="781"/>
      <c r="K61" s="781"/>
      <c r="L61" s="781"/>
      <c r="M61" s="1069"/>
      <c r="N61" s="17"/>
    </row>
    <row r="62" spans="1:14">
      <c r="A62" s="1133" t="s">
        <v>2202</v>
      </c>
      <c r="B62" s="12"/>
      <c r="C62" s="12"/>
      <c r="D62" s="12"/>
      <c r="E62" s="795"/>
      <c r="F62" s="1133" t="s">
        <v>2203</v>
      </c>
      <c r="G62" s="12"/>
      <c r="H62" s="12"/>
      <c r="I62" s="12"/>
      <c r="J62" s="12"/>
      <c r="K62" s="12"/>
      <c r="L62" s="12"/>
      <c r="M62" s="795"/>
    </row>
    <row r="63" spans="1:14">
      <c r="A63" s="789"/>
      <c r="B63" s="790"/>
      <c r="C63" s="790"/>
      <c r="D63" s="790"/>
      <c r="E63" s="791"/>
      <c r="F63" s="789"/>
      <c r="G63" s="790"/>
      <c r="H63" s="790"/>
      <c r="I63" s="790"/>
      <c r="J63" s="790"/>
      <c r="K63" s="790"/>
      <c r="L63" s="790"/>
      <c r="M63" s="791"/>
    </row>
    <row r="64" spans="1:14">
      <c r="A64" s="434"/>
      <c r="B64" s="92"/>
      <c r="C64" s="92"/>
      <c r="D64" s="435"/>
      <c r="E64" s="436"/>
      <c r="F64" s="437"/>
      <c r="G64" s="435"/>
      <c r="H64" s="435"/>
      <c r="I64" s="435"/>
      <c r="J64" s="435"/>
      <c r="K64" s="435"/>
      <c r="L64" s="92"/>
      <c r="M64" s="438"/>
    </row>
    <row r="65" spans="1:13">
      <c r="A65" s="434"/>
      <c r="B65" s="92"/>
      <c r="C65" s="92"/>
      <c r="D65" s="92"/>
      <c r="E65" s="439"/>
      <c r="F65" s="440"/>
      <c r="G65" s="92"/>
      <c r="H65" s="441"/>
      <c r="I65" s="92"/>
      <c r="J65" s="92"/>
      <c r="K65" s="92"/>
      <c r="L65" s="92"/>
      <c r="M65" s="438"/>
    </row>
    <row r="66" spans="1:13">
      <c r="A66" s="434"/>
      <c r="B66" s="92"/>
      <c r="C66" s="92"/>
      <c r="D66" s="92"/>
      <c r="E66" s="439"/>
      <c r="F66" s="440"/>
      <c r="G66" s="92"/>
      <c r="H66" s="92"/>
      <c r="I66" s="92"/>
      <c r="J66" s="92"/>
      <c r="K66" s="92"/>
      <c r="L66" s="92"/>
      <c r="M66" s="438"/>
    </row>
    <row r="67" spans="1:13">
      <c r="A67" s="434"/>
      <c r="B67" s="92"/>
      <c r="C67" s="92"/>
      <c r="D67" s="92"/>
      <c r="E67" s="439"/>
      <c r="F67" s="440"/>
      <c r="G67" s="92"/>
      <c r="H67" s="435"/>
      <c r="I67" s="92"/>
      <c r="J67" s="435"/>
      <c r="K67" s="92"/>
      <c r="L67" s="92"/>
      <c r="M67" s="438"/>
    </row>
    <row r="68" spans="1:13">
      <c r="A68" s="434"/>
      <c r="B68" s="92"/>
      <c r="C68" s="92"/>
      <c r="D68" s="92"/>
      <c r="E68" s="439"/>
      <c r="F68" s="440"/>
      <c r="G68" s="92"/>
      <c r="H68" s="92"/>
      <c r="I68" s="92"/>
      <c r="J68" s="92"/>
      <c r="K68" s="92"/>
      <c r="L68" s="92"/>
      <c r="M68" s="438"/>
    </row>
    <row r="69" spans="1:13">
      <c r="A69" s="434"/>
      <c r="B69" s="92"/>
      <c r="C69" s="92"/>
      <c r="D69" s="92"/>
      <c r="E69" s="439"/>
      <c r="F69" s="440"/>
      <c r="G69" s="92"/>
      <c r="H69" s="92"/>
      <c r="I69" s="92"/>
      <c r="J69" s="92"/>
      <c r="K69" s="92"/>
      <c r="L69" s="92"/>
      <c r="M69" s="438"/>
    </row>
    <row r="70" spans="1:13">
      <c r="A70" s="434"/>
      <c r="B70" s="92"/>
      <c r="C70" s="92"/>
      <c r="D70" s="92"/>
      <c r="E70" s="439"/>
      <c r="F70" s="440"/>
      <c r="G70" s="92"/>
      <c r="H70" s="92"/>
      <c r="I70" s="92"/>
      <c r="J70" s="92"/>
      <c r="K70" s="92"/>
      <c r="L70" s="92"/>
      <c r="M70" s="438"/>
    </row>
    <row r="71" spans="1:13">
      <c r="A71" s="434"/>
      <c r="B71" s="92"/>
      <c r="C71" s="92"/>
      <c r="D71" s="92"/>
      <c r="E71" s="439"/>
      <c r="F71" s="440"/>
      <c r="G71" s="92"/>
      <c r="H71" s="92"/>
      <c r="I71" s="92"/>
      <c r="J71" s="92"/>
      <c r="K71" s="92"/>
      <c r="L71" s="92"/>
      <c r="M71" s="438"/>
    </row>
    <row r="72" spans="1:13">
      <c r="A72" s="434"/>
      <c r="B72" s="92"/>
      <c r="C72" s="92"/>
      <c r="D72" s="92"/>
      <c r="E72" s="439"/>
      <c r="F72" s="440"/>
      <c r="G72" s="92"/>
      <c r="H72" s="92"/>
      <c r="I72" s="92"/>
      <c r="J72" s="92"/>
      <c r="K72" s="92"/>
      <c r="L72" s="92"/>
      <c r="M72" s="438"/>
    </row>
    <row r="73" spans="1:13">
      <c r="A73" s="434"/>
      <c r="B73" s="92"/>
      <c r="C73" s="92"/>
      <c r="D73" s="92"/>
      <c r="E73" s="439"/>
      <c r="F73" s="440"/>
      <c r="G73" s="92"/>
      <c r="H73" s="92"/>
      <c r="I73" s="92"/>
      <c r="J73" s="92"/>
      <c r="K73" s="92"/>
      <c r="L73" s="92"/>
      <c r="M73" s="438"/>
    </row>
    <row r="74" spans="1:13">
      <c r="A74" s="434"/>
      <c r="B74" s="92"/>
      <c r="C74" s="92"/>
      <c r="D74" s="92"/>
      <c r="E74" s="439"/>
      <c r="F74" s="440"/>
      <c r="G74" s="92"/>
      <c r="H74" s="92"/>
      <c r="I74" s="92"/>
      <c r="J74" s="92"/>
      <c r="K74" s="92"/>
      <c r="L74" s="92"/>
      <c r="M74" s="438"/>
    </row>
    <row r="75" spans="1:13">
      <c r="A75" s="434"/>
      <c r="B75" s="92"/>
      <c r="C75" s="92"/>
      <c r="D75" s="92"/>
      <c r="E75" s="439"/>
      <c r="F75" s="440"/>
      <c r="G75" s="92"/>
      <c r="H75" s="92"/>
      <c r="I75" s="92"/>
      <c r="J75" s="92"/>
      <c r="K75" s="92"/>
      <c r="L75" s="92"/>
      <c r="M75" s="438"/>
    </row>
    <row r="76" spans="1:13">
      <c r="A76" s="434"/>
      <c r="B76" s="92"/>
      <c r="C76" s="92"/>
      <c r="D76" s="92"/>
      <c r="E76" s="439"/>
      <c r="F76" s="440"/>
      <c r="G76" s="92"/>
      <c r="H76" s="92"/>
      <c r="I76" s="92"/>
      <c r="J76" s="92"/>
      <c r="K76" s="92"/>
      <c r="L76" s="92"/>
      <c r="M76" s="438"/>
    </row>
    <row r="77" spans="1:13">
      <c r="A77" s="434"/>
      <c r="B77" s="92"/>
      <c r="C77" s="92"/>
      <c r="D77" s="92"/>
      <c r="E77" s="439"/>
      <c r="F77" s="440"/>
      <c r="G77" s="92"/>
      <c r="H77" s="92"/>
      <c r="I77" s="92"/>
      <c r="J77" s="92"/>
      <c r="K77" s="92"/>
      <c r="L77" s="92"/>
      <c r="M77" s="438"/>
    </row>
    <row r="78" spans="1:13">
      <c r="A78" s="434"/>
      <c r="B78" s="92"/>
      <c r="C78" s="92"/>
      <c r="D78" s="92"/>
      <c r="E78" s="439"/>
      <c r="F78" s="440"/>
      <c r="G78" s="92"/>
      <c r="H78" s="92"/>
      <c r="I78" s="92"/>
      <c r="J78" s="92"/>
      <c r="K78" s="92"/>
      <c r="L78" s="92"/>
      <c r="M78" s="438"/>
    </row>
    <row r="79" spans="1:13">
      <c r="A79" s="434"/>
      <c r="B79" s="92"/>
      <c r="C79" s="92"/>
      <c r="D79" s="92"/>
      <c r="E79" s="439"/>
      <c r="F79" s="440"/>
      <c r="G79" s="92"/>
      <c r="H79" s="92"/>
      <c r="I79" s="92"/>
      <c r="J79" s="92"/>
      <c r="K79" s="92"/>
      <c r="L79" s="92"/>
      <c r="M79" s="438"/>
    </row>
    <row r="80" spans="1:13">
      <c r="A80" s="434"/>
      <c r="B80" s="92"/>
      <c r="C80" s="92"/>
      <c r="D80" s="92"/>
      <c r="E80" s="439"/>
      <c r="F80" s="440"/>
      <c r="G80" s="92"/>
      <c r="H80" s="92"/>
      <c r="I80" s="92"/>
      <c r="J80" s="92"/>
      <c r="K80" s="92"/>
      <c r="L80" s="92"/>
      <c r="M80" s="438"/>
    </row>
    <row r="81" spans="1:13">
      <c r="A81" s="434"/>
      <c r="B81" s="92"/>
      <c r="C81" s="92"/>
      <c r="D81" s="92"/>
      <c r="E81" s="439"/>
      <c r="F81" s="440"/>
      <c r="G81" s="92"/>
      <c r="H81" s="92"/>
      <c r="I81" s="92"/>
      <c r="J81" s="92"/>
      <c r="K81" s="92"/>
      <c r="L81" s="92"/>
      <c r="M81" s="438"/>
    </row>
    <row r="82" spans="1:13">
      <c r="A82" s="434"/>
      <c r="B82" s="92"/>
      <c r="C82" s="92"/>
      <c r="D82" s="92"/>
      <c r="E82" s="439"/>
      <c r="F82" s="440"/>
      <c r="G82" s="92"/>
      <c r="H82" s="92"/>
      <c r="I82" s="92"/>
      <c r="J82" s="92"/>
      <c r="K82" s="92"/>
      <c r="L82" s="92"/>
      <c r="M82" s="438"/>
    </row>
    <row r="83" spans="1:13">
      <c r="A83" s="434"/>
      <c r="B83" s="92"/>
      <c r="C83" s="92"/>
      <c r="D83" s="92"/>
      <c r="E83" s="439"/>
      <c r="F83" s="440"/>
      <c r="G83" s="92"/>
      <c r="H83" s="92"/>
      <c r="I83" s="92"/>
      <c r="J83" s="92"/>
      <c r="K83" s="92"/>
      <c r="L83" s="92"/>
      <c r="M83" s="438"/>
    </row>
    <row r="84" spans="1:13">
      <c r="A84" s="434"/>
      <c r="B84" s="92"/>
      <c r="C84" s="92"/>
      <c r="D84" s="92"/>
      <c r="E84" s="439"/>
      <c r="F84" s="440"/>
      <c r="G84" s="92"/>
      <c r="H84" s="92"/>
      <c r="I84" s="92"/>
      <c r="J84" s="92"/>
      <c r="K84" s="92"/>
      <c r="L84" s="92"/>
      <c r="M84" s="438"/>
    </row>
    <row r="85" spans="1:13">
      <c r="A85" s="434"/>
      <c r="B85" s="92"/>
      <c r="C85" s="92"/>
      <c r="D85" s="92"/>
      <c r="E85" s="439"/>
      <c r="F85" s="440"/>
      <c r="G85" s="92"/>
      <c r="H85" s="92"/>
      <c r="I85" s="92"/>
      <c r="J85" s="92"/>
      <c r="K85" s="92"/>
      <c r="L85" s="92"/>
      <c r="M85" s="438"/>
    </row>
    <row r="86" spans="1:13">
      <c r="A86" s="434"/>
      <c r="B86" s="92"/>
      <c r="C86" s="92"/>
      <c r="D86" s="92"/>
      <c r="E86" s="439"/>
      <c r="F86" s="440"/>
      <c r="G86" s="92"/>
      <c r="H86" s="92"/>
      <c r="I86" s="92"/>
      <c r="J86" s="92"/>
      <c r="K86" s="92"/>
      <c r="L86" s="92"/>
      <c r="M86" s="438"/>
    </row>
    <row r="87" spans="1:13">
      <c r="A87" s="434"/>
      <c r="B87" s="92"/>
      <c r="C87" s="92"/>
      <c r="D87" s="92"/>
      <c r="E87" s="439"/>
      <c r="F87" s="440"/>
      <c r="G87" s="92"/>
      <c r="H87" s="92"/>
      <c r="I87" s="92"/>
      <c r="J87" s="92"/>
      <c r="K87" s="92"/>
      <c r="L87" s="92"/>
      <c r="M87" s="438"/>
    </row>
    <row r="88" spans="1:13">
      <c r="A88" s="434"/>
      <c r="B88" s="92"/>
      <c r="C88" s="92"/>
      <c r="D88" s="92"/>
      <c r="E88" s="439"/>
      <c r="F88" s="440"/>
      <c r="G88" s="92"/>
      <c r="H88" s="92"/>
      <c r="I88" s="92"/>
      <c r="J88" s="92"/>
      <c r="K88" s="92"/>
      <c r="L88" s="92"/>
      <c r="M88" s="438"/>
    </row>
    <row r="89" spans="1:13">
      <c r="A89" s="434"/>
      <c r="B89" s="92"/>
      <c r="C89" s="92"/>
      <c r="D89" s="92"/>
      <c r="E89" s="439"/>
      <c r="F89" s="440"/>
      <c r="G89" s="92"/>
      <c r="H89" s="92"/>
      <c r="I89" s="92"/>
      <c r="J89" s="92"/>
      <c r="K89" s="92"/>
      <c r="L89" s="92"/>
      <c r="M89" s="438"/>
    </row>
    <row r="90" spans="1:13">
      <c r="A90" s="434"/>
      <c r="B90" s="92"/>
      <c r="C90" s="92"/>
      <c r="D90" s="92"/>
      <c r="E90" s="439"/>
      <c r="F90" s="440"/>
      <c r="G90" s="92"/>
      <c r="H90" s="92"/>
      <c r="I90" s="92"/>
      <c r="J90" s="92"/>
      <c r="K90" s="92"/>
      <c r="L90" s="92"/>
      <c r="M90" s="438"/>
    </row>
    <row r="91" spans="1:13">
      <c r="A91" s="434"/>
      <c r="B91" s="92"/>
      <c r="C91" s="92"/>
      <c r="D91" s="92"/>
      <c r="E91" s="439"/>
      <c r="F91" s="440"/>
      <c r="G91" s="92"/>
      <c r="H91" s="92"/>
      <c r="I91" s="92"/>
      <c r="J91" s="92"/>
      <c r="K91" s="92"/>
      <c r="L91" s="92"/>
      <c r="M91" s="438"/>
    </row>
    <row r="92" spans="1:13">
      <c r="A92" s="434"/>
      <c r="B92" s="92"/>
      <c r="C92" s="92"/>
      <c r="D92" s="92"/>
      <c r="E92" s="439"/>
      <c r="F92" s="440"/>
      <c r="G92" s="92"/>
      <c r="H92" s="92"/>
      <c r="I92" s="92"/>
      <c r="J92" s="92"/>
      <c r="K92" s="92"/>
      <c r="L92" s="92"/>
      <c r="M92" s="438"/>
    </row>
    <row r="93" spans="1:13">
      <c r="A93" s="434"/>
      <c r="B93" s="92"/>
      <c r="C93" s="92"/>
      <c r="D93" s="92"/>
      <c r="E93" s="439"/>
      <c r="F93" s="440"/>
      <c r="G93" s="92"/>
      <c r="H93" s="92"/>
      <c r="I93" s="92"/>
      <c r="J93" s="92"/>
      <c r="K93" s="92"/>
      <c r="L93" s="92"/>
      <c r="M93" s="438"/>
    </row>
    <row r="94" spans="1:13">
      <c r="A94" s="434"/>
      <c r="B94" s="92"/>
      <c r="C94" s="92"/>
      <c r="D94" s="92"/>
      <c r="E94" s="439"/>
      <c r="F94" s="440"/>
      <c r="G94" s="92"/>
      <c r="H94" s="92"/>
      <c r="I94" s="92"/>
      <c r="J94" s="92"/>
      <c r="K94" s="92"/>
      <c r="L94" s="92"/>
      <c r="M94" s="438"/>
    </row>
    <row r="95" spans="1:13">
      <c r="A95" s="434"/>
      <c r="B95" s="92"/>
      <c r="C95" s="92"/>
      <c r="D95" s="92"/>
      <c r="E95" s="439"/>
      <c r="F95" s="440"/>
      <c r="G95" s="92"/>
      <c r="H95" s="92"/>
      <c r="I95" s="92"/>
      <c r="J95" s="92"/>
      <c r="K95" s="92"/>
      <c r="L95" s="92"/>
      <c r="M95" s="438"/>
    </row>
    <row r="96" spans="1:13">
      <c r="A96" s="434"/>
      <c r="B96" s="92"/>
      <c r="C96" s="92"/>
      <c r="D96" s="92"/>
      <c r="E96" s="439"/>
      <c r="F96" s="440"/>
      <c r="G96" s="92"/>
      <c r="H96" s="92"/>
      <c r="I96" s="92"/>
      <c r="J96" s="92"/>
      <c r="K96" s="92"/>
      <c r="L96" s="92"/>
      <c r="M96" s="438"/>
    </row>
    <row r="97" spans="1:13">
      <c r="A97" s="434"/>
      <c r="B97" s="92"/>
      <c r="C97" s="92"/>
      <c r="D97" s="92"/>
      <c r="E97" s="439"/>
      <c r="F97" s="440"/>
      <c r="G97" s="92"/>
      <c r="H97" s="92"/>
      <c r="I97" s="92"/>
      <c r="J97" s="92"/>
      <c r="K97" s="92"/>
      <c r="L97" s="92"/>
      <c r="M97" s="438"/>
    </row>
    <row r="98" spans="1:13">
      <c r="A98" s="434"/>
      <c r="B98" s="92"/>
      <c r="C98" s="92"/>
      <c r="D98" s="92"/>
      <c r="E98" s="439"/>
      <c r="F98" s="440"/>
      <c r="G98" s="92"/>
      <c r="H98" s="92"/>
      <c r="I98" s="92"/>
      <c r="J98" s="92"/>
      <c r="K98" s="92"/>
      <c r="L98" s="92"/>
      <c r="M98" s="438"/>
    </row>
    <row r="99" spans="1:13">
      <c r="A99" s="434"/>
      <c r="B99" s="92"/>
      <c r="C99" s="92"/>
      <c r="D99" s="92"/>
      <c r="E99" s="439"/>
      <c r="F99" s="440"/>
      <c r="G99" s="92"/>
      <c r="H99" s="92"/>
      <c r="I99" s="92"/>
      <c r="J99" s="92"/>
      <c r="K99" s="92"/>
      <c r="L99" s="92"/>
      <c r="M99" s="438"/>
    </row>
    <row r="100" spans="1:13">
      <c r="A100" s="434"/>
      <c r="B100" s="92"/>
      <c r="C100" s="92"/>
      <c r="D100" s="92"/>
      <c r="E100" s="439"/>
      <c r="F100" s="440"/>
      <c r="G100" s="92"/>
      <c r="H100" s="92"/>
      <c r="I100" s="92"/>
      <c r="J100" s="92"/>
      <c r="K100" s="92"/>
      <c r="L100" s="92"/>
      <c r="M100" s="438"/>
    </row>
    <row r="101" spans="1:13">
      <c r="A101" s="434"/>
      <c r="B101" s="92"/>
      <c r="C101" s="92"/>
      <c r="D101" s="92"/>
      <c r="E101" s="439"/>
      <c r="F101" s="440"/>
      <c r="G101" s="92"/>
      <c r="H101" s="92"/>
      <c r="I101" s="92"/>
      <c r="J101" s="92"/>
      <c r="K101" s="92"/>
      <c r="L101" s="92"/>
      <c r="M101" s="438"/>
    </row>
    <row r="102" spans="1:13">
      <c r="A102" s="434"/>
      <c r="B102" s="92"/>
      <c r="C102" s="92"/>
      <c r="D102" s="92"/>
      <c r="E102" s="439"/>
      <c r="F102" s="440"/>
      <c r="G102" s="92"/>
      <c r="H102" s="92"/>
      <c r="I102" s="92"/>
      <c r="J102" s="92"/>
      <c r="K102" s="92"/>
      <c r="L102" s="92"/>
      <c r="M102" s="438"/>
    </row>
    <row r="103" spans="1:13">
      <c r="A103" s="434"/>
      <c r="B103" s="92"/>
      <c r="C103" s="92"/>
      <c r="D103" s="92"/>
      <c r="E103" s="439"/>
      <c r="F103" s="440"/>
      <c r="G103" s="92"/>
      <c r="H103" s="92"/>
      <c r="I103" s="92"/>
      <c r="J103" s="92"/>
      <c r="K103" s="92"/>
      <c r="L103" s="92"/>
      <c r="M103" s="438"/>
    </row>
    <row r="104" spans="1:13">
      <c r="A104" s="434"/>
      <c r="B104" s="92"/>
      <c r="C104" s="92"/>
      <c r="D104" s="92"/>
      <c r="E104" s="439"/>
      <c r="F104" s="440"/>
      <c r="G104" s="92"/>
      <c r="H104" s="92"/>
      <c r="I104" s="92"/>
      <c r="J104" s="92"/>
      <c r="K104" s="92"/>
      <c r="L104" s="92"/>
      <c r="M104" s="438"/>
    </row>
    <row r="105" spans="1:13">
      <c r="A105" s="434"/>
      <c r="B105" s="92"/>
      <c r="C105" s="92"/>
      <c r="D105" s="92"/>
      <c r="E105" s="439"/>
      <c r="F105" s="440"/>
      <c r="G105" s="92"/>
      <c r="H105" s="92"/>
      <c r="I105" s="92"/>
      <c r="J105" s="92"/>
      <c r="K105" s="92"/>
      <c r="L105" s="92"/>
      <c r="M105" s="438"/>
    </row>
    <row r="106" spans="1:13">
      <c r="A106" s="434"/>
      <c r="B106" s="92"/>
      <c r="C106" s="92"/>
      <c r="D106" s="92"/>
      <c r="E106" s="439"/>
      <c r="F106" s="440"/>
      <c r="G106" s="92"/>
      <c r="H106" s="92"/>
      <c r="I106" s="92"/>
      <c r="J106" s="92"/>
      <c r="K106" s="92"/>
      <c r="L106" s="92"/>
      <c r="M106" s="438"/>
    </row>
    <row r="107" spans="1:13">
      <c r="A107" s="434"/>
      <c r="B107" s="92"/>
      <c r="C107" s="92"/>
      <c r="D107" s="92"/>
      <c r="E107" s="439"/>
      <c r="F107" s="440"/>
      <c r="G107" s="92"/>
      <c r="H107" s="92"/>
      <c r="I107" s="92"/>
      <c r="J107" s="92"/>
      <c r="K107" s="92"/>
      <c r="L107" s="92"/>
      <c r="M107" s="438"/>
    </row>
    <row r="108" spans="1:13">
      <c r="A108" s="434"/>
      <c r="B108" s="92"/>
      <c r="C108" s="92"/>
      <c r="D108" s="92"/>
      <c r="E108" s="439"/>
      <c r="F108" s="440"/>
      <c r="G108" s="92"/>
      <c r="H108" s="92"/>
      <c r="I108" s="92"/>
      <c r="J108" s="92"/>
      <c r="K108" s="92"/>
      <c r="L108" s="92"/>
      <c r="M108" s="438"/>
    </row>
    <row r="109" spans="1:13">
      <c r="A109" s="434"/>
      <c r="B109" s="92"/>
      <c r="C109" s="92"/>
      <c r="D109" s="92"/>
      <c r="E109" s="439"/>
      <c r="F109" s="440"/>
      <c r="G109" s="92"/>
      <c r="H109" s="92"/>
      <c r="I109" s="92"/>
      <c r="J109" s="92"/>
      <c r="K109" s="92"/>
      <c r="L109" s="92"/>
      <c r="M109" s="438"/>
    </row>
    <row r="110" spans="1:13">
      <c r="A110" s="440"/>
      <c r="B110" s="92"/>
      <c r="C110" s="92"/>
      <c r="D110" s="92"/>
      <c r="E110" s="439"/>
      <c r="F110" s="440"/>
      <c r="G110" s="92"/>
      <c r="H110" s="92"/>
      <c r="I110" s="92"/>
      <c r="J110" s="92"/>
      <c r="K110" s="92"/>
      <c r="L110" s="92"/>
      <c r="M110" s="439"/>
    </row>
    <row r="111" spans="1:13">
      <c r="A111" s="440"/>
      <c r="B111" s="92"/>
      <c r="C111" s="92"/>
      <c r="D111" s="92"/>
      <c r="E111" s="439"/>
      <c r="F111" s="440"/>
      <c r="G111" s="92"/>
      <c r="H111" s="92"/>
      <c r="I111" s="92"/>
      <c r="J111" s="92"/>
      <c r="K111" s="92"/>
      <c r="L111" s="92"/>
      <c r="M111" s="439"/>
    </row>
    <row r="112" spans="1:13">
      <c r="A112" s="440"/>
      <c r="B112" s="92"/>
      <c r="C112" s="92"/>
      <c r="D112" s="92"/>
      <c r="E112" s="439"/>
      <c r="F112" s="440"/>
      <c r="G112" s="92"/>
      <c r="H112" s="92"/>
      <c r="I112" s="92"/>
      <c r="J112" s="92"/>
      <c r="K112" s="92"/>
      <c r="L112" s="92"/>
      <c r="M112" s="439"/>
    </row>
    <row r="113" spans="1:13">
      <c r="A113" s="440"/>
      <c r="B113" s="92"/>
      <c r="C113" s="92"/>
      <c r="D113" s="92"/>
      <c r="E113" s="439"/>
      <c r="F113" s="440"/>
      <c r="G113" s="92"/>
      <c r="H113" s="92"/>
      <c r="I113" s="92"/>
      <c r="J113" s="92"/>
      <c r="K113" s="92"/>
      <c r="L113" s="92"/>
      <c r="M113" s="439"/>
    </row>
    <row r="114" spans="1:13">
      <c r="A114" s="440"/>
      <c r="B114" s="92"/>
      <c r="C114" s="92"/>
      <c r="D114" s="92"/>
      <c r="E114" s="439"/>
      <c r="F114" s="440"/>
      <c r="G114" s="92"/>
      <c r="H114" s="92"/>
      <c r="I114" s="92"/>
      <c r="J114" s="92"/>
      <c r="K114" s="92"/>
      <c r="L114" s="92"/>
      <c r="M114" s="439"/>
    </row>
    <row r="115" spans="1:13">
      <c r="A115" s="440"/>
      <c r="B115" s="92"/>
      <c r="C115" s="92"/>
      <c r="D115" s="92"/>
      <c r="E115" s="439"/>
      <c r="F115" s="440"/>
      <c r="G115" s="92"/>
      <c r="H115" s="92"/>
      <c r="I115" s="92"/>
      <c r="J115" s="92"/>
      <c r="K115" s="92"/>
      <c r="L115" s="92"/>
      <c r="M115" s="439"/>
    </row>
    <row r="116" spans="1:13" ht="15.75" thickBot="1">
      <c r="A116" s="442"/>
      <c r="B116" s="443"/>
      <c r="C116" s="443"/>
      <c r="D116" s="443"/>
      <c r="E116" s="444"/>
      <c r="F116" s="442"/>
      <c r="G116" s="443"/>
      <c r="H116" s="443"/>
      <c r="I116" s="443"/>
      <c r="J116" s="443"/>
      <c r="K116" s="443"/>
      <c r="L116" s="443"/>
      <c r="M116" s="444"/>
    </row>
    <row r="117" spans="1:13">
      <c r="A117" s="13" t="s">
        <v>3711</v>
      </c>
      <c r="B117" s="1172"/>
      <c r="D117" s="12"/>
      <c r="E117" s="12"/>
      <c r="F117" s="9" t="s">
        <v>3711</v>
      </c>
      <c r="G117" s="1172"/>
      <c r="H117" s="12"/>
      <c r="J117" s="12"/>
      <c r="K117" s="12"/>
      <c r="L117" s="12"/>
      <c r="M117" s="12"/>
    </row>
    <row r="118" spans="1:13">
      <c r="A118" s="12" t="s">
        <v>3714</v>
      </c>
      <c r="B118" s="12"/>
      <c r="C118" s="12"/>
      <c r="D118" s="12"/>
      <c r="E118" s="12"/>
      <c r="F118" s="12" t="s">
        <v>3715</v>
      </c>
      <c r="G118" s="12"/>
      <c r="H118" s="12"/>
      <c r="I118" s="12"/>
      <c r="J118" s="12"/>
      <c r="K118" s="12"/>
      <c r="L118" s="12"/>
      <c r="M118" s="12"/>
    </row>
    <row r="120" spans="1:13">
      <c r="A120"/>
      <c r="B120"/>
      <c r="C120"/>
      <c r="D120"/>
      <c r="E120"/>
      <c r="F120"/>
      <c r="G120"/>
      <c r="H120"/>
      <c r="I120"/>
      <c r="J120"/>
      <c r="K120"/>
      <c r="L120"/>
      <c r="M120"/>
    </row>
    <row r="121" spans="1:13">
      <c r="A121"/>
      <c r="B121"/>
      <c r="C121"/>
      <c r="D121"/>
      <c r="E121"/>
      <c r="F121"/>
      <c r="G121"/>
      <c r="H121"/>
      <c r="I121"/>
      <c r="J121"/>
      <c r="K121"/>
      <c r="L121"/>
      <c r="M121"/>
    </row>
    <row r="122" spans="1:13">
      <c r="A122"/>
      <c r="B122"/>
      <c r="C122"/>
      <c r="D122"/>
      <c r="E122"/>
      <c r="F122"/>
      <c r="G122"/>
      <c r="H122"/>
      <c r="I122"/>
      <c r="J122"/>
      <c r="K122"/>
      <c r="L122"/>
      <c r="M122"/>
    </row>
  </sheetData>
  <mergeCells count="1">
    <mergeCell ref="A5:E6"/>
  </mergeCells>
  <printOptions horizontalCentered="1" verticalCentered="1"/>
  <pageMargins left="0.5" right="0.5" top="0.5" bottom="0.5" header="0.5" footer="0.5"/>
  <pageSetup scale="72" fitToWidth="2" fitToHeight="2" pageOrder="overThenDown" orientation="portrait" horizontalDpi="300" verticalDpi="300" r:id="rId1"/>
  <headerFooter alignWithMargins="0"/>
  <rowBreaks count="1" manualBreakCount="1">
    <brk id="56"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IK125"/>
  <sheetViews>
    <sheetView defaultGridColor="0" view="pageBreakPreview" colorId="22" zoomScale="90" zoomScaleNormal="100" zoomScaleSheetLayoutView="90" workbookViewId="0">
      <selection activeCell="L63" sqref="L63:M64"/>
    </sheetView>
  </sheetViews>
  <sheetFormatPr defaultColWidth="9.6640625" defaultRowHeight="15"/>
  <cols>
    <col min="1" max="1" width="4.6640625" style="9" customWidth="1"/>
    <col min="2" max="2" width="1.6640625" style="9" customWidth="1"/>
    <col min="3" max="3" width="43.6640625" style="9" customWidth="1"/>
    <col min="4" max="4" width="19.5546875" style="9" customWidth="1"/>
    <col min="5" max="5" width="13.6640625" style="9" customWidth="1"/>
    <col min="6" max="6" width="16.44140625" style="9" customWidth="1"/>
    <col min="7" max="8" width="14.6640625" style="9" customWidth="1"/>
    <col min="9" max="9" width="9.6640625" style="9"/>
    <col min="10" max="10" width="14.6640625" style="9" customWidth="1"/>
    <col min="11" max="11" width="9.6640625" style="9"/>
    <col min="12" max="13" width="14.6640625" style="9" customWidth="1"/>
    <col min="14" max="14" width="4.6640625" style="9" customWidth="1"/>
    <col min="15" max="16384" width="9.6640625" style="9"/>
  </cols>
  <sheetData>
    <row r="1" spans="1:245">
      <c r="A1" s="778" t="s">
        <v>2201</v>
      </c>
      <c r="B1" s="781"/>
      <c r="C1" s="781"/>
      <c r="D1" s="1108" t="s">
        <v>1330</v>
      </c>
      <c r="E1" s="781" t="s">
        <v>3716</v>
      </c>
      <c r="F1" s="782" t="s">
        <v>1788</v>
      </c>
      <c r="G1" s="778" t="s">
        <v>2201</v>
      </c>
      <c r="H1" s="781"/>
      <c r="I1" s="780" t="s">
        <v>1330</v>
      </c>
      <c r="J1" s="781"/>
      <c r="K1" s="780" t="s">
        <v>1787</v>
      </c>
      <c r="L1" s="781"/>
      <c r="M1" s="780" t="s">
        <v>1788</v>
      </c>
      <c r="N1" s="1069"/>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row>
    <row r="2" spans="1:245">
      <c r="A2" s="72" t="str">
        <f>'Data Sheet'!$C$25</f>
        <v xml:space="preserve">Niagara Mohawk Power Corporation </v>
      </c>
      <c r="D2" s="1074" t="s">
        <v>1143</v>
      </c>
      <c r="E2" s="9" t="s">
        <v>1790</v>
      </c>
      <c r="F2" s="786"/>
      <c r="G2" s="72" t="str">
        <f>'Data Sheet'!$C$25</f>
        <v xml:space="preserve">Niagara Mohawk Power Corporation </v>
      </c>
      <c r="I2" s="414" t="s">
        <v>1143</v>
      </c>
      <c r="K2" s="414" t="s">
        <v>1790</v>
      </c>
      <c r="M2" s="414" t="s">
        <v>1774</v>
      </c>
      <c r="N2" s="1071"/>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row>
    <row r="3" spans="1:245" ht="15" customHeight="1">
      <c r="A3" s="783"/>
      <c r="D3" s="1074" t="s">
        <v>1144</v>
      </c>
      <c r="E3" s="651" t="str">
        <f>'Data Sheet'!$C$40</f>
        <v>April 12, 2018</v>
      </c>
      <c r="F3" s="1213" t="str">
        <f>'Data Sheet'!$C$38</f>
        <v>December 31, 2017</v>
      </c>
      <c r="G3" s="787"/>
      <c r="H3" s="446"/>
      <c r="I3" s="464" t="s">
        <v>1144</v>
      </c>
      <c r="J3" s="446"/>
      <c r="K3" s="3022" t="str">
        <f>'Data Sheet'!$C$40</f>
        <v>April 12, 2018</v>
      </c>
      <c r="L3" s="651"/>
      <c r="M3" s="1217" t="str">
        <f>'Data Sheet'!$C$38</f>
        <v>December 31, 2017</v>
      </c>
      <c r="N3" s="1073"/>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row>
    <row r="4" spans="1:245" ht="15" customHeight="1">
      <c r="A4" s="1112" t="s">
        <v>1774</v>
      </c>
      <c r="B4" s="1086"/>
      <c r="C4" s="1086"/>
      <c r="D4" s="1086"/>
      <c r="E4" s="1086"/>
      <c r="F4" s="1140"/>
      <c r="G4" s="783"/>
      <c r="N4" s="1071"/>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row>
    <row r="5" spans="1:245">
      <c r="A5" s="1133" t="s">
        <v>3717</v>
      </c>
      <c r="B5" s="12"/>
      <c r="C5" s="12"/>
      <c r="D5" s="12"/>
      <c r="E5" s="12"/>
      <c r="F5" s="795"/>
      <c r="G5" s="1133" t="s">
        <v>3718</v>
      </c>
      <c r="H5" s="12"/>
      <c r="I5" s="12"/>
      <c r="J5" s="12"/>
      <c r="K5" s="12"/>
      <c r="L5" s="12"/>
      <c r="M5" s="12"/>
      <c r="N5" s="795"/>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row>
    <row r="6" spans="1:245">
      <c r="A6" s="787"/>
      <c r="B6" s="446"/>
      <c r="C6" s="446"/>
      <c r="D6" s="446"/>
      <c r="E6" s="446"/>
      <c r="F6" s="1073"/>
      <c r="G6" s="787"/>
      <c r="H6" s="446"/>
      <c r="I6" s="446"/>
      <c r="J6" s="446"/>
      <c r="K6" s="446"/>
      <c r="L6" s="446"/>
      <c r="M6" s="446"/>
      <c r="N6" s="1073"/>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row>
    <row r="7" spans="1:245">
      <c r="A7" s="783"/>
      <c r="F7" s="1071"/>
      <c r="G7" s="783"/>
      <c r="N7" s="1071"/>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row>
    <row r="8" spans="1:245">
      <c r="A8" s="1173" t="s">
        <v>2386</v>
      </c>
      <c r="B8" s="1063" t="s">
        <v>3719</v>
      </c>
      <c r="C8" s="1063"/>
      <c r="D8" s="1063"/>
      <c r="E8" s="1063"/>
      <c r="F8" s="1174"/>
      <c r="G8" s="1173" t="s">
        <v>3720</v>
      </c>
      <c r="H8" s="1063"/>
      <c r="I8" s="1063"/>
      <c r="J8" s="1063"/>
      <c r="K8" s="1063"/>
      <c r="L8" s="1063"/>
      <c r="M8" s="1063"/>
      <c r="N8" s="1174"/>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row>
    <row r="9" spans="1:245">
      <c r="A9" s="1173"/>
      <c r="B9" s="1063" t="s">
        <v>3721</v>
      </c>
      <c r="C9" s="1063"/>
      <c r="D9" s="1063"/>
      <c r="E9" s="1063"/>
      <c r="F9" s="1174"/>
      <c r="G9" s="1173"/>
      <c r="H9" s="1063"/>
      <c r="I9" s="1063"/>
      <c r="J9" s="1063"/>
      <c r="K9" s="1063"/>
      <c r="L9" s="1063"/>
      <c r="M9" s="1063"/>
      <c r="N9" s="1174"/>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row>
    <row r="10" spans="1:245">
      <c r="A10" s="1173" t="s">
        <v>2303</v>
      </c>
      <c r="B10" s="1063" t="s">
        <v>2258</v>
      </c>
      <c r="C10" s="1063"/>
      <c r="D10" s="1063"/>
      <c r="E10" s="1063"/>
      <c r="F10" s="1174"/>
      <c r="G10" s="1173"/>
      <c r="H10" s="1063"/>
      <c r="I10" s="1063"/>
      <c r="J10" s="1063"/>
      <c r="K10" s="1063"/>
      <c r="L10" s="1063"/>
      <c r="M10" s="1063"/>
      <c r="N10" s="1174"/>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row>
    <row r="11" spans="1:245">
      <c r="A11" s="787"/>
      <c r="B11" s="446"/>
      <c r="C11" s="446"/>
      <c r="D11" s="446"/>
      <c r="E11" s="446"/>
      <c r="F11" s="1073"/>
      <c r="G11" s="787"/>
      <c r="H11" s="446"/>
      <c r="I11" s="446"/>
      <c r="J11" s="446"/>
      <c r="K11" s="446"/>
      <c r="L11" s="446"/>
      <c r="M11" s="446"/>
      <c r="N11" s="1073"/>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row>
    <row r="12" spans="1:245">
      <c r="A12" s="1076"/>
      <c r="C12" s="784"/>
      <c r="D12" s="784"/>
      <c r="E12" s="790" t="s">
        <v>2206</v>
      </c>
      <c r="F12" s="791"/>
      <c r="G12" s="789" t="s">
        <v>2206</v>
      </c>
      <c r="H12" s="1124"/>
      <c r="I12" s="790" t="s">
        <v>2207</v>
      </c>
      <c r="J12" s="790"/>
      <c r="K12" s="790"/>
      <c r="L12" s="790"/>
      <c r="M12" s="447"/>
      <c r="N12" s="786"/>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row>
    <row r="13" spans="1:245">
      <c r="A13" s="1076"/>
      <c r="C13" s="784"/>
      <c r="D13" s="784"/>
      <c r="E13" s="784"/>
      <c r="F13" s="1071"/>
      <c r="G13" s="1076"/>
      <c r="H13" s="784"/>
      <c r="I13" s="790" t="s">
        <v>533</v>
      </c>
      <c r="J13" s="790"/>
      <c r="K13" s="1123" t="s">
        <v>530</v>
      </c>
      <c r="L13" s="790"/>
      <c r="M13" s="1083" t="s">
        <v>1822</v>
      </c>
      <c r="N13" s="786"/>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row>
    <row r="14" spans="1:245">
      <c r="A14" s="1076"/>
      <c r="C14" s="784"/>
      <c r="D14" s="1080" t="s">
        <v>1822</v>
      </c>
      <c r="E14" s="1080" t="s">
        <v>295</v>
      </c>
      <c r="F14" s="1084" t="s">
        <v>295</v>
      </c>
      <c r="G14" s="1079" t="s">
        <v>295</v>
      </c>
      <c r="H14" s="1080" t="s">
        <v>295</v>
      </c>
      <c r="J14" s="414"/>
      <c r="K14" s="1074"/>
      <c r="M14" s="1083" t="s">
        <v>2501</v>
      </c>
      <c r="N14" s="786"/>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row>
    <row r="15" spans="1:245">
      <c r="A15" s="1079" t="s">
        <v>1714</v>
      </c>
      <c r="C15" s="1080" t="s">
        <v>563</v>
      </c>
      <c r="D15" s="1080" t="s">
        <v>871</v>
      </c>
      <c r="E15" s="1080" t="s">
        <v>2210</v>
      </c>
      <c r="F15" s="1084" t="s">
        <v>2211</v>
      </c>
      <c r="G15" s="1079" t="s">
        <v>2210</v>
      </c>
      <c r="H15" s="1080" t="s">
        <v>2211</v>
      </c>
      <c r="I15" s="1081" t="s">
        <v>176</v>
      </c>
      <c r="J15" s="1120" t="s">
        <v>1826</v>
      </c>
      <c r="K15" s="1083" t="s">
        <v>176</v>
      </c>
      <c r="L15" s="1081" t="s">
        <v>1826</v>
      </c>
      <c r="M15" s="1074"/>
      <c r="N15" s="1082" t="s">
        <v>1714</v>
      </c>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row>
    <row r="16" spans="1:245">
      <c r="A16" s="1079" t="s">
        <v>1717</v>
      </c>
      <c r="C16" s="784"/>
      <c r="D16" s="1080" t="s">
        <v>548</v>
      </c>
      <c r="E16" s="1080" t="s">
        <v>2259</v>
      </c>
      <c r="F16" s="1084" t="s">
        <v>2260</v>
      </c>
      <c r="G16" s="1079" t="s">
        <v>2261</v>
      </c>
      <c r="H16" s="1080" t="s">
        <v>2262</v>
      </c>
      <c r="I16" s="12" t="s">
        <v>2217</v>
      </c>
      <c r="J16" s="414"/>
      <c r="K16" s="1175" t="s">
        <v>2218</v>
      </c>
      <c r="M16" s="1074"/>
      <c r="N16" s="1082" t="s">
        <v>1717</v>
      </c>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row>
    <row r="17" spans="1:245">
      <c r="A17" s="1122"/>
      <c r="B17" s="446"/>
      <c r="C17" s="1135" t="s">
        <v>3005</v>
      </c>
      <c r="D17" s="1135" t="s">
        <v>3006</v>
      </c>
      <c r="E17" s="1135" t="s">
        <v>3007</v>
      </c>
      <c r="F17" s="1144" t="s">
        <v>3008</v>
      </c>
      <c r="G17" s="1143" t="s">
        <v>2334</v>
      </c>
      <c r="H17" s="1135" t="s">
        <v>2335</v>
      </c>
      <c r="I17" s="1125" t="s">
        <v>2336</v>
      </c>
      <c r="J17" s="1127" t="s">
        <v>2337</v>
      </c>
      <c r="K17" s="1126" t="s">
        <v>2338</v>
      </c>
      <c r="L17" s="1125" t="s">
        <v>2339</v>
      </c>
      <c r="M17" s="1126" t="s">
        <v>2340</v>
      </c>
      <c r="N17" s="1128"/>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row>
    <row r="18" spans="1:245">
      <c r="A18" s="1122">
        <v>1</v>
      </c>
      <c r="B18" s="446"/>
      <c r="C18" s="788" t="s">
        <v>2263</v>
      </c>
      <c r="D18" s="421"/>
      <c r="E18" s="422"/>
      <c r="F18" s="423"/>
      <c r="G18" s="424" t="s">
        <v>1774</v>
      </c>
      <c r="H18" s="422" t="s">
        <v>1774</v>
      </c>
      <c r="I18" s="425"/>
      <c r="J18" s="425"/>
      <c r="K18" s="425"/>
      <c r="L18" s="425"/>
      <c r="M18" s="1176"/>
      <c r="N18" s="1128">
        <v>1</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row>
    <row r="19" spans="1:245">
      <c r="A19" s="1122">
        <v>2</v>
      </c>
      <c r="B19" s="446"/>
      <c r="C19" s="788" t="s">
        <v>2220</v>
      </c>
      <c r="D19" s="303">
        <v>1927960778</v>
      </c>
      <c r="E19" s="303">
        <v>62699815</v>
      </c>
      <c r="F19" s="304"/>
      <c r="G19" s="445"/>
      <c r="H19" s="303"/>
      <c r="I19" s="77" t="s">
        <v>5181</v>
      </c>
      <c r="J19" s="301">
        <v>0</v>
      </c>
      <c r="K19" s="86" t="s">
        <v>5181</v>
      </c>
      <c r="L19" s="448">
        <v>-685646491</v>
      </c>
      <c r="M19" s="3359">
        <f>D19+E19-F19+G19-H19-J19+L19</f>
        <v>1305014102</v>
      </c>
      <c r="N19" s="1128">
        <v>2</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row>
    <row r="20" spans="1:245">
      <c r="A20" s="1122">
        <v>3</v>
      </c>
      <c r="B20" s="446"/>
      <c r="C20" s="788" t="s">
        <v>2161</v>
      </c>
      <c r="D20" s="450">
        <v>480853823</v>
      </c>
      <c r="E20" s="450">
        <v>14988776</v>
      </c>
      <c r="F20" s="300"/>
      <c r="G20" s="94"/>
      <c r="H20" s="450"/>
      <c r="I20" s="77" t="s">
        <v>5181</v>
      </c>
      <c r="J20" s="285">
        <v>0</v>
      </c>
      <c r="K20" s="86" t="s">
        <v>5181</v>
      </c>
      <c r="L20" s="451">
        <v>-170925484</v>
      </c>
      <c r="M20" s="299">
        <f>D20+E20-F20+G20-H20-J20+L20</f>
        <v>324917115</v>
      </c>
      <c r="N20" s="1128">
        <v>3</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row>
    <row r="21" spans="1:245">
      <c r="A21" s="1122">
        <v>4</v>
      </c>
      <c r="B21" s="446"/>
      <c r="C21" s="788"/>
      <c r="D21" s="450"/>
      <c r="E21" s="450"/>
      <c r="F21" s="300"/>
      <c r="G21" s="94"/>
      <c r="H21" s="450"/>
      <c r="I21" s="77"/>
      <c r="J21" s="285"/>
      <c r="K21" s="86"/>
      <c r="L21" s="451"/>
      <c r="M21" s="299"/>
      <c r="N21" s="1128">
        <v>4</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row>
    <row r="22" spans="1:245">
      <c r="A22" s="1122">
        <v>5</v>
      </c>
      <c r="B22" s="446"/>
      <c r="C22" s="788" t="s">
        <v>895</v>
      </c>
      <c r="D22" s="450">
        <f>SUM(D19:D21)</f>
        <v>2408814601</v>
      </c>
      <c r="E22" s="450">
        <f>SUM(E19:E21)</f>
        <v>77688591</v>
      </c>
      <c r="F22" s="300">
        <f>SUM(F19:F21)</f>
        <v>0</v>
      </c>
      <c r="G22" s="94">
        <f>SUM(G19:G21)</f>
        <v>0</v>
      </c>
      <c r="H22" s="299">
        <f>SUM(H19:H21)</f>
        <v>0</v>
      </c>
      <c r="I22" s="77"/>
      <c r="J22" s="285">
        <f>SUM(J19:J21)</f>
        <v>0</v>
      </c>
      <c r="K22" s="86"/>
      <c r="L22" s="451">
        <f>SUM(L19:L21)</f>
        <v>-856571975</v>
      </c>
      <c r="M22" s="299">
        <f>D22+E22-F22+G22-H22-J22+L22</f>
        <v>1629931217</v>
      </c>
      <c r="N22" s="1128">
        <v>5</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row>
    <row r="23" spans="1:245">
      <c r="A23" s="1122">
        <v>6</v>
      </c>
      <c r="B23" s="446"/>
      <c r="C23" s="788"/>
      <c r="D23" s="450"/>
      <c r="E23" s="450"/>
      <c r="F23" s="300"/>
      <c r="G23" s="94"/>
      <c r="H23" s="450"/>
      <c r="I23" s="77"/>
      <c r="J23" s="285"/>
      <c r="K23" s="86"/>
      <c r="L23" s="451"/>
      <c r="M23" s="299"/>
      <c r="N23" s="1128">
        <v>6</v>
      </c>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row>
    <row r="24" spans="1:245">
      <c r="A24" s="1122">
        <v>7</v>
      </c>
      <c r="B24" s="446"/>
      <c r="C24" s="788"/>
      <c r="D24" s="450"/>
      <c r="E24" s="450"/>
      <c r="F24" s="300"/>
      <c r="G24" s="94"/>
      <c r="H24" s="450"/>
      <c r="I24" s="77"/>
      <c r="J24" s="285"/>
      <c r="K24" s="86"/>
      <c r="L24" s="451"/>
      <c r="M24" s="299"/>
      <c r="N24" s="1128">
        <v>7</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row>
    <row r="25" spans="1:245">
      <c r="A25" s="1122">
        <v>8</v>
      </c>
      <c r="B25" s="446"/>
      <c r="C25" s="788"/>
      <c r="D25" s="450"/>
      <c r="E25" s="450"/>
      <c r="F25" s="300"/>
      <c r="G25" s="94"/>
      <c r="H25" s="450"/>
      <c r="I25" s="77"/>
      <c r="J25" s="285"/>
      <c r="K25" s="86"/>
      <c r="L25" s="451"/>
      <c r="M25" s="299"/>
      <c r="N25" s="1128">
        <v>8</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row>
    <row r="26" spans="1:245">
      <c r="A26" s="1122">
        <v>9</v>
      </c>
      <c r="B26" s="446"/>
      <c r="C26" s="788" t="s">
        <v>896</v>
      </c>
      <c r="D26" s="303">
        <f>D22+SUM(D23:D25)</f>
        <v>2408814601</v>
      </c>
      <c r="E26" s="303">
        <f>E22+SUM(E23:E25)</f>
        <v>77688591</v>
      </c>
      <c r="F26" s="304">
        <f>F22+SUM(F23:F25)</f>
        <v>0</v>
      </c>
      <c r="G26" s="445">
        <f>G22+SUM(G23:G25)</f>
        <v>0</v>
      </c>
      <c r="H26" s="303">
        <f>H22+SUM(H23:H25)</f>
        <v>0</v>
      </c>
      <c r="I26" s="77"/>
      <c r="J26" s="449">
        <f>J22+SUM(J23:J25)</f>
        <v>0</v>
      </c>
      <c r="K26" s="86"/>
      <c r="L26" s="449">
        <f>L22+SUM(L23:L25)</f>
        <v>-856571975</v>
      </c>
      <c r="M26" s="303">
        <f>M22+SUM(M23:M25)</f>
        <v>1629931217</v>
      </c>
      <c r="N26" s="1128">
        <v>9</v>
      </c>
      <c r="O26" s="38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row>
    <row r="27" spans="1:245">
      <c r="A27" s="1076"/>
      <c r="C27" s="784"/>
      <c r="D27" s="452"/>
      <c r="E27" s="453"/>
      <c r="F27" s="454"/>
      <c r="G27" s="455"/>
      <c r="H27" s="453"/>
      <c r="I27" s="430"/>
      <c r="J27" s="453"/>
      <c r="K27" s="430"/>
      <c r="L27" s="453"/>
      <c r="M27" s="456"/>
      <c r="N27" s="786"/>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row>
    <row r="28" spans="1:245">
      <c r="A28" s="1122">
        <v>10</v>
      </c>
      <c r="B28" s="446"/>
      <c r="C28" s="788" t="s">
        <v>3704</v>
      </c>
      <c r="D28" s="419"/>
      <c r="E28" s="398"/>
      <c r="F28" s="400"/>
      <c r="G28" s="401"/>
      <c r="H28" s="398"/>
      <c r="I28" s="432"/>
      <c r="J28" s="398"/>
      <c r="K28" s="432"/>
      <c r="L28" s="398"/>
      <c r="M28" s="420"/>
      <c r="N28" s="1128">
        <v>10</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row>
    <row r="29" spans="1:245">
      <c r="A29" s="1122">
        <v>11</v>
      </c>
      <c r="B29" s="446"/>
      <c r="C29" s="788" t="s">
        <v>3705</v>
      </c>
      <c r="D29" s="303">
        <v>2188557159</v>
      </c>
      <c r="E29" s="303">
        <v>64023263</v>
      </c>
      <c r="F29" s="304"/>
      <c r="G29" s="445"/>
      <c r="H29" s="449"/>
      <c r="I29" s="451" t="s">
        <v>5181</v>
      </c>
      <c r="J29" s="301"/>
      <c r="K29" s="299" t="s">
        <v>5181</v>
      </c>
      <c r="L29" s="448">
        <v>-857162449</v>
      </c>
      <c r="M29" s="299">
        <f>D29+E29-F29+G29-H29-J29+L29</f>
        <v>1395417973</v>
      </c>
      <c r="N29" s="1128">
        <v>11</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row>
    <row r="30" spans="1:245">
      <c r="A30" s="1122">
        <v>12</v>
      </c>
      <c r="B30" s="446"/>
      <c r="C30" s="788" t="s">
        <v>3706</v>
      </c>
      <c r="D30" s="450">
        <v>220257442</v>
      </c>
      <c r="E30" s="450">
        <v>13665328</v>
      </c>
      <c r="F30" s="300"/>
      <c r="G30" s="94"/>
      <c r="H30" s="450"/>
      <c r="I30" s="446" t="s">
        <v>5181</v>
      </c>
      <c r="J30" s="464"/>
      <c r="K30" s="447" t="s">
        <v>5181</v>
      </c>
      <c r="L30" s="3358">
        <v>590474</v>
      </c>
      <c r="M30" s="299">
        <f>D30+E30-F30+G30-H30-J30+L30</f>
        <v>234513244</v>
      </c>
      <c r="N30" s="1128">
        <v>12</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row>
    <row r="31" spans="1:245">
      <c r="A31" s="1122">
        <v>13</v>
      </c>
      <c r="B31" s="446"/>
      <c r="C31" s="788" t="s">
        <v>3707</v>
      </c>
      <c r="D31" s="303"/>
      <c r="E31" s="303"/>
      <c r="F31" s="304"/>
      <c r="G31" s="445"/>
      <c r="H31" s="303"/>
      <c r="I31" s="446"/>
      <c r="J31" s="301"/>
      <c r="K31" s="447"/>
      <c r="L31" s="448"/>
      <c r="M31" s="449"/>
      <c r="N31" s="1128">
        <v>13</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row>
    <row r="32" spans="1:245">
      <c r="A32" s="1133" t="s">
        <v>3708</v>
      </c>
      <c r="B32" s="12"/>
      <c r="C32" s="12"/>
      <c r="D32" s="12"/>
      <c r="E32" s="12"/>
      <c r="F32" s="795"/>
      <c r="G32" s="1133" t="s">
        <v>3709</v>
      </c>
      <c r="H32" s="12"/>
      <c r="I32" s="12"/>
      <c r="J32" s="12"/>
      <c r="K32" s="12"/>
      <c r="L32" s="12"/>
      <c r="M32" s="12"/>
      <c r="N32" s="795"/>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row>
    <row r="33" spans="1:245">
      <c r="A33" s="783"/>
      <c r="F33" s="1071"/>
      <c r="G33" s="783"/>
      <c r="N33" s="1071"/>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row>
    <row r="34" spans="1:245">
      <c r="A34" s="783"/>
      <c r="D34" s="287"/>
      <c r="E34" s="287"/>
      <c r="F34" s="292"/>
      <c r="G34" s="330"/>
      <c r="H34" s="287"/>
      <c r="N34" s="292"/>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row>
    <row r="35" spans="1:245">
      <c r="A35" s="783"/>
      <c r="D35" s="287"/>
      <c r="E35" s="287"/>
      <c r="F35" s="292"/>
      <c r="G35" s="330"/>
      <c r="H35" s="287"/>
      <c r="N35" s="292"/>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c r="IK35" s="17"/>
    </row>
    <row r="36" spans="1:245">
      <c r="A36" s="783"/>
      <c r="D36" s="287"/>
      <c r="E36" s="287"/>
      <c r="F36" s="292"/>
      <c r="G36" s="330"/>
      <c r="H36" s="287"/>
      <c r="N36" s="292"/>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row>
    <row r="37" spans="1:245">
      <c r="A37" s="783"/>
      <c r="D37" s="287"/>
      <c r="E37" s="287"/>
      <c r="F37" s="292"/>
      <c r="G37" s="330"/>
      <c r="H37" s="287"/>
      <c r="N37" s="292"/>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row>
    <row r="38" spans="1:245">
      <c r="A38" s="783"/>
      <c r="D38" s="287"/>
      <c r="E38" s="287"/>
      <c r="F38" s="292"/>
      <c r="G38" s="330"/>
      <c r="H38" s="287"/>
      <c r="N38" s="292"/>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row>
    <row r="39" spans="1:245">
      <c r="A39" s="783"/>
      <c r="D39" s="287"/>
      <c r="E39" s="287"/>
      <c r="F39" s="292"/>
      <c r="G39" s="330"/>
      <c r="H39" s="287"/>
      <c r="N39" s="292"/>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row>
    <row r="40" spans="1:245">
      <c r="A40" s="783"/>
      <c r="D40" s="287"/>
      <c r="E40" s="287"/>
      <c r="F40" s="292"/>
      <c r="G40" s="330"/>
      <c r="H40" s="287"/>
      <c r="N40" s="292"/>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row>
    <row r="41" spans="1:245">
      <c r="A41" s="783"/>
      <c r="D41" s="287"/>
      <c r="E41" s="287"/>
      <c r="F41" s="292"/>
      <c r="G41" s="330"/>
      <c r="H41" s="287"/>
      <c r="N41" s="292"/>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row>
    <row r="42" spans="1:245">
      <c r="A42" s="783"/>
      <c r="D42" s="287"/>
      <c r="E42" s="287"/>
      <c r="F42" s="292"/>
      <c r="G42" s="330"/>
      <c r="H42" s="287"/>
      <c r="N42" s="292"/>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row>
    <row r="43" spans="1:245">
      <c r="A43" s="783"/>
      <c r="D43" s="287"/>
      <c r="E43" s="287"/>
      <c r="F43" s="292"/>
      <c r="G43" s="330"/>
      <c r="H43" s="287"/>
      <c r="N43" s="292"/>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row>
    <row r="44" spans="1:245">
      <c r="A44" s="783"/>
      <c r="D44" s="287"/>
      <c r="E44" s="287"/>
      <c r="F44" s="292"/>
      <c r="G44" s="330"/>
      <c r="H44" s="287"/>
      <c r="N44" s="292"/>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c r="IK44" s="17"/>
    </row>
    <row r="45" spans="1:245">
      <c r="A45" s="783"/>
      <c r="D45" s="287"/>
      <c r="E45" s="287"/>
      <c r="F45" s="292"/>
      <c r="G45" s="330"/>
      <c r="H45" s="287"/>
      <c r="N45" s="292"/>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row>
    <row r="46" spans="1:245">
      <c r="A46" s="783"/>
      <c r="D46" s="287"/>
      <c r="E46" s="287"/>
      <c r="F46" s="292"/>
      <c r="G46" s="330"/>
      <c r="H46" s="287"/>
      <c r="N46" s="292"/>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row>
    <row r="47" spans="1:245">
      <c r="A47" s="783"/>
      <c r="F47" s="1071"/>
      <c r="G47" s="783"/>
      <c r="N47" s="1071"/>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row>
    <row r="48" spans="1:245">
      <c r="A48" s="783"/>
      <c r="F48" s="1071"/>
      <c r="G48" s="783"/>
      <c r="N48" s="1071"/>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row>
    <row r="49" spans="1:245">
      <c r="A49" s="783"/>
      <c r="F49" s="1071"/>
      <c r="G49" s="783"/>
      <c r="N49" s="1071"/>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row>
    <row r="50" spans="1:245">
      <c r="A50" s="783"/>
      <c r="F50" s="1071"/>
      <c r="G50" s="783"/>
      <c r="N50" s="1071"/>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row>
    <row r="51" spans="1:245">
      <c r="A51" s="783"/>
      <c r="F51" s="1071"/>
      <c r="G51" s="783"/>
      <c r="N51" s="1071"/>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row>
    <row r="52" spans="1:245">
      <c r="A52" s="783"/>
      <c r="F52" s="1071"/>
      <c r="G52" s="783"/>
      <c r="N52" s="1071"/>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row>
    <row r="53" spans="1:245">
      <c r="A53" s="783"/>
      <c r="F53" s="1071"/>
      <c r="G53" s="783"/>
      <c r="N53" s="1071"/>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row>
    <row r="54" spans="1:245">
      <c r="A54" s="783"/>
      <c r="F54" s="1071"/>
      <c r="G54" s="783"/>
      <c r="N54" s="1071"/>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row>
    <row r="55" spans="1:245">
      <c r="A55" s="783"/>
      <c r="F55" s="1071"/>
      <c r="G55" s="783"/>
      <c r="N55" s="1071"/>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row>
    <row r="56" spans="1:245">
      <c r="A56" s="783"/>
      <c r="F56" s="1071"/>
      <c r="G56" s="783"/>
      <c r="N56" s="1071"/>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row>
    <row r="57" spans="1:245" ht="15.75" thickBot="1">
      <c r="A57" s="799"/>
      <c r="B57" s="800"/>
      <c r="C57" s="800"/>
      <c r="D57" s="391"/>
      <c r="E57" s="391"/>
      <c r="F57" s="306"/>
      <c r="G57" s="799"/>
      <c r="H57" s="391"/>
      <c r="I57" s="800"/>
      <c r="J57" s="391"/>
      <c r="K57" s="800"/>
      <c r="L57" s="391"/>
      <c r="M57" s="800"/>
      <c r="N57" s="306"/>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row>
    <row r="58" spans="1:245">
      <c r="A58" s="12"/>
      <c r="B58" s="12"/>
      <c r="C58" s="12"/>
      <c r="D58" s="389"/>
      <c r="E58" s="389"/>
      <c r="F58" s="389"/>
      <c r="G58" s="347"/>
      <c r="H58" s="389"/>
      <c r="I58" s="12"/>
      <c r="J58" s="12"/>
      <c r="K58" s="12"/>
      <c r="L58" s="12"/>
      <c r="M58" s="389"/>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c r="IH58" s="17"/>
      <c r="II58" s="17"/>
      <c r="IJ58" s="17"/>
      <c r="IK58" s="17"/>
    </row>
    <row r="59" spans="1:245">
      <c r="A59" s="1172" t="s">
        <v>897</v>
      </c>
      <c r="B59" s="1172"/>
      <c r="C59" s="1172"/>
      <c r="E59" s="387"/>
      <c r="F59" s="387"/>
      <c r="G59" s="2371" t="s">
        <v>897</v>
      </c>
      <c r="H59" s="389"/>
      <c r="I59" s="12"/>
      <c r="K59" s="389"/>
      <c r="L59" s="347"/>
      <c r="M59" s="34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c r="IH59" s="17"/>
      <c r="II59" s="17"/>
      <c r="IJ59" s="17"/>
      <c r="IK59" s="17"/>
    </row>
    <row r="60" spans="1:245">
      <c r="A60" s="3798" t="s">
        <v>898</v>
      </c>
      <c r="B60" s="3798"/>
      <c r="C60" s="3798"/>
      <c r="D60" s="3798"/>
      <c r="E60" s="3798"/>
      <c r="F60" s="3798"/>
      <c r="G60" s="12" t="s">
        <v>899</v>
      </c>
      <c r="H60" s="389"/>
      <c r="I60" s="389"/>
      <c r="J60" s="389"/>
      <c r="K60" s="389"/>
      <c r="L60" s="389"/>
      <c r="M60" s="389"/>
      <c r="N60" s="12"/>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c r="IH60" s="17"/>
      <c r="II60" s="17"/>
      <c r="IJ60" s="17"/>
      <c r="IK60" s="17"/>
    </row>
    <row r="61" spans="1:245">
      <c r="D61" s="772"/>
    </row>
    <row r="62" spans="1:245" ht="15.75">
      <c r="A62" s="1070" t="s">
        <v>414</v>
      </c>
      <c r="B62" s="12"/>
      <c r="C62" s="12"/>
      <c r="D62" s="12"/>
      <c r="E62" s="12"/>
      <c r="F62" s="12"/>
    </row>
    <row r="63" spans="1:245">
      <c r="D63" s="3435"/>
      <c r="M63" s="3435"/>
    </row>
    <row r="64" spans="1:245" ht="15.75" thickBot="1">
      <c r="A64" s="9" t="str">
        <f>'Data Sheet'!$C$25</f>
        <v xml:space="preserve">Niagara Mohawk Power Corporation </v>
      </c>
      <c r="D64" s="3435"/>
      <c r="E64" s="3435"/>
      <c r="F64" s="1258" t="str">
        <f>'Data Sheet'!$C$38</f>
        <v>December 31, 2017</v>
      </c>
      <c r="G64" s="9" t="str">
        <f>'Data Sheet'!$C$25</f>
        <v xml:space="preserve">Niagara Mohawk Power Corporation </v>
      </c>
      <c r="K64" s="9" t="str">
        <f>'Data Sheet'!$C$40</f>
        <v>April 12, 2018</v>
      </c>
      <c r="L64" s="3435"/>
      <c r="M64" s="3435"/>
    </row>
    <row r="65" spans="1:14">
      <c r="A65" s="778" t="s">
        <v>1774</v>
      </c>
      <c r="B65" s="781"/>
      <c r="C65" s="781"/>
      <c r="D65" s="781"/>
      <c r="E65" s="781"/>
      <c r="F65" s="1069"/>
      <c r="G65" s="778"/>
      <c r="H65" s="781"/>
      <c r="I65" s="781"/>
      <c r="J65" s="781"/>
      <c r="K65" s="781"/>
      <c r="L65" s="781"/>
      <c r="M65" s="781"/>
      <c r="N65" s="1069"/>
    </row>
    <row r="66" spans="1:14">
      <c r="A66" s="1133" t="s">
        <v>3717</v>
      </c>
      <c r="B66" s="12"/>
      <c r="C66" s="12"/>
      <c r="D66" s="12"/>
      <c r="E66" s="12"/>
      <c r="F66" s="795"/>
      <c r="G66" s="1133" t="s">
        <v>3718</v>
      </c>
      <c r="H66" s="12"/>
      <c r="I66" s="12"/>
      <c r="J66" s="12"/>
      <c r="K66" s="12"/>
      <c r="L66" s="12"/>
      <c r="M66" s="12"/>
      <c r="N66" s="795"/>
    </row>
    <row r="67" spans="1:14">
      <c r="A67" s="787"/>
      <c r="B67" s="446"/>
      <c r="C67" s="446"/>
      <c r="D67" s="446"/>
      <c r="E67" s="446"/>
      <c r="F67" s="1073"/>
      <c r="G67" s="787"/>
      <c r="H67" s="446"/>
      <c r="I67" s="446"/>
      <c r="J67" s="446"/>
      <c r="K67" s="446"/>
      <c r="L67" s="446"/>
      <c r="M67" s="446"/>
      <c r="N67" s="1073"/>
    </row>
    <row r="68" spans="1:14">
      <c r="A68" s="330"/>
      <c r="B68" s="287"/>
      <c r="C68" s="287"/>
      <c r="D68" s="287"/>
      <c r="E68" s="389"/>
      <c r="F68" s="457"/>
      <c r="G68" s="458"/>
      <c r="H68" s="389"/>
      <c r="I68" s="389"/>
      <c r="J68" s="389"/>
      <c r="K68" s="389"/>
      <c r="L68" s="389"/>
      <c r="M68" s="287"/>
      <c r="N68" s="292"/>
    </row>
    <row r="69" spans="1:14">
      <c r="A69" s="330"/>
      <c r="B69" s="287"/>
      <c r="C69" s="287"/>
      <c r="D69" s="287"/>
      <c r="E69" s="287"/>
      <c r="F69" s="292"/>
      <c r="G69" s="330"/>
      <c r="H69" s="287"/>
      <c r="I69" s="389"/>
      <c r="J69" s="389"/>
      <c r="K69" s="389"/>
      <c r="L69" s="389"/>
      <c r="M69" s="287"/>
      <c r="N69" s="292"/>
    </row>
    <row r="70" spans="1:14">
      <c r="A70" s="330"/>
      <c r="B70" s="287"/>
      <c r="C70" s="287"/>
      <c r="D70" s="287"/>
      <c r="E70" s="287"/>
      <c r="F70" s="292"/>
      <c r="G70" s="330"/>
      <c r="H70" s="287"/>
      <c r="I70" s="287"/>
      <c r="J70" s="287"/>
      <c r="K70" s="287"/>
      <c r="L70" s="287"/>
      <c r="M70" s="287"/>
      <c r="N70" s="292"/>
    </row>
    <row r="71" spans="1:14">
      <c r="A71" s="330"/>
      <c r="B71" s="287"/>
      <c r="C71" s="287"/>
      <c r="D71" s="287"/>
      <c r="E71" s="287"/>
      <c r="F71" s="292"/>
      <c r="G71" s="330"/>
      <c r="H71" s="287"/>
      <c r="I71" s="314"/>
      <c r="J71" s="287"/>
      <c r="K71" s="287"/>
      <c r="L71" s="287"/>
      <c r="M71" s="287"/>
      <c r="N71" s="292"/>
    </row>
    <row r="72" spans="1:14">
      <c r="A72" s="330"/>
      <c r="B72" s="287"/>
      <c r="C72" s="287"/>
      <c r="D72" s="287"/>
      <c r="E72" s="287"/>
      <c r="F72" s="292"/>
      <c r="G72" s="330"/>
      <c r="H72" s="287"/>
      <c r="I72" s="389"/>
      <c r="J72" s="287"/>
      <c r="K72" s="389"/>
      <c r="L72" s="287"/>
      <c r="M72" s="287"/>
      <c r="N72" s="292"/>
    </row>
    <row r="73" spans="1:14">
      <c r="A73" s="330"/>
      <c r="B73" s="287"/>
      <c r="C73" s="287"/>
      <c r="D73" s="287"/>
      <c r="E73" s="287"/>
      <c r="F73" s="292"/>
      <c r="G73" s="330"/>
      <c r="H73" s="287"/>
      <c r="I73" s="287"/>
      <c r="J73" s="287"/>
      <c r="K73" s="287"/>
      <c r="L73" s="287"/>
      <c r="M73" s="287"/>
      <c r="N73" s="292"/>
    </row>
    <row r="74" spans="1:14">
      <c r="A74" s="330"/>
      <c r="B74" s="287"/>
      <c r="C74" s="287"/>
      <c r="D74" s="287"/>
      <c r="E74" s="287"/>
      <c r="F74" s="292"/>
      <c r="G74" s="330"/>
      <c r="H74" s="287"/>
      <c r="I74" s="287"/>
      <c r="J74" s="287"/>
      <c r="K74" s="287"/>
      <c r="L74" s="287"/>
      <c r="M74" s="287"/>
      <c r="N74" s="292"/>
    </row>
    <row r="75" spans="1:14">
      <c r="A75" s="330"/>
      <c r="B75" s="287"/>
      <c r="C75" s="287"/>
      <c r="D75" s="287"/>
      <c r="E75" s="287"/>
      <c r="F75" s="292"/>
      <c r="G75" s="330"/>
      <c r="H75" s="287"/>
      <c r="I75" s="287"/>
      <c r="J75" s="287"/>
      <c r="K75" s="287"/>
      <c r="L75" s="287"/>
      <c r="M75" s="287"/>
      <c r="N75" s="292"/>
    </row>
    <row r="76" spans="1:14">
      <c r="A76" s="330"/>
      <c r="B76" s="287"/>
      <c r="C76" s="287"/>
      <c r="D76" s="287"/>
      <c r="E76" s="287"/>
      <c r="F76" s="292"/>
      <c r="G76" s="330"/>
      <c r="H76" s="287"/>
      <c r="I76" s="287"/>
      <c r="J76" s="287"/>
      <c r="K76" s="287"/>
      <c r="L76" s="287"/>
      <c r="M76" s="287"/>
      <c r="N76" s="292"/>
    </row>
    <row r="77" spans="1:14">
      <c r="A77" s="330"/>
      <c r="B77" s="287"/>
      <c r="C77" s="287"/>
      <c r="D77" s="287"/>
      <c r="E77" s="287"/>
      <c r="F77" s="292"/>
      <c r="G77" s="330"/>
      <c r="H77" s="287"/>
      <c r="I77" s="287"/>
      <c r="J77" s="287"/>
      <c r="K77" s="287"/>
      <c r="L77" s="287"/>
      <c r="M77" s="287"/>
      <c r="N77" s="292"/>
    </row>
    <row r="78" spans="1:14">
      <c r="A78" s="330"/>
      <c r="B78" s="287"/>
      <c r="C78" s="287"/>
      <c r="D78" s="287"/>
      <c r="E78" s="287"/>
      <c r="F78" s="292"/>
      <c r="G78" s="330"/>
      <c r="H78" s="287"/>
      <c r="I78" s="287"/>
      <c r="J78" s="287"/>
      <c r="K78" s="287"/>
      <c r="L78" s="287"/>
      <c r="M78" s="287"/>
      <c r="N78" s="292"/>
    </row>
    <row r="79" spans="1:14">
      <c r="A79" s="330"/>
      <c r="B79" s="287"/>
      <c r="C79" s="287"/>
      <c r="D79" s="287"/>
      <c r="E79" s="287"/>
      <c r="F79" s="292"/>
      <c r="G79" s="330"/>
      <c r="H79" s="287"/>
      <c r="I79" s="287"/>
      <c r="J79" s="287"/>
      <c r="K79" s="287"/>
      <c r="L79" s="287"/>
      <c r="M79" s="287"/>
      <c r="N79" s="292"/>
    </row>
    <row r="80" spans="1:14">
      <c r="A80" s="330"/>
      <c r="B80" s="287"/>
      <c r="C80" s="287"/>
      <c r="D80" s="287"/>
      <c r="E80" s="287"/>
      <c r="F80" s="292"/>
      <c r="G80" s="330"/>
      <c r="H80" s="287"/>
      <c r="I80" s="287"/>
      <c r="J80" s="287"/>
      <c r="K80" s="287"/>
      <c r="L80" s="287"/>
      <c r="M80" s="287"/>
      <c r="N80" s="292"/>
    </row>
    <row r="81" spans="1:14">
      <c r="A81" s="330"/>
      <c r="B81" s="287"/>
      <c r="C81" s="287"/>
      <c r="D81" s="287"/>
      <c r="E81" s="287"/>
      <c r="F81" s="292"/>
      <c r="G81" s="330"/>
      <c r="H81" s="287"/>
      <c r="I81" s="287"/>
      <c r="J81" s="287"/>
      <c r="K81" s="287"/>
      <c r="L81" s="287"/>
      <c r="M81" s="287"/>
      <c r="N81" s="292"/>
    </row>
    <row r="82" spans="1:14">
      <c r="A82" s="330"/>
      <c r="B82" s="287"/>
      <c r="C82" s="287"/>
      <c r="D82" s="287"/>
      <c r="E82" s="287"/>
      <c r="F82" s="292"/>
      <c r="G82" s="330"/>
      <c r="H82" s="287"/>
      <c r="I82" s="287"/>
      <c r="J82" s="287"/>
      <c r="K82" s="287"/>
      <c r="L82" s="287"/>
      <c r="M82" s="287"/>
      <c r="N82" s="292"/>
    </row>
    <row r="83" spans="1:14">
      <c r="A83" s="330"/>
      <c r="B83" s="287"/>
      <c r="C83" s="287"/>
      <c r="D83" s="287"/>
      <c r="E83" s="287"/>
      <c r="F83" s="292"/>
      <c r="G83" s="330"/>
      <c r="H83" s="287"/>
      <c r="I83" s="287"/>
      <c r="J83" s="287"/>
      <c r="K83" s="287"/>
      <c r="L83" s="287"/>
      <c r="M83" s="287"/>
      <c r="N83" s="292"/>
    </row>
    <row r="84" spans="1:14">
      <c r="A84" s="330"/>
      <c r="B84" s="287"/>
      <c r="C84" s="287"/>
      <c r="D84" s="287"/>
      <c r="E84" s="287"/>
      <c r="F84" s="292"/>
      <c r="G84" s="330"/>
      <c r="H84" s="287"/>
      <c r="I84" s="287"/>
      <c r="J84" s="287"/>
      <c r="K84" s="287"/>
      <c r="L84" s="287"/>
      <c r="M84" s="287"/>
      <c r="N84" s="292"/>
    </row>
    <row r="85" spans="1:14">
      <c r="A85" s="330"/>
      <c r="B85" s="287"/>
      <c r="C85" s="287"/>
      <c r="D85" s="287"/>
      <c r="E85" s="287"/>
      <c r="F85" s="292"/>
      <c r="G85" s="330"/>
      <c r="H85" s="287"/>
      <c r="I85" s="287"/>
      <c r="J85" s="287"/>
      <c r="K85" s="287"/>
      <c r="L85" s="287"/>
      <c r="M85" s="287"/>
      <c r="N85" s="292"/>
    </row>
    <row r="86" spans="1:14">
      <c r="A86" s="330"/>
      <c r="B86" s="287"/>
      <c r="C86" s="287"/>
      <c r="D86" s="287"/>
      <c r="E86" s="287"/>
      <c r="F86" s="292"/>
      <c r="G86" s="330"/>
      <c r="H86" s="287"/>
      <c r="I86" s="287"/>
      <c r="J86" s="287"/>
      <c r="K86" s="287"/>
      <c r="L86" s="287"/>
      <c r="M86" s="287"/>
      <c r="N86" s="292"/>
    </row>
    <row r="87" spans="1:14">
      <c r="A87" s="330"/>
      <c r="B87" s="287"/>
      <c r="C87" s="287"/>
      <c r="D87" s="287"/>
      <c r="E87" s="287"/>
      <c r="F87" s="292"/>
      <c r="G87" s="330"/>
      <c r="H87" s="287"/>
      <c r="I87" s="287"/>
      <c r="J87" s="287"/>
      <c r="K87" s="287"/>
      <c r="L87" s="287"/>
      <c r="M87" s="287"/>
      <c r="N87" s="292"/>
    </row>
    <row r="88" spans="1:14">
      <c r="A88" s="330"/>
      <c r="B88" s="287"/>
      <c r="C88" s="287"/>
      <c r="D88" s="287"/>
      <c r="E88" s="287"/>
      <c r="F88" s="292"/>
      <c r="G88" s="330"/>
      <c r="H88" s="287"/>
      <c r="I88" s="287"/>
      <c r="J88" s="287"/>
      <c r="K88" s="287"/>
      <c r="L88" s="287"/>
      <c r="M88" s="287"/>
      <c r="N88" s="292"/>
    </row>
    <row r="89" spans="1:14">
      <c r="A89" s="330"/>
      <c r="B89" s="287"/>
      <c r="C89" s="287"/>
      <c r="D89" s="287"/>
      <c r="E89" s="287"/>
      <c r="F89" s="292"/>
      <c r="G89" s="330"/>
      <c r="H89" s="287"/>
      <c r="I89" s="287"/>
      <c r="J89" s="287"/>
      <c r="K89" s="287"/>
      <c r="L89" s="287"/>
      <c r="M89" s="287"/>
      <c r="N89" s="292"/>
    </row>
    <row r="90" spans="1:14">
      <c r="A90" s="330"/>
      <c r="B90" s="287"/>
      <c r="C90" s="287"/>
      <c r="D90" s="287"/>
      <c r="E90" s="287"/>
      <c r="F90" s="292"/>
      <c r="G90" s="330"/>
      <c r="H90" s="287"/>
      <c r="I90" s="287"/>
      <c r="J90" s="287"/>
      <c r="K90" s="287"/>
      <c r="L90" s="287"/>
      <c r="M90" s="287"/>
      <c r="N90" s="292"/>
    </row>
    <row r="91" spans="1:14">
      <c r="A91" s="330"/>
      <c r="B91" s="287"/>
      <c r="C91" s="287"/>
      <c r="D91" s="287"/>
      <c r="E91" s="287"/>
      <c r="F91" s="292"/>
      <c r="G91" s="330"/>
      <c r="H91" s="287"/>
      <c r="I91" s="287"/>
      <c r="J91" s="287"/>
      <c r="K91" s="287"/>
      <c r="L91" s="287"/>
      <c r="M91" s="287"/>
      <c r="N91" s="292"/>
    </row>
    <row r="92" spans="1:14">
      <c r="A92" s="330"/>
      <c r="B92" s="287"/>
      <c r="C92" s="287"/>
      <c r="D92" s="287"/>
      <c r="E92" s="287"/>
      <c r="F92" s="292"/>
      <c r="G92" s="330"/>
      <c r="H92" s="287"/>
      <c r="I92" s="287"/>
      <c r="J92" s="287"/>
      <c r="K92" s="287"/>
      <c r="L92" s="287"/>
      <c r="M92" s="287"/>
      <c r="N92" s="292"/>
    </row>
    <row r="93" spans="1:14">
      <c r="A93" s="330"/>
      <c r="B93" s="287"/>
      <c r="C93" s="287"/>
      <c r="D93" s="287"/>
      <c r="E93" s="287"/>
      <c r="F93" s="292"/>
      <c r="G93" s="330"/>
      <c r="H93" s="287"/>
      <c r="I93" s="287"/>
      <c r="J93" s="287"/>
      <c r="K93" s="287"/>
      <c r="L93" s="287"/>
      <c r="M93" s="287"/>
      <c r="N93" s="292"/>
    </row>
    <row r="94" spans="1:14">
      <c r="A94" s="330"/>
      <c r="B94" s="287"/>
      <c r="C94" s="287"/>
      <c r="D94" s="287"/>
      <c r="E94" s="287"/>
      <c r="F94" s="292"/>
      <c r="G94" s="330"/>
      <c r="H94" s="287"/>
      <c r="I94" s="287"/>
      <c r="J94" s="287"/>
      <c r="K94" s="287"/>
      <c r="L94" s="287"/>
      <c r="M94" s="287"/>
      <c r="N94" s="292"/>
    </row>
    <row r="95" spans="1:14">
      <c r="A95" s="330"/>
      <c r="B95" s="287"/>
      <c r="C95" s="287"/>
      <c r="D95" s="287"/>
      <c r="E95" s="287"/>
      <c r="F95" s="292"/>
      <c r="G95" s="330"/>
      <c r="H95" s="287"/>
      <c r="I95" s="287"/>
      <c r="J95" s="287"/>
      <c r="K95" s="287"/>
      <c r="L95" s="287"/>
      <c r="M95" s="287"/>
      <c r="N95" s="292"/>
    </row>
    <row r="96" spans="1:14">
      <c r="A96" s="330"/>
      <c r="B96" s="287"/>
      <c r="C96" s="287"/>
      <c r="D96" s="287"/>
      <c r="E96" s="287"/>
      <c r="F96" s="292"/>
      <c r="G96" s="330"/>
      <c r="H96" s="287"/>
      <c r="I96" s="287"/>
      <c r="J96" s="287"/>
      <c r="K96" s="287"/>
      <c r="L96" s="287"/>
      <c r="M96" s="287"/>
      <c r="N96" s="292"/>
    </row>
    <row r="97" spans="1:14">
      <c r="A97" s="330"/>
      <c r="B97" s="287"/>
      <c r="C97" s="287"/>
      <c r="D97" s="287"/>
      <c r="E97" s="287"/>
      <c r="F97" s="292"/>
      <c r="G97" s="330"/>
      <c r="H97" s="287"/>
      <c r="I97" s="287"/>
      <c r="J97" s="287"/>
      <c r="K97" s="287"/>
      <c r="L97" s="287"/>
      <c r="M97" s="287"/>
      <c r="N97" s="292"/>
    </row>
    <row r="98" spans="1:14">
      <c r="A98" s="330"/>
      <c r="B98" s="287"/>
      <c r="C98" s="287"/>
      <c r="D98" s="287"/>
      <c r="E98" s="287"/>
      <c r="F98" s="292"/>
      <c r="G98" s="330"/>
      <c r="H98" s="287"/>
      <c r="I98" s="287"/>
      <c r="J98" s="287"/>
      <c r="K98" s="287"/>
      <c r="L98" s="287"/>
      <c r="M98" s="287"/>
      <c r="N98" s="292"/>
    </row>
    <row r="99" spans="1:14">
      <c r="A99" s="330"/>
      <c r="B99" s="287"/>
      <c r="C99" s="287"/>
      <c r="D99" s="287"/>
      <c r="E99" s="287"/>
      <c r="F99" s="292"/>
      <c r="G99" s="330"/>
      <c r="H99" s="287"/>
      <c r="I99" s="287"/>
      <c r="J99" s="287"/>
      <c r="K99" s="287"/>
      <c r="L99" s="287"/>
      <c r="M99" s="287"/>
      <c r="N99" s="292"/>
    </row>
    <row r="100" spans="1:14">
      <c r="A100" s="330"/>
      <c r="B100" s="287"/>
      <c r="C100" s="287"/>
      <c r="D100" s="287"/>
      <c r="E100" s="287"/>
      <c r="F100" s="292"/>
      <c r="G100" s="330"/>
      <c r="H100" s="287"/>
      <c r="I100" s="287"/>
      <c r="J100" s="287"/>
      <c r="K100" s="287"/>
      <c r="L100" s="287"/>
      <c r="M100" s="287"/>
      <c r="N100" s="292"/>
    </row>
    <row r="101" spans="1:14">
      <c r="A101" s="330"/>
      <c r="B101" s="287"/>
      <c r="C101" s="287"/>
      <c r="D101" s="287"/>
      <c r="E101" s="287"/>
      <c r="F101" s="292"/>
      <c r="G101" s="330"/>
      <c r="H101" s="287"/>
      <c r="I101" s="287"/>
      <c r="J101" s="287"/>
      <c r="K101" s="287"/>
      <c r="L101" s="287"/>
      <c r="M101" s="287"/>
      <c r="N101" s="292"/>
    </row>
    <row r="102" spans="1:14">
      <c r="A102" s="330"/>
      <c r="B102" s="287"/>
      <c r="C102" s="287"/>
      <c r="D102" s="287"/>
      <c r="E102" s="287"/>
      <c r="F102" s="292"/>
      <c r="G102" s="330"/>
      <c r="H102" s="287"/>
      <c r="I102" s="287"/>
      <c r="J102" s="287"/>
      <c r="K102" s="287"/>
      <c r="L102" s="287"/>
      <c r="M102" s="287"/>
      <c r="N102" s="292"/>
    </row>
    <row r="103" spans="1:14">
      <c r="A103" s="330"/>
      <c r="B103" s="287"/>
      <c r="C103" s="287"/>
      <c r="D103" s="287"/>
      <c r="E103" s="287"/>
      <c r="F103" s="292"/>
      <c r="G103" s="330"/>
      <c r="H103" s="287"/>
      <c r="I103" s="287"/>
      <c r="J103" s="287"/>
      <c r="K103" s="287"/>
      <c r="L103" s="287"/>
      <c r="M103" s="287"/>
      <c r="N103" s="292"/>
    </row>
    <row r="104" spans="1:14">
      <c r="A104" s="330"/>
      <c r="B104" s="287"/>
      <c r="C104" s="287"/>
      <c r="D104" s="287"/>
      <c r="E104" s="287"/>
      <c r="F104" s="292"/>
      <c r="G104" s="330"/>
      <c r="H104" s="287"/>
      <c r="I104" s="287"/>
      <c r="J104" s="287"/>
      <c r="K104" s="287"/>
      <c r="L104" s="287"/>
      <c r="M104" s="287"/>
      <c r="N104" s="292"/>
    </row>
    <row r="105" spans="1:14">
      <c r="A105" s="330"/>
      <c r="B105" s="287"/>
      <c r="C105" s="287"/>
      <c r="D105" s="287"/>
      <c r="E105" s="287"/>
      <c r="F105" s="292"/>
      <c r="G105" s="330"/>
      <c r="H105" s="287"/>
      <c r="I105" s="287"/>
      <c r="J105" s="287"/>
      <c r="K105" s="287"/>
      <c r="L105" s="287"/>
      <c r="M105" s="287"/>
      <c r="N105" s="292"/>
    </row>
    <row r="106" spans="1:14">
      <c r="A106" s="330"/>
      <c r="B106" s="287"/>
      <c r="C106" s="287"/>
      <c r="D106" s="287"/>
      <c r="E106" s="287"/>
      <c r="F106" s="292"/>
      <c r="G106" s="330"/>
      <c r="H106" s="287"/>
      <c r="I106" s="287"/>
      <c r="J106" s="287"/>
      <c r="K106" s="287"/>
      <c r="L106" s="287"/>
      <c r="M106" s="287"/>
      <c r="N106" s="292"/>
    </row>
    <row r="107" spans="1:14">
      <c r="A107" s="330"/>
      <c r="B107" s="287"/>
      <c r="C107" s="287"/>
      <c r="D107" s="287"/>
      <c r="E107" s="287"/>
      <c r="F107" s="292"/>
      <c r="G107" s="330"/>
      <c r="H107" s="287"/>
      <c r="I107" s="287"/>
      <c r="J107" s="287"/>
      <c r="K107" s="287"/>
      <c r="L107" s="287"/>
      <c r="M107" s="287"/>
      <c r="N107" s="292"/>
    </row>
    <row r="108" spans="1:14">
      <c r="A108" s="330"/>
      <c r="B108" s="287"/>
      <c r="C108" s="287"/>
      <c r="D108" s="287"/>
      <c r="E108" s="287"/>
      <c r="F108" s="292"/>
      <c r="G108" s="330"/>
      <c r="H108" s="287"/>
      <c r="I108" s="287"/>
      <c r="J108" s="287"/>
      <c r="K108" s="287"/>
      <c r="L108" s="287"/>
      <c r="M108" s="287"/>
      <c r="N108" s="292"/>
    </row>
    <row r="109" spans="1:14">
      <c r="A109" s="330"/>
      <c r="B109" s="287"/>
      <c r="C109" s="287"/>
      <c r="D109" s="287"/>
      <c r="E109" s="287"/>
      <c r="F109" s="292"/>
      <c r="G109" s="330"/>
      <c r="H109" s="287"/>
      <c r="I109" s="287"/>
      <c r="J109" s="287"/>
      <c r="K109" s="287"/>
      <c r="L109" s="287"/>
      <c r="M109" s="287"/>
      <c r="N109" s="292"/>
    </row>
    <row r="110" spans="1:14">
      <c r="A110" s="330"/>
      <c r="B110" s="287"/>
      <c r="C110" s="287"/>
      <c r="D110" s="287"/>
      <c r="E110" s="287"/>
      <c r="F110" s="292"/>
      <c r="G110" s="330"/>
      <c r="H110" s="287"/>
      <c r="I110" s="287"/>
      <c r="J110" s="287"/>
      <c r="K110" s="287"/>
      <c r="L110" s="287"/>
      <c r="M110" s="287"/>
      <c r="N110" s="292"/>
    </row>
    <row r="111" spans="1:14">
      <c r="A111" s="330"/>
      <c r="B111" s="287"/>
      <c r="C111" s="287"/>
      <c r="D111" s="287"/>
      <c r="E111" s="287"/>
      <c r="F111" s="292"/>
      <c r="G111" s="330"/>
      <c r="H111" s="287"/>
      <c r="I111" s="287"/>
      <c r="J111" s="287"/>
      <c r="K111" s="287"/>
      <c r="L111" s="287"/>
      <c r="M111" s="287"/>
      <c r="N111" s="292"/>
    </row>
    <row r="112" spans="1:14">
      <c r="A112" s="330"/>
      <c r="B112" s="287"/>
      <c r="C112" s="287"/>
      <c r="D112" s="287"/>
      <c r="E112" s="287"/>
      <c r="F112" s="292"/>
      <c r="G112" s="330"/>
      <c r="H112" s="287"/>
      <c r="I112" s="287"/>
      <c r="J112" s="287"/>
      <c r="K112" s="287"/>
      <c r="L112" s="287"/>
      <c r="M112" s="287"/>
      <c r="N112" s="292"/>
    </row>
    <row r="113" spans="1:14">
      <c r="A113" s="330"/>
      <c r="B113" s="287"/>
      <c r="C113" s="287"/>
      <c r="D113" s="287"/>
      <c r="E113" s="287"/>
      <c r="F113" s="292"/>
      <c r="G113" s="330"/>
      <c r="H113" s="287"/>
      <c r="I113" s="287"/>
      <c r="J113" s="287"/>
      <c r="K113" s="287"/>
      <c r="L113" s="287"/>
      <c r="M113" s="287"/>
      <c r="N113" s="292"/>
    </row>
    <row r="114" spans="1:14">
      <c r="A114" s="330"/>
      <c r="B114" s="287"/>
      <c r="C114" s="287"/>
      <c r="D114" s="287"/>
      <c r="E114" s="287"/>
      <c r="F114" s="292"/>
      <c r="G114" s="330"/>
      <c r="H114" s="287"/>
      <c r="I114" s="287"/>
      <c r="J114" s="287"/>
      <c r="K114" s="287"/>
      <c r="L114" s="287"/>
      <c r="M114" s="287"/>
      <c r="N114" s="292"/>
    </row>
    <row r="115" spans="1:14">
      <c r="A115" s="330"/>
      <c r="B115" s="287"/>
      <c r="C115" s="287"/>
      <c r="D115" s="287"/>
      <c r="E115" s="287"/>
      <c r="F115" s="292"/>
      <c r="G115" s="330"/>
      <c r="H115" s="287"/>
      <c r="I115" s="287"/>
      <c r="J115" s="287"/>
      <c r="K115" s="287"/>
      <c r="L115" s="287"/>
      <c r="M115" s="287"/>
      <c r="N115" s="292"/>
    </row>
    <row r="116" spans="1:14">
      <c r="A116" s="330"/>
      <c r="B116" s="287"/>
      <c r="C116" s="287"/>
      <c r="D116" s="287"/>
      <c r="E116" s="287"/>
      <c r="F116" s="292"/>
      <c r="G116" s="330"/>
      <c r="H116" s="287"/>
      <c r="I116" s="287"/>
      <c r="J116" s="287"/>
      <c r="K116" s="287"/>
      <c r="L116" s="287"/>
      <c r="M116" s="287"/>
      <c r="N116" s="292"/>
    </row>
    <row r="117" spans="1:14">
      <c r="A117" s="330"/>
      <c r="B117" s="287"/>
      <c r="C117" s="287"/>
      <c r="D117" s="287"/>
      <c r="E117" s="287"/>
      <c r="F117" s="292"/>
      <c r="G117" s="330"/>
      <c r="H117" s="287"/>
      <c r="I117" s="287"/>
      <c r="J117" s="287"/>
      <c r="K117" s="287"/>
      <c r="L117" s="287"/>
      <c r="M117" s="287"/>
      <c r="N117" s="292"/>
    </row>
    <row r="118" spans="1:14">
      <c r="A118" s="330"/>
      <c r="B118" s="287"/>
      <c r="C118" s="287"/>
      <c r="D118" s="287"/>
      <c r="E118" s="287"/>
      <c r="F118" s="292"/>
      <c r="G118" s="330"/>
      <c r="H118" s="287"/>
      <c r="I118" s="287"/>
      <c r="J118" s="287"/>
      <c r="K118" s="287"/>
      <c r="L118" s="287"/>
      <c r="M118" s="287"/>
      <c r="N118" s="292"/>
    </row>
    <row r="119" spans="1:14">
      <c r="A119" s="330"/>
      <c r="B119" s="287"/>
      <c r="C119" s="287"/>
      <c r="D119" s="287"/>
      <c r="E119" s="287"/>
      <c r="F119" s="292"/>
      <c r="G119" s="330"/>
      <c r="H119" s="287"/>
      <c r="I119" s="287"/>
      <c r="J119" s="287"/>
      <c r="K119" s="287"/>
      <c r="L119" s="287"/>
      <c r="M119" s="287"/>
      <c r="N119" s="292"/>
    </row>
    <row r="120" spans="1:14">
      <c r="A120" s="330"/>
      <c r="B120" s="287"/>
      <c r="C120" s="287"/>
      <c r="D120" s="287"/>
      <c r="E120" s="287"/>
      <c r="F120" s="292"/>
      <c r="G120" s="330"/>
      <c r="H120" s="287"/>
      <c r="I120" s="287"/>
      <c r="J120" s="287"/>
      <c r="K120" s="287"/>
      <c r="L120" s="287"/>
      <c r="M120" s="287"/>
      <c r="N120" s="292"/>
    </row>
    <row r="121" spans="1:14">
      <c r="A121" s="330"/>
      <c r="B121" s="287"/>
      <c r="C121" s="287"/>
      <c r="D121" s="287"/>
      <c r="E121" s="287"/>
      <c r="F121" s="292"/>
      <c r="G121" s="330"/>
      <c r="H121" s="287"/>
      <c r="I121" s="287"/>
      <c r="J121" s="287"/>
      <c r="K121" s="287"/>
      <c r="L121" s="287"/>
      <c r="M121" s="287"/>
      <c r="N121" s="292"/>
    </row>
    <row r="122" spans="1:14" ht="15.75" thickBot="1">
      <c r="A122" s="459"/>
      <c r="B122" s="460"/>
      <c r="C122" s="460"/>
      <c r="D122" s="460"/>
      <c r="E122" s="460"/>
      <c r="F122" s="320"/>
      <c r="G122" s="459"/>
      <c r="H122" s="460"/>
      <c r="I122" s="460"/>
      <c r="J122" s="460"/>
      <c r="K122" s="460"/>
      <c r="L122" s="460"/>
      <c r="M122" s="460"/>
      <c r="N122" s="320"/>
    </row>
    <row r="123" spans="1:14">
      <c r="A123" s="12"/>
      <c r="B123" s="12"/>
      <c r="C123" s="12"/>
      <c r="D123" s="389"/>
      <c r="E123" s="389"/>
      <c r="F123" s="389"/>
      <c r="G123" s="347"/>
      <c r="H123" s="389"/>
      <c r="I123" s="12"/>
      <c r="J123" s="12"/>
      <c r="K123" s="12"/>
      <c r="L123" s="12"/>
      <c r="M123" s="389"/>
    </row>
    <row r="124" spans="1:14">
      <c r="A124" s="2371" t="s">
        <v>897</v>
      </c>
      <c r="B124" s="12"/>
      <c r="C124" s="12"/>
      <c r="E124" s="387"/>
      <c r="F124" s="387"/>
      <c r="G124" s="2371" t="s">
        <v>897</v>
      </c>
      <c r="H124" s="389"/>
      <c r="I124" s="12"/>
      <c r="K124" s="389"/>
      <c r="L124" s="347"/>
      <c r="M124" s="347"/>
    </row>
    <row r="125" spans="1:14">
      <c r="A125" s="389" t="s">
        <v>900</v>
      </c>
      <c r="B125" s="12"/>
      <c r="C125" s="12"/>
      <c r="D125" s="389"/>
      <c r="E125" s="389"/>
      <c r="F125" s="389"/>
      <c r="G125" s="12" t="s">
        <v>901</v>
      </c>
      <c r="H125" s="389"/>
      <c r="I125" s="389"/>
      <c r="J125" s="389"/>
      <c r="K125" s="389"/>
      <c r="L125" s="389"/>
      <c r="M125" s="389"/>
      <c r="N125" s="12"/>
    </row>
  </sheetData>
  <mergeCells count="1">
    <mergeCell ref="A60:F60"/>
  </mergeCells>
  <printOptions horizontalCentered="1" verticalCentered="1"/>
  <pageMargins left="0.5" right="0.5" top="0.5" bottom="0.5" header="0.5" footer="0.5"/>
  <pageSetup scale="70" orientation="portrait" horizontalDpi="300" verticalDpi="300" r:id="rId1"/>
  <headerFooter alignWithMargins="0"/>
  <rowBreaks count="1" manualBreakCount="1">
    <brk id="61" max="16383" man="1"/>
  </rowBreaks>
  <colBreaks count="1" manualBreakCount="1">
    <brk id="6"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IL189"/>
  <sheetViews>
    <sheetView defaultGridColor="0" view="pageBreakPreview" colorId="22" zoomScale="80" zoomScaleNormal="100" zoomScaleSheetLayoutView="80" workbookViewId="0">
      <selection activeCell="C25" sqref="C25"/>
    </sheetView>
  </sheetViews>
  <sheetFormatPr defaultColWidth="9.6640625" defaultRowHeight="15"/>
  <cols>
    <col min="1" max="1" width="4.6640625" style="9" customWidth="1"/>
    <col min="2" max="2" width="2.6640625" style="9" customWidth="1"/>
    <col min="3" max="3" width="45.6640625" style="9" customWidth="1"/>
    <col min="4" max="4" width="18.6640625" style="9" customWidth="1"/>
    <col min="5" max="8" width="16.6640625" style="9" customWidth="1"/>
    <col min="9" max="9" width="7.6640625" style="9" customWidth="1"/>
    <col min="10" max="10" width="16.6640625" style="9" customWidth="1"/>
    <col min="11" max="11" width="8.5546875" style="9" customWidth="1"/>
    <col min="12" max="13" width="16.6640625" style="9" customWidth="1"/>
    <col min="14" max="14" width="4.6640625" style="9" customWidth="1"/>
    <col min="15" max="15" width="9.6640625" style="9"/>
    <col min="16" max="16" width="12.44140625" style="9" bestFit="1" customWidth="1"/>
    <col min="17" max="16384" width="9.6640625" style="9"/>
  </cols>
  <sheetData>
    <row r="1" spans="1:246">
      <c r="A1" s="778" t="s">
        <v>1785</v>
      </c>
      <c r="B1" s="781"/>
      <c r="C1" s="781"/>
      <c r="D1" s="780" t="s">
        <v>1330</v>
      </c>
      <c r="E1" s="780" t="s">
        <v>1787</v>
      </c>
      <c r="F1" s="782" t="s">
        <v>1788</v>
      </c>
      <c r="G1" s="778" t="s">
        <v>1785</v>
      </c>
      <c r="H1" s="779"/>
      <c r="I1" s="781" t="s">
        <v>1330</v>
      </c>
      <c r="J1" s="779"/>
      <c r="K1" s="781" t="s">
        <v>1787</v>
      </c>
      <c r="L1" s="779"/>
      <c r="M1" s="781" t="s">
        <v>1788</v>
      </c>
      <c r="N1" s="1069"/>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row>
    <row r="2" spans="1:246">
      <c r="A2" s="72" t="str">
        <f>'Data Sheet'!$C$25</f>
        <v xml:space="preserve">Niagara Mohawk Power Corporation </v>
      </c>
      <c r="D2" s="414" t="s">
        <v>1143</v>
      </c>
      <c r="E2" s="414" t="s">
        <v>1790</v>
      </c>
      <c r="F2" s="786"/>
      <c r="G2" s="72" t="str">
        <f>'Data Sheet'!$C$25</f>
        <v xml:space="preserve">Niagara Mohawk Power Corporation </v>
      </c>
      <c r="H2" s="784"/>
      <c r="I2" s="9" t="s">
        <v>1143</v>
      </c>
      <c r="J2" s="784"/>
      <c r="K2" s="9" t="s">
        <v>1790</v>
      </c>
      <c r="L2" s="784"/>
      <c r="N2" s="1071"/>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row>
    <row r="3" spans="1:246" ht="15" customHeight="1">
      <c r="A3" s="783" t="s">
        <v>1774</v>
      </c>
      <c r="D3" s="414" t="s">
        <v>1144</v>
      </c>
      <c r="E3" s="650" t="str">
        <f>'Data Sheet'!$C$40</f>
        <v>April 12, 2018</v>
      </c>
      <c r="F3" s="1213" t="str">
        <f>'Data Sheet'!$C$38</f>
        <v>December 31, 2017</v>
      </c>
      <c r="G3" s="783"/>
      <c r="H3" s="784"/>
      <c r="I3" s="9" t="s">
        <v>1144</v>
      </c>
      <c r="J3" s="784"/>
      <c r="K3" s="1220" t="str">
        <f>'Data Sheet'!$C$40</f>
        <v>April 12, 2018</v>
      </c>
      <c r="L3" s="651"/>
      <c r="M3" s="1217" t="str">
        <f>'Data Sheet'!$C$38</f>
        <v>December 31, 2017</v>
      </c>
      <c r="N3" s="1073"/>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row>
    <row r="4" spans="1:246" ht="15" customHeight="1">
      <c r="A4" s="1109" t="s">
        <v>902</v>
      </c>
      <c r="B4" s="1110"/>
      <c r="C4" s="1110"/>
      <c r="D4" s="1110"/>
      <c r="E4" s="1110"/>
      <c r="F4" s="1111"/>
      <c r="G4" s="1109" t="s">
        <v>903</v>
      </c>
      <c r="H4" s="1110"/>
      <c r="I4" s="1110"/>
      <c r="J4" s="1110"/>
      <c r="K4" s="1110"/>
      <c r="L4" s="1110"/>
      <c r="M4" s="1110"/>
      <c r="N4" s="1073"/>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row>
    <row r="5" spans="1:246">
      <c r="A5" s="783"/>
      <c r="F5" s="1071"/>
      <c r="G5" s="783"/>
      <c r="N5" s="1071"/>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row>
    <row r="6" spans="1:246">
      <c r="A6" s="783" t="s">
        <v>904</v>
      </c>
      <c r="F6" s="1071"/>
      <c r="G6" s="783" t="s">
        <v>905</v>
      </c>
      <c r="N6" s="1071"/>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row>
    <row r="7" spans="1:246">
      <c r="A7" s="783"/>
      <c r="B7" s="9" t="s">
        <v>906</v>
      </c>
      <c r="F7" s="1071"/>
      <c r="G7" s="783" t="s">
        <v>907</v>
      </c>
      <c r="N7" s="1071"/>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row>
    <row r="8" spans="1:246">
      <c r="A8" s="783" t="s">
        <v>2205</v>
      </c>
      <c r="F8" s="1071"/>
      <c r="G8" s="783" t="s">
        <v>908</v>
      </c>
      <c r="N8" s="1071"/>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row>
    <row r="9" spans="1:246">
      <c r="A9" s="787"/>
      <c r="B9" s="446"/>
      <c r="C9" s="446"/>
      <c r="D9" s="446"/>
      <c r="E9" s="446"/>
      <c r="F9" s="1073"/>
      <c r="G9" s="787"/>
      <c r="H9" s="446"/>
      <c r="I9" s="446"/>
      <c r="J9" s="446"/>
      <c r="K9" s="446"/>
      <c r="L9" s="446"/>
      <c r="M9" s="446"/>
      <c r="N9" s="1073"/>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row>
    <row r="10" spans="1:246">
      <c r="A10" s="1072"/>
      <c r="B10" s="414"/>
      <c r="D10" s="414"/>
      <c r="E10" s="1123" t="s">
        <v>2206</v>
      </c>
      <c r="F10" s="791"/>
      <c r="G10" s="789" t="s">
        <v>2206</v>
      </c>
      <c r="H10" s="790"/>
      <c r="I10" s="1123" t="s">
        <v>2207</v>
      </c>
      <c r="J10" s="790"/>
      <c r="K10" s="790"/>
      <c r="L10" s="790"/>
      <c r="M10" s="1074"/>
      <c r="N10" s="1082"/>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row>
    <row r="11" spans="1:246">
      <c r="A11" s="1072" t="s">
        <v>1714</v>
      </c>
      <c r="B11" s="414"/>
      <c r="D11" s="1120" t="s">
        <v>1822</v>
      </c>
      <c r="E11" s="1120" t="s">
        <v>295</v>
      </c>
      <c r="F11" s="1082" t="s">
        <v>295</v>
      </c>
      <c r="G11" s="1072" t="s">
        <v>295</v>
      </c>
      <c r="H11" s="1120" t="s">
        <v>295</v>
      </c>
      <c r="I11" s="1123" t="s">
        <v>533</v>
      </c>
      <c r="J11" s="790"/>
      <c r="K11" s="1123" t="s">
        <v>530</v>
      </c>
      <c r="L11" s="790"/>
      <c r="M11" s="1083" t="s">
        <v>1822</v>
      </c>
      <c r="N11" s="1082" t="s">
        <v>1714</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row>
    <row r="12" spans="1:246">
      <c r="A12" s="1072" t="s">
        <v>1717</v>
      </c>
      <c r="B12" s="414"/>
      <c r="C12" s="1081" t="s">
        <v>563</v>
      </c>
      <c r="D12" s="1120" t="s">
        <v>871</v>
      </c>
      <c r="E12" s="1120" t="s">
        <v>2210</v>
      </c>
      <c r="F12" s="1082" t="s">
        <v>2211</v>
      </c>
      <c r="G12" s="1072" t="s">
        <v>2210</v>
      </c>
      <c r="H12" s="1120" t="s">
        <v>2211</v>
      </c>
      <c r="I12" s="1120" t="s">
        <v>2212</v>
      </c>
      <c r="J12" s="1120" t="s">
        <v>1826</v>
      </c>
      <c r="K12" s="1120" t="s">
        <v>2212</v>
      </c>
      <c r="L12" s="1120" t="s">
        <v>1826</v>
      </c>
      <c r="M12" s="1083" t="s">
        <v>2501</v>
      </c>
      <c r="N12" s="1082" t="s">
        <v>1717</v>
      </c>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row>
    <row r="13" spans="1:246">
      <c r="A13" s="1072"/>
      <c r="B13" s="414"/>
      <c r="D13" s="1120" t="s">
        <v>548</v>
      </c>
      <c r="E13" s="1120" t="s">
        <v>2259</v>
      </c>
      <c r="F13" s="1082" t="s">
        <v>2260</v>
      </c>
      <c r="G13" s="1072" t="s">
        <v>2261</v>
      </c>
      <c r="H13" s="1120" t="s">
        <v>2216</v>
      </c>
      <c r="I13" s="1120" t="s">
        <v>2217</v>
      </c>
      <c r="J13" s="414"/>
      <c r="K13" s="1120" t="s">
        <v>2218</v>
      </c>
      <c r="L13" s="414"/>
      <c r="M13" s="1074"/>
      <c r="N13" s="1082"/>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row>
    <row r="14" spans="1:246">
      <c r="A14" s="1089"/>
      <c r="B14" s="464"/>
      <c r="C14" s="1125" t="s">
        <v>3005</v>
      </c>
      <c r="D14" s="1127" t="s">
        <v>3006</v>
      </c>
      <c r="E14" s="1127" t="s">
        <v>3007</v>
      </c>
      <c r="F14" s="1090" t="s">
        <v>3008</v>
      </c>
      <c r="G14" s="1089" t="s">
        <v>2334</v>
      </c>
      <c r="H14" s="1127" t="s">
        <v>2335</v>
      </c>
      <c r="I14" s="1127" t="s">
        <v>2336</v>
      </c>
      <c r="J14" s="1127" t="s">
        <v>2337</v>
      </c>
      <c r="K14" s="1127" t="s">
        <v>2338</v>
      </c>
      <c r="L14" s="1127" t="s">
        <v>2339</v>
      </c>
      <c r="M14" s="1126" t="s">
        <v>2340</v>
      </c>
      <c r="N14" s="1090"/>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row>
    <row r="15" spans="1:246">
      <c r="A15" s="1089">
        <v>1</v>
      </c>
      <c r="B15" s="464"/>
      <c r="C15" s="446" t="s">
        <v>909</v>
      </c>
      <c r="D15" s="426"/>
      <c r="E15" s="427"/>
      <c r="F15" s="428"/>
      <c r="G15" s="429" t="s">
        <v>1774</v>
      </c>
      <c r="H15" s="427" t="s">
        <v>1774</v>
      </c>
      <c r="I15" s="430"/>
      <c r="J15" s="430"/>
      <c r="K15" s="430"/>
      <c r="L15" s="430"/>
      <c r="M15" s="1177"/>
      <c r="N15" s="3525">
        <v>1</v>
      </c>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row>
    <row r="16" spans="1:246">
      <c r="A16" s="1089">
        <v>2</v>
      </c>
      <c r="B16" s="464"/>
      <c r="C16" s="446" t="s">
        <v>2220</v>
      </c>
      <c r="D16" s="1178"/>
      <c r="E16" s="432"/>
      <c r="F16" s="1179"/>
      <c r="G16" s="401" t="s">
        <v>1774</v>
      </c>
      <c r="H16" s="398" t="s">
        <v>1774</v>
      </c>
      <c r="I16" s="432"/>
      <c r="J16" s="432"/>
      <c r="K16" s="432"/>
      <c r="L16" s="432"/>
      <c r="M16" s="1180"/>
      <c r="N16" s="3525">
        <v>2</v>
      </c>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row>
    <row r="17" spans="1:246">
      <c r="A17" s="1089">
        <v>3</v>
      </c>
      <c r="B17" s="464"/>
      <c r="C17" s="446" t="s">
        <v>5388</v>
      </c>
      <c r="D17" s="301">
        <v>112341450</v>
      </c>
      <c r="E17" s="301">
        <v>-13726079</v>
      </c>
      <c r="F17" s="370"/>
      <c r="G17" s="461"/>
      <c r="H17" s="301"/>
      <c r="I17" s="464" t="s">
        <v>5181</v>
      </c>
      <c r="J17" s="301"/>
      <c r="K17" s="464" t="s">
        <v>5181</v>
      </c>
      <c r="L17" s="301">
        <v>-33799362</v>
      </c>
      <c r="M17" s="449">
        <f>D17+E17+L17</f>
        <v>64816009</v>
      </c>
      <c r="N17" s="3525">
        <v>3</v>
      </c>
      <c r="O17" s="17"/>
      <c r="P17" s="38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row>
    <row r="18" spans="1:246">
      <c r="A18" s="1089">
        <v>4</v>
      </c>
      <c r="B18" s="464"/>
      <c r="C18" s="446" t="s">
        <v>5389</v>
      </c>
      <c r="D18" s="285">
        <v>175370284</v>
      </c>
      <c r="E18" s="285">
        <v>-127666895</v>
      </c>
      <c r="F18" s="265"/>
      <c r="G18" s="462"/>
      <c r="H18" s="285"/>
      <c r="I18" s="464" t="s">
        <v>5181</v>
      </c>
      <c r="J18" s="285"/>
      <c r="K18" s="464" t="s">
        <v>5181</v>
      </c>
      <c r="L18" s="285">
        <v>-17181832</v>
      </c>
      <c r="M18" s="3349">
        <f t="shared" ref="M18:M21" si="0">D18+E18+L18</f>
        <v>30521557</v>
      </c>
      <c r="N18" s="3525">
        <v>4</v>
      </c>
      <c r="O18" s="17"/>
      <c r="P18" s="38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row>
    <row r="19" spans="1:246">
      <c r="A19" s="1089">
        <v>5</v>
      </c>
      <c r="B19" s="464"/>
      <c r="C19" s="446" t="s">
        <v>5390</v>
      </c>
      <c r="D19" s="285">
        <v>57665563</v>
      </c>
      <c r="E19" s="285">
        <v>-16152928</v>
      </c>
      <c r="F19" s="265"/>
      <c r="G19" s="462"/>
      <c r="H19" s="285"/>
      <c r="I19" s="464"/>
      <c r="J19" s="285"/>
      <c r="K19" s="464"/>
      <c r="L19" s="285">
        <v>784356</v>
      </c>
      <c r="M19" s="3349">
        <f t="shared" si="0"/>
        <v>42296991</v>
      </c>
      <c r="N19" s="3525">
        <v>5</v>
      </c>
      <c r="O19" s="17"/>
      <c r="P19" s="38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row>
    <row r="20" spans="1:246">
      <c r="A20" s="1089">
        <v>6</v>
      </c>
      <c r="B20" s="464"/>
      <c r="C20" s="446" t="s">
        <v>5391</v>
      </c>
      <c r="D20" s="285">
        <v>5104891</v>
      </c>
      <c r="E20" s="285">
        <v>16742150</v>
      </c>
      <c r="F20" s="265"/>
      <c r="G20" s="462"/>
      <c r="H20" s="285"/>
      <c r="I20" s="464" t="s">
        <v>5181</v>
      </c>
      <c r="J20" s="285"/>
      <c r="K20" s="464" t="s">
        <v>5181</v>
      </c>
      <c r="L20" s="285">
        <v>-20987285</v>
      </c>
      <c r="M20" s="3349">
        <f t="shared" si="0"/>
        <v>859756</v>
      </c>
      <c r="N20" s="3525">
        <v>6</v>
      </c>
      <c r="O20" s="17"/>
      <c r="P20" s="38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row>
    <row r="21" spans="1:246">
      <c r="A21" s="1089">
        <v>7</v>
      </c>
      <c r="B21" s="464"/>
      <c r="C21" s="446"/>
      <c r="D21" s="285"/>
      <c r="E21" s="285">
        <v>-217363</v>
      </c>
      <c r="F21" s="265"/>
      <c r="G21" s="462"/>
      <c r="H21" s="285"/>
      <c r="I21" s="464"/>
      <c r="J21" s="285"/>
      <c r="K21" s="464"/>
      <c r="L21" s="285">
        <v>13440014</v>
      </c>
      <c r="M21" s="3349">
        <f t="shared" si="0"/>
        <v>13222651</v>
      </c>
      <c r="N21" s="3525">
        <v>7</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row>
    <row r="22" spans="1:246">
      <c r="A22" s="1089">
        <v>8</v>
      </c>
      <c r="B22" s="464"/>
      <c r="C22" s="446"/>
      <c r="D22" s="285"/>
      <c r="E22" s="285"/>
      <c r="F22" s="265"/>
      <c r="G22" s="462"/>
      <c r="H22" s="285"/>
      <c r="I22" s="464"/>
      <c r="J22" s="285"/>
      <c r="K22" s="464"/>
      <c r="L22" s="285"/>
      <c r="M22" s="299"/>
      <c r="N22" s="3525">
        <v>8</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row>
    <row r="23" spans="1:246">
      <c r="A23" s="1089">
        <v>9</v>
      </c>
      <c r="B23" s="464"/>
      <c r="C23" s="446" t="s">
        <v>910</v>
      </c>
      <c r="D23" s="245">
        <f>SUM(D16:D22)</f>
        <v>350482188</v>
      </c>
      <c r="E23" s="245">
        <f>SUM(E16:E22)</f>
        <v>-141021115</v>
      </c>
      <c r="F23" s="244">
        <f>SUM(F16:F22)</f>
        <v>0</v>
      </c>
      <c r="G23" s="407">
        <f>SUM(G16:G22)</f>
        <v>0</v>
      </c>
      <c r="H23" s="245">
        <f>SUM(H16:H22)</f>
        <v>0</v>
      </c>
      <c r="I23" s="223"/>
      <c r="J23" s="245">
        <f>SUM(J17:J22)</f>
        <v>0</v>
      </c>
      <c r="K23" s="223"/>
      <c r="L23" s="245">
        <f>SUM(L16:L22)</f>
        <v>-57744109</v>
      </c>
      <c r="M23" s="245">
        <f>SUM(M16:M22)</f>
        <v>151716964</v>
      </c>
      <c r="N23" s="3525">
        <v>9</v>
      </c>
      <c r="O23" s="38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row>
    <row r="24" spans="1:246">
      <c r="A24" s="1089">
        <v>10</v>
      </c>
      <c r="B24" s="464"/>
      <c r="C24" s="446" t="s">
        <v>911</v>
      </c>
      <c r="D24" s="421"/>
      <c r="E24" s="422"/>
      <c r="F24" s="423"/>
      <c r="G24" s="424"/>
      <c r="H24" s="422"/>
      <c r="I24" s="425"/>
      <c r="J24" s="422"/>
      <c r="K24" s="425"/>
      <c r="L24" s="422"/>
      <c r="M24" s="463"/>
      <c r="N24" s="3525">
        <v>10</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c r="IL24" s="17"/>
    </row>
    <row r="25" spans="1:246">
      <c r="A25" s="1089">
        <v>11</v>
      </c>
      <c r="B25" s="464"/>
      <c r="C25" s="446" t="s">
        <v>5388</v>
      </c>
      <c r="D25" s="301">
        <v>19824963</v>
      </c>
      <c r="E25" s="301">
        <v>-2422250</v>
      </c>
      <c r="F25" s="370"/>
      <c r="G25" s="461"/>
      <c r="H25" s="301"/>
      <c r="I25" s="464" t="s">
        <v>5181</v>
      </c>
      <c r="J25" s="301"/>
      <c r="K25" s="464" t="s">
        <v>5181</v>
      </c>
      <c r="L25" s="301">
        <v>-5964594</v>
      </c>
      <c r="M25" s="449">
        <f t="shared" ref="M25:M29" si="1">D25+E25+L25</f>
        <v>11438119</v>
      </c>
      <c r="N25" s="3525">
        <v>11</v>
      </c>
      <c r="O25" s="17"/>
      <c r="P25" s="38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c r="IL25" s="17"/>
    </row>
    <row r="26" spans="1:246">
      <c r="A26" s="1089">
        <v>12</v>
      </c>
      <c r="B26" s="464"/>
      <c r="C26" s="446" t="s">
        <v>5389</v>
      </c>
      <c r="D26" s="285">
        <v>35919215</v>
      </c>
      <c r="E26" s="285">
        <v>-26148642</v>
      </c>
      <c r="F26" s="265"/>
      <c r="G26" s="462"/>
      <c r="H26" s="285"/>
      <c r="I26" s="464" t="s">
        <v>5181</v>
      </c>
      <c r="J26" s="285"/>
      <c r="K26" s="464" t="s">
        <v>5181</v>
      </c>
      <c r="L26" s="285">
        <v>-3519170</v>
      </c>
      <c r="M26" s="3349">
        <f t="shared" si="1"/>
        <v>6251403</v>
      </c>
      <c r="N26" s="3525">
        <v>12</v>
      </c>
      <c r="O26" s="17"/>
      <c r="P26" s="38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c r="IL26" s="17"/>
    </row>
    <row r="27" spans="1:246">
      <c r="A27" s="1089">
        <v>13</v>
      </c>
      <c r="B27" s="464"/>
      <c r="C27" s="446" t="s">
        <v>5390</v>
      </c>
      <c r="D27" s="285">
        <v>27231298</v>
      </c>
      <c r="E27" s="285">
        <v>-9138406</v>
      </c>
      <c r="F27" s="265"/>
      <c r="G27" s="462"/>
      <c r="H27" s="285"/>
      <c r="I27" s="464"/>
      <c r="J27" s="285"/>
      <c r="K27" s="464"/>
      <c r="L27" s="285">
        <v>160651</v>
      </c>
      <c r="M27" s="3349">
        <f t="shared" si="1"/>
        <v>18253543</v>
      </c>
      <c r="N27" s="3525">
        <v>13</v>
      </c>
      <c r="O27" s="17"/>
      <c r="P27" s="38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row>
    <row r="28" spans="1:246">
      <c r="A28" s="1089">
        <v>14</v>
      </c>
      <c r="B28" s="464"/>
      <c r="C28" s="446" t="s">
        <v>5391</v>
      </c>
      <c r="D28" s="285">
        <v>1045580</v>
      </c>
      <c r="E28" s="285">
        <v>12139931</v>
      </c>
      <c r="F28" s="265"/>
      <c r="G28" s="462"/>
      <c r="H28" s="285"/>
      <c r="I28" s="464" t="s">
        <v>5181</v>
      </c>
      <c r="J28" s="285"/>
      <c r="K28" s="464" t="s">
        <v>5181</v>
      </c>
      <c r="L28" s="285">
        <v>-9870006</v>
      </c>
      <c r="M28" s="3349">
        <f t="shared" si="1"/>
        <v>3315505</v>
      </c>
      <c r="N28" s="3525">
        <v>14</v>
      </c>
      <c r="O28" s="17"/>
      <c r="P28" s="38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row>
    <row r="29" spans="1:246">
      <c r="A29" s="1089">
        <v>15</v>
      </c>
      <c r="B29" s="464"/>
      <c r="C29" s="446"/>
      <c r="D29" s="285"/>
      <c r="E29" s="285">
        <v>26560</v>
      </c>
      <c r="F29" s="265"/>
      <c r="G29" s="462"/>
      <c r="H29" s="285"/>
      <c r="I29" s="464"/>
      <c r="J29" s="285"/>
      <c r="K29" s="464"/>
      <c r="L29" s="285">
        <v>2752774</v>
      </c>
      <c r="M29" s="3349">
        <f t="shared" si="1"/>
        <v>2779334</v>
      </c>
      <c r="N29" s="3525">
        <v>15</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row>
    <row r="30" spans="1:246">
      <c r="A30" s="1089">
        <v>16</v>
      </c>
      <c r="B30" s="464"/>
      <c r="C30" s="446"/>
      <c r="D30" s="285"/>
      <c r="E30" s="285"/>
      <c r="F30" s="265"/>
      <c r="G30" s="462"/>
      <c r="H30" s="285"/>
      <c r="I30" s="464"/>
      <c r="J30" s="285"/>
      <c r="K30" s="464"/>
      <c r="L30" s="285"/>
      <c r="M30" s="299"/>
      <c r="N30" s="3525">
        <v>16</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row>
    <row r="31" spans="1:246">
      <c r="A31" s="1089">
        <v>17</v>
      </c>
      <c r="B31" s="464"/>
      <c r="C31" s="446" t="s">
        <v>912</v>
      </c>
      <c r="D31" s="245">
        <f>SUM(D24:D30)</f>
        <v>84021056</v>
      </c>
      <c r="E31" s="245">
        <f>SUM(E24:E30)</f>
        <v>-25542807</v>
      </c>
      <c r="F31" s="244">
        <f>SUM(F24:F30)</f>
        <v>0</v>
      </c>
      <c r="G31" s="407">
        <f>SUM(G24:G30)</f>
        <v>0</v>
      </c>
      <c r="H31" s="245">
        <f>SUM(H24:H30)</f>
        <v>0</v>
      </c>
      <c r="I31" s="223"/>
      <c r="J31" s="245">
        <f>SUM(J24:J30)</f>
        <v>0</v>
      </c>
      <c r="K31" s="223"/>
      <c r="L31" s="245">
        <f>SUM(L24:L30)</f>
        <v>-16440345</v>
      </c>
      <c r="M31" s="449">
        <f>D31+E31+L31</f>
        <v>42037904</v>
      </c>
      <c r="N31" s="3525">
        <v>17</v>
      </c>
      <c r="O31" s="387"/>
      <c r="P31" s="38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c r="IL31" s="17"/>
    </row>
    <row r="32" spans="1:246">
      <c r="A32" s="1089">
        <v>18</v>
      </c>
      <c r="B32" s="464"/>
      <c r="C32" s="446" t="s">
        <v>2981</v>
      </c>
      <c r="D32" s="285"/>
      <c r="E32" s="285"/>
      <c r="F32" s="265"/>
      <c r="G32" s="462"/>
      <c r="H32" s="285"/>
      <c r="I32" s="464"/>
      <c r="J32" s="285"/>
      <c r="K32" s="464"/>
      <c r="L32" s="285"/>
      <c r="M32" s="299"/>
      <c r="N32" s="3525">
        <v>18</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c r="IL32" s="17"/>
    </row>
    <row r="33" spans="1:246">
      <c r="A33" s="1089">
        <v>19</v>
      </c>
      <c r="B33" s="464"/>
      <c r="C33" s="446" t="s">
        <v>913</v>
      </c>
      <c r="D33" s="301">
        <f>D23+D31+D32</f>
        <v>434503244</v>
      </c>
      <c r="E33" s="301">
        <f>E23+E31+E32</f>
        <v>-166563922</v>
      </c>
      <c r="F33" s="370">
        <f>F23+F31+F32</f>
        <v>0</v>
      </c>
      <c r="G33" s="461">
        <f>G23+G31+G32</f>
        <v>0</v>
      </c>
      <c r="H33" s="301">
        <f>H23+H31+H32</f>
        <v>0</v>
      </c>
      <c r="I33" s="93"/>
      <c r="J33" s="301">
        <f>J23+J31+J32</f>
        <v>0</v>
      </c>
      <c r="K33" s="464"/>
      <c r="L33" s="301">
        <f>L23+L31+L32</f>
        <v>-74184454</v>
      </c>
      <c r="M33" s="301">
        <f>M23+M31+M32</f>
        <v>193754868</v>
      </c>
      <c r="N33" s="3525">
        <v>19</v>
      </c>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c r="IL33" s="17"/>
    </row>
    <row r="34" spans="1:246">
      <c r="A34" s="1072">
        <v>20</v>
      </c>
      <c r="B34" s="414"/>
      <c r="C34" s="9" t="s">
        <v>3704</v>
      </c>
      <c r="D34" s="426"/>
      <c r="E34" s="427"/>
      <c r="F34" s="428"/>
      <c r="G34" s="429"/>
      <c r="H34" s="427"/>
      <c r="I34" s="427"/>
      <c r="J34" s="430"/>
      <c r="K34" s="430"/>
      <c r="L34" s="430"/>
      <c r="M34" s="431" t="s">
        <v>1774</v>
      </c>
      <c r="N34" s="3526">
        <v>20</v>
      </c>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c r="IL34" s="17"/>
    </row>
    <row r="35" spans="1:246">
      <c r="A35" s="1089"/>
      <c r="B35" s="464"/>
      <c r="C35" s="446"/>
      <c r="D35" s="419"/>
      <c r="E35" s="398"/>
      <c r="F35" s="400"/>
      <c r="G35" s="401"/>
      <c r="H35" s="398"/>
      <c r="I35" s="398"/>
      <c r="J35" s="432"/>
      <c r="K35" s="432"/>
      <c r="L35" s="432"/>
      <c r="M35" s="420"/>
      <c r="N35" s="3525"/>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c r="IK35" s="17"/>
      <c r="IL35" s="17"/>
    </row>
    <row r="36" spans="1:246">
      <c r="A36" s="1089">
        <v>21</v>
      </c>
      <c r="B36" s="464"/>
      <c r="C36" s="446" t="s">
        <v>3705</v>
      </c>
      <c r="D36" s="301">
        <v>366467273</v>
      </c>
      <c r="E36" s="301">
        <v>-140423355</v>
      </c>
      <c r="F36" s="370"/>
      <c r="G36" s="461"/>
      <c r="H36" s="301"/>
      <c r="I36" s="301"/>
      <c r="J36" s="301"/>
      <c r="K36" s="285" t="s">
        <v>5181</v>
      </c>
      <c r="L36" s="301">
        <v>-74396455</v>
      </c>
      <c r="M36" s="449">
        <v>151647463</v>
      </c>
      <c r="N36" s="3525">
        <v>21</v>
      </c>
      <c r="O36" s="17"/>
      <c r="P36" s="38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c r="IL36" s="17"/>
    </row>
    <row r="37" spans="1:246">
      <c r="A37" s="1089">
        <v>22</v>
      </c>
      <c r="B37" s="464"/>
      <c r="C37" s="446" t="s">
        <v>3706</v>
      </c>
      <c r="D37" s="285">
        <v>68035971</v>
      </c>
      <c r="E37" s="285">
        <v>-26140567</v>
      </c>
      <c r="F37" s="265"/>
      <c r="G37" s="462"/>
      <c r="H37" s="285"/>
      <c r="I37" s="285"/>
      <c r="J37" s="285"/>
      <c r="K37" s="285" t="s">
        <v>5181</v>
      </c>
      <c r="L37" s="285">
        <v>212001</v>
      </c>
      <c r="M37" s="299">
        <v>42107405</v>
      </c>
      <c r="N37" s="3525">
        <v>22</v>
      </c>
      <c r="O37" s="17"/>
      <c r="P37" s="38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c r="IL37" s="17"/>
    </row>
    <row r="38" spans="1:246">
      <c r="A38" s="1089">
        <v>23</v>
      </c>
      <c r="B38" s="464"/>
      <c r="C38" s="446" t="s">
        <v>3707</v>
      </c>
      <c r="D38" s="301"/>
      <c r="E38" s="301"/>
      <c r="F38" s="370"/>
      <c r="G38" s="461"/>
      <c r="H38" s="301"/>
      <c r="I38" s="285"/>
      <c r="J38" s="301"/>
      <c r="K38" s="285"/>
      <c r="L38" s="301"/>
      <c r="M38" s="449"/>
      <c r="N38" s="3525">
        <v>23</v>
      </c>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c r="IL38" s="17"/>
    </row>
    <row r="39" spans="1:246">
      <c r="A39" s="1133" t="s">
        <v>3708</v>
      </c>
      <c r="B39" s="12"/>
      <c r="C39" s="12"/>
      <c r="D39" s="12"/>
      <c r="E39" s="12"/>
      <c r="F39" s="795"/>
      <c r="G39" s="1133" t="s">
        <v>3709</v>
      </c>
      <c r="H39" s="12"/>
      <c r="I39" s="12"/>
      <c r="J39" s="12"/>
      <c r="K39" s="12"/>
      <c r="L39" s="12"/>
      <c r="M39" s="12"/>
      <c r="N39" s="795"/>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c r="IL39" s="17"/>
    </row>
    <row r="40" spans="1:246">
      <c r="A40" s="783"/>
      <c r="C40" s="12"/>
      <c r="D40" s="12"/>
      <c r="E40" s="12"/>
      <c r="F40" s="795"/>
      <c r="G40" s="1133"/>
      <c r="H40" s="12"/>
      <c r="I40" s="12"/>
      <c r="J40" s="12"/>
      <c r="K40" s="12"/>
      <c r="L40" s="12"/>
      <c r="M40" s="12"/>
      <c r="N40" s="795"/>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c r="IL40" s="17"/>
    </row>
    <row r="41" spans="1:246">
      <c r="A41" s="783"/>
      <c r="C41" s="12"/>
      <c r="D41" s="12"/>
      <c r="E41" s="12"/>
      <c r="F41" s="795"/>
      <c r="G41" s="1133"/>
      <c r="H41" s="12"/>
      <c r="I41" s="12"/>
      <c r="J41" s="12"/>
      <c r="K41" s="12"/>
      <c r="L41" s="12"/>
      <c r="M41" s="12"/>
      <c r="N41" s="795"/>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c r="IL41" s="17"/>
    </row>
    <row r="42" spans="1:246">
      <c r="A42" s="783"/>
      <c r="D42" s="2438"/>
      <c r="E42" s="2438"/>
      <c r="F42" s="1071"/>
      <c r="G42" s="783"/>
      <c r="N42" s="1071"/>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c r="IL42" s="17"/>
    </row>
    <row r="43" spans="1:246">
      <c r="A43" s="783"/>
      <c r="D43" s="2438"/>
      <c r="E43" s="2438"/>
      <c r="F43" s="1071"/>
      <c r="G43" s="783"/>
      <c r="N43" s="1071"/>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c r="IL43" s="17"/>
    </row>
    <row r="44" spans="1:246">
      <c r="A44" s="783"/>
      <c r="D44" s="2438"/>
      <c r="E44" s="2438"/>
      <c r="F44" s="1071"/>
      <c r="G44" s="783"/>
      <c r="N44" s="1071"/>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c r="IK44" s="17"/>
      <c r="IL44" s="17"/>
    </row>
    <row r="45" spans="1:246">
      <c r="A45" s="783"/>
      <c r="D45" s="2438"/>
      <c r="E45" s="2438"/>
      <c r="F45" s="1071"/>
      <c r="G45" s="783"/>
      <c r="N45" s="1071"/>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c r="IL45" s="17"/>
    </row>
    <row r="46" spans="1:246">
      <c r="A46" s="783"/>
      <c r="F46" s="1071"/>
      <c r="G46" s="783"/>
      <c r="N46" s="1071"/>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c r="IL46" s="17"/>
    </row>
    <row r="47" spans="1:246">
      <c r="A47" s="783"/>
      <c r="F47" s="1071"/>
      <c r="G47" s="783"/>
      <c r="N47" s="1071"/>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c r="IL47" s="17"/>
    </row>
    <row r="48" spans="1:246">
      <c r="A48" s="783"/>
      <c r="F48" s="1071"/>
      <c r="G48" s="783"/>
      <c r="N48" s="1071"/>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c r="IL48" s="17"/>
    </row>
    <row r="49" spans="1:246">
      <c r="A49" s="783"/>
      <c r="F49" s="1071"/>
      <c r="G49" s="783"/>
      <c r="N49" s="1071"/>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c r="IL49" s="17"/>
    </row>
    <row r="50" spans="1:246">
      <c r="A50" s="783"/>
      <c r="D50" s="2438"/>
      <c r="E50" s="2438"/>
      <c r="F50" s="1071"/>
      <c r="G50" s="783"/>
      <c r="N50" s="1071"/>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c r="IL50" s="17"/>
    </row>
    <row r="51" spans="1:246">
      <c r="A51" s="783"/>
      <c r="D51" s="2438"/>
      <c r="E51" s="2438"/>
      <c r="F51" s="1071"/>
      <c r="G51" s="783"/>
      <c r="N51" s="1071"/>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c r="IL51" s="17"/>
    </row>
    <row r="52" spans="1:246">
      <c r="A52" s="783"/>
      <c r="D52" s="2438"/>
      <c r="E52" s="2438"/>
      <c r="F52" s="1071"/>
      <c r="G52" s="783"/>
      <c r="N52" s="1071"/>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c r="IL52" s="17"/>
    </row>
    <row r="53" spans="1:246">
      <c r="A53" s="783"/>
      <c r="D53" s="2438"/>
      <c r="E53" s="2438"/>
      <c r="F53" s="1071"/>
      <c r="G53" s="783"/>
      <c r="N53" s="1071"/>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c r="IL53" s="17"/>
    </row>
    <row r="54" spans="1:246">
      <c r="A54" s="783"/>
      <c r="F54" s="1071"/>
      <c r="G54" s="783"/>
      <c r="N54" s="1071"/>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c r="IL54" s="17"/>
    </row>
    <row r="55" spans="1:246">
      <c r="A55" s="783"/>
      <c r="F55" s="1071"/>
      <c r="G55" s="783"/>
      <c r="N55" s="1071"/>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c r="IL55" s="17"/>
    </row>
    <row r="56" spans="1:246">
      <c r="A56" s="783"/>
      <c r="F56" s="1071"/>
      <c r="G56" s="783"/>
      <c r="N56" s="1071"/>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c r="IL56" s="17"/>
    </row>
    <row r="57" spans="1:246">
      <c r="A57" s="783"/>
      <c r="F57" s="1071"/>
      <c r="G57" s="783"/>
      <c r="N57" s="1071"/>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c r="IL57" s="17"/>
    </row>
    <row r="58" spans="1:246">
      <c r="A58" s="1181"/>
      <c r="B58" s="1182"/>
      <c r="C58" s="1182"/>
      <c r="D58" s="1182"/>
      <c r="E58" s="1182"/>
      <c r="F58" s="1183"/>
      <c r="G58" s="1181"/>
      <c r="H58" s="1182"/>
      <c r="I58" s="1182"/>
      <c r="J58" s="1182"/>
      <c r="K58" s="1182"/>
      <c r="L58" s="1182"/>
      <c r="M58" s="1182"/>
      <c r="N58" s="1183"/>
      <c r="O58" s="465"/>
      <c r="P58" s="465"/>
      <c r="Q58" s="465"/>
      <c r="R58" s="465"/>
      <c r="S58" s="465"/>
      <c r="T58" s="465"/>
      <c r="U58" s="465"/>
      <c r="V58" s="465"/>
      <c r="W58" s="465"/>
      <c r="X58" s="465"/>
      <c r="Y58" s="465"/>
      <c r="Z58" s="465"/>
      <c r="AA58" s="465"/>
      <c r="AB58" s="465"/>
      <c r="AC58" s="465"/>
      <c r="AD58" s="465"/>
      <c r="AE58" s="465"/>
      <c r="AF58" s="465"/>
      <c r="AG58" s="465"/>
      <c r="AH58" s="465"/>
      <c r="AI58" s="465"/>
      <c r="AJ58" s="465"/>
      <c r="AK58" s="465"/>
    </row>
    <row r="59" spans="1:246" ht="15.75" thickBot="1">
      <c r="A59" s="1184"/>
      <c r="B59" s="1185"/>
      <c r="C59" s="1185"/>
      <c r="D59" s="1185"/>
      <c r="E59" s="1185"/>
      <c r="F59" s="1186"/>
      <c r="G59" s="1184"/>
      <c r="H59" s="1185"/>
      <c r="I59" s="1185"/>
      <c r="J59" s="1185"/>
      <c r="K59" s="1185"/>
      <c r="L59" s="1185"/>
      <c r="M59" s="1185"/>
      <c r="N59" s="1186"/>
      <c r="O59" s="465"/>
      <c r="P59" s="465"/>
      <c r="Q59" s="465"/>
      <c r="R59" s="465"/>
      <c r="S59" s="465"/>
      <c r="T59" s="465"/>
      <c r="U59" s="465"/>
      <c r="V59" s="465"/>
      <c r="W59" s="465"/>
      <c r="X59" s="465"/>
      <c r="Y59" s="465"/>
      <c r="Z59" s="465"/>
      <c r="AA59" s="465"/>
      <c r="AB59" s="465"/>
      <c r="AC59" s="465"/>
      <c r="AD59" s="465"/>
      <c r="AE59" s="465"/>
      <c r="AF59" s="465"/>
      <c r="AG59" s="465"/>
      <c r="AH59" s="465"/>
      <c r="AI59" s="465"/>
      <c r="AJ59" s="465"/>
      <c r="AK59" s="465"/>
    </row>
    <row r="60" spans="1:246">
      <c r="A60" s="1182"/>
      <c r="B60" s="1182"/>
      <c r="C60" s="1182"/>
      <c r="D60" s="1182"/>
      <c r="E60" s="1182"/>
      <c r="F60" s="1182"/>
      <c r="G60" s="1182"/>
      <c r="H60" s="1182"/>
      <c r="I60" s="1182"/>
      <c r="J60" s="1182"/>
      <c r="K60" s="1182"/>
      <c r="L60" s="1182"/>
      <c r="M60" s="1182"/>
      <c r="N60" s="1182"/>
      <c r="O60" s="465"/>
      <c r="P60" s="465"/>
      <c r="Q60" s="465"/>
      <c r="R60" s="465"/>
      <c r="S60" s="465"/>
      <c r="T60" s="465"/>
      <c r="U60" s="465"/>
      <c r="V60" s="465"/>
      <c r="W60" s="465"/>
      <c r="X60" s="465"/>
      <c r="Y60" s="465"/>
      <c r="Z60" s="465"/>
      <c r="AA60" s="465"/>
      <c r="AB60" s="465"/>
      <c r="AC60" s="465"/>
      <c r="AD60" s="465"/>
      <c r="AE60" s="465"/>
      <c r="AF60" s="465"/>
      <c r="AG60" s="465"/>
      <c r="AH60" s="465"/>
      <c r="AI60" s="465"/>
      <c r="AJ60" s="465"/>
      <c r="AK60" s="465"/>
    </row>
    <row r="61" spans="1:246">
      <c r="A61" s="1172" t="s">
        <v>3546</v>
      </c>
      <c r="B61" s="1172"/>
      <c r="C61" s="1172"/>
      <c r="E61" s="1187"/>
      <c r="F61" s="1187"/>
      <c r="G61" s="12" t="s">
        <v>3546</v>
      </c>
      <c r="H61" s="1187"/>
      <c r="I61" s="1187"/>
      <c r="K61" s="1187"/>
      <c r="L61" s="1187"/>
      <c r="M61" s="1187"/>
      <c r="N61" s="1182"/>
      <c r="O61" s="465"/>
      <c r="P61" s="465"/>
      <c r="Q61" s="465"/>
      <c r="R61" s="465"/>
      <c r="S61" s="465"/>
      <c r="T61" s="465"/>
      <c r="U61" s="465"/>
      <c r="V61" s="465"/>
      <c r="W61" s="465"/>
      <c r="X61" s="465"/>
      <c r="Y61" s="465"/>
      <c r="Z61" s="465"/>
      <c r="AA61" s="465"/>
      <c r="AB61" s="465"/>
      <c r="AC61" s="465"/>
      <c r="AD61" s="465"/>
      <c r="AE61" s="465"/>
      <c r="AF61" s="465"/>
      <c r="AG61" s="465"/>
      <c r="AH61" s="465"/>
      <c r="AI61" s="465"/>
      <c r="AJ61" s="465"/>
      <c r="AK61" s="465"/>
    </row>
    <row r="62" spans="1:246">
      <c r="A62" s="12" t="s">
        <v>914</v>
      </c>
      <c r="B62" s="12"/>
      <c r="C62" s="12"/>
      <c r="D62" s="12"/>
      <c r="E62" s="1187"/>
      <c r="F62" s="1187"/>
      <c r="G62" s="12" t="s">
        <v>915</v>
      </c>
      <c r="H62" s="1187"/>
      <c r="I62" s="1187"/>
      <c r="J62" s="1187"/>
      <c r="K62" s="1187"/>
      <c r="L62" s="1187"/>
      <c r="M62" s="1187"/>
      <c r="N62" s="1187"/>
      <c r="O62" s="465"/>
      <c r="P62" s="465"/>
      <c r="Q62" s="465"/>
      <c r="R62" s="465"/>
      <c r="S62" s="465"/>
      <c r="T62" s="465"/>
      <c r="U62" s="465"/>
      <c r="V62" s="465"/>
      <c r="W62" s="465"/>
      <c r="X62" s="465"/>
      <c r="Y62" s="465"/>
      <c r="Z62" s="465"/>
      <c r="AA62" s="465"/>
      <c r="AB62" s="465"/>
      <c r="AC62" s="465"/>
      <c r="AD62" s="465"/>
      <c r="AE62" s="465"/>
      <c r="AF62" s="465"/>
      <c r="AG62" s="465"/>
      <c r="AH62" s="465"/>
      <c r="AI62" s="465"/>
      <c r="AJ62" s="465"/>
      <c r="AK62" s="465"/>
    </row>
    <row r="63" spans="1:246">
      <c r="D63" s="3486"/>
      <c r="M63" s="3435"/>
    </row>
    <row r="64" spans="1:246" ht="15.75">
      <c r="A64" s="1070" t="s">
        <v>555</v>
      </c>
      <c r="B64" s="1070"/>
      <c r="C64" s="12"/>
      <c r="D64" s="3486"/>
      <c r="E64" s="3486"/>
      <c r="F64" s="12"/>
      <c r="L64" s="3486"/>
      <c r="M64" s="3486"/>
    </row>
    <row r="66" spans="1:14" ht="15.75" thickBot="1">
      <c r="A66" s="9" t="str">
        <f>'Data Sheet'!$C$25</f>
        <v xml:space="preserve">Niagara Mohawk Power Corporation </v>
      </c>
      <c r="E66" s="9" t="str">
        <f>'Data Sheet'!$C$40</f>
        <v>April 12, 2018</v>
      </c>
      <c r="F66" s="9" t="str">
        <f>'Data Sheet'!$C$38</f>
        <v>December 31, 2017</v>
      </c>
      <c r="G66" s="9" t="str">
        <f>'Data Sheet'!$C$25</f>
        <v xml:space="preserve">Niagara Mohawk Power Corporation </v>
      </c>
      <c r="K66" s="1220" t="str">
        <f>'Data Sheet'!$C$40</f>
        <v>April 12, 2018</v>
      </c>
      <c r="M66" s="1258" t="str">
        <f>'Data Sheet'!$C$38</f>
        <v>December 31, 2017</v>
      </c>
    </row>
    <row r="67" spans="1:14">
      <c r="A67" s="1145" t="s">
        <v>902</v>
      </c>
      <c r="B67" s="1146"/>
      <c r="C67" s="1146"/>
      <c r="D67" s="1146"/>
      <c r="E67" s="1146"/>
      <c r="F67" s="1147"/>
      <c r="G67" s="1145" t="s">
        <v>903</v>
      </c>
      <c r="H67" s="1146"/>
      <c r="I67" s="1146"/>
      <c r="J67" s="1146"/>
      <c r="K67" s="1146"/>
      <c r="L67" s="1146"/>
      <c r="M67" s="1146"/>
      <c r="N67" s="1069"/>
    </row>
    <row r="68" spans="1:14">
      <c r="A68" s="783"/>
      <c r="F68" s="1071"/>
      <c r="G68" s="783"/>
      <c r="N68" s="1071"/>
    </row>
    <row r="69" spans="1:14">
      <c r="A69" s="1085"/>
      <c r="B69" s="1087"/>
      <c r="C69" s="1086"/>
      <c r="D69" s="1087"/>
      <c r="E69" s="1141" t="s">
        <v>2206</v>
      </c>
      <c r="F69" s="1111"/>
      <c r="G69" s="1109" t="s">
        <v>2206</v>
      </c>
      <c r="H69" s="1110"/>
      <c r="I69" s="1141" t="s">
        <v>2207</v>
      </c>
      <c r="J69" s="1110"/>
      <c r="K69" s="1110"/>
      <c r="L69" s="1110"/>
      <c r="M69" s="1114"/>
      <c r="N69" s="1088"/>
    </row>
    <row r="70" spans="1:14">
      <c r="A70" s="1072" t="s">
        <v>1714</v>
      </c>
      <c r="B70" s="414"/>
      <c r="D70" s="1120" t="s">
        <v>1822</v>
      </c>
      <c r="E70" s="1120" t="s">
        <v>295</v>
      </c>
      <c r="F70" s="1082" t="s">
        <v>295</v>
      </c>
      <c r="G70" s="1072" t="s">
        <v>295</v>
      </c>
      <c r="H70" s="1120" t="s">
        <v>295</v>
      </c>
      <c r="I70" s="1123" t="s">
        <v>533</v>
      </c>
      <c r="J70" s="790"/>
      <c r="K70" s="1123" t="s">
        <v>530</v>
      </c>
      <c r="L70" s="790"/>
      <c r="M70" s="1083" t="s">
        <v>1822</v>
      </c>
      <c r="N70" s="1082" t="s">
        <v>1714</v>
      </c>
    </row>
    <row r="71" spans="1:14">
      <c r="A71" s="1072" t="s">
        <v>1717</v>
      </c>
      <c r="B71" s="414"/>
      <c r="C71" s="1081" t="s">
        <v>563</v>
      </c>
      <c r="D71" s="1120" t="s">
        <v>871</v>
      </c>
      <c r="E71" s="1120" t="s">
        <v>2210</v>
      </c>
      <c r="F71" s="1082" t="s">
        <v>2211</v>
      </c>
      <c r="G71" s="1072" t="s">
        <v>2210</v>
      </c>
      <c r="H71" s="1120" t="s">
        <v>2211</v>
      </c>
      <c r="I71" s="1120" t="s">
        <v>2212</v>
      </c>
      <c r="J71" s="1120" t="s">
        <v>1826</v>
      </c>
      <c r="K71" s="1120" t="s">
        <v>2212</v>
      </c>
      <c r="L71" s="1120" t="s">
        <v>1826</v>
      </c>
      <c r="M71" s="1083" t="s">
        <v>2501</v>
      </c>
      <c r="N71" s="1082" t="s">
        <v>1717</v>
      </c>
    </row>
    <row r="72" spans="1:14">
      <c r="A72" s="1072"/>
      <c r="B72" s="414"/>
      <c r="D72" s="1120" t="s">
        <v>548</v>
      </c>
      <c r="E72" s="1120" t="s">
        <v>2259</v>
      </c>
      <c r="F72" s="1082" t="s">
        <v>2260</v>
      </c>
      <c r="G72" s="1072" t="s">
        <v>2261</v>
      </c>
      <c r="H72" s="1120" t="s">
        <v>2216</v>
      </c>
      <c r="I72" s="1120" t="s">
        <v>2217</v>
      </c>
      <c r="J72" s="414"/>
      <c r="K72" s="1120" t="s">
        <v>2218</v>
      </c>
      <c r="L72" s="414"/>
      <c r="M72" s="1074"/>
      <c r="N72" s="1082"/>
    </row>
    <row r="73" spans="1:14">
      <c r="A73" s="1089"/>
      <c r="B73" s="464"/>
      <c r="C73" s="1125" t="s">
        <v>3005</v>
      </c>
      <c r="D73" s="1127" t="s">
        <v>3006</v>
      </c>
      <c r="E73" s="1127" t="s">
        <v>3007</v>
      </c>
      <c r="F73" s="1090" t="s">
        <v>3008</v>
      </c>
      <c r="G73" s="1089" t="s">
        <v>2334</v>
      </c>
      <c r="H73" s="1127" t="s">
        <v>2335</v>
      </c>
      <c r="I73" s="1127" t="s">
        <v>2336</v>
      </c>
      <c r="J73" s="1127" t="s">
        <v>2337</v>
      </c>
      <c r="K73" s="1127" t="s">
        <v>2338</v>
      </c>
      <c r="L73" s="1127" t="s">
        <v>2339</v>
      </c>
      <c r="M73" s="1126" t="s">
        <v>2340</v>
      </c>
      <c r="N73" s="1090"/>
    </row>
    <row r="74" spans="1:14">
      <c r="A74" s="1089">
        <v>1</v>
      </c>
      <c r="B74" s="414"/>
      <c r="C74" s="446" t="s">
        <v>909</v>
      </c>
      <c r="D74" s="426"/>
      <c r="E74" s="427"/>
      <c r="F74" s="428"/>
      <c r="G74" s="429" t="s">
        <v>1774</v>
      </c>
      <c r="H74" s="427" t="s">
        <v>1774</v>
      </c>
      <c r="I74" s="430"/>
      <c r="J74" s="430"/>
      <c r="K74" s="430"/>
      <c r="L74" s="430"/>
      <c r="M74" s="1177"/>
      <c r="N74" s="1090">
        <v>1</v>
      </c>
    </row>
    <row r="75" spans="1:14">
      <c r="A75" s="1089">
        <v>2</v>
      </c>
      <c r="B75" s="1087"/>
      <c r="C75" s="446" t="s">
        <v>2220</v>
      </c>
      <c r="D75" s="1178"/>
      <c r="E75" s="432"/>
      <c r="F75" s="1179"/>
      <c r="G75" s="401" t="s">
        <v>1774</v>
      </c>
      <c r="H75" s="398" t="s">
        <v>1774</v>
      </c>
      <c r="I75" s="432"/>
      <c r="J75" s="432"/>
      <c r="K75" s="432"/>
      <c r="L75" s="432"/>
      <c r="M75" s="1180"/>
      <c r="N75" s="1090">
        <v>2</v>
      </c>
    </row>
    <row r="76" spans="1:14">
      <c r="A76" s="1089">
        <v>3</v>
      </c>
      <c r="B76" s="1087"/>
      <c r="C76" s="446"/>
      <c r="D76" s="301"/>
      <c r="E76" s="301"/>
      <c r="F76" s="370"/>
      <c r="G76" s="461"/>
      <c r="H76" s="301"/>
      <c r="I76" s="464"/>
      <c r="J76" s="301"/>
      <c r="K76" s="464"/>
      <c r="L76" s="301"/>
      <c r="M76" s="449">
        <f t="shared" ref="M76:M96" si="2">D76+E76-F76+G76-H76-J76+L76</f>
        <v>0</v>
      </c>
      <c r="N76" s="1090">
        <v>3</v>
      </c>
    </row>
    <row r="77" spans="1:14">
      <c r="A77" s="1089">
        <v>4</v>
      </c>
      <c r="B77" s="1087"/>
      <c r="C77" s="446"/>
      <c r="D77" s="285"/>
      <c r="E77" s="285"/>
      <c r="F77" s="265"/>
      <c r="G77" s="462"/>
      <c r="H77" s="285"/>
      <c r="I77" s="464"/>
      <c r="J77" s="285"/>
      <c r="K77" s="464"/>
      <c r="L77" s="285"/>
      <c r="M77" s="299">
        <f t="shared" si="2"/>
        <v>0</v>
      </c>
      <c r="N77" s="1090">
        <v>4</v>
      </c>
    </row>
    <row r="78" spans="1:14">
      <c r="A78" s="1089">
        <v>5</v>
      </c>
      <c r="B78" s="1087"/>
      <c r="C78" s="446"/>
      <c r="D78" s="285"/>
      <c r="E78" s="285"/>
      <c r="F78" s="265"/>
      <c r="G78" s="462"/>
      <c r="H78" s="285"/>
      <c r="I78" s="464"/>
      <c r="J78" s="285"/>
      <c r="K78" s="464"/>
      <c r="L78" s="285"/>
      <c r="M78" s="299">
        <f t="shared" si="2"/>
        <v>0</v>
      </c>
      <c r="N78" s="1090">
        <v>5</v>
      </c>
    </row>
    <row r="79" spans="1:14">
      <c r="A79" s="1089">
        <v>6</v>
      </c>
      <c r="B79" s="1087"/>
      <c r="C79" s="446"/>
      <c r="D79" s="285"/>
      <c r="E79" s="285"/>
      <c r="F79" s="265"/>
      <c r="G79" s="462"/>
      <c r="H79" s="285"/>
      <c r="I79" s="464"/>
      <c r="J79" s="285"/>
      <c r="K79" s="464"/>
      <c r="L79" s="285"/>
      <c r="M79" s="299">
        <f t="shared" si="2"/>
        <v>0</v>
      </c>
      <c r="N79" s="1090">
        <v>6</v>
      </c>
    </row>
    <row r="80" spans="1:14">
      <c r="A80" s="1089">
        <v>7</v>
      </c>
      <c r="B80" s="1087"/>
      <c r="C80" s="446"/>
      <c r="D80" s="285"/>
      <c r="E80" s="285"/>
      <c r="F80" s="265"/>
      <c r="G80" s="462"/>
      <c r="H80" s="285"/>
      <c r="I80" s="464"/>
      <c r="J80" s="285"/>
      <c r="K80" s="464"/>
      <c r="L80" s="285"/>
      <c r="M80" s="299">
        <f t="shared" si="2"/>
        <v>0</v>
      </c>
      <c r="N80" s="1090">
        <v>7</v>
      </c>
    </row>
    <row r="81" spans="1:14">
      <c r="A81" s="1089">
        <v>8</v>
      </c>
      <c r="B81" s="1087"/>
      <c r="C81" s="446"/>
      <c r="D81" s="285"/>
      <c r="E81" s="285"/>
      <c r="F81" s="265"/>
      <c r="G81" s="462"/>
      <c r="H81" s="285"/>
      <c r="I81" s="464"/>
      <c r="J81" s="285"/>
      <c r="K81" s="464"/>
      <c r="L81" s="285"/>
      <c r="M81" s="299">
        <f t="shared" si="2"/>
        <v>0</v>
      </c>
      <c r="N81" s="1090">
        <v>8</v>
      </c>
    </row>
    <row r="82" spans="1:14">
      <c r="A82" s="1089">
        <v>9</v>
      </c>
      <c r="B82" s="1087"/>
      <c r="C82" s="446"/>
      <c r="D82" s="248"/>
      <c r="E82" s="248"/>
      <c r="F82" s="247"/>
      <c r="G82" s="334"/>
      <c r="H82" s="248"/>
      <c r="I82" s="245"/>
      <c r="J82" s="248"/>
      <c r="K82" s="245"/>
      <c r="L82" s="248"/>
      <c r="M82" s="299">
        <f t="shared" si="2"/>
        <v>0</v>
      </c>
      <c r="N82" s="1090">
        <v>9</v>
      </c>
    </row>
    <row r="83" spans="1:14">
      <c r="A83" s="1089">
        <v>10</v>
      </c>
      <c r="B83" s="1087"/>
      <c r="C83" s="446"/>
      <c r="D83" s="285"/>
      <c r="E83" s="285"/>
      <c r="F83" s="265"/>
      <c r="G83" s="462"/>
      <c r="H83" s="285"/>
      <c r="I83" s="464"/>
      <c r="J83" s="285"/>
      <c r="K83" s="464"/>
      <c r="L83" s="285"/>
      <c r="M83" s="299">
        <f t="shared" si="2"/>
        <v>0</v>
      </c>
      <c r="N83" s="1090">
        <v>10</v>
      </c>
    </row>
    <row r="84" spans="1:14">
      <c r="A84" s="1089">
        <v>11</v>
      </c>
      <c r="B84" s="1087"/>
      <c r="C84" s="446"/>
      <c r="D84" s="285"/>
      <c r="E84" s="285"/>
      <c r="F84" s="265"/>
      <c r="G84" s="462"/>
      <c r="H84" s="285"/>
      <c r="I84" s="464"/>
      <c r="J84" s="285"/>
      <c r="K84" s="464"/>
      <c r="L84" s="285"/>
      <c r="M84" s="299">
        <f t="shared" si="2"/>
        <v>0</v>
      </c>
      <c r="N84" s="1090">
        <v>11</v>
      </c>
    </row>
    <row r="85" spans="1:14">
      <c r="A85" s="1089">
        <v>12</v>
      </c>
      <c r="B85" s="1087"/>
      <c r="C85" s="446"/>
      <c r="D85" s="285"/>
      <c r="E85" s="285"/>
      <c r="F85" s="265"/>
      <c r="G85" s="462"/>
      <c r="H85" s="285"/>
      <c r="I85" s="464"/>
      <c r="J85" s="285"/>
      <c r="K85" s="464"/>
      <c r="L85" s="285"/>
      <c r="M85" s="299">
        <f t="shared" si="2"/>
        <v>0</v>
      </c>
      <c r="N85" s="1090">
        <v>12</v>
      </c>
    </row>
    <row r="86" spans="1:14">
      <c r="A86" s="1089">
        <v>13</v>
      </c>
      <c r="B86" s="1087"/>
      <c r="C86" s="446"/>
      <c r="D86" s="285"/>
      <c r="E86" s="285"/>
      <c r="F86" s="265"/>
      <c r="G86" s="462"/>
      <c r="H86" s="285"/>
      <c r="I86" s="464"/>
      <c r="J86" s="285"/>
      <c r="K86" s="464"/>
      <c r="L86" s="285"/>
      <c r="M86" s="299">
        <f t="shared" si="2"/>
        <v>0</v>
      </c>
      <c r="N86" s="1090">
        <v>13</v>
      </c>
    </row>
    <row r="87" spans="1:14">
      <c r="A87" s="1089">
        <v>14</v>
      </c>
      <c r="B87" s="1087"/>
      <c r="C87" s="446"/>
      <c r="D87" s="285"/>
      <c r="E87" s="285"/>
      <c r="F87" s="265"/>
      <c r="G87" s="462"/>
      <c r="H87" s="285"/>
      <c r="I87" s="464"/>
      <c r="J87" s="285"/>
      <c r="K87" s="464"/>
      <c r="L87" s="285"/>
      <c r="M87" s="299">
        <f t="shared" si="2"/>
        <v>0</v>
      </c>
      <c r="N87" s="1090">
        <v>14</v>
      </c>
    </row>
    <row r="88" spans="1:14">
      <c r="A88" s="1089">
        <v>15</v>
      </c>
      <c r="B88" s="1087"/>
      <c r="C88" s="446"/>
      <c r="D88" s="248"/>
      <c r="E88" s="248"/>
      <c r="F88" s="247"/>
      <c r="G88" s="334"/>
      <c r="H88" s="248"/>
      <c r="I88" s="245"/>
      <c r="J88" s="248"/>
      <c r="K88" s="245"/>
      <c r="L88" s="248"/>
      <c r="M88" s="299">
        <f t="shared" si="2"/>
        <v>0</v>
      </c>
      <c r="N88" s="1090">
        <v>15</v>
      </c>
    </row>
    <row r="89" spans="1:14">
      <c r="A89" s="1089">
        <v>16</v>
      </c>
      <c r="B89" s="1087"/>
      <c r="C89" s="446"/>
      <c r="D89" s="285"/>
      <c r="E89" s="285"/>
      <c r="F89" s="265"/>
      <c r="G89" s="462"/>
      <c r="H89" s="285"/>
      <c r="I89" s="464"/>
      <c r="J89" s="285"/>
      <c r="K89" s="464"/>
      <c r="L89" s="285"/>
      <c r="M89" s="299">
        <f t="shared" si="2"/>
        <v>0</v>
      </c>
      <c r="N89" s="1090">
        <v>16</v>
      </c>
    </row>
    <row r="90" spans="1:14">
      <c r="A90" s="1089">
        <v>17</v>
      </c>
      <c r="B90" s="1087"/>
      <c r="C90" s="446"/>
      <c r="D90" s="285"/>
      <c r="E90" s="285"/>
      <c r="F90" s="265"/>
      <c r="G90" s="462"/>
      <c r="H90" s="285"/>
      <c r="I90" s="464"/>
      <c r="J90" s="285"/>
      <c r="K90" s="464"/>
      <c r="L90" s="285"/>
      <c r="M90" s="299">
        <f t="shared" si="2"/>
        <v>0</v>
      </c>
      <c r="N90" s="1090">
        <v>17</v>
      </c>
    </row>
    <row r="91" spans="1:14">
      <c r="A91" s="1089">
        <v>18</v>
      </c>
      <c r="B91" s="1087"/>
      <c r="C91" s="446"/>
      <c r="D91" s="248"/>
      <c r="E91" s="248"/>
      <c r="F91" s="247"/>
      <c r="G91" s="334"/>
      <c r="H91" s="248"/>
      <c r="I91" s="245"/>
      <c r="J91" s="248"/>
      <c r="K91" s="245"/>
      <c r="L91" s="248"/>
      <c r="M91" s="299">
        <f t="shared" si="2"/>
        <v>0</v>
      </c>
      <c r="N91" s="1090">
        <v>18</v>
      </c>
    </row>
    <row r="92" spans="1:14">
      <c r="A92" s="1089">
        <v>19</v>
      </c>
      <c r="B92" s="1087"/>
      <c r="C92" s="446"/>
      <c r="D92" s="285"/>
      <c r="E92" s="285"/>
      <c r="F92" s="265"/>
      <c r="G92" s="462"/>
      <c r="H92" s="285"/>
      <c r="I92" s="464"/>
      <c r="J92" s="285"/>
      <c r="K92" s="464"/>
      <c r="L92" s="285"/>
      <c r="M92" s="299">
        <f t="shared" si="2"/>
        <v>0</v>
      </c>
      <c r="N92" s="1090">
        <v>19</v>
      </c>
    </row>
    <row r="93" spans="1:14">
      <c r="A93" s="1072">
        <v>20</v>
      </c>
      <c r="B93" s="1087"/>
      <c r="C93" s="446"/>
      <c r="D93" s="285"/>
      <c r="E93" s="285"/>
      <c r="F93" s="265"/>
      <c r="G93" s="462"/>
      <c r="H93" s="285"/>
      <c r="I93" s="464"/>
      <c r="J93" s="285"/>
      <c r="K93" s="464"/>
      <c r="L93" s="285"/>
      <c r="M93" s="299">
        <f t="shared" si="2"/>
        <v>0</v>
      </c>
      <c r="N93" s="1090">
        <v>20</v>
      </c>
    </row>
    <row r="94" spans="1:14">
      <c r="A94" s="1089">
        <v>21</v>
      </c>
      <c r="B94" s="1087"/>
      <c r="C94" s="446"/>
      <c r="D94" s="285"/>
      <c r="E94" s="285"/>
      <c r="F94" s="265"/>
      <c r="G94" s="462"/>
      <c r="H94" s="285"/>
      <c r="I94" s="464"/>
      <c r="J94" s="285"/>
      <c r="K94" s="464"/>
      <c r="L94" s="285"/>
      <c r="M94" s="299">
        <f t="shared" si="2"/>
        <v>0</v>
      </c>
      <c r="N94" s="1090">
        <v>21</v>
      </c>
    </row>
    <row r="95" spans="1:14">
      <c r="A95" s="1089">
        <v>22</v>
      </c>
      <c r="B95" s="1087"/>
      <c r="C95" s="446"/>
      <c r="D95" s="285"/>
      <c r="E95" s="285"/>
      <c r="F95" s="265"/>
      <c r="G95" s="462"/>
      <c r="H95" s="285"/>
      <c r="I95" s="464"/>
      <c r="J95" s="285"/>
      <c r="K95" s="464"/>
      <c r="L95" s="285"/>
      <c r="M95" s="299">
        <f t="shared" si="2"/>
        <v>0</v>
      </c>
      <c r="N95" s="1090">
        <v>22</v>
      </c>
    </row>
    <row r="96" spans="1:14">
      <c r="A96" s="1089">
        <v>23</v>
      </c>
      <c r="B96" s="1087"/>
      <c r="C96" s="446"/>
      <c r="D96" s="285"/>
      <c r="E96" s="285"/>
      <c r="F96" s="265"/>
      <c r="G96" s="462"/>
      <c r="H96" s="285"/>
      <c r="I96" s="464"/>
      <c r="J96" s="285"/>
      <c r="K96" s="464"/>
      <c r="L96" s="285"/>
      <c r="M96" s="299">
        <f t="shared" si="2"/>
        <v>0</v>
      </c>
      <c r="N96" s="1090">
        <v>23</v>
      </c>
    </row>
    <row r="97" spans="1:14">
      <c r="A97" s="1089">
        <v>24</v>
      </c>
      <c r="B97" s="1087"/>
      <c r="C97" s="446" t="s">
        <v>916</v>
      </c>
      <c r="D97" s="245">
        <f>SUM(D76:D96)</f>
        <v>0</v>
      </c>
      <c r="E97" s="245">
        <f>SUM(E76:E96)</f>
        <v>0</v>
      </c>
      <c r="F97" s="244">
        <f>SUM(F76:F96)</f>
        <v>0</v>
      </c>
      <c r="G97" s="407">
        <f>SUM(G76:G96)</f>
        <v>0</v>
      </c>
      <c r="H97" s="245">
        <f>SUM(H76:H96)</f>
        <v>0</v>
      </c>
      <c r="I97" s="223"/>
      <c r="J97" s="245">
        <f>SUM(J76:J96)</f>
        <v>0</v>
      </c>
      <c r="K97" s="223"/>
      <c r="L97" s="245">
        <f>SUM(L76:L96)</f>
        <v>0</v>
      </c>
      <c r="M97" s="245">
        <f>SUM(M76:M96)</f>
        <v>0</v>
      </c>
      <c r="N97" s="1090">
        <v>24</v>
      </c>
    </row>
    <row r="98" spans="1:14">
      <c r="A98" s="1089">
        <v>25</v>
      </c>
      <c r="B98" s="1087"/>
      <c r="C98" s="446" t="s">
        <v>911</v>
      </c>
      <c r="D98" s="421"/>
      <c r="E98" s="422"/>
      <c r="F98" s="423"/>
      <c r="G98" s="424"/>
      <c r="H98" s="422"/>
      <c r="I98" s="425"/>
      <c r="J98" s="422"/>
      <c r="K98" s="425"/>
      <c r="L98" s="422"/>
      <c r="M98" s="463"/>
      <c r="N98" s="1090">
        <v>25</v>
      </c>
    </row>
    <row r="99" spans="1:14">
      <c r="A99" s="1089">
        <v>26</v>
      </c>
      <c r="B99" s="1087"/>
      <c r="C99" s="446"/>
      <c r="D99" s="301"/>
      <c r="E99" s="301"/>
      <c r="F99" s="370"/>
      <c r="G99" s="461"/>
      <c r="H99" s="301"/>
      <c r="I99" s="464"/>
      <c r="J99" s="301"/>
      <c r="K99" s="464"/>
      <c r="L99" s="301"/>
      <c r="M99" s="449">
        <f t="shared" ref="M99:M115" si="3">D99+E99-F99+G99-H99-J99+L99</f>
        <v>0</v>
      </c>
      <c r="N99" s="1090">
        <v>26</v>
      </c>
    </row>
    <row r="100" spans="1:14">
      <c r="A100" s="1089">
        <v>27</v>
      </c>
      <c r="B100" s="1087"/>
      <c r="C100" s="446"/>
      <c r="D100" s="285"/>
      <c r="E100" s="285"/>
      <c r="F100" s="265"/>
      <c r="G100" s="462"/>
      <c r="H100" s="285"/>
      <c r="I100" s="464"/>
      <c r="J100" s="285"/>
      <c r="K100" s="464"/>
      <c r="L100" s="285"/>
      <c r="M100" s="299">
        <f t="shared" si="3"/>
        <v>0</v>
      </c>
      <c r="N100" s="1090">
        <v>27</v>
      </c>
    </row>
    <row r="101" spans="1:14">
      <c r="A101" s="1089">
        <v>28</v>
      </c>
      <c r="B101" s="1087"/>
      <c r="C101" s="446"/>
      <c r="D101" s="285"/>
      <c r="E101" s="285"/>
      <c r="F101" s="265"/>
      <c r="G101" s="462"/>
      <c r="H101" s="285"/>
      <c r="I101" s="464"/>
      <c r="J101" s="285"/>
      <c r="K101" s="464"/>
      <c r="L101" s="285"/>
      <c r="M101" s="299">
        <f t="shared" si="3"/>
        <v>0</v>
      </c>
      <c r="N101" s="1090">
        <v>28</v>
      </c>
    </row>
    <row r="102" spans="1:14">
      <c r="A102" s="1089">
        <v>29</v>
      </c>
      <c r="B102" s="1087"/>
      <c r="C102" s="446"/>
      <c r="D102" s="285"/>
      <c r="E102" s="285"/>
      <c r="F102" s="265"/>
      <c r="G102" s="462"/>
      <c r="H102" s="285"/>
      <c r="I102" s="464"/>
      <c r="J102" s="285"/>
      <c r="K102" s="464"/>
      <c r="L102" s="285"/>
      <c r="M102" s="299">
        <f t="shared" si="3"/>
        <v>0</v>
      </c>
      <c r="N102" s="1090">
        <v>29</v>
      </c>
    </row>
    <row r="103" spans="1:14">
      <c r="A103" s="1089">
        <v>30</v>
      </c>
      <c r="B103" s="1087"/>
      <c r="C103" s="446"/>
      <c r="D103" s="285"/>
      <c r="E103" s="285"/>
      <c r="F103" s="265"/>
      <c r="G103" s="462"/>
      <c r="H103" s="285"/>
      <c r="I103" s="464"/>
      <c r="J103" s="285"/>
      <c r="K103" s="464"/>
      <c r="L103" s="285"/>
      <c r="M103" s="299">
        <f t="shared" si="3"/>
        <v>0</v>
      </c>
      <c r="N103" s="1090">
        <v>30</v>
      </c>
    </row>
    <row r="104" spans="1:14">
      <c r="A104" s="1089">
        <v>31</v>
      </c>
      <c r="B104" s="1087"/>
      <c r="C104" s="446"/>
      <c r="D104" s="285"/>
      <c r="E104" s="285"/>
      <c r="F104" s="265"/>
      <c r="G104" s="462"/>
      <c r="H104" s="285"/>
      <c r="I104" s="464"/>
      <c r="J104" s="285"/>
      <c r="K104" s="464"/>
      <c r="L104" s="285"/>
      <c r="M104" s="299">
        <f t="shared" si="3"/>
        <v>0</v>
      </c>
      <c r="N104" s="1090">
        <v>31</v>
      </c>
    </row>
    <row r="105" spans="1:14">
      <c r="A105" s="1089">
        <v>32</v>
      </c>
      <c r="B105" s="1087"/>
      <c r="C105" s="446"/>
      <c r="D105" s="248"/>
      <c r="E105" s="248"/>
      <c r="F105" s="247"/>
      <c r="G105" s="334"/>
      <c r="H105" s="248"/>
      <c r="I105" s="245"/>
      <c r="J105" s="248"/>
      <c r="K105" s="245"/>
      <c r="L105" s="248"/>
      <c r="M105" s="299">
        <f t="shared" si="3"/>
        <v>0</v>
      </c>
      <c r="N105" s="1090">
        <v>32</v>
      </c>
    </row>
    <row r="106" spans="1:14">
      <c r="A106" s="1089">
        <v>33</v>
      </c>
      <c r="B106" s="1087"/>
      <c r="C106" s="446"/>
      <c r="D106" s="285"/>
      <c r="E106" s="285"/>
      <c r="F106" s="265"/>
      <c r="G106" s="462"/>
      <c r="H106" s="285"/>
      <c r="I106" s="464"/>
      <c r="J106" s="285"/>
      <c r="K106" s="464"/>
      <c r="L106" s="285"/>
      <c r="M106" s="299">
        <f t="shared" si="3"/>
        <v>0</v>
      </c>
      <c r="N106" s="1090">
        <v>33</v>
      </c>
    </row>
    <row r="107" spans="1:14">
      <c r="A107" s="1089">
        <v>34</v>
      </c>
      <c r="B107" s="1087"/>
      <c r="C107" s="446"/>
      <c r="D107" s="285"/>
      <c r="E107" s="285"/>
      <c r="F107" s="265"/>
      <c r="G107" s="462"/>
      <c r="H107" s="285"/>
      <c r="I107" s="464"/>
      <c r="J107" s="285"/>
      <c r="K107" s="464"/>
      <c r="L107" s="285"/>
      <c r="M107" s="299">
        <f t="shared" si="3"/>
        <v>0</v>
      </c>
      <c r="N107" s="1090">
        <v>34</v>
      </c>
    </row>
    <row r="108" spans="1:14">
      <c r="A108" s="1089">
        <v>35</v>
      </c>
      <c r="B108" s="1087"/>
      <c r="C108" s="446"/>
      <c r="D108" s="285"/>
      <c r="E108" s="285"/>
      <c r="F108" s="265"/>
      <c r="G108" s="462"/>
      <c r="H108" s="285"/>
      <c r="I108" s="464"/>
      <c r="J108" s="285"/>
      <c r="K108" s="464"/>
      <c r="L108" s="285"/>
      <c r="M108" s="299">
        <f t="shared" si="3"/>
        <v>0</v>
      </c>
      <c r="N108" s="1090">
        <v>35</v>
      </c>
    </row>
    <row r="109" spans="1:14">
      <c r="A109" s="1089">
        <v>36</v>
      </c>
      <c r="B109" s="1087"/>
      <c r="C109" s="446"/>
      <c r="D109" s="285"/>
      <c r="E109" s="285"/>
      <c r="F109" s="265"/>
      <c r="G109" s="462"/>
      <c r="H109" s="285"/>
      <c r="I109" s="464"/>
      <c r="J109" s="285"/>
      <c r="K109" s="464"/>
      <c r="L109" s="285"/>
      <c r="M109" s="299">
        <f t="shared" si="3"/>
        <v>0</v>
      </c>
      <c r="N109" s="1090">
        <v>36</v>
      </c>
    </row>
    <row r="110" spans="1:14">
      <c r="A110" s="1089">
        <v>37</v>
      </c>
      <c r="B110" s="1087"/>
      <c r="C110" s="446"/>
      <c r="D110" s="285"/>
      <c r="E110" s="285"/>
      <c r="F110" s="265"/>
      <c r="G110" s="462"/>
      <c r="H110" s="285"/>
      <c r="I110" s="464"/>
      <c r="J110" s="285"/>
      <c r="K110" s="464"/>
      <c r="L110" s="285"/>
      <c r="M110" s="299">
        <f t="shared" si="3"/>
        <v>0</v>
      </c>
      <c r="N110" s="1090">
        <v>37</v>
      </c>
    </row>
    <row r="111" spans="1:14">
      <c r="A111" s="1089">
        <v>38</v>
      </c>
      <c r="B111" s="1087"/>
      <c r="C111" s="446"/>
      <c r="D111" s="285"/>
      <c r="E111" s="285"/>
      <c r="F111" s="265"/>
      <c r="G111" s="462"/>
      <c r="H111" s="285"/>
      <c r="I111" s="464"/>
      <c r="J111" s="285"/>
      <c r="K111" s="464"/>
      <c r="L111" s="285"/>
      <c r="M111" s="299">
        <f t="shared" si="3"/>
        <v>0</v>
      </c>
      <c r="N111" s="1090">
        <v>38</v>
      </c>
    </row>
    <row r="112" spans="1:14">
      <c r="A112" s="1089">
        <v>39</v>
      </c>
      <c r="B112" s="1087"/>
      <c r="C112" s="446"/>
      <c r="D112" s="248"/>
      <c r="E112" s="248"/>
      <c r="F112" s="247"/>
      <c r="G112" s="334"/>
      <c r="H112" s="248"/>
      <c r="I112" s="245"/>
      <c r="J112" s="248"/>
      <c r="K112" s="245"/>
      <c r="L112" s="248"/>
      <c r="M112" s="299">
        <f t="shared" si="3"/>
        <v>0</v>
      </c>
      <c r="N112" s="1090">
        <v>39</v>
      </c>
    </row>
    <row r="113" spans="1:14">
      <c r="A113" s="1072">
        <v>40</v>
      </c>
      <c r="B113" s="1087"/>
      <c r="C113" s="446"/>
      <c r="D113" s="285"/>
      <c r="E113" s="285"/>
      <c r="F113" s="265"/>
      <c r="G113" s="462"/>
      <c r="H113" s="285"/>
      <c r="I113" s="464"/>
      <c r="J113" s="285"/>
      <c r="K113" s="464"/>
      <c r="L113" s="285"/>
      <c r="M113" s="299">
        <f t="shared" si="3"/>
        <v>0</v>
      </c>
      <c r="N113" s="1082">
        <v>40</v>
      </c>
    </row>
    <row r="114" spans="1:14">
      <c r="A114" s="1089">
        <v>41</v>
      </c>
      <c r="B114" s="1087"/>
      <c r="C114" s="446"/>
      <c r="D114" s="285"/>
      <c r="E114" s="285"/>
      <c r="F114" s="265"/>
      <c r="G114" s="462"/>
      <c r="H114" s="285"/>
      <c r="I114" s="464"/>
      <c r="J114" s="285"/>
      <c r="K114" s="464"/>
      <c r="L114" s="285"/>
      <c r="M114" s="299">
        <f t="shared" si="3"/>
        <v>0</v>
      </c>
      <c r="N114" s="1090">
        <v>41</v>
      </c>
    </row>
    <row r="115" spans="1:14">
      <c r="A115" s="1089">
        <v>42</v>
      </c>
      <c r="B115" s="1087"/>
      <c r="C115" s="446"/>
      <c r="D115" s="285"/>
      <c r="E115" s="285"/>
      <c r="F115" s="265"/>
      <c r="G115" s="462"/>
      <c r="H115" s="285"/>
      <c r="I115" s="464"/>
      <c r="J115" s="285"/>
      <c r="K115" s="464"/>
      <c r="L115" s="285"/>
      <c r="M115" s="299">
        <f t="shared" si="3"/>
        <v>0</v>
      </c>
      <c r="N115" s="1090">
        <v>42</v>
      </c>
    </row>
    <row r="116" spans="1:14">
      <c r="A116" s="1089">
        <v>43</v>
      </c>
      <c r="B116" s="1087"/>
      <c r="C116" s="446" t="s">
        <v>917</v>
      </c>
      <c r="D116" s="245">
        <f>SUM(D99:D115)</f>
        <v>0</v>
      </c>
      <c r="E116" s="245">
        <f>SUM(E99:E115)</f>
        <v>0</v>
      </c>
      <c r="F116" s="244">
        <f>SUM(F99:F115)</f>
        <v>0</v>
      </c>
      <c r="G116" s="407">
        <f>SUM(G99:G115)</f>
        <v>0</v>
      </c>
      <c r="H116" s="245">
        <f>SUM(H99:H115)</f>
        <v>0</v>
      </c>
      <c r="I116" s="223"/>
      <c r="J116" s="245">
        <f>SUM(J99:J115)</f>
        <v>0</v>
      </c>
      <c r="K116" s="223"/>
      <c r="L116" s="245">
        <f>SUM(L99:L115)</f>
        <v>0</v>
      </c>
      <c r="M116" s="245">
        <f>SUM(M99:M115)</f>
        <v>0</v>
      </c>
      <c r="N116" s="1090">
        <v>43</v>
      </c>
    </row>
    <row r="117" spans="1:14">
      <c r="A117" s="1089">
        <v>44</v>
      </c>
      <c r="B117" s="1087"/>
      <c r="C117" s="446" t="s">
        <v>918</v>
      </c>
      <c r="D117" s="421"/>
      <c r="E117" s="422"/>
      <c r="F117" s="423"/>
      <c r="G117" s="424"/>
      <c r="H117" s="422"/>
      <c r="I117" s="425"/>
      <c r="J117" s="422"/>
      <c r="K117" s="425"/>
      <c r="L117" s="422"/>
      <c r="M117" s="463"/>
      <c r="N117" s="1090">
        <v>44</v>
      </c>
    </row>
    <row r="118" spans="1:14">
      <c r="A118" s="1089">
        <v>45</v>
      </c>
      <c r="B118" s="1087"/>
      <c r="C118" s="446"/>
      <c r="D118" s="301"/>
      <c r="E118" s="301"/>
      <c r="F118" s="370"/>
      <c r="G118" s="461"/>
      <c r="H118" s="301"/>
      <c r="I118" s="464"/>
      <c r="J118" s="301"/>
      <c r="K118" s="464"/>
      <c r="L118" s="301"/>
      <c r="M118" s="449">
        <f t="shared" ref="M118:M124" si="4">D118+E118-F118+G118-H118-J118+L118</f>
        <v>0</v>
      </c>
      <c r="N118" s="1090">
        <v>45</v>
      </c>
    </row>
    <row r="119" spans="1:14">
      <c r="A119" s="1089">
        <v>46</v>
      </c>
      <c r="B119" s="1087"/>
      <c r="C119" s="446"/>
      <c r="D119" s="285"/>
      <c r="E119" s="285"/>
      <c r="F119" s="265"/>
      <c r="G119" s="462"/>
      <c r="H119" s="285"/>
      <c r="I119" s="464"/>
      <c r="J119" s="285"/>
      <c r="K119" s="464"/>
      <c r="L119" s="285"/>
      <c r="M119" s="299">
        <f t="shared" si="4"/>
        <v>0</v>
      </c>
      <c r="N119" s="1090">
        <v>46</v>
      </c>
    </row>
    <row r="120" spans="1:14">
      <c r="A120" s="1089">
        <v>47</v>
      </c>
      <c r="B120" s="1087"/>
      <c r="C120" s="446"/>
      <c r="D120" s="248"/>
      <c r="E120" s="248"/>
      <c r="F120" s="247"/>
      <c r="G120" s="334"/>
      <c r="H120" s="248"/>
      <c r="I120" s="245"/>
      <c r="J120" s="248"/>
      <c r="K120" s="245"/>
      <c r="L120" s="248"/>
      <c r="M120" s="299">
        <f t="shared" si="4"/>
        <v>0</v>
      </c>
      <c r="N120" s="1090">
        <v>47</v>
      </c>
    </row>
    <row r="121" spans="1:14">
      <c r="A121" s="1089">
        <v>48</v>
      </c>
      <c r="B121" s="1087"/>
      <c r="C121" s="446"/>
      <c r="D121" s="285"/>
      <c r="E121" s="285"/>
      <c r="F121" s="265"/>
      <c r="G121" s="462"/>
      <c r="H121" s="285"/>
      <c r="I121" s="464"/>
      <c r="J121" s="285"/>
      <c r="K121" s="464"/>
      <c r="L121" s="285"/>
      <c r="M121" s="299">
        <f t="shared" si="4"/>
        <v>0</v>
      </c>
      <c r="N121" s="1090">
        <v>48</v>
      </c>
    </row>
    <row r="122" spans="1:14">
      <c r="A122" s="1089">
        <v>49</v>
      </c>
      <c r="B122" s="1087"/>
      <c r="C122" s="446"/>
      <c r="D122" s="285"/>
      <c r="E122" s="285"/>
      <c r="F122" s="265"/>
      <c r="G122" s="462"/>
      <c r="H122" s="285"/>
      <c r="I122" s="464"/>
      <c r="J122" s="285"/>
      <c r="K122" s="464"/>
      <c r="L122" s="285"/>
      <c r="M122" s="299">
        <f t="shared" si="4"/>
        <v>0</v>
      </c>
      <c r="N122" s="1090">
        <v>49</v>
      </c>
    </row>
    <row r="123" spans="1:14">
      <c r="A123" s="1089">
        <v>50</v>
      </c>
      <c r="B123" s="1087"/>
      <c r="C123" s="446"/>
      <c r="D123" s="285"/>
      <c r="E123" s="285"/>
      <c r="F123" s="265"/>
      <c r="G123" s="462"/>
      <c r="H123" s="285"/>
      <c r="I123" s="464"/>
      <c r="J123" s="285"/>
      <c r="K123" s="464"/>
      <c r="L123" s="285"/>
      <c r="M123" s="299">
        <f t="shared" si="4"/>
        <v>0</v>
      </c>
      <c r="N123" s="1090">
        <v>50</v>
      </c>
    </row>
    <row r="124" spans="1:14">
      <c r="A124" s="1089">
        <v>51</v>
      </c>
      <c r="B124" s="1087"/>
      <c r="C124" s="446"/>
      <c r="D124" s="248"/>
      <c r="E124" s="248"/>
      <c r="F124" s="247"/>
      <c r="G124" s="334"/>
      <c r="H124" s="248"/>
      <c r="I124" s="245"/>
      <c r="J124" s="248"/>
      <c r="K124" s="245"/>
      <c r="L124" s="248"/>
      <c r="M124" s="299">
        <f t="shared" si="4"/>
        <v>0</v>
      </c>
      <c r="N124" s="1090">
        <v>51</v>
      </c>
    </row>
    <row r="125" spans="1:14" ht="15.75" thickBot="1">
      <c r="A125" s="1188">
        <v>52</v>
      </c>
      <c r="B125" s="466"/>
      <c r="C125" s="800" t="s">
        <v>1611</v>
      </c>
      <c r="D125" s="254">
        <f>SUM(D118:D124)</f>
        <v>0</v>
      </c>
      <c r="E125" s="254">
        <f>SUM(E118:E124)</f>
        <v>0</v>
      </c>
      <c r="F125" s="252">
        <f>SUM(F118:F124)</f>
        <v>0</v>
      </c>
      <c r="G125" s="418">
        <f>SUM(G118:G124)</f>
        <v>0</v>
      </c>
      <c r="H125" s="254">
        <f>SUM(H118:H124)</f>
        <v>0</v>
      </c>
      <c r="I125" s="235"/>
      <c r="J125" s="254">
        <f>SUM(J118:J124)</f>
        <v>0</v>
      </c>
      <c r="K125" s="235"/>
      <c r="L125" s="254">
        <f>SUM(L118:L124)</f>
        <v>0</v>
      </c>
      <c r="M125" s="237">
        <f>SUM(M118:M124)</f>
        <v>0</v>
      </c>
      <c r="N125" s="1189">
        <v>52</v>
      </c>
    </row>
    <row r="127" spans="1:14">
      <c r="A127" s="12" t="s">
        <v>1612</v>
      </c>
      <c r="B127" s="12"/>
      <c r="C127" s="12"/>
      <c r="D127" s="12"/>
      <c r="E127" s="12"/>
      <c r="F127" s="12"/>
      <c r="G127" s="12" t="s">
        <v>1613</v>
      </c>
      <c r="H127" s="12"/>
      <c r="I127" s="12"/>
      <c r="J127" s="12"/>
      <c r="K127" s="12"/>
      <c r="L127" s="12"/>
      <c r="M127" s="12"/>
      <c r="N127" s="12"/>
    </row>
    <row r="128" spans="1:14" ht="15.75" thickBot="1">
      <c r="A128" s="9" t="str">
        <f>'Data Sheet'!$C$25</f>
        <v xml:space="preserve">Niagara Mohawk Power Corporation </v>
      </c>
      <c r="E128" s="9" t="str">
        <f>'Data Sheet'!$C$40</f>
        <v>April 12, 2018</v>
      </c>
      <c r="F128" s="9" t="str">
        <f>'Data Sheet'!$C$38</f>
        <v>December 31, 2017</v>
      </c>
      <c r="G128" s="9" t="str">
        <f>'Data Sheet'!$C$25</f>
        <v xml:space="preserve">Niagara Mohawk Power Corporation </v>
      </c>
      <c r="K128" s="1220" t="str">
        <f>'Data Sheet'!$C$40</f>
        <v>April 12, 2018</v>
      </c>
      <c r="M128" s="1258" t="str">
        <f>'Data Sheet'!$C$38</f>
        <v>December 31, 2017</v>
      </c>
    </row>
    <row r="129" spans="1:14">
      <c r="A129" s="1145" t="s">
        <v>902</v>
      </c>
      <c r="B129" s="1146"/>
      <c r="C129" s="1146"/>
      <c r="D129" s="1146"/>
      <c r="E129" s="1146"/>
      <c r="F129" s="1147"/>
      <c r="G129" s="1145" t="s">
        <v>903</v>
      </c>
      <c r="H129" s="1146"/>
      <c r="I129" s="1146"/>
      <c r="J129" s="1146"/>
      <c r="K129" s="1146"/>
      <c r="L129" s="1146"/>
      <c r="M129" s="1146"/>
      <c r="N129" s="1069"/>
    </row>
    <row r="130" spans="1:14">
      <c r="A130" s="783"/>
      <c r="F130" s="1071"/>
      <c r="G130" s="783"/>
      <c r="N130" s="1071"/>
    </row>
    <row r="131" spans="1:14">
      <c r="A131" s="1085"/>
      <c r="B131" s="1087"/>
      <c r="C131" s="1086"/>
      <c r="D131" s="1087"/>
      <c r="E131" s="1141" t="s">
        <v>2206</v>
      </c>
      <c r="F131" s="1111"/>
      <c r="G131" s="1109" t="s">
        <v>2206</v>
      </c>
      <c r="H131" s="1110"/>
      <c r="I131" s="1141" t="s">
        <v>2207</v>
      </c>
      <c r="J131" s="1110"/>
      <c r="K131" s="1110"/>
      <c r="L131" s="1110"/>
      <c r="M131" s="1114"/>
      <c r="N131" s="1088"/>
    </row>
    <row r="132" spans="1:14">
      <c r="A132" s="1072" t="s">
        <v>1714</v>
      </c>
      <c r="B132" s="414"/>
      <c r="D132" s="1120" t="s">
        <v>1822</v>
      </c>
      <c r="E132" s="1120" t="s">
        <v>295</v>
      </c>
      <c r="F132" s="1082" t="s">
        <v>295</v>
      </c>
      <c r="G132" s="1072" t="s">
        <v>295</v>
      </c>
      <c r="H132" s="1120" t="s">
        <v>295</v>
      </c>
      <c r="I132" s="1123" t="s">
        <v>533</v>
      </c>
      <c r="J132" s="790"/>
      <c r="K132" s="1123" t="s">
        <v>530</v>
      </c>
      <c r="L132" s="790"/>
      <c r="M132" s="1083" t="s">
        <v>1822</v>
      </c>
      <c r="N132" s="1082" t="s">
        <v>1714</v>
      </c>
    </row>
    <row r="133" spans="1:14">
      <c r="A133" s="1072" t="s">
        <v>1717</v>
      </c>
      <c r="B133" s="414"/>
      <c r="C133" s="1081" t="s">
        <v>563</v>
      </c>
      <c r="D133" s="1120" t="s">
        <v>871</v>
      </c>
      <c r="E133" s="1120" t="s">
        <v>2210</v>
      </c>
      <c r="F133" s="1082" t="s">
        <v>2211</v>
      </c>
      <c r="G133" s="1072" t="s">
        <v>2210</v>
      </c>
      <c r="H133" s="1120" t="s">
        <v>2211</v>
      </c>
      <c r="I133" s="1120" t="s">
        <v>2212</v>
      </c>
      <c r="J133" s="1120" t="s">
        <v>1826</v>
      </c>
      <c r="K133" s="1120" t="s">
        <v>2212</v>
      </c>
      <c r="L133" s="1120" t="s">
        <v>1826</v>
      </c>
      <c r="M133" s="1083" t="s">
        <v>2501</v>
      </c>
      <c r="N133" s="1082" t="s">
        <v>1717</v>
      </c>
    </row>
    <row r="134" spans="1:14">
      <c r="A134" s="1072"/>
      <c r="B134" s="414"/>
      <c r="D134" s="1120" t="s">
        <v>548</v>
      </c>
      <c r="E134" s="1120" t="s">
        <v>2259</v>
      </c>
      <c r="F134" s="1082" t="s">
        <v>2260</v>
      </c>
      <c r="G134" s="1072" t="s">
        <v>2261</v>
      </c>
      <c r="H134" s="1120" t="s">
        <v>2216</v>
      </c>
      <c r="I134" s="1120" t="s">
        <v>2217</v>
      </c>
      <c r="J134" s="414"/>
      <c r="K134" s="1120" t="s">
        <v>2218</v>
      </c>
      <c r="L134" s="414"/>
      <c r="M134" s="1074"/>
      <c r="N134" s="1082"/>
    </row>
    <row r="135" spans="1:14">
      <c r="A135" s="1089"/>
      <c r="B135" s="464"/>
      <c r="C135" s="1125" t="s">
        <v>3005</v>
      </c>
      <c r="D135" s="1127" t="s">
        <v>3006</v>
      </c>
      <c r="E135" s="1127" t="s">
        <v>3007</v>
      </c>
      <c r="F135" s="1090" t="s">
        <v>3008</v>
      </c>
      <c r="G135" s="1089" t="s">
        <v>2334</v>
      </c>
      <c r="H135" s="1127" t="s">
        <v>2335</v>
      </c>
      <c r="I135" s="1127" t="s">
        <v>2336</v>
      </c>
      <c r="J135" s="1127" t="s">
        <v>2337</v>
      </c>
      <c r="K135" s="1127" t="s">
        <v>2338</v>
      </c>
      <c r="L135" s="1127" t="s">
        <v>2339</v>
      </c>
      <c r="M135" s="1126" t="s">
        <v>2340</v>
      </c>
      <c r="N135" s="1090"/>
    </row>
    <row r="136" spans="1:14">
      <c r="A136" s="1089">
        <v>1</v>
      </c>
      <c r="B136" s="414"/>
      <c r="C136" s="446"/>
      <c r="D136" s="426"/>
      <c r="E136" s="427"/>
      <c r="F136" s="428"/>
      <c r="G136" s="429" t="s">
        <v>1774</v>
      </c>
      <c r="H136" s="427" t="s">
        <v>1774</v>
      </c>
      <c r="I136" s="430"/>
      <c r="J136" s="430"/>
      <c r="K136" s="430"/>
      <c r="L136" s="430"/>
      <c r="M136" s="1177"/>
      <c r="N136" s="1090">
        <v>1</v>
      </c>
    </row>
    <row r="137" spans="1:14">
      <c r="A137" s="1089">
        <v>2</v>
      </c>
      <c r="B137" s="1087"/>
      <c r="C137" s="446"/>
      <c r="D137" s="1178"/>
      <c r="E137" s="432"/>
      <c r="F137" s="1179"/>
      <c r="G137" s="401" t="s">
        <v>1774</v>
      </c>
      <c r="H137" s="398" t="s">
        <v>1774</v>
      </c>
      <c r="I137" s="432"/>
      <c r="J137" s="432"/>
      <c r="K137" s="432"/>
      <c r="L137" s="432"/>
      <c r="M137" s="1180"/>
      <c r="N137" s="1090">
        <v>2</v>
      </c>
    </row>
    <row r="138" spans="1:14">
      <c r="A138" s="1089">
        <v>3</v>
      </c>
      <c r="B138" s="1087"/>
      <c r="C138" s="446"/>
      <c r="D138" s="301"/>
      <c r="E138" s="301"/>
      <c r="F138" s="370"/>
      <c r="G138" s="461"/>
      <c r="H138" s="301"/>
      <c r="I138" s="464"/>
      <c r="J138" s="301"/>
      <c r="K138" s="464"/>
      <c r="L138" s="301"/>
      <c r="M138" s="449">
        <f t="shared" ref="M138:M186" si="5">D138+E138-F138+G138-H138-J138+L138</f>
        <v>0</v>
      </c>
      <c r="N138" s="1090">
        <v>3</v>
      </c>
    </row>
    <row r="139" spans="1:14">
      <c r="A139" s="1089">
        <v>4</v>
      </c>
      <c r="B139" s="1087"/>
      <c r="C139" s="446"/>
      <c r="D139" s="285"/>
      <c r="E139" s="285"/>
      <c r="F139" s="265"/>
      <c r="G139" s="462"/>
      <c r="H139" s="285"/>
      <c r="I139" s="464"/>
      <c r="J139" s="285"/>
      <c r="K139" s="464"/>
      <c r="L139" s="285"/>
      <c r="M139" s="299">
        <f t="shared" si="5"/>
        <v>0</v>
      </c>
      <c r="N139" s="1090">
        <v>4</v>
      </c>
    </row>
    <row r="140" spans="1:14">
      <c r="A140" s="1089">
        <v>5</v>
      </c>
      <c r="B140" s="1087"/>
      <c r="C140" s="446"/>
      <c r="D140" s="285"/>
      <c r="E140" s="285"/>
      <c r="F140" s="265"/>
      <c r="G140" s="462"/>
      <c r="H140" s="285"/>
      <c r="I140" s="464"/>
      <c r="J140" s="285"/>
      <c r="K140" s="464"/>
      <c r="L140" s="285"/>
      <c r="M140" s="299">
        <f t="shared" si="5"/>
        <v>0</v>
      </c>
      <c r="N140" s="1090">
        <v>5</v>
      </c>
    </row>
    <row r="141" spans="1:14">
      <c r="A141" s="1089">
        <v>6</v>
      </c>
      <c r="B141" s="1087"/>
      <c r="C141" s="446"/>
      <c r="D141" s="285"/>
      <c r="E141" s="285"/>
      <c r="F141" s="265"/>
      <c r="G141" s="462"/>
      <c r="H141" s="285"/>
      <c r="I141" s="464"/>
      <c r="J141" s="285"/>
      <c r="K141" s="464"/>
      <c r="L141" s="285"/>
      <c r="M141" s="299">
        <f t="shared" si="5"/>
        <v>0</v>
      </c>
      <c r="N141" s="1090">
        <v>6</v>
      </c>
    </row>
    <row r="142" spans="1:14">
      <c r="A142" s="1089">
        <v>7</v>
      </c>
      <c r="B142" s="1087"/>
      <c r="C142" s="446"/>
      <c r="D142" s="285"/>
      <c r="E142" s="285"/>
      <c r="F142" s="265"/>
      <c r="G142" s="462"/>
      <c r="H142" s="285"/>
      <c r="I142" s="464"/>
      <c r="J142" s="285"/>
      <c r="K142" s="464"/>
      <c r="L142" s="285"/>
      <c r="M142" s="299">
        <f t="shared" si="5"/>
        <v>0</v>
      </c>
      <c r="N142" s="1090">
        <v>7</v>
      </c>
    </row>
    <row r="143" spans="1:14">
      <c r="A143" s="1089">
        <v>8</v>
      </c>
      <c r="B143" s="1087"/>
      <c r="C143" s="446"/>
      <c r="D143" s="285"/>
      <c r="E143" s="285"/>
      <c r="F143" s="265"/>
      <c r="G143" s="462"/>
      <c r="H143" s="285"/>
      <c r="I143" s="464"/>
      <c r="J143" s="285"/>
      <c r="K143" s="464"/>
      <c r="L143" s="285"/>
      <c r="M143" s="299">
        <f t="shared" si="5"/>
        <v>0</v>
      </c>
      <c r="N143" s="1090">
        <v>8</v>
      </c>
    </row>
    <row r="144" spans="1:14">
      <c r="A144" s="1089">
        <v>9</v>
      </c>
      <c r="B144" s="1087"/>
      <c r="C144" s="446"/>
      <c r="D144" s="248"/>
      <c r="E144" s="248"/>
      <c r="F144" s="247"/>
      <c r="G144" s="334"/>
      <c r="H144" s="248"/>
      <c r="I144" s="245"/>
      <c r="J144" s="248"/>
      <c r="K144" s="245"/>
      <c r="L144" s="248"/>
      <c r="M144" s="299">
        <f t="shared" si="5"/>
        <v>0</v>
      </c>
      <c r="N144" s="1090">
        <v>9</v>
      </c>
    </row>
    <row r="145" spans="1:14">
      <c r="A145" s="1089">
        <v>10</v>
      </c>
      <c r="B145" s="1087"/>
      <c r="C145" s="446"/>
      <c r="D145" s="285"/>
      <c r="E145" s="285"/>
      <c r="F145" s="265"/>
      <c r="G145" s="462"/>
      <c r="H145" s="285"/>
      <c r="I145" s="464"/>
      <c r="J145" s="285"/>
      <c r="K145" s="464"/>
      <c r="L145" s="285"/>
      <c r="M145" s="299">
        <f t="shared" si="5"/>
        <v>0</v>
      </c>
      <c r="N145" s="1090">
        <v>10</v>
      </c>
    </row>
    <row r="146" spans="1:14">
      <c r="A146" s="1089">
        <v>11</v>
      </c>
      <c r="B146" s="1087"/>
      <c r="C146" s="446"/>
      <c r="D146" s="285"/>
      <c r="E146" s="285"/>
      <c r="F146" s="265"/>
      <c r="G146" s="462"/>
      <c r="H146" s="285"/>
      <c r="I146" s="464"/>
      <c r="J146" s="285"/>
      <c r="K146" s="464"/>
      <c r="L146" s="285"/>
      <c r="M146" s="299">
        <f t="shared" si="5"/>
        <v>0</v>
      </c>
      <c r="N146" s="1090">
        <v>11</v>
      </c>
    </row>
    <row r="147" spans="1:14">
      <c r="A147" s="1089">
        <v>12</v>
      </c>
      <c r="B147" s="1087"/>
      <c r="C147" s="446"/>
      <c r="D147" s="285"/>
      <c r="E147" s="285"/>
      <c r="F147" s="265"/>
      <c r="G147" s="462"/>
      <c r="H147" s="285"/>
      <c r="I147" s="464"/>
      <c r="J147" s="285"/>
      <c r="K147" s="464"/>
      <c r="L147" s="285"/>
      <c r="M147" s="299">
        <f t="shared" si="5"/>
        <v>0</v>
      </c>
      <c r="N147" s="1090">
        <v>12</v>
      </c>
    </row>
    <row r="148" spans="1:14">
      <c r="A148" s="1089">
        <v>13</v>
      </c>
      <c r="B148" s="1087"/>
      <c r="C148" s="446"/>
      <c r="D148" s="285"/>
      <c r="E148" s="285"/>
      <c r="F148" s="265"/>
      <c r="G148" s="462"/>
      <c r="H148" s="285"/>
      <c r="I148" s="464"/>
      <c r="J148" s="285"/>
      <c r="K148" s="464"/>
      <c r="L148" s="285"/>
      <c r="M148" s="299">
        <f t="shared" si="5"/>
        <v>0</v>
      </c>
      <c r="N148" s="1090">
        <v>13</v>
      </c>
    </row>
    <row r="149" spans="1:14">
      <c r="A149" s="1089">
        <v>14</v>
      </c>
      <c r="B149" s="1087"/>
      <c r="C149" s="446"/>
      <c r="D149" s="285"/>
      <c r="E149" s="285"/>
      <c r="F149" s="265"/>
      <c r="G149" s="462"/>
      <c r="H149" s="285"/>
      <c r="I149" s="464"/>
      <c r="J149" s="285"/>
      <c r="K149" s="464"/>
      <c r="L149" s="285"/>
      <c r="M149" s="299">
        <f t="shared" si="5"/>
        <v>0</v>
      </c>
      <c r="N149" s="1090">
        <v>14</v>
      </c>
    </row>
    <row r="150" spans="1:14">
      <c r="A150" s="1089">
        <v>15</v>
      </c>
      <c r="B150" s="1087"/>
      <c r="C150" s="446"/>
      <c r="D150" s="248"/>
      <c r="E150" s="248"/>
      <c r="F150" s="247"/>
      <c r="G150" s="334"/>
      <c r="H150" s="248"/>
      <c r="I150" s="245"/>
      <c r="J150" s="248"/>
      <c r="K150" s="245"/>
      <c r="L150" s="248"/>
      <c r="M150" s="299">
        <f t="shared" si="5"/>
        <v>0</v>
      </c>
      <c r="N150" s="1090">
        <v>15</v>
      </c>
    </row>
    <row r="151" spans="1:14">
      <c r="A151" s="1089">
        <v>16</v>
      </c>
      <c r="B151" s="1087"/>
      <c r="C151" s="446"/>
      <c r="D151" s="285"/>
      <c r="E151" s="285"/>
      <c r="F151" s="265"/>
      <c r="G151" s="462"/>
      <c r="H151" s="285"/>
      <c r="I151" s="464"/>
      <c r="J151" s="285"/>
      <c r="K151" s="464"/>
      <c r="L151" s="285"/>
      <c r="M151" s="299">
        <f t="shared" si="5"/>
        <v>0</v>
      </c>
      <c r="N151" s="1090">
        <v>16</v>
      </c>
    </row>
    <row r="152" spans="1:14">
      <c r="A152" s="1089">
        <v>17</v>
      </c>
      <c r="B152" s="1087"/>
      <c r="C152" s="446"/>
      <c r="D152" s="285"/>
      <c r="E152" s="285"/>
      <c r="F152" s="265"/>
      <c r="G152" s="462"/>
      <c r="H152" s="285"/>
      <c r="I152" s="464"/>
      <c r="J152" s="285"/>
      <c r="K152" s="464"/>
      <c r="L152" s="285"/>
      <c r="M152" s="299">
        <f t="shared" si="5"/>
        <v>0</v>
      </c>
      <c r="N152" s="1090">
        <v>17</v>
      </c>
    </row>
    <row r="153" spans="1:14">
      <c r="A153" s="1089">
        <v>18</v>
      </c>
      <c r="B153" s="1087"/>
      <c r="C153" s="446"/>
      <c r="D153" s="248"/>
      <c r="E153" s="248"/>
      <c r="F153" s="247"/>
      <c r="G153" s="334"/>
      <c r="H153" s="248"/>
      <c r="I153" s="245"/>
      <c r="J153" s="248"/>
      <c r="K153" s="245"/>
      <c r="L153" s="248"/>
      <c r="M153" s="299">
        <f t="shared" si="5"/>
        <v>0</v>
      </c>
      <c r="N153" s="1090">
        <v>18</v>
      </c>
    </row>
    <row r="154" spans="1:14">
      <c r="A154" s="1089">
        <v>19</v>
      </c>
      <c r="B154" s="1087"/>
      <c r="C154" s="446"/>
      <c r="D154" s="285"/>
      <c r="E154" s="285"/>
      <c r="F154" s="265"/>
      <c r="G154" s="462"/>
      <c r="H154" s="285"/>
      <c r="I154" s="464"/>
      <c r="J154" s="285"/>
      <c r="K154" s="464"/>
      <c r="L154" s="285"/>
      <c r="M154" s="299">
        <f t="shared" si="5"/>
        <v>0</v>
      </c>
      <c r="N154" s="1090">
        <v>19</v>
      </c>
    </row>
    <row r="155" spans="1:14">
      <c r="A155" s="1072">
        <v>20</v>
      </c>
      <c r="B155" s="1087"/>
      <c r="C155" s="446"/>
      <c r="D155" s="285"/>
      <c r="E155" s="285"/>
      <c r="F155" s="265"/>
      <c r="G155" s="462"/>
      <c r="H155" s="285"/>
      <c r="I155" s="464"/>
      <c r="J155" s="285"/>
      <c r="K155" s="464"/>
      <c r="L155" s="285"/>
      <c r="M155" s="299">
        <f t="shared" si="5"/>
        <v>0</v>
      </c>
      <c r="N155" s="1090">
        <v>20</v>
      </c>
    </row>
    <row r="156" spans="1:14">
      <c r="A156" s="1089">
        <v>21</v>
      </c>
      <c r="B156" s="1087"/>
      <c r="C156" s="446"/>
      <c r="D156" s="285"/>
      <c r="E156" s="285"/>
      <c r="F156" s="265"/>
      <c r="G156" s="462"/>
      <c r="H156" s="285"/>
      <c r="I156" s="464"/>
      <c r="J156" s="285"/>
      <c r="K156" s="464"/>
      <c r="L156" s="285"/>
      <c r="M156" s="299">
        <f t="shared" si="5"/>
        <v>0</v>
      </c>
      <c r="N156" s="1090">
        <v>21</v>
      </c>
    </row>
    <row r="157" spans="1:14">
      <c r="A157" s="1089">
        <v>22</v>
      </c>
      <c r="B157" s="1087"/>
      <c r="C157" s="446"/>
      <c r="D157" s="285"/>
      <c r="E157" s="285"/>
      <c r="F157" s="265"/>
      <c r="G157" s="462"/>
      <c r="H157" s="285"/>
      <c r="I157" s="464"/>
      <c r="J157" s="285"/>
      <c r="K157" s="464"/>
      <c r="L157" s="285"/>
      <c r="M157" s="299">
        <f t="shared" si="5"/>
        <v>0</v>
      </c>
      <c r="N157" s="1090">
        <v>22</v>
      </c>
    </row>
    <row r="158" spans="1:14">
      <c r="A158" s="1089">
        <v>23</v>
      </c>
      <c r="B158" s="1087"/>
      <c r="C158" s="446"/>
      <c r="D158" s="285"/>
      <c r="E158" s="285"/>
      <c r="F158" s="265"/>
      <c r="G158" s="462"/>
      <c r="H158" s="285"/>
      <c r="I158" s="464"/>
      <c r="J158" s="285"/>
      <c r="K158" s="464"/>
      <c r="L158" s="285"/>
      <c r="M158" s="299">
        <f t="shared" si="5"/>
        <v>0</v>
      </c>
      <c r="N158" s="1090">
        <v>23</v>
      </c>
    </row>
    <row r="159" spans="1:14">
      <c r="A159" s="1089">
        <v>24</v>
      </c>
      <c r="B159" s="1087"/>
      <c r="C159" s="446"/>
      <c r="D159" s="285"/>
      <c r="E159" s="285"/>
      <c r="F159" s="265"/>
      <c r="G159" s="462"/>
      <c r="H159" s="285"/>
      <c r="I159" s="464"/>
      <c r="J159" s="285"/>
      <c r="K159" s="464"/>
      <c r="L159" s="285"/>
      <c r="M159" s="299">
        <f t="shared" si="5"/>
        <v>0</v>
      </c>
      <c r="N159" s="1090">
        <v>24</v>
      </c>
    </row>
    <row r="160" spans="1:14">
      <c r="A160" s="1089">
        <v>25</v>
      </c>
      <c r="B160" s="1087"/>
      <c r="C160" s="446"/>
      <c r="D160" s="285"/>
      <c r="E160" s="285"/>
      <c r="F160" s="265"/>
      <c r="G160" s="462"/>
      <c r="H160" s="285"/>
      <c r="I160" s="464"/>
      <c r="J160" s="285"/>
      <c r="K160" s="464"/>
      <c r="L160" s="285"/>
      <c r="M160" s="299">
        <f t="shared" si="5"/>
        <v>0</v>
      </c>
      <c r="N160" s="1090">
        <v>25</v>
      </c>
    </row>
    <row r="161" spans="1:14">
      <c r="A161" s="1089">
        <v>26</v>
      </c>
      <c r="B161" s="1087"/>
      <c r="C161" s="446"/>
      <c r="D161" s="285"/>
      <c r="E161" s="285"/>
      <c r="F161" s="265"/>
      <c r="G161" s="462"/>
      <c r="H161" s="285"/>
      <c r="I161" s="464"/>
      <c r="J161" s="285"/>
      <c r="K161" s="464"/>
      <c r="L161" s="285"/>
      <c r="M161" s="299">
        <f t="shared" si="5"/>
        <v>0</v>
      </c>
      <c r="N161" s="1090">
        <v>26</v>
      </c>
    </row>
    <row r="162" spans="1:14">
      <c r="A162" s="1089">
        <v>27</v>
      </c>
      <c r="B162" s="1087"/>
      <c r="C162" s="446"/>
      <c r="D162" s="285"/>
      <c r="E162" s="285"/>
      <c r="F162" s="265"/>
      <c r="G162" s="462"/>
      <c r="H162" s="285"/>
      <c r="I162" s="464"/>
      <c r="J162" s="285"/>
      <c r="K162" s="464"/>
      <c r="L162" s="285"/>
      <c r="M162" s="299">
        <f t="shared" si="5"/>
        <v>0</v>
      </c>
      <c r="N162" s="1090">
        <v>27</v>
      </c>
    </row>
    <row r="163" spans="1:14">
      <c r="A163" s="1089">
        <v>28</v>
      </c>
      <c r="B163" s="1087"/>
      <c r="C163" s="446"/>
      <c r="D163" s="285"/>
      <c r="E163" s="285"/>
      <c r="F163" s="265"/>
      <c r="G163" s="462"/>
      <c r="H163" s="285"/>
      <c r="I163" s="464"/>
      <c r="J163" s="285"/>
      <c r="K163" s="464"/>
      <c r="L163" s="285"/>
      <c r="M163" s="299">
        <f t="shared" si="5"/>
        <v>0</v>
      </c>
      <c r="N163" s="1090">
        <v>28</v>
      </c>
    </row>
    <row r="164" spans="1:14">
      <c r="A164" s="1089">
        <v>29</v>
      </c>
      <c r="B164" s="1087"/>
      <c r="C164" s="446"/>
      <c r="D164" s="285"/>
      <c r="E164" s="285"/>
      <c r="F164" s="265"/>
      <c r="G164" s="462"/>
      <c r="H164" s="285"/>
      <c r="I164" s="464"/>
      <c r="J164" s="285"/>
      <c r="K164" s="464"/>
      <c r="L164" s="285"/>
      <c r="M164" s="299">
        <f t="shared" si="5"/>
        <v>0</v>
      </c>
      <c r="N164" s="1090">
        <v>29</v>
      </c>
    </row>
    <row r="165" spans="1:14">
      <c r="A165" s="1089">
        <v>30</v>
      </c>
      <c r="B165" s="1087"/>
      <c r="C165" s="446"/>
      <c r="D165" s="285"/>
      <c r="E165" s="285"/>
      <c r="F165" s="265"/>
      <c r="G165" s="462"/>
      <c r="H165" s="285"/>
      <c r="I165" s="464"/>
      <c r="J165" s="285"/>
      <c r="K165" s="464"/>
      <c r="L165" s="285"/>
      <c r="M165" s="299">
        <f t="shared" si="5"/>
        <v>0</v>
      </c>
      <c r="N165" s="1090">
        <v>30</v>
      </c>
    </row>
    <row r="166" spans="1:14">
      <c r="A166" s="1089">
        <v>31</v>
      </c>
      <c r="B166" s="1087"/>
      <c r="C166" s="446"/>
      <c r="D166" s="285"/>
      <c r="E166" s="285"/>
      <c r="F166" s="265"/>
      <c r="G166" s="462"/>
      <c r="H166" s="285"/>
      <c r="I166" s="464"/>
      <c r="J166" s="285"/>
      <c r="K166" s="464"/>
      <c r="L166" s="285"/>
      <c r="M166" s="299">
        <f t="shared" si="5"/>
        <v>0</v>
      </c>
      <c r="N166" s="1090">
        <v>31</v>
      </c>
    </row>
    <row r="167" spans="1:14">
      <c r="A167" s="1089">
        <v>32</v>
      </c>
      <c r="B167" s="1087"/>
      <c r="C167" s="446"/>
      <c r="D167" s="248"/>
      <c r="E167" s="248"/>
      <c r="F167" s="247"/>
      <c r="G167" s="334"/>
      <c r="H167" s="248"/>
      <c r="I167" s="245"/>
      <c r="J167" s="248"/>
      <c r="K167" s="245"/>
      <c r="L167" s="248"/>
      <c r="M167" s="299">
        <f t="shared" si="5"/>
        <v>0</v>
      </c>
      <c r="N167" s="1090">
        <v>32</v>
      </c>
    </row>
    <row r="168" spans="1:14">
      <c r="A168" s="1089">
        <v>33</v>
      </c>
      <c r="B168" s="1087"/>
      <c r="C168" s="446"/>
      <c r="D168" s="285"/>
      <c r="E168" s="285"/>
      <c r="F168" s="265"/>
      <c r="G168" s="462"/>
      <c r="H168" s="285"/>
      <c r="I168" s="464"/>
      <c r="J168" s="285"/>
      <c r="K168" s="464"/>
      <c r="L168" s="285"/>
      <c r="M168" s="299">
        <f t="shared" si="5"/>
        <v>0</v>
      </c>
      <c r="N168" s="1090">
        <v>33</v>
      </c>
    </row>
    <row r="169" spans="1:14">
      <c r="A169" s="1089">
        <v>34</v>
      </c>
      <c r="B169" s="1087"/>
      <c r="C169" s="446"/>
      <c r="D169" s="285"/>
      <c r="E169" s="285"/>
      <c r="F169" s="265"/>
      <c r="G169" s="462"/>
      <c r="H169" s="285"/>
      <c r="I169" s="464"/>
      <c r="J169" s="285"/>
      <c r="K169" s="464"/>
      <c r="L169" s="285"/>
      <c r="M169" s="299">
        <f t="shared" si="5"/>
        <v>0</v>
      </c>
      <c r="N169" s="1090">
        <v>34</v>
      </c>
    </row>
    <row r="170" spans="1:14">
      <c r="A170" s="1089">
        <v>35</v>
      </c>
      <c r="B170" s="1087"/>
      <c r="C170" s="446"/>
      <c r="D170" s="285"/>
      <c r="E170" s="285"/>
      <c r="F170" s="265"/>
      <c r="G170" s="462"/>
      <c r="H170" s="285"/>
      <c r="I170" s="464"/>
      <c r="J170" s="285"/>
      <c r="K170" s="464"/>
      <c r="L170" s="285"/>
      <c r="M170" s="299">
        <f t="shared" si="5"/>
        <v>0</v>
      </c>
      <c r="N170" s="1090">
        <v>35</v>
      </c>
    </row>
    <row r="171" spans="1:14">
      <c r="A171" s="1089">
        <v>36</v>
      </c>
      <c r="B171" s="1087"/>
      <c r="C171" s="446"/>
      <c r="D171" s="285"/>
      <c r="E171" s="285"/>
      <c r="F171" s="265"/>
      <c r="G171" s="462"/>
      <c r="H171" s="285"/>
      <c r="I171" s="464"/>
      <c r="J171" s="285"/>
      <c r="K171" s="464"/>
      <c r="L171" s="285"/>
      <c r="M171" s="299">
        <f t="shared" si="5"/>
        <v>0</v>
      </c>
      <c r="N171" s="1090">
        <v>36</v>
      </c>
    </row>
    <row r="172" spans="1:14">
      <c r="A172" s="1089">
        <v>37</v>
      </c>
      <c r="B172" s="1087"/>
      <c r="C172" s="446"/>
      <c r="D172" s="285"/>
      <c r="E172" s="285"/>
      <c r="F172" s="265"/>
      <c r="G172" s="462"/>
      <c r="H172" s="285"/>
      <c r="I172" s="464"/>
      <c r="J172" s="285"/>
      <c r="K172" s="464"/>
      <c r="L172" s="285"/>
      <c r="M172" s="299">
        <f t="shared" si="5"/>
        <v>0</v>
      </c>
      <c r="N172" s="1090">
        <v>37</v>
      </c>
    </row>
    <row r="173" spans="1:14">
      <c r="A173" s="1089">
        <v>38</v>
      </c>
      <c r="B173" s="1087"/>
      <c r="C173" s="446"/>
      <c r="D173" s="285"/>
      <c r="E173" s="285"/>
      <c r="F173" s="265"/>
      <c r="G173" s="462"/>
      <c r="H173" s="285"/>
      <c r="I173" s="464"/>
      <c r="J173" s="285"/>
      <c r="K173" s="464"/>
      <c r="L173" s="285"/>
      <c r="M173" s="299">
        <f t="shared" si="5"/>
        <v>0</v>
      </c>
      <c r="N173" s="1090">
        <v>38</v>
      </c>
    </row>
    <row r="174" spans="1:14">
      <c r="A174" s="1089">
        <v>39</v>
      </c>
      <c r="B174" s="1087"/>
      <c r="C174" s="446"/>
      <c r="D174" s="248"/>
      <c r="E174" s="248"/>
      <c r="F174" s="247"/>
      <c r="G174" s="334"/>
      <c r="H174" s="248"/>
      <c r="I174" s="245"/>
      <c r="J174" s="248"/>
      <c r="K174" s="245"/>
      <c r="L174" s="248"/>
      <c r="M174" s="299">
        <f t="shared" si="5"/>
        <v>0</v>
      </c>
      <c r="N174" s="1090">
        <v>39</v>
      </c>
    </row>
    <row r="175" spans="1:14">
      <c r="A175" s="1072">
        <v>40</v>
      </c>
      <c r="B175" s="1087"/>
      <c r="C175" s="446"/>
      <c r="D175" s="285"/>
      <c r="E175" s="285"/>
      <c r="F175" s="265"/>
      <c r="G175" s="462"/>
      <c r="H175" s="285"/>
      <c r="I175" s="464"/>
      <c r="J175" s="285"/>
      <c r="K175" s="464"/>
      <c r="L175" s="285"/>
      <c r="M175" s="299">
        <f t="shared" si="5"/>
        <v>0</v>
      </c>
      <c r="N175" s="1082">
        <v>40</v>
      </c>
    </row>
    <row r="176" spans="1:14">
      <c r="A176" s="1089">
        <v>41</v>
      </c>
      <c r="B176" s="1087"/>
      <c r="C176" s="446"/>
      <c r="D176" s="285"/>
      <c r="E176" s="285"/>
      <c r="F176" s="265"/>
      <c r="G176" s="462"/>
      <c r="H176" s="285"/>
      <c r="I176" s="464"/>
      <c r="J176" s="285"/>
      <c r="K176" s="464"/>
      <c r="L176" s="285"/>
      <c r="M176" s="299">
        <f t="shared" si="5"/>
        <v>0</v>
      </c>
      <c r="N176" s="1090">
        <v>41</v>
      </c>
    </row>
    <row r="177" spans="1:14">
      <c r="A177" s="1089">
        <v>42</v>
      </c>
      <c r="B177" s="1087"/>
      <c r="C177" s="446"/>
      <c r="D177" s="285"/>
      <c r="E177" s="285"/>
      <c r="F177" s="265"/>
      <c r="G177" s="462"/>
      <c r="H177" s="285"/>
      <c r="I177" s="464"/>
      <c r="J177" s="285"/>
      <c r="K177" s="464"/>
      <c r="L177" s="285"/>
      <c r="M177" s="299">
        <f t="shared" si="5"/>
        <v>0</v>
      </c>
      <c r="N177" s="1090">
        <v>42</v>
      </c>
    </row>
    <row r="178" spans="1:14">
      <c r="A178" s="1089">
        <v>43</v>
      </c>
      <c r="B178" s="1087"/>
      <c r="C178" s="446"/>
      <c r="D178" s="285"/>
      <c r="E178" s="285"/>
      <c r="F178" s="265"/>
      <c r="G178" s="462"/>
      <c r="H178" s="285"/>
      <c r="I178" s="464"/>
      <c r="J178" s="285"/>
      <c r="K178" s="464"/>
      <c r="L178" s="285"/>
      <c r="M178" s="299">
        <f t="shared" si="5"/>
        <v>0</v>
      </c>
      <c r="N178" s="1090">
        <v>43</v>
      </c>
    </row>
    <row r="179" spans="1:14">
      <c r="A179" s="1089">
        <v>44</v>
      </c>
      <c r="B179" s="1087"/>
      <c r="C179" s="446"/>
      <c r="D179" s="285"/>
      <c r="E179" s="285"/>
      <c r="F179" s="265"/>
      <c r="G179" s="462"/>
      <c r="H179" s="285"/>
      <c r="I179" s="464"/>
      <c r="J179" s="285"/>
      <c r="K179" s="464"/>
      <c r="L179" s="285"/>
      <c r="M179" s="299">
        <f t="shared" si="5"/>
        <v>0</v>
      </c>
      <c r="N179" s="1090">
        <v>44</v>
      </c>
    </row>
    <row r="180" spans="1:14">
      <c r="A180" s="1089">
        <v>45</v>
      </c>
      <c r="B180" s="1087"/>
      <c r="C180" s="446"/>
      <c r="D180" s="285"/>
      <c r="E180" s="285"/>
      <c r="F180" s="265"/>
      <c r="G180" s="462"/>
      <c r="H180" s="285"/>
      <c r="I180" s="464"/>
      <c r="J180" s="285"/>
      <c r="K180" s="464"/>
      <c r="L180" s="285"/>
      <c r="M180" s="299">
        <f t="shared" si="5"/>
        <v>0</v>
      </c>
      <c r="N180" s="1090">
        <v>45</v>
      </c>
    </row>
    <row r="181" spans="1:14">
      <c r="A181" s="1089">
        <v>46</v>
      </c>
      <c r="B181" s="1087"/>
      <c r="C181" s="446"/>
      <c r="D181" s="285"/>
      <c r="E181" s="285"/>
      <c r="F181" s="265"/>
      <c r="G181" s="462"/>
      <c r="H181" s="285"/>
      <c r="I181" s="464"/>
      <c r="J181" s="285"/>
      <c r="K181" s="464"/>
      <c r="L181" s="285"/>
      <c r="M181" s="299">
        <f t="shared" si="5"/>
        <v>0</v>
      </c>
      <c r="N181" s="1090">
        <v>46</v>
      </c>
    </row>
    <row r="182" spans="1:14">
      <c r="A182" s="1089">
        <v>47</v>
      </c>
      <c r="B182" s="1087"/>
      <c r="C182" s="446"/>
      <c r="D182" s="248"/>
      <c r="E182" s="248"/>
      <c r="F182" s="247"/>
      <c r="G182" s="334"/>
      <c r="H182" s="248"/>
      <c r="I182" s="245"/>
      <c r="J182" s="248"/>
      <c r="K182" s="245"/>
      <c r="L182" s="248"/>
      <c r="M182" s="299">
        <f t="shared" si="5"/>
        <v>0</v>
      </c>
      <c r="N182" s="1090">
        <v>47</v>
      </c>
    </row>
    <row r="183" spans="1:14">
      <c r="A183" s="1089">
        <v>48</v>
      </c>
      <c r="B183" s="1087"/>
      <c r="C183" s="446"/>
      <c r="D183" s="285"/>
      <c r="E183" s="285"/>
      <c r="F183" s="265"/>
      <c r="G183" s="462"/>
      <c r="H183" s="285"/>
      <c r="I183" s="464"/>
      <c r="J183" s="285"/>
      <c r="K183" s="464"/>
      <c r="L183" s="285"/>
      <c r="M183" s="299">
        <f t="shared" si="5"/>
        <v>0</v>
      </c>
      <c r="N183" s="1090">
        <v>48</v>
      </c>
    </row>
    <row r="184" spans="1:14">
      <c r="A184" s="1089">
        <v>49</v>
      </c>
      <c r="B184" s="1087"/>
      <c r="C184" s="446"/>
      <c r="D184" s="285"/>
      <c r="E184" s="285"/>
      <c r="F184" s="265"/>
      <c r="G184" s="462"/>
      <c r="H184" s="285"/>
      <c r="I184" s="464"/>
      <c r="J184" s="285"/>
      <c r="K184" s="464"/>
      <c r="L184" s="285"/>
      <c r="M184" s="299">
        <f t="shared" si="5"/>
        <v>0</v>
      </c>
      <c r="N184" s="1090">
        <v>49</v>
      </c>
    </row>
    <row r="185" spans="1:14">
      <c r="A185" s="1089">
        <v>50</v>
      </c>
      <c r="B185" s="1087"/>
      <c r="C185" s="446"/>
      <c r="D185" s="285"/>
      <c r="E185" s="285"/>
      <c r="F185" s="265"/>
      <c r="G185" s="462"/>
      <c r="H185" s="285"/>
      <c r="I185" s="464"/>
      <c r="J185" s="285"/>
      <c r="K185" s="464"/>
      <c r="L185" s="285"/>
      <c r="M185" s="299">
        <f t="shared" si="5"/>
        <v>0</v>
      </c>
      <c r="N185" s="1090">
        <v>50</v>
      </c>
    </row>
    <row r="186" spans="1:14">
      <c r="A186" s="1089">
        <v>51</v>
      </c>
      <c r="B186" s="1087"/>
      <c r="C186" s="446"/>
      <c r="D186" s="248"/>
      <c r="E186" s="248"/>
      <c r="F186" s="247"/>
      <c r="G186" s="334"/>
      <c r="H186" s="248"/>
      <c r="I186" s="245"/>
      <c r="J186" s="248"/>
      <c r="K186" s="245"/>
      <c r="L186" s="248"/>
      <c r="M186" s="299">
        <f t="shared" si="5"/>
        <v>0</v>
      </c>
      <c r="N186" s="1090">
        <v>51</v>
      </c>
    </row>
    <row r="187" spans="1:14" ht="15.75" thickBot="1">
      <c r="A187" s="1188">
        <v>52</v>
      </c>
      <c r="B187" s="466"/>
      <c r="C187" s="800"/>
      <c r="D187" s="467"/>
      <c r="E187" s="467"/>
      <c r="F187" s="468"/>
      <c r="G187" s="469"/>
      <c r="H187" s="467"/>
      <c r="I187" s="235"/>
      <c r="J187" s="467"/>
      <c r="K187" s="235"/>
      <c r="L187" s="467"/>
      <c r="M187" s="470">
        <f>SUM(M180:M186)</f>
        <v>0</v>
      </c>
      <c r="N187" s="1189">
        <v>52</v>
      </c>
    </row>
    <row r="189" spans="1:14">
      <c r="A189" s="12" t="s">
        <v>1614</v>
      </c>
      <c r="B189" s="12"/>
      <c r="C189" s="12"/>
      <c r="D189" s="12"/>
      <c r="E189" s="12"/>
      <c r="F189" s="12"/>
      <c r="G189" s="12" t="s">
        <v>1615</v>
      </c>
      <c r="H189" s="12"/>
      <c r="I189" s="12"/>
      <c r="J189" s="12"/>
      <c r="K189" s="12"/>
      <c r="L189" s="12"/>
      <c r="M189" s="12"/>
      <c r="N189" s="12"/>
    </row>
  </sheetData>
  <printOptions horizontalCentered="1" verticalCentered="1"/>
  <pageMargins left="0.5" right="0.5" top="0.5" bottom="0.5" header="0.5" footer="0.5"/>
  <pageSetup scale="70" orientation="portrait" horizontalDpi="300" verticalDpi="300" r:id="rId1"/>
  <headerFooter alignWithMargins="0"/>
  <rowBreaks count="2" manualBreakCount="2">
    <brk id="62" max="16383" man="1"/>
    <brk id="127" max="16383" man="1"/>
  </rowBreaks>
  <colBreaks count="1" manualBreakCount="1">
    <brk id="6"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K185"/>
  <sheetViews>
    <sheetView defaultGridColor="0" colorId="22" zoomScaleNormal="100" zoomScaleSheetLayoutView="90" workbookViewId="0">
      <selection activeCell="B21" sqref="B21"/>
    </sheetView>
  </sheetViews>
  <sheetFormatPr defaultColWidth="9.6640625" defaultRowHeight="15"/>
  <cols>
    <col min="1" max="1" width="4.6640625" style="1479" customWidth="1"/>
    <col min="2" max="2" width="43.21875" style="1479" customWidth="1"/>
    <col min="3" max="3" width="18.6640625" style="1479" customWidth="1"/>
    <col min="4" max="4" width="10.6640625" style="1479" customWidth="1"/>
    <col min="5" max="5" width="14.6640625" style="1479" customWidth="1"/>
    <col min="6" max="6" width="15" style="1479" customWidth="1"/>
    <col min="7" max="7" width="16.88671875" style="1479" bestFit="1" customWidth="1"/>
    <col min="8" max="16384" width="9.6640625" style="1479"/>
  </cols>
  <sheetData>
    <row r="1" spans="1:10">
      <c r="A1" s="1943" t="s">
        <v>1785</v>
      </c>
      <c r="B1" s="1944"/>
      <c r="C1" s="1944"/>
      <c r="D1" s="1987" t="s">
        <v>1330</v>
      </c>
      <c r="E1" s="1944"/>
      <c r="F1" s="1987" t="s">
        <v>1787</v>
      </c>
      <c r="G1" s="2035" t="s">
        <v>1788</v>
      </c>
    </row>
    <row r="2" spans="1:10">
      <c r="A2" s="1480" t="str">
        <f>'Data Sheet'!$C$25</f>
        <v xml:space="preserve">Niagara Mohawk Power Corporation </v>
      </c>
      <c r="D2" s="1969" t="s">
        <v>1616</v>
      </c>
      <c r="F2" s="1969" t="s">
        <v>1790</v>
      </c>
      <c r="G2" s="2001"/>
    </row>
    <row r="3" spans="1:10" ht="15" customHeight="1">
      <c r="A3" s="1958"/>
      <c r="D3" s="1969" t="s">
        <v>1617</v>
      </c>
      <c r="F3" s="1540" t="str">
        <f>'Data Sheet'!$C$40</f>
        <v>April 12, 2018</v>
      </c>
      <c r="G3" s="1541" t="str">
        <f>'Data Sheet'!$C$38</f>
        <v>December 31, 2017</v>
      </c>
    </row>
    <row r="4" spans="1:10" ht="15" customHeight="1">
      <c r="A4" s="2114" t="s">
        <v>1618</v>
      </c>
      <c r="B4" s="2115"/>
      <c r="C4" s="2115"/>
      <c r="D4" s="2115"/>
      <c r="E4" s="2115"/>
      <c r="F4" s="2115"/>
      <c r="G4" s="2116"/>
    </row>
    <row r="5" spans="1:10">
      <c r="A5" s="1993"/>
      <c r="B5" s="1962"/>
      <c r="C5" s="1962"/>
      <c r="D5" s="1962"/>
      <c r="E5" s="1962"/>
      <c r="F5" s="1962"/>
      <c r="G5" s="1994"/>
    </row>
    <row r="6" spans="1:10">
      <c r="A6" s="1958"/>
      <c r="B6" s="1479" t="s">
        <v>1831</v>
      </c>
      <c r="G6" s="1948"/>
    </row>
    <row r="7" spans="1:10">
      <c r="A7" s="1958"/>
      <c r="B7" s="1479" t="s">
        <v>527</v>
      </c>
      <c r="G7" s="1948"/>
    </row>
    <row r="8" spans="1:10">
      <c r="A8" s="1958"/>
      <c r="B8" s="1479" t="s">
        <v>1832</v>
      </c>
      <c r="G8" s="1948"/>
    </row>
    <row r="9" spans="1:10">
      <c r="A9" s="2528"/>
      <c r="B9" s="1867" t="s">
        <v>206</v>
      </c>
      <c r="C9" s="1867"/>
      <c r="D9" s="1867"/>
      <c r="E9" s="1867"/>
      <c r="F9" s="1867"/>
      <c r="G9" s="2531"/>
    </row>
    <row r="10" spans="1:10">
      <c r="A10" s="2528"/>
      <c r="B10" s="1867" t="s">
        <v>4607</v>
      </c>
      <c r="C10" s="1867"/>
      <c r="D10" s="1867"/>
      <c r="E10" s="1867"/>
      <c r="F10" s="1867"/>
      <c r="G10" s="2531" t="s">
        <v>1774</v>
      </c>
      <c r="J10" s="1479" t="s">
        <v>1774</v>
      </c>
    </row>
    <row r="11" spans="1:10">
      <c r="A11" s="2528"/>
      <c r="B11" s="2526" t="s">
        <v>4350</v>
      </c>
      <c r="C11" s="1867"/>
      <c r="D11" s="1867"/>
      <c r="E11" s="1867"/>
      <c r="F11" s="1867"/>
      <c r="G11" s="2531"/>
    </row>
    <row r="12" spans="1:10">
      <c r="A12" s="2528"/>
      <c r="B12" s="2526" t="s">
        <v>4394</v>
      </c>
      <c r="C12" s="1867"/>
      <c r="D12" s="1867"/>
      <c r="E12" s="1867"/>
      <c r="F12" s="1867"/>
      <c r="G12" s="2531"/>
    </row>
    <row r="13" spans="1:10">
      <c r="A13" s="2528"/>
      <c r="B13" s="2526" t="s">
        <v>4351</v>
      </c>
      <c r="C13" s="1867"/>
      <c r="D13" s="1867"/>
      <c r="E13" s="1867"/>
      <c r="F13" s="1867"/>
      <c r="G13" s="2531"/>
    </row>
    <row r="14" spans="1:10">
      <c r="A14" s="2528"/>
      <c r="B14" s="1867" t="s">
        <v>4395</v>
      </c>
      <c r="C14" s="1867"/>
      <c r="D14" s="1867"/>
      <c r="E14" s="1867"/>
      <c r="F14" s="1867"/>
      <c r="G14" s="2531"/>
    </row>
    <row r="15" spans="1:10">
      <c r="A15" s="1958"/>
      <c r="G15" s="1948"/>
    </row>
    <row r="16" spans="1:10">
      <c r="A16" s="2110"/>
      <c r="B16" s="1960"/>
      <c r="C16" s="2532" t="s">
        <v>3959</v>
      </c>
      <c r="D16" s="1995" t="s">
        <v>1444</v>
      </c>
      <c r="E16" s="1955"/>
      <c r="F16" s="1960"/>
      <c r="G16" s="1997"/>
    </row>
    <row r="17" spans="1:7">
      <c r="A17" s="2039"/>
      <c r="B17" s="1965" t="s">
        <v>1445</v>
      </c>
      <c r="C17" s="2533" t="s">
        <v>3960</v>
      </c>
      <c r="D17" s="1965" t="s">
        <v>176</v>
      </c>
      <c r="E17" s="1965" t="s">
        <v>1826</v>
      </c>
      <c r="F17" s="1965" t="s">
        <v>530</v>
      </c>
      <c r="G17" s="1968" t="s">
        <v>3175</v>
      </c>
    </row>
    <row r="18" spans="1:7">
      <c r="A18" s="2039" t="s">
        <v>562</v>
      </c>
      <c r="B18" s="1965" t="s">
        <v>1668</v>
      </c>
      <c r="C18" s="2533" t="s">
        <v>4396</v>
      </c>
      <c r="D18" s="1965" t="s">
        <v>2217</v>
      </c>
      <c r="E18" s="1969"/>
      <c r="F18" s="1969"/>
      <c r="G18" s="1968" t="s">
        <v>2501</v>
      </c>
    </row>
    <row r="19" spans="1:7">
      <c r="A19" s="2040" t="s">
        <v>1446</v>
      </c>
      <c r="B19" s="2042" t="s">
        <v>3536</v>
      </c>
      <c r="C19" s="2534" t="s">
        <v>3006</v>
      </c>
      <c r="D19" s="2042" t="s">
        <v>3007</v>
      </c>
      <c r="E19" s="2042" t="s">
        <v>3008</v>
      </c>
      <c r="F19" s="2042" t="s">
        <v>535</v>
      </c>
      <c r="G19" s="1972" t="s">
        <v>550</v>
      </c>
    </row>
    <row r="20" spans="1:7">
      <c r="A20" s="2039">
        <v>1</v>
      </c>
      <c r="B20" s="1969" t="s">
        <v>5163</v>
      </c>
      <c r="C20" s="2893">
        <v>40101151</v>
      </c>
      <c r="D20" s="2894" t="s">
        <v>5109</v>
      </c>
      <c r="E20" s="2891">
        <v>8039518</v>
      </c>
      <c r="F20" s="2891">
        <v>951406301</v>
      </c>
      <c r="G20" s="3093">
        <f>C20-E20+F20</f>
        <v>983467934</v>
      </c>
    </row>
    <row r="21" spans="1:7">
      <c r="A21" s="2039">
        <v>2</v>
      </c>
      <c r="B21" s="1969" t="s">
        <v>5164</v>
      </c>
      <c r="C21" s="2893">
        <v>403469</v>
      </c>
      <c r="D21" s="2894" t="s">
        <v>2904</v>
      </c>
      <c r="E21" s="3310"/>
      <c r="F21" s="3310"/>
      <c r="G21" s="3093">
        <f t="shared" ref="G21:G61" si="0">C21-E21+F21</f>
        <v>403469</v>
      </c>
    </row>
    <row r="22" spans="1:7">
      <c r="A22" s="2039">
        <v>3</v>
      </c>
      <c r="B22" s="1969" t="s">
        <v>5165</v>
      </c>
      <c r="C22" s="1673">
        <v>0</v>
      </c>
      <c r="D22" s="2894" t="s">
        <v>5109</v>
      </c>
      <c r="E22" s="2891">
        <v>58821</v>
      </c>
      <c r="F22" s="2891">
        <v>58876</v>
      </c>
      <c r="G22" s="3093">
        <f t="shared" ref="G22:G59" si="1">C22-E22+F22</f>
        <v>55</v>
      </c>
    </row>
    <row r="23" spans="1:7">
      <c r="A23" s="2039">
        <v>4</v>
      </c>
      <c r="B23" s="1969" t="s">
        <v>5166</v>
      </c>
      <c r="C23" s="3096">
        <v>766895</v>
      </c>
      <c r="D23" s="2894" t="s">
        <v>5156</v>
      </c>
      <c r="E23" s="2891">
        <v>6788942</v>
      </c>
      <c r="F23" s="2891">
        <v>9144597</v>
      </c>
      <c r="G23" s="3093">
        <f t="shared" si="1"/>
        <v>3122550</v>
      </c>
    </row>
    <row r="24" spans="1:7">
      <c r="A24" s="2039">
        <v>5</v>
      </c>
      <c r="B24" s="1969" t="s">
        <v>5167</v>
      </c>
      <c r="C24" s="3096">
        <v>2937434</v>
      </c>
      <c r="D24" s="2894" t="s">
        <v>5168</v>
      </c>
      <c r="E24" s="2891">
        <v>6747059</v>
      </c>
      <c r="F24" s="2891">
        <v>4312468</v>
      </c>
      <c r="G24" s="3093">
        <f t="shared" si="1"/>
        <v>502843</v>
      </c>
    </row>
    <row r="25" spans="1:7">
      <c r="A25" s="2039">
        <v>6</v>
      </c>
      <c r="B25" s="1969" t="s">
        <v>5169</v>
      </c>
      <c r="C25" s="3096">
        <v>90751</v>
      </c>
      <c r="D25" s="2894" t="s">
        <v>5188</v>
      </c>
      <c r="E25" s="2891">
        <v>15</v>
      </c>
      <c r="F25" s="2891">
        <v>67463</v>
      </c>
      <c r="G25" s="3093">
        <f t="shared" si="1"/>
        <v>158199</v>
      </c>
    </row>
    <row r="26" spans="1:7">
      <c r="A26" s="2039">
        <v>7</v>
      </c>
      <c r="B26" s="1969" t="s">
        <v>5172</v>
      </c>
      <c r="C26" s="3096">
        <v>2521445</v>
      </c>
      <c r="D26" s="2894" t="s">
        <v>6529</v>
      </c>
      <c r="E26" s="2891">
        <v>2339846</v>
      </c>
      <c r="F26" s="2891">
        <v>3782393</v>
      </c>
      <c r="G26" s="3093">
        <f t="shared" si="1"/>
        <v>3963992</v>
      </c>
    </row>
    <row r="27" spans="1:7">
      <c r="A27" s="2039">
        <v>8</v>
      </c>
      <c r="B27" s="1969" t="s">
        <v>5173</v>
      </c>
      <c r="C27" s="3096">
        <v>4820928</v>
      </c>
      <c r="D27" s="2894" t="s">
        <v>6530</v>
      </c>
      <c r="E27" s="2891">
        <v>1493890</v>
      </c>
      <c r="F27" s="2891">
        <v>12145698</v>
      </c>
      <c r="G27" s="3093">
        <f t="shared" si="1"/>
        <v>15472736</v>
      </c>
    </row>
    <row r="28" spans="1:7">
      <c r="A28" s="2039">
        <v>9</v>
      </c>
      <c r="B28" s="1969" t="s">
        <v>5174</v>
      </c>
      <c r="C28" s="3096">
        <v>8261181</v>
      </c>
      <c r="D28" s="2894" t="s">
        <v>5175</v>
      </c>
      <c r="E28" s="2891">
        <v>8766058</v>
      </c>
      <c r="F28" s="2891">
        <v>7762300</v>
      </c>
      <c r="G28" s="3093">
        <f t="shared" si="1"/>
        <v>7257423</v>
      </c>
    </row>
    <row r="29" spans="1:7">
      <c r="A29" s="2039">
        <v>10</v>
      </c>
      <c r="B29" s="1969" t="s">
        <v>5176</v>
      </c>
      <c r="C29" s="3096">
        <v>-570280</v>
      </c>
      <c r="D29" s="2894" t="s">
        <v>5170</v>
      </c>
      <c r="E29" s="2891"/>
      <c r="F29" s="2891">
        <v>570280</v>
      </c>
      <c r="G29" s="1672">
        <v>0</v>
      </c>
    </row>
    <row r="30" spans="1:7">
      <c r="A30" s="2039">
        <v>11</v>
      </c>
      <c r="B30" s="1969" t="s">
        <v>5177</v>
      </c>
      <c r="C30" s="3096">
        <v>6179914</v>
      </c>
      <c r="D30" s="2894" t="s">
        <v>5109</v>
      </c>
      <c r="E30" s="2891">
        <v>1007300</v>
      </c>
      <c r="F30" s="2891">
        <v>29158</v>
      </c>
      <c r="G30" s="3093">
        <f t="shared" si="1"/>
        <v>5201772</v>
      </c>
    </row>
    <row r="31" spans="1:7">
      <c r="A31" s="2039">
        <v>12</v>
      </c>
      <c r="B31" s="1969" t="s">
        <v>5178</v>
      </c>
      <c r="C31" s="3096">
        <v>2286509</v>
      </c>
      <c r="D31" s="2894" t="s">
        <v>2904</v>
      </c>
      <c r="E31" s="2891"/>
      <c r="F31" s="2891">
        <v>725500</v>
      </c>
      <c r="G31" s="3093">
        <f t="shared" si="1"/>
        <v>3012009</v>
      </c>
    </row>
    <row r="32" spans="1:7">
      <c r="A32" s="2039">
        <v>13</v>
      </c>
      <c r="B32" s="1969" t="s">
        <v>5179</v>
      </c>
      <c r="C32" s="3096">
        <v>2758654</v>
      </c>
      <c r="D32" s="2894" t="s">
        <v>2904</v>
      </c>
      <c r="E32" s="3310"/>
      <c r="F32" s="2891">
        <v>1104283</v>
      </c>
      <c r="G32" s="3093">
        <f t="shared" si="1"/>
        <v>3862937</v>
      </c>
    </row>
    <row r="33" spans="1:7">
      <c r="A33" s="2039">
        <v>14</v>
      </c>
      <c r="B33" s="1969" t="s">
        <v>5138</v>
      </c>
      <c r="C33" s="3096">
        <v>946481</v>
      </c>
      <c r="D33" s="2894" t="s">
        <v>2904</v>
      </c>
      <c r="E33" s="3310"/>
      <c r="F33" s="2891">
        <v>1815472</v>
      </c>
      <c r="G33" s="3093">
        <f t="shared" si="1"/>
        <v>2761953</v>
      </c>
    </row>
    <row r="34" spans="1:7">
      <c r="A34" s="2039">
        <v>15</v>
      </c>
      <c r="B34" s="1969" t="s">
        <v>5180</v>
      </c>
      <c r="C34" s="3096">
        <v>1559951</v>
      </c>
      <c r="D34" s="2894" t="s">
        <v>5181</v>
      </c>
      <c r="E34" s="2891">
        <v>3512077</v>
      </c>
      <c r="F34" s="2891">
        <v>2495172</v>
      </c>
      <c r="G34" s="3093">
        <f t="shared" si="1"/>
        <v>543046</v>
      </c>
    </row>
    <row r="35" spans="1:7">
      <c r="A35" s="2039">
        <v>16</v>
      </c>
      <c r="B35" s="1969" t="s">
        <v>5182</v>
      </c>
      <c r="C35" s="3096">
        <v>141138977</v>
      </c>
      <c r="D35" s="2894" t="s">
        <v>2904</v>
      </c>
      <c r="E35" s="2891"/>
      <c r="F35" s="2891">
        <v>29000000</v>
      </c>
      <c r="G35" s="3093">
        <f t="shared" si="1"/>
        <v>170138977</v>
      </c>
    </row>
    <row r="36" spans="1:7">
      <c r="A36" s="2039">
        <v>17</v>
      </c>
      <c r="B36" s="1969" t="s">
        <v>5183</v>
      </c>
      <c r="C36" s="3096">
        <v>19181768</v>
      </c>
      <c r="D36" s="2894" t="s">
        <v>5109</v>
      </c>
      <c r="E36" s="2891">
        <v>6002320</v>
      </c>
      <c r="F36" s="2891">
        <v>90505</v>
      </c>
      <c r="G36" s="3093">
        <f t="shared" si="1"/>
        <v>13269953</v>
      </c>
    </row>
    <row r="37" spans="1:7">
      <c r="A37" s="2039">
        <v>18</v>
      </c>
      <c r="B37" s="1969" t="s">
        <v>6525</v>
      </c>
      <c r="C37" s="3096">
        <v>0</v>
      </c>
      <c r="D37" s="2894" t="s">
        <v>5153</v>
      </c>
      <c r="E37" s="2891">
        <v>64667938</v>
      </c>
      <c r="F37" s="2891">
        <v>11356711</v>
      </c>
      <c r="G37" s="3093">
        <f t="shared" si="1"/>
        <v>-53311227</v>
      </c>
    </row>
    <row r="38" spans="1:7">
      <c r="A38" s="2039">
        <v>19</v>
      </c>
      <c r="B38" s="1969" t="s">
        <v>6526</v>
      </c>
      <c r="C38" s="3096">
        <v>0</v>
      </c>
      <c r="D38" s="2894" t="s">
        <v>6522</v>
      </c>
      <c r="E38" s="2891">
        <v>14145407</v>
      </c>
      <c r="F38" s="2891">
        <v>2248171</v>
      </c>
      <c r="G38" s="3093">
        <f t="shared" si="1"/>
        <v>-11897236</v>
      </c>
    </row>
    <row r="39" spans="1:7">
      <c r="A39" s="2039">
        <v>20</v>
      </c>
      <c r="B39" s="1969" t="s">
        <v>6527</v>
      </c>
      <c r="C39" s="3096">
        <v>0</v>
      </c>
      <c r="D39" s="2894" t="s">
        <v>5202</v>
      </c>
      <c r="E39" s="2891">
        <v>1581</v>
      </c>
      <c r="F39" s="2891">
        <v>500000</v>
      </c>
      <c r="G39" s="3093">
        <f t="shared" si="1"/>
        <v>498419</v>
      </c>
    </row>
    <row r="40" spans="1:7">
      <c r="A40" s="2039">
        <v>21</v>
      </c>
      <c r="B40" s="1969" t="s">
        <v>5184</v>
      </c>
      <c r="C40" s="3096">
        <v>45909331</v>
      </c>
      <c r="D40" s="2894" t="s">
        <v>2904</v>
      </c>
      <c r="E40" s="2891"/>
      <c r="F40" s="2891">
        <v>10786841</v>
      </c>
      <c r="G40" s="3093">
        <f t="shared" si="1"/>
        <v>56696172</v>
      </c>
    </row>
    <row r="41" spans="1:7">
      <c r="A41" s="2039">
        <v>22</v>
      </c>
      <c r="B41" s="1969" t="s">
        <v>5185</v>
      </c>
      <c r="C41" s="3096">
        <v>90479</v>
      </c>
      <c r="D41" s="2894" t="s">
        <v>2904</v>
      </c>
      <c r="E41" s="3310"/>
      <c r="F41" s="2891"/>
      <c r="G41" s="3093">
        <f t="shared" si="1"/>
        <v>90479</v>
      </c>
    </row>
    <row r="42" spans="1:7">
      <c r="A42" s="2039">
        <v>23</v>
      </c>
      <c r="B42" s="1969" t="s">
        <v>5186</v>
      </c>
      <c r="C42" s="3096">
        <v>20966441</v>
      </c>
      <c r="D42" s="2894" t="s">
        <v>5187</v>
      </c>
      <c r="E42" s="3310">
        <v>7040977</v>
      </c>
      <c r="F42" s="2891">
        <v>68825121</v>
      </c>
      <c r="G42" s="3093">
        <f t="shared" si="1"/>
        <v>82750585</v>
      </c>
    </row>
    <row r="43" spans="1:7">
      <c r="A43" s="2039">
        <v>24</v>
      </c>
      <c r="B43" s="1969" t="s">
        <v>6651</v>
      </c>
      <c r="C43" s="3096">
        <v>1770101</v>
      </c>
      <c r="D43" s="2894" t="s">
        <v>5188</v>
      </c>
      <c r="E43" s="2891">
        <v>360041</v>
      </c>
      <c r="F43" s="2891">
        <v>25174</v>
      </c>
      <c r="G43" s="3093">
        <f t="shared" si="1"/>
        <v>1435234</v>
      </c>
    </row>
    <row r="44" spans="1:7">
      <c r="A44" s="2039">
        <v>25</v>
      </c>
      <c r="B44" s="1969" t="s">
        <v>5190</v>
      </c>
      <c r="C44" s="3096">
        <v>57486030</v>
      </c>
      <c r="D44" s="2894" t="s">
        <v>2904</v>
      </c>
      <c r="E44" s="2891"/>
      <c r="F44" s="2891"/>
      <c r="G44" s="3093">
        <f t="shared" si="1"/>
        <v>57486030</v>
      </c>
    </row>
    <row r="45" spans="1:7">
      <c r="A45" s="2039">
        <v>26</v>
      </c>
      <c r="B45" s="1969" t="s">
        <v>5189</v>
      </c>
      <c r="C45" s="3096">
        <v>166719</v>
      </c>
      <c r="D45" s="2894" t="s">
        <v>5188</v>
      </c>
      <c r="E45" s="2891">
        <v>33911</v>
      </c>
      <c r="F45" s="2891">
        <v>2371</v>
      </c>
      <c r="G45" s="3093">
        <f t="shared" si="1"/>
        <v>135179</v>
      </c>
    </row>
    <row r="46" spans="1:7">
      <c r="A46" s="2039">
        <v>27</v>
      </c>
      <c r="B46" s="1969" t="s">
        <v>5191</v>
      </c>
      <c r="C46" s="3096">
        <v>68593</v>
      </c>
      <c r="D46" s="2894" t="s">
        <v>2904</v>
      </c>
      <c r="E46" s="2891"/>
      <c r="F46" s="2891"/>
      <c r="G46" s="3093">
        <f t="shared" si="1"/>
        <v>68593</v>
      </c>
    </row>
    <row r="47" spans="1:7">
      <c r="A47" s="2039">
        <v>28</v>
      </c>
      <c r="B47" s="1969" t="s">
        <v>5192</v>
      </c>
      <c r="C47" s="3096">
        <v>821232</v>
      </c>
      <c r="D47" s="2894" t="s">
        <v>5159</v>
      </c>
      <c r="E47" s="2891">
        <v>1623228</v>
      </c>
      <c r="F47" s="2891">
        <v>1123729</v>
      </c>
      <c r="G47" s="3093">
        <f t="shared" si="1"/>
        <v>321733</v>
      </c>
    </row>
    <row r="48" spans="1:7">
      <c r="A48" s="2039">
        <v>29</v>
      </c>
      <c r="B48" s="1969" t="s">
        <v>5193</v>
      </c>
      <c r="C48" s="3096">
        <v>17992200</v>
      </c>
      <c r="D48" s="2894" t="s">
        <v>5159</v>
      </c>
      <c r="E48" s="2891">
        <v>191631481</v>
      </c>
      <c r="F48" s="2891">
        <v>193745990</v>
      </c>
      <c r="G48" s="3093">
        <f t="shared" si="1"/>
        <v>20106709</v>
      </c>
    </row>
    <row r="49" spans="1:11">
      <c r="A49" s="2039">
        <v>30</v>
      </c>
      <c r="B49" s="1988" t="s">
        <v>5194</v>
      </c>
      <c r="C49" s="3096">
        <v>13328766</v>
      </c>
      <c r="D49" s="2894" t="s">
        <v>2904</v>
      </c>
      <c r="E49" s="3426"/>
      <c r="F49" s="2897">
        <v>4000000</v>
      </c>
      <c r="G49" s="3093">
        <f t="shared" si="1"/>
        <v>17328766</v>
      </c>
    </row>
    <row r="50" spans="1:11">
      <c r="A50" s="2039">
        <v>31</v>
      </c>
      <c r="B50" s="1988" t="s">
        <v>5195</v>
      </c>
      <c r="C50" s="3096">
        <v>407326</v>
      </c>
      <c r="D50" s="2894" t="s">
        <v>2904</v>
      </c>
      <c r="E50" s="2892"/>
      <c r="F50" s="3425"/>
      <c r="G50" s="3093">
        <f t="shared" si="1"/>
        <v>407326</v>
      </c>
    </row>
    <row r="51" spans="1:11">
      <c r="A51" s="2039">
        <v>32</v>
      </c>
      <c r="B51" s="1988" t="s">
        <v>5196</v>
      </c>
      <c r="C51" s="3096">
        <v>19954891</v>
      </c>
      <c r="D51" s="2894" t="s">
        <v>2904</v>
      </c>
      <c r="E51" s="3426"/>
      <c r="F51" s="2897">
        <v>9000000</v>
      </c>
      <c r="G51" s="3093">
        <f t="shared" si="1"/>
        <v>28954891</v>
      </c>
    </row>
    <row r="52" spans="1:11">
      <c r="A52" s="2039">
        <v>33</v>
      </c>
      <c r="B52" s="1988" t="s">
        <v>5197</v>
      </c>
      <c r="C52" s="3096">
        <v>269</v>
      </c>
      <c r="D52" s="2894" t="s">
        <v>2904</v>
      </c>
      <c r="E52" s="3426"/>
      <c r="F52" s="3425"/>
      <c r="G52" s="3093">
        <f t="shared" si="1"/>
        <v>269</v>
      </c>
    </row>
    <row r="53" spans="1:11">
      <c r="A53" s="1964">
        <v>34</v>
      </c>
      <c r="B53" s="1988" t="s">
        <v>5199</v>
      </c>
      <c r="C53" s="3096">
        <v>3500128</v>
      </c>
      <c r="D53" s="2894" t="s">
        <v>2904</v>
      </c>
      <c r="E53" s="2892"/>
      <c r="F53" s="2897"/>
      <c r="G53" s="3093">
        <f t="shared" si="1"/>
        <v>3500128</v>
      </c>
    </row>
    <row r="54" spans="1:11">
      <c r="A54" s="1964">
        <v>35</v>
      </c>
      <c r="B54" s="1988" t="s">
        <v>5200</v>
      </c>
      <c r="C54" s="3096">
        <v>80890</v>
      </c>
      <c r="D54" s="2894" t="s">
        <v>5201</v>
      </c>
      <c r="E54" s="2892">
        <v>372343</v>
      </c>
      <c r="F54" s="2897">
        <v>291453</v>
      </c>
      <c r="G54" s="1672">
        <v>0</v>
      </c>
      <c r="K54" s="1479" t="s">
        <v>1774</v>
      </c>
    </row>
    <row r="55" spans="1:11">
      <c r="A55" s="1964">
        <v>36</v>
      </c>
      <c r="B55" s="1988" t="s">
        <v>6652</v>
      </c>
      <c r="C55" s="3096">
        <v>6698583</v>
      </c>
      <c r="D55" s="2894" t="s">
        <v>5202</v>
      </c>
      <c r="E55" s="2892">
        <v>19858</v>
      </c>
      <c r="F55" s="2897">
        <v>4484414</v>
      </c>
      <c r="G55" s="3093">
        <f t="shared" si="1"/>
        <v>11163139</v>
      </c>
    </row>
    <row r="56" spans="1:11">
      <c r="A56" s="1964">
        <v>37</v>
      </c>
      <c r="B56" s="1988" t="s">
        <v>5203</v>
      </c>
      <c r="C56" s="2895">
        <v>82201313</v>
      </c>
      <c r="D56" s="2896" t="s">
        <v>5162</v>
      </c>
      <c r="E56" s="2892">
        <v>96000000</v>
      </c>
      <c r="F56" s="2897">
        <v>124151140</v>
      </c>
      <c r="G56" s="3093">
        <f t="shared" si="1"/>
        <v>110352453</v>
      </c>
    </row>
    <row r="57" spans="1:11">
      <c r="A57" s="1964">
        <v>38</v>
      </c>
      <c r="B57" s="1988" t="s">
        <v>5204</v>
      </c>
      <c r="C57" s="2895">
        <v>1200000</v>
      </c>
      <c r="D57" s="2896" t="s">
        <v>2904</v>
      </c>
      <c r="E57" s="2891"/>
      <c r="F57" s="2892"/>
      <c r="G57" s="3093">
        <f t="shared" si="1"/>
        <v>1200000</v>
      </c>
    </row>
    <row r="58" spans="1:11">
      <c r="A58" s="1964">
        <v>39</v>
      </c>
      <c r="B58" s="1988" t="s">
        <v>5205</v>
      </c>
      <c r="C58" s="2898">
        <v>75772717</v>
      </c>
      <c r="D58" s="2896" t="s">
        <v>2904</v>
      </c>
      <c r="E58" s="2891"/>
      <c r="F58" s="2892">
        <v>14529895</v>
      </c>
      <c r="G58" s="3093">
        <f t="shared" si="1"/>
        <v>90302612</v>
      </c>
    </row>
    <row r="59" spans="1:11">
      <c r="A59" s="1964">
        <v>40</v>
      </c>
      <c r="B59" s="1969" t="s">
        <v>6653</v>
      </c>
      <c r="C59" s="2893">
        <v>15386</v>
      </c>
      <c r="D59" s="2899" t="s">
        <v>2904</v>
      </c>
      <c r="E59" s="2891"/>
      <c r="F59" s="2892"/>
      <c r="G59" s="3093">
        <f t="shared" si="1"/>
        <v>15386</v>
      </c>
    </row>
    <row r="60" spans="1:11">
      <c r="A60" s="1964">
        <v>41</v>
      </c>
      <c r="B60" s="1988"/>
      <c r="C60" s="3096"/>
      <c r="D60" s="2894"/>
      <c r="E60" s="2892"/>
      <c r="F60" s="2897"/>
      <c r="G60" s="3093"/>
    </row>
    <row r="61" spans="1:11" ht="15.75">
      <c r="A61" s="1964">
        <v>42</v>
      </c>
      <c r="B61" s="3043" t="s">
        <v>536</v>
      </c>
      <c r="C61" s="2895">
        <f>C127</f>
        <v>468932728</v>
      </c>
      <c r="D61" s="2894"/>
      <c r="E61" s="2892">
        <f>E127</f>
        <v>125403201</v>
      </c>
      <c r="F61" s="2895">
        <f>F127</f>
        <v>325294136</v>
      </c>
      <c r="G61" s="3093">
        <f t="shared" si="0"/>
        <v>668823663</v>
      </c>
    </row>
    <row r="62" spans="1:11" ht="15.75">
      <c r="A62" s="1964">
        <v>43</v>
      </c>
      <c r="B62" s="3043"/>
      <c r="C62" s="2895"/>
      <c r="D62" s="2895"/>
      <c r="E62" s="2895"/>
      <c r="F62" s="2895"/>
      <c r="G62" s="3093"/>
    </row>
    <row r="63" spans="1:11" ht="15.75" thickBot="1">
      <c r="A63" s="2100">
        <v>44</v>
      </c>
      <c r="B63" s="2118" t="s">
        <v>1447</v>
      </c>
      <c r="C63" s="2902">
        <f>SUM(C20:C62)</f>
        <v>1050749351</v>
      </c>
      <c r="D63" s="2119"/>
      <c r="E63" s="1904">
        <f>SUM(E20:E62)</f>
        <v>546055812</v>
      </c>
      <c r="F63" s="1904">
        <f>SUM(F20:F62)</f>
        <v>1794875612</v>
      </c>
      <c r="G63" s="1901">
        <f>SUM(G20:G62)</f>
        <v>2299569151</v>
      </c>
      <c r="H63" s="3467"/>
      <c r="I63" s="3442"/>
    </row>
    <row r="64" spans="1:11">
      <c r="A64" s="1479" t="s">
        <v>1774</v>
      </c>
      <c r="C64" s="1479" t="s">
        <v>3879</v>
      </c>
    </row>
    <row r="65" spans="1:7">
      <c r="A65" s="2536" t="s">
        <v>4646</v>
      </c>
      <c r="B65" s="2536"/>
      <c r="C65" s="2120"/>
      <c r="D65" s="2120"/>
      <c r="F65" s="1574" t="s">
        <v>1448</v>
      </c>
      <c r="G65" s="1574"/>
    </row>
    <row r="66" spans="1:7">
      <c r="A66" s="1574" t="s">
        <v>1449</v>
      </c>
      <c r="B66" s="1574"/>
      <c r="C66" s="1574"/>
      <c r="D66" s="1574"/>
      <c r="E66" s="1574"/>
      <c r="F66" s="1574"/>
      <c r="G66" s="1574"/>
    </row>
    <row r="67" spans="1:7">
      <c r="A67" s="2538"/>
      <c r="B67" s="1820"/>
      <c r="C67" s="2537"/>
      <c r="D67" s="1820"/>
      <c r="E67" s="1820"/>
      <c r="F67" s="1820"/>
      <c r="G67" s="1820"/>
    </row>
    <row r="68" spans="1:7">
      <c r="B68" s="1820"/>
      <c r="C68" s="1820"/>
      <c r="D68" s="1820"/>
      <c r="E68" s="1820"/>
      <c r="F68" s="1820"/>
      <c r="G68" s="1820"/>
    </row>
    <row r="69" spans="1:7" ht="15.75">
      <c r="A69" s="2103" t="s">
        <v>555</v>
      </c>
      <c r="B69" s="1574"/>
      <c r="C69" s="1574"/>
      <c r="D69" s="1574"/>
      <c r="E69" s="1574"/>
      <c r="F69" s="1574"/>
      <c r="G69" s="1574"/>
    </row>
    <row r="71" spans="1:7" ht="15.75" thickBot="1">
      <c r="A71" s="1479" t="str">
        <f>'Data Sheet'!$C$25</f>
        <v xml:space="preserve">Niagara Mohawk Power Corporation </v>
      </c>
      <c r="F71" s="3037" t="str">
        <f>'Data Sheet'!$C$40</f>
        <v>April 12, 2018</v>
      </c>
      <c r="G71" s="1479" t="str">
        <f>'Data Sheet'!$C$38</f>
        <v>December 31, 2017</v>
      </c>
    </row>
    <row r="72" spans="1:7">
      <c r="A72" s="1943"/>
      <c r="B72" s="1944"/>
      <c r="C72" s="1944"/>
      <c r="D72" s="1944"/>
      <c r="E72" s="1944"/>
      <c r="F72" s="1944"/>
      <c r="G72" s="1530"/>
    </row>
    <row r="73" spans="1:7">
      <c r="A73" s="2108" t="s">
        <v>1618</v>
      </c>
      <c r="B73" s="1574"/>
      <c r="C73" s="1574"/>
      <c r="D73" s="1574"/>
      <c r="E73" s="1574"/>
      <c r="F73" s="1574"/>
      <c r="G73" s="2109"/>
    </row>
    <row r="74" spans="1:7">
      <c r="A74" s="1949"/>
      <c r="B74" s="1539"/>
      <c r="C74" s="1539"/>
      <c r="D74" s="1539"/>
      <c r="E74" s="1539"/>
      <c r="F74" s="1539"/>
      <c r="G74" s="1991"/>
    </row>
    <row r="75" spans="1:7">
      <c r="A75" s="2110"/>
      <c r="B75" s="1960"/>
      <c r="C75" s="2532" t="s">
        <v>3959</v>
      </c>
      <c r="D75" s="1995" t="s">
        <v>1444</v>
      </c>
      <c r="E75" s="1955"/>
      <c r="F75" s="1960"/>
      <c r="G75" s="1997"/>
    </row>
    <row r="76" spans="1:7">
      <c r="A76" s="2039"/>
      <c r="B76" s="1965" t="s">
        <v>1445</v>
      </c>
      <c r="C76" s="2533" t="s">
        <v>3960</v>
      </c>
      <c r="D76" s="1965" t="s">
        <v>176</v>
      </c>
      <c r="E76" s="1965" t="s">
        <v>1826</v>
      </c>
      <c r="F76" s="1965" t="s">
        <v>530</v>
      </c>
      <c r="G76" s="1968" t="s">
        <v>3175</v>
      </c>
    </row>
    <row r="77" spans="1:7">
      <c r="A77" s="2039" t="s">
        <v>562</v>
      </c>
      <c r="B77" s="1965" t="s">
        <v>1668</v>
      </c>
      <c r="C77" s="2533" t="s">
        <v>4396</v>
      </c>
      <c r="D77" s="1965" t="s">
        <v>2217</v>
      </c>
      <c r="E77" s="1969"/>
      <c r="F77" s="1969"/>
      <c r="G77" s="1968" t="s">
        <v>2501</v>
      </c>
    </row>
    <row r="78" spans="1:7">
      <c r="A78" s="2040" t="s">
        <v>1446</v>
      </c>
      <c r="B78" s="2042" t="s">
        <v>3536</v>
      </c>
      <c r="C78" s="2534" t="s">
        <v>3006</v>
      </c>
      <c r="D78" s="2042" t="s">
        <v>3007</v>
      </c>
      <c r="E78" s="2042" t="s">
        <v>3008</v>
      </c>
      <c r="F78" s="1971" t="s">
        <v>535</v>
      </c>
      <c r="G78" s="2043" t="s">
        <v>550</v>
      </c>
    </row>
    <row r="79" spans="1:7">
      <c r="A79" s="2039">
        <v>1</v>
      </c>
      <c r="B79" s="1969" t="s">
        <v>5206</v>
      </c>
      <c r="C79" s="2893">
        <v>475501</v>
      </c>
      <c r="D79" s="2899" t="s">
        <v>5109</v>
      </c>
      <c r="E79" s="2891">
        <v>608671</v>
      </c>
      <c r="F79" s="2892">
        <v>133170</v>
      </c>
      <c r="G79" s="1672">
        <v>0</v>
      </c>
    </row>
    <row r="80" spans="1:7">
      <c r="A80" s="2039">
        <v>2</v>
      </c>
      <c r="B80" s="1969" t="s">
        <v>5207</v>
      </c>
      <c r="C80" s="2893">
        <v>3070430</v>
      </c>
      <c r="D80" s="2899" t="s">
        <v>5153</v>
      </c>
      <c r="E80" s="2891">
        <v>862295</v>
      </c>
      <c r="F80" s="2892">
        <v>7237567</v>
      </c>
      <c r="G80" s="3093">
        <f t="shared" ref="G80:G121" si="2">C80-E80+F80</f>
        <v>9445702</v>
      </c>
    </row>
    <row r="81" spans="1:7">
      <c r="A81" s="2039">
        <v>3</v>
      </c>
      <c r="B81" s="1969" t="s">
        <v>5208</v>
      </c>
      <c r="C81" s="2893">
        <v>21897</v>
      </c>
      <c r="D81" s="2899" t="s">
        <v>5171</v>
      </c>
      <c r="E81" s="3096">
        <v>146248</v>
      </c>
      <c r="F81" s="3095">
        <v>1652042</v>
      </c>
      <c r="G81" s="3093">
        <f t="shared" si="2"/>
        <v>1527691</v>
      </c>
    </row>
    <row r="82" spans="1:7">
      <c r="A82" s="2039">
        <v>4</v>
      </c>
      <c r="B82" s="1969" t="s">
        <v>5209</v>
      </c>
      <c r="C82" s="2893">
        <v>50829108</v>
      </c>
      <c r="D82" s="2899" t="s">
        <v>2904</v>
      </c>
      <c r="E82" s="3096"/>
      <c r="F82" s="2892"/>
      <c r="G82" s="3093">
        <f t="shared" si="2"/>
        <v>50829108</v>
      </c>
    </row>
    <row r="83" spans="1:7">
      <c r="A83" s="2039">
        <v>5</v>
      </c>
      <c r="B83" s="1969" t="s">
        <v>5125</v>
      </c>
      <c r="C83" s="2893">
        <v>6185508</v>
      </c>
      <c r="D83" s="2899" t="s">
        <v>5109</v>
      </c>
      <c r="E83" s="3096">
        <v>9462015</v>
      </c>
      <c r="F83" s="3095">
        <v>3804502</v>
      </c>
      <c r="G83" s="3093">
        <f t="shared" si="2"/>
        <v>527995</v>
      </c>
    </row>
    <row r="84" spans="1:7">
      <c r="A84" s="2039">
        <v>6</v>
      </c>
      <c r="B84" s="1969" t="s">
        <v>5210</v>
      </c>
      <c r="C84" s="2893">
        <v>62806</v>
      </c>
      <c r="D84" s="2899" t="s">
        <v>2904</v>
      </c>
      <c r="E84" s="2891"/>
      <c r="F84" s="2892"/>
      <c r="G84" s="3093">
        <f t="shared" si="2"/>
        <v>62806</v>
      </c>
    </row>
    <row r="85" spans="1:7">
      <c r="A85" s="2039">
        <v>7</v>
      </c>
      <c r="B85" s="1969" t="s">
        <v>5126</v>
      </c>
      <c r="C85" s="3096">
        <v>3318348</v>
      </c>
      <c r="D85" s="2899" t="s">
        <v>5211</v>
      </c>
      <c r="E85" s="2891">
        <v>25143523</v>
      </c>
      <c r="F85" s="2892">
        <v>29271531</v>
      </c>
      <c r="G85" s="3093">
        <f t="shared" si="2"/>
        <v>7446356</v>
      </c>
    </row>
    <row r="86" spans="1:7">
      <c r="A86" s="2039">
        <v>8</v>
      </c>
      <c r="B86" s="1969" t="s">
        <v>5212</v>
      </c>
      <c r="C86" s="2893">
        <v>8872</v>
      </c>
      <c r="D86" s="2899" t="s">
        <v>5161</v>
      </c>
      <c r="E86" s="3096">
        <v>1368</v>
      </c>
      <c r="F86" s="3095"/>
      <c r="G86" s="3093">
        <f t="shared" si="2"/>
        <v>7504</v>
      </c>
    </row>
    <row r="87" spans="1:7">
      <c r="A87" s="2039">
        <v>9</v>
      </c>
      <c r="B87" s="1969" t="s">
        <v>5213</v>
      </c>
      <c r="C87" s="2893">
        <v>16567581</v>
      </c>
      <c r="D87" s="2899" t="s">
        <v>2904</v>
      </c>
      <c r="E87" s="2891"/>
      <c r="F87" s="2892">
        <v>2711896</v>
      </c>
      <c r="G87" s="3093">
        <f t="shared" si="2"/>
        <v>19279477</v>
      </c>
    </row>
    <row r="88" spans="1:7">
      <c r="A88" s="2039">
        <v>10</v>
      </c>
      <c r="B88" s="1969" t="s">
        <v>5214</v>
      </c>
      <c r="C88" s="2893">
        <v>3723054</v>
      </c>
      <c r="D88" s="2899" t="s">
        <v>2904</v>
      </c>
      <c r="E88" s="3096"/>
      <c r="F88" s="3095"/>
      <c r="G88" s="3093">
        <f t="shared" si="2"/>
        <v>3723054</v>
      </c>
    </row>
    <row r="89" spans="1:7">
      <c r="A89" s="2039">
        <v>11</v>
      </c>
      <c r="B89" s="1969" t="s">
        <v>5215</v>
      </c>
      <c r="C89" s="2893">
        <v>316134</v>
      </c>
      <c r="D89" s="2899" t="s">
        <v>2904</v>
      </c>
      <c r="E89" s="2891"/>
      <c r="F89" s="2892"/>
      <c r="G89" s="3093">
        <f t="shared" si="2"/>
        <v>316134</v>
      </c>
    </row>
    <row r="90" spans="1:7">
      <c r="A90" s="2039">
        <v>12</v>
      </c>
      <c r="B90" s="1969" t="s">
        <v>5216</v>
      </c>
      <c r="C90" s="2893">
        <v>6739520</v>
      </c>
      <c r="D90" s="2899" t="s">
        <v>5217</v>
      </c>
      <c r="E90" s="2891">
        <v>1239015</v>
      </c>
      <c r="F90" s="2892">
        <v>302249</v>
      </c>
      <c r="G90" s="3093">
        <f t="shared" si="2"/>
        <v>5802754</v>
      </c>
    </row>
    <row r="91" spans="1:7">
      <c r="A91" s="2039">
        <v>13</v>
      </c>
      <c r="B91" s="1969" t="s">
        <v>6531</v>
      </c>
      <c r="C91" s="3096">
        <v>0</v>
      </c>
      <c r="D91" s="2899" t="s">
        <v>5153</v>
      </c>
      <c r="E91" s="3096">
        <v>870874</v>
      </c>
      <c r="F91" s="2892">
        <v>896462</v>
      </c>
      <c r="G91" s="3093">
        <f t="shared" si="2"/>
        <v>25588</v>
      </c>
    </row>
    <row r="92" spans="1:7">
      <c r="A92" s="2039">
        <v>14</v>
      </c>
      <c r="B92" s="1969" t="s">
        <v>5218</v>
      </c>
      <c r="C92" s="2893">
        <v>-16362332</v>
      </c>
      <c r="D92" s="2899" t="s">
        <v>5160</v>
      </c>
      <c r="E92" s="3096">
        <v>7587034</v>
      </c>
      <c r="F92" s="3095"/>
      <c r="G92" s="3093">
        <f t="shared" si="2"/>
        <v>-23949366</v>
      </c>
    </row>
    <row r="93" spans="1:7">
      <c r="A93" s="2039">
        <v>15</v>
      </c>
      <c r="B93" s="1969" t="s">
        <v>5219</v>
      </c>
      <c r="C93" s="2893">
        <v>69791885</v>
      </c>
      <c r="D93" s="2899" t="s">
        <v>5160</v>
      </c>
      <c r="E93" s="3096">
        <v>3210045</v>
      </c>
      <c r="F93" s="3095">
        <v>9034495</v>
      </c>
      <c r="G93" s="3093">
        <f t="shared" si="2"/>
        <v>75616335</v>
      </c>
    </row>
    <row r="94" spans="1:7">
      <c r="A94" s="2039">
        <v>16</v>
      </c>
      <c r="B94" s="1969" t="s">
        <v>5220</v>
      </c>
      <c r="C94" s="2893">
        <v>6654953</v>
      </c>
      <c r="D94" s="2899" t="s">
        <v>5153</v>
      </c>
      <c r="E94" s="2891">
        <v>154938</v>
      </c>
      <c r="F94" s="3095">
        <v>2569772</v>
      </c>
      <c r="G94" s="3093">
        <f t="shared" si="2"/>
        <v>9069787</v>
      </c>
    </row>
    <row r="95" spans="1:7">
      <c r="A95" s="2039">
        <v>17</v>
      </c>
      <c r="B95" s="1969" t="s">
        <v>5221</v>
      </c>
      <c r="C95" s="2893">
        <v>45881686</v>
      </c>
      <c r="D95" s="2899" t="s">
        <v>5202</v>
      </c>
      <c r="E95" s="2891">
        <v>112531</v>
      </c>
      <c r="F95" s="3095">
        <v>25411677</v>
      </c>
      <c r="G95" s="3093">
        <f t="shared" si="2"/>
        <v>71180832</v>
      </c>
    </row>
    <row r="96" spans="1:7">
      <c r="A96" s="2039">
        <v>18</v>
      </c>
      <c r="B96" s="1969" t="s">
        <v>5139</v>
      </c>
      <c r="C96" s="2893">
        <v>2405622</v>
      </c>
      <c r="D96" s="2899" t="s">
        <v>5153</v>
      </c>
      <c r="E96" s="2891">
        <v>5188861</v>
      </c>
      <c r="F96" s="3095">
        <v>2783239</v>
      </c>
      <c r="G96" s="1672">
        <f t="shared" si="2"/>
        <v>0</v>
      </c>
    </row>
    <row r="97" spans="1:7">
      <c r="A97" s="2039">
        <v>19</v>
      </c>
      <c r="B97" s="1969" t="s">
        <v>5144</v>
      </c>
      <c r="C97" s="2893">
        <v>1329220</v>
      </c>
      <c r="D97" s="2899" t="s">
        <v>5170</v>
      </c>
      <c r="E97" s="3096">
        <v>12124</v>
      </c>
      <c r="F97" s="2892">
        <v>14496</v>
      </c>
      <c r="G97" s="3093">
        <f t="shared" si="2"/>
        <v>1331592</v>
      </c>
    </row>
    <row r="98" spans="1:7">
      <c r="A98" s="2039">
        <v>20</v>
      </c>
      <c r="B98" s="1969" t="s">
        <v>5222</v>
      </c>
      <c r="C98" s="2893">
        <v>4927507</v>
      </c>
      <c r="D98" s="2899" t="s">
        <v>2904</v>
      </c>
      <c r="E98" s="2891"/>
      <c r="F98" s="2892"/>
      <c r="G98" s="3093">
        <f t="shared" si="2"/>
        <v>4927507</v>
      </c>
    </row>
    <row r="99" spans="1:7">
      <c r="A99" s="2039">
        <v>21</v>
      </c>
      <c r="B99" s="1969" t="s">
        <v>5223</v>
      </c>
      <c r="C99" s="3096">
        <v>1248978</v>
      </c>
      <c r="D99" s="2899" t="s">
        <v>5168</v>
      </c>
      <c r="E99" s="2891">
        <v>1970000</v>
      </c>
      <c r="F99" s="2892">
        <v>1040650</v>
      </c>
      <c r="G99" s="3093">
        <f t="shared" si="2"/>
        <v>319628</v>
      </c>
    </row>
    <row r="100" spans="1:7">
      <c r="A100" s="2039">
        <v>22</v>
      </c>
      <c r="B100" s="1969" t="s">
        <v>5224</v>
      </c>
      <c r="C100" s="3096">
        <v>2019618</v>
      </c>
      <c r="D100" s="2899" t="s">
        <v>5225</v>
      </c>
      <c r="E100" s="2891">
        <v>263710</v>
      </c>
      <c r="F100" s="2892">
        <v>131855</v>
      </c>
      <c r="G100" s="3093">
        <f t="shared" si="2"/>
        <v>1887763</v>
      </c>
    </row>
    <row r="101" spans="1:7">
      <c r="A101" s="2039">
        <v>23</v>
      </c>
      <c r="B101" s="1969" t="s">
        <v>5226</v>
      </c>
      <c r="C101" s="2893">
        <v>443402</v>
      </c>
      <c r="D101" s="2899" t="s">
        <v>2904</v>
      </c>
      <c r="E101" s="3096"/>
      <c r="F101" s="3095"/>
      <c r="G101" s="3093">
        <f t="shared" si="2"/>
        <v>443402</v>
      </c>
    </row>
    <row r="102" spans="1:7">
      <c r="A102" s="2039">
        <v>24</v>
      </c>
      <c r="B102" s="1969" t="s">
        <v>5227</v>
      </c>
      <c r="C102" s="2893">
        <v>2895907</v>
      </c>
      <c r="D102" s="2899" t="s">
        <v>2904</v>
      </c>
      <c r="E102" s="2891"/>
      <c r="F102" s="2892"/>
      <c r="G102" s="3093">
        <f t="shared" si="2"/>
        <v>2895907</v>
      </c>
    </row>
    <row r="103" spans="1:7">
      <c r="A103" s="2039">
        <v>25</v>
      </c>
      <c r="B103" s="1969" t="s">
        <v>6532</v>
      </c>
      <c r="C103" s="3096">
        <v>0</v>
      </c>
      <c r="D103" s="2899" t="s">
        <v>5109</v>
      </c>
      <c r="E103" s="2891">
        <v>2275457</v>
      </c>
      <c r="F103" s="2892">
        <v>2499260</v>
      </c>
      <c r="G103" s="3093">
        <f t="shared" si="2"/>
        <v>223803</v>
      </c>
    </row>
    <row r="104" spans="1:7">
      <c r="A104" s="2039">
        <v>26</v>
      </c>
      <c r="B104" s="1969" t="s">
        <v>5228</v>
      </c>
      <c r="C104" s="2893">
        <v>-31862750</v>
      </c>
      <c r="D104" s="2899" t="s">
        <v>5109</v>
      </c>
      <c r="E104" s="3096">
        <v>42314795</v>
      </c>
      <c r="F104" s="3095">
        <v>34751546</v>
      </c>
      <c r="G104" s="3093">
        <f t="shared" si="2"/>
        <v>-39425999</v>
      </c>
    </row>
    <row r="105" spans="1:7">
      <c r="A105" s="2039">
        <v>27</v>
      </c>
      <c r="B105" s="1969" t="s">
        <v>5229</v>
      </c>
      <c r="C105" s="2893">
        <v>-5368691</v>
      </c>
      <c r="D105" s="2899" t="s">
        <v>5109</v>
      </c>
      <c r="E105" s="3096">
        <v>5875306</v>
      </c>
      <c r="F105" s="3095">
        <v>3894633</v>
      </c>
      <c r="G105" s="3093">
        <f t="shared" si="2"/>
        <v>-7349364</v>
      </c>
    </row>
    <row r="106" spans="1:7">
      <c r="A106" s="2039">
        <v>28</v>
      </c>
      <c r="B106" s="1969" t="s">
        <v>6533</v>
      </c>
      <c r="C106" s="3096">
        <v>0</v>
      </c>
      <c r="D106" s="2899" t="s">
        <v>2904</v>
      </c>
      <c r="E106" s="2891"/>
      <c r="F106" s="2892">
        <v>405425</v>
      </c>
      <c r="G106" s="3093">
        <f t="shared" si="2"/>
        <v>405425</v>
      </c>
    </row>
    <row r="107" spans="1:7">
      <c r="A107" s="2039">
        <v>29</v>
      </c>
      <c r="B107" s="1969" t="s">
        <v>5230</v>
      </c>
      <c r="C107" s="3096">
        <v>4916228</v>
      </c>
      <c r="D107" s="2899" t="s">
        <v>5159</v>
      </c>
      <c r="E107" s="2891"/>
      <c r="F107" s="2892">
        <v>2792102</v>
      </c>
      <c r="G107" s="3093">
        <f t="shared" si="2"/>
        <v>7708330</v>
      </c>
    </row>
    <row r="108" spans="1:7">
      <c r="A108" s="2039">
        <v>30</v>
      </c>
      <c r="B108" s="1969" t="s">
        <v>5231</v>
      </c>
      <c r="C108" s="2893">
        <v>2804676</v>
      </c>
      <c r="D108" s="2899" t="s">
        <v>5159</v>
      </c>
      <c r="E108" s="2891">
        <v>483517</v>
      </c>
      <c r="F108" s="2892">
        <v>916667</v>
      </c>
      <c r="G108" s="3093">
        <f t="shared" si="2"/>
        <v>3237826</v>
      </c>
    </row>
    <row r="109" spans="1:7">
      <c r="A109" s="2039">
        <v>31</v>
      </c>
      <c r="B109" s="1969" t="s">
        <v>5232</v>
      </c>
      <c r="C109" s="2893">
        <v>2980531</v>
      </c>
      <c r="D109" s="2899" t="s">
        <v>5153</v>
      </c>
      <c r="E109" s="2891">
        <v>1548464</v>
      </c>
      <c r="F109" s="2892">
        <v>3282711</v>
      </c>
      <c r="G109" s="3093">
        <f t="shared" si="2"/>
        <v>4714778</v>
      </c>
    </row>
    <row r="110" spans="1:7">
      <c r="A110" s="2039">
        <v>32</v>
      </c>
      <c r="B110" s="1988" t="s">
        <v>5233</v>
      </c>
      <c r="C110" s="2895">
        <v>281370</v>
      </c>
      <c r="D110" s="2901" t="s">
        <v>2904</v>
      </c>
      <c r="E110" s="2891"/>
      <c r="F110" s="2892">
        <v>305870</v>
      </c>
      <c r="G110" s="3093">
        <f t="shared" si="2"/>
        <v>587240</v>
      </c>
    </row>
    <row r="111" spans="1:7">
      <c r="A111" s="2039">
        <v>33</v>
      </c>
      <c r="B111" s="1988" t="s">
        <v>5234</v>
      </c>
      <c r="C111" s="2895">
        <v>5506184</v>
      </c>
      <c r="D111" s="2901" t="s">
        <v>5161</v>
      </c>
      <c r="E111" s="3096">
        <v>7881744</v>
      </c>
      <c r="F111" s="2892">
        <v>2375560</v>
      </c>
      <c r="G111" s="1672">
        <f t="shared" si="2"/>
        <v>0</v>
      </c>
    </row>
    <row r="112" spans="1:7">
      <c r="A112" s="1964">
        <v>34</v>
      </c>
      <c r="B112" s="1988" t="s">
        <v>5235</v>
      </c>
      <c r="C112" s="2895">
        <v>9142102</v>
      </c>
      <c r="D112" s="2901" t="s">
        <v>5161</v>
      </c>
      <c r="E112" s="2891">
        <v>103233</v>
      </c>
      <c r="F112" s="2892">
        <v>2219919</v>
      </c>
      <c r="G112" s="3093">
        <f t="shared" si="2"/>
        <v>11258788</v>
      </c>
    </row>
    <row r="113" spans="1:7">
      <c r="A113" s="1964">
        <v>35</v>
      </c>
      <c r="B113" s="1988" t="s">
        <v>5236</v>
      </c>
      <c r="C113" s="2895">
        <v>430504</v>
      </c>
      <c r="D113" s="2901" t="s">
        <v>5198</v>
      </c>
      <c r="E113" s="2891">
        <v>67225</v>
      </c>
      <c r="F113" s="2892"/>
      <c r="G113" s="3093">
        <f t="shared" si="2"/>
        <v>363279</v>
      </c>
    </row>
    <row r="114" spans="1:7">
      <c r="A114" s="1964">
        <v>36</v>
      </c>
      <c r="B114" s="1988" t="s">
        <v>5237</v>
      </c>
      <c r="C114" s="2895">
        <v>1401371</v>
      </c>
      <c r="D114" s="2901" t="s">
        <v>5153</v>
      </c>
      <c r="E114" s="3096"/>
      <c r="F114" s="2892">
        <v>1290664</v>
      </c>
      <c r="G114" s="3093">
        <f t="shared" si="2"/>
        <v>2692035</v>
      </c>
    </row>
    <row r="115" spans="1:7">
      <c r="A115" s="1964">
        <v>37</v>
      </c>
      <c r="B115" s="1988" t="s">
        <v>5238</v>
      </c>
      <c r="C115" s="2895">
        <v>19873</v>
      </c>
      <c r="D115" s="2901" t="s">
        <v>5162</v>
      </c>
      <c r="E115" s="2891">
        <v>408848</v>
      </c>
      <c r="F115" s="2892">
        <v>464816</v>
      </c>
      <c r="G115" s="3093">
        <f t="shared" si="2"/>
        <v>75841</v>
      </c>
    </row>
    <row r="116" spans="1:7">
      <c r="A116" s="1964">
        <v>38</v>
      </c>
      <c r="B116" s="1988" t="s">
        <v>5239</v>
      </c>
      <c r="C116" s="2895">
        <v>1256610</v>
      </c>
      <c r="D116" s="2901" t="s">
        <v>5162</v>
      </c>
      <c r="E116" s="2891">
        <v>182029</v>
      </c>
      <c r="F116" s="2892">
        <v>41667</v>
      </c>
      <c r="G116" s="3093">
        <f t="shared" si="2"/>
        <v>1116248</v>
      </c>
    </row>
    <row r="117" spans="1:7">
      <c r="A117" s="1964">
        <v>39</v>
      </c>
      <c r="B117" s="1988" t="s">
        <v>5240</v>
      </c>
      <c r="C117" s="2898">
        <v>389612</v>
      </c>
      <c r="D117" s="2901" t="s">
        <v>5162</v>
      </c>
      <c r="E117" s="2891">
        <v>921928</v>
      </c>
      <c r="F117" s="2892">
        <v>562147</v>
      </c>
      <c r="G117" s="3093">
        <f t="shared" si="2"/>
        <v>29831</v>
      </c>
    </row>
    <row r="118" spans="1:7">
      <c r="A118" s="1964">
        <v>40</v>
      </c>
      <c r="B118" s="1735" t="s">
        <v>5241</v>
      </c>
      <c r="C118" s="2891">
        <v>113995</v>
      </c>
      <c r="D118" s="2900" t="s">
        <v>5153</v>
      </c>
      <c r="E118" s="2891">
        <v>202122</v>
      </c>
      <c r="F118" s="2892">
        <v>195785</v>
      </c>
      <c r="G118" s="3093">
        <f t="shared" si="2"/>
        <v>107658</v>
      </c>
    </row>
    <row r="119" spans="1:7">
      <c r="A119" s="1964">
        <v>41</v>
      </c>
      <c r="B119" s="1735" t="s">
        <v>5242</v>
      </c>
      <c r="C119" s="2891">
        <v>30113000</v>
      </c>
      <c r="D119" s="2900" t="s">
        <v>2904</v>
      </c>
      <c r="E119" s="2891"/>
      <c r="F119" s="2892"/>
      <c r="G119" s="3093">
        <f t="shared" si="2"/>
        <v>30113000</v>
      </c>
    </row>
    <row r="120" spans="1:7">
      <c r="A120" s="1964">
        <v>42</v>
      </c>
      <c r="B120" s="1969" t="s">
        <v>5243</v>
      </c>
      <c r="C120" s="2893">
        <v>348663</v>
      </c>
      <c r="D120" s="2899" t="s">
        <v>6522</v>
      </c>
      <c r="E120" s="3095">
        <v>348663</v>
      </c>
      <c r="F120" s="3095">
        <v>21897</v>
      </c>
      <c r="G120" s="3093">
        <f t="shared" si="2"/>
        <v>21897</v>
      </c>
    </row>
    <row r="121" spans="1:7">
      <c r="A121" s="1964">
        <v>43</v>
      </c>
      <c r="B121" s="1969" t="s">
        <v>5244</v>
      </c>
      <c r="C121" s="3096">
        <v>83597</v>
      </c>
      <c r="D121" s="2899" t="s">
        <v>5245</v>
      </c>
      <c r="E121" s="2891">
        <v>286425</v>
      </c>
      <c r="F121" s="2891">
        <v>225614</v>
      </c>
      <c r="G121" s="3093">
        <f t="shared" si="2"/>
        <v>22786</v>
      </c>
    </row>
    <row r="122" spans="1:7">
      <c r="A122" s="1964">
        <v>44</v>
      </c>
      <c r="B122" s="1969" t="s">
        <v>5246</v>
      </c>
      <c r="C122" s="2893">
        <v>15222801</v>
      </c>
      <c r="D122" s="2899" t="s">
        <v>5188</v>
      </c>
      <c r="E122" s="2891">
        <v>1175359</v>
      </c>
      <c r="F122" s="2891">
        <v>10025989</v>
      </c>
      <c r="G122" s="3093">
        <f>C122-E122+F122</f>
        <v>24073431</v>
      </c>
    </row>
    <row r="123" spans="1:7">
      <c r="A123" s="1964">
        <v>45</v>
      </c>
      <c r="B123" s="1969" t="s">
        <v>5150</v>
      </c>
      <c r="C123" s="2893">
        <v>695776</v>
      </c>
      <c r="D123" s="2899" t="s">
        <v>6528</v>
      </c>
      <c r="E123" s="2891">
        <v>1953818</v>
      </c>
      <c r="F123" s="2891">
        <v>1258042</v>
      </c>
      <c r="G123" s="1672">
        <f>C123-E123+F123</f>
        <v>0</v>
      </c>
    </row>
    <row r="124" spans="1:7">
      <c r="A124" s="1964">
        <v>46</v>
      </c>
      <c r="B124" s="1969" t="s">
        <v>5247</v>
      </c>
      <c r="C124" s="3095">
        <v>11706465</v>
      </c>
      <c r="D124" s="2899" t="s">
        <v>5162</v>
      </c>
      <c r="E124" s="3095">
        <v>55733</v>
      </c>
      <c r="F124" s="2891">
        <v>3572105</v>
      </c>
      <c r="G124" s="3093">
        <f>C124-E124+F124</f>
        <v>15222837</v>
      </c>
    </row>
    <row r="125" spans="1:7">
      <c r="A125" s="1964">
        <v>47</v>
      </c>
      <c r="B125" s="1969" t="s">
        <v>5248</v>
      </c>
      <c r="C125" s="2893">
        <v>9089042</v>
      </c>
      <c r="D125" s="2899" t="s">
        <v>5245</v>
      </c>
      <c r="E125" s="3095">
        <v>2485283</v>
      </c>
      <c r="F125" s="2891">
        <v>2153050</v>
      </c>
      <c r="G125" s="3093">
        <f>C125-E125+F125</f>
        <v>8756809</v>
      </c>
    </row>
    <row r="126" spans="1:7">
      <c r="A126" s="1964">
        <v>48</v>
      </c>
      <c r="B126" s="1969" t="s">
        <v>5249</v>
      </c>
      <c r="C126" s="3095">
        <v>197106564</v>
      </c>
      <c r="D126" s="2899" t="s">
        <v>5188</v>
      </c>
      <c r="E126" s="2891"/>
      <c r="F126" s="2891">
        <v>165043064</v>
      </c>
      <c r="G126" s="3093">
        <f>C126-E126+F126</f>
        <v>362149628</v>
      </c>
    </row>
    <row r="127" spans="1:7" ht="15.75" thickBot="1">
      <c r="A127" s="2100">
        <v>49</v>
      </c>
      <c r="B127" s="2118" t="s">
        <v>1447</v>
      </c>
      <c r="C127" s="2903">
        <f>SUM(C79:C126)</f>
        <v>468932728</v>
      </c>
      <c r="D127" s="2119"/>
      <c r="E127" s="1904">
        <f>SUM(E79:E126)</f>
        <v>125403201</v>
      </c>
      <c r="F127" s="1904">
        <f>SUM(F79:F126)</f>
        <v>325294136</v>
      </c>
      <c r="G127" s="1901">
        <f>SUM(G79:G126)</f>
        <v>668823663</v>
      </c>
    </row>
    <row r="128" spans="1:7">
      <c r="A128" s="1479" t="s">
        <v>1774</v>
      </c>
    </row>
    <row r="129" spans="1:7">
      <c r="A129" s="2536" t="s">
        <v>4646</v>
      </c>
      <c r="B129" s="2536"/>
      <c r="C129" s="1574"/>
      <c r="D129" s="1574"/>
      <c r="F129" s="1574" t="s">
        <v>1448</v>
      </c>
      <c r="G129" s="1574"/>
    </row>
    <row r="130" spans="1:7">
      <c r="A130" s="1574" t="s">
        <v>1450</v>
      </c>
      <c r="B130" s="1574"/>
      <c r="C130" s="1574"/>
      <c r="D130" s="1574"/>
      <c r="E130" s="1574"/>
      <c r="F130" s="1574"/>
      <c r="G130" s="1574"/>
    </row>
    <row r="131" spans="1:7" ht="15.75" thickBot="1">
      <c r="A131" s="1479" t="str">
        <f>'Data Sheet'!$C$25</f>
        <v xml:space="preserve">Niagara Mohawk Power Corporation </v>
      </c>
      <c r="F131" s="3037" t="str">
        <f>'Data Sheet'!$C$40</f>
        <v>April 12, 2018</v>
      </c>
      <c r="G131" s="1479" t="str">
        <f>'Data Sheet'!$C$38</f>
        <v>December 31, 2017</v>
      </c>
    </row>
    <row r="132" spans="1:7">
      <c r="A132" s="1943"/>
      <c r="B132" s="1944"/>
      <c r="C132" s="1944"/>
      <c r="D132" s="1944"/>
      <c r="E132" s="1944"/>
      <c r="F132" s="1944"/>
      <c r="G132" s="1530"/>
    </row>
    <row r="133" spans="1:7">
      <c r="A133" s="2108" t="s">
        <v>1618</v>
      </c>
      <c r="B133" s="1574"/>
      <c r="C133" s="1574"/>
      <c r="D133" s="1574"/>
      <c r="E133" s="1574"/>
      <c r="F133" s="1574"/>
      <c r="G133" s="2109"/>
    </row>
    <row r="134" spans="1:7">
      <c r="A134" s="1949"/>
      <c r="B134" s="1539"/>
      <c r="C134" s="1539"/>
      <c r="D134" s="1539"/>
      <c r="E134" s="1539"/>
      <c r="F134" s="1539"/>
      <c r="G134" s="1991"/>
    </row>
    <row r="135" spans="1:7">
      <c r="A135" s="2110"/>
      <c r="B135" s="1960"/>
      <c r="C135" s="2532" t="s">
        <v>3959</v>
      </c>
      <c r="D135" s="1995" t="s">
        <v>1444</v>
      </c>
      <c r="E135" s="1955"/>
      <c r="F135" s="1960"/>
      <c r="G135" s="1997"/>
    </row>
    <row r="136" spans="1:7">
      <c r="A136" s="2039"/>
      <c r="B136" s="1965" t="s">
        <v>1445</v>
      </c>
      <c r="C136" s="2533" t="s">
        <v>3960</v>
      </c>
      <c r="D136" s="1965" t="s">
        <v>176</v>
      </c>
      <c r="E136" s="1965" t="s">
        <v>1826</v>
      </c>
      <c r="F136" s="1965" t="s">
        <v>530</v>
      </c>
      <c r="G136" s="1968" t="s">
        <v>3175</v>
      </c>
    </row>
    <row r="137" spans="1:7">
      <c r="A137" s="2039" t="s">
        <v>562</v>
      </c>
      <c r="B137" s="1965" t="s">
        <v>1668</v>
      </c>
      <c r="C137" s="2533" t="s">
        <v>4396</v>
      </c>
      <c r="D137" s="1965" t="s">
        <v>2217</v>
      </c>
      <c r="E137" s="1969"/>
      <c r="F137" s="1969"/>
      <c r="G137" s="1968" t="s">
        <v>2501</v>
      </c>
    </row>
    <row r="138" spans="1:7">
      <c r="A138" s="2040" t="s">
        <v>1446</v>
      </c>
      <c r="B138" s="2042" t="s">
        <v>3536</v>
      </c>
      <c r="C138" s="2534" t="s">
        <v>3006</v>
      </c>
      <c r="D138" s="2042" t="s">
        <v>3007</v>
      </c>
      <c r="E138" s="2042" t="s">
        <v>3008</v>
      </c>
      <c r="F138" s="1971" t="s">
        <v>535</v>
      </c>
      <c r="G138" s="2043" t="s">
        <v>550</v>
      </c>
    </row>
    <row r="139" spans="1:7">
      <c r="A139" s="2039">
        <v>1</v>
      </c>
      <c r="B139" s="1969"/>
      <c r="C139" s="2893"/>
      <c r="D139" s="2899"/>
      <c r="E139" s="2891"/>
      <c r="F139" s="2891"/>
      <c r="G139" s="3093"/>
    </row>
    <row r="140" spans="1:7">
      <c r="A140" s="2039">
        <v>2</v>
      </c>
      <c r="B140" s="1969"/>
      <c r="C140" s="2893"/>
      <c r="D140" s="2899"/>
      <c r="E140" s="2891"/>
      <c r="F140" s="2891"/>
      <c r="G140" s="3093"/>
    </row>
    <row r="141" spans="1:7">
      <c r="A141" s="2039">
        <v>3</v>
      </c>
      <c r="B141" s="1969"/>
      <c r="C141" s="3095"/>
      <c r="D141" s="2899"/>
      <c r="E141" s="3095"/>
      <c r="F141" s="2891"/>
      <c r="G141" s="3093"/>
    </row>
    <row r="142" spans="1:7">
      <c r="A142" s="2039">
        <v>4</v>
      </c>
      <c r="B142" s="1969"/>
      <c r="C142" s="2893"/>
      <c r="D142" s="2899"/>
      <c r="E142" s="3095"/>
      <c r="F142" s="2891"/>
      <c r="G142" s="3093"/>
    </row>
    <row r="143" spans="1:7">
      <c r="A143" s="2039">
        <v>5</v>
      </c>
      <c r="B143" s="1969"/>
      <c r="C143" s="3095"/>
      <c r="D143" s="2899"/>
      <c r="E143" s="2891"/>
      <c r="F143" s="2891"/>
      <c r="G143" s="3093"/>
    </row>
    <row r="144" spans="1:7">
      <c r="A144" s="2039">
        <v>6</v>
      </c>
      <c r="B144" s="1969"/>
      <c r="C144" s="3095"/>
      <c r="D144" s="2899"/>
      <c r="E144" s="3095"/>
      <c r="F144" s="2891"/>
      <c r="G144" s="2855"/>
    </row>
    <row r="145" spans="1:7">
      <c r="A145" s="2039">
        <v>7</v>
      </c>
      <c r="B145" s="1969"/>
      <c r="C145" s="2893"/>
      <c r="D145" s="2899"/>
      <c r="E145" s="2891"/>
      <c r="F145" s="2891"/>
      <c r="G145" s="2855"/>
    </row>
    <row r="146" spans="1:7">
      <c r="A146" s="2039">
        <v>8</v>
      </c>
      <c r="B146" s="1969"/>
      <c r="C146" s="2893"/>
      <c r="D146" s="2899"/>
      <c r="E146" s="2891"/>
      <c r="F146" s="2891"/>
      <c r="G146" s="2855"/>
    </row>
    <row r="147" spans="1:7">
      <c r="A147" s="2039">
        <v>9</v>
      </c>
      <c r="B147" s="1969"/>
      <c r="C147" s="1969"/>
      <c r="D147" s="1969"/>
      <c r="E147" s="1938"/>
      <c r="F147" s="1938"/>
      <c r="G147" s="1911"/>
    </row>
    <row r="148" spans="1:7">
      <c r="A148" s="2039">
        <v>10</v>
      </c>
      <c r="B148" s="1969"/>
      <c r="C148" s="1969"/>
      <c r="D148" s="2117"/>
      <c r="E148" s="1938"/>
      <c r="F148" s="1938"/>
      <c r="G148" s="1911"/>
    </row>
    <row r="149" spans="1:7">
      <c r="A149" s="2039">
        <v>11</v>
      </c>
      <c r="B149" s="1969"/>
      <c r="C149" s="1969"/>
      <c r="D149" s="1969"/>
      <c r="E149" s="1938"/>
      <c r="F149" s="1938"/>
      <c r="G149" s="1911"/>
    </row>
    <row r="150" spans="1:7">
      <c r="A150" s="2039">
        <v>12</v>
      </c>
      <c r="B150" s="1969"/>
      <c r="C150" s="1969"/>
      <c r="D150" s="1969"/>
      <c r="E150" s="1938"/>
      <c r="F150" s="1938"/>
      <c r="G150" s="1911"/>
    </row>
    <row r="151" spans="1:7">
      <c r="A151" s="2039">
        <v>13</v>
      </c>
      <c r="B151" s="1969"/>
      <c r="C151" s="1969"/>
      <c r="D151" s="1969"/>
      <c r="E151" s="1938"/>
      <c r="F151" s="1938"/>
      <c r="G151" s="1911"/>
    </row>
    <row r="152" spans="1:7">
      <c r="A152" s="2039">
        <v>14</v>
      </c>
      <c r="B152" s="1969"/>
      <c r="C152" s="1969"/>
      <c r="D152" s="1969"/>
      <c r="E152" s="1938"/>
      <c r="F152" s="1938"/>
      <c r="G152" s="1911"/>
    </row>
    <row r="153" spans="1:7">
      <c r="A153" s="2039">
        <v>15</v>
      </c>
      <c r="B153" s="1969"/>
      <c r="C153" s="1969"/>
      <c r="D153" s="1969"/>
      <c r="E153" s="1938"/>
      <c r="F153" s="1938"/>
      <c r="G153" s="1911"/>
    </row>
    <row r="154" spans="1:7">
      <c r="A154" s="2039">
        <v>16</v>
      </c>
      <c r="B154" s="1969"/>
      <c r="C154" s="1969"/>
      <c r="D154" s="1969"/>
      <c r="E154" s="1938"/>
      <c r="F154" s="1938"/>
      <c r="G154" s="1911"/>
    </row>
    <row r="155" spans="1:7">
      <c r="A155" s="2039">
        <v>17</v>
      </c>
      <c r="B155" s="1969"/>
      <c r="C155" s="1969"/>
      <c r="D155" s="1969"/>
      <c r="E155" s="1938"/>
      <c r="F155" s="1938"/>
      <c r="G155" s="1911"/>
    </row>
    <row r="156" spans="1:7">
      <c r="A156" s="2039">
        <v>18</v>
      </c>
      <c r="B156" s="1969"/>
      <c r="C156" s="1969"/>
      <c r="D156" s="1969"/>
      <c r="E156" s="1938"/>
      <c r="F156" s="1938"/>
      <c r="G156" s="1911"/>
    </row>
    <row r="157" spans="1:7">
      <c r="A157" s="2039">
        <v>19</v>
      </c>
      <c r="B157" s="1969"/>
      <c r="C157" s="1969"/>
      <c r="D157" s="1969"/>
      <c r="E157" s="1938"/>
      <c r="F157" s="1938"/>
      <c r="G157" s="1911"/>
    </row>
    <row r="158" spans="1:7">
      <c r="A158" s="2039">
        <v>20</v>
      </c>
      <c r="B158" s="1969"/>
      <c r="C158" s="1969"/>
      <c r="D158" s="1969"/>
      <c r="E158" s="1938"/>
      <c r="F158" s="1938"/>
      <c r="G158" s="1911"/>
    </row>
    <row r="159" spans="1:7">
      <c r="A159" s="2039">
        <v>21</v>
      </c>
      <c r="B159" s="1969"/>
      <c r="C159" s="1969"/>
      <c r="D159" s="1969"/>
      <c r="E159" s="1938"/>
      <c r="F159" s="1938"/>
      <c r="G159" s="1911"/>
    </row>
    <row r="160" spans="1:7">
      <c r="A160" s="2039">
        <v>22</v>
      </c>
      <c r="B160" s="1969"/>
      <c r="C160" s="1969"/>
      <c r="D160" s="1969"/>
      <c r="E160" s="1938"/>
      <c r="F160" s="1938"/>
      <c r="G160" s="1911"/>
    </row>
    <row r="161" spans="1:7">
      <c r="A161" s="2039">
        <v>23</v>
      </c>
      <c r="B161" s="1969"/>
      <c r="C161" s="1969"/>
      <c r="D161" s="1969"/>
      <c r="E161" s="1938"/>
      <c r="F161" s="1938"/>
      <c r="G161" s="1911"/>
    </row>
    <row r="162" spans="1:7">
      <c r="A162" s="2039">
        <v>24</v>
      </c>
      <c r="B162" s="1969"/>
      <c r="C162" s="1969"/>
      <c r="D162" s="1969"/>
      <c r="E162" s="1938"/>
      <c r="F162" s="1938"/>
      <c r="G162" s="1911"/>
    </row>
    <row r="163" spans="1:7">
      <c r="A163" s="2039">
        <v>25</v>
      </c>
      <c r="B163" s="1969"/>
      <c r="C163" s="1969"/>
      <c r="D163" s="1969"/>
      <c r="E163" s="1938"/>
      <c r="F163" s="1938"/>
      <c r="G163" s="1911"/>
    </row>
    <row r="164" spans="1:7">
      <c r="A164" s="2039">
        <v>26</v>
      </c>
      <c r="B164" s="1969"/>
      <c r="C164" s="1969"/>
      <c r="D164" s="1969"/>
      <c r="E164" s="1938"/>
      <c r="F164" s="1938"/>
      <c r="G164" s="1911"/>
    </row>
    <row r="165" spans="1:7">
      <c r="A165" s="2039">
        <v>27</v>
      </c>
      <c r="B165" s="1969"/>
      <c r="C165" s="1969"/>
      <c r="D165" s="1969"/>
      <c r="E165" s="1938"/>
      <c r="F165" s="1938"/>
      <c r="G165" s="1911"/>
    </row>
    <row r="166" spans="1:7">
      <c r="A166" s="2039">
        <v>28</v>
      </c>
      <c r="B166" s="1969"/>
      <c r="C166" s="1969"/>
      <c r="D166" s="1969"/>
      <c r="E166" s="1938"/>
      <c r="F166" s="1938"/>
      <c r="G166" s="1911"/>
    </row>
    <row r="167" spans="1:7">
      <c r="A167" s="2039">
        <v>29</v>
      </c>
      <c r="B167" s="1969"/>
      <c r="C167" s="1969"/>
      <c r="D167" s="1969"/>
      <c r="E167" s="1938"/>
      <c r="F167" s="1938"/>
      <c r="G167" s="1911"/>
    </row>
    <row r="168" spans="1:7">
      <c r="A168" s="2039">
        <v>30</v>
      </c>
      <c r="B168" s="1969"/>
      <c r="C168" s="1969"/>
      <c r="D168" s="1969"/>
      <c r="E168" s="1938"/>
      <c r="F168" s="1938"/>
      <c r="G168" s="1911"/>
    </row>
    <row r="169" spans="1:7">
      <c r="A169" s="2039">
        <v>31</v>
      </c>
      <c r="B169" s="1969"/>
      <c r="C169" s="1969"/>
      <c r="D169" s="1969"/>
      <c r="E169" s="1938"/>
      <c r="F169" s="1938"/>
      <c r="G169" s="1911"/>
    </row>
    <row r="170" spans="1:7">
      <c r="A170" s="2039">
        <v>32</v>
      </c>
      <c r="B170" s="1969"/>
      <c r="C170" s="1969"/>
      <c r="D170" s="1969"/>
      <c r="E170" s="1938"/>
      <c r="F170" s="1938"/>
      <c r="G170" s="1911"/>
    </row>
    <row r="171" spans="1:7">
      <c r="A171" s="2039">
        <v>33</v>
      </c>
      <c r="B171" s="1969"/>
      <c r="C171" s="1969"/>
      <c r="D171" s="1969"/>
      <c r="E171" s="1938"/>
      <c r="F171" s="1938"/>
      <c r="G171" s="1911"/>
    </row>
    <row r="172" spans="1:7">
      <c r="A172" s="1964">
        <v>34</v>
      </c>
      <c r="B172" s="1988"/>
      <c r="C172" s="1532"/>
      <c r="D172" s="1532"/>
      <c r="E172" s="2023"/>
      <c r="F172" s="2024"/>
      <c r="G172" s="1911"/>
    </row>
    <row r="173" spans="1:7">
      <c r="A173" s="1964">
        <v>35</v>
      </c>
      <c r="B173" s="1988"/>
      <c r="C173" s="1532"/>
      <c r="D173" s="1532"/>
      <c r="E173" s="2023"/>
      <c r="F173" s="2024"/>
      <c r="G173" s="1911"/>
    </row>
    <row r="174" spans="1:7">
      <c r="A174" s="1964">
        <v>36</v>
      </c>
      <c r="B174" s="1988"/>
      <c r="C174" s="1532"/>
      <c r="D174" s="1532"/>
      <c r="E174" s="2023"/>
      <c r="F174" s="2024"/>
      <c r="G174" s="1911"/>
    </row>
    <row r="175" spans="1:7">
      <c r="A175" s="1964">
        <v>37</v>
      </c>
      <c r="B175" s="1988"/>
      <c r="C175" s="1532"/>
      <c r="D175" s="1532"/>
      <c r="E175" s="2023"/>
      <c r="F175" s="2024"/>
      <c r="G175" s="1911"/>
    </row>
    <row r="176" spans="1:7">
      <c r="A176" s="1964">
        <v>38</v>
      </c>
      <c r="B176" s="1988"/>
      <c r="C176" s="1532"/>
      <c r="D176" s="1532"/>
      <c r="E176" s="2023"/>
      <c r="F176" s="2024"/>
      <c r="G176" s="1911"/>
    </row>
    <row r="177" spans="1:7">
      <c r="A177" s="1964">
        <v>39</v>
      </c>
      <c r="B177" s="1988"/>
      <c r="C177" s="1532"/>
      <c r="D177" s="1532"/>
      <c r="E177" s="2023"/>
      <c r="F177" s="2024"/>
      <c r="G177" s="1911"/>
    </row>
    <row r="178" spans="1:7">
      <c r="A178" s="1964">
        <v>40</v>
      </c>
      <c r="B178" s="1988"/>
      <c r="C178" s="1532"/>
      <c r="D178" s="1532"/>
      <c r="E178" s="2023"/>
      <c r="F178" s="2024"/>
      <c r="G178" s="1911"/>
    </row>
    <row r="179" spans="1:7">
      <c r="A179" s="2039">
        <v>41</v>
      </c>
      <c r="B179" s="1988"/>
      <c r="C179" s="2535"/>
      <c r="D179" s="1532"/>
      <c r="E179" s="2023"/>
      <c r="F179" s="2024"/>
      <c r="G179" s="1941"/>
    </row>
    <row r="180" spans="1:7">
      <c r="A180" s="2850">
        <v>42</v>
      </c>
      <c r="B180" s="1735"/>
      <c r="C180" s="2891"/>
      <c r="D180" s="2891"/>
      <c r="E180" s="2891"/>
      <c r="F180" s="2892"/>
      <c r="G180" s="2855"/>
    </row>
    <row r="181" spans="1:7">
      <c r="A181" s="2850">
        <v>43</v>
      </c>
      <c r="B181" s="1735"/>
      <c r="C181" s="2891"/>
      <c r="D181" s="2891"/>
      <c r="E181" s="2891"/>
      <c r="F181" s="2892"/>
      <c r="G181" s="2855"/>
    </row>
    <row r="182" spans="1:7" ht="15.75" thickBot="1">
      <c r="A182" s="2100">
        <v>44</v>
      </c>
      <c r="B182" s="2118" t="s">
        <v>1447</v>
      </c>
      <c r="C182" s="1904">
        <f>SUM(C139:C181)</f>
        <v>0</v>
      </c>
      <c r="D182" s="2119"/>
      <c r="E182" s="1904">
        <f>SUM(E139:E181)</f>
        <v>0</v>
      </c>
      <c r="F182" s="1904">
        <f>SUM(F139:F181)</f>
        <v>0</v>
      </c>
      <c r="G182" s="1901">
        <f>SUM(G139:G181)</f>
        <v>0</v>
      </c>
    </row>
    <row r="183" spans="1:7">
      <c r="A183" s="1479" t="s">
        <v>1774</v>
      </c>
    </row>
    <row r="184" spans="1:7">
      <c r="A184" s="2536" t="s">
        <v>4646</v>
      </c>
      <c r="B184" s="2536"/>
      <c r="C184" s="1574"/>
      <c r="D184" s="1574"/>
      <c r="F184" s="1574" t="s">
        <v>1448</v>
      </c>
      <c r="G184" s="1574"/>
    </row>
    <row r="185" spans="1:7">
      <c r="A185" s="1574" t="s">
        <v>5250</v>
      </c>
      <c r="B185" s="1574"/>
      <c r="C185" s="1574"/>
      <c r="D185" s="1574"/>
      <c r="E185" s="1574"/>
      <c r="F185" s="1574"/>
      <c r="G185" s="1574"/>
    </row>
  </sheetData>
  <printOptions horizontalCentered="1" verticalCentered="1"/>
  <pageMargins left="0.5" right="0.5" top="0.5" bottom="0.5" header="0.5" footer="0.5"/>
  <pageSetup scale="62" fitToHeight="3" orientation="portrait" horizontalDpi="300" verticalDpi="300" r:id="rId1"/>
  <headerFooter alignWithMargins="0"/>
  <rowBreaks count="2" manualBreakCount="2">
    <brk id="69" max="6" man="1"/>
    <brk id="130" max="6" man="1"/>
  </rowBreaks>
  <ignoredErrors>
    <ignoredError sqref="D25:D55 D80:D112 D114:D126"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M80"/>
  <sheetViews>
    <sheetView defaultGridColor="0" view="pageBreakPreview" colorId="22" zoomScale="90" zoomScaleNormal="80" zoomScaleSheetLayoutView="90" workbookViewId="0">
      <selection activeCell="D80" sqref="D80:E80"/>
    </sheetView>
  </sheetViews>
  <sheetFormatPr defaultColWidth="9.6640625" defaultRowHeight="15"/>
  <cols>
    <col min="1" max="1" width="4.6640625" style="9" customWidth="1"/>
    <col min="2" max="2" width="45.6640625" style="9" customWidth="1"/>
    <col min="3" max="3" width="21.21875" style="9" customWidth="1"/>
    <col min="4" max="4" width="25.6640625" style="9" customWidth="1"/>
    <col min="5" max="5" width="31" style="9" customWidth="1"/>
    <col min="6" max="7" width="36.6640625" style="9" customWidth="1"/>
    <col min="8" max="8" width="25.6640625" style="9" customWidth="1"/>
    <col min="9" max="9" width="28.5546875" style="9" customWidth="1"/>
    <col min="10" max="10" width="5.77734375" style="9" customWidth="1"/>
    <col min="11" max="11" width="14" style="9" bestFit="1" customWidth="1"/>
    <col min="12" max="12" width="9.6640625" style="9"/>
    <col min="13" max="13" width="13" style="9" bestFit="1" customWidth="1"/>
    <col min="14" max="256" width="9.6640625" style="9"/>
    <col min="257" max="257" width="4.6640625" style="9" customWidth="1"/>
    <col min="258" max="258" width="45.6640625" style="9" customWidth="1"/>
    <col min="259" max="259" width="18.44140625" style="9" customWidth="1"/>
    <col min="260" max="260" width="25.6640625" style="9" customWidth="1"/>
    <col min="261" max="261" width="32" style="9" customWidth="1"/>
    <col min="262" max="263" width="36.6640625" style="9" customWidth="1"/>
    <col min="264" max="265" width="25.6640625" style="9" customWidth="1"/>
    <col min="266" max="266" width="4.6640625" style="9" customWidth="1"/>
    <col min="267" max="512" width="9.6640625" style="9"/>
    <col min="513" max="513" width="4.6640625" style="9" customWidth="1"/>
    <col min="514" max="514" width="45.6640625" style="9" customWidth="1"/>
    <col min="515" max="515" width="18.44140625" style="9" customWidth="1"/>
    <col min="516" max="516" width="25.6640625" style="9" customWidth="1"/>
    <col min="517" max="517" width="32" style="9" customWidth="1"/>
    <col min="518" max="519" width="36.6640625" style="9" customWidth="1"/>
    <col min="520" max="521" width="25.6640625" style="9" customWidth="1"/>
    <col min="522" max="522" width="4.6640625" style="9" customWidth="1"/>
    <col min="523" max="768" width="9.6640625" style="9"/>
    <col min="769" max="769" width="4.6640625" style="9" customWidth="1"/>
    <col min="770" max="770" width="45.6640625" style="9" customWidth="1"/>
    <col min="771" max="771" width="18.44140625" style="9" customWidth="1"/>
    <col min="772" max="772" width="25.6640625" style="9" customWidth="1"/>
    <col min="773" max="773" width="32" style="9" customWidth="1"/>
    <col min="774" max="775" width="36.6640625" style="9" customWidth="1"/>
    <col min="776" max="777" width="25.6640625" style="9" customWidth="1"/>
    <col min="778" max="778" width="4.6640625" style="9" customWidth="1"/>
    <col min="779" max="1024" width="9.6640625" style="9"/>
    <col min="1025" max="1025" width="4.6640625" style="9" customWidth="1"/>
    <col min="1026" max="1026" width="45.6640625" style="9" customWidth="1"/>
    <col min="1027" max="1027" width="18.44140625" style="9" customWidth="1"/>
    <col min="1028" max="1028" width="25.6640625" style="9" customWidth="1"/>
    <col min="1029" max="1029" width="32" style="9" customWidth="1"/>
    <col min="1030" max="1031" width="36.6640625" style="9" customWidth="1"/>
    <col min="1032" max="1033" width="25.6640625" style="9" customWidth="1"/>
    <col min="1034" max="1034" width="4.6640625" style="9" customWidth="1"/>
    <col min="1035" max="1280" width="9.6640625" style="9"/>
    <col min="1281" max="1281" width="4.6640625" style="9" customWidth="1"/>
    <col min="1282" max="1282" width="45.6640625" style="9" customWidth="1"/>
    <col min="1283" max="1283" width="18.44140625" style="9" customWidth="1"/>
    <col min="1284" max="1284" width="25.6640625" style="9" customWidth="1"/>
    <col min="1285" max="1285" width="32" style="9" customWidth="1"/>
    <col min="1286" max="1287" width="36.6640625" style="9" customWidth="1"/>
    <col min="1288" max="1289" width="25.6640625" style="9" customWidth="1"/>
    <col min="1290" max="1290" width="4.6640625" style="9" customWidth="1"/>
    <col min="1291" max="1536" width="9.6640625" style="9"/>
    <col min="1537" max="1537" width="4.6640625" style="9" customWidth="1"/>
    <col min="1538" max="1538" width="45.6640625" style="9" customWidth="1"/>
    <col min="1539" max="1539" width="18.44140625" style="9" customWidth="1"/>
    <col min="1540" max="1540" width="25.6640625" style="9" customWidth="1"/>
    <col min="1541" max="1541" width="32" style="9" customWidth="1"/>
    <col min="1542" max="1543" width="36.6640625" style="9" customWidth="1"/>
    <col min="1544" max="1545" width="25.6640625" style="9" customWidth="1"/>
    <col min="1546" max="1546" width="4.6640625" style="9" customWidth="1"/>
    <col min="1547" max="1792" width="9.6640625" style="9"/>
    <col min="1793" max="1793" width="4.6640625" style="9" customWidth="1"/>
    <col min="1794" max="1794" width="45.6640625" style="9" customWidth="1"/>
    <col min="1795" max="1795" width="18.44140625" style="9" customWidth="1"/>
    <col min="1796" max="1796" width="25.6640625" style="9" customWidth="1"/>
    <col min="1797" max="1797" width="32" style="9" customWidth="1"/>
    <col min="1798" max="1799" width="36.6640625" style="9" customWidth="1"/>
    <col min="1800" max="1801" width="25.6640625" style="9" customWidth="1"/>
    <col min="1802" max="1802" width="4.6640625" style="9" customWidth="1"/>
    <col min="1803" max="2048" width="9.6640625" style="9"/>
    <col min="2049" max="2049" width="4.6640625" style="9" customWidth="1"/>
    <col min="2050" max="2050" width="45.6640625" style="9" customWidth="1"/>
    <col min="2051" max="2051" width="18.44140625" style="9" customWidth="1"/>
    <col min="2052" max="2052" width="25.6640625" style="9" customWidth="1"/>
    <col min="2053" max="2053" width="32" style="9" customWidth="1"/>
    <col min="2054" max="2055" width="36.6640625" style="9" customWidth="1"/>
    <col min="2056" max="2057" width="25.6640625" style="9" customWidth="1"/>
    <col min="2058" max="2058" width="4.6640625" style="9" customWidth="1"/>
    <col min="2059" max="2304" width="9.6640625" style="9"/>
    <col min="2305" max="2305" width="4.6640625" style="9" customWidth="1"/>
    <col min="2306" max="2306" width="45.6640625" style="9" customWidth="1"/>
    <col min="2307" max="2307" width="18.44140625" style="9" customWidth="1"/>
    <col min="2308" max="2308" width="25.6640625" style="9" customWidth="1"/>
    <col min="2309" max="2309" width="32" style="9" customWidth="1"/>
    <col min="2310" max="2311" width="36.6640625" style="9" customWidth="1"/>
    <col min="2312" max="2313" width="25.6640625" style="9" customWidth="1"/>
    <col min="2314" max="2314" width="4.6640625" style="9" customWidth="1"/>
    <col min="2315" max="2560" width="9.6640625" style="9"/>
    <col min="2561" max="2561" width="4.6640625" style="9" customWidth="1"/>
    <col min="2562" max="2562" width="45.6640625" style="9" customWidth="1"/>
    <col min="2563" max="2563" width="18.44140625" style="9" customWidth="1"/>
    <col min="2564" max="2564" width="25.6640625" style="9" customWidth="1"/>
    <col min="2565" max="2565" width="32" style="9" customWidth="1"/>
    <col min="2566" max="2567" width="36.6640625" style="9" customWidth="1"/>
    <col min="2568" max="2569" width="25.6640625" style="9" customWidth="1"/>
    <col min="2570" max="2570" width="4.6640625" style="9" customWidth="1"/>
    <col min="2571" max="2816" width="9.6640625" style="9"/>
    <col min="2817" max="2817" width="4.6640625" style="9" customWidth="1"/>
    <col min="2818" max="2818" width="45.6640625" style="9" customWidth="1"/>
    <col min="2819" max="2819" width="18.44140625" style="9" customWidth="1"/>
    <col min="2820" max="2820" width="25.6640625" style="9" customWidth="1"/>
    <col min="2821" max="2821" width="32" style="9" customWidth="1"/>
    <col min="2822" max="2823" width="36.6640625" style="9" customWidth="1"/>
    <col min="2824" max="2825" width="25.6640625" style="9" customWidth="1"/>
    <col min="2826" max="2826" width="4.6640625" style="9" customWidth="1"/>
    <col min="2827" max="3072" width="9.6640625" style="9"/>
    <col min="3073" max="3073" width="4.6640625" style="9" customWidth="1"/>
    <col min="3074" max="3074" width="45.6640625" style="9" customWidth="1"/>
    <col min="3075" max="3075" width="18.44140625" style="9" customWidth="1"/>
    <col min="3076" max="3076" width="25.6640625" style="9" customWidth="1"/>
    <col min="3077" max="3077" width="32" style="9" customWidth="1"/>
    <col min="3078" max="3079" width="36.6640625" style="9" customWidth="1"/>
    <col min="3080" max="3081" width="25.6640625" style="9" customWidth="1"/>
    <col min="3082" max="3082" width="4.6640625" style="9" customWidth="1"/>
    <col min="3083" max="3328" width="9.6640625" style="9"/>
    <col min="3329" max="3329" width="4.6640625" style="9" customWidth="1"/>
    <col min="3330" max="3330" width="45.6640625" style="9" customWidth="1"/>
    <col min="3331" max="3331" width="18.44140625" style="9" customWidth="1"/>
    <col min="3332" max="3332" width="25.6640625" style="9" customWidth="1"/>
    <col min="3333" max="3333" width="32" style="9" customWidth="1"/>
    <col min="3334" max="3335" width="36.6640625" style="9" customWidth="1"/>
    <col min="3336" max="3337" width="25.6640625" style="9" customWidth="1"/>
    <col min="3338" max="3338" width="4.6640625" style="9" customWidth="1"/>
    <col min="3339" max="3584" width="9.6640625" style="9"/>
    <col min="3585" max="3585" width="4.6640625" style="9" customWidth="1"/>
    <col min="3586" max="3586" width="45.6640625" style="9" customWidth="1"/>
    <col min="3587" max="3587" width="18.44140625" style="9" customWidth="1"/>
    <col min="3588" max="3588" width="25.6640625" style="9" customWidth="1"/>
    <col min="3589" max="3589" width="32" style="9" customWidth="1"/>
    <col min="3590" max="3591" width="36.6640625" style="9" customWidth="1"/>
    <col min="3592" max="3593" width="25.6640625" style="9" customWidth="1"/>
    <col min="3594" max="3594" width="4.6640625" style="9" customWidth="1"/>
    <col min="3595" max="3840" width="9.6640625" style="9"/>
    <col min="3841" max="3841" width="4.6640625" style="9" customWidth="1"/>
    <col min="3842" max="3842" width="45.6640625" style="9" customWidth="1"/>
    <col min="3843" max="3843" width="18.44140625" style="9" customWidth="1"/>
    <col min="3844" max="3844" width="25.6640625" style="9" customWidth="1"/>
    <col min="3845" max="3845" width="32" style="9" customWidth="1"/>
    <col min="3846" max="3847" width="36.6640625" style="9" customWidth="1"/>
    <col min="3848" max="3849" width="25.6640625" style="9" customWidth="1"/>
    <col min="3850" max="3850" width="4.6640625" style="9" customWidth="1"/>
    <col min="3851" max="4096" width="9.6640625" style="9"/>
    <col min="4097" max="4097" width="4.6640625" style="9" customWidth="1"/>
    <col min="4098" max="4098" width="45.6640625" style="9" customWidth="1"/>
    <col min="4099" max="4099" width="18.44140625" style="9" customWidth="1"/>
    <col min="4100" max="4100" width="25.6640625" style="9" customWidth="1"/>
    <col min="4101" max="4101" width="32" style="9" customWidth="1"/>
    <col min="4102" max="4103" width="36.6640625" style="9" customWidth="1"/>
    <col min="4104" max="4105" width="25.6640625" style="9" customWidth="1"/>
    <col min="4106" max="4106" width="4.6640625" style="9" customWidth="1"/>
    <col min="4107" max="4352" width="9.6640625" style="9"/>
    <col min="4353" max="4353" width="4.6640625" style="9" customWidth="1"/>
    <col min="4354" max="4354" width="45.6640625" style="9" customWidth="1"/>
    <col min="4355" max="4355" width="18.44140625" style="9" customWidth="1"/>
    <col min="4356" max="4356" width="25.6640625" style="9" customWidth="1"/>
    <col min="4357" max="4357" width="32" style="9" customWidth="1"/>
    <col min="4358" max="4359" width="36.6640625" style="9" customWidth="1"/>
    <col min="4360" max="4361" width="25.6640625" style="9" customWidth="1"/>
    <col min="4362" max="4362" width="4.6640625" style="9" customWidth="1"/>
    <col min="4363" max="4608" width="9.6640625" style="9"/>
    <col min="4609" max="4609" width="4.6640625" style="9" customWidth="1"/>
    <col min="4610" max="4610" width="45.6640625" style="9" customWidth="1"/>
    <col min="4611" max="4611" width="18.44140625" style="9" customWidth="1"/>
    <col min="4612" max="4612" width="25.6640625" style="9" customWidth="1"/>
    <col min="4613" max="4613" width="32" style="9" customWidth="1"/>
    <col min="4614" max="4615" width="36.6640625" style="9" customWidth="1"/>
    <col min="4616" max="4617" width="25.6640625" style="9" customWidth="1"/>
    <col min="4618" max="4618" width="4.6640625" style="9" customWidth="1"/>
    <col min="4619" max="4864" width="9.6640625" style="9"/>
    <col min="4865" max="4865" width="4.6640625" style="9" customWidth="1"/>
    <col min="4866" max="4866" width="45.6640625" style="9" customWidth="1"/>
    <col min="4867" max="4867" width="18.44140625" style="9" customWidth="1"/>
    <col min="4868" max="4868" width="25.6640625" style="9" customWidth="1"/>
    <col min="4869" max="4869" width="32" style="9" customWidth="1"/>
    <col min="4870" max="4871" width="36.6640625" style="9" customWidth="1"/>
    <col min="4872" max="4873" width="25.6640625" style="9" customWidth="1"/>
    <col min="4874" max="4874" width="4.6640625" style="9" customWidth="1"/>
    <col min="4875" max="5120" width="9.6640625" style="9"/>
    <col min="5121" max="5121" width="4.6640625" style="9" customWidth="1"/>
    <col min="5122" max="5122" width="45.6640625" style="9" customWidth="1"/>
    <col min="5123" max="5123" width="18.44140625" style="9" customWidth="1"/>
    <col min="5124" max="5124" width="25.6640625" style="9" customWidth="1"/>
    <col min="5125" max="5125" width="32" style="9" customWidth="1"/>
    <col min="5126" max="5127" width="36.6640625" style="9" customWidth="1"/>
    <col min="5128" max="5129" width="25.6640625" style="9" customWidth="1"/>
    <col min="5130" max="5130" width="4.6640625" style="9" customWidth="1"/>
    <col min="5131" max="5376" width="9.6640625" style="9"/>
    <col min="5377" max="5377" width="4.6640625" style="9" customWidth="1"/>
    <col min="5378" max="5378" width="45.6640625" style="9" customWidth="1"/>
    <col min="5379" max="5379" width="18.44140625" style="9" customWidth="1"/>
    <col min="5380" max="5380" width="25.6640625" style="9" customWidth="1"/>
    <col min="5381" max="5381" width="32" style="9" customWidth="1"/>
    <col min="5382" max="5383" width="36.6640625" style="9" customWidth="1"/>
    <col min="5384" max="5385" width="25.6640625" style="9" customWidth="1"/>
    <col min="5386" max="5386" width="4.6640625" style="9" customWidth="1"/>
    <col min="5387" max="5632" width="9.6640625" style="9"/>
    <col min="5633" max="5633" width="4.6640625" style="9" customWidth="1"/>
    <col min="5634" max="5634" width="45.6640625" style="9" customWidth="1"/>
    <col min="5635" max="5635" width="18.44140625" style="9" customWidth="1"/>
    <col min="5636" max="5636" width="25.6640625" style="9" customWidth="1"/>
    <col min="5637" max="5637" width="32" style="9" customWidth="1"/>
    <col min="5638" max="5639" width="36.6640625" style="9" customWidth="1"/>
    <col min="5640" max="5641" width="25.6640625" style="9" customWidth="1"/>
    <col min="5642" max="5642" width="4.6640625" style="9" customWidth="1"/>
    <col min="5643" max="5888" width="9.6640625" style="9"/>
    <col min="5889" max="5889" width="4.6640625" style="9" customWidth="1"/>
    <col min="5890" max="5890" width="45.6640625" style="9" customWidth="1"/>
    <col min="5891" max="5891" width="18.44140625" style="9" customWidth="1"/>
    <col min="5892" max="5892" width="25.6640625" style="9" customWidth="1"/>
    <col min="5893" max="5893" width="32" style="9" customWidth="1"/>
    <col min="5894" max="5895" width="36.6640625" style="9" customWidth="1"/>
    <col min="5896" max="5897" width="25.6640625" style="9" customWidth="1"/>
    <col min="5898" max="5898" width="4.6640625" style="9" customWidth="1"/>
    <col min="5899" max="6144" width="9.6640625" style="9"/>
    <col min="6145" max="6145" width="4.6640625" style="9" customWidth="1"/>
    <col min="6146" max="6146" width="45.6640625" style="9" customWidth="1"/>
    <col min="6147" max="6147" width="18.44140625" style="9" customWidth="1"/>
    <col min="6148" max="6148" width="25.6640625" style="9" customWidth="1"/>
    <col min="6149" max="6149" width="32" style="9" customWidth="1"/>
    <col min="6150" max="6151" width="36.6640625" style="9" customWidth="1"/>
    <col min="6152" max="6153" width="25.6640625" style="9" customWidth="1"/>
    <col min="6154" max="6154" width="4.6640625" style="9" customWidth="1"/>
    <col min="6155" max="6400" width="9.6640625" style="9"/>
    <col min="6401" max="6401" width="4.6640625" style="9" customWidth="1"/>
    <col min="6402" max="6402" width="45.6640625" style="9" customWidth="1"/>
    <col min="6403" max="6403" width="18.44140625" style="9" customWidth="1"/>
    <col min="6404" max="6404" width="25.6640625" style="9" customWidth="1"/>
    <col min="6405" max="6405" width="32" style="9" customWidth="1"/>
    <col min="6406" max="6407" width="36.6640625" style="9" customWidth="1"/>
    <col min="6408" max="6409" width="25.6640625" style="9" customWidth="1"/>
    <col min="6410" max="6410" width="4.6640625" style="9" customWidth="1"/>
    <col min="6411" max="6656" width="9.6640625" style="9"/>
    <col min="6657" max="6657" width="4.6640625" style="9" customWidth="1"/>
    <col min="6658" max="6658" width="45.6640625" style="9" customWidth="1"/>
    <col min="6659" max="6659" width="18.44140625" style="9" customWidth="1"/>
    <col min="6660" max="6660" width="25.6640625" style="9" customWidth="1"/>
    <col min="6661" max="6661" width="32" style="9" customWidth="1"/>
    <col min="6662" max="6663" width="36.6640625" style="9" customWidth="1"/>
    <col min="6664" max="6665" width="25.6640625" style="9" customWidth="1"/>
    <col min="6666" max="6666" width="4.6640625" style="9" customWidth="1"/>
    <col min="6667" max="6912" width="9.6640625" style="9"/>
    <col min="6913" max="6913" width="4.6640625" style="9" customWidth="1"/>
    <col min="6914" max="6914" width="45.6640625" style="9" customWidth="1"/>
    <col min="6915" max="6915" width="18.44140625" style="9" customWidth="1"/>
    <col min="6916" max="6916" width="25.6640625" style="9" customWidth="1"/>
    <col min="6917" max="6917" width="32" style="9" customWidth="1"/>
    <col min="6918" max="6919" width="36.6640625" style="9" customWidth="1"/>
    <col min="6920" max="6921" width="25.6640625" style="9" customWidth="1"/>
    <col min="6922" max="6922" width="4.6640625" style="9" customWidth="1"/>
    <col min="6923" max="7168" width="9.6640625" style="9"/>
    <col min="7169" max="7169" width="4.6640625" style="9" customWidth="1"/>
    <col min="7170" max="7170" width="45.6640625" style="9" customWidth="1"/>
    <col min="7171" max="7171" width="18.44140625" style="9" customWidth="1"/>
    <col min="7172" max="7172" width="25.6640625" style="9" customWidth="1"/>
    <col min="7173" max="7173" width="32" style="9" customWidth="1"/>
    <col min="7174" max="7175" width="36.6640625" style="9" customWidth="1"/>
    <col min="7176" max="7177" width="25.6640625" style="9" customWidth="1"/>
    <col min="7178" max="7178" width="4.6640625" style="9" customWidth="1"/>
    <col min="7179" max="7424" width="9.6640625" style="9"/>
    <col min="7425" max="7425" width="4.6640625" style="9" customWidth="1"/>
    <col min="7426" max="7426" width="45.6640625" style="9" customWidth="1"/>
    <col min="7427" max="7427" width="18.44140625" style="9" customWidth="1"/>
    <col min="7428" max="7428" width="25.6640625" style="9" customWidth="1"/>
    <col min="7429" max="7429" width="32" style="9" customWidth="1"/>
    <col min="7430" max="7431" width="36.6640625" style="9" customWidth="1"/>
    <col min="7432" max="7433" width="25.6640625" style="9" customWidth="1"/>
    <col min="7434" max="7434" width="4.6640625" style="9" customWidth="1"/>
    <col min="7435" max="7680" width="9.6640625" style="9"/>
    <col min="7681" max="7681" width="4.6640625" style="9" customWidth="1"/>
    <col min="7682" max="7682" width="45.6640625" style="9" customWidth="1"/>
    <col min="7683" max="7683" width="18.44140625" style="9" customWidth="1"/>
    <col min="7684" max="7684" width="25.6640625" style="9" customWidth="1"/>
    <col min="7685" max="7685" width="32" style="9" customWidth="1"/>
    <col min="7686" max="7687" width="36.6640625" style="9" customWidth="1"/>
    <col min="7688" max="7689" width="25.6640625" style="9" customWidth="1"/>
    <col min="7690" max="7690" width="4.6640625" style="9" customWidth="1"/>
    <col min="7691" max="7936" width="9.6640625" style="9"/>
    <col min="7937" max="7937" width="4.6640625" style="9" customWidth="1"/>
    <col min="7938" max="7938" width="45.6640625" style="9" customWidth="1"/>
    <col min="7939" max="7939" width="18.44140625" style="9" customWidth="1"/>
    <col min="7940" max="7940" width="25.6640625" style="9" customWidth="1"/>
    <col min="7941" max="7941" width="32" style="9" customWidth="1"/>
    <col min="7942" max="7943" width="36.6640625" style="9" customWidth="1"/>
    <col min="7944" max="7945" width="25.6640625" style="9" customWidth="1"/>
    <col min="7946" max="7946" width="4.6640625" style="9" customWidth="1"/>
    <col min="7947" max="8192" width="9.6640625" style="9"/>
    <col min="8193" max="8193" width="4.6640625" style="9" customWidth="1"/>
    <col min="8194" max="8194" width="45.6640625" style="9" customWidth="1"/>
    <col min="8195" max="8195" width="18.44140625" style="9" customWidth="1"/>
    <col min="8196" max="8196" width="25.6640625" style="9" customWidth="1"/>
    <col min="8197" max="8197" width="32" style="9" customWidth="1"/>
    <col min="8198" max="8199" width="36.6640625" style="9" customWidth="1"/>
    <col min="8200" max="8201" width="25.6640625" style="9" customWidth="1"/>
    <col min="8202" max="8202" width="4.6640625" style="9" customWidth="1"/>
    <col min="8203" max="8448" width="9.6640625" style="9"/>
    <col min="8449" max="8449" width="4.6640625" style="9" customWidth="1"/>
    <col min="8450" max="8450" width="45.6640625" style="9" customWidth="1"/>
    <col min="8451" max="8451" width="18.44140625" style="9" customWidth="1"/>
    <col min="8452" max="8452" width="25.6640625" style="9" customWidth="1"/>
    <col min="8453" max="8453" width="32" style="9" customWidth="1"/>
    <col min="8454" max="8455" width="36.6640625" style="9" customWidth="1"/>
    <col min="8456" max="8457" width="25.6640625" style="9" customWidth="1"/>
    <col min="8458" max="8458" width="4.6640625" style="9" customWidth="1"/>
    <col min="8459" max="8704" width="9.6640625" style="9"/>
    <col min="8705" max="8705" width="4.6640625" style="9" customWidth="1"/>
    <col min="8706" max="8706" width="45.6640625" style="9" customWidth="1"/>
    <col min="8707" max="8707" width="18.44140625" style="9" customWidth="1"/>
    <col min="8708" max="8708" width="25.6640625" style="9" customWidth="1"/>
    <col min="8709" max="8709" width="32" style="9" customWidth="1"/>
    <col min="8710" max="8711" width="36.6640625" style="9" customWidth="1"/>
    <col min="8712" max="8713" width="25.6640625" style="9" customWidth="1"/>
    <col min="8714" max="8714" width="4.6640625" style="9" customWidth="1"/>
    <col min="8715" max="8960" width="9.6640625" style="9"/>
    <col min="8961" max="8961" width="4.6640625" style="9" customWidth="1"/>
    <col min="8962" max="8962" width="45.6640625" style="9" customWidth="1"/>
    <col min="8963" max="8963" width="18.44140625" style="9" customWidth="1"/>
    <col min="8964" max="8964" width="25.6640625" style="9" customWidth="1"/>
    <col min="8965" max="8965" width="32" style="9" customWidth="1"/>
    <col min="8966" max="8967" width="36.6640625" style="9" customWidth="1"/>
    <col min="8968" max="8969" width="25.6640625" style="9" customWidth="1"/>
    <col min="8970" max="8970" width="4.6640625" style="9" customWidth="1"/>
    <col min="8971" max="9216" width="9.6640625" style="9"/>
    <col min="9217" max="9217" width="4.6640625" style="9" customWidth="1"/>
    <col min="9218" max="9218" width="45.6640625" style="9" customWidth="1"/>
    <col min="9219" max="9219" width="18.44140625" style="9" customWidth="1"/>
    <col min="9220" max="9220" width="25.6640625" style="9" customWidth="1"/>
    <col min="9221" max="9221" width="32" style="9" customWidth="1"/>
    <col min="9222" max="9223" width="36.6640625" style="9" customWidth="1"/>
    <col min="9224" max="9225" width="25.6640625" style="9" customWidth="1"/>
    <col min="9226" max="9226" width="4.6640625" style="9" customWidth="1"/>
    <col min="9227" max="9472" width="9.6640625" style="9"/>
    <col min="9473" max="9473" width="4.6640625" style="9" customWidth="1"/>
    <col min="9474" max="9474" width="45.6640625" style="9" customWidth="1"/>
    <col min="9475" max="9475" width="18.44140625" style="9" customWidth="1"/>
    <col min="9476" max="9476" width="25.6640625" style="9" customWidth="1"/>
    <col min="9477" max="9477" width="32" style="9" customWidth="1"/>
    <col min="9478" max="9479" width="36.6640625" style="9" customWidth="1"/>
    <col min="9480" max="9481" width="25.6640625" style="9" customWidth="1"/>
    <col min="9482" max="9482" width="4.6640625" style="9" customWidth="1"/>
    <col min="9483" max="9728" width="9.6640625" style="9"/>
    <col min="9729" max="9729" width="4.6640625" style="9" customWidth="1"/>
    <col min="9730" max="9730" width="45.6640625" style="9" customWidth="1"/>
    <col min="9731" max="9731" width="18.44140625" style="9" customWidth="1"/>
    <col min="9732" max="9732" width="25.6640625" style="9" customWidth="1"/>
    <col min="9733" max="9733" width="32" style="9" customWidth="1"/>
    <col min="9734" max="9735" width="36.6640625" style="9" customWidth="1"/>
    <col min="9736" max="9737" width="25.6640625" style="9" customWidth="1"/>
    <col min="9738" max="9738" width="4.6640625" style="9" customWidth="1"/>
    <col min="9739" max="9984" width="9.6640625" style="9"/>
    <col min="9985" max="9985" width="4.6640625" style="9" customWidth="1"/>
    <col min="9986" max="9986" width="45.6640625" style="9" customWidth="1"/>
    <col min="9987" max="9987" width="18.44140625" style="9" customWidth="1"/>
    <col min="9988" max="9988" width="25.6640625" style="9" customWidth="1"/>
    <col min="9989" max="9989" width="32" style="9" customWidth="1"/>
    <col min="9990" max="9991" width="36.6640625" style="9" customWidth="1"/>
    <col min="9992" max="9993" width="25.6640625" style="9" customWidth="1"/>
    <col min="9994" max="9994" width="4.6640625" style="9" customWidth="1"/>
    <col min="9995" max="10240" width="9.6640625" style="9"/>
    <col min="10241" max="10241" width="4.6640625" style="9" customWidth="1"/>
    <col min="10242" max="10242" width="45.6640625" style="9" customWidth="1"/>
    <col min="10243" max="10243" width="18.44140625" style="9" customWidth="1"/>
    <col min="10244" max="10244" width="25.6640625" style="9" customWidth="1"/>
    <col min="10245" max="10245" width="32" style="9" customWidth="1"/>
    <col min="10246" max="10247" width="36.6640625" style="9" customWidth="1"/>
    <col min="10248" max="10249" width="25.6640625" style="9" customWidth="1"/>
    <col min="10250" max="10250" width="4.6640625" style="9" customWidth="1"/>
    <col min="10251" max="10496" width="9.6640625" style="9"/>
    <col min="10497" max="10497" width="4.6640625" style="9" customWidth="1"/>
    <col min="10498" max="10498" width="45.6640625" style="9" customWidth="1"/>
    <col min="10499" max="10499" width="18.44140625" style="9" customWidth="1"/>
    <col min="10500" max="10500" width="25.6640625" style="9" customWidth="1"/>
    <col min="10501" max="10501" width="32" style="9" customWidth="1"/>
    <col min="10502" max="10503" width="36.6640625" style="9" customWidth="1"/>
    <col min="10504" max="10505" width="25.6640625" style="9" customWidth="1"/>
    <col min="10506" max="10506" width="4.6640625" style="9" customWidth="1"/>
    <col min="10507" max="10752" width="9.6640625" style="9"/>
    <col min="10753" max="10753" width="4.6640625" style="9" customWidth="1"/>
    <col min="10754" max="10754" width="45.6640625" style="9" customWidth="1"/>
    <col min="10755" max="10755" width="18.44140625" style="9" customWidth="1"/>
    <col min="10756" max="10756" width="25.6640625" style="9" customWidth="1"/>
    <col min="10757" max="10757" width="32" style="9" customWidth="1"/>
    <col min="10758" max="10759" width="36.6640625" style="9" customWidth="1"/>
    <col min="10760" max="10761" width="25.6640625" style="9" customWidth="1"/>
    <col min="10762" max="10762" width="4.6640625" style="9" customWidth="1"/>
    <col min="10763" max="11008" width="9.6640625" style="9"/>
    <col min="11009" max="11009" width="4.6640625" style="9" customWidth="1"/>
    <col min="11010" max="11010" width="45.6640625" style="9" customWidth="1"/>
    <col min="11011" max="11011" width="18.44140625" style="9" customWidth="1"/>
    <col min="11012" max="11012" width="25.6640625" style="9" customWidth="1"/>
    <col min="11013" max="11013" width="32" style="9" customWidth="1"/>
    <col min="11014" max="11015" width="36.6640625" style="9" customWidth="1"/>
    <col min="11016" max="11017" width="25.6640625" style="9" customWidth="1"/>
    <col min="11018" max="11018" width="4.6640625" style="9" customWidth="1"/>
    <col min="11019" max="11264" width="9.6640625" style="9"/>
    <col min="11265" max="11265" width="4.6640625" style="9" customWidth="1"/>
    <col min="11266" max="11266" width="45.6640625" style="9" customWidth="1"/>
    <col min="11267" max="11267" width="18.44140625" style="9" customWidth="1"/>
    <col min="11268" max="11268" width="25.6640625" style="9" customWidth="1"/>
    <col min="11269" max="11269" width="32" style="9" customWidth="1"/>
    <col min="11270" max="11271" width="36.6640625" style="9" customWidth="1"/>
    <col min="11272" max="11273" width="25.6640625" style="9" customWidth="1"/>
    <col min="11274" max="11274" width="4.6640625" style="9" customWidth="1"/>
    <col min="11275" max="11520" width="9.6640625" style="9"/>
    <col min="11521" max="11521" width="4.6640625" style="9" customWidth="1"/>
    <col min="11522" max="11522" width="45.6640625" style="9" customWidth="1"/>
    <col min="11523" max="11523" width="18.44140625" style="9" customWidth="1"/>
    <col min="11524" max="11524" width="25.6640625" style="9" customWidth="1"/>
    <col min="11525" max="11525" width="32" style="9" customWidth="1"/>
    <col min="11526" max="11527" width="36.6640625" style="9" customWidth="1"/>
    <col min="11528" max="11529" width="25.6640625" style="9" customWidth="1"/>
    <col min="11530" max="11530" width="4.6640625" style="9" customWidth="1"/>
    <col min="11531" max="11776" width="9.6640625" style="9"/>
    <col min="11777" max="11777" width="4.6640625" style="9" customWidth="1"/>
    <col min="11778" max="11778" width="45.6640625" style="9" customWidth="1"/>
    <col min="11779" max="11779" width="18.44140625" style="9" customWidth="1"/>
    <col min="11780" max="11780" width="25.6640625" style="9" customWidth="1"/>
    <col min="11781" max="11781" width="32" style="9" customWidth="1"/>
    <col min="11782" max="11783" width="36.6640625" style="9" customWidth="1"/>
    <col min="11784" max="11785" width="25.6640625" style="9" customWidth="1"/>
    <col min="11786" max="11786" width="4.6640625" style="9" customWidth="1"/>
    <col min="11787" max="12032" width="9.6640625" style="9"/>
    <col min="12033" max="12033" width="4.6640625" style="9" customWidth="1"/>
    <col min="12034" max="12034" width="45.6640625" style="9" customWidth="1"/>
    <col min="12035" max="12035" width="18.44140625" style="9" customWidth="1"/>
    <col min="12036" max="12036" width="25.6640625" style="9" customWidth="1"/>
    <col min="12037" max="12037" width="32" style="9" customWidth="1"/>
    <col min="12038" max="12039" width="36.6640625" style="9" customWidth="1"/>
    <col min="12040" max="12041" width="25.6640625" style="9" customWidth="1"/>
    <col min="12042" max="12042" width="4.6640625" style="9" customWidth="1"/>
    <col min="12043" max="12288" width="9.6640625" style="9"/>
    <col min="12289" max="12289" width="4.6640625" style="9" customWidth="1"/>
    <col min="12290" max="12290" width="45.6640625" style="9" customWidth="1"/>
    <col min="12291" max="12291" width="18.44140625" style="9" customWidth="1"/>
    <col min="12292" max="12292" width="25.6640625" style="9" customWidth="1"/>
    <col min="12293" max="12293" width="32" style="9" customWidth="1"/>
    <col min="12294" max="12295" width="36.6640625" style="9" customWidth="1"/>
    <col min="12296" max="12297" width="25.6640625" style="9" customWidth="1"/>
    <col min="12298" max="12298" width="4.6640625" style="9" customWidth="1"/>
    <col min="12299" max="12544" width="9.6640625" style="9"/>
    <col min="12545" max="12545" width="4.6640625" style="9" customWidth="1"/>
    <col min="12546" max="12546" width="45.6640625" style="9" customWidth="1"/>
    <col min="12547" max="12547" width="18.44140625" style="9" customWidth="1"/>
    <col min="12548" max="12548" width="25.6640625" style="9" customWidth="1"/>
    <col min="12549" max="12549" width="32" style="9" customWidth="1"/>
    <col min="12550" max="12551" width="36.6640625" style="9" customWidth="1"/>
    <col min="12552" max="12553" width="25.6640625" style="9" customWidth="1"/>
    <col min="12554" max="12554" width="4.6640625" style="9" customWidth="1"/>
    <col min="12555" max="12800" width="9.6640625" style="9"/>
    <col min="12801" max="12801" width="4.6640625" style="9" customWidth="1"/>
    <col min="12802" max="12802" width="45.6640625" style="9" customWidth="1"/>
    <col min="12803" max="12803" width="18.44140625" style="9" customWidth="1"/>
    <col min="12804" max="12804" width="25.6640625" style="9" customWidth="1"/>
    <col min="12805" max="12805" width="32" style="9" customWidth="1"/>
    <col min="12806" max="12807" width="36.6640625" style="9" customWidth="1"/>
    <col min="12808" max="12809" width="25.6640625" style="9" customWidth="1"/>
    <col min="12810" max="12810" width="4.6640625" style="9" customWidth="1"/>
    <col min="12811" max="13056" width="9.6640625" style="9"/>
    <col min="13057" max="13057" width="4.6640625" style="9" customWidth="1"/>
    <col min="13058" max="13058" width="45.6640625" style="9" customWidth="1"/>
    <col min="13059" max="13059" width="18.44140625" style="9" customWidth="1"/>
    <col min="13060" max="13060" width="25.6640625" style="9" customWidth="1"/>
    <col min="13061" max="13061" width="32" style="9" customWidth="1"/>
    <col min="13062" max="13063" width="36.6640625" style="9" customWidth="1"/>
    <col min="13064" max="13065" width="25.6640625" style="9" customWidth="1"/>
    <col min="13066" max="13066" width="4.6640625" style="9" customWidth="1"/>
    <col min="13067" max="13312" width="9.6640625" style="9"/>
    <col min="13313" max="13313" width="4.6640625" style="9" customWidth="1"/>
    <col min="13314" max="13314" width="45.6640625" style="9" customWidth="1"/>
    <col min="13315" max="13315" width="18.44140625" style="9" customWidth="1"/>
    <col min="13316" max="13316" width="25.6640625" style="9" customWidth="1"/>
    <col min="13317" max="13317" width="32" style="9" customWidth="1"/>
    <col min="13318" max="13319" width="36.6640625" style="9" customWidth="1"/>
    <col min="13320" max="13321" width="25.6640625" style="9" customWidth="1"/>
    <col min="13322" max="13322" width="4.6640625" style="9" customWidth="1"/>
    <col min="13323" max="13568" width="9.6640625" style="9"/>
    <col min="13569" max="13569" width="4.6640625" style="9" customWidth="1"/>
    <col min="13570" max="13570" width="45.6640625" style="9" customWidth="1"/>
    <col min="13571" max="13571" width="18.44140625" style="9" customWidth="1"/>
    <col min="13572" max="13572" width="25.6640625" style="9" customWidth="1"/>
    <col min="13573" max="13573" width="32" style="9" customWidth="1"/>
    <col min="13574" max="13575" width="36.6640625" style="9" customWidth="1"/>
    <col min="13576" max="13577" width="25.6640625" style="9" customWidth="1"/>
    <col min="13578" max="13578" width="4.6640625" style="9" customWidth="1"/>
    <col min="13579" max="13824" width="9.6640625" style="9"/>
    <col min="13825" max="13825" width="4.6640625" style="9" customWidth="1"/>
    <col min="13826" max="13826" width="45.6640625" style="9" customWidth="1"/>
    <col min="13827" max="13827" width="18.44140625" style="9" customWidth="1"/>
    <col min="13828" max="13828" width="25.6640625" style="9" customWidth="1"/>
    <col min="13829" max="13829" width="32" style="9" customWidth="1"/>
    <col min="13830" max="13831" width="36.6640625" style="9" customWidth="1"/>
    <col min="13832" max="13833" width="25.6640625" style="9" customWidth="1"/>
    <col min="13834" max="13834" width="4.6640625" style="9" customWidth="1"/>
    <col min="13835" max="14080" width="9.6640625" style="9"/>
    <col min="14081" max="14081" width="4.6640625" style="9" customWidth="1"/>
    <col min="14082" max="14082" width="45.6640625" style="9" customWidth="1"/>
    <col min="14083" max="14083" width="18.44140625" style="9" customWidth="1"/>
    <col min="14084" max="14084" width="25.6640625" style="9" customWidth="1"/>
    <col min="14085" max="14085" width="32" style="9" customWidth="1"/>
    <col min="14086" max="14087" width="36.6640625" style="9" customWidth="1"/>
    <col min="14088" max="14089" width="25.6640625" style="9" customWidth="1"/>
    <col min="14090" max="14090" width="4.6640625" style="9" customWidth="1"/>
    <col min="14091" max="14336" width="9.6640625" style="9"/>
    <col min="14337" max="14337" width="4.6640625" style="9" customWidth="1"/>
    <col min="14338" max="14338" width="45.6640625" style="9" customWidth="1"/>
    <col min="14339" max="14339" width="18.44140625" style="9" customWidth="1"/>
    <col min="14340" max="14340" width="25.6640625" style="9" customWidth="1"/>
    <col min="14341" max="14341" width="32" style="9" customWidth="1"/>
    <col min="14342" max="14343" width="36.6640625" style="9" customWidth="1"/>
    <col min="14344" max="14345" width="25.6640625" style="9" customWidth="1"/>
    <col min="14346" max="14346" width="4.6640625" style="9" customWidth="1"/>
    <col min="14347" max="14592" width="9.6640625" style="9"/>
    <col min="14593" max="14593" width="4.6640625" style="9" customWidth="1"/>
    <col min="14594" max="14594" width="45.6640625" style="9" customWidth="1"/>
    <col min="14595" max="14595" width="18.44140625" style="9" customWidth="1"/>
    <col min="14596" max="14596" width="25.6640625" style="9" customWidth="1"/>
    <col min="14597" max="14597" width="32" style="9" customWidth="1"/>
    <col min="14598" max="14599" width="36.6640625" style="9" customWidth="1"/>
    <col min="14600" max="14601" width="25.6640625" style="9" customWidth="1"/>
    <col min="14602" max="14602" width="4.6640625" style="9" customWidth="1"/>
    <col min="14603" max="14848" width="9.6640625" style="9"/>
    <col min="14849" max="14849" width="4.6640625" style="9" customWidth="1"/>
    <col min="14850" max="14850" width="45.6640625" style="9" customWidth="1"/>
    <col min="14851" max="14851" width="18.44140625" style="9" customWidth="1"/>
    <col min="14852" max="14852" width="25.6640625" style="9" customWidth="1"/>
    <col min="14853" max="14853" width="32" style="9" customWidth="1"/>
    <col min="14854" max="14855" width="36.6640625" style="9" customWidth="1"/>
    <col min="14856" max="14857" width="25.6640625" style="9" customWidth="1"/>
    <col min="14858" max="14858" width="4.6640625" style="9" customWidth="1"/>
    <col min="14859" max="15104" width="9.6640625" style="9"/>
    <col min="15105" max="15105" width="4.6640625" style="9" customWidth="1"/>
    <col min="15106" max="15106" width="45.6640625" style="9" customWidth="1"/>
    <col min="15107" max="15107" width="18.44140625" style="9" customWidth="1"/>
    <col min="15108" max="15108" width="25.6640625" style="9" customWidth="1"/>
    <col min="15109" max="15109" width="32" style="9" customWidth="1"/>
    <col min="15110" max="15111" width="36.6640625" style="9" customWidth="1"/>
    <col min="15112" max="15113" width="25.6640625" style="9" customWidth="1"/>
    <col min="15114" max="15114" width="4.6640625" style="9" customWidth="1"/>
    <col min="15115" max="15360" width="9.6640625" style="9"/>
    <col min="15361" max="15361" width="4.6640625" style="9" customWidth="1"/>
    <col min="15362" max="15362" width="45.6640625" style="9" customWidth="1"/>
    <col min="15363" max="15363" width="18.44140625" style="9" customWidth="1"/>
    <col min="15364" max="15364" width="25.6640625" style="9" customWidth="1"/>
    <col min="15365" max="15365" width="32" style="9" customWidth="1"/>
    <col min="15366" max="15367" width="36.6640625" style="9" customWidth="1"/>
    <col min="15368" max="15369" width="25.6640625" style="9" customWidth="1"/>
    <col min="15370" max="15370" width="4.6640625" style="9" customWidth="1"/>
    <col min="15371" max="15616" width="9.6640625" style="9"/>
    <col min="15617" max="15617" width="4.6640625" style="9" customWidth="1"/>
    <col min="15618" max="15618" width="45.6640625" style="9" customWidth="1"/>
    <col min="15619" max="15619" width="18.44140625" style="9" customWidth="1"/>
    <col min="15620" max="15620" width="25.6640625" style="9" customWidth="1"/>
    <col min="15621" max="15621" width="32" style="9" customWidth="1"/>
    <col min="15622" max="15623" width="36.6640625" style="9" customWidth="1"/>
    <col min="15624" max="15625" width="25.6640625" style="9" customWidth="1"/>
    <col min="15626" max="15626" width="4.6640625" style="9" customWidth="1"/>
    <col min="15627" max="15872" width="9.6640625" style="9"/>
    <col min="15873" max="15873" width="4.6640625" style="9" customWidth="1"/>
    <col min="15874" max="15874" width="45.6640625" style="9" customWidth="1"/>
    <col min="15875" max="15875" width="18.44140625" style="9" customWidth="1"/>
    <col min="15876" max="15876" width="25.6640625" style="9" customWidth="1"/>
    <col min="15877" max="15877" width="32" style="9" customWidth="1"/>
    <col min="15878" max="15879" width="36.6640625" style="9" customWidth="1"/>
    <col min="15880" max="15881" width="25.6640625" style="9" customWidth="1"/>
    <col min="15882" max="15882" width="4.6640625" style="9" customWidth="1"/>
    <col min="15883" max="16128" width="9.6640625" style="9"/>
    <col min="16129" max="16129" width="4.6640625" style="9" customWidth="1"/>
    <col min="16130" max="16130" width="45.6640625" style="9" customWidth="1"/>
    <col min="16131" max="16131" width="18.44140625" style="9" customWidth="1"/>
    <col min="16132" max="16132" width="25.6640625" style="9" customWidth="1"/>
    <col min="16133" max="16133" width="32" style="9" customWidth="1"/>
    <col min="16134" max="16135" width="36.6640625" style="9" customWidth="1"/>
    <col min="16136" max="16137" width="25.6640625" style="9" customWidth="1"/>
    <col min="16138" max="16138" width="4.6640625" style="9" customWidth="1"/>
    <col min="16139" max="16384" width="9.6640625" style="9"/>
  </cols>
  <sheetData>
    <row r="1" spans="1:10">
      <c r="A1" s="43" t="s">
        <v>1785</v>
      </c>
      <c r="B1" s="44"/>
      <c r="C1" s="46" t="s">
        <v>3273</v>
      </c>
      <c r="D1" s="59" t="s">
        <v>1787</v>
      </c>
      <c r="E1" s="471" t="s">
        <v>1788</v>
      </c>
      <c r="F1" s="43" t="s">
        <v>1785</v>
      </c>
      <c r="G1" s="59" t="s">
        <v>3273</v>
      </c>
      <c r="H1" s="472" t="s">
        <v>1787</v>
      </c>
      <c r="I1" s="59" t="s">
        <v>1788</v>
      </c>
      <c r="J1" s="60"/>
    </row>
    <row r="2" spans="1:10">
      <c r="A2" s="1480" t="str">
        <f>'Data Sheet'!$C$25</f>
        <v xml:space="preserve">Niagara Mohawk Power Corporation </v>
      </c>
      <c r="B2" s="65"/>
      <c r="C2" s="30" t="s">
        <v>1709</v>
      </c>
      <c r="D2" s="57" t="s">
        <v>1790</v>
      </c>
      <c r="E2" s="49"/>
      <c r="F2" s="1480" t="str">
        <f>'Data Sheet'!$C$25</f>
        <v xml:space="preserve">Niagara Mohawk Power Corporation </v>
      </c>
      <c r="G2" s="57" t="s">
        <v>1709</v>
      </c>
      <c r="H2" s="57" t="s">
        <v>1790</v>
      </c>
      <c r="I2" s="858"/>
      <c r="J2" s="39"/>
    </row>
    <row r="3" spans="1:10" ht="15" customHeight="1">
      <c r="A3" s="37"/>
      <c r="B3" s="100"/>
      <c r="C3" s="38" t="s">
        <v>1711</v>
      </c>
      <c r="D3" s="2745" t="str">
        <f>'Data Sheet'!$C$40</f>
        <v>April 12, 2018</v>
      </c>
      <c r="E3" s="1952" t="str">
        <f>'Data Sheet'!$C$38</f>
        <v>December 31, 2017</v>
      </c>
      <c r="F3" s="37"/>
      <c r="G3" s="101" t="s">
        <v>1711</v>
      </c>
      <c r="H3" s="2745" t="str">
        <f>'Data Sheet'!$C$40</f>
        <v>April 12, 2018</v>
      </c>
      <c r="I3" s="858" t="str">
        <f>'Data Sheet'!$C$38</f>
        <v>December 31, 2017</v>
      </c>
      <c r="J3" s="117"/>
    </row>
    <row r="4" spans="1:10" ht="15" customHeight="1">
      <c r="A4" s="473" t="s">
        <v>1451</v>
      </c>
      <c r="B4" s="474"/>
      <c r="C4" s="474"/>
      <c r="D4" s="474"/>
      <c r="E4" s="475"/>
      <c r="F4" s="473" t="s">
        <v>1452</v>
      </c>
      <c r="G4" s="212"/>
      <c r="H4" s="474"/>
      <c r="I4" s="474"/>
      <c r="J4" s="475"/>
    </row>
    <row r="5" spans="1:10">
      <c r="A5" s="34"/>
      <c r="B5" s="30"/>
      <c r="C5" s="30"/>
      <c r="D5" s="30"/>
      <c r="E5" s="39"/>
      <c r="F5" s="476"/>
      <c r="G5" s="477"/>
      <c r="H5" s="477"/>
      <c r="I5" s="477"/>
      <c r="J5" s="143"/>
    </row>
    <row r="6" spans="1:10">
      <c r="A6" s="34"/>
      <c r="B6" s="30"/>
      <c r="C6" s="30"/>
      <c r="E6" s="39"/>
      <c r="F6" s="34"/>
      <c r="G6" s="30"/>
      <c r="H6" s="30"/>
      <c r="I6" s="30"/>
      <c r="J6" s="39"/>
    </row>
    <row r="7" spans="1:10" ht="18">
      <c r="A7" s="72"/>
      <c r="B7" s="1362" t="s">
        <v>3964</v>
      </c>
      <c r="C7" s="1362"/>
      <c r="D7" s="478" t="s">
        <v>4352</v>
      </c>
      <c r="E7" s="39"/>
      <c r="F7" s="2539" t="s">
        <v>3971</v>
      </c>
      <c r="G7" s="2540"/>
      <c r="H7" s="478" t="s">
        <v>3973</v>
      </c>
      <c r="I7" s="478"/>
      <c r="J7" s="39"/>
    </row>
    <row r="8" spans="1:10" ht="18">
      <c r="A8" s="72"/>
      <c r="B8" s="1362" t="s">
        <v>3965</v>
      </c>
      <c r="C8" s="1362"/>
      <c r="D8" s="478" t="s">
        <v>4353</v>
      </c>
      <c r="E8" s="39"/>
      <c r="F8" s="2539" t="s">
        <v>3966</v>
      </c>
      <c r="G8" s="2540"/>
      <c r="H8" s="478" t="s">
        <v>1453</v>
      </c>
      <c r="I8" s="478"/>
      <c r="J8" s="39"/>
    </row>
    <row r="9" spans="1:10" ht="18">
      <c r="A9" s="72"/>
      <c r="B9" s="1362" t="s">
        <v>4354</v>
      </c>
      <c r="C9" s="1362"/>
      <c r="D9" s="478" t="s">
        <v>4355</v>
      </c>
      <c r="E9" s="39"/>
      <c r="F9" s="479" t="s">
        <v>3972</v>
      </c>
      <c r="G9" s="478"/>
      <c r="H9" s="478" t="s">
        <v>1454</v>
      </c>
      <c r="I9" s="478"/>
      <c r="J9" s="39"/>
    </row>
    <row r="10" spans="1:10" ht="18">
      <c r="A10" s="72"/>
      <c r="B10" s="1362" t="s">
        <v>4356</v>
      </c>
      <c r="C10" s="1362"/>
      <c r="D10" s="478" t="s">
        <v>4357</v>
      </c>
      <c r="E10" s="39"/>
      <c r="F10" s="479" t="s">
        <v>3967</v>
      </c>
      <c r="G10" s="478"/>
      <c r="H10" s="478" t="s">
        <v>4358</v>
      </c>
      <c r="I10" s="478"/>
      <c r="J10" s="39"/>
    </row>
    <row r="11" spans="1:10" ht="18">
      <c r="A11" s="72"/>
      <c r="B11" s="478" t="s">
        <v>4359</v>
      </c>
      <c r="C11" s="30"/>
      <c r="D11" s="478" t="s">
        <v>4360</v>
      </c>
      <c r="E11" s="39"/>
      <c r="F11" s="479" t="s">
        <v>3968</v>
      </c>
      <c r="G11" s="478"/>
      <c r="H11" s="478" t="s">
        <v>262</v>
      </c>
      <c r="I11" s="478"/>
      <c r="J11" s="39"/>
    </row>
    <row r="12" spans="1:10" ht="18">
      <c r="A12" s="72"/>
      <c r="B12" s="478" t="s">
        <v>4361</v>
      </c>
      <c r="C12" s="30"/>
      <c r="D12" s="478" t="s">
        <v>4362</v>
      </c>
      <c r="E12" s="39"/>
      <c r="F12" s="479" t="s">
        <v>3969</v>
      </c>
      <c r="G12" s="478"/>
      <c r="H12" s="478" t="s">
        <v>3974</v>
      </c>
      <c r="I12" s="478"/>
      <c r="J12" s="39"/>
    </row>
    <row r="13" spans="1:10" ht="18">
      <c r="A13" s="72"/>
      <c r="B13" s="478" t="s">
        <v>4363</v>
      </c>
      <c r="C13" s="30"/>
      <c r="D13" s="478" t="s">
        <v>4364</v>
      </c>
      <c r="E13" s="39"/>
      <c r="F13" s="479" t="s">
        <v>3970</v>
      </c>
      <c r="G13" s="478"/>
      <c r="H13" s="478" t="s">
        <v>264</v>
      </c>
      <c r="I13" s="478"/>
      <c r="J13" s="39"/>
    </row>
    <row r="14" spans="1:10" ht="18">
      <c r="A14" s="72"/>
      <c r="B14" s="478" t="s">
        <v>4365</v>
      </c>
      <c r="C14" s="30"/>
      <c r="D14" s="478" t="s">
        <v>264</v>
      </c>
      <c r="E14" s="39"/>
      <c r="F14" s="479" t="s">
        <v>263</v>
      </c>
      <c r="G14" s="478"/>
      <c r="H14" s="478"/>
      <c r="I14" s="478"/>
      <c r="J14" s="39"/>
    </row>
    <row r="15" spans="1:10" ht="18">
      <c r="A15" s="72"/>
      <c r="B15" s="478" t="s">
        <v>4366</v>
      </c>
      <c r="C15" s="30"/>
      <c r="D15" s="478"/>
      <c r="E15" s="39"/>
      <c r="F15" s="479"/>
      <c r="G15" s="478"/>
      <c r="H15" s="478"/>
      <c r="I15" s="478"/>
      <c r="J15" s="39"/>
    </row>
    <row r="16" spans="1:10">
      <c r="A16" s="34"/>
      <c r="D16" s="30"/>
      <c r="E16" s="39"/>
      <c r="F16" s="34"/>
      <c r="G16" s="30"/>
      <c r="H16" s="30"/>
      <c r="I16" s="30"/>
      <c r="J16" s="39"/>
    </row>
    <row r="17" spans="1:13">
      <c r="A17" s="37"/>
      <c r="B17" s="38"/>
      <c r="C17" s="38"/>
      <c r="D17" s="32"/>
      <c r="E17" s="33"/>
      <c r="F17" s="37"/>
      <c r="G17" s="38"/>
      <c r="H17" s="38"/>
      <c r="I17" s="38"/>
      <c r="J17" s="117"/>
    </row>
    <row r="18" spans="1:13">
      <c r="A18" s="476"/>
      <c r="B18" s="477"/>
      <c r="C18" s="477"/>
      <c r="D18" s="480" t="s">
        <v>265</v>
      </c>
      <c r="E18" s="475"/>
      <c r="F18" s="211" t="s">
        <v>266</v>
      </c>
      <c r="G18" s="474"/>
      <c r="H18" s="480" t="s">
        <v>267</v>
      </c>
      <c r="I18" s="474"/>
      <c r="J18" s="190"/>
    </row>
    <row r="19" spans="1:13">
      <c r="A19" s="608" t="s">
        <v>1714</v>
      </c>
      <c r="B19" s="144" t="s">
        <v>268</v>
      </c>
      <c r="C19" s="30"/>
      <c r="D19" s="2359" t="s">
        <v>269</v>
      </c>
      <c r="E19" s="155" t="s">
        <v>270</v>
      </c>
      <c r="F19" s="608" t="s">
        <v>269</v>
      </c>
      <c r="G19" s="2359" t="s">
        <v>271</v>
      </c>
      <c r="H19" s="2359" t="s">
        <v>272</v>
      </c>
      <c r="I19" s="2359" t="s">
        <v>273</v>
      </c>
      <c r="J19" s="49" t="s">
        <v>1714</v>
      </c>
    </row>
    <row r="20" spans="1:13">
      <c r="A20" s="34"/>
      <c r="B20" s="30"/>
      <c r="C20" s="30"/>
      <c r="D20" s="2359"/>
      <c r="E20" s="155" t="s">
        <v>180</v>
      </c>
      <c r="F20" s="34"/>
      <c r="G20" s="57"/>
      <c r="H20" s="57"/>
      <c r="I20" s="57"/>
      <c r="J20" s="49"/>
    </row>
    <row r="21" spans="1:13">
      <c r="A21" s="618" t="s">
        <v>1717</v>
      </c>
      <c r="B21" s="178" t="s">
        <v>3005</v>
      </c>
      <c r="C21" s="38"/>
      <c r="D21" s="137" t="s">
        <v>3006</v>
      </c>
      <c r="E21" s="156" t="s">
        <v>3007</v>
      </c>
      <c r="F21" s="618" t="s">
        <v>3008</v>
      </c>
      <c r="G21" s="137" t="s">
        <v>2334</v>
      </c>
      <c r="H21" s="137" t="s">
        <v>2335</v>
      </c>
      <c r="I21" s="137" t="s">
        <v>2336</v>
      </c>
      <c r="J21" s="118" t="s">
        <v>1717</v>
      </c>
    </row>
    <row r="22" spans="1:13">
      <c r="A22" s="481">
        <v>1</v>
      </c>
      <c r="B22" s="619" t="s">
        <v>274</v>
      </c>
      <c r="C22" s="483"/>
      <c r="D22" s="484"/>
      <c r="E22" s="485"/>
      <c r="F22" s="486"/>
      <c r="G22" s="487"/>
      <c r="H22" s="487"/>
      <c r="I22" s="487"/>
      <c r="J22" s="2547">
        <v>1</v>
      </c>
    </row>
    <row r="23" spans="1:13">
      <c r="A23" s="481">
        <v>2</v>
      </c>
      <c r="B23" s="2667" t="s">
        <v>4342</v>
      </c>
      <c r="C23" s="2541"/>
      <c r="D23" s="484"/>
      <c r="E23" s="485"/>
      <c r="F23" s="486"/>
      <c r="G23" s="487"/>
      <c r="H23" s="487"/>
      <c r="I23" s="487"/>
      <c r="J23" s="2547">
        <v>2</v>
      </c>
    </row>
    <row r="24" spans="1:13">
      <c r="A24" s="481">
        <v>3</v>
      </c>
      <c r="B24" s="2542" t="s">
        <v>275</v>
      </c>
      <c r="C24" s="2541"/>
      <c r="D24" s="2544">
        <v>1244399075</v>
      </c>
      <c r="E24" s="2545">
        <v>1216840407</v>
      </c>
      <c r="F24" s="3562">
        <v>9134204</v>
      </c>
      <c r="G24" s="2543">
        <v>9291884</v>
      </c>
      <c r="H24" s="2543">
        <v>1243100</v>
      </c>
      <c r="I24" s="2543">
        <v>1220352</v>
      </c>
      <c r="J24" s="2547">
        <v>3</v>
      </c>
      <c r="K24" s="3568"/>
      <c r="M24" s="3568"/>
    </row>
    <row r="25" spans="1:13">
      <c r="A25" s="481">
        <v>4</v>
      </c>
      <c r="B25" s="2542" t="s">
        <v>276</v>
      </c>
      <c r="C25" s="2541"/>
      <c r="D25" s="487"/>
      <c r="E25" s="490"/>
      <c r="F25" s="3563"/>
      <c r="G25" s="484"/>
      <c r="H25" s="484"/>
      <c r="I25" s="484"/>
      <c r="J25" s="2547">
        <v>4</v>
      </c>
    </row>
    <row r="26" spans="1:13">
      <c r="A26" s="481">
        <v>5</v>
      </c>
      <c r="B26" s="2542" t="s">
        <v>4343</v>
      </c>
      <c r="C26" s="2541"/>
      <c r="D26" s="489">
        <v>294245175</v>
      </c>
      <c r="E26" s="2545">
        <v>282419062</v>
      </c>
      <c r="F26" s="3562">
        <v>3089384</v>
      </c>
      <c r="G26" s="2543">
        <v>3068317</v>
      </c>
      <c r="H26" s="2543">
        <v>102134</v>
      </c>
      <c r="I26" s="2543">
        <v>99568</v>
      </c>
      <c r="J26" s="2547">
        <v>5</v>
      </c>
      <c r="K26" s="3568"/>
      <c r="M26" s="3568"/>
    </row>
    <row r="27" spans="1:13">
      <c r="A27" s="481">
        <v>6</v>
      </c>
      <c r="B27" s="2542" t="s">
        <v>4344</v>
      </c>
      <c r="C27" s="2541"/>
      <c r="D27" s="489">
        <v>49816324</v>
      </c>
      <c r="E27" s="2545">
        <v>45280123</v>
      </c>
      <c r="F27" s="3562">
        <v>893575</v>
      </c>
      <c r="G27" s="2543">
        <v>895836</v>
      </c>
      <c r="H27" s="2543">
        <v>542</v>
      </c>
      <c r="I27" s="2543">
        <v>545</v>
      </c>
      <c r="J27" s="2547">
        <v>6</v>
      </c>
      <c r="K27" s="3568"/>
      <c r="M27" s="3568"/>
    </row>
    <row r="28" spans="1:13">
      <c r="A28" s="481">
        <v>7</v>
      </c>
      <c r="B28" s="482" t="s">
        <v>277</v>
      </c>
      <c r="C28" s="483"/>
      <c r="D28" s="489">
        <v>19393340</v>
      </c>
      <c r="E28" s="491">
        <v>15770063</v>
      </c>
      <c r="F28" s="3564">
        <v>67588</v>
      </c>
      <c r="G28" s="488">
        <v>57903</v>
      </c>
      <c r="H28" s="488">
        <v>2922</v>
      </c>
      <c r="I28" s="488">
        <v>2950</v>
      </c>
      <c r="J28" s="2547">
        <v>7</v>
      </c>
      <c r="K28" s="3568"/>
      <c r="M28" s="3568"/>
    </row>
    <row r="29" spans="1:13">
      <c r="A29" s="481">
        <v>8</v>
      </c>
      <c r="B29" s="482" t="s">
        <v>278</v>
      </c>
      <c r="C29" s="483"/>
      <c r="D29" s="489"/>
      <c r="E29" s="491"/>
      <c r="F29" s="3564"/>
      <c r="G29" s="488"/>
      <c r="H29" s="488"/>
      <c r="I29" s="488"/>
      <c r="J29" s="2547">
        <v>8</v>
      </c>
    </row>
    <row r="30" spans="1:13">
      <c r="A30" s="481">
        <v>9</v>
      </c>
      <c r="B30" s="482" t="s">
        <v>1408</v>
      </c>
      <c r="C30" s="483"/>
      <c r="D30" s="489"/>
      <c r="E30" s="491"/>
      <c r="F30" s="3564"/>
      <c r="G30" s="488"/>
      <c r="H30" s="488"/>
      <c r="I30" s="488"/>
      <c r="J30" s="2547">
        <v>9</v>
      </c>
    </row>
    <row r="31" spans="1:13">
      <c r="A31" s="481">
        <v>10</v>
      </c>
      <c r="B31" s="482" t="s">
        <v>1409</v>
      </c>
      <c r="C31" s="483"/>
      <c r="D31" s="489"/>
      <c r="E31" s="491"/>
      <c r="F31" s="3564"/>
      <c r="G31" s="488"/>
      <c r="H31" s="488"/>
      <c r="I31" s="488"/>
      <c r="J31" s="2547">
        <v>10</v>
      </c>
    </row>
    <row r="32" spans="1:13">
      <c r="A32" s="481">
        <v>11</v>
      </c>
      <c r="B32" s="482" t="s">
        <v>2723</v>
      </c>
      <c r="C32" s="483"/>
      <c r="D32" s="489">
        <f t="shared" ref="D32:I32" si="0">SUM(D24:D31)</f>
        <v>1607853914</v>
      </c>
      <c r="E32" s="491">
        <f t="shared" si="0"/>
        <v>1560309655</v>
      </c>
      <c r="F32" s="3564">
        <f t="shared" si="0"/>
        <v>13184751</v>
      </c>
      <c r="G32" s="488">
        <f t="shared" si="0"/>
        <v>13313940</v>
      </c>
      <c r="H32" s="488">
        <f t="shared" si="0"/>
        <v>1348698</v>
      </c>
      <c r="I32" s="488">
        <f t="shared" si="0"/>
        <v>1323415</v>
      </c>
      <c r="J32" s="2547">
        <v>11</v>
      </c>
      <c r="K32" s="3568"/>
      <c r="M32" s="3568"/>
    </row>
    <row r="33" spans="1:13">
      <c r="A33" s="481">
        <v>12</v>
      </c>
      <c r="B33" s="482" t="s">
        <v>2724</v>
      </c>
      <c r="C33" s="483"/>
      <c r="D33" s="489">
        <v>556778</v>
      </c>
      <c r="E33" s="491">
        <v>7493801</v>
      </c>
      <c r="F33" s="3564">
        <v>5906</v>
      </c>
      <c r="G33" s="488">
        <v>286874</v>
      </c>
      <c r="H33" s="488">
        <v>135</v>
      </c>
      <c r="I33" s="488">
        <v>135</v>
      </c>
      <c r="J33" s="2547">
        <v>12</v>
      </c>
      <c r="K33" s="3568"/>
      <c r="M33" s="3568"/>
    </row>
    <row r="34" spans="1:13">
      <c r="A34" s="481">
        <v>13</v>
      </c>
      <c r="B34" s="482" t="s">
        <v>2725</v>
      </c>
      <c r="C34" s="483"/>
      <c r="D34" s="489">
        <f t="shared" ref="D34:I34" si="1">SUM(D32:D33)</f>
        <v>1608410692</v>
      </c>
      <c r="E34" s="491">
        <f t="shared" si="1"/>
        <v>1567803456</v>
      </c>
      <c r="F34" s="3564">
        <f t="shared" si="1"/>
        <v>13190657</v>
      </c>
      <c r="G34" s="488">
        <f t="shared" si="1"/>
        <v>13600814</v>
      </c>
      <c r="H34" s="488">
        <f t="shared" si="1"/>
        <v>1348833</v>
      </c>
      <c r="I34" s="488">
        <f t="shared" si="1"/>
        <v>1323550</v>
      </c>
      <c r="J34" s="2547">
        <v>13</v>
      </c>
      <c r="K34" s="3568"/>
      <c r="M34" s="3568"/>
    </row>
    <row r="35" spans="1:13">
      <c r="A35" s="481">
        <v>14</v>
      </c>
      <c r="B35" s="482" t="s">
        <v>2726</v>
      </c>
      <c r="C35" s="483"/>
      <c r="D35" s="489"/>
      <c r="E35" s="491"/>
      <c r="F35" s="3564"/>
      <c r="G35" s="488"/>
      <c r="H35" s="488"/>
      <c r="I35" s="488"/>
      <c r="J35" s="2547">
        <v>14</v>
      </c>
    </row>
    <row r="36" spans="1:13">
      <c r="A36" s="481">
        <v>15</v>
      </c>
      <c r="B36" s="482" t="s">
        <v>2727</v>
      </c>
      <c r="C36" s="483"/>
      <c r="D36" s="2544">
        <f t="shared" ref="D36:I36" si="2">D34-D35</f>
        <v>1608410692</v>
      </c>
      <c r="E36" s="491">
        <f t="shared" si="2"/>
        <v>1567803456</v>
      </c>
      <c r="F36" s="3564">
        <f t="shared" si="2"/>
        <v>13190657</v>
      </c>
      <c r="G36" s="488">
        <f t="shared" si="2"/>
        <v>13600814</v>
      </c>
      <c r="H36" s="488">
        <f t="shared" si="2"/>
        <v>1348833</v>
      </c>
      <c r="I36" s="488">
        <f t="shared" si="2"/>
        <v>1323550</v>
      </c>
      <c r="J36" s="2547">
        <v>15</v>
      </c>
    </row>
    <row r="37" spans="1:13">
      <c r="A37" s="481">
        <v>16</v>
      </c>
      <c r="B37" s="2668" t="s">
        <v>4666</v>
      </c>
      <c r="C37" s="483"/>
      <c r="D37" s="487"/>
      <c r="E37" s="490"/>
      <c r="F37" s="3565"/>
      <c r="G37" s="3567"/>
      <c r="H37" s="3567"/>
      <c r="I37" s="3556"/>
      <c r="J37" s="2547">
        <v>16</v>
      </c>
    </row>
    <row r="38" spans="1:13">
      <c r="A38" s="481">
        <v>17</v>
      </c>
      <c r="B38" s="482" t="s">
        <v>2728</v>
      </c>
      <c r="C38" s="483"/>
      <c r="D38" s="489">
        <v>12561488</v>
      </c>
      <c r="E38" s="491">
        <v>12507989</v>
      </c>
      <c r="F38" s="3565"/>
      <c r="G38" s="3567"/>
      <c r="H38" s="3567"/>
      <c r="I38" s="3556"/>
      <c r="J38" s="2547">
        <v>17</v>
      </c>
    </row>
    <row r="39" spans="1:13">
      <c r="A39" s="481">
        <v>18</v>
      </c>
      <c r="B39" s="482" t="s">
        <v>2729</v>
      </c>
      <c r="C39" s="483"/>
      <c r="D39" s="489">
        <v>3822718</v>
      </c>
      <c r="E39" s="491">
        <v>6663599</v>
      </c>
      <c r="F39" s="3565"/>
      <c r="G39" s="3567"/>
      <c r="H39" s="3567"/>
      <c r="I39" s="3556"/>
      <c r="J39" s="2547">
        <v>18</v>
      </c>
    </row>
    <row r="40" spans="1:13">
      <c r="A40" s="481">
        <v>19</v>
      </c>
      <c r="B40" s="482" t="s">
        <v>2730</v>
      </c>
      <c r="C40" s="483"/>
      <c r="D40" s="489"/>
      <c r="E40" s="491"/>
      <c r="F40" s="3565"/>
      <c r="G40" s="3567"/>
      <c r="H40" s="3567"/>
      <c r="I40" s="3556"/>
      <c r="J40" s="2547">
        <v>19</v>
      </c>
    </row>
    <row r="41" spans="1:13">
      <c r="A41" s="481">
        <v>20</v>
      </c>
      <c r="B41" s="482" t="s">
        <v>2731</v>
      </c>
      <c r="C41" s="483"/>
      <c r="D41" s="2544">
        <v>16911855</v>
      </c>
      <c r="E41" s="491">
        <v>14268332</v>
      </c>
      <c r="F41" s="3565"/>
      <c r="G41" s="3567"/>
      <c r="H41" s="3567"/>
      <c r="I41" s="3556"/>
      <c r="J41" s="2547">
        <v>20</v>
      </c>
    </row>
    <row r="42" spans="1:13">
      <c r="A42" s="481">
        <v>21</v>
      </c>
      <c r="B42" s="482" t="s">
        <v>2732</v>
      </c>
      <c r="C42" s="483"/>
      <c r="D42" s="489"/>
      <c r="E42" s="491"/>
      <c r="F42" s="3565"/>
      <c r="G42" s="3567"/>
      <c r="H42" s="3567"/>
      <c r="I42" s="3556"/>
      <c r="J42" s="2547">
        <v>21</v>
      </c>
    </row>
    <row r="43" spans="1:13">
      <c r="A43" s="481">
        <v>22</v>
      </c>
      <c r="B43" s="482" t="s">
        <v>2733</v>
      </c>
      <c r="C43" s="483"/>
      <c r="D43" s="2544">
        <v>-50698267</v>
      </c>
      <c r="E43" s="491">
        <v>-131609121</v>
      </c>
      <c r="F43" s="3565"/>
      <c r="G43" s="3567"/>
      <c r="H43" s="3567"/>
      <c r="I43" s="3556"/>
      <c r="J43" s="2547">
        <v>22</v>
      </c>
    </row>
    <row r="44" spans="1:13">
      <c r="A44" s="481">
        <v>23</v>
      </c>
      <c r="B44" s="2542" t="s">
        <v>3961</v>
      </c>
      <c r="C44" s="2541"/>
      <c r="D44" s="3309">
        <v>211023642</v>
      </c>
      <c r="E44" s="2545">
        <v>185448328</v>
      </c>
      <c r="F44" s="2543"/>
      <c r="G44" s="2543"/>
      <c r="H44" s="2543"/>
      <c r="I44" s="3553"/>
      <c r="J44" s="2547">
        <v>23</v>
      </c>
    </row>
    <row r="45" spans="1:13">
      <c r="A45" s="481">
        <v>24</v>
      </c>
      <c r="B45" s="2542" t="s">
        <v>4696</v>
      </c>
      <c r="C45" s="2541"/>
      <c r="D45" s="2689"/>
      <c r="E45" s="3561"/>
      <c r="F45" s="3566"/>
      <c r="G45" s="3566"/>
      <c r="H45" s="3566"/>
      <c r="I45" s="3557"/>
      <c r="J45" s="2547">
        <v>24</v>
      </c>
    </row>
    <row r="46" spans="1:13">
      <c r="A46" s="481">
        <v>25</v>
      </c>
      <c r="B46" s="2542" t="s">
        <v>4345</v>
      </c>
      <c r="C46" s="2541"/>
      <c r="D46" s="489">
        <v>159754705</v>
      </c>
      <c r="E46" s="2545">
        <v>169588690</v>
      </c>
      <c r="F46" s="3562">
        <v>2113085</v>
      </c>
      <c r="G46" s="2543">
        <v>2308253</v>
      </c>
      <c r="H46" s="2543">
        <v>250598</v>
      </c>
      <c r="I46" s="3553">
        <v>264515</v>
      </c>
      <c r="J46" s="2547">
        <v>25</v>
      </c>
      <c r="K46" s="3568"/>
      <c r="M46" s="3568"/>
    </row>
    <row r="47" spans="1:13">
      <c r="A47" s="481">
        <v>26</v>
      </c>
      <c r="B47" s="2542" t="s">
        <v>4346</v>
      </c>
      <c r="C47" s="2541"/>
      <c r="D47" s="487"/>
      <c r="E47" s="490"/>
      <c r="F47" s="3563"/>
      <c r="G47" s="484"/>
      <c r="H47" s="484"/>
      <c r="I47" s="3555"/>
      <c r="J47" s="2547">
        <v>26</v>
      </c>
    </row>
    <row r="48" spans="1:13">
      <c r="A48" s="481">
        <v>27</v>
      </c>
      <c r="B48" s="2542" t="s">
        <v>4347</v>
      </c>
      <c r="C48" s="2541"/>
      <c r="D48" s="489">
        <v>369465303</v>
      </c>
      <c r="E48" s="2545">
        <v>361788580</v>
      </c>
      <c r="F48" s="3562">
        <v>9346525</v>
      </c>
      <c r="G48" s="2543">
        <v>9470113</v>
      </c>
      <c r="H48" s="2543">
        <v>69264</v>
      </c>
      <c r="I48" s="3553">
        <v>70240</v>
      </c>
      <c r="J48" s="2547">
        <v>27</v>
      </c>
      <c r="K48" s="3568"/>
      <c r="M48" s="3568"/>
    </row>
    <row r="49" spans="1:13">
      <c r="A49" s="481">
        <v>28</v>
      </c>
      <c r="B49" s="2542" t="s">
        <v>4348</v>
      </c>
      <c r="C49" s="2541"/>
      <c r="D49" s="489">
        <v>115441636</v>
      </c>
      <c r="E49" s="2545">
        <v>105633080</v>
      </c>
      <c r="F49" s="3562">
        <v>9054676</v>
      </c>
      <c r="G49" s="2543">
        <v>8806826</v>
      </c>
      <c r="H49" s="2543">
        <v>1037</v>
      </c>
      <c r="I49" s="3553">
        <v>1045</v>
      </c>
      <c r="J49" s="2547">
        <v>28</v>
      </c>
      <c r="K49" s="3568"/>
      <c r="M49" s="3568"/>
    </row>
    <row r="50" spans="1:13">
      <c r="A50" s="481">
        <v>29</v>
      </c>
      <c r="B50" s="2542" t="s">
        <v>4686</v>
      </c>
      <c r="C50" s="2541"/>
      <c r="D50" s="489"/>
      <c r="E50" s="2545"/>
      <c r="F50" s="3562"/>
      <c r="G50" s="2543"/>
      <c r="H50" s="2543"/>
      <c r="I50" s="3553"/>
      <c r="J50" s="2547">
        <v>29</v>
      </c>
    </row>
    <row r="51" spans="1:13">
      <c r="A51" s="481">
        <v>30</v>
      </c>
      <c r="B51" s="2542" t="s">
        <v>4687</v>
      </c>
      <c r="C51" s="2541"/>
      <c r="D51" s="489"/>
      <c r="E51" s="2545"/>
      <c r="F51" s="3562"/>
      <c r="G51" s="2543"/>
      <c r="H51" s="2543"/>
      <c r="I51" s="3553"/>
      <c r="J51" s="2547">
        <v>30</v>
      </c>
    </row>
    <row r="52" spans="1:13">
      <c r="A52" s="481">
        <v>31</v>
      </c>
      <c r="B52" s="2542" t="s">
        <v>4688</v>
      </c>
      <c r="C52" s="2541"/>
      <c r="D52" s="2544"/>
      <c r="E52" s="2545"/>
      <c r="F52" s="3562"/>
      <c r="G52" s="2543"/>
      <c r="H52" s="2543"/>
      <c r="I52" s="3553"/>
      <c r="J52" s="2547">
        <v>31</v>
      </c>
    </row>
    <row r="53" spans="1:13">
      <c r="A53" s="481">
        <v>32</v>
      </c>
      <c r="B53" s="2542" t="s">
        <v>4689</v>
      </c>
      <c r="C53" s="2541"/>
      <c r="D53" s="2544"/>
      <c r="E53" s="2545"/>
      <c r="F53" s="3562"/>
      <c r="G53" s="2543"/>
      <c r="H53" s="2543"/>
      <c r="I53" s="3553"/>
      <c r="J53" s="2547">
        <v>32</v>
      </c>
    </row>
    <row r="54" spans="1:13" s="1362" customFormat="1">
      <c r="A54" s="2691">
        <v>33</v>
      </c>
      <c r="B54" s="2542" t="s">
        <v>4690</v>
      </c>
      <c r="C54" s="2541"/>
      <c r="D54" s="2544"/>
      <c r="E54" s="2545"/>
      <c r="F54" s="3562"/>
      <c r="G54" s="2543"/>
      <c r="H54" s="2543"/>
      <c r="I54" s="3553"/>
      <c r="J54" s="2692">
        <v>33</v>
      </c>
    </row>
    <row r="55" spans="1:13" s="1362" customFormat="1">
      <c r="A55" s="2691">
        <v>34</v>
      </c>
      <c r="B55" s="2542" t="s">
        <v>4349</v>
      </c>
      <c r="C55" s="2541"/>
      <c r="D55" s="2544">
        <f t="shared" ref="D55:I55" si="3">SUM(D48:D54)+D46</f>
        <v>644661644</v>
      </c>
      <c r="E55" s="2545">
        <f t="shared" si="3"/>
        <v>637010350</v>
      </c>
      <c r="F55" s="3562">
        <f t="shared" si="3"/>
        <v>20514286</v>
      </c>
      <c r="G55" s="2543">
        <f t="shared" si="3"/>
        <v>20585192</v>
      </c>
      <c r="H55" s="2543">
        <f t="shared" si="3"/>
        <v>320899</v>
      </c>
      <c r="I55" s="3553">
        <f t="shared" si="3"/>
        <v>335800</v>
      </c>
      <c r="J55" s="2692">
        <v>34</v>
      </c>
      <c r="K55" s="3569"/>
      <c r="M55" s="3569"/>
    </row>
    <row r="56" spans="1:13">
      <c r="A56" s="481">
        <v>35</v>
      </c>
      <c r="B56" s="2542" t="s">
        <v>3962</v>
      </c>
      <c r="C56" s="2541"/>
      <c r="D56" s="2544"/>
      <c r="E56" s="2545"/>
      <c r="F56" s="3562"/>
      <c r="G56" s="3553"/>
      <c r="H56" s="3553"/>
      <c r="I56" s="3553"/>
      <c r="J56" s="2547">
        <v>35</v>
      </c>
    </row>
    <row r="57" spans="1:13">
      <c r="A57" s="481">
        <v>36</v>
      </c>
      <c r="B57" s="2542" t="s">
        <v>3963</v>
      </c>
      <c r="C57" s="2541"/>
      <c r="D57" s="2544"/>
      <c r="E57" s="2545"/>
      <c r="F57" s="3554"/>
      <c r="G57" s="3553"/>
      <c r="H57" s="3553"/>
      <c r="I57" s="3553"/>
      <c r="J57" s="2547">
        <v>36</v>
      </c>
    </row>
    <row r="58" spans="1:13">
      <c r="A58" s="481">
        <v>37</v>
      </c>
      <c r="B58" s="482"/>
      <c r="C58" s="483"/>
      <c r="D58" s="489"/>
      <c r="E58" s="2548"/>
      <c r="F58" s="3558"/>
      <c r="G58" s="3553"/>
      <c r="H58" s="3553"/>
      <c r="I58" s="3553"/>
      <c r="J58" s="2547">
        <v>37</v>
      </c>
    </row>
    <row r="59" spans="1:13">
      <c r="A59" s="481">
        <v>38</v>
      </c>
      <c r="B59" s="482" t="s">
        <v>2734</v>
      </c>
      <c r="C59" s="483"/>
      <c r="D59" s="2544">
        <f>SUM(D38:D44)+SUM(D55:D57)</f>
        <v>838283080</v>
      </c>
      <c r="E59" s="2548">
        <f>SUM(E38:E44)+SUM(E55:E57)</f>
        <v>724289477</v>
      </c>
      <c r="F59" s="3097"/>
      <c r="G59" s="2121"/>
      <c r="H59" s="2121"/>
      <c r="I59" s="2121"/>
      <c r="J59" s="2547">
        <v>38</v>
      </c>
    </row>
    <row r="60" spans="1:13">
      <c r="A60" s="481">
        <v>39</v>
      </c>
      <c r="B60" s="482" t="s">
        <v>2735</v>
      </c>
      <c r="C60" s="483"/>
      <c r="D60" s="489">
        <f>D36+D59</f>
        <v>2446693772</v>
      </c>
      <c r="E60" s="2548">
        <f>E36+E59</f>
        <v>2292092933</v>
      </c>
      <c r="F60" s="3097"/>
      <c r="G60" s="2121"/>
      <c r="H60" s="2121"/>
      <c r="I60" s="2121"/>
      <c r="J60" s="2547">
        <v>39</v>
      </c>
    </row>
    <row r="61" spans="1:13">
      <c r="A61" s="34"/>
      <c r="B61" s="30"/>
      <c r="C61" s="30"/>
      <c r="D61" s="3559"/>
      <c r="E61" s="3560"/>
      <c r="F61" s="34"/>
      <c r="G61" s="30"/>
      <c r="H61" s="30"/>
      <c r="I61" s="30"/>
      <c r="J61" s="39"/>
    </row>
    <row r="62" spans="1:13">
      <c r="A62" s="34"/>
      <c r="B62" s="3799" t="s">
        <v>4697</v>
      </c>
      <c r="C62" s="3607"/>
      <c r="D62" s="3607"/>
      <c r="E62" s="3608"/>
      <c r="F62" s="34"/>
      <c r="G62" s="30"/>
      <c r="H62" s="30"/>
      <c r="I62" s="30"/>
      <c r="J62" s="39"/>
    </row>
    <row r="63" spans="1:13">
      <c r="A63" s="34"/>
      <c r="B63" s="3607"/>
      <c r="C63" s="3607"/>
      <c r="D63" s="3607"/>
      <c r="E63" s="3608"/>
      <c r="F63" s="34" t="s">
        <v>6019</v>
      </c>
      <c r="G63" s="30"/>
      <c r="H63" s="30"/>
      <c r="I63" s="30"/>
      <c r="J63" s="39"/>
    </row>
    <row r="64" spans="1:13">
      <c r="A64" s="34"/>
      <c r="B64" s="30"/>
      <c r="C64" s="30"/>
      <c r="D64" s="30"/>
      <c r="E64" s="126"/>
      <c r="F64" s="34"/>
      <c r="G64" s="30"/>
      <c r="H64" s="30"/>
      <c r="I64" s="30"/>
      <c r="J64" s="39"/>
    </row>
    <row r="65" spans="1:10">
      <c r="A65" s="34"/>
      <c r="B65" s="30"/>
      <c r="C65" s="30"/>
      <c r="D65" s="30"/>
      <c r="E65" s="126"/>
      <c r="F65" s="34" t="s">
        <v>6020</v>
      </c>
      <c r="G65" s="30"/>
      <c r="H65" s="30"/>
      <c r="I65" s="30"/>
      <c r="J65" s="39"/>
    </row>
    <row r="66" spans="1:10">
      <c r="A66" s="34"/>
      <c r="B66" s="30"/>
      <c r="C66" s="30"/>
      <c r="D66" s="30"/>
      <c r="E66" s="126"/>
      <c r="F66" s="34"/>
      <c r="G66" s="30"/>
      <c r="H66" s="30"/>
      <c r="I66" s="30"/>
      <c r="J66" s="39"/>
    </row>
    <row r="67" spans="1:10">
      <c r="A67" s="34"/>
      <c r="B67" s="30"/>
      <c r="C67" s="30"/>
      <c r="D67" s="30"/>
      <c r="E67" s="126"/>
      <c r="F67" s="34"/>
      <c r="G67" s="30"/>
      <c r="H67" s="30"/>
      <c r="I67" s="30"/>
      <c r="J67" s="39"/>
    </row>
    <row r="68" spans="1:10">
      <c r="A68" s="34"/>
      <c r="B68" s="30"/>
      <c r="C68" s="30"/>
      <c r="D68" s="30"/>
      <c r="E68" s="126"/>
      <c r="F68" s="34"/>
      <c r="G68" s="30"/>
      <c r="H68" s="30"/>
      <c r="I68" s="30"/>
      <c r="J68" s="39"/>
    </row>
    <row r="69" spans="1:10">
      <c r="A69" s="34"/>
      <c r="B69" s="30"/>
      <c r="C69" s="30"/>
      <c r="D69" s="30"/>
      <c r="E69" s="126"/>
      <c r="F69" s="34"/>
      <c r="G69" s="30"/>
      <c r="H69" s="30"/>
      <c r="I69" s="30"/>
      <c r="J69" s="39"/>
    </row>
    <row r="70" spans="1:10">
      <c r="A70" s="34"/>
      <c r="B70" s="30"/>
      <c r="C70" s="30"/>
      <c r="D70" s="30"/>
      <c r="E70" s="39"/>
      <c r="F70" s="34"/>
      <c r="G70" s="30"/>
      <c r="H70" s="30"/>
      <c r="I70" s="30"/>
      <c r="J70" s="39"/>
    </row>
    <row r="71" spans="1:10">
      <c r="A71" s="34"/>
      <c r="B71" s="30"/>
      <c r="C71" s="30"/>
      <c r="D71" s="30"/>
      <c r="E71" s="39"/>
      <c r="F71" s="34"/>
      <c r="G71" s="30"/>
      <c r="H71" s="30"/>
      <c r="I71" s="30"/>
      <c r="J71" s="39"/>
    </row>
    <row r="72" spans="1:10">
      <c r="A72" s="34"/>
      <c r="B72" s="30"/>
      <c r="C72" s="30"/>
      <c r="D72" s="30"/>
      <c r="E72" s="39"/>
      <c r="F72" s="34"/>
      <c r="G72" s="30"/>
      <c r="H72" s="30"/>
      <c r="I72" s="30"/>
      <c r="J72" s="39"/>
    </row>
    <row r="73" spans="1:10">
      <c r="A73" s="34"/>
      <c r="B73" s="30"/>
      <c r="C73" s="30"/>
      <c r="D73" s="30"/>
      <c r="E73" s="39"/>
      <c r="F73" s="34"/>
      <c r="G73" s="30"/>
      <c r="H73" s="30"/>
      <c r="I73" s="30"/>
      <c r="J73" s="39"/>
    </row>
    <row r="74" spans="1:10" ht="15.75" thickBot="1">
      <c r="A74" s="40"/>
      <c r="B74" s="41"/>
      <c r="C74" s="41"/>
      <c r="D74" s="41"/>
      <c r="E74" s="145"/>
      <c r="F74" s="40"/>
      <c r="G74" s="41"/>
      <c r="H74" s="41"/>
      <c r="I74" s="41"/>
      <c r="J74" s="145"/>
    </row>
    <row r="75" spans="1:10" ht="18">
      <c r="A75" s="478"/>
      <c r="B75" s="478"/>
      <c r="C75" s="478"/>
      <c r="D75" s="478"/>
      <c r="E75" s="478"/>
      <c r="F75" s="478"/>
      <c r="G75" s="478"/>
      <c r="H75" s="478"/>
      <c r="I75" s="478"/>
      <c r="J75" s="478"/>
    </row>
    <row r="76" spans="1:10" ht="18">
      <c r="A76" s="2546" t="s">
        <v>4691</v>
      </c>
      <c r="B76" s="2546"/>
      <c r="C76" s="861"/>
      <c r="D76" s="494"/>
      <c r="E76" s="494"/>
      <c r="F76" s="2546" t="s">
        <v>4691</v>
      </c>
      <c r="G76" s="2546"/>
      <c r="H76" s="861"/>
      <c r="I76" s="494"/>
      <c r="J76" s="495" t="s">
        <v>2736</v>
      </c>
    </row>
    <row r="77" spans="1:10" ht="18">
      <c r="A77" s="496" t="s">
        <v>2737</v>
      </c>
      <c r="B77" s="862"/>
      <c r="C77" s="862"/>
      <c r="D77" s="862"/>
      <c r="E77" s="862"/>
      <c r="F77" s="496" t="s">
        <v>2738</v>
      </c>
      <c r="G77" s="862"/>
      <c r="H77" s="862"/>
      <c r="I77" s="862"/>
      <c r="J77" s="862"/>
    </row>
    <row r="80" spans="1:10">
      <c r="D80" s="3435"/>
      <c r="E80" s="3435"/>
    </row>
  </sheetData>
  <mergeCells count="1">
    <mergeCell ref="B62:E63"/>
  </mergeCells>
  <printOptions horizontalCentered="1" verticalCentered="1"/>
  <pageMargins left="0.5" right="0.5" top="0.5" bottom="0.5" header="0" footer="0"/>
  <pageSetup scale="48" fitToWidth="2" orientation="portrait" horizontalDpi="300" verticalDpi="300" r:id="rId1"/>
  <headerFooter alignWithMargins="0"/>
  <colBreaks count="1" manualBreakCount="1">
    <brk id="5" max="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D68"/>
  <sheetViews>
    <sheetView defaultGridColor="0" colorId="22" zoomScaleNormal="100" workbookViewId="0">
      <selection activeCell="B106" sqref="B106"/>
    </sheetView>
  </sheetViews>
  <sheetFormatPr defaultColWidth="9.6640625" defaultRowHeight="15"/>
  <cols>
    <col min="1" max="1" width="4.6640625" style="9" customWidth="1"/>
    <col min="2" max="2" width="7" style="9" customWidth="1"/>
    <col min="3" max="3" width="64.33203125" style="9" customWidth="1"/>
    <col min="4" max="4" width="6.6640625" style="9" customWidth="1"/>
    <col min="5" max="16384" width="9.6640625" style="9"/>
  </cols>
  <sheetData>
    <row r="1" spans="1:4" ht="22.15" customHeight="1" thickBot="1">
      <c r="A1" s="2915" t="str">
        <f>'Data Sheet'!A66</f>
        <v xml:space="preserve">Annual Report of Niagara Mohawk Power Corporation </v>
      </c>
      <c r="B1" s="2915"/>
      <c r="C1" s="2915"/>
      <c r="D1" s="3008" t="str">
        <f>'Data Sheet'!A6</f>
        <v>Year ended December 31, 2017</v>
      </c>
    </row>
    <row r="2" spans="1:4">
      <c r="A2" s="748"/>
      <c r="B2" s="20"/>
      <c r="C2" s="20"/>
      <c r="D2" s="21"/>
    </row>
    <row r="3" spans="1:4" ht="15" customHeight="1">
      <c r="A3" s="22" t="s">
        <v>1774</v>
      </c>
      <c r="B3" s="19" t="s">
        <v>1774</v>
      </c>
      <c r="C3" s="19" t="s">
        <v>1774</v>
      </c>
      <c r="D3" s="23"/>
    </row>
    <row r="4" spans="1:4" ht="15" customHeight="1">
      <c r="A4" s="24" t="s">
        <v>1775</v>
      </c>
      <c r="B4" s="18"/>
      <c r="C4" s="18"/>
      <c r="D4" s="25"/>
    </row>
    <row r="5" spans="1:4">
      <c r="A5" s="22"/>
      <c r="B5" s="19"/>
      <c r="C5" s="19"/>
      <c r="D5" s="23"/>
    </row>
    <row r="6" spans="1:4">
      <c r="A6" s="22"/>
      <c r="B6" s="19"/>
      <c r="C6" s="19"/>
      <c r="D6" s="23"/>
    </row>
    <row r="7" spans="1:4">
      <c r="A7" s="22"/>
      <c r="B7" s="19"/>
      <c r="C7" s="19"/>
      <c r="D7" s="23"/>
    </row>
    <row r="8" spans="1:4">
      <c r="A8" s="747" t="s">
        <v>3551</v>
      </c>
      <c r="B8" s="3599" t="s">
        <v>1344</v>
      </c>
      <c r="C8" s="3599"/>
      <c r="D8" s="3600"/>
    </row>
    <row r="9" spans="1:4">
      <c r="A9" s="22"/>
      <c r="B9" s="3597" t="s">
        <v>2695</v>
      </c>
      <c r="C9" s="3597"/>
      <c r="D9" s="3598"/>
    </row>
    <row r="10" spans="1:4">
      <c r="A10" s="22"/>
      <c r="B10" s="3597" t="s">
        <v>2694</v>
      </c>
      <c r="C10" s="3597"/>
      <c r="D10" s="3598"/>
    </row>
    <row r="11" spans="1:4">
      <c r="A11" s="22"/>
      <c r="B11"/>
      <c r="C11"/>
      <c r="D11" s="749"/>
    </row>
    <row r="12" spans="1:4">
      <c r="A12" s="747" t="s">
        <v>3552</v>
      </c>
      <c r="B12" s="746" t="s">
        <v>1345</v>
      </c>
      <c r="C12" s="18"/>
      <c r="D12" s="23"/>
    </row>
    <row r="13" spans="1:4">
      <c r="A13" s="22"/>
      <c r="B13" s="3597" t="s">
        <v>2696</v>
      </c>
      <c r="C13" s="3597"/>
      <c r="D13" s="3598"/>
    </row>
    <row r="14" spans="1:4">
      <c r="A14" s="22"/>
      <c r="B14" s="3597" t="s">
        <v>2697</v>
      </c>
      <c r="C14" s="3597"/>
      <c r="D14" s="3598"/>
    </row>
    <row r="15" spans="1:4">
      <c r="A15" s="22"/>
      <c r="B15" s="3597" t="s">
        <v>2698</v>
      </c>
      <c r="C15" s="3597"/>
      <c r="D15" s="3598"/>
    </row>
    <row r="16" spans="1:4">
      <c r="A16" s="22"/>
      <c r="B16" s="18"/>
      <c r="C16" s="18"/>
      <c r="D16" s="23"/>
    </row>
    <row r="17" spans="1:4">
      <c r="A17" s="747" t="s">
        <v>3553</v>
      </c>
      <c r="B17" s="3597" t="s">
        <v>1343</v>
      </c>
      <c r="C17" s="3597"/>
      <c r="D17" s="3598"/>
    </row>
    <row r="18" spans="1:4">
      <c r="A18" s="22"/>
      <c r="B18" s="3597" t="s">
        <v>1776</v>
      </c>
      <c r="C18" s="3597"/>
      <c r="D18" s="3598"/>
    </row>
    <row r="19" spans="1:4">
      <c r="A19" s="22"/>
      <c r="B19" s="3597" t="s">
        <v>1777</v>
      </c>
      <c r="C19" s="3597"/>
      <c r="D19" s="3598"/>
    </row>
    <row r="20" spans="1:4">
      <c r="A20" s="22"/>
      <c r="B20" s="18"/>
      <c r="C20" s="18"/>
      <c r="D20" s="23"/>
    </row>
    <row r="21" spans="1:4">
      <c r="A21" s="747" t="s">
        <v>3554</v>
      </c>
      <c r="B21" s="3597" t="s">
        <v>1346</v>
      </c>
      <c r="C21" s="3597"/>
      <c r="D21" s="3598"/>
    </row>
    <row r="22" spans="1:4">
      <c r="A22" s="22"/>
      <c r="B22" s="3597" t="s">
        <v>1778</v>
      </c>
      <c r="C22" s="3597"/>
      <c r="D22" s="3598"/>
    </row>
    <row r="23" spans="1:4">
      <c r="A23" s="22"/>
      <c r="B23" s="3597" t="s">
        <v>1347</v>
      </c>
      <c r="C23" s="3597"/>
      <c r="D23" s="3598"/>
    </row>
    <row r="24" spans="1:4">
      <c r="A24" s="22"/>
      <c r="B24" s="3597" t="s">
        <v>1348</v>
      </c>
      <c r="C24" s="3597"/>
      <c r="D24" s="3598"/>
    </row>
    <row r="25" spans="1:4">
      <c r="A25" s="22"/>
      <c r="B25" s="3597" t="s">
        <v>1349</v>
      </c>
      <c r="C25" s="3597"/>
      <c r="D25" s="3598"/>
    </row>
    <row r="26" spans="1:4">
      <c r="A26" s="22"/>
      <c r="B26" s="3597" t="s">
        <v>3823</v>
      </c>
      <c r="C26" s="3597"/>
      <c r="D26" s="3598"/>
    </row>
    <row r="27" spans="1:4">
      <c r="A27" s="22"/>
      <c r="B27" s="18"/>
      <c r="C27" s="18"/>
      <c r="D27" s="23"/>
    </row>
    <row r="28" spans="1:4">
      <c r="A28" s="747" t="s">
        <v>3555</v>
      </c>
      <c r="B28" s="3597" t="s">
        <v>3824</v>
      </c>
      <c r="C28" s="3597"/>
      <c r="D28" s="3598"/>
    </row>
    <row r="29" spans="1:4">
      <c r="A29" s="22"/>
      <c r="B29" s="3597" t="s">
        <v>3825</v>
      </c>
      <c r="C29" s="3597"/>
      <c r="D29" s="3598"/>
    </row>
    <row r="30" spans="1:4">
      <c r="A30" s="22"/>
      <c r="B30" s="3597" t="s">
        <v>3826</v>
      </c>
      <c r="C30" s="3597"/>
      <c r="D30" s="3598"/>
    </row>
    <row r="31" spans="1:4">
      <c r="A31" s="22"/>
      <c r="B31" s="18"/>
      <c r="C31" s="18"/>
      <c r="D31" s="23"/>
    </row>
    <row r="32" spans="1:4">
      <c r="A32" s="747" t="s">
        <v>3556</v>
      </c>
      <c r="B32" s="746" t="s">
        <v>3827</v>
      </c>
      <c r="C32" s="18"/>
      <c r="D32" s="23"/>
    </row>
    <row r="33" spans="1:4">
      <c r="A33" s="22"/>
      <c r="B33" s="3597" t="s">
        <v>3828</v>
      </c>
      <c r="C33" s="3597"/>
      <c r="D33" s="3598"/>
    </row>
    <row r="34" spans="1:4">
      <c r="A34" s="22"/>
      <c r="B34" s="3597" t="s">
        <v>1779</v>
      </c>
      <c r="C34" s="3597"/>
      <c r="D34" s="3598"/>
    </row>
    <row r="35" spans="1:4">
      <c r="A35" s="22"/>
      <c r="B35" s="18"/>
      <c r="C35" s="18"/>
      <c r="D35" s="23"/>
    </row>
    <row r="36" spans="1:4">
      <c r="A36" s="747" t="s">
        <v>3557</v>
      </c>
      <c r="B36" s="3597" t="s">
        <v>3829</v>
      </c>
      <c r="C36" s="3597"/>
      <c r="D36" s="3598"/>
    </row>
    <row r="37" spans="1:4">
      <c r="A37" s="22"/>
      <c r="B37" s="3597" t="s">
        <v>3830</v>
      </c>
      <c r="C37" s="3597"/>
      <c r="D37" s="3598"/>
    </row>
    <row r="38" spans="1:4">
      <c r="A38" s="22"/>
      <c r="B38" s="3597" t="s">
        <v>3831</v>
      </c>
      <c r="C38" s="3597"/>
      <c r="D38" s="3598"/>
    </row>
    <row r="39" spans="1:4">
      <c r="A39" s="22"/>
      <c r="B39" s="3597" t="s">
        <v>3832</v>
      </c>
      <c r="C39" s="3597"/>
      <c r="D39" s="3598"/>
    </row>
    <row r="40" spans="1:4">
      <c r="A40" s="22"/>
      <c r="B40" s="18"/>
      <c r="C40" s="18"/>
      <c r="D40" s="23"/>
    </row>
    <row r="41" spans="1:4">
      <c r="A41" s="747" t="s">
        <v>3558</v>
      </c>
      <c r="B41" s="3597" t="s">
        <v>3833</v>
      </c>
      <c r="C41" s="3597"/>
      <c r="D41" s="3598"/>
    </row>
    <row r="42" spans="1:4">
      <c r="A42" s="22"/>
      <c r="B42" s="3597" t="s">
        <v>1780</v>
      </c>
      <c r="C42" s="3597"/>
      <c r="D42" s="3598"/>
    </row>
    <row r="43" spans="1:4">
      <c r="A43" s="22"/>
      <c r="B43" s="3597" t="s">
        <v>1781</v>
      </c>
      <c r="C43" s="3597"/>
      <c r="D43" s="3598"/>
    </row>
    <row r="44" spans="1:4">
      <c r="A44" s="22"/>
      <c r="B44" s="18"/>
      <c r="C44" s="18"/>
      <c r="D44" s="23"/>
    </row>
    <row r="45" spans="1:4">
      <c r="A45" s="747" t="s">
        <v>3559</v>
      </c>
      <c r="B45" s="3597" t="s">
        <v>3548</v>
      </c>
      <c r="C45" s="3597"/>
      <c r="D45" s="3598"/>
    </row>
    <row r="46" spans="1:4">
      <c r="A46" s="22"/>
      <c r="B46" s="3597" t="s">
        <v>3549</v>
      </c>
      <c r="C46" s="3597"/>
      <c r="D46" s="3598"/>
    </row>
    <row r="47" spans="1:4">
      <c r="A47" s="22"/>
      <c r="B47" s="18"/>
      <c r="C47" s="18"/>
      <c r="D47" s="23"/>
    </row>
    <row r="48" spans="1:4">
      <c r="A48" s="747" t="s">
        <v>3560</v>
      </c>
      <c r="B48" s="3597" t="s">
        <v>3550</v>
      </c>
      <c r="C48" s="3597"/>
      <c r="D48" s="3598"/>
    </row>
    <row r="49" spans="1:4">
      <c r="A49" s="22"/>
      <c r="B49" s="3597" t="s">
        <v>1782</v>
      </c>
      <c r="C49" s="3597"/>
      <c r="D49" s="3598"/>
    </row>
    <row r="50" spans="1:4">
      <c r="A50" s="22"/>
      <c r="B50" s="3597" t="s">
        <v>1783</v>
      </c>
      <c r="C50" s="3597"/>
      <c r="D50" s="3598"/>
    </row>
    <row r="51" spans="1:4">
      <c r="A51" s="22"/>
      <c r="B51" s="18"/>
      <c r="C51" s="18"/>
      <c r="D51" s="23"/>
    </row>
    <row r="52" spans="1:4">
      <c r="A52" s="22"/>
      <c r="B52" s="19"/>
      <c r="C52" s="19"/>
      <c r="D52" s="23"/>
    </row>
    <row r="53" spans="1:4" ht="15.75" thickBot="1">
      <c r="A53" s="26"/>
      <c r="B53" s="27"/>
      <c r="C53" s="27"/>
      <c r="D53" s="28"/>
    </row>
    <row r="54" spans="1:4">
      <c r="A54" s="19"/>
      <c r="B54" s="19"/>
      <c r="D54" s="595" t="s">
        <v>1784</v>
      </c>
    </row>
    <row r="55" spans="1:4">
      <c r="A55" s="19"/>
      <c r="B55" s="19"/>
      <c r="C55" s="19"/>
      <c r="D55" s="19"/>
    </row>
    <row r="60" spans="1:4">
      <c r="A60" s="17"/>
      <c r="B60" s="17"/>
      <c r="C60"/>
    </row>
    <row r="61" spans="1:4">
      <c r="A61" s="17"/>
      <c r="B61" s="17"/>
      <c r="C61"/>
    </row>
    <row r="62" spans="1:4">
      <c r="A62" s="17"/>
      <c r="B62" s="17"/>
      <c r="C62"/>
    </row>
    <row r="63" spans="1:4">
      <c r="A63" s="17"/>
      <c r="B63" s="17"/>
      <c r="C63"/>
    </row>
    <row r="64" spans="1:4">
      <c r="A64" s="17"/>
      <c r="B64" s="17"/>
      <c r="C64"/>
    </row>
    <row r="65" spans="1:3">
      <c r="A65" s="17"/>
      <c r="B65" s="17"/>
      <c r="C65"/>
    </row>
    <row r="66" spans="1:3">
      <c r="A66" s="17"/>
      <c r="B66" s="17"/>
      <c r="C66"/>
    </row>
    <row r="67" spans="1:3">
      <c r="A67" s="17"/>
      <c r="B67" s="17"/>
      <c r="C67"/>
    </row>
    <row r="68" spans="1:3">
      <c r="A68" s="17"/>
      <c r="B68" s="17"/>
      <c r="C68"/>
    </row>
  </sheetData>
  <mergeCells count="32">
    <mergeCell ref="B24:D24"/>
    <mergeCell ref="B22:D22"/>
    <mergeCell ref="B21:D21"/>
    <mergeCell ref="B23:D23"/>
    <mergeCell ref="B50:D50"/>
    <mergeCell ref="B30:D30"/>
    <mergeCell ref="B28:D28"/>
    <mergeCell ref="B29:D29"/>
    <mergeCell ref="B38:D38"/>
    <mergeCell ref="B48:D48"/>
    <mergeCell ref="B41:D41"/>
    <mergeCell ref="B43:D43"/>
    <mergeCell ref="B34:D34"/>
    <mergeCell ref="B39:D39"/>
    <mergeCell ref="B49:D49"/>
    <mergeCell ref="B42:D42"/>
    <mergeCell ref="B17:D17"/>
    <mergeCell ref="B18:D18"/>
    <mergeCell ref="B19:D19"/>
    <mergeCell ref="B8:D8"/>
    <mergeCell ref="B13:D13"/>
    <mergeCell ref="B9:D9"/>
    <mergeCell ref="B10:D10"/>
    <mergeCell ref="B14:D14"/>
    <mergeCell ref="B15:D15"/>
    <mergeCell ref="B46:D46"/>
    <mergeCell ref="B25:D25"/>
    <mergeCell ref="B33:D33"/>
    <mergeCell ref="B36:D36"/>
    <mergeCell ref="B37:D37"/>
    <mergeCell ref="B45:D45"/>
    <mergeCell ref="B26:D26"/>
  </mergeCells>
  <printOptions horizontalCentered="1" verticalCentered="1"/>
  <pageMargins left="0.5" right="0.5" top="0" bottom="0" header="0.5" footer="0.5"/>
  <pageSetup scale="95"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61"/>
  <sheetViews>
    <sheetView view="pageBreakPreview" zoomScale="60" zoomScaleNormal="100" workbookViewId="0">
      <selection activeCell="A2" sqref="A2"/>
    </sheetView>
  </sheetViews>
  <sheetFormatPr defaultRowHeight="15"/>
  <cols>
    <col min="1" max="1" width="4" customWidth="1"/>
    <col min="2" max="2" width="43.44140625" customWidth="1"/>
    <col min="3" max="3" width="19.21875" bestFit="1" customWidth="1"/>
    <col min="4" max="7" width="14.88671875" bestFit="1" customWidth="1"/>
  </cols>
  <sheetData>
    <row r="1" spans="1:7" ht="15.75" thickBot="1"/>
    <row r="2" spans="1:7" ht="15.75" thickTop="1">
      <c r="A2" s="1263" t="s">
        <v>3272</v>
      </c>
      <c r="B2" s="1264"/>
      <c r="C2" s="1265" t="s">
        <v>3273</v>
      </c>
      <c r="D2" s="1266" t="s">
        <v>1787</v>
      </c>
      <c r="E2" s="1267" t="s">
        <v>1788</v>
      </c>
      <c r="F2" s="1265"/>
      <c r="G2" s="1268"/>
    </row>
    <row r="3" spans="1:7">
      <c r="A3" s="1480" t="str">
        <f>'Data Sheet'!$C$25</f>
        <v xml:space="preserve">Niagara Mohawk Power Corporation </v>
      </c>
      <c r="B3" s="81"/>
      <c r="C3" s="771" t="s">
        <v>3274</v>
      </c>
      <c r="D3" s="78" t="s">
        <v>3292</v>
      </c>
      <c r="E3" s="91"/>
      <c r="F3" s="771"/>
      <c r="G3" s="1270"/>
    </row>
    <row r="4" spans="1:7">
      <c r="A4" s="1271" t="s">
        <v>3275</v>
      </c>
      <c r="B4" s="81"/>
      <c r="C4" s="771" t="s">
        <v>3276</v>
      </c>
      <c r="D4" s="2745" t="str">
        <f>'Data Sheet'!$C$40</f>
        <v>April 12, 2018</v>
      </c>
      <c r="E4" s="858" t="str">
        <f>'Data Sheet'!$C$38</f>
        <v>December 31, 2017</v>
      </c>
      <c r="F4" s="77"/>
      <c r="G4" s="1272"/>
    </row>
    <row r="5" spans="1:7">
      <c r="A5" s="1273" t="s">
        <v>3975</v>
      </c>
      <c r="B5" s="212"/>
      <c r="C5" s="212"/>
      <c r="D5" s="212"/>
      <c r="E5" s="212"/>
      <c r="F5" s="212"/>
      <c r="G5" s="1274"/>
    </row>
    <row r="6" spans="1:7">
      <c r="A6" s="1269" t="s">
        <v>4397</v>
      </c>
      <c r="B6" s="771"/>
      <c r="C6" s="771"/>
      <c r="D6" s="771"/>
      <c r="E6" s="88"/>
      <c r="F6" s="771"/>
      <c r="G6" s="1270"/>
    </row>
    <row r="7" spans="1:7">
      <c r="A7" s="1269" t="s">
        <v>3976</v>
      </c>
      <c r="B7" s="771"/>
      <c r="C7" s="771"/>
      <c r="D7" s="771"/>
      <c r="E7" s="771"/>
      <c r="F7" s="771"/>
      <c r="G7" s="1270"/>
    </row>
    <row r="8" spans="1:7">
      <c r="A8" s="1278"/>
      <c r="B8" s="1279"/>
      <c r="C8" s="1279"/>
      <c r="D8" s="1279"/>
      <c r="E8" s="1279"/>
      <c r="F8" s="1279"/>
      <c r="G8" s="1280"/>
    </row>
    <row r="9" spans="1:7">
      <c r="A9" s="1281" t="s">
        <v>1714</v>
      </c>
      <c r="B9" s="1282"/>
      <c r="C9" s="1363"/>
      <c r="D9" s="1363"/>
      <c r="E9" s="1363"/>
      <c r="F9" s="1363"/>
      <c r="G9" s="1364"/>
    </row>
    <row r="10" spans="1:7">
      <c r="A10" s="1285" t="s">
        <v>1717</v>
      </c>
      <c r="B10" s="1366" t="s">
        <v>3977</v>
      </c>
      <c r="C10" s="1296" t="s">
        <v>3978</v>
      </c>
      <c r="D10" s="1296" t="s">
        <v>3978</v>
      </c>
      <c r="E10" s="1296" t="s">
        <v>3978</v>
      </c>
      <c r="F10" s="1296" t="s">
        <v>3978</v>
      </c>
      <c r="G10" s="1323" t="s">
        <v>3978</v>
      </c>
    </row>
    <row r="11" spans="1:7">
      <c r="A11" s="1285"/>
      <c r="B11" s="1366"/>
      <c r="C11" s="1296" t="s">
        <v>3979</v>
      </c>
      <c r="D11" s="1296" t="s">
        <v>3980</v>
      </c>
      <c r="E11" s="1296" t="s">
        <v>3981</v>
      </c>
      <c r="F11" s="1296" t="s">
        <v>3982</v>
      </c>
      <c r="G11" s="1323" t="s">
        <v>2324</v>
      </c>
    </row>
    <row r="12" spans="1:7">
      <c r="A12" s="1287"/>
      <c r="B12" s="1284" t="s">
        <v>3005</v>
      </c>
      <c r="C12" s="1296" t="s">
        <v>3006</v>
      </c>
      <c r="D12" s="1296" t="s">
        <v>3007</v>
      </c>
      <c r="E12" s="1296" t="s">
        <v>3008</v>
      </c>
      <c r="F12" s="1296" t="s">
        <v>2334</v>
      </c>
      <c r="G12" s="1328" t="s">
        <v>2335</v>
      </c>
    </row>
    <row r="13" spans="1:7" ht="15.75">
      <c r="A13" s="1288">
        <v>1</v>
      </c>
      <c r="B13" s="1370"/>
      <c r="C13" s="1297"/>
      <c r="D13" s="1297"/>
      <c r="E13" s="1297"/>
      <c r="F13" s="1297"/>
      <c r="G13" s="1291"/>
    </row>
    <row r="14" spans="1:7">
      <c r="A14" s="1288">
        <v>2</v>
      </c>
      <c r="B14" s="1371"/>
      <c r="C14" s="1297"/>
      <c r="D14" s="1372"/>
      <c r="E14" s="1372"/>
      <c r="F14" s="1372"/>
      <c r="G14" s="1373"/>
    </row>
    <row r="15" spans="1:7">
      <c r="A15" s="1288">
        <v>3</v>
      </c>
      <c r="B15" s="1371"/>
      <c r="C15" s="1297"/>
      <c r="D15" s="1372"/>
      <c r="E15" s="1304"/>
      <c r="F15" s="1304"/>
      <c r="G15" s="1305"/>
    </row>
    <row r="16" spans="1:7">
      <c r="A16" s="1288">
        <v>4</v>
      </c>
      <c r="B16" s="1371"/>
      <c r="C16" s="1297"/>
      <c r="D16" s="1304"/>
      <c r="E16" s="1304"/>
      <c r="F16" s="1304"/>
      <c r="G16" s="1305"/>
    </row>
    <row r="17" spans="1:7">
      <c r="A17" s="1288">
        <v>5</v>
      </c>
      <c r="B17" s="1371"/>
      <c r="C17" s="1297"/>
      <c r="D17" s="1304"/>
      <c r="E17" s="1304"/>
      <c r="F17" s="1304"/>
      <c r="G17" s="1305"/>
    </row>
    <row r="18" spans="1:7">
      <c r="A18" s="1288">
        <v>6</v>
      </c>
      <c r="B18" s="1371"/>
      <c r="C18" s="1297"/>
      <c r="D18" s="1298"/>
      <c r="E18" s="1298"/>
      <c r="F18" s="1298"/>
      <c r="G18" s="1299"/>
    </row>
    <row r="19" spans="1:7">
      <c r="A19" s="1288">
        <v>7</v>
      </c>
      <c r="B19" s="1371"/>
      <c r="C19" s="1297"/>
      <c r="D19" s="1301"/>
      <c r="E19" s="1301"/>
      <c r="F19" s="1301"/>
      <c r="G19" s="1302"/>
    </row>
    <row r="20" spans="1:7">
      <c r="A20" s="1288">
        <v>8</v>
      </c>
      <c r="B20" s="1371"/>
      <c r="C20" s="1297"/>
      <c r="D20" s="1304"/>
      <c r="E20" s="1372"/>
      <c r="F20" s="1372"/>
      <c r="G20" s="1373"/>
    </row>
    <row r="21" spans="1:7">
      <c r="A21" s="1288">
        <v>9</v>
      </c>
      <c r="B21" s="1371"/>
      <c r="C21" s="1297"/>
      <c r="D21" s="1304"/>
      <c r="E21" s="1304"/>
      <c r="F21" s="1304"/>
      <c r="G21" s="1305"/>
    </row>
    <row r="22" spans="1:7">
      <c r="A22" s="1288">
        <v>10</v>
      </c>
      <c r="B22" s="1371"/>
      <c r="C22" s="1297"/>
      <c r="D22" s="1304"/>
      <c r="E22" s="1304"/>
      <c r="F22" s="1304"/>
      <c r="G22" s="1305"/>
    </row>
    <row r="23" spans="1:7">
      <c r="A23" s="1288">
        <v>11</v>
      </c>
      <c r="B23" s="1371"/>
      <c r="C23" s="1297"/>
      <c r="D23" s="1304"/>
      <c r="E23" s="1304"/>
      <c r="F23" s="1304"/>
      <c r="G23" s="1305"/>
    </row>
    <row r="24" spans="1:7">
      <c r="A24" s="1288">
        <v>12</v>
      </c>
      <c r="B24" s="1371"/>
      <c r="C24" s="1297"/>
      <c r="D24" s="1304"/>
      <c r="E24" s="1304"/>
      <c r="F24" s="1304"/>
      <c r="G24" s="1305"/>
    </row>
    <row r="25" spans="1:7">
      <c r="A25" s="1288">
        <v>13</v>
      </c>
      <c r="B25" s="1371"/>
      <c r="C25" s="1297"/>
      <c r="D25" s="1304"/>
      <c r="E25" s="1304"/>
      <c r="F25" s="1304"/>
      <c r="G25" s="1305"/>
    </row>
    <row r="26" spans="1:7">
      <c r="A26" s="1288">
        <v>14</v>
      </c>
      <c r="B26" s="1371"/>
      <c r="C26" s="1297"/>
      <c r="D26" s="1304"/>
      <c r="E26" s="1304"/>
      <c r="F26" s="1304"/>
      <c r="G26" s="1305"/>
    </row>
    <row r="27" spans="1:7">
      <c r="A27" s="1288">
        <v>15</v>
      </c>
      <c r="B27" s="1371"/>
      <c r="C27" s="1297"/>
      <c r="D27" s="1304"/>
      <c r="E27" s="1304"/>
      <c r="F27" s="1304"/>
      <c r="G27" s="1305"/>
    </row>
    <row r="28" spans="1:7">
      <c r="A28" s="1288">
        <v>16</v>
      </c>
      <c r="B28" s="1371"/>
      <c r="C28" s="1297"/>
      <c r="D28" s="1304"/>
      <c r="E28" s="1304"/>
      <c r="F28" s="1304"/>
      <c r="G28" s="1305"/>
    </row>
    <row r="29" spans="1:7">
      <c r="A29" s="1288">
        <v>17</v>
      </c>
      <c r="B29" s="1371"/>
      <c r="C29" s="1297"/>
      <c r="D29" s="1304"/>
      <c r="E29" s="1304"/>
      <c r="F29" s="1304"/>
      <c r="G29" s="1305"/>
    </row>
    <row r="30" spans="1:7">
      <c r="A30" s="1288">
        <v>18</v>
      </c>
      <c r="B30" s="1371"/>
      <c r="C30" s="1297"/>
      <c r="D30" s="1304"/>
      <c r="E30" s="1304"/>
      <c r="F30" s="1304"/>
      <c r="G30" s="1305"/>
    </row>
    <row r="31" spans="1:7">
      <c r="A31" s="1288">
        <v>19</v>
      </c>
      <c r="B31" s="1371"/>
      <c r="C31" s="1297"/>
      <c r="D31" s="1304"/>
      <c r="E31" s="1304"/>
      <c r="F31" s="1304"/>
      <c r="G31" s="1305"/>
    </row>
    <row r="32" spans="1:7">
      <c r="A32" s="1288">
        <v>20</v>
      </c>
      <c r="B32" s="1371"/>
      <c r="C32" s="1297"/>
      <c r="D32" s="1304"/>
      <c r="E32" s="1304"/>
      <c r="F32" s="1304"/>
      <c r="G32" s="1305"/>
    </row>
    <row r="33" spans="1:7" ht="15.75">
      <c r="A33" s="1288">
        <v>21</v>
      </c>
      <c r="B33" s="1370"/>
      <c r="C33" s="1297"/>
      <c r="D33" s="1304"/>
      <c r="E33" s="1304"/>
      <c r="F33" s="1304"/>
      <c r="G33" s="1305"/>
    </row>
    <row r="34" spans="1:7">
      <c r="A34" s="1288">
        <v>22</v>
      </c>
      <c r="B34" s="1289"/>
      <c r="C34" s="1290"/>
      <c r="D34" s="1294"/>
      <c r="E34" s="1294"/>
      <c r="F34" s="1294"/>
      <c r="G34" s="1295"/>
    </row>
    <row r="35" spans="1:7">
      <c r="A35" s="1288">
        <v>23</v>
      </c>
      <c r="B35" s="1289"/>
      <c r="C35" s="1290"/>
      <c r="D35" s="1294"/>
      <c r="E35" s="1294"/>
      <c r="F35" s="1294"/>
      <c r="G35" s="1295"/>
    </row>
    <row r="36" spans="1:7">
      <c r="A36" s="1288">
        <v>24</v>
      </c>
      <c r="B36" s="1289"/>
      <c r="C36" s="1290"/>
      <c r="D36" s="1304"/>
      <c r="E36" s="1304"/>
      <c r="F36" s="1304"/>
      <c r="G36" s="1305"/>
    </row>
    <row r="37" spans="1:7">
      <c r="A37" s="1288">
        <v>25</v>
      </c>
      <c r="B37" s="1289"/>
      <c r="C37" s="1290"/>
      <c r="D37" s="1294"/>
      <c r="E37" s="1294"/>
      <c r="F37" s="1294"/>
      <c r="G37" s="1295"/>
    </row>
    <row r="38" spans="1:7">
      <c r="A38" s="1288">
        <v>26</v>
      </c>
      <c r="B38" s="1289"/>
      <c r="C38" s="1290"/>
      <c r="D38" s="1294"/>
      <c r="E38" s="1294"/>
      <c r="F38" s="1294"/>
      <c r="G38" s="1295"/>
    </row>
    <row r="39" spans="1:7">
      <c r="A39" s="1288">
        <v>27</v>
      </c>
      <c r="B39" s="1289"/>
      <c r="C39" s="1290"/>
      <c r="D39" s="1294"/>
      <c r="E39" s="1294"/>
      <c r="F39" s="1294"/>
      <c r="G39" s="1295"/>
    </row>
    <row r="40" spans="1:7">
      <c r="A40" s="1288">
        <v>28</v>
      </c>
      <c r="B40" s="1289"/>
      <c r="C40" s="1290"/>
      <c r="D40" s="1294"/>
      <c r="E40" s="1294"/>
      <c r="F40" s="1294"/>
      <c r="G40" s="1295"/>
    </row>
    <row r="41" spans="1:7">
      <c r="A41" s="1288">
        <v>29</v>
      </c>
      <c r="B41" s="1289"/>
      <c r="C41" s="1290"/>
      <c r="D41" s="1294"/>
      <c r="E41" s="1294"/>
      <c r="F41" s="1294"/>
      <c r="G41" s="1295"/>
    </row>
    <row r="42" spans="1:7">
      <c r="A42" s="1288">
        <v>30</v>
      </c>
      <c r="B42" s="1289"/>
      <c r="C42" s="1290"/>
      <c r="D42" s="1294"/>
      <c r="E42" s="1294"/>
      <c r="F42" s="1294"/>
      <c r="G42" s="1295"/>
    </row>
    <row r="43" spans="1:7">
      <c r="A43" s="1288">
        <v>31</v>
      </c>
      <c r="B43" s="1289"/>
      <c r="C43" s="1290"/>
      <c r="D43" s="1294"/>
      <c r="E43" s="1294"/>
      <c r="F43" s="1294"/>
      <c r="G43" s="1295"/>
    </row>
    <row r="44" spans="1:7">
      <c r="A44" s="1288">
        <v>32</v>
      </c>
      <c r="B44" s="1289"/>
      <c r="C44" s="1290"/>
      <c r="D44" s="1294"/>
      <c r="E44" s="1294"/>
      <c r="F44" s="1294"/>
      <c r="G44" s="1295"/>
    </row>
    <row r="45" spans="1:7">
      <c r="A45" s="1288">
        <v>33</v>
      </c>
      <c r="B45" s="1289"/>
      <c r="C45" s="1290"/>
      <c r="D45" s="1304"/>
      <c r="E45" s="1304"/>
      <c r="F45" s="1304"/>
      <c r="G45" s="1305"/>
    </row>
    <row r="46" spans="1:7">
      <c r="A46" s="1288">
        <v>34</v>
      </c>
      <c r="B46" s="1289"/>
      <c r="C46" s="1290"/>
      <c r="D46" s="1294"/>
      <c r="E46" s="1294"/>
      <c r="F46" s="1294"/>
      <c r="G46" s="1295"/>
    </row>
    <row r="47" spans="1:7">
      <c r="A47" s="1288">
        <v>35</v>
      </c>
      <c r="B47" s="1289"/>
      <c r="C47" s="1290"/>
      <c r="D47" s="1294"/>
      <c r="E47" s="1294"/>
      <c r="F47" s="1294"/>
      <c r="G47" s="1295"/>
    </row>
    <row r="48" spans="1:7">
      <c r="A48" s="1288">
        <v>36</v>
      </c>
      <c r="B48" s="1289"/>
      <c r="C48" s="1290"/>
      <c r="D48" s="1294"/>
      <c r="E48" s="1294"/>
      <c r="F48" s="1294"/>
      <c r="G48" s="1295"/>
    </row>
    <row r="49" spans="1:7">
      <c r="A49" s="1288">
        <v>37</v>
      </c>
      <c r="B49" s="1289"/>
      <c r="C49" s="1290"/>
      <c r="D49" s="1294"/>
      <c r="E49" s="1294"/>
      <c r="F49" s="1294"/>
      <c r="G49" s="1295"/>
    </row>
    <row r="50" spans="1:7">
      <c r="A50" s="1288">
        <v>38</v>
      </c>
      <c r="B50" s="1289"/>
      <c r="C50" s="1290"/>
      <c r="D50" s="1294"/>
      <c r="E50" s="1294"/>
      <c r="F50" s="1294"/>
      <c r="G50" s="1295"/>
    </row>
    <row r="51" spans="1:7">
      <c r="A51" s="1288">
        <v>39</v>
      </c>
      <c r="B51" s="1289"/>
      <c r="C51" s="1290"/>
      <c r="D51" s="1294"/>
      <c r="E51" s="1294"/>
      <c r="F51" s="1294"/>
      <c r="G51" s="1295"/>
    </row>
    <row r="52" spans="1:7">
      <c r="A52" s="1288">
        <v>40</v>
      </c>
      <c r="B52" s="1289"/>
      <c r="C52" s="1290"/>
      <c r="D52" s="1294"/>
      <c r="E52" s="1294"/>
      <c r="F52" s="1294"/>
      <c r="G52" s="1295"/>
    </row>
    <row r="53" spans="1:7">
      <c r="A53" s="1288">
        <v>41</v>
      </c>
      <c r="B53" s="1289"/>
      <c r="C53" s="1290"/>
      <c r="D53" s="1294"/>
      <c r="E53" s="1294"/>
      <c r="F53" s="1294"/>
      <c r="G53" s="1295"/>
    </row>
    <row r="54" spans="1:7">
      <c r="A54" s="1288">
        <v>42</v>
      </c>
      <c r="B54" s="1289"/>
      <c r="C54" s="1290"/>
      <c r="D54" s="1294"/>
      <c r="E54" s="1294"/>
      <c r="F54" s="1294"/>
      <c r="G54" s="1295"/>
    </row>
    <row r="55" spans="1:7">
      <c r="A55" s="1288">
        <v>43</v>
      </c>
      <c r="B55" s="1289"/>
      <c r="C55" s="1290"/>
      <c r="D55" s="1294"/>
      <c r="E55" s="1294"/>
      <c r="F55" s="1294"/>
      <c r="G55" s="1295"/>
    </row>
    <row r="56" spans="1:7">
      <c r="A56" s="1288">
        <v>44</v>
      </c>
      <c r="B56" s="1289"/>
      <c r="C56" s="1290"/>
      <c r="D56" s="1294"/>
      <c r="E56" s="1294"/>
      <c r="F56" s="1294"/>
      <c r="G56" s="1295"/>
    </row>
    <row r="57" spans="1:7">
      <c r="A57" s="1288">
        <v>45</v>
      </c>
      <c r="B57" s="1289"/>
      <c r="C57" s="1290"/>
      <c r="D57" s="1294"/>
      <c r="E57" s="1294"/>
      <c r="F57" s="1294"/>
      <c r="G57" s="1295"/>
    </row>
    <row r="58" spans="1:7" ht="15.75" thickBot="1">
      <c r="A58" s="1310">
        <v>46</v>
      </c>
      <c r="B58" s="1311" t="s">
        <v>172</v>
      </c>
      <c r="C58" s="1312">
        <f>SUM(C13:C57)</f>
        <v>0</v>
      </c>
      <c r="D58" s="1312">
        <f>SUM(D13:D57)</f>
        <v>0</v>
      </c>
      <c r="E58" s="1312">
        <f>SUM(E13:E57)</f>
        <v>0</v>
      </c>
      <c r="F58" s="1312">
        <f>SUM(F13:F57)</f>
        <v>0</v>
      </c>
      <c r="G58" s="1374">
        <f>SUM(G13:G57)</f>
        <v>0</v>
      </c>
    </row>
    <row r="59" spans="1:7" ht="15.75" thickTop="1">
      <c r="A59" s="771"/>
      <c r="B59" s="771"/>
      <c r="C59" s="771"/>
      <c r="D59" s="931"/>
      <c r="E59" s="931"/>
      <c r="F59" s="931"/>
      <c r="G59" s="931"/>
    </row>
    <row r="60" spans="1:7">
      <c r="A60" s="17" t="s">
        <v>4656</v>
      </c>
      <c r="B60" s="17"/>
      <c r="C60" s="17"/>
      <c r="D60" s="17"/>
      <c r="E60" s="17"/>
      <c r="F60" s="17"/>
      <c r="G60" s="17"/>
    </row>
    <row r="61" spans="1:7">
      <c r="A61" s="69" t="s">
        <v>3983</v>
      </c>
      <c r="B61" s="69"/>
      <c r="C61" s="69"/>
      <c r="D61" s="69"/>
      <c r="E61" s="69"/>
      <c r="F61" s="69"/>
      <c r="G61" s="69"/>
    </row>
  </sheetData>
  <pageMargins left="0.7" right="0.7" top="0.75" bottom="0.75" header="0.3" footer="0.3"/>
  <pageSetup scale="6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L134"/>
  <sheetViews>
    <sheetView defaultGridColor="0" colorId="22" zoomScaleNormal="100" zoomScaleSheetLayoutView="80" workbookViewId="0">
      <selection activeCell="B9" sqref="B9"/>
    </sheetView>
  </sheetViews>
  <sheetFormatPr defaultColWidth="9.6640625" defaultRowHeight="15"/>
  <cols>
    <col min="1" max="1" width="5.6640625" style="2358" customWidth="1"/>
    <col min="2" max="2" width="36.44140625" style="2358" customWidth="1"/>
    <col min="3" max="3" width="16.44140625" style="2358" customWidth="1"/>
    <col min="4" max="4" width="20.88671875" style="2358" bestFit="1" customWidth="1"/>
    <col min="5" max="5" width="14.6640625" style="2358" customWidth="1"/>
    <col min="6" max="6" width="17.21875" style="2358" customWidth="1"/>
    <col min="7" max="7" width="16.88671875" style="2358" customWidth="1"/>
    <col min="8" max="8" width="13.21875" style="2358" hidden="1" customWidth="1"/>
    <col min="9" max="9" width="21.6640625" style="2358" customWidth="1"/>
    <col min="10" max="10" width="21.21875" style="2358" customWidth="1"/>
    <col min="11" max="11" width="21.109375" style="2358" customWidth="1"/>
    <col min="12" max="12" width="9.6640625" style="2358"/>
    <col min="13" max="13" width="10.6640625" style="2358" customWidth="1"/>
    <col min="14" max="14" width="20.44140625" style="2358" customWidth="1"/>
    <col min="15" max="15" width="4.77734375" style="2358" customWidth="1"/>
    <col min="16" max="16384" width="9.6640625" style="2358"/>
  </cols>
  <sheetData>
    <row r="1" spans="1:7">
      <c r="A1" s="2955" t="s">
        <v>3272</v>
      </c>
      <c r="B1" s="864"/>
      <c r="C1" s="865"/>
      <c r="D1" s="866" t="s">
        <v>1364</v>
      </c>
      <c r="E1" s="867"/>
      <c r="F1" s="868" t="s">
        <v>1787</v>
      </c>
      <c r="G1" s="869" t="s">
        <v>1788</v>
      </c>
    </row>
    <row r="2" spans="1:7">
      <c r="A2" s="2956" t="str">
        <f>'Data Sheet'!$C$25</f>
        <v xml:space="preserve">Niagara Mohawk Power Corporation </v>
      </c>
      <c r="B2" s="861"/>
      <c r="C2" s="870"/>
      <c r="D2" s="871" t="s">
        <v>2739</v>
      </c>
      <c r="E2" s="872"/>
      <c r="F2" s="873" t="s">
        <v>1790</v>
      </c>
      <c r="G2" s="874"/>
    </row>
    <row r="3" spans="1:7" ht="15" customHeight="1">
      <c r="A3" s="875"/>
      <c r="B3" s="876"/>
      <c r="C3" s="877"/>
      <c r="D3" s="878" t="s">
        <v>2740</v>
      </c>
      <c r="E3" s="879"/>
      <c r="F3" s="2745" t="str">
        <f>'Data Sheet'!$C$40</f>
        <v>April 12, 2018</v>
      </c>
      <c r="G3" s="1541" t="str">
        <f>'Data Sheet'!$C$38</f>
        <v>December 31, 2017</v>
      </c>
    </row>
    <row r="4" spans="1:7" ht="15" customHeight="1">
      <c r="A4" s="2549" t="s">
        <v>4608</v>
      </c>
      <c r="B4" s="2550"/>
      <c r="C4" s="2550"/>
      <c r="D4" s="2550"/>
      <c r="E4" s="2550"/>
      <c r="F4" s="2550"/>
      <c r="G4" s="2551"/>
    </row>
    <row r="5" spans="1:7" ht="12.75" customHeight="1">
      <c r="A5" s="2368"/>
      <c r="B5" s="2552" t="s">
        <v>2741</v>
      </c>
      <c r="C5" s="2553"/>
      <c r="D5" s="2553"/>
      <c r="E5" s="2554" t="s">
        <v>4367</v>
      </c>
      <c r="F5" s="2555"/>
      <c r="G5" s="2556"/>
    </row>
    <row r="6" spans="1:7" ht="12.75" customHeight="1">
      <c r="A6" s="1442"/>
      <c r="B6" s="2360" t="s">
        <v>4368</v>
      </c>
      <c r="C6" s="2122"/>
      <c r="D6" s="2122"/>
      <c r="E6" s="2557" t="s">
        <v>2742</v>
      </c>
      <c r="F6" s="2557"/>
      <c r="G6" s="2558"/>
    </row>
    <row r="7" spans="1:7" ht="12.75" customHeight="1">
      <c r="A7" s="1442"/>
      <c r="B7" s="2360" t="s">
        <v>4369</v>
      </c>
      <c r="C7" s="2122"/>
      <c r="D7" s="2122"/>
      <c r="E7" s="2559" t="s">
        <v>2743</v>
      </c>
      <c r="F7" s="2559"/>
      <c r="G7" s="2558"/>
    </row>
    <row r="8" spans="1:7" ht="12.75" customHeight="1">
      <c r="A8" s="1442"/>
      <c r="B8" s="2360" t="s">
        <v>4370</v>
      </c>
      <c r="C8" s="2122"/>
      <c r="D8" s="2122"/>
      <c r="E8" s="2559" t="s">
        <v>2744</v>
      </c>
      <c r="F8" s="2559"/>
      <c r="G8" s="2558"/>
    </row>
    <row r="9" spans="1:7" ht="12.75" customHeight="1">
      <c r="A9" s="1442"/>
      <c r="B9" s="2360" t="s">
        <v>4371</v>
      </c>
      <c r="C9" s="2122"/>
      <c r="D9" s="2122"/>
      <c r="E9" s="2559" t="s">
        <v>2745</v>
      </c>
      <c r="F9" s="2559"/>
      <c r="G9" s="2558"/>
    </row>
    <row r="10" spans="1:7" ht="12.75" customHeight="1">
      <c r="A10" s="1442"/>
      <c r="B10" s="2360" t="s">
        <v>2746</v>
      </c>
      <c r="C10" s="2122"/>
      <c r="D10" s="2122"/>
      <c r="E10" s="2559" t="s">
        <v>2747</v>
      </c>
      <c r="F10" s="2559"/>
      <c r="G10" s="2558"/>
    </row>
    <row r="11" spans="1:7" ht="12.75" customHeight="1">
      <c r="A11" s="1442"/>
      <c r="B11" s="2560" t="s">
        <v>2748</v>
      </c>
      <c r="C11" s="2560"/>
      <c r="D11" s="2560"/>
      <c r="E11" s="2559" t="s">
        <v>2749</v>
      </c>
      <c r="F11" s="2559"/>
      <c r="G11" s="2558"/>
    </row>
    <row r="12" spans="1:7" ht="12.75" customHeight="1">
      <c r="A12" s="1442"/>
      <c r="B12" s="2560" t="s">
        <v>2750</v>
      </c>
      <c r="C12" s="2560"/>
      <c r="D12" s="2560"/>
      <c r="E12" s="2559" t="s">
        <v>2751</v>
      </c>
      <c r="F12" s="2559"/>
      <c r="G12" s="2558"/>
    </row>
    <row r="13" spans="1:7" ht="12.75" customHeight="1">
      <c r="A13" s="1442"/>
      <c r="B13" s="2560" t="s">
        <v>1455</v>
      </c>
      <c r="C13" s="2560"/>
      <c r="D13" s="2560"/>
      <c r="E13" s="2559" t="s">
        <v>1456</v>
      </c>
      <c r="F13" s="2559"/>
      <c r="G13" s="2558"/>
    </row>
    <row r="14" spans="1:7" ht="12.75" customHeight="1">
      <c r="A14" s="1442"/>
      <c r="B14" s="2360" t="s">
        <v>1457</v>
      </c>
      <c r="C14" s="2122"/>
      <c r="D14" s="2122"/>
      <c r="E14" s="2559" t="s">
        <v>1458</v>
      </c>
      <c r="F14" s="2559"/>
      <c r="G14" s="2558"/>
    </row>
    <row r="15" spans="1:7" ht="12.75" customHeight="1">
      <c r="A15" s="1442"/>
      <c r="B15" s="2360" t="s">
        <v>4372</v>
      </c>
      <c r="C15" s="2122"/>
      <c r="D15" s="2122"/>
      <c r="E15" s="2559" t="s">
        <v>1459</v>
      </c>
      <c r="F15" s="2559"/>
      <c r="G15" s="2558"/>
    </row>
    <row r="16" spans="1:7" ht="12.75" customHeight="1">
      <c r="A16" s="1442"/>
      <c r="B16" s="2360" t="s">
        <v>4373</v>
      </c>
      <c r="C16" s="2122"/>
      <c r="D16" s="2122"/>
      <c r="E16" s="2559" t="s">
        <v>1461</v>
      </c>
      <c r="F16" s="2559"/>
      <c r="G16" s="2558"/>
    </row>
    <row r="17" spans="1:12" ht="12.75" customHeight="1">
      <c r="A17" s="72"/>
      <c r="B17" s="2360" t="s">
        <v>1460</v>
      </c>
      <c r="C17" s="2123"/>
      <c r="D17" s="2123"/>
      <c r="E17" s="215" t="s">
        <v>1462</v>
      </c>
      <c r="F17" s="215"/>
      <c r="G17" s="23"/>
    </row>
    <row r="18" spans="1:12" ht="12.75" customHeight="1">
      <c r="A18" s="72"/>
      <c r="B18" s="2360" t="s">
        <v>4374</v>
      </c>
      <c r="C18" s="2123"/>
      <c r="D18" s="2122"/>
      <c r="E18" s="215"/>
      <c r="F18" s="215"/>
      <c r="G18" s="23"/>
    </row>
    <row r="19" spans="1:12">
      <c r="A19" s="884" t="s">
        <v>1714</v>
      </c>
      <c r="B19" s="885"/>
      <c r="C19" s="886"/>
      <c r="D19" s="887"/>
      <c r="E19" s="888" t="s">
        <v>1463</v>
      </c>
      <c r="F19" s="888" t="s">
        <v>1464</v>
      </c>
      <c r="G19" s="889" t="s">
        <v>1465</v>
      </c>
    </row>
    <row r="20" spans="1:12">
      <c r="A20" s="890" t="s">
        <v>1717</v>
      </c>
      <c r="B20" s="891" t="s">
        <v>1466</v>
      </c>
      <c r="C20" s="892" t="s">
        <v>1467</v>
      </c>
      <c r="D20" s="893" t="s">
        <v>1468</v>
      </c>
      <c r="E20" s="893" t="s">
        <v>1469</v>
      </c>
      <c r="F20" s="893" t="s">
        <v>1470</v>
      </c>
      <c r="G20" s="894" t="s">
        <v>1471</v>
      </c>
    </row>
    <row r="21" spans="1:12">
      <c r="A21" s="895"/>
      <c r="B21" s="896" t="s">
        <v>3005</v>
      </c>
      <c r="C21" s="897" t="s">
        <v>3006</v>
      </c>
      <c r="D21" s="896" t="s">
        <v>3007</v>
      </c>
      <c r="E21" s="896" t="s">
        <v>3008</v>
      </c>
      <c r="F21" s="896" t="s">
        <v>2334</v>
      </c>
      <c r="G21" s="898" t="s">
        <v>2335</v>
      </c>
      <c r="I21" s="2954"/>
      <c r="J21" s="3491"/>
    </row>
    <row r="22" spans="1:12">
      <c r="A22" s="884">
        <v>1</v>
      </c>
      <c r="B22" s="2835" t="s">
        <v>4768</v>
      </c>
      <c r="C22" s="2832">
        <v>2061</v>
      </c>
      <c r="D22" s="2833">
        <v>462071</v>
      </c>
      <c r="E22" s="2832">
        <v>1828</v>
      </c>
      <c r="F22" s="2829">
        <f>(C22*1000)/E22</f>
        <v>1127.4617067833699</v>
      </c>
      <c r="G22" s="2828">
        <f>D22/(C22*1000)</f>
        <v>0.22419747695293546</v>
      </c>
      <c r="I22" s="3360"/>
      <c r="J22" s="3492"/>
      <c r="K22" s="3360"/>
      <c r="L22" s="3360"/>
    </row>
    <row r="23" spans="1:12">
      <c r="A23" s="890">
        <f t="shared" ref="A23:A64" si="0">A22+1</f>
        <v>2</v>
      </c>
      <c r="B23" s="2831" t="s">
        <v>4769</v>
      </c>
      <c r="C23" s="2830">
        <v>8961954</v>
      </c>
      <c r="D23" s="2830">
        <v>1229969815</v>
      </c>
      <c r="E23" s="2830">
        <v>1235991</v>
      </c>
      <c r="F23" s="2829">
        <f t="shared" ref="F23:F26" si="1">(C23*1000)/E23</f>
        <v>7250.8246419270044</v>
      </c>
      <c r="G23" s="2828">
        <f t="shared" ref="G23:G27" si="2">D23/(C23*1000)</f>
        <v>0.13724348674407388</v>
      </c>
      <c r="I23" s="3360"/>
      <c r="J23" s="3360"/>
      <c r="K23" s="3360"/>
      <c r="L23" s="3360"/>
    </row>
    <row r="24" spans="1:12">
      <c r="A24" s="890">
        <f t="shared" si="0"/>
        <v>3</v>
      </c>
      <c r="B24" s="2831" t="s">
        <v>4770</v>
      </c>
      <c r="C24" s="2830">
        <v>161570</v>
      </c>
      <c r="D24" s="2830">
        <v>12521267</v>
      </c>
      <c r="E24" s="2830">
        <v>3568</v>
      </c>
      <c r="F24" s="2829">
        <f t="shared" si="1"/>
        <v>45283.071748878923</v>
      </c>
      <c r="G24" s="2828">
        <f t="shared" si="2"/>
        <v>7.7497474778733672E-2</v>
      </c>
      <c r="I24" s="3360"/>
      <c r="J24" s="3360"/>
      <c r="K24" s="3360"/>
      <c r="L24" s="3360"/>
    </row>
    <row r="25" spans="1:12">
      <c r="A25" s="890">
        <f t="shared" si="0"/>
        <v>4</v>
      </c>
      <c r="B25" s="2831" t="s">
        <v>4771</v>
      </c>
      <c r="C25" s="2830">
        <v>2166</v>
      </c>
      <c r="D25" s="2830">
        <v>233155</v>
      </c>
      <c r="E25" s="2830">
        <v>56</v>
      </c>
      <c r="F25" s="2829">
        <f t="shared" si="1"/>
        <v>38678.571428571428</v>
      </c>
      <c r="G25" s="2828">
        <f t="shared" si="2"/>
        <v>0.10764312096029548</v>
      </c>
      <c r="I25" s="3495"/>
      <c r="J25" s="3495"/>
      <c r="K25" s="3495"/>
      <c r="L25" s="3360"/>
    </row>
    <row r="26" spans="1:12">
      <c r="A26" s="890">
        <f t="shared" si="0"/>
        <v>5</v>
      </c>
      <c r="B26" s="2831" t="s">
        <v>4772</v>
      </c>
      <c r="C26" s="2830">
        <v>6453</v>
      </c>
      <c r="D26" s="2830">
        <v>1212767</v>
      </c>
      <c r="E26" s="2830">
        <v>1657</v>
      </c>
      <c r="F26" s="2829">
        <f t="shared" si="1"/>
        <v>3894.3874471937238</v>
      </c>
      <c r="G26" s="2828">
        <f t="shared" si="2"/>
        <v>0.18793847822718115</v>
      </c>
      <c r="I26" s="3495"/>
      <c r="J26" s="3495"/>
      <c r="K26" s="3495"/>
      <c r="L26" s="3360"/>
    </row>
    <row r="27" spans="1:12">
      <c r="A27" s="890">
        <f t="shared" si="0"/>
        <v>6</v>
      </c>
      <c r="B27" s="2831" t="s">
        <v>6619</v>
      </c>
      <c r="C27" s="2830">
        <f>SUM(C22:C26)</f>
        <v>9134204</v>
      </c>
      <c r="D27" s="2830">
        <f>SUM(D22:D26)</f>
        <v>1244399075</v>
      </c>
      <c r="E27" s="2830">
        <f>SUM(E22:E26)</f>
        <v>1243100</v>
      </c>
      <c r="F27" s="2829">
        <f>(C27*1000)/E27</f>
        <v>7347.9237390394983</v>
      </c>
      <c r="G27" s="2828">
        <f t="shared" si="2"/>
        <v>0.13623508682311014</v>
      </c>
      <c r="I27" s="3435"/>
      <c r="J27" s="3435"/>
      <c r="K27" s="3435"/>
      <c r="L27" s="3360"/>
    </row>
    <row r="28" spans="1:12">
      <c r="A28" s="890">
        <f t="shared" si="0"/>
        <v>7</v>
      </c>
      <c r="B28" s="2831"/>
      <c r="C28" s="2830"/>
      <c r="D28" s="2830"/>
      <c r="E28" s="2830"/>
      <c r="F28" s="2829" t="s">
        <v>1074</v>
      </c>
      <c r="G28" s="2828" t="s">
        <v>1074</v>
      </c>
      <c r="I28" s="3496"/>
      <c r="J28" s="3495"/>
      <c r="K28" s="3495"/>
      <c r="L28" s="3360"/>
    </row>
    <row r="29" spans="1:12">
      <c r="A29" s="890">
        <f t="shared" si="0"/>
        <v>8</v>
      </c>
      <c r="B29" s="2831" t="s">
        <v>4768</v>
      </c>
      <c r="C29" s="2830">
        <v>12273</v>
      </c>
      <c r="D29" s="2830">
        <v>2488253</v>
      </c>
      <c r="E29" s="2830">
        <v>3423</v>
      </c>
      <c r="F29" s="2829">
        <f t="shared" ref="F29:F35" si="3">(C29*1000)/E29</f>
        <v>3585.4513584574934</v>
      </c>
      <c r="G29" s="2828">
        <f t="shared" ref="G29:G35" si="4">D29/(C29*1000)</f>
        <v>0.20274203536217714</v>
      </c>
      <c r="I29" s="3495"/>
      <c r="J29" s="3495"/>
      <c r="K29" s="3495"/>
      <c r="L29" s="3360"/>
    </row>
    <row r="30" spans="1:12">
      <c r="A30" s="890">
        <f t="shared" si="0"/>
        <v>9</v>
      </c>
      <c r="B30" s="2831" t="s">
        <v>4771</v>
      </c>
      <c r="C30" s="2830">
        <v>1624566</v>
      </c>
      <c r="D30" s="2830">
        <v>158701221</v>
      </c>
      <c r="E30" s="2830">
        <v>23565</v>
      </c>
      <c r="F30" s="2829">
        <f t="shared" si="3"/>
        <v>68939.783577339273</v>
      </c>
      <c r="G30" s="2828">
        <f t="shared" si="4"/>
        <v>9.7688380158146848E-2</v>
      </c>
      <c r="I30" s="3495"/>
      <c r="J30" s="3495"/>
      <c r="K30" s="3495"/>
      <c r="L30" s="3360"/>
    </row>
    <row r="31" spans="1:12">
      <c r="A31" s="890">
        <f t="shared" si="0"/>
        <v>10</v>
      </c>
      <c r="B31" s="2831" t="s">
        <v>4772</v>
      </c>
      <c r="C31" s="2830">
        <v>387113</v>
      </c>
      <c r="D31" s="2830">
        <v>56685251</v>
      </c>
      <c r="E31" s="2830">
        <v>74620</v>
      </c>
      <c r="F31" s="2829">
        <f t="shared" si="3"/>
        <v>5187.7914768158671</v>
      </c>
      <c r="G31" s="2828">
        <f t="shared" si="4"/>
        <v>0.1464307605272879</v>
      </c>
      <c r="I31" s="3495"/>
      <c r="J31" s="3495"/>
      <c r="K31" s="3495"/>
      <c r="L31" s="3360"/>
    </row>
    <row r="32" spans="1:12">
      <c r="A32" s="890">
        <f t="shared" si="0"/>
        <v>11</v>
      </c>
      <c r="B32" s="2831" t="s">
        <v>4773</v>
      </c>
      <c r="C32" s="2830">
        <v>1009743</v>
      </c>
      <c r="D32" s="2830">
        <v>76149442</v>
      </c>
      <c r="E32" s="2830">
        <v>971</v>
      </c>
      <c r="F32" s="2829">
        <f t="shared" si="3"/>
        <v>1039900.1029866118</v>
      </c>
      <c r="G32" s="2828">
        <f t="shared" si="4"/>
        <v>7.54146768038996E-2</v>
      </c>
      <c r="I32" s="3495"/>
      <c r="J32" s="3495"/>
      <c r="K32" s="3495"/>
      <c r="L32" s="3360"/>
    </row>
    <row r="33" spans="1:12">
      <c r="A33" s="890">
        <f t="shared" si="0"/>
        <v>12</v>
      </c>
      <c r="B33" s="2831" t="s">
        <v>4774</v>
      </c>
      <c r="C33" s="2830">
        <v>302541</v>
      </c>
      <c r="D33" s="2830">
        <v>17580583</v>
      </c>
      <c r="E33" s="2830">
        <v>14</v>
      </c>
      <c r="F33" s="2829">
        <f t="shared" si="3"/>
        <v>21610071.428571429</v>
      </c>
      <c r="G33" s="2828">
        <f t="shared" si="4"/>
        <v>5.8109753719330602E-2</v>
      </c>
      <c r="I33" s="3495"/>
      <c r="J33" s="3495"/>
      <c r="K33" s="3495"/>
      <c r="L33" s="3360"/>
    </row>
    <row r="34" spans="1:12">
      <c r="A34" s="890">
        <f t="shared" si="0"/>
        <v>13</v>
      </c>
      <c r="B34" s="2831" t="s">
        <v>4775</v>
      </c>
      <c r="C34" s="2830">
        <v>269208</v>
      </c>
      <c r="D34" s="2830">
        <v>14903188</v>
      </c>
      <c r="E34" s="2830">
        <v>58</v>
      </c>
      <c r="F34" s="2829">
        <f t="shared" si="3"/>
        <v>4641517.2413793104</v>
      </c>
      <c r="G34" s="2828">
        <f t="shared" si="4"/>
        <v>5.535938010757481E-2</v>
      </c>
      <c r="I34" s="3495"/>
      <c r="J34" s="3495"/>
      <c r="K34" s="3495"/>
      <c r="L34" s="3360"/>
    </row>
    <row r="35" spans="1:12">
      <c r="A35" s="890">
        <f t="shared" si="0"/>
        <v>14</v>
      </c>
      <c r="B35" s="2831" t="s">
        <v>4776</v>
      </c>
      <c r="C35" s="2830">
        <v>52091</v>
      </c>
      <c r="D35" s="2830">
        <v>3216595</v>
      </c>
      <c r="E35" s="2830">
        <v>23</v>
      </c>
      <c r="F35" s="2829">
        <f t="shared" si="3"/>
        <v>2264826.086956522</v>
      </c>
      <c r="G35" s="2828">
        <f t="shared" si="4"/>
        <v>6.1749534468526233E-2</v>
      </c>
      <c r="I35" s="3495"/>
      <c r="J35" s="3495"/>
      <c r="K35" s="3495"/>
      <c r="L35" s="3360"/>
    </row>
    <row r="36" spans="1:12">
      <c r="A36" s="890">
        <f t="shared" si="0"/>
        <v>15</v>
      </c>
      <c r="B36" s="2831" t="s">
        <v>4777</v>
      </c>
      <c r="C36" s="2830">
        <v>325424</v>
      </c>
      <c r="D36" s="2830">
        <v>14336966</v>
      </c>
      <c r="E36" s="2830">
        <v>2</v>
      </c>
      <c r="F36" s="2829">
        <f t="shared" ref="F36" si="5">(C36*1000)/E36</f>
        <v>162712000</v>
      </c>
      <c r="G36" s="2828">
        <f t="shared" ref="G36:G37" si="6">D36/(C36*1000)</f>
        <v>4.4056265057279116E-2</v>
      </c>
      <c r="I36" s="3496"/>
      <c r="J36" s="3495"/>
      <c r="K36" s="3495"/>
      <c r="L36" s="3360"/>
    </row>
    <row r="37" spans="1:12">
      <c r="A37" s="890">
        <f t="shared" si="0"/>
        <v>16</v>
      </c>
      <c r="B37" s="2831" t="s">
        <v>6620</v>
      </c>
      <c r="C37" s="2830">
        <f>SUM(C29:C36)</f>
        <v>3982959</v>
      </c>
      <c r="D37" s="2830">
        <f>SUM(D29:D36)</f>
        <v>344061499</v>
      </c>
      <c r="E37" s="2830">
        <f>SUM(E29:E36)</f>
        <v>102676</v>
      </c>
      <c r="F37" s="2829">
        <f>(C37*1000)/E37</f>
        <v>38791.528692196815</v>
      </c>
      <c r="G37" s="2828">
        <f t="shared" si="6"/>
        <v>8.6383389585481543E-2</v>
      </c>
      <c r="I37" s="3435"/>
      <c r="J37" s="3435"/>
      <c r="K37" s="3435"/>
      <c r="L37" s="3360"/>
    </row>
    <row r="38" spans="1:12">
      <c r="A38" s="890">
        <f t="shared" si="0"/>
        <v>17</v>
      </c>
      <c r="B38" s="2831"/>
      <c r="C38" s="2830"/>
      <c r="D38" s="2830"/>
      <c r="E38" s="2830"/>
      <c r="F38" s="2829" t="s">
        <v>1074</v>
      </c>
      <c r="G38" s="2828" t="s">
        <v>1074</v>
      </c>
      <c r="K38" s="3495"/>
      <c r="L38" s="3360"/>
    </row>
    <row r="39" spans="1:12">
      <c r="A39" s="890">
        <f t="shared" si="0"/>
        <v>18</v>
      </c>
      <c r="B39" s="2831" t="s">
        <v>6623</v>
      </c>
      <c r="C39" s="2830">
        <v>56764</v>
      </c>
      <c r="D39" s="2830">
        <v>17917144</v>
      </c>
      <c r="E39" s="2830">
        <v>808</v>
      </c>
      <c r="F39" s="2829">
        <f t="shared" ref="F39:F42" si="7">(C39*1000)/E39</f>
        <v>70252.475247524751</v>
      </c>
      <c r="G39" s="2828">
        <f t="shared" ref="G39:G42" si="8">D39/(C39*1000)</f>
        <v>0.31564273130857584</v>
      </c>
      <c r="L39" s="3360"/>
    </row>
    <row r="40" spans="1:12">
      <c r="A40" s="890">
        <f t="shared" si="0"/>
        <v>19</v>
      </c>
      <c r="B40" s="2831" t="s">
        <v>6624</v>
      </c>
      <c r="C40" s="2830">
        <v>1919</v>
      </c>
      <c r="D40" s="2830">
        <v>191560</v>
      </c>
      <c r="E40" s="2830">
        <v>133</v>
      </c>
      <c r="F40" s="2829">
        <f t="shared" si="7"/>
        <v>14428.571428571429</v>
      </c>
      <c r="G40" s="2828">
        <f t="shared" si="8"/>
        <v>9.9822824387701931E-2</v>
      </c>
      <c r="I40" s="3496"/>
      <c r="J40" s="3495"/>
      <c r="K40" s="3495"/>
      <c r="L40" s="3360"/>
    </row>
    <row r="41" spans="1:12">
      <c r="A41" s="890">
        <f t="shared" si="0"/>
        <v>20</v>
      </c>
      <c r="B41" s="2836" t="s">
        <v>4778</v>
      </c>
      <c r="C41" s="2830">
        <v>8905</v>
      </c>
      <c r="D41" s="2830">
        <v>1284636</v>
      </c>
      <c r="E41" s="2830">
        <v>1981</v>
      </c>
      <c r="F41" s="2829">
        <f t="shared" si="7"/>
        <v>4495.2044422009085</v>
      </c>
      <c r="G41" s="2828">
        <f t="shared" si="8"/>
        <v>0.14426007860752385</v>
      </c>
      <c r="I41" s="3495"/>
      <c r="J41" s="3495"/>
      <c r="K41" s="3495"/>
      <c r="L41" s="3360"/>
    </row>
    <row r="42" spans="1:12">
      <c r="A42" s="890">
        <f t="shared" si="0"/>
        <v>21</v>
      </c>
      <c r="B42" s="2831" t="s">
        <v>6621</v>
      </c>
      <c r="C42" s="2830">
        <f>SUM(C39:C41)</f>
        <v>67588</v>
      </c>
      <c r="D42" s="2830">
        <f>SUM(D39:D41)</f>
        <v>19393340</v>
      </c>
      <c r="E42" s="2830">
        <f>SUM(E39:E41)</f>
        <v>2922</v>
      </c>
      <c r="F42" s="2829">
        <f t="shared" si="7"/>
        <v>23130.732375085558</v>
      </c>
      <c r="G42" s="2828">
        <f t="shared" si="8"/>
        <v>0.28693466295792153</v>
      </c>
      <c r="I42" s="3435"/>
      <c r="J42" s="3435"/>
      <c r="K42" s="3435"/>
      <c r="L42" s="3360"/>
    </row>
    <row r="43" spans="1:12">
      <c r="A43" s="890">
        <f t="shared" si="0"/>
        <v>22</v>
      </c>
      <c r="B43" s="2834"/>
      <c r="C43" s="2830"/>
      <c r="D43" s="2830"/>
      <c r="E43" s="2830"/>
      <c r="F43" s="2829" t="s">
        <v>1074</v>
      </c>
      <c r="G43" s="3025" t="s">
        <v>1074</v>
      </c>
      <c r="K43" s="3495"/>
      <c r="L43" s="3360"/>
    </row>
    <row r="44" spans="1:12">
      <c r="A44" s="890">
        <f t="shared" si="0"/>
        <v>23</v>
      </c>
      <c r="B44" s="2831" t="s">
        <v>4779</v>
      </c>
      <c r="C44" s="2830"/>
      <c r="D44" s="2830"/>
      <c r="E44" s="2830"/>
      <c r="F44" s="2829" t="s">
        <v>1074</v>
      </c>
      <c r="G44" s="2828" t="s">
        <v>1074</v>
      </c>
      <c r="L44" s="3360"/>
    </row>
    <row r="45" spans="1:12">
      <c r="A45" s="890">
        <f t="shared" si="0"/>
        <v>24</v>
      </c>
      <c r="B45" s="2831" t="s">
        <v>4780</v>
      </c>
      <c r="C45" s="2830"/>
      <c r="D45" s="2830">
        <v>12561488</v>
      </c>
      <c r="E45" s="2830"/>
      <c r="F45" s="2829" t="s">
        <v>1074</v>
      </c>
      <c r="G45" s="2828" t="s">
        <v>1074</v>
      </c>
      <c r="I45" s="3497"/>
      <c r="J45" s="3495"/>
      <c r="K45" s="3495"/>
      <c r="L45" s="3360"/>
    </row>
    <row r="46" spans="1:12">
      <c r="A46" s="890">
        <f t="shared" si="0"/>
        <v>25</v>
      </c>
      <c r="B46" s="2831" t="s">
        <v>4781</v>
      </c>
      <c r="C46" s="2830"/>
      <c r="D46" s="2830">
        <v>3822718</v>
      </c>
      <c r="E46" s="2830"/>
      <c r="F46" s="2829" t="s">
        <v>1074</v>
      </c>
      <c r="G46" s="2828" t="s">
        <v>1074</v>
      </c>
      <c r="I46" s="3497"/>
      <c r="J46" s="3495"/>
      <c r="K46" s="3497"/>
    </row>
    <row r="47" spans="1:12">
      <c r="A47" s="890">
        <f t="shared" si="0"/>
        <v>26</v>
      </c>
      <c r="B47" s="2831" t="s">
        <v>4782</v>
      </c>
      <c r="C47" s="2830"/>
      <c r="D47" s="2830">
        <v>16911855</v>
      </c>
      <c r="E47" s="2830"/>
      <c r="F47" s="2829" t="s">
        <v>1074</v>
      </c>
      <c r="G47" s="2828" t="s">
        <v>1074</v>
      </c>
      <c r="I47" s="3497"/>
      <c r="J47" s="3495"/>
      <c r="K47" s="3497"/>
    </row>
    <row r="48" spans="1:12">
      <c r="A48" s="890">
        <f t="shared" si="0"/>
        <v>27</v>
      </c>
      <c r="B48" s="2831" t="s">
        <v>4783</v>
      </c>
      <c r="C48" s="2830"/>
      <c r="D48" s="2830">
        <v>-50698267</v>
      </c>
      <c r="E48" s="2830"/>
      <c r="F48" s="2829" t="s">
        <v>1074</v>
      </c>
      <c r="G48" s="2828" t="s">
        <v>1074</v>
      </c>
      <c r="I48" s="3496"/>
      <c r="J48" s="3495"/>
      <c r="K48" s="3497"/>
    </row>
    <row r="49" spans="1:11">
      <c r="A49" s="890">
        <f t="shared" si="0"/>
        <v>28</v>
      </c>
      <c r="B49" s="2831" t="s">
        <v>4784</v>
      </c>
      <c r="C49" s="2830"/>
      <c r="D49" s="2830">
        <v>211023642</v>
      </c>
      <c r="E49" s="2830"/>
      <c r="F49" s="2829" t="s">
        <v>1074</v>
      </c>
      <c r="G49" s="2828" t="s">
        <v>1074</v>
      </c>
      <c r="I49" s="3497"/>
      <c r="J49" s="3495"/>
      <c r="K49" s="3497"/>
    </row>
    <row r="50" spans="1:11">
      <c r="A50" s="890">
        <f t="shared" si="0"/>
        <v>29</v>
      </c>
      <c r="B50" s="2831" t="s">
        <v>4785</v>
      </c>
      <c r="C50" s="2830"/>
      <c r="D50" s="2830">
        <v>644661644</v>
      </c>
      <c r="E50" s="2830"/>
      <c r="F50" s="2829" t="s">
        <v>1074</v>
      </c>
      <c r="G50" s="2828" t="s">
        <v>1074</v>
      </c>
      <c r="I50" s="3497"/>
      <c r="J50" s="3495"/>
      <c r="K50" s="3497"/>
    </row>
    <row r="51" spans="1:11">
      <c r="A51" s="890">
        <f t="shared" si="0"/>
        <v>30</v>
      </c>
      <c r="B51" s="2831" t="s">
        <v>6622</v>
      </c>
      <c r="C51" s="2830"/>
      <c r="D51" s="2830">
        <f>SUM(D45:D50)</f>
        <v>838283080</v>
      </c>
      <c r="E51" s="2830"/>
      <c r="F51" s="2829" t="s">
        <v>1074</v>
      </c>
      <c r="G51" s="2828" t="s">
        <v>1074</v>
      </c>
      <c r="I51" s="3497"/>
      <c r="J51" s="3435"/>
      <c r="K51" s="3497"/>
    </row>
    <row r="52" spans="1:11">
      <c r="A52" s="890">
        <f t="shared" si="0"/>
        <v>31</v>
      </c>
      <c r="B52" s="2831"/>
      <c r="C52" s="2830"/>
      <c r="D52" s="2830"/>
      <c r="E52" s="2830"/>
      <c r="F52" s="2829" t="s">
        <v>1074</v>
      </c>
      <c r="G52" s="2828" t="s">
        <v>1074</v>
      </c>
      <c r="I52" s="3497"/>
      <c r="K52" s="3497"/>
    </row>
    <row r="53" spans="1:11">
      <c r="A53" s="890">
        <f t="shared" si="0"/>
        <v>32</v>
      </c>
      <c r="B53" s="2831"/>
      <c r="C53" s="2830"/>
      <c r="D53" s="2830"/>
      <c r="E53" s="2830"/>
      <c r="F53" s="2829" t="s">
        <v>1074</v>
      </c>
      <c r="G53" s="2828" t="s">
        <v>1074</v>
      </c>
      <c r="I53" s="3497"/>
      <c r="K53" s="3497"/>
    </row>
    <row r="54" spans="1:11">
      <c r="A54" s="890">
        <f t="shared" si="0"/>
        <v>33</v>
      </c>
      <c r="B54" s="861"/>
      <c r="C54" s="903"/>
      <c r="D54" s="903"/>
      <c r="E54" s="903"/>
      <c r="F54" s="901" t="str">
        <f t="shared" ref="F54:F64" si="9">IF(ISERR(C54/E54*1000),"  ",C54/E54*1000)</f>
        <v xml:space="preserve">  </v>
      </c>
      <c r="G54" s="904" t="str">
        <f t="shared" ref="G54:G64" si="10">IF(ISERR(D54/C54/1000),"  ",D54/C54/1000)</f>
        <v xml:space="preserve">  </v>
      </c>
    </row>
    <row r="55" spans="1:11">
      <c r="A55" s="890">
        <f t="shared" si="0"/>
        <v>34</v>
      </c>
      <c r="B55" s="861"/>
      <c r="C55" s="903"/>
      <c r="D55" s="903"/>
      <c r="E55" s="903"/>
      <c r="F55" s="901" t="str">
        <f t="shared" si="9"/>
        <v xml:space="preserve">  </v>
      </c>
      <c r="G55" s="904" t="str">
        <f t="shared" si="10"/>
        <v xml:space="preserve">  </v>
      </c>
    </row>
    <row r="56" spans="1:11">
      <c r="A56" s="890">
        <f t="shared" si="0"/>
        <v>35</v>
      </c>
      <c r="B56" s="861"/>
      <c r="C56" s="903"/>
      <c r="D56" s="903"/>
      <c r="E56" s="903"/>
      <c r="F56" s="901" t="str">
        <f t="shared" si="9"/>
        <v xml:space="preserve">  </v>
      </c>
      <c r="G56" s="904" t="str">
        <f t="shared" si="10"/>
        <v xml:space="preserve">  </v>
      </c>
    </row>
    <row r="57" spans="1:11">
      <c r="A57" s="890">
        <f t="shared" si="0"/>
        <v>36</v>
      </c>
      <c r="B57" s="861"/>
      <c r="C57" s="903"/>
      <c r="D57" s="903"/>
      <c r="E57" s="903"/>
      <c r="F57" s="901" t="str">
        <f t="shared" si="9"/>
        <v xml:space="preserve">  </v>
      </c>
      <c r="G57" s="904" t="str">
        <f t="shared" si="10"/>
        <v xml:space="preserve">  </v>
      </c>
    </row>
    <row r="58" spans="1:11">
      <c r="A58" s="890">
        <f t="shared" si="0"/>
        <v>37</v>
      </c>
      <c r="B58" s="861"/>
      <c r="C58" s="903"/>
      <c r="D58" s="903"/>
      <c r="E58" s="903"/>
      <c r="F58" s="901" t="str">
        <f t="shared" si="9"/>
        <v xml:space="preserve">  </v>
      </c>
      <c r="G58" s="904" t="str">
        <f t="shared" si="10"/>
        <v xml:space="preserve">  </v>
      </c>
    </row>
    <row r="59" spans="1:11">
      <c r="A59" s="890">
        <f t="shared" si="0"/>
        <v>38</v>
      </c>
      <c r="B59" s="861"/>
      <c r="C59" s="903"/>
      <c r="D59" s="903"/>
      <c r="E59" s="903"/>
      <c r="F59" s="901" t="str">
        <f t="shared" si="9"/>
        <v xml:space="preserve">  </v>
      </c>
      <c r="G59" s="904" t="str">
        <f t="shared" si="10"/>
        <v xml:space="preserve">  </v>
      </c>
    </row>
    <row r="60" spans="1:11">
      <c r="A60" s="890">
        <f t="shared" si="0"/>
        <v>39</v>
      </c>
      <c r="B60" s="861"/>
      <c r="C60" s="903"/>
      <c r="D60" s="903"/>
      <c r="E60" s="903"/>
      <c r="F60" s="901" t="str">
        <f t="shared" si="9"/>
        <v xml:space="preserve">  </v>
      </c>
      <c r="G60" s="904" t="str">
        <f t="shared" si="10"/>
        <v xml:space="preserve">  </v>
      </c>
    </row>
    <row r="61" spans="1:11">
      <c r="A61" s="890">
        <f t="shared" si="0"/>
        <v>40</v>
      </c>
      <c r="B61" s="876"/>
      <c r="C61" s="907"/>
      <c r="D61" s="907"/>
      <c r="E61" s="907"/>
      <c r="F61" s="901" t="str">
        <f t="shared" si="9"/>
        <v xml:space="preserve">  </v>
      </c>
      <c r="G61" s="904" t="str">
        <f t="shared" si="10"/>
        <v xml:space="preserve">  </v>
      </c>
    </row>
    <row r="62" spans="1:11">
      <c r="A62" s="884">
        <f t="shared" si="0"/>
        <v>41</v>
      </c>
      <c r="B62" s="908" t="s">
        <v>1472</v>
      </c>
      <c r="C62" s="909">
        <f>SUM(C27,C38,C43,C52)</f>
        <v>9134204</v>
      </c>
      <c r="D62" s="909">
        <f>SUM(D27,D38,D43,D52)</f>
        <v>1244399075</v>
      </c>
      <c r="E62" s="910">
        <f>SUM(E27,E38,E43,E52)</f>
        <v>1243100</v>
      </c>
      <c r="F62" s="910">
        <f t="shared" si="9"/>
        <v>7347.9237390394974</v>
      </c>
      <c r="G62" s="911">
        <f>IF(ISERR(D62/C62/1000),"  ",D62/C62/1000)</f>
        <v>0.13623508682311014</v>
      </c>
    </row>
    <row r="63" spans="1:11">
      <c r="A63" s="884">
        <f t="shared" si="0"/>
        <v>42</v>
      </c>
      <c r="B63" s="908" t="s">
        <v>1473</v>
      </c>
      <c r="C63" s="909"/>
      <c r="D63" s="909"/>
      <c r="E63" s="909"/>
      <c r="F63" s="901" t="str">
        <f t="shared" si="9"/>
        <v xml:space="preserve">  </v>
      </c>
      <c r="G63" s="904" t="str">
        <f t="shared" si="10"/>
        <v xml:space="preserve">  </v>
      </c>
    </row>
    <row r="64" spans="1:11" ht="15.75" thickBot="1">
      <c r="A64" s="912">
        <f t="shared" si="0"/>
        <v>43</v>
      </c>
      <c r="B64" s="913" t="s">
        <v>172</v>
      </c>
      <c r="C64" s="914">
        <f>C62+C63</f>
        <v>9134204</v>
      </c>
      <c r="D64" s="915">
        <f>D62+D63</f>
        <v>1244399075</v>
      </c>
      <c r="E64" s="914">
        <f>E62+E63</f>
        <v>1243100</v>
      </c>
      <c r="F64" s="916">
        <f t="shared" si="9"/>
        <v>7347.9237390394974</v>
      </c>
      <c r="G64" s="917">
        <f t="shared" si="10"/>
        <v>0.13623508682311014</v>
      </c>
    </row>
    <row r="65" spans="1:7">
      <c r="A65" s="861"/>
      <c r="B65" s="861"/>
      <c r="C65" s="861"/>
      <c r="D65" s="861"/>
      <c r="E65" s="861"/>
      <c r="F65" s="861"/>
      <c r="G65" s="918"/>
    </row>
    <row r="66" spans="1:7">
      <c r="A66" s="1441" t="s">
        <v>4657</v>
      </c>
      <c r="B66" s="2405"/>
      <c r="C66" s="861"/>
      <c r="D66" s="861"/>
      <c r="E66" s="861"/>
      <c r="F66" s="861"/>
      <c r="G66" s="918" t="s">
        <v>1474</v>
      </c>
    </row>
    <row r="67" spans="1:7">
      <c r="A67" s="861"/>
      <c r="B67" s="861"/>
      <c r="C67" s="16"/>
      <c r="D67" s="16">
        <v>304</v>
      </c>
    </row>
    <row r="68" spans="1:7" ht="15.75">
      <c r="A68" s="71" t="s">
        <v>1179</v>
      </c>
      <c r="B68" s="862"/>
      <c r="C68" s="862"/>
      <c r="D68" s="862"/>
      <c r="E68" s="862"/>
      <c r="F68" s="862"/>
      <c r="G68" s="862"/>
    </row>
    <row r="70" spans="1:7" ht="16.5" thickBot="1">
      <c r="A70" s="1262" t="s">
        <v>1774</v>
      </c>
      <c r="B70" s="861"/>
      <c r="C70" s="861"/>
      <c r="D70" s="861"/>
      <c r="E70" s="861"/>
      <c r="F70" s="919" t="s">
        <v>1774</v>
      </c>
      <c r="G70" s="2358" t="s">
        <v>1774</v>
      </c>
    </row>
    <row r="71" spans="1:7">
      <c r="A71" s="863"/>
      <c r="B71" s="864"/>
      <c r="C71" s="864"/>
      <c r="D71" s="864"/>
      <c r="E71" s="864"/>
      <c r="F71" s="864"/>
      <c r="G71" s="920"/>
    </row>
    <row r="72" spans="1:7">
      <c r="A72" s="2561" t="s">
        <v>4608</v>
      </c>
      <c r="B72" s="2562"/>
      <c r="C72" s="2562"/>
      <c r="D72" s="2562"/>
      <c r="E72" s="2562"/>
      <c r="F72" s="2562"/>
      <c r="G72" s="2563"/>
    </row>
    <row r="73" spans="1:7">
      <c r="A73" s="923"/>
      <c r="B73" s="861"/>
      <c r="C73" s="861"/>
      <c r="D73" s="861"/>
      <c r="E73" s="861"/>
      <c r="F73" s="861"/>
      <c r="G73" s="924"/>
    </row>
    <row r="74" spans="1:7">
      <c r="A74" s="884" t="s">
        <v>1714</v>
      </c>
      <c r="B74" s="885"/>
      <c r="C74" s="886"/>
      <c r="D74" s="887"/>
      <c r="E74" s="888" t="s">
        <v>1463</v>
      </c>
      <c r="F74" s="888" t="s">
        <v>1464</v>
      </c>
      <c r="G74" s="889" t="s">
        <v>1465</v>
      </c>
    </row>
    <row r="75" spans="1:7">
      <c r="A75" s="890" t="s">
        <v>1717</v>
      </c>
      <c r="B75" s="891" t="s">
        <v>1466</v>
      </c>
      <c r="C75" s="892" t="s">
        <v>1467</v>
      </c>
      <c r="D75" s="893" t="s">
        <v>1468</v>
      </c>
      <c r="E75" s="893" t="s">
        <v>1469</v>
      </c>
      <c r="F75" s="893" t="s">
        <v>1470</v>
      </c>
      <c r="G75" s="894" t="s">
        <v>1471</v>
      </c>
    </row>
    <row r="76" spans="1:7">
      <c r="A76" s="895"/>
      <c r="B76" s="896" t="s">
        <v>3005</v>
      </c>
      <c r="C76" s="897" t="s">
        <v>3006</v>
      </c>
      <c r="D76" s="896" t="s">
        <v>3007</v>
      </c>
      <c r="E76" s="896" t="s">
        <v>3008</v>
      </c>
      <c r="F76" s="896" t="s">
        <v>2334</v>
      </c>
      <c r="G76" s="898" t="s">
        <v>2335</v>
      </c>
    </row>
    <row r="77" spans="1:7">
      <c r="A77" s="884">
        <v>1</v>
      </c>
      <c r="B77" s="887"/>
      <c r="C77" s="899"/>
      <c r="D77" s="900"/>
      <c r="E77" s="899"/>
      <c r="F77" s="901" t="str">
        <f t="shared" ref="F77:F131" si="11">IF(ISERR(C77/E77*1000),"  ",C77/E77*1000)</f>
        <v xml:space="preserve">  </v>
      </c>
      <c r="G77" s="902" t="str">
        <f t="shared" ref="G77:G131" si="12">IF(ISERR(D77/C77/1000),"  ",D77/C77/1000)</f>
        <v xml:space="preserve">  </v>
      </c>
    </row>
    <row r="78" spans="1:7">
      <c r="A78" s="890">
        <f t="shared" ref="A78:A100" si="13">A77+1</f>
        <v>2</v>
      </c>
      <c r="B78" s="861"/>
      <c r="C78" s="903"/>
      <c r="D78" s="903"/>
      <c r="E78" s="903"/>
      <c r="F78" s="901" t="str">
        <f t="shared" si="11"/>
        <v xml:space="preserve">  </v>
      </c>
      <c r="G78" s="904" t="str">
        <f t="shared" si="12"/>
        <v xml:space="preserve">  </v>
      </c>
    </row>
    <row r="79" spans="1:7">
      <c r="A79" s="890">
        <f t="shared" si="13"/>
        <v>3</v>
      </c>
      <c r="B79" s="861"/>
      <c r="C79" s="903"/>
      <c r="D79" s="903"/>
      <c r="E79" s="903"/>
      <c r="F79" s="901" t="str">
        <f t="shared" si="11"/>
        <v xml:space="preserve">  </v>
      </c>
      <c r="G79" s="904" t="str">
        <f t="shared" si="12"/>
        <v xml:space="preserve">  </v>
      </c>
    </row>
    <row r="80" spans="1:7">
      <c r="A80" s="890">
        <f t="shared" si="13"/>
        <v>4</v>
      </c>
      <c r="B80" s="861"/>
      <c r="C80" s="903"/>
      <c r="D80" s="903"/>
      <c r="E80" s="903"/>
      <c r="F80" s="901" t="str">
        <f t="shared" si="11"/>
        <v xml:space="preserve">  </v>
      </c>
      <c r="G80" s="904" t="str">
        <f t="shared" si="12"/>
        <v xml:space="preserve">  </v>
      </c>
    </row>
    <row r="81" spans="1:7">
      <c r="A81" s="890">
        <f t="shared" si="13"/>
        <v>5</v>
      </c>
      <c r="B81" s="861"/>
      <c r="C81" s="903"/>
      <c r="D81" s="903"/>
      <c r="E81" s="903"/>
      <c r="F81" s="901" t="str">
        <f t="shared" si="11"/>
        <v xml:space="preserve">  </v>
      </c>
      <c r="G81" s="904" t="str">
        <f t="shared" si="12"/>
        <v xml:space="preserve">  </v>
      </c>
    </row>
    <row r="82" spans="1:7">
      <c r="A82" s="890">
        <f t="shared" si="13"/>
        <v>6</v>
      </c>
      <c r="B82" s="861"/>
      <c r="C82" s="903"/>
      <c r="D82" s="903"/>
      <c r="E82" s="903"/>
      <c r="F82" s="901" t="str">
        <f t="shared" si="11"/>
        <v xml:space="preserve">  </v>
      </c>
      <c r="G82" s="904" t="str">
        <f t="shared" si="12"/>
        <v xml:space="preserve">  </v>
      </c>
    </row>
    <row r="83" spans="1:7">
      <c r="A83" s="890">
        <f t="shared" si="13"/>
        <v>7</v>
      </c>
      <c r="B83" s="861"/>
      <c r="C83" s="903"/>
      <c r="D83" s="903"/>
      <c r="E83" s="903"/>
      <c r="F83" s="901" t="str">
        <f t="shared" si="11"/>
        <v xml:space="preserve">  </v>
      </c>
      <c r="G83" s="904" t="str">
        <f t="shared" si="12"/>
        <v xml:space="preserve">  </v>
      </c>
    </row>
    <row r="84" spans="1:7">
      <c r="A84" s="890">
        <f t="shared" si="13"/>
        <v>8</v>
      </c>
      <c r="B84" s="861"/>
      <c r="C84" s="903"/>
      <c r="D84" s="903"/>
      <c r="E84" s="903"/>
      <c r="F84" s="901" t="str">
        <f t="shared" si="11"/>
        <v xml:space="preserve">  </v>
      </c>
      <c r="G84" s="904" t="str">
        <f t="shared" si="12"/>
        <v xml:space="preserve">  </v>
      </c>
    </row>
    <row r="85" spans="1:7">
      <c r="A85" s="890">
        <f t="shared" si="13"/>
        <v>9</v>
      </c>
      <c r="B85" s="861"/>
      <c r="C85" s="903"/>
      <c r="D85" s="903"/>
      <c r="E85" s="903"/>
      <c r="F85" s="901" t="str">
        <f t="shared" si="11"/>
        <v xml:space="preserve">  </v>
      </c>
      <c r="G85" s="904" t="str">
        <f t="shared" si="12"/>
        <v xml:space="preserve">  </v>
      </c>
    </row>
    <row r="86" spans="1:7">
      <c r="A86" s="890">
        <f t="shared" si="13"/>
        <v>10</v>
      </c>
      <c r="B86" s="861"/>
      <c r="C86" s="903"/>
      <c r="D86" s="903"/>
      <c r="E86" s="903"/>
      <c r="F86" s="901" t="str">
        <f t="shared" si="11"/>
        <v xml:space="preserve">  </v>
      </c>
      <c r="G86" s="904" t="str">
        <f t="shared" si="12"/>
        <v xml:space="preserve">  </v>
      </c>
    </row>
    <row r="87" spans="1:7">
      <c r="A87" s="890">
        <f t="shared" si="13"/>
        <v>11</v>
      </c>
      <c r="B87" s="861"/>
      <c r="C87" s="903"/>
      <c r="D87" s="903"/>
      <c r="E87" s="903"/>
      <c r="F87" s="901" t="str">
        <f t="shared" si="11"/>
        <v xml:space="preserve">  </v>
      </c>
      <c r="G87" s="904" t="str">
        <f t="shared" si="12"/>
        <v xml:space="preserve">  </v>
      </c>
    </row>
    <row r="88" spans="1:7">
      <c r="A88" s="890">
        <f t="shared" si="13"/>
        <v>12</v>
      </c>
      <c r="B88" s="861"/>
      <c r="C88" s="903"/>
      <c r="D88" s="903"/>
      <c r="E88" s="903"/>
      <c r="F88" s="901" t="str">
        <f t="shared" si="11"/>
        <v xml:space="preserve">  </v>
      </c>
      <c r="G88" s="904" t="str">
        <f t="shared" si="12"/>
        <v xml:space="preserve">  </v>
      </c>
    </row>
    <row r="89" spans="1:7">
      <c r="A89" s="890">
        <f t="shared" si="13"/>
        <v>13</v>
      </c>
      <c r="B89" s="861"/>
      <c r="C89" s="903"/>
      <c r="D89" s="903"/>
      <c r="E89" s="903"/>
      <c r="F89" s="901" t="str">
        <f t="shared" si="11"/>
        <v xml:space="preserve">  </v>
      </c>
      <c r="G89" s="904" t="str">
        <f t="shared" si="12"/>
        <v xml:space="preserve">  </v>
      </c>
    </row>
    <row r="90" spans="1:7">
      <c r="A90" s="890">
        <f t="shared" si="13"/>
        <v>14</v>
      </c>
      <c r="B90" s="861"/>
      <c r="C90" s="903"/>
      <c r="D90" s="903"/>
      <c r="E90" s="903"/>
      <c r="F90" s="901" t="str">
        <f t="shared" si="11"/>
        <v xml:space="preserve">  </v>
      </c>
      <c r="G90" s="904" t="str">
        <f t="shared" si="12"/>
        <v xml:space="preserve">  </v>
      </c>
    </row>
    <row r="91" spans="1:7">
      <c r="A91" s="890">
        <f t="shared" si="13"/>
        <v>15</v>
      </c>
      <c r="B91" s="861"/>
      <c r="C91" s="903"/>
      <c r="D91" s="903"/>
      <c r="E91" s="903"/>
      <c r="F91" s="901" t="str">
        <f t="shared" si="11"/>
        <v xml:space="preserve">  </v>
      </c>
      <c r="G91" s="904" t="str">
        <f t="shared" si="12"/>
        <v xml:space="preserve">  </v>
      </c>
    </row>
    <row r="92" spans="1:7">
      <c r="A92" s="890">
        <f t="shared" si="13"/>
        <v>16</v>
      </c>
      <c r="B92" s="861"/>
      <c r="C92" s="903"/>
      <c r="D92" s="903"/>
      <c r="E92" s="903"/>
      <c r="F92" s="901" t="str">
        <f t="shared" si="11"/>
        <v xml:space="preserve">  </v>
      </c>
      <c r="G92" s="904" t="str">
        <f t="shared" si="12"/>
        <v xml:space="preserve">  </v>
      </c>
    </row>
    <row r="93" spans="1:7">
      <c r="A93" s="890">
        <f t="shared" si="13"/>
        <v>17</v>
      </c>
      <c r="B93" s="861"/>
      <c r="C93" s="903"/>
      <c r="D93" s="903"/>
      <c r="E93" s="903"/>
      <c r="F93" s="901" t="str">
        <f t="shared" si="11"/>
        <v xml:space="preserve">  </v>
      </c>
      <c r="G93" s="904" t="str">
        <f t="shared" si="12"/>
        <v xml:space="preserve">  </v>
      </c>
    </row>
    <row r="94" spans="1:7">
      <c r="A94" s="890">
        <f t="shared" si="13"/>
        <v>18</v>
      </c>
      <c r="B94" s="861"/>
      <c r="C94" s="903"/>
      <c r="D94" s="903"/>
      <c r="E94" s="903"/>
      <c r="F94" s="901" t="str">
        <f t="shared" si="11"/>
        <v xml:space="preserve">  </v>
      </c>
      <c r="G94" s="904" t="str">
        <f t="shared" si="12"/>
        <v xml:space="preserve">  </v>
      </c>
    </row>
    <row r="95" spans="1:7">
      <c r="A95" s="890">
        <f t="shared" si="13"/>
        <v>19</v>
      </c>
      <c r="B95" s="861"/>
      <c r="C95" s="903"/>
      <c r="D95" s="903"/>
      <c r="E95" s="903"/>
      <c r="F95" s="901" t="str">
        <f t="shared" si="11"/>
        <v xml:space="preserve">  </v>
      </c>
      <c r="G95" s="904" t="str">
        <f t="shared" si="12"/>
        <v xml:space="preserve">  </v>
      </c>
    </row>
    <row r="96" spans="1:7">
      <c r="A96" s="890">
        <f t="shared" si="13"/>
        <v>20</v>
      </c>
      <c r="B96" s="861"/>
      <c r="C96" s="903"/>
      <c r="D96" s="903"/>
      <c r="E96" s="903"/>
      <c r="F96" s="901" t="str">
        <f t="shared" si="11"/>
        <v xml:space="preserve">  </v>
      </c>
      <c r="G96" s="904" t="str">
        <f t="shared" si="12"/>
        <v xml:space="preserve">  </v>
      </c>
    </row>
    <row r="97" spans="1:7">
      <c r="A97" s="890">
        <f t="shared" si="13"/>
        <v>21</v>
      </c>
      <c r="B97" s="861"/>
      <c r="C97" s="903"/>
      <c r="D97" s="903"/>
      <c r="E97" s="903"/>
      <c r="F97" s="901" t="str">
        <f t="shared" si="11"/>
        <v xml:space="preserve">  </v>
      </c>
      <c r="G97" s="904" t="str">
        <f t="shared" si="12"/>
        <v xml:space="preserve">  </v>
      </c>
    </row>
    <row r="98" spans="1:7">
      <c r="A98" s="890">
        <f t="shared" si="13"/>
        <v>22</v>
      </c>
      <c r="B98" s="861"/>
      <c r="C98" s="903"/>
      <c r="D98" s="903"/>
      <c r="E98" s="903"/>
      <c r="F98" s="901" t="str">
        <f t="shared" si="11"/>
        <v xml:space="preserve">  </v>
      </c>
      <c r="G98" s="904" t="str">
        <f t="shared" si="12"/>
        <v xml:space="preserve">  </v>
      </c>
    </row>
    <row r="99" spans="1:7">
      <c r="A99" s="890">
        <f t="shared" si="13"/>
        <v>23</v>
      </c>
      <c r="B99" s="861"/>
      <c r="C99" s="903"/>
      <c r="D99" s="903"/>
      <c r="E99" s="903"/>
      <c r="F99" s="901" t="str">
        <f t="shared" si="11"/>
        <v xml:space="preserve">  </v>
      </c>
      <c r="G99" s="904" t="str">
        <f t="shared" si="12"/>
        <v xml:space="preserve">  </v>
      </c>
    </row>
    <row r="100" spans="1:7">
      <c r="A100" s="890">
        <f t="shared" si="13"/>
        <v>24</v>
      </c>
      <c r="B100" s="861"/>
      <c r="C100" s="903"/>
      <c r="D100" s="903"/>
      <c r="E100" s="903"/>
      <c r="F100" s="901" t="str">
        <f t="shared" si="11"/>
        <v xml:space="preserve">  </v>
      </c>
      <c r="G100" s="904" t="str">
        <f t="shared" si="12"/>
        <v xml:space="preserve">  </v>
      </c>
    </row>
    <row r="101" spans="1:7">
      <c r="A101" s="890">
        <v>25</v>
      </c>
      <c r="B101" s="861"/>
      <c r="C101" s="903"/>
      <c r="D101" s="903"/>
      <c r="E101" s="903"/>
      <c r="F101" s="901" t="str">
        <f t="shared" si="11"/>
        <v xml:space="preserve">  </v>
      </c>
      <c r="G101" s="904" t="str">
        <f t="shared" si="12"/>
        <v xml:space="preserve">  </v>
      </c>
    </row>
    <row r="102" spans="1:7">
      <c r="A102" s="890">
        <v>26</v>
      </c>
      <c r="B102" s="861"/>
      <c r="C102" s="903"/>
      <c r="D102" s="903"/>
      <c r="E102" s="903"/>
      <c r="F102" s="901" t="str">
        <f t="shared" si="11"/>
        <v xml:space="preserve">  </v>
      </c>
      <c r="G102" s="904" t="str">
        <f t="shared" si="12"/>
        <v xml:space="preserve">  </v>
      </c>
    </row>
    <row r="103" spans="1:7">
      <c r="A103" s="890">
        <v>27</v>
      </c>
      <c r="B103" s="861"/>
      <c r="C103" s="903"/>
      <c r="D103" s="903"/>
      <c r="E103" s="903"/>
      <c r="F103" s="901" t="str">
        <f t="shared" si="11"/>
        <v xml:space="preserve">  </v>
      </c>
      <c r="G103" s="904" t="str">
        <f t="shared" si="12"/>
        <v xml:space="preserve">  </v>
      </c>
    </row>
    <row r="104" spans="1:7">
      <c r="A104" s="890">
        <v>28</v>
      </c>
      <c r="B104" s="861"/>
      <c r="C104" s="903"/>
      <c r="D104" s="903"/>
      <c r="E104" s="903"/>
      <c r="F104" s="901" t="str">
        <f t="shared" si="11"/>
        <v xml:space="preserve">  </v>
      </c>
      <c r="G104" s="904" t="str">
        <f t="shared" si="12"/>
        <v xml:space="preserve">  </v>
      </c>
    </row>
    <row r="105" spans="1:7">
      <c r="A105" s="890">
        <v>29</v>
      </c>
      <c r="B105" s="861"/>
      <c r="C105" s="903"/>
      <c r="D105" s="903"/>
      <c r="E105" s="903"/>
      <c r="F105" s="901" t="str">
        <f t="shared" si="11"/>
        <v xml:space="preserve">  </v>
      </c>
      <c r="G105" s="904" t="str">
        <f t="shared" si="12"/>
        <v xml:space="preserve">  </v>
      </c>
    </row>
    <row r="106" spans="1:7">
      <c r="A106" s="890">
        <v>30</v>
      </c>
      <c r="B106" s="861"/>
      <c r="C106" s="903"/>
      <c r="D106" s="903"/>
      <c r="E106" s="903"/>
      <c r="F106" s="901" t="str">
        <f t="shared" si="11"/>
        <v xml:space="preserve">  </v>
      </c>
      <c r="G106" s="904" t="str">
        <f t="shared" si="12"/>
        <v xml:space="preserve">  </v>
      </c>
    </row>
    <row r="107" spans="1:7">
      <c r="A107" s="890">
        <v>31</v>
      </c>
      <c r="B107" s="861"/>
      <c r="C107" s="903"/>
      <c r="D107" s="903"/>
      <c r="E107" s="903"/>
      <c r="F107" s="901" t="str">
        <f t="shared" si="11"/>
        <v xml:space="preserve">  </v>
      </c>
      <c r="G107" s="904" t="str">
        <f t="shared" si="12"/>
        <v xml:space="preserve">  </v>
      </c>
    </row>
    <row r="108" spans="1:7">
      <c r="A108" s="890">
        <v>32</v>
      </c>
      <c r="B108" s="861"/>
      <c r="C108" s="903"/>
      <c r="D108" s="903"/>
      <c r="E108" s="903"/>
      <c r="F108" s="901" t="str">
        <f t="shared" si="11"/>
        <v xml:space="preserve">  </v>
      </c>
      <c r="G108" s="904" t="str">
        <f t="shared" si="12"/>
        <v xml:space="preserve">  </v>
      </c>
    </row>
    <row r="109" spans="1:7">
      <c r="A109" s="890">
        <v>33</v>
      </c>
      <c r="B109" s="861"/>
      <c r="C109" s="903"/>
      <c r="D109" s="903"/>
      <c r="E109" s="903"/>
      <c r="F109" s="901" t="str">
        <f t="shared" si="11"/>
        <v xml:space="preserve">  </v>
      </c>
      <c r="G109" s="904" t="str">
        <f t="shared" si="12"/>
        <v xml:space="preserve">  </v>
      </c>
    </row>
    <row r="110" spans="1:7">
      <c r="A110" s="890">
        <v>34</v>
      </c>
      <c r="B110" s="861"/>
      <c r="C110" s="903"/>
      <c r="D110" s="903"/>
      <c r="E110" s="903"/>
      <c r="F110" s="901" t="str">
        <f t="shared" si="11"/>
        <v xml:space="preserve">  </v>
      </c>
      <c r="G110" s="904" t="str">
        <f t="shared" si="12"/>
        <v xml:space="preserve">  </v>
      </c>
    </row>
    <row r="111" spans="1:7">
      <c r="A111" s="890">
        <v>35</v>
      </c>
      <c r="B111" s="861"/>
      <c r="C111" s="903"/>
      <c r="D111" s="903"/>
      <c r="E111" s="903"/>
      <c r="F111" s="901" t="str">
        <f t="shared" si="11"/>
        <v xml:space="preserve">  </v>
      </c>
      <c r="G111" s="904" t="str">
        <f t="shared" si="12"/>
        <v xml:space="preserve">  </v>
      </c>
    </row>
    <row r="112" spans="1:7">
      <c r="A112" s="890">
        <v>36</v>
      </c>
      <c r="B112" s="861"/>
      <c r="C112" s="903"/>
      <c r="D112" s="903"/>
      <c r="E112" s="903"/>
      <c r="F112" s="901" t="str">
        <f t="shared" si="11"/>
        <v xml:space="preserve">  </v>
      </c>
      <c r="G112" s="904" t="str">
        <f t="shared" si="12"/>
        <v xml:space="preserve">  </v>
      </c>
    </row>
    <row r="113" spans="1:7">
      <c r="A113" s="890">
        <v>37</v>
      </c>
      <c r="B113" s="861"/>
      <c r="C113" s="903"/>
      <c r="D113" s="903"/>
      <c r="E113" s="903"/>
      <c r="F113" s="901" t="str">
        <f t="shared" si="11"/>
        <v xml:space="preserve">  </v>
      </c>
      <c r="G113" s="904" t="str">
        <f t="shared" si="12"/>
        <v xml:space="preserve">  </v>
      </c>
    </row>
    <row r="114" spans="1:7">
      <c r="A114" s="890">
        <v>38</v>
      </c>
      <c r="B114" s="861"/>
      <c r="C114" s="903"/>
      <c r="D114" s="903"/>
      <c r="E114" s="903"/>
      <c r="F114" s="901" t="str">
        <f t="shared" si="11"/>
        <v xml:space="preserve">  </v>
      </c>
      <c r="G114" s="904" t="str">
        <f t="shared" si="12"/>
        <v xml:space="preserve">  </v>
      </c>
    </row>
    <row r="115" spans="1:7">
      <c r="A115" s="890">
        <v>39</v>
      </c>
      <c r="B115" s="861"/>
      <c r="C115" s="903"/>
      <c r="D115" s="903"/>
      <c r="E115" s="903"/>
      <c r="F115" s="901" t="str">
        <f t="shared" si="11"/>
        <v xml:space="preserve">  </v>
      </c>
      <c r="G115" s="904" t="str">
        <f t="shared" si="12"/>
        <v xml:space="preserve">  </v>
      </c>
    </row>
    <row r="116" spans="1:7">
      <c r="A116" s="890">
        <v>40</v>
      </c>
      <c r="B116" s="861"/>
      <c r="C116" s="903"/>
      <c r="D116" s="903"/>
      <c r="E116" s="903"/>
      <c r="F116" s="901" t="str">
        <f t="shared" si="11"/>
        <v xml:space="preserve">  </v>
      </c>
      <c r="G116" s="904" t="str">
        <f t="shared" si="12"/>
        <v xml:space="preserve">  </v>
      </c>
    </row>
    <row r="117" spans="1:7">
      <c r="A117" s="890">
        <v>41</v>
      </c>
      <c r="B117" s="861"/>
      <c r="C117" s="903"/>
      <c r="D117" s="903"/>
      <c r="E117" s="903"/>
      <c r="F117" s="901" t="str">
        <f t="shared" si="11"/>
        <v xml:space="preserve">  </v>
      </c>
      <c r="G117" s="904" t="str">
        <f t="shared" si="12"/>
        <v xml:space="preserve">  </v>
      </c>
    </row>
    <row r="118" spans="1:7">
      <c r="A118" s="890">
        <f t="shared" ref="A118:A131" si="14">A117+1</f>
        <v>42</v>
      </c>
      <c r="B118" s="861"/>
      <c r="C118" s="903"/>
      <c r="D118" s="903"/>
      <c r="E118" s="903"/>
      <c r="F118" s="901" t="str">
        <f t="shared" si="11"/>
        <v xml:space="preserve">  </v>
      </c>
      <c r="G118" s="904" t="str">
        <f t="shared" si="12"/>
        <v xml:space="preserve">  </v>
      </c>
    </row>
    <row r="119" spans="1:7">
      <c r="A119" s="890">
        <f t="shared" si="14"/>
        <v>43</v>
      </c>
      <c r="B119" s="861"/>
      <c r="C119" s="903"/>
      <c r="D119" s="903"/>
      <c r="E119" s="903"/>
      <c r="F119" s="901" t="str">
        <f t="shared" si="11"/>
        <v xml:space="preserve">  </v>
      </c>
      <c r="G119" s="904" t="str">
        <f t="shared" si="12"/>
        <v xml:space="preserve">  </v>
      </c>
    </row>
    <row r="120" spans="1:7">
      <c r="A120" s="890">
        <f t="shared" si="14"/>
        <v>44</v>
      </c>
      <c r="B120" s="861"/>
      <c r="C120" s="903"/>
      <c r="D120" s="903"/>
      <c r="E120" s="903"/>
      <c r="F120" s="901" t="str">
        <f t="shared" si="11"/>
        <v xml:space="preserve">  </v>
      </c>
      <c r="G120" s="904" t="str">
        <f t="shared" si="12"/>
        <v xml:space="preserve">  </v>
      </c>
    </row>
    <row r="121" spans="1:7">
      <c r="A121" s="890">
        <f t="shared" si="14"/>
        <v>45</v>
      </c>
      <c r="B121" s="861"/>
      <c r="C121" s="903"/>
      <c r="D121" s="903"/>
      <c r="E121" s="903"/>
      <c r="F121" s="901" t="str">
        <f t="shared" si="11"/>
        <v xml:space="preserve">  </v>
      </c>
      <c r="G121" s="904" t="str">
        <f t="shared" si="12"/>
        <v xml:space="preserve">  </v>
      </c>
    </row>
    <row r="122" spans="1:7">
      <c r="A122" s="890">
        <f t="shared" si="14"/>
        <v>46</v>
      </c>
      <c r="B122" s="861"/>
      <c r="C122" s="903"/>
      <c r="D122" s="903"/>
      <c r="E122" s="903"/>
      <c r="F122" s="901" t="str">
        <f t="shared" si="11"/>
        <v xml:space="preserve">  </v>
      </c>
      <c r="G122" s="904" t="str">
        <f t="shared" si="12"/>
        <v xml:space="preserve">  </v>
      </c>
    </row>
    <row r="123" spans="1:7">
      <c r="A123" s="890">
        <f t="shared" si="14"/>
        <v>47</v>
      </c>
      <c r="B123" s="861"/>
      <c r="C123" s="903"/>
      <c r="D123" s="903"/>
      <c r="E123" s="903"/>
      <c r="F123" s="901" t="str">
        <f t="shared" si="11"/>
        <v xml:space="preserve">  </v>
      </c>
      <c r="G123" s="904" t="str">
        <f t="shared" si="12"/>
        <v xml:space="preserve">  </v>
      </c>
    </row>
    <row r="124" spans="1:7">
      <c r="A124" s="890">
        <f t="shared" si="14"/>
        <v>48</v>
      </c>
      <c r="B124" s="861"/>
      <c r="C124" s="903"/>
      <c r="D124" s="903"/>
      <c r="E124" s="903"/>
      <c r="F124" s="901" t="str">
        <f t="shared" si="11"/>
        <v xml:space="preserve">  </v>
      </c>
      <c r="G124" s="904" t="str">
        <f t="shared" si="12"/>
        <v xml:space="preserve">  </v>
      </c>
    </row>
    <row r="125" spans="1:7">
      <c r="A125" s="890">
        <f t="shared" si="14"/>
        <v>49</v>
      </c>
      <c r="B125" s="861"/>
      <c r="C125" s="903"/>
      <c r="D125" s="903"/>
      <c r="E125" s="903"/>
      <c r="F125" s="901" t="str">
        <f t="shared" si="11"/>
        <v xml:space="preserve">  </v>
      </c>
      <c r="G125" s="904" t="str">
        <f t="shared" si="12"/>
        <v xml:space="preserve">  </v>
      </c>
    </row>
    <row r="126" spans="1:7">
      <c r="A126" s="890">
        <f t="shared" si="14"/>
        <v>50</v>
      </c>
      <c r="B126" s="861"/>
      <c r="C126" s="903"/>
      <c r="D126" s="903"/>
      <c r="E126" s="903"/>
      <c r="F126" s="901" t="str">
        <f t="shared" si="11"/>
        <v xml:space="preserve">  </v>
      </c>
      <c r="G126" s="904" t="str">
        <f t="shared" si="12"/>
        <v xml:space="preserve">  </v>
      </c>
    </row>
    <row r="127" spans="1:7">
      <c r="A127" s="890">
        <f t="shared" si="14"/>
        <v>51</v>
      </c>
      <c r="B127" s="861"/>
      <c r="C127" s="903"/>
      <c r="D127" s="903"/>
      <c r="E127" s="903"/>
      <c r="F127" s="901" t="str">
        <f t="shared" si="11"/>
        <v xml:space="preserve">  </v>
      </c>
      <c r="G127" s="904" t="str">
        <f t="shared" si="12"/>
        <v xml:space="preserve">  </v>
      </c>
    </row>
    <row r="128" spans="1:7">
      <c r="A128" s="890">
        <f t="shared" si="14"/>
        <v>52</v>
      </c>
      <c r="B128" s="861"/>
      <c r="C128" s="903"/>
      <c r="D128" s="903"/>
      <c r="E128" s="903"/>
      <c r="F128" s="901" t="str">
        <f t="shared" si="11"/>
        <v xml:space="preserve">  </v>
      </c>
      <c r="G128" s="904" t="str">
        <f t="shared" si="12"/>
        <v xml:space="preserve">  </v>
      </c>
    </row>
    <row r="129" spans="1:7">
      <c r="A129" s="890">
        <f t="shared" si="14"/>
        <v>53</v>
      </c>
      <c r="B129" s="861"/>
      <c r="C129" s="903"/>
      <c r="D129" s="903"/>
      <c r="E129" s="903"/>
      <c r="F129" s="901" t="str">
        <f t="shared" si="11"/>
        <v xml:space="preserve">  </v>
      </c>
      <c r="G129" s="904" t="str">
        <f t="shared" si="12"/>
        <v xml:space="preserve">  </v>
      </c>
    </row>
    <row r="130" spans="1:7">
      <c r="A130" s="890">
        <f t="shared" si="14"/>
        <v>54</v>
      </c>
      <c r="B130" s="876"/>
      <c r="C130" s="907"/>
      <c r="D130" s="907"/>
      <c r="E130" s="907"/>
      <c r="F130" s="901" t="str">
        <f t="shared" si="11"/>
        <v xml:space="preserve">  </v>
      </c>
      <c r="G130" s="904" t="str">
        <f t="shared" si="12"/>
        <v xml:space="preserve">  </v>
      </c>
    </row>
    <row r="131" spans="1:7" ht="15.75" thickBot="1">
      <c r="A131" s="925">
        <f t="shared" si="14"/>
        <v>55</v>
      </c>
      <c r="B131" s="926" t="s">
        <v>1472</v>
      </c>
      <c r="C131" s="927">
        <f>SUM(C77:C130)</f>
        <v>0</v>
      </c>
      <c r="D131" s="928">
        <f>SUM(D77:D130)</f>
        <v>0</v>
      </c>
      <c r="E131" s="916">
        <f>SUM(E77:E130)</f>
        <v>0</v>
      </c>
      <c r="F131" s="916" t="str">
        <f t="shared" si="11"/>
        <v xml:space="preserve">  </v>
      </c>
      <c r="G131" s="917" t="str">
        <f t="shared" si="12"/>
        <v xml:space="preserve">  </v>
      </c>
    </row>
    <row r="132" spans="1:7" s="2362" customFormat="1">
      <c r="A132" s="1051"/>
      <c r="B132" s="1047"/>
      <c r="C132" s="1058"/>
      <c r="D132" s="1059"/>
      <c r="E132" s="1058"/>
      <c r="F132" s="1058"/>
      <c r="G132" s="2363"/>
    </row>
    <row r="133" spans="1:7">
      <c r="A133" s="1441" t="s">
        <v>4657</v>
      </c>
      <c r="B133" s="2405"/>
    </row>
    <row r="134" spans="1:7">
      <c r="A134" s="862" t="s">
        <v>1475</v>
      </c>
      <c r="B134" s="862"/>
      <c r="C134" s="862"/>
      <c r="D134" s="862"/>
      <c r="E134" s="862"/>
      <c r="F134" s="862"/>
      <c r="G134" s="862"/>
    </row>
  </sheetData>
  <printOptions horizontalCentered="1" verticalCentered="1"/>
  <pageMargins left="0.5" right="0.5" top="0.5" bottom="0.5" header="0" footer="0"/>
  <pageSetup scale="62" fitToWidth="2" fitToHeight="2" orientation="portrait" horizontalDpi="300" verticalDpi="300" r:id="rId1"/>
  <headerFooter alignWithMargins="0"/>
  <rowBreaks count="1" manualBreakCount="1">
    <brk id="68" max="6"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Q124"/>
  <sheetViews>
    <sheetView defaultGridColor="0" colorId="22" zoomScaleNormal="100" zoomScaleSheetLayoutView="80" workbookViewId="0">
      <selection activeCell="A61" sqref="A61"/>
    </sheetView>
  </sheetViews>
  <sheetFormatPr defaultColWidth="9.6640625" defaultRowHeight="15"/>
  <cols>
    <col min="1" max="1" width="4.6640625" customWidth="1"/>
    <col min="2" max="2" width="15.6640625" customWidth="1"/>
    <col min="3" max="3" width="17.6640625" customWidth="1"/>
    <col min="4" max="6" width="13.6640625" customWidth="1"/>
    <col min="7" max="7" width="24.44140625" customWidth="1"/>
    <col min="8" max="8" width="13.6640625" hidden="1" customWidth="1"/>
    <col min="9" max="9" width="31.109375" style="2954" customWidth="1"/>
    <col min="10" max="10" width="22.6640625" customWidth="1"/>
    <col min="11" max="11" width="14.6640625" style="2954" customWidth="1"/>
    <col min="12" max="12" width="3.6640625" customWidth="1"/>
    <col min="13" max="13" width="12.6640625" customWidth="1"/>
    <col min="14" max="14" width="16.6640625" style="2954" customWidth="1"/>
    <col min="15" max="15" width="5.6640625" customWidth="1"/>
    <col min="16" max="16" width="4.6640625" customWidth="1"/>
  </cols>
  <sheetData>
    <row r="1" spans="1:15">
      <c r="A1" s="29" t="s">
        <v>1785</v>
      </c>
      <c r="B1" s="66"/>
      <c r="C1" s="208"/>
      <c r="D1" s="66" t="s">
        <v>1330</v>
      </c>
      <c r="E1" s="208"/>
      <c r="F1" s="66" t="s">
        <v>1787</v>
      </c>
      <c r="G1" s="240" t="s">
        <v>1788</v>
      </c>
      <c r="H1" s="67"/>
      <c r="I1" s="29" t="s">
        <v>1785</v>
      </c>
      <c r="J1" s="210" t="s">
        <v>1330</v>
      </c>
      <c r="K1" s="2945"/>
      <c r="L1" s="66" t="s">
        <v>1787</v>
      </c>
      <c r="M1" s="208"/>
      <c r="N1" s="2952" t="s">
        <v>1788</v>
      </c>
      <c r="O1" s="67"/>
    </row>
    <row r="2" spans="1:15">
      <c r="A2" s="72" t="str">
        <f>'Data Sheet'!$C$25</f>
        <v xml:space="preserve">Niagara Mohawk Power Corporation </v>
      </c>
      <c r="B2" s="17"/>
      <c r="C2" s="81"/>
      <c r="D2" s="17" t="s">
        <v>1143</v>
      </c>
      <c r="E2" s="81"/>
      <c r="F2" s="17" t="s">
        <v>1790</v>
      </c>
      <c r="G2" s="83"/>
      <c r="H2" s="73"/>
      <c r="I2" s="80" t="str">
        <f>'Data Sheet'!$C$25</f>
        <v xml:space="preserve">Niagara Mohawk Power Corporation </v>
      </c>
      <c r="J2" s="17" t="s">
        <v>1143</v>
      </c>
      <c r="K2" s="2897"/>
      <c r="L2" s="17" t="s">
        <v>1790</v>
      </c>
      <c r="M2" s="81"/>
      <c r="N2" s="2930"/>
      <c r="O2" s="73"/>
    </row>
    <row r="3" spans="1:15" ht="15" customHeight="1">
      <c r="A3" s="72"/>
      <c r="B3" s="17"/>
      <c r="C3" s="81"/>
      <c r="D3" s="17" t="s">
        <v>1144</v>
      </c>
      <c r="E3" s="81"/>
      <c r="F3" s="1221" t="str">
        <f>'Data Sheet'!$C$40</f>
        <v>April 12, 2018</v>
      </c>
      <c r="G3" s="881" t="str">
        <f>'Data Sheet'!$C$38</f>
        <v>December 31, 2017</v>
      </c>
      <c r="H3" s="117"/>
      <c r="I3" s="2957"/>
      <c r="J3" s="17" t="s">
        <v>1144</v>
      </c>
      <c r="K3" s="2897"/>
      <c r="L3" s="1221" t="str">
        <f>'Data Sheet'!$C$40</f>
        <v>April 12, 2018</v>
      </c>
      <c r="M3" s="880"/>
      <c r="N3" s="2951" t="str">
        <f>'Data Sheet'!$C$38</f>
        <v>December 31, 2017</v>
      </c>
      <c r="O3" s="76"/>
    </row>
    <row r="4" spans="1:15" ht="15" customHeight="1">
      <c r="A4" s="211" t="s">
        <v>1476</v>
      </c>
      <c r="B4" s="212"/>
      <c r="C4" s="212"/>
      <c r="D4" s="212"/>
      <c r="E4" s="212"/>
      <c r="F4" s="212"/>
      <c r="G4" s="213"/>
      <c r="H4" s="213"/>
      <c r="I4" s="2958" t="s">
        <v>1477</v>
      </c>
      <c r="J4" s="212"/>
      <c r="K4" s="2922"/>
      <c r="L4" s="212"/>
      <c r="M4" s="212"/>
      <c r="N4" s="2922"/>
      <c r="O4" s="76"/>
    </row>
    <row r="5" spans="1:15">
      <c r="A5" s="72"/>
      <c r="B5" s="17"/>
      <c r="C5" s="17"/>
      <c r="D5" s="17"/>
      <c r="E5" s="17"/>
      <c r="F5" s="17"/>
      <c r="G5" s="73"/>
      <c r="H5" s="73"/>
      <c r="I5" s="2959"/>
      <c r="J5" s="88"/>
      <c r="K5" s="2946"/>
      <c r="L5" s="88"/>
      <c r="M5" s="88"/>
      <c r="N5" s="2946"/>
      <c r="O5" s="73"/>
    </row>
    <row r="6" spans="1:15">
      <c r="A6" s="72" t="s">
        <v>2386</v>
      </c>
      <c r="B6" s="17" t="s">
        <v>1478</v>
      </c>
      <c r="C6" s="17"/>
      <c r="D6" s="17"/>
      <c r="E6" s="17"/>
      <c r="F6" s="17"/>
      <c r="G6" s="73"/>
      <c r="H6" s="73"/>
      <c r="I6" s="2956" t="s">
        <v>1479</v>
      </c>
      <c r="J6" s="17"/>
      <c r="K6" s="2930"/>
      <c r="L6" s="17"/>
      <c r="M6" s="17"/>
      <c r="N6" s="2930"/>
      <c r="O6" s="73"/>
    </row>
    <row r="7" spans="1:15">
      <c r="A7" s="72"/>
      <c r="B7" s="17" t="s">
        <v>629</v>
      </c>
      <c r="C7" s="17"/>
      <c r="D7" s="17"/>
      <c r="E7" s="17"/>
      <c r="F7" s="17"/>
      <c r="G7" s="73"/>
      <c r="H7" s="73"/>
      <c r="I7" s="2956" t="s">
        <v>1480</v>
      </c>
      <c r="J7" s="17"/>
      <c r="K7" s="2930"/>
      <c r="L7" s="17"/>
      <c r="M7" s="17"/>
      <c r="N7" s="2930"/>
      <c r="O7" s="73"/>
    </row>
    <row r="8" spans="1:15">
      <c r="A8" s="72"/>
      <c r="B8" s="17" t="s">
        <v>1481</v>
      </c>
      <c r="C8" s="17"/>
      <c r="D8" s="17"/>
      <c r="E8" s="17"/>
      <c r="F8" s="17"/>
      <c r="G8" s="73"/>
      <c r="H8" s="73"/>
      <c r="I8" s="2956" t="s">
        <v>1482</v>
      </c>
      <c r="J8" s="17"/>
      <c r="K8" s="2930"/>
      <c r="L8" s="17"/>
      <c r="M8" s="17"/>
      <c r="N8" s="2930"/>
      <c r="O8" s="73"/>
    </row>
    <row r="9" spans="1:15">
      <c r="A9" s="72"/>
      <c r="B9" s="17" t="s">
        <v>1483</v>
      </c>
      <c r="C9" s="17"/>
      <c r="D9" s="17"/>
      <c r="E9" s="17"/>
      <c r="F9" s="17"/>
      <c r="G9" s="73"/>
      <c r="H9" s="73"/>
      <c r="I9" s="2956" t="s">
        <v>1484</v>
      </c>
      <c r="J9" s="17"/>
      <c r="K9" s="2930"/>
      <c r="L9" s="17"/>
      <c r="M9" s="17"/>
      <c r="N9" s="2930"/>
      <c r="O9" s="73"/>
    </row>
    <row r="10" spans="1:15">
      <c r="A10" s="923"/>
      <c r="B10" s="861"/>
      <c r="C10" s="861"/>
      <c r="D10" s="861"/>
      <c r="E10" s="17"/>
      <c r="F10" s="17"/>
      <c r="G10" s="73"/>
      <c r="H10" s="73"/>
      <c r="I10" s="2956" t="s">
        <v>1485</v>
      </c>
      <c r="J10" s="17"/>
      <c r="K10" s="2930"/>
      <c r="L10" s="17"/>
      <c r="M10" s="17"/>
      <c r="N10" s="2930"/>
      <c r="O10" s="73"/>
    </row>
    <row r="11" spans="1:15">
      <c r="A11" s="72" t="s">
        <v>2303</v>
      </c>
      <c r="B11" s="17" t="s">
        <v>2974</v>
      </c>
      <c r="C11" s="861"/>
      <c r="D11" s="861"/>
      <c r="E11" s="17"/>
      <c r="F11" s="17"/>
      <c r="G11" s="73"/>
      <c r="H11" s="73"/>
      <c r="I11" s="2956" t="s">
        <v>2975</v>
      </c>
      <c r="J11" s="17"/>
      <c r="K11" s="2930"/>
      <c r="L11" s="17"/>
      <c r="M11" s="17"/>
      <c r="N11" s="2930"/>
      <c r="O11" s="73"/>
    </row>
    <row r="12" spans="1:15">
      <c r="A12" s="72"/>
      <c r="B12" s="17" t="s">
        <v>2976</v>
      </c>
      <c r="C12" s="861"/>
      <c r="D12" s="861"/>
      <c r="E12" s="17"/>
      <c r="F12" s="17"/>
      <c r="G12" s="73"/>
      <c r="H12" s="73"/>
      <c r="I12" s="2956" t="s">
        <v>3409</v>
      </c>
      <c r="J12" s="17"/>
      <c r="K12" s="2930"/>
      <c r="L12" s="17"/>
      <c r="M12" s="17"/>
      <c r="N12" s="2930"/>
      <c r="O12" s="73"/>
    </row>
    <row r="13" spans="1:15">
      <c r="A13" s="72"/>
      <c r="B13" s="17"/>
      <c r="C13" s="861"/>
      <c r="D13" s="861"/>
      <c r="E13" s="17"/>
      <c r="F13" s="17"/>
      <c r="G13" s="73"/>
      <c r="H13" s="73"/>
      <c r="I13" s="2956" t="s">
        <v>3410</v>
      </c>
      <c r="J13" s="17"/>
      <c r="K13" s="2930"/>
      <c r="L13" s="17"/>
      <c r="M13" s="17"/>
      <c r="N13" s="2930"/>
      <c r="O13" s="73"/>
    </row>
    <row r="14" spans="1:15">
      <c r="A14" s="72" t="s">
        <v>2304</v>
      </c>
      <c r="B14" s="17" t="s">
        <v>3411</v>
      </c>
      <c r="C14" s="17"/>
      <c r="D14" s="17"/>
      <c r="E14" s="17"/>
      <c r="F14" s="17"/>
      <c r="G14" s="73"/>
      <c r="H14" s="73"/>
      <c r="I14" s="2956" t="s">
        <v>3412</v>
      </c>
      <c r="J14" s="17"/>
      <c r="K14" s="2930"/>
      <c r="L14" s="17"/>
      <c r="M14" s="17"/>
      <c r="N14" s="2930"/>
      <c r="O14" s="73"/>
    </row>
    <row r="15" spans="1:15">
      <c r="A15" s="72"/>
      <c r="B15" s="17" t="s">
        <v>3413</v>
      </c>
      <c r="C15" s="17"/>
      <c r="D15" s="17"/>
      <c r="E15" s="17"/>
      <c r="F15" s="17"/>
      <c r="G15" s="73"/>
      <c r="H15" s="73"/>
      <c r="I15" s="2956" t="s">
        <v>3414</v>
      </c>
      <c r="J15" s="17"/>
      <c r="K15" s="2930"/>
      <c r="L15" s="17"/>
      <c r="M15" s="17"/>
      <c r="N15" s="2930"/>
      <c r="O15" s="73"/>
    </row>
    <row r="16" spans="1:15">
      <c r="A16" s="72"/>
      <c r="B16" s="17" t="s">
        <v>3415</v>
      </c>
      <c r="C16" s="17"/>
      <c r="D16" s="17"/>
      <c r="E16" s="17"/>
      <c r="F16" s="17"/>
      <c r="G16" s="73"/>
      <c r="H16" s="73"/>
      <c r="I16" s="2956" t="s">
        <v>3416</v>
      </c>
      <c r="J16" s="17"/>
      <c r="K16" s="2930"/>
      <c r="L16" s="17"/>
      <c r="M16" s="17"/>
      <c r="N16" s="2930"/>
      <c r="O16" s="73"/>
    </row>
    <row r="17" spans="1:15">
      <c r="A17" s="72"/>
      <c r="B17" s="17" t="s">
        <v>3417</v>
      </c>
      <c r="C17" s="17"/>
      <c r="D17" s="17"/>
      <c r="E17" s="17"/>
      <c r="F17" s="17"/>
      <c r="G17" s="73"/>
      <c r="H17" s="73"/>
      <c r="I17" s="2956" t="s">
        <v>3418</v>
      </c>
      <c r="J17" s="17"/>
      <c r="K17" s="2930"/>
      <c r="L17" s="17"/>
      <c r="M17" s="17"/>
      <c r="N17" s="2930"/>
      <c r="O17" s="73"/>
    </row>
    <row r="18" spans="1:15">
      <c r="A18" s="72"/>
      <c r="B18" s="17" t="s">
        <v>3419</v>
      </c>
      <c r="C18" s="17"/>
      <c r="D18" s="17"/>
      <c r="E18" s="17"/>
      <c r="F18" s="17"/>
      <c r="G18" s="73"/>
      <c r="H18" s="73"/>
      <c r="I18" s="2956" t="s">
        <v>3420</v>
      </c>
      <c r="J18" s="17"/>
      <c r="K18" s="2930"/>
      <c r="L18" s="17"/>
      <c r="M18" s="17"/>
      <c r="N18" s="2930"/>
      <c r="O18" s="73"/>
    </row>
    <row r="19" spans="1:15">
      <c r="A19" s="72"/>
      <c r="B19" s="17" t="s">
        <v>3421</v>
      </c>
      <c r="C19" s="17"/>
      <c r="D19" s="17"/>
      <c r="E19" s="17"/>
      <c r="F19" s="17"/>
      <c r="G19" s="73"/>
      <c r="H19" s="73"/>
      <c r="I19" s="2956" t="s">
        <v>3422</v>
      </c>
      <c r="J19" s="17"/>
      <c r="K19" s="2930"/>
      <c r="L19" s="17"/>
      <c r="M19" s="17"/>
      <c r="N19" s="2930"/>
      <c r="O19" s="73"/>
    </row>
    <row r="20" spans="1:15">
      <c r="A20" s="72"/>
      <c r="B20" s="17" t="s">
        <v>3423</v>
      </c>
      <c r="C20" s="17"/>
      <c r="D20" s="17"/>
      <c r="E20" s="17"/>
      <c r="F20" s="17"/>
      <c r="G20" s="73"/>
      <c r="H20" s="73"/>
      <c r="I20" s="2956" t="s">
        <v>3424</v>
      </c>
      <c r="J20" s="17"/>
      <c r="K20" s="2930"/>
      <c r="L20" s="17"/>
      <c r="M20" s="17"/>
      <c r="N20" s="2930"/>
      <c r="O20" s="73"/>
    </row>
    <row r="21" spans="1:15">
      <c r="A21" s="72"/>
      <c r="B21" s="17" t="s">
        <v>3425</v>
      </c>
      <c r="C21" s="17"/>
      <c r="D21" s="17"/>
      <c r="E21" s="17"/>
      <c r="F21" s="17"/>
      <c r="G21" s="73"/>
      <c r="H21" s="73"/>
      <c r="I21" s="2956" t="s">
        <v>3426</v>
      </c>
      <c r="J21" s="17"/>
      <c r="K21" s="2930"/>
      <c r="L21" s="17"/>
      <c r="M21" s="17"/>
      <c r="N21" s="2930"/>
      <c r="O21" s="73"/>
    </row>
    <row r="22" spans="1:15">
      <c r="A22" s="72"/>
      <c r="B22" s="17" t="s">
        <v>3427</v>
      </c>
      <c r="C22" s="17"/>
      <c r="D22" s="17"/>
      <c r="E22" s="17"/>
      <c r="F22" s="17"/>
      <c r="G22" s="73"/>
      <c r="H22" s="73"/>
      <c r="I22" s="2956" t="s">
        <v>3428</v>
      </c>
      <c r="J22" s="17"/>
      <c r="K22" s="2930"/>
      <c r="L22" s="17"/>
      <c r="M22" s="17"/>
      <c r="N22" s="2930"/>
      <c r="O22" s="73"/>
    </row>
    <row r="23" spans="1:15">
      <c r="A23" s="72"/>
      <c r="B23" s="17" t="s">
        <v>2628</v>
      </c>
      <c r="C23" s="17"/>
      <c r="D23" s="17"/>
      <c r="E23" s="17"/>
      <c r="F23" s="17"/>
      <c r="G23" s="73"/>
      <c r="H23" s="73"/>
      <c r="I23" s="2956" t="s">
        <v>2629</v>
      </c>
      <c r="J23" s="17"/>
      <c r="K23" s="2930"/>
      <c r="L23" s="17"/>
      <c r="M23" s="17"/>
      <c r="N23" s="2930"/>
      <c r="O23" s="73"/>
    </row>
    <row r="24" spans="1:15">
      <c r="A24" s="72"/>
      <c r="B24" s="17" t="s">
        <v>2630</v>
      </c>
      <c r="C24" s="17"/>
      <c r="D24" s="17"/>
      <c r="E24" s="17"/>
      <c r="F24" s="17"/>
      <c r="G24" s="73"/>
      <c r="H24" s="73"/>
      <c r="I24" s="2956" t="s">
        <v>2631</v>
      </c>
      <c r="J24" s="17"/>
      <c r="K24" s="2930"/>
      <c r="L24" s="17"/>
      <c r="M24" s="17"/>
      <c r="N24" s="2930"/>
      <c r="O24" s="73"/>
    </row>
    <row r="25" spans="1:15">
      <c r="A25" s="72"/>
      <c r="B25" s="17" t="s">
        <v>2632</v>
      </c>
      <c r="C25" s="17"/>
      <c r="D25" s="17"/>
      <c r="E25" s="17"/>
      <c r="F25" s="17"/>
      <c r="G25" s="73"/>
      <c r="H25" s="73"/>
      <c r="I25" s="2956" t="s">
        <v>2633</v>
      </c>
      <c r="J25" s="17"/>
      <c r="K25" s="2930"/>
      <c r="L25" s="17"/>
      <c r="M25" s="17"/>
      <c r="N25" s="2930"/>
      <c r="O25" s="73"/>
    </row>
    <row r="26" spans="1:15">
      <c r="A26" s="72"/>
      <c r="B26" s="17" t="s">
        <v>2634</v>
      </c>
      <c r="C26" s="17"/>
      <c r="D26" s="17"/>
      <c r="E26" s="17"/>
      <c r="F26" s="17"/>
      <c r="G26" s="73"/>
      <c r="H26" s="73"/>
      <c r="I26" s="2956" t="s">
        <v>2635</v>
      </c>
      <c r="J26" s="17"/>
      <c r="K26" s="2930"/>
      <c r="L26" s="17"/>
      <c r="M26" s="17"/>
      <c r="N26" s="2930"/>
      <c r="O26" s="73"/>
    </row>
    <row r="27" spans="1:15">
      <c r="A27" s="72"/>
      <c r="B27" s="17" t="s">
        <v>2636</v>
      </c>
      <c r="C27" s="17"/>
      <c r="D27" s="17"/>
      <c r="E27" s="17"/>
      <c r="F27" s="17"/>
      <c r="G27" s="73"/>
      <c r="H27" s="73"/>
      <c r="I27" s="2956" t="s">
        <v>2637</v>
      </c>
      <c r="J27" s="17"/>
      <c r="K27" s="2930"/>
      <c r="L27" s="17"/>
      <c r="M27" s="17"/>
      <c r="N27" s="2930"/>
      <c r="O27" s="73"/>
    </row>
    <row r="28" spans="1:15">
      <c r="A28" s="72"/>
      <c r="B28" s="17" t="s">
        <v>3363</v>
      </c>
      <c r="C28" s="17"/>
      <c r="D28" s="17"/>
      <c r="E28" s="17"/>
      <c r="F28" s="17"/>
      <c r="G28" s="73"/>
      <c r="H28" s="73"/>
      <c r="I28" s="2956" t="s">
        <v>3364</v>
      </c>
      <c r="J28" s="17"/>
      <c r="K28" s="2930"/>
      <c r="L28" s="17"/>
      <c r="M28" s="17"/>
      <c r="N28" s="2930"/>
      <c r="O28" s="73"/>
    </row>
    <row r="29" spans="1:15">
      <c r="A29" s="72"/>
      <c r="B29" s="17" t="s">
        <v>3365</v>
      </c>
      <c r="C29" s="17"/>
      <c r="D29" s="17"/>
      <c r="E29" s="17"/>
      <c r="F29" s="17"/>
      <c r="G29" s="73"/>
      <c r="H29" s="73"/>
      <c r="I29" s="2956" t="s">
        <v>3366</v>
      </c>
      <c r="J29" s="17"/>
      <c r="K29" s="2930"/>
      <c r="L29" s="17"/>
      <c r="M29" s="17"/>
      <c r="N29" s="2930"/>
      <c r="O29" s="73"/>
    </row>
    <row r="30" spans="1:15">
      <c r="A30" s="72"/>
      <c r="B30" s="17" t="s">
        <v>3561</v>
      </c>
      <c r="C30" s="17"/>
      <c r="D30" s="17"/>
      <c r="E30" s="17"/>
      <c r="F30" s="17"/>
      <c r="G30" s="73"/>
      <c r="H30" s="73"/>
      <c r="I30" s="2956" t="s">
        <v>3562</v>
      </c>
      <c r="J30" s="17"/>
      <c r="K30" s="2930"/>
      <c r="L30" s="17"/>
      <c r="M30" s="17"/>
      <c r="N30" s="2930"/>
      <c r="O30" s="73"/>
    </row>
    <row r="31" spans="1:15">
      <c r="A31" s="72"/>
      <c r="B31" s="17" t="s">
        <v>3563</v>
      </c>
      <c r="C31" s="17"/>
      <c r="D31" s="17"/>
      <c r="E31" s="17"/>
      <c r="F31" s="17"/>
      <c r="G31" s="73"/>
      <c r="H31" s="73"/>
      <c r="I31" s="2956" t="s">
        <v>3564</v>
      </c>
      <c r="J31" s="17"/>
      <c r="K31" s="2930"/>
      <c r="L31" s="17"/>
      <c r="M31" s="17"/>
      <c r="N31" s="2930"/>
      <c r="O31" s="73"/>
    </row>
    <row r="32" spans="1:15">
      <c r="A32" s="72"/>
      <c r="B32" s="17" t="s">
        <v>3565</v>
      </c>
      <c r="C32" s="17"/>
      <c r="D32" s="17"/>
      <c r="E32" s="17"/>
      <c r="F32" s="17"/>
      <c r="G32" s="73"/>
      <c r="H32" s="73"/>
      <c r="I32" s="2956" t="s">
        <v>3566</v>
      </c>
      <c r="J32" s="17"/>
      <c r="K32" s="2930"/>
      <c r="L32" s="17"/>
      <c r="M32" s="17"/>
      <c r="N32" s="2930"/>
      <c r="O32" s="73"/>
    </row>
    <row r="33" spans="1:17">
      <c r="A33" s="72"/>
      <c r="B33" s="17" t="s">
        <v>3567</v>
      </c>
      <c r="C33" s="17"/>
      <c r="D33" s="17"/>
      <c r="E33" s="17"/>
      <c r="F33" s="17"/>
      <c r="G33" s="73"/>
      <c r="H33" s="73"/>
      <c r="I33" s="2956"/>
      <c r="J33" s="17"/>
      <c r="K33" s="2930"/>
      <c r="L33" s="17"/>
      <c r="M33" s="17"/>
      <c r="N33" s="2930"/>
      <c r="O33" s="73"/>
    </row>
    <row r="34" spans="1:17">
      <c r="A34" s="923"/>
      <c r="B34" s="17" t="s">
        <v>3568</v>
      </c>
      <c r="C34" s="861"/>
      <c r="D34" s="17"/>
      <c r="E34" s="17"/>
      <c r="F34" s="17"/>
      <c r="G34" s="73"/>
      <c r="H34" s="73"/>
      <c r="I34" s="2956"/>
      <c r="J34" s="17"/>
      <c r="K34" s="2930"/>
      <c r="L34" s="17"/>
      <c r="M34" s="17"/>
      <c r="N34" s="2930"/>
      <c r="O34" s="73"/>
    </row>
    <row r="35" spans="1:17">
      <c r="A35" s="923"/>
      <c r="B35" s="17"/>
      <c r="C35" s="861"/>
      <c r="D35" s="17"/>
      <c r="E35" s="17"/>
      <c r="F35" s="17"/>
      <c r="G35" s="73"/>
      <c r="H35" s="73"/>
      <c r="I35" s="2956"/>
      <c r="J35" s="17"/>
      <c r="K35" s="2930"/>
      <c r="L35" s="17"/>
      <c r="M35" s="17"/>
      <c r="N35" s="2930"/>
      <c r="O35" s="73"/>
    </row>
    <row r="36" spans="1:17">
      <c r="A36" s="87"/>
      <c r="B36" s="89"/>
      <c r="C36" s="82"/>
      <c r="D36" s="82"/>
      <c r="E36" s="88"/>
      <c r="F36" s="89"/>
      <c r="G36" s="90" t="s">
        <v>3569</v>
      </c>
      <c r="H36" s="85"/>
      <c r="I36" s="2960"/>
      <c r="J36" s="498" t="s">
        <v>3570</v>
      </c>
      <c r="K36" s="2947"/>
      <c r="L36" s="317"/>
      <c r="M36" s="348"/>
      <c r="N36" s="2940"/>
      <c r="O36" s="85"/>
    </row>
    <row r="37" spans="1:17">
      <c r="A37" s="72"/>
      <c r="B37" s="91" t="s">
        <v>3571</v>
      </c>
      <c r="C37" s="81"/>
      <c r="D37" s="81"/>
      <c r="E37" s="272" t="s">
        <v>3572</v>
      </c>
      <c r="F37" s="271" t="s">
        <v>3573</v>
      </c>
      <c r="G37" s="310" t="s">
        <v>3573</v>
      </c>
      <c r="H37" s="3098" t="s">
        <v>3573</v>
      </c>
      <c r="I37" s="2957"/>
      <c r="J37" s="82"/>
      <c r="K37" s="2940"/>
      <c r="L37" s="88"/>
      <c r="M37" s="82"/>
      <c r="N37" s="2897"/>
      <c r="O37" s="83"/>
    </row>
    <row r="38" spans="1:17">
      <c r="A38" s="219" t="s">
        <v>1714</v>
      </c>
      <c r="B38" s="91" t="s">
        <v>3574</v>
      </c>
      <c r="C38" s="81"/>
      <c r="D38" s="273" t="s">
        <v>3575</v>
      </c>
      <c r="E38" s="272" t="s">
        <v>3576</v>
      </c>
      <c r="F38" s="271" t="s">
        <v>3577</v>
      </c>
      <c r="G38" s="218" t="s">
        <v>3578</v>
      </c>
      <c r="H38" s="386" t="s">
        <v>3578</v>
      </c>
      <c r="I38" s="2961" t="s">
        <v>3579</v>
      </c>
      <c r="J38" s="273" t="s">
        <v>3580</v>
      </c>
      <c r="K38" s="2948" t="s">
        <v>3581</v>
      </c>
      <c r="L38" s="69" t="s">
        <v>3582</v>
      </c>
      <c r="M38" s="395"/>
      <c r="N38" s="2948" t="s">
        <v>3583</v>
      </c>
      <c r="O38" s="218" t="s">
        <v>1714</v>
      </c>
    </row>
    <row r="39" spans="1:17">
      <c r="A39" s="219" t="s">
        <v>1717</v>
      </c>
      <c r="B39" s="91" t="s">
        <v>3584</v>
      </c>
      <c r="C39" s="81"/>
      <c r="D39" s="273" t="s">
        <v>3585</v>
      </c>
      <c r="E39" s="272" t="s">
        <v>3586</v>
      </c>
      <c r="F39" s="271" t="s">
        <v>3587</v>
      </c>
      <c r="G39" s="218" t="s">
        <v>3588</v>
      </c>
      <c r="H39" s="386" t="s">
        <v>3589</v>
      </c>
      <c r="I39" s="2961" t="s">
        <v>3590</v>
      </c>
      <c r="J39" s="273" t="s">
        <v>3591</v>
      </c>
      <c r="K39" s="2948" t="s">
        <v>3591</v>
      </c>
      <c r="L39" s="69" t="s">
        <v>3591</v>
      </c>
      <c r="M39" s="395"/>
      <c r="N39" s="2948" t="s">
        <v>3592</v>
      </c>
      <c r="O39" s="218" t="s">
        <v>1717</v>
      </c>
    </row>
    <row r="40" spans="1:17">
      <c r="A40" s="74"/>
      <c r="B40" s="93"/>
      <c r="C40" s="102" t="s">
        <v>3005</v>
      </c>
      <c r="D40" s="397" t="s">
        <v>3006</v>
      </c>
      <c r="E40" s="611" t="s">
        <v>3007</v>
      </c>
      <c r="F40" s="307" t="s">
        <v>3008</v>
      </c>
      <c r="G40" s="221" t="s">
        <v>2334</v>
      </c>
      <c r="H40" s="507" t="s">
        <v>2335</v>
      </c>
      <c r="I40" s="2962" t="s">
        <v>2336</v>
      </c>
      <c r="J40" s="397" t="s">
        <v>2337</v>
      </c>
      <c r="K40" s="2936" t="s">
        <v>2338</v>
      </c>
      <c r="L40" s="75" t="s">
        <v>2339</v>
      </c>
      <c r="M40" s="295"/>
      <c r="N40" s="2936" t="s">
        <v>2340</v>
      </c>
      <c r="O40" s="95"/>
    </row>
    <row r="41" spans="1:17">
      <c r="A41" s="74">
        <v>1</v>
      </c>
      <c r="B41" s="93"/>
      <c r="C41" s="102"/>
      <c r="D41" s="102"/>
      <c r="E41" s="102"/>
      <c r="F41" s="102"/>
      <c r="G41" s="76"/>
      <c r="H41" s="102"/>
      <c r="I41" s="2964"/>
      <c r="J41" s="102"/>
      <c r="K41" s="2949"/>
      <c r="L41" s="3804"/>
      <c r="M41" s="3805"/>
      <c r="N41" s="3348"/>
      <c r="O41" s="95">
        <v>1</v>
      </c>
    </row>
    <row r="42" spans="1:17">
      <c r="A42" s="74">
        <v>2</v>
      </c>
      <c r="B42" s="93" t="s">
        <v>4786</v>
      </c>
      <c r="C42" s="102"/>
      <c r="D42" s="102"/>
      <c r="E42" s="102"/>
      <c r="F42" s="102"/>
      <c r="G42" s="76"/>
      <c r="H42" s="102"/>
      <c r="I42" s="2964"/>
      <c r="J42" s="102"/>
      <c r="K42" s="2949"/>
      <c r="L42" s="3800"/>
      <c r="M42" s="3801"/>
      <c r="N42" s="3348"/>
      <c r="O42" s="95">
        <v>2</v>
      </c>
    </row>
    <row r="43" spans="1:17">
      <c r="A43" s="74">
        <v>3</v>
      </c>
      <c r="B43" s="93" t="s">
        <v>4787</v>
      </c>
      <c r="C43" s="102"/>
      <c r="D43" s="102" t="s">
        <v>4788</v>
      </c>
      <c r="E43" s="397" t="s">
        <v>4789</v>
      </c>
      <c r="F43" s="102"/>
      <c r="G43" s="76"/>
      <c r="H43" s="102"/>
      <c r="I43" s="2964">
        <v>194</v>
      </c>
      <c r="J43" s="102"/>
      <c r="K43" s="2949">
        <v>25121</v>
      </c>
      <c r="L43" s="3800"/>
      <c r="M43" s="3801"/>
      <c r="N43" s="2949">
        <f t="shared" ref="N43:N52" si="0">SUM(J43:M43)</f>
        <v>25121</v>
      </c>
      <c r="O43" s="95">
        <v>3</v>
      </c>
      <c r="Q43" s="3361"/>
    </row>
    <row r="44" spans="1:17">
      <c r="A44" s="74">
        <v>4</v>
      </c>
      <c r="B44" s="93" t="s">
        <v>4790</v>
      </c>
      <c r="C44" s="102"/>
      <c r="D44" s="102" t="s">
        <v>4788</v>
      </c>
      <c r="E44" s="397" t="s">
        <v>4791</v>
      </c>
      <c r="F44" s="102"/>
      <c r="G44" s="76"/>
      <c r="H44" s="102"/>
      <c r="I44" s="2964">
        <v>25</v>
      </c>
      <c r="J44" s="102"/>
      <c r="K44" s="2949">
        <v>4005</v>
      </c>
      <c r="L44" s="3800"/>
      <c r="M44" s="3801"/>
      <c r="N44" s="2949">
        <f t="shared" si="0"/>
        <v>4005</v>
      </c>
      <c r="O44" s="95">
        <v>4</v>
      </c>
      <c r="Q44" s="3361"/>
    </row>
    <row r="45" spans="1:17">
      <c r="A45" s="74">
        <v>5</v>
      </c>
      <c r="B45" s="93" t="s">
        <v>4792</v>
      </c>
      <c r="C45" s="102"/>
      <c r="D45" s="102" t="s">
        <v>4788</v>
      </c>
      <c r="E45" s="397" t="s">
        <v>4793</v>
      </c>
      <c r="F45" s="102"/>
      <c r="G45" s="76"/>
      <c r="H45" s="102"/>
      <c r="I45" s="2964">
        <v>4</v>
      </c>
      <c r="J45" s="102"/>
      <c r="K45" s="2949">
        <v>775</v>
      </c>
      <c r="L45" s="3800"/>
      <c r="M45" s="3801"/>
      <c r="N45" s="2949">
        <f t="shared" si="0"/>
        <v>775</v>
      </c>
      <c r="O45" s="95">
        <v>5</v>
      </c>
      <c r="Q45" s="3361"/>
    </row>
    <row r="46" spans="1:17">
      <c r="A46" s="74">
        <v>6</v>
      </c>
      <c r="B46" s="93" t="s">
        <v>4794</v>
      </c>
      <c r="C46" s="102"/>
      <c r="D46" s="102" t="s">
        <v>4788</v>
      </c>
      <c r="E46" s="397" t="s">
        <v>4795</v>
      </c>
      <c r="F46" s="102"/>
      <c r="G46" s="76"/>
      <c r="H46" s="102"/>
      <c r="I46" s="2964">
        <v>287</v>
      </c>
      <c r="J46" s="102"/>
      <c r="K46" s="2949">
        <v>31320</v>
      </c>
      <c r="L46" s="3800"/>
      <c r="M46" s="3801"/>
      <c r="N46" s="2949">
        <f t="shared" si="0"/>
        <v>31320</v>
      </c>
      <c r="O46" s="95">
        <v>6</v>
      </c>
      <c r="Q46" s="3361"/>
    </row>
    <row r="47" spans="1:17">
      <c r="A47" s="74">
        <v>7</v>
      </c>
      <c r="B47" s="93" t="s">
        <v>4796</v>
      </c>
      <c r="C47" s="102"/>
      <c r="D47" s="102" t="s">
        <v>4788</v>
      </c>
      <c r="E47" s="397" t="s">
        <v>4797</v>
      </c>
      <c r="F47" s="102"/>
      <c r="G47" s="76"/>
      <c r="H47" s="102"/>
      <c r="I47" s="2964">
        <v>4838</v>
      </c>
      <c r="J47" s="102"/>
      <c r="K47" s="2949">
        <v>432887</v>
      </c>
      <c r="L47" s="3800"/>
      <c r="M47" s="3801"/>
      <c r="N47" s="2949">
        <f t="shared" si="0"/>
        <v>432887</v>
      </c>
      <c r="O47" s="95">
        <v>7</v>
      </c>
      <c r="Q47" s="3361"/>
    </row>
    <row r="48" spans="1:17">
      <c r="A48" s="74">
        <v>8</v>
      </c>
      <c r="B48" s="93" t="s">
        <v>4798</v>
      </c>
      <c r="C48" s="102"/>
      <c r="D48" s="102" t="s">
        <v>4788</v>
      </c>
      <c r="E48" s="397" t="s">
        <v>4799</v>
      </c>
      <c r="F48" s="102"/>
      <c r="G48" s="76"/>
      <c r="H48" s="102"/>
      <c r="I48" s="2964">
        <v>558</v>
      </c>
      <c r="J48" s="102"/>
      <c r="K48" s="2949">
        <v>62670</v>
      </c>
      <c r="L48" s="3800"/>
      <c r="M48" s="3801"/>
      <c r="N48" s="2949">
        <f t="shared" si="0"/>
        <v>62670</v>
      </c>
      <c r="O48" s="95">
        <v>8</v>
      </c>
      <c r="Q48" s="3361"/>
    </row>
    <row r="49" spans="1:17">
      <c r="A49" s="74">
        <v>9</v>
      </c>
      <c r="B49" s="93"/>
      <c r="C49" s="102"/>
      <c r="D49" s="102"/>
      <c r="E49" s="397"/>
      <c r="F49" s="102"/>
      <c r="G49" s="76"/>
      <c r="H49" s="102"/>
      <c r="I49" s="2964"/>
      <c r="J49" s="102"/>
      <c r="K49" s="2949"/>
      <c r="L49" s="3800"/>
      <c r="M49" s="3801"/>
      <c r="N49" s="3348"/>
      <c r="O49" s="95">
        <v>9</v>
      </c>
      <c r="Q49" s="3361"/>
    </row>
    <row r="50" spans="1:17" ht="15" customHeight="1">
      <c r="A50" s="74">
        <v>10</v>
      </c>
      <c r="B50" s="93" t="s">
        <v>4800</v>
      </c>
      <c r="C50" s="102"/>
      <c r="D50" s="102" t="s">
        <v>4801</v>
      </c>
      <c r="E50" s="397" t="s">
        <v>4802</v>
      </c>
      <c r="F50" s="102"/>
      <c r="G50" s="76"/>
      <c r="H50" s="102"/>
      <c r="I50" s="2964"/>
      <c r="J50" s="102"/>
      <c r="K50" s="2949"/>
      <c r="L50" s="3800"/>
      <c r="M50" s="3801"/>
      <c r="N50" s="2949"/>
      <c r="O50" s="95">
        <v>10</v>
      </c>
      <c r="Q50" s="3361"/>
    </row>
    <row r="51" spans="1:17">
      <c r="A51" s="74">
        <v>11</v>
      </c>
      <c r="B51" s="93"/>
      <c r="C51" s="102"/>
      <c r="D51" s="102"/>
      <c r="E51" s="102"/>
      <c r="F51" s="102"/>
      <c r="G51" s="76"/>
      <c r="H51" s="102"/>
      <c r="I51" s="2964"/>
      <c r="J51" s="102"/>
      <c r="K51" s="2949"/>
      <c r="L51" s="3800"/>
      <c r="M51" s="3801"/>
      <c r="N51" s="3348"/>
      <c r="O51" s="95">
        <v>11</v>
      </c>
      <c r="Q51" s="3361"/>
    </row>
    <row r="52" spans="1:17">
      <c r="A52" s="74">
        <v>12</v>
      </c>
      <c r="B52" s="93" t="s">
        <v>4803</v>
      </c>
      <c r="C52" s="102"/>
      <c r="D52" s="102"/>
      <c r="E52" s="102"/>
      <c r="F52" s="102"/>
      <c r="G52" s="76"/>
      <c r="H52" s="102"/>
      <c r="I52" s="2964">
        <f>SUM(I43:I50)</f>
        <v>5906</v>
      </c>
      <c r="J52" s="77"/>
      <c r="K52" s="3493">
        <f>SUM(K43:K50)</f>
        <v>556778</v>
      </c>
      <c r="L52" s="3800"/>
      <c r="M52" s="3801"/>
      <c r="N52" s="2949">
        <f t="shared" si="0"/>
        <v>556778</v>
      </c>
      <c r="O52" s="95">
        <v>12</v>
      </c>
      <c r="Q52" s="3361"/>
    </row>
    <row r="53" spans="1:17">
      <c r="A53" s="74">
        <v>13</v>
      </c>
      <c r="B53" s="93" t="s">
        <v>4804</v>
      </c>
      <c r="C53" s="102"/>
      <c r="D53" s="102"/>
      <c r="E53" s="102"/>
      <c r="F53" s="102"/>
      <c r="G53" s="76"/>
      <c r="H53" s="102"/>
      <c r="I53" s="3527">
        <f>I50</f>
        <v>0</v>
      </c>
      <c r="J53" s="77"/>
      <c r="K53" s="3527">
        <f>K50</f>
        <v>0</v>
      </c>
      <c r="L53" s="3800"/>
      <c r="M53" s="3801"/>
      <c r="N53" s="3527">
        <f>SUM(J53:M53)</f>
        <v>0</v>
      </c>
      <c r="O53" s="95">
        <v>13</v>
      </c>
      <c r="Q53" s="3361"/>
    </row>
    <row r="54" spans="1:17" ht="15.75" thickBot="1">
      <c r="A54" s="96">
        <v>14</v>
      </c>
      <c r="B54" s="499" t="s">
        <v>2319</v>
      </c>
      <c r="C54" s="500"/>
      <c r="D54" s="501"/>
      <c r="E54" s="502"/>
      <c r="F54" s="503"/>
      <c r="G54" s="504"/>
      <c r="H54" s="3099"/>
      <c r="I54" s="3100">
        <f>SUM(I41:I51)</f>
        <v>5906</v>
      </c>
      <c r="J54" s="470">
        <f>SUM(J41:J51)</f>
        <v>0</v>
      </c>
      <c r="K54" s="2953">
        <f>SUM(K41:K51)</f>
        <v>556778</v>
      </c>
      <c r="L54" s="3802">
        <f>SUM(M41:M51)</f>
        <v>0</v>
      </c>
      <c r="M54" s="3803"/>
      <c r="N54" s="2953">
        <f>SUM(N41:N51)</f>
        <v>556778</v>
      </c>
      <c r="O54" s="353">
        <v>14</v>
      </c>
      <c r="Q54" s="3361"/>
    </row>
    <row r="55" spans="1:17">
      <c r="A55" s="69"/>
      <c r="B55" s="69"/>
      <c r="C55" s="69"/>
      <c r="D55" s="69"/>
      <c r="E55" s="69"/>
      <c r="F55" s="69"/>
      <c r="G55" s="69"/>
      <c r="H55" s="69"/>
      <c r="I55" s="2931"/>
      <c r="J55" s="69"/>
      <c r="K55" s="2931"/>
      <c r="L55" s="69"/>
      <c r="M55" s="69"/>
      <c r="N55" s="2931"/>
      <c r="O55" s="69"/>
    </row>
    <row r="56" spans="1:17">
      <c r="A56" s="377" t="s">
        <v>3593</v>
      </c>
      <c r="B56" s="69"/>
      <c r="C56" s="69"/>
      <c r="D56" s="69"/>
      <c r="E56" s="861"/>
      <c r="F56" s="69"/>
      <c r="G56" s="69"/>
      <c r="H56" s="69"/>
      <c r="I56" s="2930" t="str">
        <f>A56</f>
        <v>FERC FORM NO.1 (REVISED. 12-90) NYPSC Modified-96</v>
      </c>
      <c r="J56" s="17"/>
      <c r="K56" s="2951"/>
      <c r="L56" s="17"/>
      <c r="M56" s="17"/>
      <c r="N56" s="2930"/>
      <c r="O56" s="257" t="s">
        <v>3594</v>
      </c>
    </row>
    <row r="57" spans="1:17">
      <c r="A57" s="69" t="s">
        <v>3595</v>
      </c>
      <c r="B57" s="69"/>
      <c r="C57" s="69"/>
      <c r="D57" s="69"/>
      <c r="E57" s="69"/>
      <c r="F57" s="69"/>
      <c r="G57" s="69"/>
      <c r="H57" s="69"/>
      <c r="I57" s="2931" t="s">
        <v>3596</v>
      </c>
      <c r="J57" s="69"/>
      <c r="K57" s="2931"/>
      <c r="L57" s="69"/>
      <c r="M57" s="69"/>
      <c r="N57" s="2931"/>
      <c r="O57" s="69"/>
    </row>
    <row r="58" spans="1:17">
      <c r="A58" s="69"/>
      <c r="B58" s="69"/>
      <c r="C58" s="69"/>
      <c r="D58" s="69"/>
      <c r="E58" s="69"/>
      <c r="F58" s="69"/>
      <c r="G58" s="69"/>
      <c r="H58" s="69"/>
      <c r="I58" s="2930"/>
      <c r="J58" s="17"/>
      <c r="K58" s="2930"/>
      <c r="L58" s="17"/>
      <c r="M58" s="17"/>
      <c r="N58" s="2930"/>
      <c r="O58" s="17"/>
    </row>
    <row r="59" spans="1:17">
      <c r="A59" s="69"/>
      <c r="B59" s="69"/>
      <c r="C59" s="69"/>
      <c r="D59" s="69"/>
      <c r="E59" s="69"/>
      <c r="F59" s="69"/>
      <c r="G59" s="69"/>
      <c r="H59" s="69"/>
      <c r="I59" s="2930"/>
      <c r="J59" s="17"/>
      <c r="K59" s="2930"/>
      <c r="L59" s="17"/>
      <c r="M59" s="17"/>
      <c r="N59" s="2930"/>
      <c r="O59" s="17"/>
    </row>
    <row r="60" spans="1:17">
      <c r="A60" s="69"/>
      <c r="B60" s="69"/>
      <c r="C60" s="69"/>
      <c r="D60" s="69"/>
      <c r="E60" s="69"/>
      <c r="F60" s="69"/>
      <c r="G60" s="69"/>
      <c r="H60" s="69"/>
      <c r="I60" s="2930"/>
      <c r="J60" s="17"/>
      <c r="K60" s="2930"/>
      <c r="L60" s="17"/>
      <c r="M60" s="17"/>
      <c r="N60" s="2930"/>
      <c r="O60" s="17"/>
    </row>
    <row r="61" spans="1:17" ht="15.75">
      <c r="A61" s="71" t="s">
        <v>414</v>
      </c>
      <c r="B61" s="862"/>
      <c r="C61" s="69"/>
      <c r="D61" s="69"/>
      <c r="E61" s="69"/>
      <c r="F61" s="69"/>
      <c r="G61" s="69"/>
      <c r="H61" s="69"/>
      <c r="I61" s="3494"/>
      <c r="J61" s="3485"/>
      <c r="K61" s="3494"/>
      <c r="L61" s="17"/>
      <c r="M61" s="17"/>
      <c r="N61" s="2930"/>
      <c r="O61" s="17"/>
    </row>
    <row r="62" spans="1:17" ht="15.75">
      <c r="A62" s="71"/>
      <c r="B62" s="862"/>
      <c r="C62" s="69"/>
      <c r="D62" s="69"/>
      <c r="E62" s="69"/>
      <c r="F62" s="69"/>
      <c r="G62" s="69"/>
      <c r="H62" s="69"/>
      <c r="I62" s="2930"/>
      <c r="J62" s="17"/>
      <c r="K62" s="2930"/>
      <c r="L62" s="17"/>
      <c r="M62" s="17"/>
      <c r="N62" s="2930"/>
      <c r="O62" s="17"/>
    </row>
    <row r="63" spans="1:17" ht="15.75" thickBot="1">
      <c r="A63" s="72" t="str">
        <f>'Data Sheet'!$C$25</f>
        <v xml:space="preserve">Niagara Mohawk Power Corporation </v>
      </c>
      <c r="B63" s="69"/>
      <c r="C63" s="69"/>
      <c r="D63" s="69"/>
      <c r="E63" s="69"/>
      <c r="F63" s="919" t="str">
        <f>'Data Sheet'!$C$40</f>
        <v>April 12, 2018</v>
      </c>
      <c r="G63" s="861" t="str">
        <f>'Data Sheet'!$C$38</f>
        <v>December 31, 2017</v>
      </c>
      <c r="H63" s="69"/>
      <c r="I63" s="72" t="str">
        <f>'Data Sheet'!$C$25</f>
        <v xml:space="preserve">Niagara Mohawk Power Corporation </v>
      </c>
      <c r="J63" s="17"/>
      <c r="K63" s="2930"/>
      <c r="L63" s="919" t="str">
        <f>'Data Sheet'!$C$40</f>
        <v>April 12, 2018</v>
      </c>
      <c r="M63" s="17"/>
      <c r="N63" s="2951" t="str">
        <f>'Data Sheet'!$C$38</f>
        <v>December 31, 2017</v>
      </c>
      <c r="O63" s="17"/>
    </row>
    <row r="64" spans="1:17">
      <c r="A64" s="29"/>
      <c r="B64" s="66"/>
      <c r="C64" s="66"/>
      <c r="D64" s="66"/>
      <c r="E64" s="66"/>
      <c r="F64" s="66"/>
      <c r="G64" s="66"/>
      <c r="H64" s="67"/>
      <c r="I64" s="2955"/>
      <c r="J64" s="66"/>
      <c r="K64" s="2952"/>
      <c r="L64" s="66"/>
      <c r="M64" s="66"/>
      <c r="N64" s="2952"/>
      <c r="O64" s="67"/>
    </row>
    <row r="65" spans="1:15">
      <c r="A65" s="130" t="s">
        <v>1476</v>
      </c>
      <c r="B65" s="75"/>
      <c r="C65" s="75"/>
      <c r="D65" s="75"/>
      <c r="E65" s="75"/>
      <c r="F65" s="75"/>
      <c r="G65" s="75"/>
      <c r="H65" s="433"/>
      <c r="I65" s="2963" t="s">
        <v>1477</v>
      </c>
      <c r="J65" s="317"/>
      <c r="K65" s="2947"/>
      <c r="L65" s="317"/>
      <c r="M65" s="317"/>
      <c r="N65" s="2947"/>
      <c r="O65" s="73"/>
    </row>
    <row r="66" spans="1:15">
      <c r="A66" s="87"/>
      <c r="B66" s="89"/>
      <c r="C66" s="82"/>
      <c r="D66" s="82"/>
      <c r="E66" s="88"/>
      <c r="F66" s="89"/>
      <c r="G66" s="89" t="s">
        <v>3569</v>
      </c>
      <c r="H66" s="85"/>
      <c r="I66" s="2960"/>
      <c r="J66" s="88"/>
      <c r="K66" s="2946" t="s">
        <v>3597</v>
      </c>
      <c r="L66" s="88"/>
      <c r="M66" s="82"/>
      <c r="N66" s="2940"/>
      <c r="O66" s="85"/>
    </row>
    <row r="67" spans="1:15">
      <c r="A67" s="72"/>
      <c r="B67" s="91" t="s">
        <v>3571</v>
      </c>
      <c r="C67" s="81"/>
      <c r="D67" s="81"/>
      <c r="E67" s="272" t="s">
        <v>3572</v>
      </c>
      <c r="F67" s="271" t="s">
        <v>3573</v>
      </c>
      <c r="G67" s="614" t="s">
        <v>3573</v>
      </c>
      <c r="H67" s="310" t="s">
        <v>3573</v>
      </c>
      <c r="I67" s="2957"/>
      <c r="J67" s="82"/>
      <c r="K67" s="2940"/>
      <c r="L67" s="88"/>
      <c r="M67" s="82"/>
      <c r="N67" s="2897"/>
      <c r="O67" s="83"/>
    </row>
    <row r="68" spans="1:15">
      <c r="A68" s="219" t="s">
        <v>1714</v>
      </c>
      <c r="B68" s="91" t="s">
        <v>3574</v>
      </c>
      <c r="C68" s="81"/>
      <c r="D68" s="273" t="s">
        <v>3575</v>
      </c>
      <c r="E68" s="272" t="s">
        <v>3576</v>
      </c>
      <c r="F68" s="271" t="s">
        <v>3577</v>
      </c>
      <c r="G68" s="271" t="s">
        <v>3578</v>
      </c>
      <c r="H68" s="218" t="s">
        <v>3578</v>
      </c>
      <c r="I68" s="2961" t="s">
        <v>3579</v>
      </c>
      <c r="J68" s="273" t="s">
        <v>3580</v>
      </c>
      <c r="K68" s="2948" t="s">
        <v>3581</v>
      </c>
      <c r="L68" s="69" t="s">
        <v>3582</v>
      </c>
      <c r="M68" s="395"/>
      <c r="N68" s="2948" t="s">
        <v>3583</v>
      </c>
      <c r="O68" s="218" t="s">
        <v>1714</v>
      </c>
    </row>
    <row r="69" spans="1:15">
      <c r="A69" s="219" t="s">
        <v>1717</v>
      </c>
      <c r="B69" s="91" t="s">
        <v>3584</v>
      </c>
      <c r="C69" s="81"/>
      <c r="D69" s="273" t="s">
        <v>3585</v>
      </c>
      <c r="E69" s="272" t="s">
        <v>3586</v>
      </c>
      <c r="F69" s="271" t="s">
        <v>3587</v>
      </c>
      <c r="G69" s="271" t="s">
        <v>3588</v>
      </c>
      <c r="H69" s="218" t="s">
        <v>3589</v>
      </c>
      <c r="I69" s="2961" t="s">
        <v>3590</v>
      </c>
      <c r="J69" s="273" t="s">
        <v>3591</v>
      </c>
      <c r="K69" s="2948" t="s">
        <v>3591</v>
      </c>
      <c r="L69" s="69" t="s">
        <v>3591</v>
      </c>
      <c r="M69" s="395"/>
      <c r="N69" s="2948" t="s">
        <v>3592</v>
      </c>
      <c r="O69" s="218" t="s">
        <v>1717</v>
      </c>
    </row>
    <row r="70" spans="1:15">
      <c r="A70" s="74"/>
      <c r="B70" s="93"/>
      <c r="C70" s="102" t="s">
        <v>3005</v>
      </c>
      <c r="D70" s="397" t="s">
        <v>3006</v>
      </c>
      <c r="E70" s="611" t="s">
        <v>3007</v>
      </c>
      <c r="F70" s="307" t="s">
        <v>3008</v>
      </c>
      <c r="G70" s="307" t="s">
        <v>2334</v>
      </c>
      <c r="H70" s="221" t="s">
        <v>2335</v>
      </c>
      <c r="I70" s="2962" t="s">
        <v>2336</v>
      </c>
      <c r="J70" s="397" t="s">
        <v>2337</v>
      </c>
      <c r="K70" s="2936" t="s">
        <v>2338</v>
      </c>
      <c r="L70" s="75" t="s">
        <v>2339</v>
      </c>
      <c r="M70" s="295"/>
      <c r="N70" s="2936" t="s">
        <v>2340</v>
      </c>
      <c r="O70" s="95"/>
    </row>
    <row r="71" spans="1:15">
      <c r="A71" s="74">
        <v>1</v>
      </c>
      <c r="B71" s="93"/>
      <c r="C71" s="102"/>
      <c r="D71" s="102"/>
      <c r="E71" s="77"/>
      <c r="F71" s="93"/>
      <c r="G71" s="93"/>
      <c r="H71" s="95"/>
      <c r="I71" s="2964"/>
      <c r="J71" s="303"/>
      <c r="K71" s="2949"/>
      <c r="L71" s="448"/>
      <c r="M71" s="303"/>
      <c r="N71" s="2949">
        <f>SUM(J71:L71)</f>
        <v>0</v>
      </c>
      <c r="O71" s="95">
        <v>1</v>
      </c>
    </row>
    <row r="72" spans="1:15">
      <c r="A72" s="74">
        <v>2</v>
      </c>
      <c r="B72" s="93"/>
      <c r="C72" s="102"/>
      <c r="D72" s="102"/>
      <c r="E72" s="77"/>
      <c r="F72" s="93"/>
      <c r="G72" s="93"/>
      <c r="H72" s="95"/>
      <c r="I72" s="2964"/>
      <c r="J72" s="450"/>
      <c r="K72" s="2949"/>
      <c r="L72" s="451"/>
      <c r="M72" s="450"/>
      <c r="N72" s="2949">
        <f t="shared" ref="N72:N120" si="1">SUM(J72:M72)</f>
        <v>0</v>
      </c>
      <c r="O72" s="95">
        <v>2</v>
      </c>
    </row>
    <row r="73" spans="1:15">
      <c r="A73" s="74">
        <v>3</v>
      </c>
      <c r="B73" s="93"/>
      <c r="C73" s="102"/>
      <c r="D73" s="102"/>
      <c r="E73" s="77"/>
      <c r="F73" s="93"/>
      <c r="G73" s="93"/>
      <c r="H73" s="95"/>
      <c r="I73" s="2964"/>
      <c r="J73" s="450"/>
      <c r="K73" s="2949"/>
      <c r="L73" s="451"/>
      <c r="M73" s="450"/>
      <c r="N73" s="2949">
        <f t="shared" si="1"/>
        <v>0</v>
      </c>
      <c r="O73" s="95">
        <v>3</v>
      </c>
    </row>
    <row r="74" spans="1:15">
      <c r="A74" s="74">
        <v>4</v>
      </c>
      <c r="B74" s="93"/>
      <c r="C74" s="102"/>
      <c r="D74" s="102"/>
      <c r="E74" s="77"/>
      <c r="F74" s="93"/>
      <c r="G74" s="93"/>
      <c r="H74" s="95"/>
      <c r="I74" s="2964"/>
      <c r="J74" s="450"/>
      <c r="K74" s="2949"/>
      <c r="L74" s="451"/>
      <c r="M74" s="450"/>
      <c r="N74" s="2949">
        <f t="shared" si="1"/>
        <v>0</v>
      </c>
      <c r="O74" s="95">
        <v>4</v>
      </c>
    </row>
    <row r="75" spans="1:15">
      <c r="A75" s="74">
        <v>5</v>
      </c>
      <c r="B75" s="93"/>
      <c r="C75" s="102"/>
      <c r="D75" s="102"/>
      <c r="E75" s="77"/>
      <c r="F75" s="93"/>
      <c r="G75" s="93"/>
      <c r="H75" s="95"/>
      <c r="I75" s="2964"/>
      <c r="J75" s="450"/>
      <c r="K75" s="2949"/>
      <c r="L75" s="451"/>
      <c r="M75" s="450"/>
      <c r="N75" s="2949">
        <f t="shared" si="1"/>
        <v>0</v>
      </c>
      <c r="O75" s="95">
        <v>5</v>
      </c>
    </row>
    <row r="76" spans="1:15">
      <c r="A76" s="74">
        <v>6</v>
      </c>
      <c r="B76" s="93"/>
      <c r="C76" s="102"/>
      <c r="D76" s="102"/>
      <c r="E76" s="77"/>
      <c r="F76" s="93"/>
      <c r="G76" s="93"/>
      <c r="H76" s="95"/>
      <c r="I76" s="2964"/>
      <c r="J76" s="450"/>
      <c r="K76" s="2949"/>
      <c r="L76" s="451"/>
      <c r="M76" s="450"/>
      <c r="N76" s="2949">
        <f t="shared" si="1"/>
        <v>0</v>
      </c>
      <c r="O76" s="95">
        <v>6</v>
      </c>
    </row>
    <row r="77" spans="1:15">
      <c r="A77" s="74">
        <v>7</v>
      </c>
      <c r="B77" s="93"/>
      <c r="C77" s="102"/>
      <c r="D77" s="102"/>
      <c r="E77" s="77"/>
      <c r="F77" s="93"/>
      <c r="G77" s="93"/>
      <c r="H77" s="95"/>
      <c r="I77" s="2964"/>
      <c r="J77" s="450"/>
      <c r="K77" s="2949"/>
      <c r="L77" s="451"/>
      <c r="M77" s="450"/>
      <c r="N77" s="2949">
        <f t="shared" si="1"/>
        <v>0</v>
      </c>
      <c r="O77" s="95">
        <v>7</v>
      </c>
    </row>
    <row r="78" spans="1:15">
      <c r="A78" s="74">
        <v>8</v>
      </c>
      <c r="B78" s="93"/>
      <c r="C78" s="102"/>
      <c r="D78" s="102"/>
      <c r="E78" s="77"/>
      <c r="F78" s="93"/>
      <c r="G78" s="93"/>
      <c r="H78" s="95"/>
      <c r="I78" s="2964"/>
      <c r="J78" s="450"/>
      <c r="K78" s="2949"/>
      <c r="L78" s="451"/>
      <c r="M78" s="450"/>
      <c r="N78" s="2949">
        <f t="shared" si="1"/>
        <v>0</v>
      </c>
      <c r="O78" s="95">
        <v>8</v>
      </c>
    </row>
    <row r="79" spans="1:15">
      <c r="A79" s="74">
        <v>9</v>
      </c>
      <c r="B79" s="93"/>
      <c r="C79" s="102"/>
      <c r="D79" s="102"/>
      <c r="E79" s="77"/>
      <c r="F79" s="93"/>
      <c r="G79" s="93"/>
      <c r="H79" s="95"/>
      <c r="I79" s="2964"/>
      <c r="J79" s="450"/>
      <c r="K79" s="2949"/>
      <c r="L79" s="451"/>
      <c r="M79" s="450"/>
      <c r="N79" s="2949">
        <f t="shared" si="1"/>
        <v>0</v>
      </c>
      <c r="O79" s="95">
        <v>9</v>
      </c>
    </row>
    <row r="80" spans="1:15" ht="15" customHeight="1">
      <c r="A80" s="74">
        <v>10</v>
      </c>
      <c r="B80" s="93"/>
      <c r="C80" s="102"/>
      <c r="D80" s="102"/>
      <c r="E80" s="77"/>
      <c r="F80" s="93"/>
      <c r="G80" s="93"/>
      <c r="H80" s="95"/>
      <c r="I80" s="2964"/>
      <c r="J80" s="450"/>
      <c r="K80" s="2949"/>
      <c r="L80" s="451"/>
      <c r="M80" s="450"/>
      <c r="N80" s="2949">
        <f t="shared" si="1"/>
        <v>0</v>
      </c>
      <c r="O80" s="95">
        <v>10</v>
      </c>
    </row>
    <row r="81" spans="1:15">
      <c r="A81" s="74">
        <v>11</v>
      </c>
      <c r="B81" s="93"/>
      <c r="C81" s="102"/>
      <c r="D81" s="102"/>
      <c r="E81" s="77"/>
      <c r="F81" s="93"/>
      <c r="G81" s="93"/>
      <c r="H81" s="95"/>
      <c r="I81" s="2964"/>
      <c r="J81" s="450"/>
      <c r="K81" s="2949"/>
      <c r="L81" s="451"/>
      <c r="M81" s="450"/>
      <c r="N81" s="2949">
        <f t="shared" si="1"/>
        <v>0</v>
      </c>
      <c r="O81" s="95">
        <v>11</v>
      </c>
    </row>
    <row r="82" spans="1:15">
      <c r="A82" s="74">
        <v>12</v>
      </c>
      <c r="B82" s="93"/>
      <c r="C82" s="102"/>
      <c r="D82" s="102"/>
      <c r="E82" s="77"/>
      <c r="F82" s="93"/>
      <c r="G82" s="93"/>
      <c r="H82" s="95"/>
      <c r="I82" s="2964"/>
      <c r="J82" s="450"/>
      <c r="K82" s="2949"/>
      <c r="L82" s="451"/>
      <c r="M82" s="450"/>
      <c r="N82" s="2949">
        <f t="shared" si="1"/>
        <v>0</v>
      </c>
      <c r="O82" s="95">
        <v>12</v>
      </c>
    </row>
    <row r="83" spans="1:15">
      <c r="A83" s="74">
        <v>13</v>
      </c>
      <c r="B83" s="93"/>
      <c r="C83" s="102"/>
      <c r="D83" s="102"/>
      <c r="E83" s="77"/>
      <c r="F83" s="93"/>
      <c r="G83" s="93"/>
      <c r="H83" s="95"/>
      <c r="I83" s="2964"/>
      <c r="J83" s="450"/>
      <c r="K83" s="2949"/>
      <c r="L83" s="451"/>
      <c r="M83" s="450"/>
      <c r="N83" s="2949">
        <f t="shared" si="1"/>
        <v>0</v>
      </c>
      <c r="O83" s="95">
        <v>13</v>
      </c>
    </row>
    <row r="84" spans="1:15">
      <c r="A84" s="74">
        <v>14</v>
      </c>
      <c r="B84" s="93"/>
      <c r="C84" s="102"/>
      <c r="D84" s="102"/>
      <c r="E84" s="77"/>
      <c r="F84" s="93"/>
      <c r="G84" s="93"/>
      <c r="H84" s="95"/>
      <c r="I84" s="2964"/>
      <c r="J84" s="450"/>
      <c r="K84" s="2949"/>
      <c r="L84" s="451"/>
      <c r="M84" s="450"/>
      <c r="N84" s="2949">
        <f t="shared" si="1"/>
        <v>0</v>
      </c>
      <c r="O84" s="95">
        <v>14</v>
      </c>
    </row>
    <row r="85" spans="1:15">
      <c r="A85" s="74">
        <v>15</v>
      </c>
      <c r="B85" s="93"/>
      <c r="C85" s="102"/>
      <c r="D85" s="102"/>
      <c r="E85" s="77"/>
      <c r="F85" s="93"/>
      <c r="G85" s="93"/>
      <c r="H85" s="95"/>
      <c r="I85" s="2964"/>
      <c r="J85" s="450"/>
      <c r="K85" s="2949"/>
      <c r="L85" s="451"/>
      <c r="M85" s="450"/>
      <c r="N85" s="2949">
        <f t="shared" si="1"/>
        <v>0</v>
      </c>
      <c r="O85" s="95">
        <v>15</v>
      </c>
    </row>
    <row r="86" spans="1:15">
      <c r="A86" s="74">
        <v>16</v>
      </c>
      <c r="B86" s="93"/>
      <c r="C86" s="102"/>
      <c r="D86" s="102"/>
      <c r="E86" s="77"/>
      <c r="F86" s="93"/>
      <c r="G86" s="93"/>
      <c r="H86" s="95"/>
      <c r="I86" s="2964"/>
      <c r="J86" s="450"/>
      <c r="K86" s="2949"/>
      <c r="L86" s="451"/>
      <c r="M86" s="450"/>
      <c r="N86" s="2949">
        <f t="shared" si="1"/>
        <v>0</v>
      </c>
      <c r="O86" s="95">
        <v>16</v>
      </c>
    </row>
    <row r="87" spans="1:15">
      <c r="A87" s="74">
        <v>17</v>
      </c>
      <c r="B87" s="93"/>
      <c r="C87" s="102"/>
      <c r="D87" s="102"/>
      <c r="E87" s="77"/>
      <c r="F87" s="93"/>
      <c r="G87" s="93"/>
      <c r="H87" s="95"/>
      <c r="I87" s="2964"/>
      <c r="J87" s="450"/>
      <c r="K87" s="2949"/>
      <c r="L87" s="451"/>
      <c r="M87" s="450"/>
      <c r="N87" s="2949">
        <f t="shared" si="1"/>
        <v>0</v>
      </c>
      <c r="O87" s="95">
        <v>17</v>
      </c>
    </row>
    <row r="88" spans="1:15">
      <c r="A88" s="74">
        <v>18</v>
      </c>
      <c r="B88" s="93"/>
      <c r="C88" s="102"/>
      <c r="D88" s="102"/>
      <c r="E88" s="77"/>
      <c r="F88" s="93"/>
      <c r="G88" s="93"/>
      <c r="H88" s="95"/>
      <c r="I88" s="2964"/>
      <c r="J88" s="450"/>
      <c r="K88" s="2949"/>
      <c r="L88" s="451"/>
      <c r="M88" s="450"/>
      <c r="N88" s="2949">
        <f t="shared" si="1"/>
        <v>0</v>
      </c>
      <c r="O88" s="95">
        <v>18</v>
      </c>
    </row>
    <row r="89" spans="1:15">
      <c r="A89" s="74">
        <v>19</v>
      </c>
      <c r="B89" s="93"/>
      <c r="C89" s="102"/>
      <c r="D89" s="102"/>
      <c r="E89" s="77"/>
      <c r="F89" s="93"/>
      <c r="G89" s="93"/>
      <c r="H89" s="95"/>
      <c r="I89" s="2964"/>
      <c r="J89" s="450"/>
      <c r="K89" s="2949"/>
      <c r="L89" s="451"/>
      <c r="M89" s="450"/>
      <c r="N89" s="2949">
        <f t="shared" si="1"/>
        <v>0</v>
      </c>
      <c r="O89" s="95">
        <v>19</v>
      </c>
    </row>
    <row r="90" spans="1:15">
      <c r="A90" s="74">
        <v>20</v>
      </c>
      <c r="B90" s="93"/>
      <c r="C90" s="102"/>
      <c r="D90" s="102"/>
      <c r="E90" s="77"/>
      <c r="F90" s="93"/>
      <c r="G90" s="93"/>
      <c r="H90" s="95"/>
      <c r="I90" s="2964"/>
      <c r="J90" s="450"/>
      <c r="K90" s="2949"/>
      <c r="L90" s="451"/>
      <c r="M90" s="450"/>
      <c r="N90" s="2949">
        <f t="shared" si="1"/>
        <v>0</v>
      </c>
      <c r="O90" s="95">
        <v>20</v>
      </c>
    </row>
    <row r="91" spans="1:15">
      <c r="A91" s="74">
        <v>21</v>
      </c>
      <c r="B91" s="93"/>
      <c r="C91" s="102"/>
      <c r="D91" s="102"/>
      <c r="E91" s="77"/>
      <c r="F91" s="93"/>
      <c r="G91" s="93"/>
      <c r="H91" s="95"/>
      <c r="I91" s="2964"/>
      <c r="J91" s="450"/>
      <c r="K91" s="2949"/>
      <c r="L91" s="451"/>
      <c r="M91" s="450"/>
      <c r="N91" s="2949">
        <f t="shared" si="1"/>
        <v>0</v>
      </c>
      <c r="O91" s="95">
        <v>21</v>
      </c>
    </row>
    <row r="92" spans="1:15">
      <c r="A92" s="74">
        <v>22</v>
      </c>
      <c r="B92" s="93"/>
      <c r="C92" s="102"/>
      <c r="D92" s="102"/>
      <c r="E92" s="77"/>
      <c r="F92" s="93"/>
      <c r="G92" s="93"/>
      <c r="H92" s="95"/>
      <c r="I92" s="2964"/>
      <c r="J92" s="450"/>
      <c r="K92" s="2949"/>
      <c r="L92" s="451"/>
      <c r="M92" s="450"/>
      <c r="N92" s="2949">
        <f t="shared" si="1"/>
        <v>0</v>
      </c>
      <c r="O92" s="95">
        <v>22</v>
      </c>
    </row>
    <row r="93" spans="1:15">
      <c r="A93" s="74">
        <v>23</v>
      </c>
      <c r="B93" s="93"/>
      <c r="C93" s="102"/>
      <c r="D93" s="102"/>
      <c r="E93" s="77"/>
      <c r="F93" s="93"/>
      <c r="G93" s="93"/>
      <c r="H93" s="95"/>
      <c r="I93" s="2964"/>
      <c r="J93" s="450"/>
      <c r="K93" s="2949"/>
      <c r="L93" s="451"/>
      <c r="M93" s="450"/>
      <c r="N93" s="2949">
        <f t="shared" si="1"/>
        <v>0</v>
      </c>
      <c r="O93" s="95">
        <v>23</v>
      </c>
    </row>
    <row r="94" spans="1:15">
      <c r="A94" s="74">
        <v>24</v>
      </c>
      <c r="B94" s="93"/>
      <c r="C94" s="102"/>
      <c r="D94" s="102"/>
      <c r="E94" s="77"/>
      <c r="F94" s="93"/>
      <c r="G94" s="93"/>
      <c r="H94" s="95"/>
      <c r="I94" s="2964"/>
      <c r="J94" s="450"/>
      <c r="K94" s="2949"/>
      <c r="L94" s="451"/>
      <c r="M94" s="450"/>
      <c r="N94" s="2949">
        <f t="shared" si="1"/>
        <v>0</v>
      </c>
      <c r="O94" s="95">
        <v>24</v>
      </c>
    </row>
    <row r="95" spans="1:15">
      <c r="A95" s="74">
        <v>25</v>
      </c>
      <c r="B95" s="93"/>
      <c r="C95" s="102"/>
      <c r="D95" s="102"/>
      <c r="E95" s="77"/>
      <c r="F95" s="93"/>
      <c r="G95" s="93"/>
      <c r="H95" s="95"/>
      <c r="I95" s="2964"/>
      <c r="J95" s="450"/>
      <c r="K95" s="2949"/>
      <c r="L95" s="451"/>
      <c r="M95" s="450"/>
      <c r="N95" s="2949">
        <f t="shared" si="1"/>
        <v>0</v>
      </c>
      <c r="O95" s="95">
        <v>25</v>
      </c>
    </row>
    <row r="96" spans="1:15">
      <c r="A96" s="74">
        <v>26</v>
      </c>
      <c r="B96" s="93"/>
      <c r="C96" s="102"/>
      <c r="D96" s="102"/>
      <c r="E96" s="77"/>
      <c r="F96" s="93"/>
      <c r="G96" s="93"/>
      <c r="H96" s="95"/>
      <c r="I96" s="2964"/>
      <c r="J96" s="450"/>
      <c r="K96" s="2949"/>
      <c r="L96" s="451"/>
      <c r="M96" s="450"/>
      <c r="N96" s="2949">
        <f t="shared" si="1"/>
        <v>0</v>
      </c>
      <c r="O96" s="95">
        <v>26</v>
      </c>
    </row>
    <row r="97" spans="1:15">
      <c r="A97" s="74">
        <v>27</v>
      </c>
      <c r="B97" s="93"/>
      <c r="C97" s="102"/>
      <c r="D97" s="102"/>
      <c r="E97" s="77"/>
      <c r="F97" s="93"/>
      <c r="G97" s="93"/>
      <c r="H97" s="95"/>
      <c r="I97" s="2964"/>
      <c r="J97" s="450"/>
      <c r="K97" s="2949"/>
      <c r="L97" s="451"/>
      <c r="M97" s="450"/>
      <c r="N97" s="2949">
        <f t="shared" si="1"/>
        <v>0</v>
      </c>
      <c r="O97" s="95">
        <v>27</v>
      </c>
    </row>
    <row r="98" spans="1:15">
      <c r="A98" s="74">
        <v>28</v>
      </c>
      <c r="B98" s="93"/>
      <c r="C98" s="102"/>
      <c r="D98" s="102"/>
      <c r="E98" s="77"/>
      <c r="F98" s="93"/>
      <c r="G98" s="93"/>
      <c r="H98" s="95"/>
      <c r="I98" s="2964"/>
      <c r="J98" s="450"/>
      <c r="K98" s="2949"/>
      <c r="L98" s="451"/>
      <c r="M98" s="450"/>
      <c r="N98" s="2949">
        <f t="shared" si="1"/>
        <v>0</v>
      </c>
      <c r="O98" s="95">
        <v>28</v>
      </c>
    </row>
    <row r="99" spans="1:15">
      <c r="A99" s="74">
        <v>29</v>
      </c>
      <c r="B99" s="93"/>
      <c r="C99" s="102"/>
      <c r="D99" s="102"/>
      <c r="E99" s="77"/>
      <c r="F99" s="93"/>
      <c r="G99" s="93"/>
      <c r="H99" s="95"/>
      <c r="I99" s="2964"/>
      <c r="J99" s="450"/>
      <c r="K99" s="2949"/>
      <c r="L99" s="451"/>
      <c r="M99" s="450"/>
      <c r="N99" s="2949">
        <f t="shared" si="1"/>
        <v>0</v>
      </c>
      <c r="O99" s="95">
        <v>29</v>
      </c>
    </row>
    <row r="100" spans="1:15">
      <c r="A100" s="74">
        <v>30</v>
      </c>
      <c r="B100" s="93"/>
      <c r="C100" s="102"/>
      <c r="D100" s="102"/>
      <c r="E100" s="77"/>
      <c r="F100" s="93"/>
      <c r="G100" s="93"/>
      <c r="H100" s="95"/>
      <c r="I100" s="2964"/>
      <c r="J100" s="450"/>
      <c r="K100" s="2949"/>
      <c r="L100" s="451"/>
      <c r="M100" s="450"/>
      <c r="N100" s="2949">
        <f t="shared" si="1"/>
        <v>0</v>
      </c>
      <c r="O100" s="95">
        <v>30</v>
      </c>
    </row>
    <row r="101" spans="1:15">
      <c r="A101" s="74">
        <v>31</v>
      </c>
      <c r="B101" s="93"/>
      <c r="C101" s="102"/>
      <c r="D101" s="102"/>
      <c r="E101" s="77"/>
      <c r="F101" s="93"/>
      <c r="G101" s="93"/>
      <c r="H101" s="95"/>
      <c r="I101" s="2964"/>
      <c r="J101" s="450"/>
      <c r="K101" s="2949"/>
      <c r="L101" s="451"/>
      <c r="M101" s="450"/>
      <c r="N101" s="2949">
        <f t="shared" si="1"/>
        <v>0</v>
      </c>
      <c r="O101" s="95">
        <v>31</v>
      </c>
    </row>
    <row r="102" spans="1:15">
      <c r="A102" s="74">
        <v>32</v>
      </c>
      <c r="B102" s="93"/>
      <c r="C102" s="102"/>
      <c r="D102" s="102"/>
      <c r="E102" s="77"/>
      <c r="F102" s="93"/>
      <c r="G102" s="93"/>
      <c r="H102" s="95"/>
      <c r="I102" s="2964"/>
      <c r="J102" s="450"/>
      <c r="K102" s="2949"/>
      <c r="L102" s="451"/>
      <c r="M102" s="450"/>
      <c r="N102" s="2949">
        <f t="shared" si="1"/>
        <v>0</v>
      </c>
      <c r="O102" s="95">
        <v>32</v>
      </c>
    </row>
    <row r="103" spans="1:15">
      <c r="A103" s="74">
        <v>33</v>
      </c>
      <c r="B103" s="93"/>
      <c r="C103" s="102"/>
      <c r="D103" s="102"/>
      <c r="E103" s="77"/>
      <c r="F103" s="93"/>
      <c r="G103" s="93"/>
      <c r="H103" s="95"/>
      <c r="I103" s="2964"/>
      <c r="J103" s="450"/>
      <c r="K103" s="2949"/>
      <c r="L103" s="451"/>
      <c r="M103" s="450"/>
      <c r="N103" s="2949">
        <f t="shared" si="1"/>
        <v>0</v>
      </c>
      <c r="O103" s="95">
        <v>33</v>
      </c>
    </row>
    <row r="104" spans="1:15">
      <c r="A104" s="74">
        <v>34</v>
      </c>
      <c r="B104" s="93"/>
      <c r="C104" s="102"/>
      <c r="D104" s="102"/>
      <c r="E104" s="77"/>
      <c r="F104" s="93"/>
      <c r="G104" s="93"/>
      <c r="H104" s="95"/>
      <c r="I104" s="2964"/>
      <c r="J104" s="450"/>
      <c r="K104" s="2949"/>
      <c r="L104" s="451"/>
      <c r="M104" s="450"/>
      <c r="N104" s="2949">
        <f t="shared" si="1"/>
        <v>0</v>
      </c>
      <c r="O104" s="95">
        <v>34</v>
      </c>
    </row>
    <row r="105" spans="1:15">
      <c r="A105" s="74">
        <v>35</v>
      </c>
      <c r="B105" s="93"/>
      <c r="C105" s="102"/>
      <c r="D105" s="102"/>
      <c r="E105" s="77"/>
      <c r="F105" s="93"/>
      <c r="G105" s="93"/>
      <c r="H105" s="95"/>
      <c r="I105" s="2964"/>
      <c r="J105" s="450"/>
      <c r="K105" s="2949"/>
      <c r="L105" s="451"/>
      <c r="M105" s="450"/>
      <c r="N105" s="2949">
        <f t="shared" si="1"/>
        <v>0</v>
      </c>
      <c r="O105" s="95">
        <v>35</v>
      </c>
    </row>
    <row r="106" spans="1:15">
      <c r="A106" s="74">
        <v>36</v>
      </c>
      <c r="B106" s="93"/>
      <c r="C106" s="102"/>
      <c r="D106" s="102"/>
      <c r="E106" s="77"/>
      <c r="F106" s="93"/>
      <c r="G106" s="93"/>
      <c r="H106" s="95"/>
      <c r="I106" s="2964"/>
      <c r="J106" s="450"/>
      <c r="K106" s="2949"/>
      <c r="L106" s="451"/>
      <c r="M106" s="450"/>
      <c r="N106" s="2949">
        <f t="shared" si="1"/>
        <v>0</v>
      </c>
      <c r="O106" s="95">
        <v>36</v>
      </c>
    </row>
    <row r="107" spans="1:15">
      <c r="A107" s="74">
        <v>37</v>
      </c>
      <c r="B107" s="93"/>
      <c r="C107" s="102"/>
      <c r="D107" s="102"/>
      <c r="E107" s="77"/>
      <c r="F107" s="93"/>
      <c r="G107" s="93"/>
      <c r="H107" s="95"/>
      <c r="I107" s="2964"/>
      <c r="J107" s="450"/>
      <c r="K107" s="2949"/>
      <c r="L107" s="451"/>
      <c r="M107" s="450"/>
      <c r="N107" s="2949">
        <f t="shared" si="1"/>
        <v>0</v>
      </c>
      <c r="O107" s="95">
        <v>37</v>
      </c>
    </row>
    <row r="108" spans="1:15">
      <c r="A108" s="74">
        <v>38</v>
      </c>
      <c r="B108" s="93"/>
      <c r="C108" s="102"/>
      <c r="D108" s="102"/>
      <c r="E108" s="77"/>
      <c r="F108" s="93"/>
      <c r="G108" s="93"/>
      <c r="H108" s="95"/>
      <c r="I108" s="2964"/>
      <c r="J108" s="450"/>
      <c r="K108" s="2949"/>
      <c r="L108" s="451"/>
      <c r="M108" s="450"/>
      <c r="N108" s="2949">
        <f t="shared" si="1"/>
        <v>0</v>
      </c>
      <c r="O108" s="95">
        <v>38</v>
      </c>
    </row>
    <row r="109" spans="1:15">
      <c r="A109" s="74">
        <v>39</v>
      </c>
      <c r="B109" s="93"/>
      <c r="C109" s="102"/>
      <c r="D109" s="102"/>
      <c r="E109" s="77"/>
      <c r="F109" s="93"/>
      <c r="G109" s="93"/>
      <c r="H109" s="95"/>
      <c r="I109" s="2964"/>
      <c r="J109" s="450"/>
      <c r="K109" s="2949"/>
      <c r="L109" s="451"/>
      <c r="M109" s="450"/>
      <c r="N109" s="2949">
        <f t="shared" si="1"/>
        <v>0</v>
      </c>
      <c r="O109" s="95">
        <v>39</v>
      </c>
    </row>
    <row r="110" spans="1:15">
      <c r="A110" s="74">
        <v>40</v>
      </c>
      <c r="B110" s="93"/>
      <c r="C110" s="102"/>
      <c r="D110" s="102"/>
      <c r="E110" s="77"/>
      <c r="F110" s="93"/>
      <c r="G110" s="93"/>
      <c r="H110" s="95"/>
      <c r="I110" s="2964"/>
      <c r="J110" s="450"/>
      <c r="K110" s="2949"/>
      <c r="L110" s="451"/>
      <c r="M110" s="450"/>
      <c r="N110" s="2949">
        <f t="shared" si="1"/>
        <v>0</v>
      </c>
      <c r="O110" s="95">
        <v>40</v>
      </c>
    </row>
    <row r="111" spans="1:15">
      <c r="A111" s="74">
        <v>41</v>
      </c>
      <c r="B111" s="93"/>
      <c r="C111" s="102"/>
      <c r="D111" s="102"/>
      <c r="E111" s="77"/>
      <c r="F111" s="93"/>
      <c r="G111" s="93"/>
      <c r="H111" s="95"/>
      <c r="I111" s="2964"/>
      <c r="J111" s="450"/>
      <c r="K111" s="2949"/>
      <c r="L111" s="451"/>
      <c r="M111" s="450"/>
      <c r="N111" s="2949">
        <f t="shared" si="1"/>
        <v>0</v>
      </c>
      <c r="O111" s="95">
        <v>41</v>
      </c>
    </row>
    <row r="112" spans="1:15">
      <c r="A112" s="74">
        <v>42</v>
      </c>
      <c r="B112" s="93"/>
      <c r="C112" s="102"/>
      <c r="D112" s="102"/>
      <c r="E112" s="77"/>
      <c r="F112" s="93"/>
      <c r="G112" s="93"/>
      <c r="H112" s="95"/>
      <c r="I112" s="2964"/>
      <c r="J112" s="450"/>
      <c r="K112" s="2949"/>
      <c r="L112" s="451"/>
      <c r="M112" s="450"/>
      <c r="N112" s="2949">
        <f t="shared" si="1"/>
        <v>0</v>
      </c>
      <c r="O112" s="95">
        <v>42</v>
      </c>
    </row>
    <row r="113" spans="1:15">
      <c r="A113" s="74">
        <v>43</v>
      </c>
      <c r="B113" s="93"/>
      <c r="C113" s="102"/>
      <c r="D113" s="102"/>
      <c r="E113" s="77"/>
      <c r="F113" s="93"/>
      <c r="G113" s="93"/>
      <c r="H113" s="95"/>
      <c r="I113" s="2964"/>
      <c r="J113" s="450"/>
      <c r="K113" s="2949"/>
      <c r="L113" s="451"/>
      <c r="M113" s="450"/>
      <c r="N113" s="2949">
        <f t="shared" si="1"/>
        <v>0</v>
      </c>
      <c r="O113" s="95">
        <v>43</v>
      </c>
    </row>
    <row r="114" spans="1:15">
      <c r="A114" s="74">
        <v>44</v>
      </c>
      <c r="B114" s="93"/>
      <c r="C114" s="102"/>
      <c r="D114" s="102"/>
      <c r="E114" s="77"/>
      <c r="F114" s="93"/>
      <c r="G114" s="93"/>
      <c r="H114" s="95"/>
      <c r="I114" s="2964"/>
      <c r="J114" s="450"/>
      <c r="K114" s="2949"/>
      <c r="L114" s="451"/>
      <c r="M114" s="450"/>
      <c r="N114" s="2949">
        <f t="shared" si="1"/>
        <v>0</v>
      </c>
      <c r="O114" s="95">
        <v>44</v>
      </c>
    </row>
    <row r="115" spans="1:15">
      <c r="A115" s="74">
        <v>45</v>
      </c>
      <c r="B115" s="93"/>
      <c r="C115" s="102"/>
      <c r="D115" s="102"/>
      <c r="E115" s="77"/>
      <c r="F115" s="93"/>
      <c r="G115" s="93"/>
      <c r="H115" s="95"/>
      <c r="I115" s="2964"/>
      <c r="J115" s="450"/>
      <c r="K115" s="2949"/>
      <c r="L115" s="451"/>
      <c r="M115" s="450"/>
      <c r="N115" s="2949">
        <f t="shared" si="1"/>
        <v>0</v>
      </c>
      <c r="O115" s="95">
        <v>45</v>
      </c>
    </row>
    <row r="116" spans="1:15">
      <c r="A116" s="74">
        <v>46</v>
      </c>
      <c r="B116" s="93"/>
      <c r="C116" s="102"/>
      <c r="D116" s="102"/>
      <c r="E116" s="77"/>
      <c r="F116" s="93"/>
      <c r="G116" s="93"/>
      <c r="H116" s="95"/>
      <c r="I116" s="2964"/>
      <c r="J116" s="450"/>
      <c r="K116" s="2949"/>
      <c r="L116" s="451"/>
      <c r="M116" s="450"/>
      <c r="N116" s="2949">
        <f t="shared" si="1"/>
        <v>0</v>
      </c>
      <c r="O116" s="95">
        <v>46</v>
      </c>
    </row>
    <row r="117" spans="1:15">
      <c r="A117" s="74">
        <v>47</v>
      </c>
      <c r="B117" s="93"/>
      <c r="C117" s="102"/>
      <c r="D117" s="102"/>
      <c r="E117" s="77"/>
      <c r="F117" s="93"/>
      <c r="G117" s="93"/>
      <c r="H117" s="95"/>
      <c r="I117" s="2964"/>
      <c r="J117" s="450"/>
      <c r="K117" s="2949"/>
      <c r="L117" s="451"/>
      <c r="M117" s="450"/>
      <c r="N117" s="2949">
        <f t="shared" si="1"/>
        <v>0</v>
      </c>
      <c r="O117" s="95">
        <v>47</v>
      </c>
    </row>
    <row r="118" spans="1:15">
      <c r="A118" s="74">
        <v>48</v>
      </c>
      <c r="B118" s="93"/>
      <c r="C118" s="102"/>
      <c r="D118" s="102"/>
      <c r="E118" s="77"/>
      <c r="F118" s="93"/>
      <c r="G118" s="93"/>
      <c r="H118" s="95"/>
      <c r="I118" s="2964"/>
      <c r="J118" s="450"/>
      <c r="K118" s="2949"/>
      <c r="L118" s="451"/>
      <c r="M118" s="450"/>
      <c r="N118" s="2949">
        <f t="shared" si="1"/>
        <v>0</v>
      </c>
      <c r="O118" s="95">
        <v>48</v>
      </c>
    </row>
    <row r="119" spans="1:15">
      <c r="A119" s="74">
        <v>49</v>
      </c>
      <c r="B119" s="93"/>
      <c r="C119" s="102"/>
      <c r="D119" s="102"/>
      <c r="E119" s="77"/>
      <c r="F119" s="93"/>
      <c r="G119" s="93"/>
      <c r="H119" s="95"/>
      <c r="I119" s="2964"/>
      <c r="J119" s="450"/>
      <c r="K119" s="2949"/>
      <c r="L119" s="451"/>
      <c r="M119" s="450"/>
      <c r="N119" s="2949">
        <f t="shared" si="1"/>
        <v>0</v>
      </c>
      <c r="O119" s="95">
        <v>49</v>
      </c>
    </row>
    <row r="120" spans="1:15">
      <c r="A120" s="74">
        <v>50</v>
      </c>
      <c r="B120" s="93"/>
      <c r="C120" s="102"/>
      <c r="D120" s="2398"/>
      <c r="E120" s="2399"/>
      <c r="F120" s="2400"/>
      <c r="G120" s="2400"/>
      <c r="H120" s="2401"/>
      <c r="I120" s="2964"/>
      <c r="J120" s="450"/>
      <c r="K120" s="2949"/>
      <c r="L120" s="451"/>
      <c r="M120" s="450"/>
      <c r="N120" s="2949">
        <f t="shared" si="1"/>
        <v>0</v>
      </c>
      <c r="O120" s="95">
        <v>50</v>
      </c>
    </row>
    <row r="121" spans="1:15" ht="15.75" thickBot="1">
      <c r="A121" s="96">
        <v>51</v>
      </c>
      <c r="B121" s="499" t="s">
        <v>2319</v>
      </c>
      <c r="C121" s="500"/>
      <c r="D121" s="501"/>
      <c r="E121" s="502"/>
      <c r="F121" s="503"/>
      <c r="G121" s="503"/>
      <c r="H121" s="504"/>
      <c r="I121" s="2950">
        <f>SUM(I71:I120)</f>
        <v>0</v>
      </c>
      <c r="J121" s="416">
        <f>SUM(J71:J120)</f>
        <v>0</v>
      </c>
      <c r="K121" s="2953">
        <f>SUM(K71:K120)</f>
        <v>0</v>
      </c>
      <c r="L121" s="391"/>
      <c r="M121" s="416">
        <f>SUM(M71:M120)</f>
        <v>0</v>
      </c>
      <c r="N121" s="2953">
        <f>SUM(N71:N120)</f>
        <v>0</v>
      </c>
      <c r="O121" s="353">
        <v>51</v>
      </c>
    </row>
    <row r="122" spans="1:15">
      <c r="A122" s="771"/>
      <c r="B122" s="930"/>
      <c r="C122" s="930"/>
      <c r="D122" s="1399"/>
      <c r="E122" s="1399"/>
      <c r="F122" s="1399"/>
      <c r="G122" s="1399"/>
      <c r="H122" s="1399"/>
      <c r="I122" s="2921"/>
      <c r="J122" s="932"/>
      <c r="K122" s="2921"/>
      <c r="L122" s="932"/>
      <c r="M122" s="932"/>
      <c r="N122" s="2921"/>
      <c r="O122" s="771"/>
    </row>
    <row r="123" spans="1:15">
      <c r="A123" s="377" t="s">
        <v>3593</v>
      </c>
      <c r="B123" s="861"/>
      <c r="C123" s="861"/>
      <c r="D123" s="861"/>
      <c r="E123" s="861"/>
      <c r="F123" s="861"/>
      <c r="G123" s="861"/>
      <c r="I123" s="2965" t="s">
        <v>3593</v>
      </c>
    </row>
    <row r="124" spans="1:15">
      <c r="A124" s="69" t="s">
        <v>3598</v>
      </c>
      <c r="B124" s="69"/>
      <c r="C124" s="69"/>
      <c r="D124" s="69"/>
      <c r="E124" s="69"/>
      <c r="F124" s="69"/>
      <c r="G124" s="69"/>
      <c r="H124" s="69"/>
      <c r="I124" s="2931" t="s">
        <v>3599</v>
      </c>
      <c r="J124" s="69"/>
      <c r="K124" s="2931"/>
      <c r="L124" s="69"/>
      <c r="M124" s="69"/>
      <c r="N124" s="2931"/>
      <c r="O124" s="69"/>
    </row>
  </sheetData>
  <mergeCells count="14">
    <mergeCell ref="L46:M46"/>
    <mergeCell ref="L47:M47"/>
    <mergeCell ref="L48:M48"/>
    <mergeCell ref="L49:M49"/>
    <mergeCell ref="L41:M41"/>
    <mergeCell ref="L42:M42"/>
    <mergeCell ref="L43:M43"/>
    <mergeCell ref="L44:M44"/>
    <mergeCell ref="L45:M45"/>
    <mergeCell ref="L50:M50"/>
    <mergeCell ref="L51:M51"/>
    <mergeCell ref="L52:M52"/>
    <mergeCell ref="L53:M53"/>
    <mergeCell ref="L54:M54"/>
  </mergeCells>
  <printOptions horizontalCentered="1" verticalCentered="1"/>
  <pageMargins left="0.5" right="0.5" top="0.5" bottom="0.5" header="0" footer="0"/>
  <pageSetup scale="72" fitToWidth="2" fitToHeight="2" orientation="portrait" horizontalDpi="300" verticalDpi="300" r:id="rId1"/>
  <headerFooter alignWithMargins="0"/>
  <rowBreaks count="1" manualBreakCount="1">
    <brk id="59" max="16383" man="1"/>
  </rowBreaks>
  <ignoredErrors>
    <ignoredError sqref="N43:N48 N52" formulaRange="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Y86"/>
  <sheetViews>
    <sheetView defaultGridColor="0" colorId="22" zoomScaleNormal="100" zoomScaleSheetLayoutView="80" workbookViewId="0">
      <selection activeCell="K43" sqref="K43:K71"/>
    </sheetView>
  </sheetViews>
  <sheetFormatPr defaultColWidth="9.6640625" defaultRowHeight="15"/>
  <cols>
    <col min="1" max="1" width="4.6640625" style="1479" customWidth="1"/>
    <col min="2" max="2" width="1.6640625" style="1479" customWidth="1"/>
    <col min="3" max="3" width="45.6640625" style="1479" customWidth="1"/>
    <col min="4" max="4" width="24.33203125" style="1479" customWidth="1"/>
    <col min="5" max="5" width="15.6640625" style="1479" customWidth="1"/>
    <col min="6" max="6" width="16.6640625" style="1479" customWidth="1"/>
    <col min="7" max="7" width="4.6640625" style="1479" customWidth="1"/>
    <col min="8" max="8" width="6.44140625" style="1479" customWidth="1"/>
    <col min="9" max="9" width="45.6640625" style="1479" customWidth="1"/>
    <col min="10" max="10" width="26.21875" style="1479" customWidth="1"/>
    <col min="11" max="11" width="15.6640625" style="1479" customWidth="1"/>
    <col min="12" max="12" width="16.77734375" style="1479" customWidth="1"/>
    <col min="13" max="13" width="4.6640625" style="1479" customWidth="1"/>
    <col min="14" max="14" width="45.6640625" style="1479" customWidth="1"/>
    <col min="15" max="15" width="28.109375" style="1479" customWidth="1"/>
    <col min="16" max="16" width="12.33203125" style="1479" bestFit="1" customWidth="1"/>
    <col min="17" max="17" width="17.33203125" style="1479" customWidth="1"/>
    <col min="18" max="18" width="4.6640625" style="1479" customWidth="1"/>
    <col min="19" max="19" width="3.33203125" style="1479" customWidth="1"/>
    <col min="20" max="20" width="52.21875" style="1479" customWidth="1"/>
    <col min="21" max="21" width="22.44140625" style="1479" customWidth="1"/>
    <col min="22" max="22" width="15.6640625" style="1479" customWidth="1"/>
    <col min="23" max="23" width="17.33203125" style="1479" customWidth="1"/>
    <col min="24" max="24" width="9.6640625" style="1479"/>
    <col min="25" max="25" width="13" style="1479" bestFit="1" customWidth="1"/>
    <col min="26" max="16384" width="9.6640625" style="1479"/>
  </cols>
  <sheetData>
    <row r="1" spans="1:23">
      <c r="A1" s="1476" t="s">
        <v>1785</v>
      </c>
      <c r="B1" s="1621"/>
      <c r="C1" s="1621"/>
      <c r="D1" s="1823" t="s">
        <v>1330</v>
      </c>
      <c r="E1" s="1821" t="s">
        <v>1787</v>
      </c>
      <c r="F1" s="1822" t="s">
        <v>1788</v>
      </c>
      <c r="G1" s="1476" t="s">
        <v>1785</v>
      </c>
      <c r="H1" s="1621"/>
      <c r="I1" s="1621"/>
      <c r="J1" s="1823" t="s">
        <v>1330</v>
      </c>
      <c r="K1" s="1823" t="s">
        <v>1787</v>
      </c>
      <c r="L1" s="1884" t="s">
        <v>3600</v>
      </c>
      <c r="M1" s="1476" t="s">
        <v>2201</v>
      </c>
      <c r="N1" s="1477"/>
      <c r="O1" s="1477" t="s">
        <v>1330</v>
      </c>
      <c r="P1" s="1477" t="s">
        <v>1787</v>
      </c>
      <c r="Q1" s="1822" t="s">
        <v>1788</v>
      </c>
      <c r="R1" s="1476" t="s">
        <v>2201</v>
      </c>
      <c r="S1" s="1621"/>
      <c r="T1" s="1621"/>
      <c r="U1" s="1823" t="s">
        <v>1330</v>
      </c>
      <c r="V1" s="1823" t="s">
        <v>1787</v>
      </c>
      <c r="W1" s="1884" t="s">
        <v>1788</v>
      </c>
    </row>
    <row r="2" spans="1:23">
      <c r="A2" s="1480" t="str">
        <f>'Data Sheet'!$C$25</f>
        <v xml:space="preserve">Niagara Mohawk Power Corporation </v>
      </c>
      <c r="B2" s="2740"/>
      <c r="C2" s="2740"/>
      <c r="D2" s="2669" t="s">
        <v>1143</v>
      </c>
      <c r="E2" s="1510" t="s">
        <v>1790</v>
      </c>
      <c r="F2" s="2741"/>
      <c r="G2" s="1480" t="str">
        <f>'Data Sheet'!$C$25</f>
        <v xml:space="preserve">Niagara Mohawk Power Corporation </v>
      </c>
      <c r="H2" s="2740"/>
      <c r="I2" s="2740"/>
      <c r="J2" s="2669" t="s">
        <v>1143</v>
      </c>
      <c r="K2" s="1735" t="s">
        <v>1790</v>
      </c>
      <c r="L2" s="2742"/>
      <c r="M2" s="1480" t="str">
        <f>'Data Sheet'!$C$25</f>
        <v xml:space="preserve">Niagara Mohawk Power Corporation </v>
      </c>
      <c r="N2" s="2738"/>
      <c r="O2" s="2738" t="s">
        <v>1616</v>
      </c>
      <c r="P2" s="1481" t="s">
        <v>1790</v>
      </c>
      <c r="Q2" s="2741"/>
      <c r="R2" s="1480" t="str">
        <f>'Data Sheet'!$C$25</f>
        <v xml:space="preserve">Niagara Mohawk Power Corporation </v>
      </c>
      <c r="S2" s="2740"/>
      <c r="T2" s="2740"/>
      <c r="U2" s="2669" t="s">
        <v>1616</v>
      </c>
      <c r="V2" s="1735" t="s">
        <v>1790</v>
      </c>
      <c r="W2" s="2742"/>
    </row>
    <row r="3" spans="1:23" ht="15" customHeight="1">
      <c r="A3" s="2743"/>
      <c r="B3" s="2744"/>
      <c r="C3" s="2744"/>
      <c r="D3" s="2670" t="s">
        <v>1144</v>
      </c>
      <c r="E3" s="2745" t="str">
        <f>'Data Sheet'!$C$40</f>
        <v>April 12, 2018</v>
      </c>
      <c r="F3" s="1824" t="str">
        <f>'Data Sheet'!$C$38</f>
        <v>December 31, 2017</v>
      </c>
      <c r="G3" s="2743"/>
      <c r="H3" s="2744"/>
      <c r="I3" s="2744"/>
      <c r="J3" s="2670" t="s">
        <v>1144</v>
      </c>
      <c r="K3" s="2745" t="str">
        <f>'Data Sheet'!$C$40</f>
        <v>April 12, 2018</v>
      </c>
      <c r="L3" s="1824" t="str">
        <f>'Data Sheet'!$C$38</f>
        <v>December 31, 2017</v>
      </c>
      <c r="M3" s="2743" t="s">
        <v>1774</v>
      </c>
      <c r="N3" s="2739"/>
      <c r="O3" s="2739" t="s">
        <v>1617</v>
      </c>
      <c r="P3" s="1579" t="str">
        <f>'Data Sheet'!$C$40</f>
        <v>April 12, 2018</v>
      </c>
      <c r="Q3" s="1824" t="str">
        <f>'Data Sheet'!$C$38</f>
        <v>December 31, 2017</v>
      </c>
      <c r="R3" s="2743"/>
      <c r="S3" s="2744"/>
      <c r="T3" s="2744"/>
      <c r="U3" s="2670" t="s">
        <v>1617</v>
      </c>
      <c r="V3" s="1540" t="str">
        <f>'Data Sheet'!$C$40</f>
        <v>April 12, 2018</v>
      </c>
      <c r="W3" s="1824" t="str">
        <f>'Data Sheet'!$C$38</f>
        <v>December 31, 2017</v>
      </c>
    </row>
    <row r="4" spans="1:23" ht="15" customHeight="1">
      <c r="A4" s="2126" t="s">
        <v>3601</v>
      </c>
      <c r="B4" s="1925"/>
      <c r="C4" s="1925"/>
      <c r="D4" s="1925"/>
      <c r="E4" s="1925"/>
      <c r="F4" s="2127"/>
      <c r="G4" s="2126" t="s">
        <v>3602</v>
      </c>
      <c r="H4" s="1925"/>
      <c r="I4" s="1925"/>
      <c r="J4" s="1925"/>
      <c r="K4" s="1925"/>
      <c r="L4" s="2127"/>
      <c r="M4" s="2126" t="s">
        <v>3602</v>
      </c>
      <c r="N4" s="1925"/>
      <c r="O4" s="1925"/>
      <c r="P4" s="1925"/>
      <c r="Q4" s="2127"/>
      <c r="R4" s="1827" t="s">
        <v>3602</v>
      </c>
      <c r="S4" s="1740"/>
      <c r="T4" s="1740"/>
      <c r="U4" s="1740"/>
      <c r="V4" s="1740"/>
      <c r="W4" s="1741"/>
    </row>
    <row r="5" spans="1:23">
      <c r="A5" s="1483"/>
      <c r="B5" s="1635" t="s">
        <v>3603</v>
      </c>
      <c r="C5" s="1635"/>
      <c r="D5" s="1635"/>
      <c r="E5" s="1635"/>
      <c r="F5" s="1826"/>
      <c r="G5" s="2091" t="s">
        <v>1714</v>
      </c>
      <c r="H5" s="1502"/>
      <c r="I5" s="1502"/>
      <c r="J5" s="1502"/>
      <c r="K5" s="1494" t="s">
        <v>270</v>
      </c>
      <c r="L5" s="2704" t="s">
        <v>270</v>
      </c>
      <c r="M5" s="2128"/>
      <c r="N5" s="1517"/>
      <c r="O5" s="2129"/>
      <c r="P5" s="2699" t="s">
        <v>270</v>
      </c>
      <c r="Q5" s="2704" t="s">
        <v>270</v>
      </c>
      <c r="R5" s="1480"/>
      <c r="S5" s="1735"/>
      <c r="T5" s="1517" t="s">
        <v>176</v>
      </c>
      <c r="U5" s="1517"/>
      <c r="V5" s="2697" t="s">
        <v>270</v>
      </c>
      <c r="W5" s="2704" t="s">
        <v>270</v>
      </c>
    </row>
    <row r="6" spans="1:23">
      <c r="A6" s="2091"/>
      <c r="B6" s="1502"/>
      <c r="C6" s="1517" t="s">
        <v>176</v>
      </c>
      <c r="D6" s="1517"/>
      <c r="E6" s="2698" t="s">
        <v>270</v>
      </c>
      <c r="F6" s="1834" t="s">
        <v>270</v>
      </c>
      <c r="G6" s="2091" t="s">
        <v>1717</v>
      </c>
      <c r="H6" s="1502"/>
      <c r="I6" s="1502"/>
      <c r="J6" s="1502"/>
      <c r="K6" s="1497" t="s">
        <v>177</v>
      </c>
      <c r="L6" s="2704" t="s">
        <v>180</v>
      </c>
      <c r="M6" s="2091" t="s">
        <v>1714</v>
      </c>
      <c r="N6" s="1517" t="s">
        <v>176</v>
      </c>
      <c r="O6" s="2129"/>
      <c r="P6" s="2699" t="s">
        <v>177</v>
      </c>
      <c r="Q6" s="2704" t="s">
        <v>180</v>
      </c>
      <c r="R6" s="2703" t="s">
        <v>1714</v>
      </c>
      <c r="S6" s="1735"/>
      <c r="T6" s="1517"/>
      <c r="U6" s="1517"/>
      <c r="V6" s="2697" t="s">
        <v>177</v>
      </c>
      <c r="W6" s="2704" t="s">
        <v>180</v>
      </c>
    </row>
    <row r="7" spans="1:23">
      <c r="A7" s="2091" t="s">
        <v>1714</v>
      </c>
      <c r="B7" s="1502"/>
      <c r="C7" s="1517"/>
      <c r="D7" s="1517"/>
      <c r="E7" s="2698" t="s">
        <v>177</v>
      </c>
      <c r="F7" s="1834" t="s">
        <v>180</v>
      </c>
      <c r="G7" s="2093"/>
      <c r="H7" s="1635"/>
      <c r="I7" s="1635"/>
      <c r="J7" s="1635"/>
      <c r="K7" s="1500" t="s">
        <v>3006</v>
      </c>
      <c r="L7" s="2706" t="s">
        <v>3007</v>
      </c>
      <c r="M7" s="2093" t="s">
        <v>1717</v>
      </c>
      <c r="N7" s="1925" t="s">
        <v>3005</v>
      </c>
      <c r="O7" s="2130"/>
      <c r="P7" s="2702" t="s">
        <v>3006</v>
      </c>
      <c r="Q7" s="2706" t="s">
        <v>3007</v>
      </c>
      <c r="R7" s="2705" t="s">
        <v>1717</v>
      </c>
      <c r="S7" s="1825"/>
      <c r="T7" s="1925" t="s">
        <v>3005</v>
      </c>
      <c r="U7" s="1925"/>
      <c r="V7" s="2701" t="s">
        <v>3006</v>
      </c>
      <c r="W7" s="2706" t="s">
        <v>3007</v>
      </c>
    </row>
    <row r="8" spans="1:23">
      <c r="A8" s="2093" t="s">
        <v>1717</v>
      </c>
      <c r="B8" s="1635"/>
      <c r="C8" s="1925" t="s">
        <v>3005</v>
      </c>
      <c r="D8" s="1925"/>
      <c r="E8" s="2700" t="s">
        <v>3006</v>
      </c>
      <c r="F8" s="1837" t="s">
        <v>3007</v>
      </c>
      <c r="G8" s="2093">
        <v>51</v>
      </c>
      <c r="H8" s="1925" t="s">
        <v>3604</v>
      </c>
      <c r="I8" s="1925"/>
      <c r="J8" s="1925"/>
      <c r="K8" s="2131"/>
      <c r="L8" s="2132"/>
      <c r="M8" s="2566">
        <v>117</v>
      </c>
      <c r="N8" s="2568" t="s">
        <v>4013</v>
      </c>
      <c r="O8" s="2568"/>
      <c r="P8" s="2144"/>
      <c r="Q8" s="2145"/>
      <c r="R8" s="1483">
        <v>191</v>
      </c>
      <c r="S8" s="1825"/>
      <c r="T8" s="1635" t="s">
        <v>4012</v>
      </c>
      <c r="U8" s="1635"/>
      <c r="V8" s="2133"/>
      <c r="W8" s="2134"/>
    </row>
    <row r="9" spans="1:23">
      <c r="A9" s="2093">
        <v>1</v>
      </c>
      <c r="B9" s="1635"/>
      <c r="C9" s="1635" t="s">
        <v>3605</v>
      </c>
      <c r="D9" s="1635"/>
      <c r="E9" s="2131"/>
      <c r="F9" s="2132"/>
      <c r="G9" s="2093">
        <f t="shared" ref="G9:G21" si="0">G8+1</f>
        <v>52</v>
      </c>
      <c r="H9" s="1635" t="s">
        <v>3606</v>
      </c>
      <c r="I9" s="1635"/>
      <c r="J9" s="1635"/>
      <c r="K9" s="2135"/>
      <c r="L9" s="2136"/>
      <c r="M9" s="2566">
        <v>118</v>
      </c>
      <c r="N9" s="2565" t="s">
        <v>3614</v>
      </c>
      <c r="O9" s="2568"/>
      <c r="P9" s="2144"/>
      <c r="Q9" s="2145"/>
      <c r="R9" s="1483">
        <v>192</v>
      </c>
      <c r="S9" s="1825"/>
      <c r="T9" s="1635" t="s">
        <v>3608</v>
      </c>
      <c r="U9" s="1635"/>
      <c r="V9" s="3437">
        <v>25184142</v>
      </c>
      <c r="W9" s="2746">
        <v>14002456</v>
      </c>
    </row>
    <row r="10" spans="1:23">
      <c r="A10" s="2093">
        <v>2</v>
      </c>
      <c r="B10" s="1635"/>
      <c r="C10" s="1635" t="s">
        <v>3609</v>
      </c>
      <c r="D10" s="1635"/>
      <c r="E10" s="2137"/>
      <c r="F10" s="2138"/>
      <c r="G10" s="2093">
        <f t="shared" si="0"/>
        <v>53</v>
      </c>
      <c r="H10" s="1635" t="s">
        <v>3610</v>
      </c>
      <c r="I10" s="1635" t="s">
        <v>3611</v>
      </c>
      <c r="J10" s="1635"/>
      <c r="K10" s="2734"/>
      <c r="L10" s="2747"/>
      <c r="M10" s="2566">
        <v>119</v>
      </c>
      <c r="N10" s="2565" t="s">
        <v>4014</v>
      </c>
      <c r="O10" s="2568"/>
      <c r="P10" s="2574"/>
      <c r="Q10" s="2575"/>
      <c r="R10" s="1483">
        <v>193</v>
      </c>
      <c r="S10" s="1825"/>
      <c r="T10" s="1635" t="s">
        <v>3613</v>
      </c>
      <c r="U10" s="1635"/>
      <c r="V10" s="3437">
        <v>3719672</v>
      </c>
      <c r="W10" s="2748">
        <v>3098544</v>
      </c>
    </row>
    <row r="11" spans="1:23">
      <c r="A11" s="2093">
        <v>3</v>
      </c>
      <c r="B11" s="1635"/>
      <c r="C11" s="1635" t="s">
        <v>3614</v>
      </c>
      <c r="D11" s="1635"/>
      <c r="E11" s="2135"/>
      <c r="F11" s="2136" t="s">
        <v>1774</v>
      </c>
      <c r="G11" s="2093">
        <f t="shared" si="0"/>
        <v>54</v>
      </c>
      <c r="H11" s="1635" t="s">
        <v>3615</v>
      </c>
      <c r="I11" s="1635" t="s">
        <v>3616</v>
      </c>
      <c r="J11" s="1635"/>
      <c r="K11" s="2734"/>
      <c r="L11" s="2747"/>
      <c r="M11" s="2566">
        <v>120</v>
      </c>
      <c r="N11" s="2565" t="s">
        <v>4015</v>
      </c>
      <c r="O11" s="2572"/>
      <c r="P11" s="2576"/>
      <c r="Q11" s="2577"/>
      <c r="R11" s="1483">
        <v>194</v>
      </c>
      <c r="S11" s="1825"/>
      <c r="T11" s="1635" t="s">
        <v>1078</v>
      </c>
      <c r="U11" s="1635"/>
      <c r="V11" s="3437">
        <v>10565357</v>
      </c>
      <c r="W11" s="2748">
        <v>11062601</v>
      </c>
    </row>
    <row r="12" spans="1:23">
      <c r="A12" s="2093">
        <v>4</v>
      </c>
      <c r="B12" s="1635"/>
      <c r="C12" s="1635" t="s">
        <v>1079</v>
      </c>
      <c r="D12" s="1635"/>
      <c r="E12" s="2733"/>
      <c r="F12" s="2746"/>
      <c r="G12" s="2093">
        <f t="shared" si="0"/>
        <v>55</v>
      </c>
      <c r="H12" s="1635" t="s">
        <v>1080</v>
      </c>
      <c r="I12" s="1635" t="s">
        <v>1081</v>
      </c>
      <c r="J12" s="1635"/>
      <c r="K12" s="2734"/>
      <c r="L12" s="2747"/>
      <c r="M12" s="2566">
        <v>121</v>
      </c>
      <c r="N12" s="2565" t="s">
        <v>4016</v>
      </c>
      <c r="O12" s="2573"/>
      <c r="P12" s="2576"/>
      <c r="Q12" s="2577"/>
      <c r="R12" s="1483">
        <v>195</v>
      </c>
      <c r="S12" s="1825"/>
      <c r="T12" s="1635" t="s">
        <v>1083</v>
      </c>
      <c r="U12" s="1635"/>
      <c r="V12" s="3437">
        <v>92356485</v>
      </c>
      <c r="W12" s="2748">
        <v>86306165</v>
      </c>
    </row>
    <row r="13" spans="1:23">
      <c r="A13" s="2093">
        <v>5</v>
      </c>
      <c r="B13" s="1635"/>
      <c r="C13" s="1635" t="s">
        <v>1084</v>
      </c>
      <c r="D13" s="1635"/>
      <c r="E13" s="2749"/>
      <c r="F13" s="2748"/>
      <c r="G13" s="2093">
        <f t="shared" si="0"/>
        <v>56</v>
      </c>
      <c r="H13" s="1635" t="s">
        <v>1085</v>
      </c>
      <c r="I13" s="1635" t="s">
        <v>1086</v>
      </c>
      <c r="J13" s="1635"/>
      <c r="K13" s="2734"/>
      <c r="L13" s="2747"/>
      <c r="M13" s="2566">
        <v>122</v>
      </c>
      <c r="N13" s="2565" t="s">
        <v>4017</v>
      </c>
      <c r="O13" s="2573"/>
      <c r="P13" s="2576"/>
      <c r="Q13" s="2577"/>
      <c r="R13" s="1483">
        <v>196</v>
      </c>
      <c r="S13" s="1825"/>
      <c r="T13" s="1635" t="s">
        <v>1088</v>
      </c>
      <c r="U13" s="1635"/>
      <c r="V13" s="3438"/>
      <c r="W13" s="2748"/>
    </row>
    <row r="14" spans="1:23">
      <c r="A14" s="2093">
        <v>6</v>
      </c>
      <c r="B14" s="1635"/>
      <c r="C14" s="1635" t="s">
        <v>1089</v>
      </c>
      <c r="D14" s="1635"/>
      <c r="E14" s="2749"/>
      <c r="F14" s="2748"/>
      <c r="G14" s="2093">
        <f t="shared" si="0"/>
        <v>57</v>
      </c>
      <c r="H14" s="1635" t="s">
        <v>1090</v>
      </c>
      <c r="I14" s="1635" t="s">
        <v>1091</v>
      </c>
      <c r="J14" s="1635"/>
      <c r="K14" s="2734"/>
      <c r="L14" s="2747"/>
      <c r="M14" s="2566">
        <v>123</v>
      </c>
      <c r="N14" s="2565" t="s">
        <v>4018</v>
      </c>
      <c r="O14" s="2573"/>
      <c r="P14" s="2576"/>
      <c r="Q14" s="2577"/>
      <c r="R14" s="1483">
        <v>197</v>
      </c>
      <c r="S14" s="1825"/>
      <c r="T14" s="1635" t="s">
        <v>1093</v>
      </c>
      <c r="U14" s="1635"/>
      <c r="V14" s="3437">
        <v>22129461</v>
      </c>
      <c r="W14" s="2748">
        <v>25857499</v>
      </c>
    </row>
    <row r="15" spans="1:23">
      <c r="A15" s="2093">
        <v>7</v>
      </c>
      <c r="B15" s="1635"/>
      <c r="C15" s="1635" t="s">
        <v>1094</v>
      </c>
      <c r="D15" s="1635"/>
      <c r="E15" s="2749"/>
      <c r="F15" s="2748"/>
      <c r="G15" s="2093">
        <f t="shared" si="0"/>
        <v>58</v>
      </c>
      <c r="H15" s="2394"/>
      <c r="I15" s="2565" t="s">
        <v>1095</v>
      </c>
      <c r="J15" s="2394"/>
      <c r="K15" s="1983">
        <f>SUM(K10:K14)</f>
        <v>0</v>
      </c>
      <c r="L15" s="2047">
        <f>SUM(L10:L14)</f>
        <v>0</v>
      </c>
      <c r="M15" s="2566">
        <v>124</v>
      </c>
      <c r="N15" s="2565" t="s">
        <v>4019</v>
      </c>
      <c r="O15" s="2573"/>
      <c r="P15" s="2576"/>
      <c r="Q15" s="2577"/>
      <c r="R15" s="1483">
        <v>198</v>
      </c>
      <c r="S15" s="1825"/>
      <c r="T15" s="1635" t="s">
        <v>1097</v>
      </c>
      <c r="U15" s="1635"/>
      <c r="V15" s="3438"/>
      <c r="W15" s="2748"/>
    </row>
    <row r="16" spans="1:23">
      <c r="A16" s="2093">
        <v>8</v>
      </c>
      <c r="B16" s="1635"/>
      <c r="C16" s="1635" t="s">
        <v>1098</v>
      </c>
      <c r="D16" s="1635"/>
      <c r="E16" s="2749"/>
      <c r="F16" s="2748"/>
      <c r="G16" s="2093">
        <f t="shared" si="0"/>
        <v>59</v>
      </c>
      <c r="H16" s="2394"/>
      <c r="I16" s="2565" t="s">
        <v>1099</v>
      </c>
      <c r="J16" s="2394"/>
      <c r="K16" s="1983">
        <f>K15+E58</f>
        <v>0</v>
      </c>
      <c r="L16" s="2092">
        <f>L15+F58</f>
        <v>0</v>
      </c>
      <c r="M16" s="2566">
        <v>125</v>
      </c>
      <c r="N16" s="2565" t="s">
        <v>4020</v>
      </c>
      <c r="O16" s="2573"/>
      <c r="P16" s="2730">
        <v>4678558</v>
      </c>
      <c r="Q16" s="3044">
        <v>4586506</v>
      </c>
      <c r="R16" s="1483">
        <v>199</v>
      </c>
      <c r="S16" s="1825"/>
      <c r="T16" s="1635" t="s">
        <v>2484</v>
      </c>
      <c r="U16" s="1635"/>
      <c r="V16" s="3438">
        <v>2105</v>
      </c>
      <c r="W16" s="2748">
        <v>281231</v>
      </c>
    </row>
    <row r="17" spans="1:25">
      <c r="A17" s="2093">
        <v>9</v>
      </c>
      <c r="B17" s="1635"/>
      <c r="C17" s="1635" t="s">
        <v>2485</v>
      </c>
      <c r="D17" s="1635"/>
      <c r="E17" s="2749"/>
      <c r="F17" s="2748"/>
      <c r="G17" s="2093">
        <f t="shared" si="0"/>
        <v>60</v>
      </c>
      <c r="H17" s="1925" t="s">
        <v>2486</v>
      </c>
      <c r="I17" s="1925"/>
      <c r="J17" s="1925"/>
      <c r="K17" s="2140"/>
      <c r="L17" s="2141"/>
      <c r="M17" s="2566">
        <v>126</v>
      </c>
      <c r="N17" s="2565" t="s">
        <v>4021</v>
      </c>
      <c r="O17" s="2573"/>
      <c r="P17" s="2576"/>
      <c r="Q17" s="2577"/>
      <c r="R17" s="1483">
        <v>200</v>
      </c>
      <c r="S17" s="1825"/>
      <c r="T17" s="1635" t="s">
        <v>2488</v>
      </c>
      <c r="U17" s="1635"/>
      <c r="V17" s="3438">
        <v>40852488</v>
      </c>
      <c r="W17" s="2748">
        <v>44975091</v>
      </c>
    </row>
    <row r="18" spans="1:25">
      <c r="A18" s="2093">
        <v>10</v>
      </c>
      <c r="B18" s="1635"/>
      <c r="C18" s="1635" t="s">
        <v>2489</v>
      </c>
      <c r="D18" s="1635"/>
      <c r="E18" s="2749"/>
      <c r="F18" s="2748"/>
      <c r="G18" s="2093">
        <f t="shared" si="0"/>
        <v>61</v>
      </c>
      <c r="H18" s="1635" t="s">
        <v>3614</v>
      </c>
      <c r="I18" s="1635"/>
      <c r="J18" s="1635"/>
      <c r="K18" s="2142"/>
      <c r="L18" s="2143"/>
      <c r="M18" s="2566">
        <v>127</v>
      </c>
      <c r="N18" s="2565" t="s">
        <v>4328</v>
      </c>
      <c r="O18" s="2573"/>
      <c r="P18" s="2731">
        <f>SUM(P10:P17)</f>
        <v>4678558</v>
      </c>
      <c r="Q18" s="2579">
        <f>SUM(Q10:Q17)</f>
        <v>4586506</v>
      </c>
      <c r="R18" s="1483">
        <v>201</v>
      </c>
      <c r="S18" s="1825"/>
      <c r="T18" s="1635" t="s">
        <v>2490</v>
      </c>
      <c r="U18" s="1635"/>
      <c r="V18" s="3438">
        <v>34724478</v>
      </c>
      <c r="W18" s="2748">
        <v>37870472</v>
      </c>
    </row>
    <row r="19" spans="1:25">
      <c r="A19" s="2093">
        <v>11</v>
      </c>
      <c r="B19" s="1635"/>
      <c r="C19" s="1635" t="s">
        <v>2491</v>
      </c>
      <c r="D19" s="1635"/>
      <c r="E19" s="2749"/>
      <c r="F19" s="2748"/>
      <c r="G19" s="2093">
        <f t="shared" si="0"/>
        <v>62</v>
      </c>
      <c r="H19" s="1635" t="s">
        <v>2492</v>
      </c>
      <c r="I19" s="1635" t="s">
        <v>2493</v>
      </c>
      <c r="J19" s="1635"/>
      <c r="K19" s="2734"/>
      <c r="L19" s="2747"/>
      <c r="M19" s="2566">
        <v>128</v>
      </c>
      <c r="N19" s="2565" t="s">
        <v>3606</v>
      </c>
      <c r="O19" s="2573"/>
      <c r="P19" s="2144"/>
      <c r="Q19" s="2145"/>
      <c r="R19" s="1483">
        <v>202</v>
      </c>
      <c r="S19" s="2395"/>
      <c r="T19" s="2394" t="s">
        <v>4338</v>
      </c>
      <c r="U19" s="2394"/>
      <c r="V19" s="3438">
        <f>SUM(P79:P80)-P81+SUM(V9:V18)</f>
        <v>367947181</v>
      </c>
      <c r="W19" s="2092">
        <f>SUM(Q79:Q80)-Q81+SUM(W9:W18)</f>
        <v>368431697</v>
      </c>
    </row>
    <row r="20" spans="1:25">
      <c r="A20" s="2093">
        <v>12</v>
      </c>
      <c r="B20" s="1635"/>
      <c r="C20" s="1635" t="s">
        <v>2494</v>
      </c>
      <c r="D20" s="1635"/>
      <c r="E20" s="2749"/>
      <c r="F20" s="2748"/>
      <c r="G20" s="2093">
        <f t="shared" si="0"/>
        <v>63</v>
      </c>
      <c r="H20" s="1635" t="s">
        <v>2495</v>
      </c>
      <c r="I20" s="1635" t="s">
        <v>2496</v>
      </c>
      <c r="J20" s="1635"/>
      <c r="K20" s="2734"/>
      <c r="L20" s="2747"/>
      <c r="M20" s="2566">
        <v>129</v>
      </c>
      <c r="N20" s="2565" t="s">
        <v>4022</v>
      </c>
      <c r="O20" s="2573"/>
      <c r="P20" s="2580"/>
      <c r="Q20" s="2581"/>
      <c r="R20" s="1483">
        <v>203</v>
      </c>
      <c r="S20" s="1825"/>
      <c r="T20" s="1635" t="s">
        <v>3606</v>
      </c>
      <c r="U20" s="1635"/>
      <c r="V20" s="2133"/>
      <c r="W20" s="2145"/>
    </row>
    <row r="21" spans="1:25">
      <c r="A21" s="2093">
        <v>13</v>
      </c>
      <c r="B21" s="1635"/>
      <c r="C21" s="1635" t="s">
        <v>2498</v>
      </c>
      <c r="D21" s="1635"/>
      <c r="E21" s="1934">
        <f>SUM(E12:E20)</f>
        <v>0</v>
      </c>
      <c r="F21" s="2092">
        <f>SUM(F12:F20)</f>
        <v>0</v>
      </c>
      <c r="G21" s="2093">
        <f t="shared" si="0"/>
        <v>64</v>
      </c>
      <c r="H21" s="1635" t="s">
        <v>2499</v>
      </c>
      <c r="I21" s="1635" t="s">
        <v>2500</v>
      </c>
      <c r="J21" s="1635"/>
      <c r="K21" s="2734"/>
      <c r="L21" s="2747"/>
      <c r="M21" s="2566">
        <v>130</v>
      </c>
      <c r="N21" s="2565" t="s">
        <v>4023</v>
      </c>
      <c r="O21" s="2573"/>
      <c r="P21" s="2576"/>
      <c r="Q21" s="2582"/>
      <c r="R21" s="1483">
        <v>204</v>
      </c>
      <c r="S21" s="1825"/>
      <c r="T21" s="1635" t="s">
        <v>2552</v>
      </c>
      <c r="U21" s="1635"/>
      <c r="V21" s="3438">
        <v>3286138</v>
      </c>
      <c r="W21" s="2748">
        <v>2179255</v>
      </c>
    </row>
    <row r="22" spans="1:25">
      <c r="A22" s="2093">
        <v>14</v>
      </c>
      <c r="B22" s="1635"/>
      <c r="C22" s="1635" t="s">
        <v>3606</v>
      </c>
      <c r="D22" s="1635"/>
      <c r="E22" s="2142"/>
      <c r="F22" s="2143"/>
      <c r="G22" s="2566">
        <v>65</v>
      </c>
      <c r="H22" s="2567" t="s">
        <v>4205</v>
      </c>
      <c r="I22" s="2394" t="s">
        <v>4206</v>
      </c>
      <c r="J22" s="2394"/>
      <c r="K22" s="2735"/>
      <c r="L22" s="2750"/>
      <c r="M22" s="2566">
        <v>131</v>
      </c>
      <c r="N22" s="2565" t="s">
        <v>4024</v>
      </c>
      <c r="O22" s="2573"/>
      <c r="P22" s="2576"/>
      <c r="Q22" s="2577"/>
      <c r="R22" s="1480">
        <v>205</v>
      </c>
      <c r="S22" s="2390"/>
      <c r="T22" s="2389" t="s">
        <v>593</v>
      </c>
      <c r="U22" s="2389"/>
      <c r="V22" s="3439">
        <f>V19+V21</f>
        <v>371233319</v>
      </c>
      <c r="W22" s="1911">
        <f>W19+W21</f>
        <v>370610952</v>
      </c>
    </row>
    <row r="23" spans="1:25">
      <c r="A23" s="2093">
        <v>15</v>
      </c>
      <c r="B23" s="1635"/>
      <c r="C23" s="1635" t="s">
        <v>594</v>
      </c>
      <c r="D23" s="1635"/>
      <c r="E23" s="2749"/>
      <c r="F23" s="2748"/>
      <c r="G23" s="2093">
        <v>66</v>
      </c>
      <c r="H23" s="1635" t="s">
        <v>2553</v>
      </c>
      <c r="I23" s="1635" t="s">
        <v>2554</v>
      </c>
      <c r="J23" s="1635"/>
      <c r="K23" s="2734"/>
      <c r="L23" s="2747"/>
      <c r="M23" s="2566">
        <v>132</v>
      </c>
      <c r="N23" s="2565" t="s">
        <v>4025</v>
      </c>
      <c r="O23" s="2573"/>
      <c r="P23" s="2583"/>
      <c r="Q23" s="2584"/>
      <c r="R23" s="1483"/>
      <c r="S23" s="2395"/>
      <c r="T23" s="2394" t="s">
        <v>4339</v>
      </c>
      <c r="U23" s="2394"/>
      <c r="V23" s="3440"/>
      <c r="W23" s="2092"/>
    </row>
    <row r="24" spans="1:25">
      <c r="A24" s="2093">
        <v>16</v>
      </c>
      <c r="B24" s="1635"/>
      <c r="C24" s="1635" t="s">
        <v>598</v>
      </c>
      <c r="D24" s="1635"/>
      <c r="E24" s="2749"/>
      <c r="F24" s="2748"/>
      <c r="G24" s="2093">
        <v>67</v>
      </c>
      <c r="H24" s="1635" t="s">
        <v>595</v>
      </c>
      <c r="I24" s="1635" t="s">
        <v>596</v>
      </c>
      <c r="J24" s="1635"/>
      <c r="K24" s="2734"/>
      <c r="L24" s="2747"/>
      <c r="M24" s="2566">
        <v>133</v>
      </c>
      <c r="N24" s="2565" t="s">
        <v>4026</v>
      </c>
      <c r="O24" s="2573"/>
      <c r="P24" s="2583"/>
      <c r="Q24" s="2584"/>
      <c r="R24" s="1480">
        <v>206</v>
      </c>
      <c r="S24" s="2390"/>
      <c r="T24" s="2389" t="s">
        <v>600</v>
      </c>
      <c r="U24" s="2389"/>
      <c r="V24" s="3441">
        <f>K40+K73+P54+P62+P69+P76+V22+P26</f>
        <v>1590485647</v>
      </c>
      <c r="W24" s="1910">
        <f>L40+L73+Q54+Q62+Q69+Q76+W22+Q26</f>
        <v>1495746788</v>
      </c>
      <c r="X24" s="3442"/>
      <c r="Y24" s="3442"/>
    </row>
    <row r="25" spans="1:25">
      <c r="A25" s="2093">
        <v>17</v>
      </c>
      <c r="B25" s="1635"/>
      <c r="C25" s="1635" t="s">
        <v>601</v>
      </c>
      <c r="D25" s="1635"/>
      <c r="E25" s="2749"/>
      <c r="F25" s="2748"/>
      <c r="G25" s="2093">
        <f>G24+1</f>
        <v>68</v>
      </c>
      <c r="H25" s="2394"/>
      <c r="I25" s="2394" t="s">
        <v>4320</v>
      </c>
      <c r="J25" s="2394"/>
      <c r="K25" s="1983">
        <f>SUM(K19:K24)</f>
        <v>0</v>
      </c>
      <c r="L25" s="2047">
        <f>SUM(L19:L24)</f>
        <v>0</v>
      </c>
      <c r="M25" s="2566">
        <v>134</v>
      </c>
      <c r="N25" s="2565" t="s">
        <v>4329</v>
      </c>
      <c r="O25" s="2573"/>
      <c r="P25" s="2578">
        <f>SUM(P20:P24)</f>
        <v>0</v>
      </c>
      <c r="Q25" s="2579">
        <f>SUM(Q20:Q24)</f>
        <v>0</v>
      </c>
      <c r="R25" s="1483"/>
      <c r="S25" s="2395"/>
      <c r="T25" s="2394" t="s">
        <v>4340</v>
      </c>
      <c r="U25" s="2394"/>
      <c r="V25" s="3440"/>
      <c r="W25" s="2146"/>
      <c r="Y25" s="3402"/>
    </row>
    <row r="26" spans="1:25">
      <c r="A26" s="2093">
        <v>18</v>
      </c>
      <c r="B26" s="1635"/>
      <c r="C26" s="1635" t="s">
        <v>603</v>
      </c>
      <c r="D26" s="1635"/>
      <c r="E26" s="2749"/>
      <c r="F26" s="2748"/>
      <c r="G26" s="2093">
        <f>G25+1</f>
        <v>69</v>
      </c>
      <c r="H26" s="1635" t="s">
        <v>3606</v>
      </c>
      <c r="I26" s="1635"/>
      <c r="J26" s="1635"/>
      <c r="K26" s="2144"/>
      <c r="L26" s="2145"/>
      <c r="M26" s="2566">
        <v>135</v>
      </c>
      <c r="N26" s="2565" t="s">
        <v>4330</v>
      </c>
      <c r="O26" s="2573"/>
      <c r="P26" s="2732">
        <f>P18+P25</f>
        <v>4678558</v>
      </c>
      <c r="Q26" s="2579">
        <f>Q18+Q25</f>
        <v>4586506</v>
      </c>
      <c r="R26" s="1480"/>
      <c r="S26" s="1502"/>
      <c r="T26" s="1502"/>
      <c r="U26" s="1502"/>
      <c r="V26" s="1502"/>
      <c r="W26" s="1482"/>
    </row>
    <row r="27" spans="1:25">
      <c r="A27" s="2093">
        <v>19</v>
      </c>
      <c r="B27" s="1635"/>
      <c r="C27" s="1635" t="s">
        <v>606</v>
      </c>
      <c r="D27" s="1635"/>
      <c r="E27" s="2749"/>
      <c r="F27" s="2748"/>
      <c r="G27" s="2093">
        <f>G26+1</f>
        <v>70</v>
      </c>
      <c r="H27" s="1635" t="s">
        <v>604</v>
      </c>
      <c r="I27" s="1635" t="s">
        <v>3611</v>
      </c>
      <c r="J27" s="1635"/>
      <c r="K27" s="2734"/>
      <c r="L27" s="2747"/>
      <c r="M27" s="2093">
        <v>136</v>
      </c>
      <c r="N27" s="1925" t="s">
        <v>4008</v>
      </c>
      <c r="O27" s="1925"/>
      <c r="P27" s="2144"/>
      <c r="Q27" s="2145"/>
      <c r="R27" s="1480"/>
      <c r="S27" s="1502"/>
      <c r="T27" s="1502"/>
      <c r="U27" s="1502"/>
      <c r="V27" s="1937"/>
      <c r="W27" s="1482"/>
    </row>
    <row r="28" spans="1:25">
      <c r="A28" s="2093">
        <v>20</v>
      </c>
      <c r="B28" s="1635"/>
      <c r="C28" s="1635" t="s">
        <v>609</v>
      </c>
      <c r="D28" s="1635"/>
      <c r="E28" s="1934">
        <f>SUM(E23:E27)</f>
        <v>0</v>
      </c>
      <c r="F28" s="2092">
        <f>SUM(F23:F27)</f>
        <v>0</v>
      </c>
      <c r="G28" s="2093">
        <f>G27+1</f>
        <v>71</v>
      </c>
      <c r="H28" s="1635" t="s">
        <v>607</v>
      </c>
      <c r="I28" s="1635" t="s">
        <v>3616</v>
      </c>
      <c r="J28" s="1635"/>
      <c r="K28" s="2734"/>
      <c r="L28" s="2747"/>
      <c r="M28" s="2093">
        <v>137</v>
      </c>
      <c r="N28" s="1635" t="s">
        <v>3614</v>
      </c>
      <c r="O28" s="2148"/>
      <c r="P28" s="2144"/>
      <c r="Q28" s="2145"/>
      <c r="R28" s="1480"/>
      <c r="S28" s="1502"/>
      <c r="T28" s="1502"/>
      <c r="U28" s="1502"/>
      <c r="V28" s="1937"/>
      <c r="W28" s="1941"/>
    </row>
    <row r="29" spans="1:25">
      <c r="A29" s="2093">
        <v>21</v>
      </c>
      <c r="B29" s="1635"/>
      <c r="C29" s="1635" t="s">
        <v>613</v>
      </c>
      <c r="D29" s="1635"/>
      <c r="E29" s="1934">
        <f>E21+E28</f>
        <v>0</v>
      </c>
      <c r="F29" s="2092">
        <f>F21+F28</f>
        <v>0</v>
      </c>
      <c r="G29" s="2093">
        <f>G28+1</f>
        <v>72</v>
      </c>
      <c r="H29" s="1635" t="s">
        <v>610</v>
      </c>
      <c r="I29" s="1635" t="s">
        <v>611</v>
      </c>
      <c r="J29" s="1635"/>
      <c r="K29" s="2734"/>
      <c r="L29" s="2747"/>
      <c r="M29" s="2093">
        <v>138</v>
      </c>
      <c r="N29" s="2147" t="s">
        <v>4007</v>
      </c>
      <c r="O29" s="2148"/>
      <c r="P29" s="2732">
        <v>11773615</v>
      </c>
      <c r="Q29" s="2150">
        <v>13150242</v>
      </c>
      <c r="R29" s="1480"/>
      <c r="S29" s="1502"/>
      <c r="T29" s="1502"/>
      <c r="U29" s="1502"/>
      <c r="V29" s="1502"/>
      <c r="W29" s="1482"/>
    </row>
    <row r="30" spans="1:25">
      <c r="A30" s="2093">
        <v>22</v>
      </c>
      <c r="B30" s="1635"/>
      <c r="C30" s="1635" t="s">
        <v>2691</v>
      </c>
      <c r="D30" s="1635"/>
      <c r="E30" s="2151"/>
      <c r="F30" s="2152"/>
      <c r="G30" s="2566">
        <v>73</v>
      </c>
      <c r="H30" s="2567" t="s">
        <v>4207</v>
      </c>
      <c r="I30" s="2394" t="s">
        <v>4208</v>
      </c>
      <c r="J30" s="2394"/>
      <c r="K30" s="2735"/>
      <c r="L30" s="2750"/>
      <c r="M30" s="2093">
        <v>139</v>
      </c>
      <c r="N30" s="1635" t="s">
        <v>3607</v>
      </c>
      <c r="O30" s="1484"/>
      <c r="P30" s="2732">
        <v>9110486</v>
      </c>
      <c r="Q30" s="3045">
        <v>9710456</v>
      </c>
      <c r="R30" s="1480"/>
      <c r="S30" s="1502"/>
      <c r="T30" s="1502"/>
      <c r="U30" s="1502"/>
      <c r="V30" s="1502"/>
      <c r="W30" s="1482"/>
    </row>
    <row r="31" spans="1:25">
      <c r="A31" s="2093">
        <v>23</v>
      </c>
      <c r="B31" s="1635"/>
      <c r="C31" s="1635" t="s">
        <v>3614</v>
      </c>
      <c r="D31" s="1635"/>
      <c r="E31" s="2142"/>
      <c r="F31" s="2143"/>
      <c r="G31" s="2093">
        <v>74</v>
      </c>
      <c r="H31" s="1635" t="s">
        <v>614</v>
      </c>
      <c r="I31" s="1635" t="s">
        <v>615</v>
      </c>
      <c r="J31" s="1635"/>
      <c r="K31" s="2734"/>
      <c r="L31" s="2747"/>
      <c r="M31" s="2093">
        <v>140</v>
      </c>
      <c r="N31" s="1635" t="s">
        <v>3612</v>
      </c>
      <c r="O31" s="1484"/>
      <c r="P31" s="2732">
        <v>6714054</v>
      </c>
      <c r="Q31" s="2747">
        <v>6550590</v>
      </c>
      <c r="R31" s="2410" t="s">
        <v>2806</v>
      </c>
      <c r="S31" s="2411"/>
      <c r="T31" s="2411"/>
      <c r="U31" s="2411"/>
      <c r="V31" s="2411"/>
      <c r="W31" s="2412"/>
    </row>
    <row r="32" spans="1:25">
      <c r="A32" s="2093">
        <v>24</v>
      </c>
      <c r="B32" s="1635"/>
      <c r="C32" s="1635" t="s">
        <v>2807</v>
      </c>
      <c r="D32" s="1635"/>
      <c r="E32" s="2749"/>
      <c r="F32" s="2748"/>
      <c r="G32" s="2093">
        <f>G31+1</f>
        <v>75</v>
      </c>
      <c r="H32" s="2394"/>
      <c r="I32" s="2565" t="s">
        <v>4322</v>
      </c>
      <c r="J32" s="2394"/>
      <c r="K32" s="1983">
        <f>SUM(K27:K31)</f>
        <v>0</v>
      </c>
      <c r="L32" s="2092">
        <f>SUM(L27:L31)</f>
        <v>0</v>
      </c>
      <c r="M32" s="2093">
        <v>141</v>
      </c>
      <c r="N32" s="1635" t="s">
        <v>1077</v>
      </c>
      <c r="O32" s="1484"/>
      <c r="P32" s="2732">
        <v>18580933</v>
      </c>
      <c r="Q32" s="2747">
        <v>8384048</v>
      </c>
      <c r="R32" s="2388"/>
      <c r="S32" s="2389"/>
      <c r="T32" s="2389"/>
      <c r="U32" s="2389"/>
      <c r="V32" s="2389"/>
      <c r="W32" s="2413"/>
    </row>
    <row r="33" spans="1:23">
      <c r="A33" s="2093">
        <v>25</v>
      </c>
      <c r="B33" s="1635"/>
      <c r="C33" s="1635" t="s">
        <v>2809</v>
      </c>
      <c r="D33" s="1635"/>
      <c r="E33" s="2749"/>
      <c r="F33" s="2748"/>
      <c r="G33" s="2093">
        <f>G32+1</f>
        <v>76</v>
      </c>
      <c r="H33" s="2565"/>
      <c r="I33" s="2565" t="s">
        <v>4321</v>
      </c>
      <c r="J33" s="2394"/>
      <c r="K33" s="1983">
        <f>K25+K32</f>
        <v>0</v>
      </c>
      <c r="L33" s="2092">
        <f>L25+L32</f>
        <v>0</v>
      </c>
      <c r="M33" s="2093">
        <v>142</v>
      </c>
      <c r="N33" s="1635" t="s">
        <v>1082</v>
      </c>
      <c r="O33" s="1484"/>
      <c r="P33" s="2732">
        <v>6423330</v>
      </c>
      <c r="Q33" s="2747">
        <v>8760173</v>
      </c>
      <c r="R33" s="2388"/>
      <c r="S33" s="2389"/>
      <c r="T33" s="2389" t="s">
        <v>2812</v>
      </c>
      <c r="U33" s="2389"/>
      <c r="V33" s="2389"/>
      <c r="W33" s="2413"/>
    </row>
    <row r="34" spans="1:23">
      <c r="A34" s="2093">
        <v>26</v>
      </c>
      <c r="B34" s="1635"/>
      <c r="C34" s="1635" t="s">
        <v>2813</v>
      </c>
      <c r="D34" s="1635"/>
      <c r="E34" s="2749"/>
      <c r="F34" s="2748"/>
      <c r="G34" s="2093">
        <f>G33+1</f>
        <v>77</v>
      </c>
      <c r="H34" s="2568" t="s">
        <v>2808</v>
      </c>
      <c r="I34" s="2568"/>
      <c r="J34" s="2568"/>
      <c r="K34" s="2144"/>
      <c r="L34" s="2145"/>
      <c r="M34" s="2566">
        <v>143</v>
      </c>
      <c r="N34" s="2394" t="s">
        <v>4213</v>
      </c>
      <c r="O34" s="2499"/>
      <c r="P34" s="2732"/>
      <c r="Q34" s="2750"/>
      <c r="R34" s="2388"/>
      <c r="S34" s="2389"/>
      <c r="T34" s="2389" t="s">
        <v>2817</v>
      </c>
      <c r="U34" s="2389"/>
      <c r="V34" s="2389"/>
      <c r="W34" s="2413"/>
    </row>
    <row r="35" spans="1:23">
      <c r="A35" s="2093">
        <v>27</v>
      </c>
      <c r="B35" s="1635"/>
      <c r="C35" s="1635" t="s">
        <v>2818</v>
      </c>
      <c r="D35" s="1635"/>
      <c r="E35" s="2749"/>
      <c r="F35" s="2748"/>
      <c r="G35" s="2093">
        <f>G34+1</f>
        <v>78</v>
      </c>
      <c r="H35" s="1635" t="s">
        <v>2810</v>
      </c>
      <c r="I35" s="1635" t="s">
        <v>3316</v>
      </c>
      <c r="J35" s="1635"/>
      <c r="K35" s="2734">
        <v>702730223</v>
      </c>
      <c r="L35" s="2747">
        <v>678855535</v>
      </c>
      <c r="M35" s="2093">
        <v>144</v>
      </c>
      <c r="N35" s="1635" t="s">
        <v>1087</v>
      </c>
      <c r="O35" s="1484"/>
      <c r="P35" s="2732">
        <v>639048</v>
      </c>
      <c r="Q35" s="2747">
        <v>355092</v>
      </c>
      <c r="R35" s="2388"/>
      <c r="S35" s="2389"/>
      <c r="T35" s="2389" t="s">
        <v>2822</v>
      </c>
      <c r="U35" s="2389"/>
      <c r="V35" s="2389"/>
      <c r="W35" s="2413"/>
    </row>
    <row r="36" spans="1:23">
      <c r="A36" s="2093">
        <v>28</v>
      </c>
      <c r="B36" s="1635"/>
      <c r="C36" s="1635" t="s">
        <v>2823</v>
      </c>
      <c r="D36" s="1635"/>
      <c r="E36" s="2749"/>
      <c r="F36" s="2748"/>
      <c r="G36" s="2566">
        <v>79</v>
      </c>
      <c r="H36" s="2567" t="s">
        <v>4209</v>
      </c>
      <c r="I36" s="2394" t="s">
        <v>4210</v>
      </c>
      <c r="J36" s="2394"/>
      <c r="K36" s="2736"/>
      <c r="L36" s="2751"/>
      <c r="M36" s="2093">
        <v>145</v>
      </c>
      <c r="N36" s="1635" t="s">
        <v>1092</v>
      </c>
      <c r="O36" s="1484"/>
      <c r="P36" s="2732">
        <v>13916440</v>
      </c>
      <c r="Q36" s="2747">
        <v>13170241</v>
      </c>
      <c r="R36" s="2388"/>
      <c r="S36" s="2389"/>
      <c r="T36" s="2389" t="s">
        <v>2825</v>
      </c>
      <c r="U36" s="2389"/>
      <c r="V36" s="2389"/>
      <c r="W36" s="2413"/>
    </row>
    <row r="37" spans="1:23">
      <c r="A37" s="2093">
        <v>29</v>
      </c>
      <c r="B37" s="1635"/>
      <c r="C37" s="1635" t="s">
        <v>2826</v>
      </c>
      <c r="D37" s="1635"/>
      <c r="E37" s="2749"/>
      <c r="F37" s="2748"/>
      <c r="G37" s="2093">
        <v>80</v>
      </c>
      <c r="H37" s="1635" t="s">
        <v>2814</v>
      </c>
      <c r="I37" s="1635" t="s">
        <v>2815</v>
      </c>
      <c r="J37" s="1635"/>
      <c r="K37" s="2734"/>
      <c r="L37" s="2747"/>
      <c r="M37" s="2093">
        <v>146</v>
      </c>
      <c r="N37" s="1635" t="s">
        <v>1096</v>
      </c>
      <c r="O37" s="1484"/>
      <c r="P37" s="2732">
        <v>7125244</v>
      </c>
      <c r="Q37" s="2747">
        <v>6353234</v>
      </c>
      <c r="R37" s="2388"/>
      <c r="S37" s="2389"/>
      <c r="T37" s="2389" t="s">
        <v>2828</v>
      </c>
      <c r="U37" s="2389"/>
      <c r="V37" s="2389"/>
      <c r="W37" s="2413"/>
    </row>
    <row r="38" spans="1:23">
      <c r="A38" s="2093">
        <v>30</v>
      </c>
      <c r="B38" s="1635"/>
      <c r="C38" s="1635" t="s">
        <v>2829</v>
      </c>
      <c r="D38" s="1635"/>
      <c r="E38" s="2749"/>
      <c r="F38" s="2748"/>
      <c r="G38" s="2093">
        <f t="shared" ref="G38:G43" si="1">G37+1</f>
        <v>81</v>
      </c>
      <c r="H38" s="1635" t="s">
        <v>2819</v>
      </c>
      <c r="I38" s="1635" t="s">
        <v>2820</v>
      </c>
      <c r="J38" s="1635"/>
      <c r="K38" s="2734"/>
      <c r="L38" s="2747"/>
      <c r="M38" s="2093">
        <v>147</v>
      </c>
      <c r="N38" s="1635" t="s">
        <v>1100</v>
      </c>
      <c r="O38" s="1484"/>
      <c r="P38" s="2732">
        <v>44352297</v>
      </c>
      <c r="Q38" s="2747">
        <v>35037528</v>
      </c>
      <c r="R38" s="2388"/>
      <c r="S38" s="2389"/>
      <c r="T38" s="2389" t="s">
        <v>2831</v>
      </c>
      <c r="U38" s="2389"/>
      <c r="V38" s="2389"/>
      <c r="W38" s="2413"/>
    </row>
    <row r="39" spans="1:23">
      <c r="A39" s="2093">
        <v>31</v>
      </c>
      <c r="B39" s="1635"/>
      <c r="C39" s="1635" t="s">
        <v>2832</v>
      </c>
      <c r="D39" s="1635"/>
      <c r="E39" s="2749"/>
      <c r="F39" s="2748"/>
      <c r="G39" s="2093">
        <f t="shared" si="1"/>
        <v>82</v>
      </c>
      <c r="H39" s="2569"/>
      <c r="I39" s="2394" t="s">
        <v>4323</v>
      </c>
      <c r="J39" s="2394"/>
      <c r="K39" s="1983">
        <f>SUM(K35:K38)</f>
        <v>702730223</v>
      </c>
      <c r="L39" s="1983">
        <f>SUM(L35:L38)</f>
        <v>678855535</v>
      </c>
      <c r="M39" s="2093">
        <v>148</v>
      </c>
      <c r="N39" s="1635" t="s">
        <v>2487</v>
      </c>
      <c r="O39" s="1484"/>
      <c r="P39" s="2732">
        <v>740531</v>
      </c>
      <c r="Q39" s="2747">
        <v>420711</v>
      </c>
      <c r="R39" s="2388"/>
      <c r="S39" s="2389"/>
      <c r="T39" s="2389" t="s">
        <v>2833</v>
      </c>
      <c r="U39" s="2389"/>
      <c r="V39" s="2389"/>
      <c r="W39" s="2413"/>
    </row>
    <row r="40" spans="1:23">
      <c r="A40" s="2093">
        <v>32</v>
      </c>
      <c r="B40" s="1635"/>
      <c r="C40" s="1635" t="s">
        <v>2834</v>
      </c>
      <c r="D40" s="1635"/>
      <c r="E40" s="2749"/>
      <c r="F40" s="2748"/>
      <c r="G40" s="2093">
        <f t="shared" si="1"/>
        <v>83</v>
      </c>
      <c r="H40" s="2569"/>
      <c r="I40" s="2394" t="s">
        <v>4324</v>
      </c>
      <c r="J40" s="2394"/>
      <c r="K40" s="1983">
        <f>E29+E49+K16+K33+K39</f>
        <v>702730223</v>
      </c>
      <c r="L40" s="2092">
        <f>F29+F49+L16+L33+L39</f>
        <v>678855535</v>
      </c>
      <c r="M40" s="2093">
        <v>149</v>
      </c>
      <c r="N40" s="2394" t="s">
        <v>4331</v>
      </c>
      <c r="O40" s="2499"/>
      <c r="P40" s="2732">
        <f>SUM(P29:P39)</f>
        <v>119375978</v>
      </c>
      <c r="Q40" s="2047">
        <f>SUM(Q29:Q39)</f>
        <v>101892315</v>
      </c>
      <c r="R40" s="2393"/>
      <c r="S40" s="2394"/>
      <c r="T40" s="2394"/>
      <c r="U40" s="2394"/>
      <c r="V40" s="2394"/>
      <c r="W40" s="2414"/>
    </row>
    <row r="41" spans="1:23">
      <c r="A41" s="2093">
        <v>33</v>
      </c>
      <c r="B41" s="1635"/>
      <c r="C41" s="1635" t="s">
        <v>2836</v>
      </c>
      <c r="D41" s="1635"/>
      <c r="E41" s="1934">
        <f>SUM(E32:E40)</f>
        <v>0</v>
      </c>
      <c r="F41" s="2092">
        <f>SUM(F32:F40)</f>
        <v>0</v>
      </c>
      <c r="G41" s="2093">
        <f t="shared" si="1"/>
        <v>84</v>
      </c>
      <c r="H41" s="1925" t="s">
        <v>2830</v>
      </c>
      <c r="I41" s="1925"/>
      <c r="J41" s="1925"/>
      <c r="K41" s="2140"/>
      <c r="L41" s="2141"/>
      <c r="M41" s="2093">
        <v>150</v>
      </c>
      <c r="N41" s="1635" t="s">
        <v>3606</v>
      </c>
      <c r="O41" s="1484"/>
      <c r="P41" s="2144"/>
      <c r="Q41" s="2145"/>
      <c r="R41" s="2393"/>
      <c r="S41" s="2394"/>
      <c r="T41" s="2394" t="s">
        <v>2838</v>
      </c>
      <c r="U41" s="2752"/>
      <c r="V41" s="3311">
        <v>43100</v>
      </c>
      <c r="W41" s="2753"/>
    </row>
    <row r="42" spans="1:23">
      <c r="A42" s="2093">
        <v>34</v>
      </c>
      <c r="B42" s="1635"/>
      <c r="C42" s="1635" t="s">
        <v>3606</v>
      </c>
      <c r="D42" s="1635"/>
      <c r="E42" s="2142"/>
      <c r="F42" s="2143"/>
      <c r="G42" s="2093">
        <f t="shared" si="1"/>
        <v>85</v>
      </c>
      <c r="H42" s="1635" t="s">
        <v>3614</v>
      </c>
      <c r="I42" s="1635"/>
      <c r="J42" s="1635"/>
      <c r="K42" s="2142"/>
      <c r="L42" s="2143"/>
      <c r="M42" s="2093">
        <v>151</v>
      </c>
      <c r="N42" s="1635" t="s">
        <v>2497</v>
      </c>
      <c r="O42" s="1484"/>
      <c r="P42" s="2732">
        <v>2798373</v>
      </c>
      <c r="Q42" s="2747">
        <v>2600724</v>
      </c>
      <c r="R42" s="2393"/>
      <c r="S42" s="2394"/>
      <c r="T42" s="2394" t="s">
        <v>3810</v>
      </c>
      <c r="U42" s="2752"/>
      <c r="V42" s="2754">
        <v>3534</v>
      </c>
      <c r="W42" s="2753"/>
    </row>
    <row r="43" spans="1:23">
      <c r="A43" s="2093">
        <v>35</v>
      </c>
      <c r="B43" s="1635"/>
      <c r="C43" s="1635" t="s">
        <v>3811</v>
      </c>
      <c r="D43" s="1635"/>
      <c r="E43" s="2749"/>
      <c r="F43" s="2748"/>
      <c r="G43" s="2093">
        <f t="shared" si="1"/>
        <v>86</v>
      </c>
      <c r="H43" s="1635" t="s">
        <v>2835</v>
      </c>
      <c r="I43" s="1635" t="s">
        <v>2493</v>
      </c>
      <c r="J43" s="1635"/>
      <c r="K43" s="2734">
        <v>2115929</v>
      </c>
      <c r="L43" s="2747">
        <v>1428194</v>
      </c>
      <c r="M43" s="2093">
        <v>152</v>
      </c>
      <c r="N43" s="1635" t="s">
        <v>2551</v>
      </c>
      <c r="O43" s="1484"/>
      <c r="P43" s="2732">
        <v>1849059</v>
      </c>
      <c r="Q43" s="2747">
        <v>1357184</v>
      </c>
      <c r="R43" s="2393"/>
      <c r="S43" s="2394"/>
      <c r="T43" s="2394" t="s">
        <v>3815</v>
      </c>
      <c r="U43" s="2752"/>
      <c r="V43" s="2754">
        <v>3</v>
      </c>
      <c r="W43" s="2753"/>
    </row>
    <row r="44" spans="1:23">
      <c r="A44" s="2093">
        <v>36</v>
      </c>
      <c r="B44" s="1635"/>
      <c r="C44" s="1635" t="s">
        <v>3816</v>
      </c>
      <c r="D44" s="1635"/>
      <c r="E44" s="2749"/>
      <c r="F44" s="2748"/>
      <c r="G44" s="2566">
        <v>87</v>
      </c>
      <c r="H44" s="2567" t="s">
        <v>3984</v>
      </c>
      <c r="I44" s="2394" t="s">
        <v>3996</v>
      </c>
      <c r="J44" s="2394"/>
      <c r="K44" s="2734">
        <v>138877</v>
      </c>
      <c r="L44" s="2750">
        <v>205968</v>
      </c>
      <c r="M44" s="2093">
        <v>153</v>
      </c>
      <c r="N44" s="1635" t="s">
        <v>2555</v>
      </c>
      <c r="O44" s="1484"/>
      <c r="P44" s="2732">
        <v>7361587</v>
      </c>
      <c r="Q44" s="2747">
        <v>6730492</v>
      </c>
      <c r="R44" s="2393"/>
      <c r="S44" s="2394"/>
      <c r="T44" s="2394" t="s">
        <v>3820</v>
      </c>
      <c r="U44" s="2752"/>
      <c r="V44" s="2754">
        <f>V42+V43</f>
        <v>3537</v>
      </c>
      <c r="W44" s="2753"/>
    </row>
    <row r="45" spans="1:23">
      <c r="A45" s="2093">
        <v>37</v>
      </c>
      <c r="B45" s="1635"/>
      <c r="C45" s="1635" t="s">
        <v>3821</v>
      </c>
      <c r="D45" s="1635"/>
      <c r="E45" s="2749"/>
      <c r="F45" s="2748"/>
      <c r="G45" s="2566">
        <v>88</v>
      </c>
      <c r="H45" s="2567" t="s">
        <v>3985</v>
      </c>
      <c r="I45" s="2394" t="s">
        <v>3997</v>
      </c>
      <c r="J45" s="2394"/>
      <c r="K45" s="2734">
        <v>5502862</v>
      </c>
      <c r="L45" s="2750">
        <v>5683414</v>
      </c>
      <c r="M45" s="2566">
        <v>154</v>
      </c>
      <c r="N45" s="2394" t="s">
        <v>4214</v>
      </c>
      <c r="O45" s="2499"/>
      <c r="P45" s="2732"/>
      <c r="Q45" s="2750"/>
      <c r="R45" s="2388"/>
      <c r="S45" s="2389"/>
      <c r="T45" s="2389"/>
      <c r="U45" s="2389"/>
      <c r="V45" s="2389"/>
      <c r="W45" s="2413"/>
    </row>
    <row r="46" spans="1:23">
      <c r="A46" s="2093">
        <v>38</v>
      </c>
      <c r="B46" s="1635"/>
      <c r="C46" s="1635" t="s">
        <v>232</v>
      </c>
      <c r="D46" s="1635"/>
      <c r="E46" s="2749"/>
      <c r="F46" s="2748"/>
      <c r="G46" s="2566">
        <v>89</v>
      </c>
      <c r="H46" s="2567" t="s">
        <v>3986</v>
      </c>
      <c r="I46" s="2394" t="s">
        <v>3998</v>
      </c>
      <c r="J46" s="2394"/>
      <c r="K46" s="2734"/>
      <c r="L46" s="2750"/>
      <c r="M46" s="2566">
        <v>155</v>
      </c>
      <c r="N46" s="2394" t="s">
        <v>4215</v>
      </c>
      <c r="O46" s="2499"/>
      <c r="P46" s="2732"/>
      <c r="Q46" s="2750"/>
      <c r="R46" s="2388"/>
      <c r="S46" s="2389"/>
      <c r="T46" s="2389"/>
      <c r="U46" s="2389"/>
      <c r="V46" s="2389"/>
      <c r="W46" s="2413"/>
    </row>
    <row r="47" spans="1:23">
      <c r="A47" s="2093">
        <v>39</v>
      </c>
      <c r="B47" s="1635"/>
      <c r="C47" s="1635" t="s">
        <v>235</v>
      </c>
      <c r="D47" s="1635"/>
      <c r="E47" s="2749"/>
      <c r="F47" s="2748"/>
      <c r="G47" s="2566">
        <v>90</v>
      </c>
      <c r="H47" s="2567" t="s">
        <v>3987</v>
      </c>
      <c r="I47" s="2394" t="s">
        <v>3999</v>
      </c>
      <c r="J47" s="2394"/>
      <c r="K47" s="2734">
        <v>2586321</v>
      </c>
      <c r="L47" s="2750">
        <v>2653409</v>
      </c>
      <c r="M47" s="2093">
        <v>156</v>
      </c>
      <c r="N47" s="1635" t="s">
        <v>597</v>
      </c>
      <c r="O47" s="1484"/>
      <c r="P47" s="2732">
        <v>140218006</v>
      </c>
      <c r="Q47" s="2747">
        <v>108442861</v>
      </c>
      <c r="R47" s="2388"/>
      <c r="S47" s="2389"/>
      <c r="T47" s="2389"/>
      <c r="U47" s="2389"/>
      <c r="V47" s="2389"/>
      <c r="W47" s="2413"/>
    </row>
    <row r="48" spans="1:23">
      <c r="A48" s="2093">
        <v>40</v>
      </c>
      <c r="B48" s="1635"/>
      <c r="C48" s="1635" t="s">
        <v>237</v>
      </c>
      <c r="D48" s="1635"/>
      <c r="E48" s="1934">
        <f>SUM(E43:E47)</f>
        <v>0</v>
      </c>
      <c r="F48" s="2092">
        <f>SUM(F43:F47)</f>
        <v>0</v>
      </c>
      <c r="G48" s="2566">
        <v>91</v>
      </c>
      <c r="H48" s="2567" t="s">
        <v>3988</v>
      </c>
      <c r="I48" s="2394" t="s">
        <v>4000</v>
      </c>
      <c r="J48" s="2394"/>
      <c r="K48" s="2734">
        <v>367072</v>
      </c>
      <c r="L48" s="2750">
        <v>379026</v>
      </c>
      <c r="M48" s="2093">
        <v>157</v>
      </c>
      <c r="N48" s="1635" t="s">
        <v>599</v>
      </c>
      <c r="O48" s="1484"/>
      <c r="P48" s="2732">
        <v>8538693</v>
      </c>
      <c r="Q48" s="2747">
        <v>7493424</v>
      </c>
      <c r="R48" s="2388"/>
      <c r="S48" s="2389"/>
      <c r="T48" s="2389"/>
      <c r="U48" s="2389"/>
      <c r="V48" s="2389"/>
      <c r="W48" s="2413"/>
    </row>
    <row r="49" spans="1:23">
      <c r="A49" s="2093">
        <v>41</v>
      </c>
      <c r="B49" s="1635"/>
      <c r="C49" s="1635" t="s">
        <v>239</v>
      </c>
      <c r="D49" s="1635"/>
      <c r="E49" s="1934">
        <f>E41+E48</f>
        <v>0</v>
      </c>
      <c r="F49" s="2092">
        <f>F41+F48</f>
        <v>0</v>
      </c>
      <c r="G49" s="2566">
        <v>92</v>
      </c>
      <c r="H49" s="2567" t="s">
        <v>3989</v>
      </c>
      <c r="I49" s="2394" t="s">
        <v>4398</v>
      </c>
      <c r="J49" s="2394"/>
      <c r="K49" s="2734"/>
      <c r="L49" s="2750"/>
      <c r="M49" s="2093">
        <v>158</v>
      </c>
      <c r="N49" s="1635" t="s">
        <v>602</v>
      </c>
      <c r="O49" s="1484"/>
      <c r="P49" s="2732">
        <v>2176107</v>
      </c>
      <c r="Q49" s="2747">
        <v>2134710</v>
      </c>
      <c r="R49" s="2388"/>
      <c r="S49" s="2389"/>
      <c r="T49" s="2389"/>
      <c r="U49" s="2389"/>
      <c r="V49" s="2389"/>
      <c r="W49" s="2413"/>
    </row>
    <row r="50" spans="1:23">
      <c r="A50" s="2093">
        <v>42</v>
      </c>
      <c r="B50" s="1635"/>
      <c r="C50" s="1635" t="s">
        <v>241</v>
      </c>
      <c r="D50" s="1635"/>
      <c r="E50" s="2140"/>
      <c r="F50" s="2141"/>
      <c r="G50" s="2566">
        <v>93</v>
      </c>
      <c r="H50" s="2567" t="s">
        <v>3990</v>
      </c>
      <c r="I50" s="2394" t="s">
        <v>4001</v>
      </c>
      <c r="J50" s="2394"/>
      <c r="K50" s="2734"/>
      <c r="L50" s="2750"/>
      <c r="M50" s="2093">
        <v>159</v>
      </c>
      <c r="N50" s="1635" t="s">
        <v>605</v>
      </c>
      <c r="O50" s="1484"/>
      <c r="P50" s="2732">
        <v>5830281</v>
      </c>
      <c r="Q50" s="2747">
        <v>5355770</v>
      </c>
      <c r="R50" s="2388"/>
      <c r="S50" s="2389"/>
      <c r="T50" s="2389"/>
      <c r="U50" s="2389"/>
      <c r="V50" s="2389"/>
      <c r="W50" s="2413"/>
    </row>
    <row r="51" spans="1:23">
      <c r="A51" s="2093">
        <v>43</v>
      </c>
      <c r="B51" s="1635"/>
      <c r="C51" s="1635" t="s">
        <v>3614</v>
      </c>
      <c r="D51" s="1635"/>
      <c r="E51" s="2142"/>
      <c r="F51" s="2143"/>
      <c r="G51" s="2566">
        <v>94</v>
      </c>
      <c r="H51" s="2567" t="s">
        <v>3991</v>
      </c>
      <c r="I51" s="2394" t="s">
        <v>4002</v>
      </c>
      <c r="J51" s="2394"/>
      <c r="K51" s="2734">
        <v>741043</v>
      </c>
      <c r="L51" s="2750">
        <v>747721</v>
      </c>
      <c r="M51" s="2093">
        <v>160</v>
      </c>
      <c r="N51" s="1635" t="s">
        <v>608</v>
      </c>
      <c r="O51" s="1484"/>
      <c r="P51" s="2732">
        <v>245353</v>
      </c>
      <c r="Q51" s="2747">
        <v>428889</v>
      </c>
      <c r="R51" s="2388"/>
      <c r="S51" s="2389"/>
      <c r="T51" s="2389"/>
      <c r="U51" s="2389"/>
      <c r="V51" s="2389"/>
      <c r="W51" s="2413"/>
    </row>
    <row r="52" spans="1:23">
      <c r="A52" s="2093">
        <v>44</v>
      </c>
      <c r="B52" s="1635"/>
      <c r="C52" s="1635" t="s">
        <v>246</v>
      </c>
      <c r="D52" s="1635"/>
      <c r="E52" s="2749"/>
      <c r="F52" s="2748"/>
      <c r="G52" s="2093">
        <v>95</v>
      </c>
      <c r="H52" s="1635" t="s">
        <v>2839</v>
      </c>
      <c r="I52" s="1635" t="s">
        <v>2840</v>
      </c>
      <c r="J52" s="1635"/>
      <c r="K52" s="2734">
        <v>2692341</v>
      </c>
      <c r="L52" s="2747">
        <v>2459811</v>
      </c>
      <c r="M52" s="2093">
        <v>161</v>
      </c>
      <c r="N52" s="1635" t="s">
        <v>612</v>
      </c>
      <c r="O52" s="1484"/>
      <c r="P52" s="2732">
        <v>3946951</v>
      </c>
      <c r="Q52" s="2747">
        <v>2612629</v>
      </c>
      <c r="R52" s="2388"/>
      <c r="S52" s="2389"/>
      <c r="T52" s="2389"/>
      <c r="U52" s="2389"/>
      <c r="V52" s="2389"/>
      <c r="W52" s="2413"/>
    </row>
    <row r="53" spans="1:23">
      <c r="A53" s="2093">
        <v>45</v>
      </c>
      <c r="B53" s="1635"/>
      <c r="C53" s="1635" t="s">
        <v>249</v>
      </c>
      <c r="D53" s="1635"/>
      <c r="E53" s="2749"/>
      <c r="F53" s="2748"/>
      <c r="G53" s="2566">
        <v>96</v>
      </c>
      <c r="H53" s="2567" t="s">
        <v>4211</v>
      </c>
      <c r="I53" s="2394"/>
      <c r="J53" s="2394"/>
      <c r="K53" s="2734"/>
      <c r="L53" s="2750"/>
      <c r="M53" s="2093">
        <v>162</v>
      </c>
      <c r="N53" s="2394" t="s">
        <v>4332</v>
      </c>
      <c r="O53" s="2499"/>
      <c r="P53" s="2732">
        <f>SUM(P42:P52)</f>
        <v>172964410</v>
      </c>
      <c r="Q53" s="2047">
        <f>SUM(Q42:Q52)</f>
        <v>137156683</v>
      </c>
      <c r="R53" s="2388"/>
      <c r="S53" s="2389"/>
      <c r="T53" s="2389"/>
      <c r="U53" s="2389"/>
      <c r="V53" s="2389"/>
      <c r="W53" s="2413"/>
    </row>
    <row r="54" spans="1:23">
      <c r="A54" s="2093">
        <v>46</v>
      </c>
      <c r="B54" s="1635"/>
      <c r="C54" s="1635" t="s">
        <v>2841</v>
      </c>
      <c r="D54" s="1635"/>
      <c r="E54" s="2749"/>
      <c r="F54" s="2748"/>
      <c r="G54" s="2093">
        <v>97</v>
      </c>
      <c r="H54" s="1635" t="s">
        <v>3812</v>
      </c>
      <c r="I54" s="1635" t="s">
        <v>3813</v>
      </c>
      <c r="J54" s="1635"/>
      <c r="K54" s="2734">
        <v>2422462</v>
      </c>
      <c r="L54" s="2747">
        <v>3102976</v>
      </c>
      <c r="M54" s="2093">
        <v>163</v>
      </c>
      <c r="N54" s="2394" t="s">
        <v>4333</v>
      </c>
      <c r="O54" s="2499"/>
      <c r="P54" s="2732">
        <f>P40+P53</f>
        <v>292340388</v>
      </c>
      <c r="Q54" s="2047">
        <f>Q40+Q53</f>
        <v>239048998</v>
      </c>
      <c r="R54" s="2388"/>
      <c r="S54" s="2389"/>
      <c r="T54" s="2389"/>
      <c r="U54" s="2389"/>
      <c r="V54" s="2389"/>
      <c r="W54" s="2413"/>
    </row>
    <row r="55" spans="1:23">
      <c r="A55" s="2093">
        <v>47</v>
      </c>
      <c r="B55" s="1635"/>
      <c r="C55" s="1635" t="s">
        <v>2844</v>
      </c>
      <c r="D55" s="1635"/>
      <c r="E55" s="2749"/>
      <c r="F55" s="2748"/>
      <c r="G55" s="2093">
        <f t="shared" ref="G55:G62" si="2">G54+1</f>
        <v>98</v>
      </c>
      <c r="H55" s="1635" t="s">
        <v>3817</v>
      </c>
      <c r="I55" s="1635" t="s">
        <v>3818</v>
      </c>
      <c r="J55" s="1635"/>
      <c r="K55" s="2734">
        <v>195058</v>
      </c>
      <c r="L55" s="2747">
        <v>180994</v>
      </c>
      <c r="M55" s="2093">
        <v>164</v>
      </c>
      <c r="N55" s="1925" t="s">
        <v>4009</v>
      </c>
      <c r="O55" s="2130"/>
      <c r="P55" s="2131"/>
      <c r="Q55" s="2132"/>
      <c r="R55" s="2388"/>
      <c r="S55" s="2389"/>
      <c r="T55" s="2389"/>
      <c r="U55" s="2389"/>
      <c r="V55" s="2389"/>
      <c r="W55" s="2413"/>
    </row>
    <row r="56" spans="1:23">
      <c r="A56" s="2093">
        <v>48</v>
      </c>
      <c r="B56" s="1635"/>
      <c r="C56" s="1635" t="s">
        <v>2848</v>
      </c>
      <c r="D56" s="1635"/>
      <c r="E56" s="2749"/>
      <c r="F56" s="2748"/>
      <c r="G56" s="2093">
        <f t="shared" si="2"/>
        <v>99</v>
      </c>
      <c r="H56" s="1635" t="s">
        <v>3822</v>
      </c>
      <c r="I56" s="1635" t="s">
        <v>2108</v>
      </c>
      <c r="J56" s="1635"/>
      <c r="K56" s="2734"/>
      <c r="L56" s="2747"/>
      <c r="M56" s="2093">
        <v>165</v>
      </c>
      <c r="N56" s="1635" t="s">
        <v>3614</v>
      </c>
      <c r="O56" s="1484"/>
      <c r="P56" s="2135"/>
      <c r="Q56" s="2136"/>
      <c r="R56" s="2388"/>
      <c r="S56" s="2389"/>
      <c r="T56" s="2389"/>
      <c r="U56" s="2389"/>
      <c r="V56" s="2389"/>
      <c r="W56" s="2413"/>
    </row>
    <row r="57" spans="1:23" ht="15.75" thickBot="1">
      <c r="A57" s="2093">
        <v>49</v>
      </c>
      <c r="B57" s="1635"/>
      <c r="C57" s="1635" t="s">
        <v>2850</v>
      </c>
      <c r="D57" s="1635"/>
      <c r="E57" s="2749"/>
      <c r="F57" s="2748"/>
      <c r="G57" s="2093">
        <f t="shared" si="2"/>
        <v>100</v>
      </c>
      <c r="H57" s="1635" t="s">
        <v>233</v>
      </c>
      <c r="I57" s="1635" t="s">
        <v>234</v>
      </c>
      <c r="J57" s="1635"/>
      <c r="K57" s="2734">
        <v>5888781</v>
      </c>
      <c r="L57" s="2747">
        <v>5863527</v>
      </c>
      <c r="M57" s="2093">
        <v>166</v>
      </c>
      <c r="N57" s="1635" t="s">
        <v>2811</v>
      </c>
      <c r="O57" s="1484"/>
      <c r="P57" s="3436">
        <v>2049558</v>
      </c>
      <c r="Q57" s="2747">
        <v>1939767</v>
      </c>
      <c r="R57" s="2415"/>
      <c r="S57" s="2416"/>
      <c r="T57" s="2416"/>
      <c r="U57" s="2416"/>
      <c r="V57" s="2416"/>
      <c r="W57" s="2417"/>
    </row>
    <row r="58" spans="1:23" ht="15.75" thickBot="1">
      <c r="A58" s="2089">
        <v>50</v>
      </c>
      <c r="B58" s="1513"/>
      <c r="C58" s="1513" t="s">
        <v>3677</v>
      </c>
      <c r="D58" s="1513"/>
      <c r="E58" s="1939">
        <f>SUM(E52:E57)</f>
        <v>0</v>
      </c>
      <c r="F58" s="1914">
        <f>SUM(F52:F57)</f>
        <v>0</v>
      </c>
      <c r="G58" s="2093">
        <f t="shared" si="2"/>
        <v>101</v>
      </c>
      <c r="H58" s="1635" t="s">
        <v>236</v>
      </c>
      <c r="I58" s="1635" t="s">
        <v>596</v>
      </c>
      <c r="J58" s="1635"/>
      <c r="K58" s="2734">
        <v>12072795</v>
      </c>
      <c r="L58" s="2747">
        <v>12493564</v>
      </c>
      <c r="M58" s="2093">
        <v>167</v>
      </c>
      <c r="N58" s="1635" t="s">
        <v>2816</v>
      </c>
      <c r="O58" s="1484"/>
      <c r="P58" s="3436">
        <v>2277159</v>
      </c>
      <c r="Q58" s="2747">
        <v>2278464</v>
      </c>
      <c r="R58" s="1502"/>
      <c r="S58" s="1502"/>
      <c r="T58" s="1502"/>
      <c r="U58" s="1502"/>
      <c r="V58" s="1502"/>
      <c r="W58" s="1502"/>
    </row>
    <row r="59" spans="1:23">
      <c r="A59" s="1517"/>
      <c r="B59" s="1517"/>
      <c r="C59" s="1517"/>
      <c r="D59" s="1517"/>
      <c r="E59" s="1517"/>
      <c r="F59" s="1517"/>
      <c r="G59" s="2093">
        <f t="shared" si="2"/>
        <v>102</v>
      </c>
      <c r="H59" s="2394"/>
      <c r="I59" s="2394" t="s">
        <v>4325</v>
      </c>
      <c r="J59" s="2394"/>
      <c r="K59" s="1983">
        <f>SUM(K43:K58)</f>
        <v>34723541</v>
      </c>
      <c r="L59" s="2092">
        <f>SUM(L43:L58)</f>
        <v>35198604</v>
      </c>
      <c r="M59" s="2093">
        <v>168</v>
      </c>
      <c r="N59" s="1635" t="s">
        <v>2821</v>
      </c>
      <c r="O59" s="1484"/>
      <c r="P59" s="3436">
        <v>38769969</v>
      </c>
      <c r="Q59" s="2747">
        <v>35867469</v>
      </c>
      <c r="R59" s="2696" t="s">
        <v>4658</v>
      </c>
      <c r="S59" s="2455"/>
      <c r="T59" s="2564"/>
      <c r="U59" s="1502"/>
      <c r="V59" s="1517"/>
      <c r="W59" s="1517" t="s">
        <v>3678</v>
      </c>
    </row>
    <row r="60" spans="1:23">
      <c r="A60" s="2696" t="s">
        <v>4658</v>
      </c>
      <c r="B60" s="2455"/>
      <c r="C60" s="2564"/>
      <c r="D60" s="1502"/>
      <c r="E60" s="1517"/>
      <c r="F60" s="1517"/>
      <c r="G60" s="2093">
        <f t="shared" si="2"/>
        <v>103</v>
      </c>
      <c r="H60" s="1635" t="s">
        <v>3606</v>
      </c>
      <c r="I60" s="1635"/>
      <c r="J60" s="1635"/>
      <c r="K60" s="2144"/>
      <c r="L60" s="2145"/>
      <c r="M60" s="2093">
        <v>169</v>
      </c>
      <c r="N60" s="1635" t="s">
        <v>2824</v>
      </c>
      <c r="O60" s="1484"/>
      <c r="P60" s="3436">
        <v>30824983</v>
      </c>
      <c r="Q60" s="2747">
        <v>40177521</v>
      </c>
      <c r="R60" s="1517" t="s">
        <v>3680</v>
      </c>
      <c r="S60" s="1517"/>
      <c r="T60" s="1517"/>
      <c r="U60" s="1517"/>
      <c r="V60" s="1517"/>
      <c r="W60" s="1517"/>
    </row>
    <row r="61" spans="1:23">
      <c r="A61" s="1517" t="s">
        <v>3681</v>
      </c>
      <c r="B61" s="1517"/>
      <c r="C61" s="1517"/>
      <c r="D61" s="1517"/>
      <c r="E61" s="1517"/>
      <c r="F61" s="1517"/>
      <c r="G61" s="2093">
        <f t="shared" si="2"/>
        <v>104</v>
      </c>
      <c r="H61" s="1635" t="s">
        <v>242</v>
      </c>
      <c r="I61" s="1635" t="s">
        <v>3611</v>
      </c>
      <c r="J61" s="1635"/>
      <c r="K61" s="2734">
        <v>1415793</v>
      </c>
      <c r="L61" s="2747">
        <v>628651</v>
      </c>
      <c r="M61" s="2093">
        <v>170</v>
      </c>
      <c r="N61" s="1635" t="s">
        <v>2827</v>
      </c>
      <c r="O61" s="1484"/>
      <c r="P61" s="3436">
        <v>3242359</v>
      </c>
      <c r="Q61" s="2747">
        <v>3049713</v>
      </c>
    </row>
    <row r="62" spans="1:23">
      <c r="A62" s="1517"/>
      <c r="B62" s="1517"/>
      <c r="C62" s="1517"/>
      <c r="D62" s="1517"/>
      <c r="E62" s="1517"/>
      <c r="F62" s="1517"/>
      <c r="G62" s="2093">
        <f t="shared" si="2"/>
        <v>105</v>
      </c>
      <c r="H62" s="1635" t="s">
        <v>244</v>
      </c>
      <c r="I62" s="1635" t="s">
        <v>3616</v>
      </c>
      <c r="J62" s="1635"/>
      <c r="K62" s="2734"/>
      <c r="L62" s="2747"/>
      <c r="M62" s="2093">
        <v>171</v>
      </c>
      <c r="N62" s="2394" t="s">
        <v>4334</v>
      </c>
      <c r="O62" s="2499"/>
      <c r="P62" s="2802">
        <f>SUM(P57:P61)</f>
        <v>77164028</v>
      </c>
      <c r="Q62" s="2047">
        <f>SUM(Q57:Q61)</f>
        <v>83312934</v>
      </c>
    </row>
    <row r="63" spans="1:23">
      <c r="G63" s="2566">
        <v>106</v>
      </c>
      <c r="H63" s="2567" t="s">
        <v>3992</v>
      </c>
      <c r="I63" s="2394" t="s">
        <v>4003</v>
      </c>
      <c r="J63" s="2394"/>
      <c r="K63" s="2734">
        <v>428</v>
      </c>
      <c r="L63" s="2750">
        <v>520</v>
      </c>
      <c r="M63" s="2093">
        <v>172</v>
      </c>
      <c r="N63" s="1925" t="s">
        <v>4010</v>
      </c>
      <c r="O63" s="2130"/>
      <c r="P63" s="2140"/>
      <c r="Q63" s="2141"/>
    </row>
    <row r="64" spans="1:23">
      <c r="G64" s="2566">
        <v>107</v>
      </c>
      <c r="H64" s="2567" t="s">
        <v>3993</v>
      </c>
      <c r="I64" s="2394" t="s">
        <v>4004</v>
      </c>
      <c r="J64" s="2394"/>
      <c r="K64" s="2734">
        <v>66212</v>
      </c>
      <c r="L64" s="2750">
        <v>194871</v>
      </c>
      <c r="M64" s="2093">
        <v>173</v>
      </c>
      <c r="N64" s="1635" t="s">
        <v>3614</v>
      </c>
      <c r="O64" s="1484"/>
      <c r="P64" s="2142"/>
      <c r="Q64" s="2143"/>
    </row>
    <row r="65" spans="7:17">
      <c r="G65" s="2566">
        <v>108</v>
      </c>
      <c r="H65" s="2567" t="s">
        <v>3994</v>
      </c>
      <c r="I65" s="2394" t="s">
        <v>4005</v>
      </c>
      <c r="J65" s="2394"/>
      <c r="K65" s="2734">
        <v>11435</v>
      </c>
      <c r="L65" s="2750">
        <v>4552</v>
      </c>
      <c r="M65" s="2093">
        <v>174</v>
      </c>
      <c r="N65" s="1635" t="s">
        <v>2837</v>
      </c>
      <c r="O65" s="1484"/>
      <c r="P65" s="3436">
        <v>108008</v>
      </c>
      <c r="Q65" s="2747">
        <v>42353</v>
      </c>
    </row>
    <row r="66" spans="7:17">
      <c r="G66" s="2566">
        <v>109</v>
      </c>
      <c r="H66" s="2567" t="s">
        <v>3995</v>
      </c>
      <c r="I66" s="2394" t="s">
        <v>4006</v>
      </c>
      <c r="J66" s="2394"/>
      <c r="K66" s="2734">
        <v>681666</v>
      </c>
      <c r="L66" s="2750">
        <v>162515</v>
      </c>
      <c r="M66" s="2093">
        <v>175</v>
      </c>
      <c r="N66" s="1635" t="s">
        <v>3809</v>
      </c>
      <c r="O66" s="1484"/>
      <c r="P66" s="3436">
        <v>57958464</v>
      </c>
      <c r="Q66" s="2747">
        <v>43271142</v>
      </c>
    </row>
    <row r="67" spans="7:17">
      <c r="G67" s="2093">
        <v>110</v>
      </c>
      <c r="H67" s="1635" t="s">
        <v>247</v>
      </c>
      <c r="I67" s="1635" t="s">
        <v>248</v>
      </c>
      <c r="J67" s="1635"/>
      <c r="K67" s="2734">
        <v>4232157</v>
      </c>
      <c r="L67" s="2747">
        <v>3688319</v>
      </c>
      <c r="M67" s="2093">
        <v>176</v>
      </c>
      <c r="N67" s="1635" t="s">
        <v>3814</v>
      </c>
      <c r="O67" s="1484"/>
      <c r="P67" s="3436">
        <v>3755987</v>
      </c>
      <c r="Q67" s="2747">
        <v>1071728</v>
      </c>
    </row>
    <row r="68" spans="7:17">
      <c r="G68" s="2566">
        <v>111</v>
      </c>
      <c r="H68" s="2567" t="s">
        <v>4212</v>
      </c>
      <c r="I68" s="2394" t="s">
        <v>4208</v>
      </c>
      <c r="J68" s="2394"/>
      <c r="K68" s="2734"/>
      <c r="L68" s="2750"/>
      <c r="M68" s="2093">
        <v>177</v>
      </c>
      <c r="N68" s="1635" t="s">
        <v>3819</v>
      </c>
      <c r="O68" s="1484"/>
      <c r="P68" s="3436">
        <v>1172870</v>
      </c>
      <c r="Q68" s="2747">
        <v>607531</v>
      </c>
    </row>
    <row r="69" spans="7:17">
      <c r="G69" s="2093">
        <v>112</v>
      </c>
      <c r="H69" s="1635" t="s">
        <v>250</v>
      </c>
      <c r="I69" s="1635" t="s">
        <v>251</v>
      </c>
      <c r="J69" s="1635"/>
      <c r="K69" s="2734">
        <v>35821832</v>
      </c>
      <c r="L69" s="2747">
        <v>31888616</v>
      </c>
      <c r="M69" s="2093">
        <v>178</v>
      </c>
      <c r="N69" s="2394" t="s">
        <v>4335</v>
      </c>
      <c r="O69" s="2499"/>
      <c r="P69" s="2802">
        <f>SUM(P65:P68)</f>
        <v>62995329</v>
      </c>
      <c r="Q69" s="2047">
        <f>SUM(Q65:Q68)</f>
        <v>44992754</v>
      </c>
    </row>
    <row r="70" spans="7:17">
      <c r="G70" s="2093">
        <f>G69+1</f>
        <v>113</v>
      </c>
      <c r="H70" s="1635" t="s">
        <v>2842</v>
      </c>
      <c r="I70" s="1635" t="s">
        <v>2843</v>
      </c>
      <c r="J70" s="1635"/>
      <c r="K70" s="2734">
        <v>300196</v>
      </c>
      <c r="L70" s="2747">
        <v>43919</v>
      </c>
      <c r="M70" s="2093">
        <v>179</v>
      </c>
      <c r="N70" s="1925" t="s">
        <v>4011</v>
      </c>
      <c r="O70" s="2130"/>
      <c r="P70" s="2140"/>
      <c r="Q70" s="2141"/>
    </row>
    <row r="71" spans="7:17">
      <c r="G71" s="2093">
        <f>G70+1</f>
        <v>114</v>
      </c>
      <c r="H71" s="1635" t="s">
        <v>2845</v>
      </c>
      <c r="I71" s="1635" t="s">
        <v>2846</v>
      </c>
      <c r="J71" s="1635"/>
      <c r="K71" s="2734">
        <v>1410632</v>
      </c>
      <c r="L71" s="2747">
        <v>801804</v>
      </c>
      <c r="M71" s="2093">
        <v>180</v>
      </c>
      <c r="N71" s="1635" t="s">
        <v>3614</v>
      </c>
      <c r="O71" s="1484"/>
      <c r="P71" s="2142"/>
      <c r="Q71" s="2143"/>
    </row>
    <row r="72" spans="7:17">
      <c r="G72" s="2093">
        <f>G71+1</f>
        <v>115</v>
      </c>
      <c r="H72" s="2394"/>
      <c r="I72" s="2565" t="s">
        <v>4326</v>
      </c>
      <c r="J72" s="2394"/>
      <c r="K72" s="1983">
        <f>SUM(K61:K71)</f>
        <v>43940351</v>
      </c>
      <c r="L72" s="2092">
        <v>37413767</v>
      </c>
      <c r="M72" s="2093">
        <v>181</v>
      </c>
      <c r="N72" s="1635" t="s">
        <v>238</v>
      </c>
      <c r="O72" s="1484"/>
      <c r="P72" s="2737">
        <v>0</v>
      </c>
      <c r="Q72" s="2747"/>
    </row>
    <row r="73" spans="7:17" ht="15.75" thickBot="1">
      <c r="G73" s="2156">
        <f>G72+1</f>
        <v>116</v>
      </c>
      <c r="H73" s="2570"/>
      <c r="I73" s="2571" t="s">
        <v>4327</v>
      </c>
      <c r="J73" s="2571"/>
      <c r="K73" s="2157">
        <f>K59+K72</f>
        <v>78663892</v>
      </c>
      <c r="L73" s="2158">
        <f>L59+L72</f>
        <v>72612371</v>
      </c>
      <c r="M73" s="2093">
        <v>182</v>
      </c>
      <c r="N73" s="1635" t="s">
        <v>240</v>
      </c>
      <c r="O73" s="1484"/>
      <c r="P73" s="2737">
        <v>173514</v>
      </c>
      <c r="Q73" s="2747">
        <v>1208962</v>
      </c>
    </row>
    <row r="74" spans="7:17">
      <c r="G74" s="1502"/>
      <c r="H74" s="1502"/>
      <c r="I74" s="1502"/>
      <c r="J74" s="2159"/>
      <c r="K74" s="1502"/>
      <c r="L74" s="1502"/>
      <c r="M74" s="2093">
        <v>183</v>
      </c>
      <c r="N74" s="1635" t="s">
        <v>243</v>
      </c>
      <c r="O74" s="1484"/>
      <c r="P74" s="2737">
        <v>493914</v>
      </c>
      <c r="Q74" s="2747">
        <v>517776</v>
      </c>
    </row>
    <row r="75" spans="7:17">
      <c r="G75" s="2696" t="s">
        <v>4658</v>
      </c>
      <c r="H75" s="2455"/>
      <c r="I75" s="2564"/>
      <c r="J75" s="1502"/>
      <c r="K75" s="1502"/>
      <c r="L75" s="1502"/>
      <c r="M75" s="2093">
        <v>184</v>
      </c>
      <c r="N75" s="1635" t="s">
        <v>245</v>
      </c>
      <c r="O75" s="1484"/>
      <c r="P75" s="2737">
        <v>12482</v>
      </c>
      <c r="Q75" s="2747"/>
    </row>
    <row r="76" spans="7:17">
      <c r="G76" s="3806">
        <v>321</v>
      </c>
      <c r="H76" s="3806"/>
      <c r="I76" s="3806"/>
      <c r="J76" s="3806"/>
      <c r="K76" s="3806"/>
      <c r="L76" s="3806"/>
      <c r="M76" s="2093">
        <v>185</v>
      </c>
      <c r="N76" s="2394" t="s">
        <v>4336</v>
      </c>
      <c r="O76" s="2499"/>
      <c r="P76" s="2802">
        <f>SUM(P72:P75)</f>
        <v>679910</v>
      </c>
      <c r="Q76" s="2047">
        <f>SUM(Q72:Q75)</f>
        <v>1726738</v>
      </c>
    </row>
    <row r="77" spans="7:17">
      <c r="M77" s="2093">
        <v>186</v>
      </c>
      <c r="N77" s="1925" t="s">
        <v>4337</v>
      </c>
      <c r="O77" s="2130"/>
      <c r="P77" s="2140"/>
      <c r="Q77" s="2141"/>
    </row>
    <row r="78" spans="7:17">
      <c r="M78" s="2093">
        <v>187</v>
      </c>
      <c r="N78" s="1635" t="s">
        <v>3614</v>
      </c>
      <c r="O78" s="1484"/>
      <c r="P78" s="2142"/>
      <c r="Q78" s="2143"/>
    </row>
    <row r="79" spans="7:17">
      <c r="M79" s="2093">
        <v>188</v>
      </c>
      <c r="N79" s="1635" t="s">
        <v>2847</v>
      </c>
      <c r="O79" s="1484"/>
      <c r="P79" s="3436">
        <v>70886299</v>
      </c>
      <c r="Q79" s="2747">
        <v>74823315</v>
      </c>
    </row>
    <row r="80" spans="7:17">
      <c r="M80" s="2093">
        <v>189</v>
      </c>
      <c r="N80" s="1635" t="s">
        <v>2849</v>
      </c>
      <c r="O80" s="1484"/>
      <c r="P80" s="3436">
        <v>67526694</v>
      </c>
      <c r="Q80" s="2747">
        <v>70154323</v>
      </c>
    </row>
    <row r="81" spans="13:17" ht="15.75" thickBot="1">
      <c r="M81" s="2089">
        <v>190</v>
      </c>
      <c r="N81" s="1513" t="s">
        <v>3676</v>
      </c>
      <c r="O81" s="1512"/>
      <c r="P81" s="2157"/>
      <c r="Q81" s="2158"/>
    </row>
    <row r="82" spans="13:17">
      <c r="M82" s="1502"/>
      <c r="N82" s="1502"/>
      <c r="O82" s="1502"/>
      <c r="P82" s="1502"/>
      <c r="Q82" s="1502"/>
    </row>
    <row r="83" spans="13:17">
      <c r="M83" s="2696" t="s">
        <v>4658</v>
      </c>
      <c r="N83" s="2455"/>
      <c r="O83" s="2564"/>
      <c r="P83" s="1517"/>
      <c r="Q83" s="1517"/>
    </row>
    <row r="84" spans="13:17">
      <c r="M84" s="1517" t="s">
        <v>3679</v>
      </c>
      <c r="N84" s="1517"/>
      <c r="O84" s="1517"/>
      <c r="P84" s="1517"/>
      <c r="Q84" s="1517"/>
    </row>
    <row r="85" spans="13:17">
      <c r="M85" s="1502"/>
      <c r="N85" s="1502"/>
      <c r="O85" s="1502"/>
      <c r="P85" s="1502"/>
      <c r="Q85" s="1502"/>
    </row>
    <row r="86" spans="13:17">
      <c r="M86" s="1502"/>
      <c r="N86" s="1502"/>
      <c r="O86" s="1502"/>
      <c r="P86" s="1502"/>
      <c r="Q86" s="1502"/>
    </row>
  </sheetData>
  <mergeCells count="1">
    <mergeCell ref="G76:L76"/>
  </mergeCells>
  <printOptions horizontalCentered="1" verticalCentered="1"/>
  <pageMargins left="0" right="0" top="0" bottom="0" header="0.25" footer="0.25"/>
  <pageSetup scale="60" fitToWidth="4" orientation="portrait" horizontalDpi="300" verticalDpi="300" r:id="rId1"/>
  <headerFooter alignWithMargins="0"/>
  <colBreaks count="3" manualBreakCount="3">
    <brk id="6" max="1048575" man="1"/>
    <brk id="12" max="1048575" man="1"/>
    <brk id="17" max="1048575" man="1"/>
  </colBreaks>
  <ignoredErrors>
    <ignoredError sqref="V44 V13 P62:P64 K46 K49:K50 K53 K56 K59:K60 K62 K68 P69:P71 P76:P78" unlockedFormula="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T254"/>
  <sheetViews>
    <sheetView defaultGridColor="0" colorId="22" zoomScaleNormal="100" zoomScaleSheetLayoutView="90" workbookViewId="0">
      <selection activeCell="C47" sqref="C47"/>
    </sheetView>
  </sheetViews>
  <sheetFormatPr defaultColWidth="9.6640625" defaultRowHeight="15"/>
  <cols>
    <col min="1" max="1" width="4.6640625" style="1524" customWidth="1"/>
    <col min="2" max="2" width="53.88671875" style="1524" customWidth="1"/>
    <col min="3" max="3" width="11" style="1524" customWidth="1"/>
    <col min="4" max="4" width="11.44140625" style="1524" customWidth="1"/>
    <col min="5" max="5" width="12" style="1524" customWidth="1"/>
    <col min="6" max="6" width="11.88671875" style="1524" customWidth="1"/>
    <col min="7" max="7" width="11.44140625" style="1524" customWidth="1"/>
    <col min="8" max="8" width="13.77734375" style="1524" customWidth="1"/>
    <col min="9" max="9" width="3.6640625" style="1524" customWidth="1"/>
    <col min="10" max="10" width="12.6640625" style="2932" customWidth="1"/>
    <col min="11" max="11" width="13.6640625" style="1524" customWidth="1"/>
    <col min="12" max="12" width="14.109375" style="1524" customWidth="1"/>
    <col min="13" max="15" width="13.6640625" style="2932" customWidth="1"/>
    <col min="16" max="16" width="15.6640625" style="2932" customWidth="1"/>
    <col min="17" max="17" width="4.6640625" style="1524" customWidth="1"/>
    <col min="18" max="18" width="13.6640625" style="1524" customWidth="1"/>
    <col min="19" max="19" width="12" style="1524" bestFit="1" customWidth="1"/>
    <col min="20" max="20" width="11" style="1524" bestFit="1" customWidth="1"/>
    <col min="21" max="16384" width="9.6640625" style="1524"/>
  </cols>
  <sheetData>
    <row r="1" spans="1:17">
      <c r="A1" s="1476" t="s">
        <v>1785</v>
      </c>
      <c r="B1" s="1477"/>
      <c r="C1" s="1621" t="s">
        <v>1330</v>
      </c>
      <c r="D1" s="2160"/>
      <c r="E1" s="1621" t="s">
        <v>1787</v>
      </c>
      <c r="F1" s="1477"/>
      <c r="G1" s="1823" t="s">
        <v>1788</v>
      </c>
      <c r="H1" s="1822"/>
      <c r="I1" s="1476" t="s">
        <v>1785</v>
      </c>
      <c r="J1" s="2952"/>
      <c r="K1" s="1621"/>
      <c r="L1" s="1477"/>
      <c r="M1" s="2952" t="s">
        <v>1330</v>
      </c>
      <c r="N1" s="2945"/>
      <c r="O1" s="2945" t="s">
        <v>1787</v>
      </c>
      <c r="P1" s="2952" t="s">
        <v>1788</v>
      </c>
      <c r="Q1" s="1822"/>
    </row>
    <row r="2" spans="1:17">
      <c r="A2" s="1480" t="str">
        <f>'Data Sheet'!$C$25</f>
        <v xml:space="preserve">Niagara Mohawk Power Corporation </v>
      </c>
      <c r="B2" s="1481"/>
      <c r="C2" s="1502" t="s">
        <v>1616</v>
      </c>
      <c r="D2" s="2161"/>
      <c r="E2" s="1502" t="s">
        <v>1790</v>
      </c>
      <c r="F2" s="1481"/>
      <c r="G2" s="1735"/>
      <c r="H2" s="1482"/>
      <c r="I2" s="1480" t="str">
        <f>'Data Sheet'!$C$25</f>
        <v xml:space="preserve">Niagara Mohawk Power Corporation </v>
      </c>
      <c r="J2" s="2930"/>
      <c r="K2" s="1502"/>
      <c r="L2" s="1481"/>
      <c r="M2" s="2930" t="s">
        <v>1616</v>
      </c>
      <c r="N2" s="2897"/>
      <c r="O2" s="2897" t="s">
        <v>1790</v>
      </c>
      <c r="P2" s="2930"/>
      <c r="Q2" s="1482"/>
    </row>
    <row r="3" spans="1:17" ht="15" customHeight="1">
      <c r="A3" s="1480"/>
      <c r="B3" s="1481"/>
      <c r="C3" s="1635" t="s">
        <v>1617</v>
      </c>
      <c r="D3" s="2162"/>
      <c r="E3" s="2163" t="str">
        <f>'Data Sheet'!$C$40</f>
        <v>April 12, 2018</v>
      </c>
      <c r="F3" s="1484"/>
      <c r="G3" s="2139" t="str">
        <f>'Data Sheet'!$C$38</f>
        <v>December 31, 2017</v>
      </c>
      <c r="H3" s="1826"/>
      <c r="I3" s="1483"/>
      <c r="J3" s="2937"/>
      <c r="K3" s="1635"/>
      <c r="L3" s="1484"/>
      <c r="M3" s="2937" t="s">
        <v>1617</v>
      </c>
      <c r="N3" s="2949"/>
      <c r="O3" s="2977" t="str">
        <f>'Data Sheet'!$C$40</f>
        <v>April 12, 2018</v>
      </c>
      <c r="P3" s="2980" t="str">
        <f>'Data Sheet'!$C$38</f>
        <v>December 31, 2017</v>
      </c>
      <c r="Q3" s="1826"/>
    </row>
    <row r="4" spans="1:17" ht="15" customHeight="1">
      <c r="A4" s="2165" t="s">
        <v>3682</v>
      </c>
      <c r="B4" s="2166"/>
      <c r="C4" s="2166"/>
      <c r="D4" s="1517"/>
      <c r="E4" s="1517"/>
      <c r="F4" s="1517"/>
      <c r="G4" s="2167"/>
      <c r="H4" s="1482"/>
      <c r="I4" s="1940" t="s">
        <v>3683</v>
      </c>
      <c r="J4" s="2931"/>
      <c r="K4" s="1517"/>
      <c r="L4" s="1517"/>
      <c r="M4" s="2931"/>
      <c r="N4" s="2931"/>
      <c r="O4" s="2931"/>
      <c r="P4" s="2931"/>
      <c r="Q4" s="1482"/>
    </row>
    <row r="5" spans="1:17">
      <c r="A5" s="2126" t="s">
        <v>3684</v>
      </c>
      <c r="B5" s="1925"/>
      <c r="C5" s="1925"/>
      <c r="D5" s="1925"/>
      <c r="E5" s="1925"/>
      <c r="F5" s="1925"/>
      <c r="G5" s="2169"/>
      <c r="H5" s="1826"/>
      <c r="I5" s="2126" t="s">
        <v>3685</v>
      </c>
      <c r="J5" s="2966"/>
      <c r="K5" s="1925"/>
      <c r="L5" s="1925"/>
      <c r="M5" s="2966"/>
      <c r="N5" s="2966"/>
      <c r="O5" s="2966"/>
      <c r="P5" s="2966"/>
      <c r="Q5" s="1826"/>
    </row>
    <row r="6" spans="1:17">
      <c r="A6" s="1480"/>
      <c r="B6" s="1502"/>
      <c r="C6" s="1502"/>
      <c r="D6" s="1502"/>
      <c r="E6" s="1502"/>
      <c r="F6" s="1502"/>
      <c r="G6" s="1518"/>
      <c r="H6" s="1482"/>
      <c r="I6" s="1480"/>
      <c r="J6" s="2930"/>
      <c r="K6" s="1502"/>
      <c r="L6" s="1502"/>
      <c r="M6" s="2930"/>
      <c r="N6" s="2930"/>
      <c r="O6" s="2930"/>
      <c r="P6" s="2930"/>
      <c r="Q6" s="1482"/>
    </row>
    <row r="7" spans="1:17">
      <c r="A7" s="1480" t="s">
        <v>2386</v>
      </c>
      <c r="B7" s="1502" t="s">
        <v>3686</v>
      </c>
      <c r="C7" s="1502"/>
      <c r="D7" s="1502"/>
      <c r="E7" s="1502"/>
      <c r="F7" s="1502"/>
      <c r="G7" s="1732"/>
      <c r="H7" s="1482"/>
      <c r="I7" s="1480"/>
      <c r="J7" s="2930" t="s">
        <v>4409</v>
      </c>
      <c r="K7" s="1502"/>
      <c r="L7" s="1502"/>
      <c r="M7" s="2930"/>
      <c r="N7" s="2930"/>
      <c r="O7" s="2930"/>
      <c r="P7" s="2930"/>
      <c r="Q7" s="1482"/>
    </row>
    <row r="8" spans="1:17">
      <c r="A8" s="1480"/>
      <c r="B8" s="1502" t="s">
        <v>3687</v>
      </c>
      <c r="C8" s="1502"/>
      <c r="D8" s="1502"/>
      <c r="E8" s="1502"/>
      <c r="F8" s="1502"/>
      <c r="G8" s="1732"/>
      <c r="H8" s="1482"/>
      <c r="I8" s="1480"/>
      <c r="J8" s="2930" t="s">
        <v>3688</v>
      </c>
      <c r="K8" s="1502"/>
      <c r="L8" s="1502"/>
      <c r="M8" s="2930"/>
      <c r="N8" s="2930"/>
      <c r="O8" s="2930"/>
      <c r="P8" s="2930"/>
      <c r="Q8" s="1482"/>
    </row>
    <row r="9" spans="1:17">
      <c r="A9" s="1480" t="s">
        <v>2303</v>
      </c>
      <c r="B9" s="1502" t="s">
        <v>3689</v>
      </c>
      <c r="C9" s="1502"/>
      <c r="D9" s="1502"/>
      <c r="E9" s="1502"/>
      <c r="F9" s="1502"/>
      <c r="G9" s="1732"/>
      <c r="H9" s="1482"/>
      <c r="I9" s="1480"/>
      <c r="J9" s="2930" t="s">
        <v>3690</v>
      </c>
      <c r="K9" s="1502"/>
      <c r="L9" s="1502"/>
      <c r="M9" s="2930"/>
      <c r="N9" s="2930"/>
      <c r="O9" s="2930"/>
      <c r="P9" s="2930"/>
      <c r="Q9" s="1482"/>
    </row>
    <row r="10" spans="1:17">
      <c r="A10" s="1480"/>
      <c r="B10" s="1502" t="s">
        <v>3691</v>
      </c>
      <c r="C10" s="1502"/>
      <c r="D10" s="1502"/>
      <c r="E10" s="1502"/>
      <c r="F10" s="1502"/>
      <c r="G10" s="1732"/>
      <c r="H10" s="1482"/>
      <c r="I10" s="1480"/>
      <c r="J10" s="2930" t="s">
        <v>3692</v>
      </c>
      <c r="K10" s="1502"/>
      <c r="L10" s="1502"/>
      <c r="M10" s="2930"/>
      <c r="N10" s="2930"/>
      <c r="O10" s="2930"/>
      <c r="P10" s="2930"/>
      <c r="Q10" s="1482"/>
    </row>
    <row r="11" spans="1:17">
      <c r="A11" s="1480"/>
      <c r="B11" s="1502" t="s">
        <v>3693</v>
      </c>
      <c r="C11" s="1502"/>
      <c r="D11" s="1502"/>
      <c r="E11" s="1502"/>
      <c r="F11" s="1502"/>
      <c r="G11" s="1732"/>
      <c r="H11" s="1482"/>
      <c r="I11" s="1480" t="s">
        <v>3694</v>
      </c>
      <c r="J11" s="2930" t="s">
        <v>4410</v>
      </c>
      <c r="K11" s="1502"/>
      <c r="L11" s="1502"/>
      <c r="M11" s="2930"/>
      <c r="N11" s="2930"/>
      <c r="O11" s="2930"/>
      <c r="P11" s="2930"/>
      <c r="Q11" s="1482"/>
    </row>
    <row r="12" spans="1:17">
      <c r="A12" s="1480" t="s">
        <v>2304</v>
      </c>
      <c r="B12" s="1502" t="s">
        <v>3695</v>
      </c>
      <c r="C12" s="1502"/>
      <c r="D12" s="1502"/>
      <c r="E12" s="1502"/>
      <c r="F12" s="1502"/>
      <c r="G12" s="1732"/>
      <c r="H12" s="1482"/>
      <c r="I12" s="1480"/>
      <c r="J12" s="2930" t="s">
        <v>3696</v>
      </c>
      <c r="K12" s="1502"/>
      <c r="L12" s="1502"/>
      <c r="M12" s="2930"/>
      <c r="N12" s="2930"/>
      <c r="O12" s="2930"/>
      <c r="P12" s="2930"/>
      <c r="Q12" s="1482"/>
    </row>
    <row r="13" spans="1:17">
      <c r="A13" s="1480"/>
      <c r="B13" s="1502" t="s">
        <v>3413</v>
      </c>
      <c r="C13" s="1502"/>
      <c r="D13" s="1502"/>
      <c r="E13" s="1502"/>
      <c r="F13" s="1502"/>
      <c r="G13" s="1732"/>
      <c r="H13" s="1482"/>
      <c r="I13" s="1480"/>
      <c r="J13" s="2930" t="s">
        <v>3697</v>
      </c>
      <c r="K13" s="1502"/>
      <c r="L13" s="1502"/>
      <c r="M13" s="2930"/>
      <c r="N13" s="2930"/>
      <c r="O13" s="2930"/>
      <c r="P13" s="2930"/>
      <c r="Q13" s="1482"/>
    </row>
    <row r="14" spans="1:17">
      <c r="A14" s="1480"/>
      <c r="B14" s="1502" t="s">
        <v>3698</v>
      </c>
      <c r="C14" s="1502"/>
      <c r="D14" s="1502"/>
      <c r="E14" s="1502"/>
      <c r="F14" s="1502"/>
      <c r="G14" s="1732"/>
      <c r="H14" s="1482"/>
      <c r="I14" s="1480" t="s">
        <v>3699</v>
      </c>
      <c r="J14" s="2930" t="s">
        <v>3700</v>
      </c>
      <c r="K14" s="1502"/>
      <c r="L14" s="1502"/>
      <c r="M14" s="2930"/>
      <c r="N14" s="2930"/>
      <c r="O14" s="2930"/>
      <c r="P14" s="2930"/>
      <c r="Q14" s="1482"/>
    </row>
    <row r="15" spans="1:17">
      <c r="A15" s="1480"/>
      <c r="B15" s="1502" t="s">
        <v>2588</v>
      </c>
      <c r="C15" s="1502"/>
      <c r="D15" s="1502"/>
      <c r="E15" s="1502"/>
      <c r="F15" s="1502"/>
      <c r="G15" s="1732"/>
      <c r="H15" s="1482"/>
      <c r="I15" s="1480"/>
      <c r="J15" s="2930" t="s">
        <v>2589</v>
      </c>
      <c r="K15" s="1502"/>
      <c r="L15" s="1502"/>
      <c r="M15" s="2930"/>
      <c r="N15" s="2930"/>
      <c r="O15" s="2930"/>
      <c r="P15" s="2930"/>
      <c r="Q15" s="1482"/>
    </row>
    <row r="16" spans="1:17">
      <c r="A16" s="1480"/>
      <c r="B16" s="1502" t="s">
        <v>3419</v>
      </c>
      <c r="C16" s="1502"/>
      <c r="D16" s="1502"/>
      <c r="E16" s="1502"/>
      <c r="F16" s="1502"/>
      <c r="G16" s="1732"/>
      <c r="H16" s="1482"/>
      <c r="I16" s="1480"/>
      <c r="J16" s="2930" t="s">
        <v>2590</v>
      </c>
      <c r="K16" s="1502"/>
      <c r="L16" s="1502"/>
      <c r="M16" s="2930"/>
      <c r="N16" s="2930"/>
      <c r="O16" s="2930"/>
      <c r="P16" s="2930"/>
      <c r="Q16" s="1482"/>
    </row>
    <row r="17" spans="1:17">
      <c r="A17" s="1480"/>
      <c r="B17" s="1502" t="s">
        <v>3421</v>
      </c>
      <c r="C17" s="1502"/>
      <c r="D17" s="1502"/>
      <c r="E17" s="1502"/>
      <c r="F17" s="1502"/>
      <c r="G17" s="1732"/>
      <c r="H17" s="1482"/>
      <c r="I17" s="1480"/>
      <c r="J17" s="2930" t="s">
        <v>2591</v>
      </c>
      <c r="K17" s="1502"/>
      <c r="L17" s="1502"/>
      <c r="M17" s="2930"/>
      <c r="N17" s="2930"/>
      <c r="O17" s="2930"/>
      <c r="P17" s="2930"/>
      <c r="Q17" s="1482"/>
    </row>
    <row r="18" spans="1:17">
      <c r="A18" s="1480"/>
      <c r="B18" s="1502" t="s">
        <v>2592</v>
      </c>
      <c r="C18" s="1502"/>
      <c r="D18" s="1502"/>
      <c r="E18" s="1502"/>
      <c r="F18" s="1502"/>
      <c r="G18" s="1732"/>
      <c r="H18" s="1482"/>
      <c r="I18" s="1480"/>
      <c r="J18" s="2930" t="s">
        <v>2593</v>
      </c>
      <c r="K18" s="1502"/>
      <c r="L18" s="1502"/>
      <c r="M18" s="2930"/>
      <c r="N18" s="2930"/>
      <c r="O18" s="2930"/>
      <c r="P18" s="2930"/>
      <c r="Q18" s="1482"/>
    </row>
    <row r="19" spans="1:17">
      <c r="A19" s="1480"/>
      <c r="B19" s="1502" t="s">
        <v>685</v>
      </c>
      <c r="C19" s="1502"/>
      <c r="D19" s="1502"/>
      <c r="E19" s="1502"/>
      <c r="F19" s="1502"/>
      <c r="G19" s="1732"/>
      <c r="H19" s="1482"/>
      <c r="I19" s="1480"/>
      <c r="J19" s="2930" t="s">
        <v>686</v>
      </c>
      <c r="K19" s="1502"/>
      <c r="L19" s="1502"/>
      <c r="M19" s="2930"/>
      <c r="N19" s="2930"/>
      <c r="O19" s="2930"/>
      <c r="P19" s="2930"/>
      <c r="Q19" s="1482"/>
    </row>
    <row r="20" spans="1:17">
      <c r="A20" s="1480"/>
      <c r="B20" s="1502" t="s">
        <v>687</v>
      </c>
      <c r="C20" s="1502"/>
      <c r="D20" s="1502"/>
      <c r="E20" s="1502"/>
      <c r="F20" s="1502"/>
      <c r="G20" s="1732"/>
      <c r="H20" s="1482"/>
      <c r="I20" s="1480"/>
      <c r="J20" s="2930" t="s">
        <v>688</v>
      </c>
      <c r="K20" s="1502"/>
      <c r="L20" s="1502"/>
      <c r="M20" s="2930"/>
      <c r="N20" s="2930"/>
      <c r="O20" s="2930"/>
      <c r="P20" s="2930"/>
      <c r="Q20" s="1482"/>
    </row>
    <row r="21" spans="1:17">
      <c r="A21" s="1480"/>
      <c r="B21" s="1502" t="s">
        <v>689</v>
      </c>
      <c r="C21" s="1502"/>
      <c r="D21" s="1502"/>
      <c r="E21" s="1502"/>
      <c r="F21" s="1502"/>
      <c r="G21" s="1732"/>
      <c r="H21" s="1482"/>
      <c r="I21" s="1480"/>
      <c r="J21" s="2930" t="s">
        <v>690</v>
      </c>
      <c r="K21" s="1502"/>
      <c r="L21" s="1502"/>
      <c r="M21" s="2930"/>
      <c r="N21" s="2930"/>
      <c r="O21" s="2930"/>
      <c r="P21" s="2930"/>
      <c r="Q21" s="1482"/>
    </row>
    <row r="22" spans="1:17">
      <c r="A22" s="1480"/>
      <c r="B22" s="1502" t="s">
        <v>691</v>
      </c>
      <c r="C22" s="1502"/>
      <c r="D22" s="1502"/>
      <c r="E22" s="1502"/>
      <c r="F22" s="1502"/>
      <c r="G22" s="1732"/>
      <c r="H22" s="1482"/>
      <c r="I22" s="1480" t="s">
        <v>692</v>
      </c>
      <c r="J22" s="2930" t="s">
        <v>693</v>
      </c>
      <c r="K22" s="1502"/>
      <c r="L22" s="1502"/>
      <c r="M22" s="2930"/>
      <c r="N22" s="2930"/>
      <c r="O22" s="2930"/>
      <c r="P22" s="2930"/>
      <c r="Q22" s="1482"/>
    </row>
    <row r="23" spans="1:17">
      <c r="A23" s="1480"/>
      <c r="B23" s="1502" t="s">
        <v>694</v>
      </c>
      <c r="C23" s="1502"/>
      <c r="D23" s="1502"/>
      <c r="E23" s="1502"/>
      <c r="F23" s="1502"/>
      <c r="G23" s="1732"/>
      <c r="H23" s="1482"/>
      <c r="I23" s="1480"/>
      <c r="J23" s="2930" t="s">
        <v>695</v>
      </c>
      <c r="K23" s="1502"/>
      <c r="L23" s="1502"/>
      <c r="M23" s="2930"/>
      <c r="N23" s="2930"/>
      <c r="O23" s="2930"/>
      <c r="P23" s="2930"/>
      <c r="Q23" s="1482"/>
    </row>
    <row r="24" spans="1:17">
      <c r="A24" s="1480"/>
      <c r="B24" s="1502" t="s">
        <v>696</v>
      </c>
      <c r="C24" s="1502"/>
      <c r="D24" s="1502"/>
      <c r="E24" s="1502"/>
      <c r="F24" s="1502"/>
      <c r="G24" s="1732"/>
      <c r="H24" s="1482"/>
      <c r="I24" s="2170"/>
      <c r="J24" s="2930" t="s">
        <v>697</v>
      </c>
      <c r="K24" s="1502"/>
      <c r="L24" s="1502"/>
      <c r="M24" s="2930"/>
      <c r="N24" s="2930"/>
      <c r="O24" s="2930"/>
      <c r="P24" s="2930"/>
      <c r="Q24" s="1482"/>
    </row>
    <row r="25" spans="1:17">
      <c r="A25" s="1480"/>
      <c r="B25" s="1502" t="s">
        <v>2636</v>
      </c>
      <c r="C25" s="1502"/>
      <c r="D25" s="1502"/>
      <c r="E25" s="1502"/>
      <c r="F25" s="1502"/>
      <c r="G25" s="1732"/>
      <c r="H25" s="1482"/>
      <c r="I25" s="1480" t="s">
        <v>698</v>
      </c>
      <c r="J25" s="2930" t="s">
        <v>699</v>
      </c>
      <c r="K25" s="1502"/>
      <c r="L25" s="1502"/>
      <c r="M25" s="2930"/>
      <c r="N25" s="2930"/>
      <c r="O25" s="2930"/>
      <c r="P25" s="2930"/>
      <c r="Q25" s="1482"/>
    </row>
    <row r="26" spans="1:17">
      <c r="A26" s="1480"/>
      <c r="B26" s="1502" t="s">
        <v>700</v>
      </c>
      <c r="C26" s="1502"/>
      <c r="D26" s="1502"/>
      <c r="E26" s="1502"/>
      <c r="F26" s="1502"/>
      <c r="G26" s="1732"/>
      <c r="H26" s="1482"/>
      <c r="I26" s="1480"/>
      <c r="J26" s="2930" t="s">
        <v>701</v>
      </c>
      <c r="K26" s="1502"/>
      <c r="L26" s="1502"/>
      <c r="M26" s="2930"/>
      <c r="N26" s="2930"/>
      <c r="O26" s="2930"/>
      <c r="P26" s="2930"/>
      <c r="Q26" s="1482"/>
    </row>
    <row r="27" spans="1:17">
      <c r="A27" s="1480"/>
      <c r="B27" s="1502" t="s">
        <v>3365</v>
      </c>
      <c r="C27" s="1502"/>
      <c r="D27" s="1502"/>
      <c r="E27" s="1502"/>
      <c r="F27" s="1502"/>
      <c r="G27" s="1732"/>
      <c r="H27" s="1482"/>
      <c r="I27" s="1480"/>
      <c r="J27" s="2930" t="s">
        <v>702</v>
      </c>
      <c r="K27" s="1502"/>
      <c r="L27" s="1502"/>
      <c r="M27" s="2930"/>
      <c r="N27" s="2930"/>
      <c r="O27" s="2930"/>
      <c r="P27" s="2930"/>
      <c r="Q27" s="1482"/>
    </row>
    <row r="28" spans="1:17">
      <c r="A28" s="1480"/>
      <c r="B28" s="1502" t="s">
        <v>703</v>
      </c>
      <c r="C28" s="1502"/>
      <c r="D28" s="1502"/>
      <c r="E28" s="1502"/>
      <c r="F28" s="1502"/>
      <c r="G28" s="1732"/>
      <c r="H28" s="1482"/>
      <c r="I28" s="1480"/>
      <c r="J28" s="2930" t="s">
        <v>704</v>
      </c>
      <c r="K28" s="1502"/>
      <c r="L28" s="1502"/>
      <c r="M28" s="2930"/>
      <c r="N28" s="2930"/>
      <c r="O28" s="2930"/>
      <c r="P28" s="2930"/>
      <c r="Q28" s="1482"/>
    </row>
    <row r="29" spans="1:17">
      <c r="A29" s="2170"/>
      <c r="B29" s="1502" t="s">
        <v>3563</v>
      </c>
      <c r="C29" s="1502"/>
      <c r="D29" s="1502"/>
      <c r="E29" s="1502"/>
      <c r="F29" s="1502"/>
      <c r="G29" s="1732"/>
      <c r="H29" s="1482"/>
      <c r="I29" s="1480"/>
      <c r="J29" s="2930" t="s">
        <v>705</v>
      </c>
      <c r="K29" s="1502"/>
      <c r="L29" s="1502"/>
      <c r="M29" s="2930"/>
      <c r="N29" s="2930"/>
      <c r="O29" s="2930"/>
      <c r="P29" s="2930"/>
      <c r="Q29" s="1482"/>
    </row>
    <row r="30" spans="1:17">
      <c r="A30" s="2170"/>
      <c r="B30" s="2171" t="s">
        <v>3565</v>
      </c>
      <c r="C30" s="1502"/>
      <c r="D30" s="1502"/>
      <c r="E30" s="1502"/>
      <c r="F30" s="1502"/>
      <c r="G30" s="1732"/>
      <c r="H30" s="1482"/>
      <c r="I30" s="1480"/>
      <c r="J30" s="2930" t="s">
        <v>1934</v>
      </c>
      <c r="K30" s="1502"/>
      <c r="L30" s="1502"/>
      <c r="M30" s="2930"/>
      <c r="N30" s="2930"/>
      <c r="O30" s="2930"/>
      <c r="P30" s="2930"/>
      <c r="Q30" s="1482"/>
    </row>
    <row r="31" spans="1:17">
      <c r="A31" s="2170"/>
      <c r="B31" s="2171" t="s">
        <v>1935</v>
      </c>
      <c r="C31" s="1502"/>
      <c r="D31" s="1502"/>
      <c r="E31" s="1502"/>
      <c r="F31" s="1502"/>
      <c r="G31" s="1732"/>
      <c r="H31" s="1482"/>
      <c r="I31" s="1480"/>
      <c r="J31" s="2930" t="s">
        <v>1936</v>
      </c>
      <c r="K31" s="1502"/>
      <c r="L31" s="1502"/>
      <c r="M31" s="2930"/>
      <c r="N31" s="2930"/>
      <c r="O31" s="2930"/>
      <c r="P31" s="2930"/>
      <c r="Q31" s="1482"/>
    </row>
    <row r="32" spans="1:17">
      <c r="A32" s="2170"/>
      <c r="B32" s="2172" t="s">
        <v>3568</v>
      </c>
      <c r="C32" s="1502"/>
      <c r="D32" s="1502"/>
      <c r="E32" s="1502"/>
      <c r="F32" s="1502"/>
      <c r="G32" s="1732"/>
      <c r="H32" s="1482"/>
      <c r="I32" s="1480" t="s">
        <v>1937</v>
      </c>
      <c r="J32" s="2930" t="s">
        <v>1938</v>
      </c>
      <c r="K32" s="1502"/>
      <c r="L32" s="1502"/>
      <c r="M32" s="2930"/>
      <c r="N32" s="2930"/>
      <c r="O32" s="2930"/>
      <c r="P32" s="2930"/>
      <c r="Q32" s="1482"/>
    </row>
    <row r="33" spans="1:20">
      <c r="A33" s="2170"/>
      <c r="B33" s="2171" t="s">
        <v>1939</v>
      </c>
      <c r="C33" s="1502"/>
      <c r="D33" s="1502"/>
      <c r="E33" s="1502"/>
      <c r="F33" s="1502"/>
      <c r="G33" s="1732"/>
      <c r="H33" s="1482"/>
      <c r="I33" s="1480"/>
      <c r="J33" s="2930" t="s">
        <v>1940</v>
      </c>
      <c r="K33" s="1502"/>
      <c r="L33" s="1502"/>
      <c r="M33" s="2930"/>
      <c r="N33" s="2930"/>
      <c r="O33" s="2930"/>
      <c r="P33" s="2981"/>
      <c r="Q33" s="1482"/>
    </row>
    <row r="34" spans="1:20">
      <c r="A34" s="2170"/>
      <c r="B34" s="2171" t="s">
        <v>1941</v>
      </c>
      <c r="C34" s="1502"/>
      <c r="D34" s="1502"/>
      <c r="E34" s="1502"/>
      <c r="F34" s="1502"/>
      <c r="G34" s="1732"/>
      <c r="H34" s="1482"/>
      <c r="I34" s="1480"/>
      <c r="J34" s="2930" t="s">
        <v>1942</v>
      </c>
      <c r="K34" s="1502"/>
      <c r="L34" s="1502"/>
      <c r="M34" s="2930"/>
      <c r="N34" s="2930"/>
      <c r="O34" s="2930"/>
      <c r="P34" s="2981"/>
      <c r="Q34" s="1482"/>
    </row>
    <row r="35" spans="1:20">
      <c r="A35" s="2170"/>
      <c r="B35" s="1502" t="s">
        <v>1943</v>
      </c>
      <c r="C35" s="1502"/>
      <c r="D35" s="1502"/>
      <c r="E35" s="1502"/>
      <c r="F35" s="1502"/>
      <c r="G35" s="1732"/>
      <c r="H35" s="1482"/>
      <c r="I35" s="1480"/>
      <c r="J35" s="2930" t="s">
        <v>1944</v>
      </c>
      <c r="K35" s="1502"/>
      <c r="L35" s="1502"/>
      <c r="M35" s="2930"/>
      <c r="N35" s="2930"/>
      <c r="O35" s="2930"/>
      <c r="P35" s="2981"/>
      <c r="Q35" s="1482"/>
    </row>
    <row r="36" spans="1:20">
      <c r="A36" s="2170"/>
      <c r="B36" s="1502"/>
      <c r="C36" s="1502"/>
      <c r="D36" s="1502"/>
      <c r="E36" s="1502"/>
      <c r="F36" s="1502"/>
      <c r="G36" s="1732"/>
      <c r="H36" s="1482"/>
      <c r="I36" s="2173" t="s">
        <v>1945</v>
      </c>
      <c r="J36" s="2967" t="s">
        <v>1946</v>
      </c>
      <c r="K36" s="1502"/>
      <c r="L36" s="1502"/>
      <c r="M36" s="2930"/>
      <c r="N36" s="2930"/>
      <c r="O36" s="2930"/>
      <c r="P36" s="2930"/>
      <c r="Q36" s="1482"/>
    </row>
    <row r="37" spans="1:20">
      <c r="A37" s="2090"/>
      <c r="B37" s="1518"/>
      <c r="C37" s="2083"/>
      <c r="D37" s="1833"/>
      <c r="E37" s="1833"/>
      <c r="F37" s="3807" t="s">
        <v>4609</v>
      </c>
      <c r="G37" s="3808"/>
      <c r="H37" s="2402" t="s">
        <v>3579</v>
      </c>
      <c r="I37" s="2461" t="s">
        <v>3579</v>
      </c>
      <c r="J37" s="2968"/>
      <c r="K37" s="1740" t="s">
        <v>1947</v>
      </c>
      <c r="L37" s="2174"/>
      <c r="M37" s="2922" t="s">
        <v>1948</v>
      </c>
      <c r="N37" s="2922"/>
      <c r="O37" s="2922"/>
      <c r="P37" s="2922"/>
      <c r="Q37" s="1889"/>
    </row>
    <row r="38" spans="1:20">
      <c r="A38" s="2091"/>
      <c r="B38" s="1908" t="s">
        <v>1949</v>
      </c>
      <c r="C38" s="1481"/>
      <c r="D38" s="1908" t="s">
        <v>1950</v>
      </c>
      <c r="E38" s="1908" t="s">
        <v>3573</v>
      </c>
      <c r="F38" s="1908" t="s">
        <v>3573</v>
      </c>
      <c r="G38" s="2175" t="s">
        <v>3573</v>
      </c>
      <c r="H38" s="2585" t="s">
        <v>4216</v>
      </c>
      <c r="I38" s="2461" t="s">
        <v>4216</v>
      </c>
      <c r="J38" s="2968"/>
      <c r="K38" s="1481" t="s">
        <v>1774</v>
      </c>
      <c r="L38" s="1481"/>
      <c r="M38" s="2948" t="s">
        <v>1951</v>
      </c>
      <c r="N38" s="2948" t="s">
        <v>1952</v>
      </c>
      <c r="O38" s="2978" t="s">
        <v>2318</v>
      </c>
      <c r="P38" s="2891"/>
      <c r="Q38" s="1885"/>
    </row>
    <row r="39" spans="1:20">
      <c r="A39" s="2091"/>
      <c r="B39" s="1908" t="s">
        <v>1953</v>
      </c>
      <c r="C39" s="1908" t="s">
        <v>3575</v>
      </c>
      <c r="D39" s="1908" t="s">
        <v>3576</v>
      </c>
      <c r="E39" s="1908" t="s">
        <v>3577</v>
      </c>
      <c r="F39" s="1908" t="s">
        <v>3578</v>
      </c>
      <c r="G39" s="2176" t="s">
        <v>3578</v>
      </c>
      <c r="H39" s="2585" t="s">
        <v>4218</v>
      </c>
      <c r="I39" s="2461" t="s">
        <v>4220</v>
      </c>
      <c r="J39" s="2968"/>
      <c r="K39" s="1908" t="s">
        <v>3579</v>
      </c>
      <c r="L39" s="1908" t="s">
        <v>3579</v>
      </c>
      <c r="M39" s="2948" t="s">
        <v>521</v>
      </c>
      <c r="N39" s="2948" t="s">
        <v>521</v>
      </c>
      <c r="O39" s="2978" t="s">
        <v>521</v>
      </c>
      <c r="P39" s="2900" t="s">
        <v>1954</v>
      </c>
      <c r="Q39" s="1834" t="s">
        <v>1955</v>
      </c>
    </row>
    <row r="40" spans="1:20">
      <c r="A40" s="2091" t="s">
        <v>1714</v>
      </c>
      <c r="B40" s="1908" t="s">
        <v>1956</v>
      </c>
      <c r="C40" s="1908" t="s">
        <v>3585</v>
      </c>
      <c r="D40" s="1908" t="s">
        <v>3586</v>
      </c>
      <c r="E40" s="1908" t="s">
        <v>1951</v>
      </c>
      <c r="F40" s="1908" t="s">
        <v>3588</v>
      </c>
      <c r="G40" s="2176" t="s">
        <v>3589</v>
      </c>
      <c r="H40" s="2585" t="s">
        <v>4217</v>
      </c>
      <c r="I40" s="2461" t="s">
        <v>4221</v>
      </c>
      <c r="J40" s="2968"/>
      <c r="K40" s="1908" t="s">
        <v>1383</v>
      </c>
      <c r="L40" s="1908" t="s">
        <v>1958</v>
      </c>
      <c r="M40" s="2948" t="s">
        <v>3591</v>
      </c>
      <c r="N40" s="2948" t="s">
        <v>3591</v>
      </c>
      <c r="O40" s="2978" t="s">
        <v>3591</v>
      </c>
      <c r="P40" s="2900" t="s">
        <v>1959</v>
      </c>
      <c r="Q40" s="1834" t="s">
        <v>1717</v>
      </c>
    </row>
    <row r="41" spans="1:20">
      <c r="A41" s="2093" t="s">
        <v>1717</v>
      </c>
      <c r="B41" s="1498" t="s">
        <v>3005</v>
      </c>
      <c r="C41" s="1498" t="s">
        <v>3006</v>
      </c>
      <c r="D41" s="1498" t="s">
        <v>3007</v>
      </c>
      <c r="E41" s="1498" t="s">
        <v>3008</v>
      </c>
      <c r="F41" s="1498" t="s">
        <v>2334</v>
      </c>
      <c r="G41" s="2177" t="s">
        <v>2335</v>
      </c>
      <c r="H41" s="2586" t="s">
        <v>2336</v>
      </c>
      <c r="I41" s="2589"/>
      <c r="J41" s="2942" t="s">
        <v>4219</v>
      </c>
      <c r="K41" s="1498" t="s">
        <v>2337</v>
      </c>
      <c r="L41" s="1498" t="s">
        <v>2338</v>
      </c>
      <c r="M41" s="2936" t="s">
        <v>2339</v>
      </c>
      <c r="N41" s="2936" t="s">
        <v>2340</v>
      </c>
      <c r="O41" s="2979" t="s">
        <v>2341</v>
      </c>
      <c r="P41" s="2982" t="s">
        <v>181</v>
      </c>
      <c r="Q41" s="1837"/>
    </row>
    <row r="42" spans="1:20">
      <c r="A42" s="2093">
        <v>1</v>
      </c>
      <c r="B42" s="3809" t="s">
        <v>4810</v>
      </c>
      <c r="C42" s="3809"/>
      <c r="D42" s="3809"/>
      <c r="E42" s="3809"/>
      <c r="F42" s="3809"/>
      <c r="G42" s="2818"/>
      <c r="H42" s="2803"/>
      <c r="I42" s="2819"/>
      <c r="J42" s="2942"/>
      <c r="K42" s="2800"/>
      <c r="L42" s="2800"/>
      <c r="M42" s="2949"/>
      <c r="N42" s="2949"/>
      <c r="O42" s="2949"/>
      <c r="P42" s="2937"/>
      <c r="Q42" s="2803">
        <v>1</v>
      </c>
      <c r="R42" s="2792"/>
    </row>
    <row r="43" spans="1:20">
      <c r="A43" s="2093">
        <v>2</v>
      </c>
      <c r="B43" s="2791" t="s">
        <v>4811</v>
      </c>
      <c r="C43" s="2791" t="s">
        <v>4788</v>
      </c>
      <c r="D43" s="2791"/>
      <c r="E43" s="2791"/>
      <c r="F43" s="2791"/>
      <c r="G43" s="2818"/>
      <c r="H43" s="2803"/>
      <c r="I43" s="2819"/>
      <c r="J43" s="2942">
        <v>359</v>
      </c>
      <c r="K43" s="2800"/>
      <c r="L43" s="2800"/>
      <c r="M43" s="2949"/>
      <c r="N43" s="2949">
        <v>7878</v>
      </c>
      <c r="O43" s="2949"/>
      <c r="P43" s="2937">
        <f>M43+N43+O43</f>
        <v>7878</v>
      </c>
      <c r="Q43" s="2803">
        <v>2</v>
      </c>
      <c r="R43" s="3363"/>
      <c r="S43" s="3363"/>
      <c r="T43" s="3363"/>
    </row>
    <row r="44" spans="1:20">
      <c r="A44" s="2093">
        <v>3</v>
      </c>
      <c r="B44" s="2791" t="s">
        <v>4812</v>
      </c>
      <c r="C44" s="2791" t="s">
        <v>4788</v>
      </c>
      <c r="D44" s="2791"/>
      <c r="E44" s="2791"/>
      <c r="F44" s="2791"/>
      <c r="G44" s="2818"/>
      <c r="H44" s="2803"/>
      <c r="I44" s="2819"/>
      <c r="J44" s="2942">
        <v>3208</v>
      </c>
      <c r="K44" s="2800"/>
      <c r="L44" s="2800"/>
      <c r="M44" s="2949"/>
      <c r="N44" s="2949">
        <v>322591</v>
      </c>
      <c r="O44" s="2949"/>
      <c r="P44" s="2937">
        <f t="shared" ref="P44:P54" si="0">M44+N44+O44</f>
        <v>322591</v>
      </c>
      <c r="Q44" s="2803">
        <v>3</v>
      </c>
      <c r="R44" s="3363"/>
      <c r="S44" s="3363"/>
      <c r="T44" s="3363"/>
    </row>
    <row r="45" spans="1:20">
      <c r="A45" s="2093">
        <v>4</v>
      </c>
      <c r="B45" s="2791" t="s">
        <v>4813</v>
      </c>
      <c r="C45" s="2791" t="s">
        <v>4788</v>
      </c>
      <c r="D45" s="2791"/>
      <c r="E45" s="2791"/>
      <c r="F45" s="2791"/>
      <c r="G45" s="2818"/>
      <c r="H45" s="2804"/>
      <c r="I45" s="2819"/>
      <c r="J45" s="2942">
        <v>1093</v>
      </c>
      <c r="K45" s="2800"/>
      <c r="L45" s="2800"/>
      <c r="M45" s="2949"/>
      <c r="N45" s="2949">
        <v>118276</v>
      </c>
      <c r="O45" s="2949"/>
      <c r="P45" s="2937">
        <f t="shared" si="0"/>
        <v>118276</v>
      </c>
      <c r="Q45" s="2803">
        <v>4</v>
      </c>
      <c r="R45" s="3363"/>
      <c r="S45" s="3363"/>
      <c r="T45" s="3363"/>
    </row>
    <row r="46" spans="1:20">
      <c r="A46" s="2093">
        <v>5</v>
      </c>
      <c r="B46" s="2791"/>
      <c r="C46" s="2791"/>
      <c r="D46" s="2791"/>
      <c r="E46" s="2791"/>
      <c r="F46" s="2791"/>
      <c r="G46" s="2818"/>
      <c r="H46" s="2803"/>
      <c r="I46" s="2819"/>
      <c r="J46" s="2942"/>
      <c r="K46" s="2800"/>
      <c r="L46" s="2800"/>
      <c r="M46" s="2949"/>
      <c r="N46" s="2949"/>
      <c r="O46" s="2949"/>
      <c r="P46" s="3527">
        <f t="shared" si="0"/>
        <v>0</v>
      </c>
      <c r="Q46" s="2803">
        <v>5</v>
      </c>
      <c r="R46" s="3363"/>
      <c r="S46" s="3363"/>
      <c r="T46" s="3363"/>
    </row>
    <row r="47" spans="1:20">
      <c r="A47" s="2093">
        <v>6</v>
      </c>
      <c r="B47" s="2791" t="s">
        <v>4814</v>
      </c>
      <c r="C47" s="2791"/>
      <c r="D47" s="2791"/>
      <c r="E47" s="2791"/>
      <c r="F47" s="2791"/>
      <c r="G47" s="2818"/>
      <c r="H47" s="2803"/>
      <c r="I47" s="2819"/>
      <c r="J47" s="2942"/>
      <c r="K47" s="2800"/>
      <c r="L47" s="2800"/>
      <c r="M47" s="2949"/>
      <c r="N47" s="2949"/>
      <c r="O47" s="2949"/>
      <c r="P47" s="3527">
        <f t="shared" si="0"/>
        <v>0</v>
      </c>
      <c r="Q47" s="2803">
        <v>6</v>
      </c>
      <c r="R47" s="3363"/>
      <c r="S47" s="3363"/>
      <c r="T47" s="3363"/>
    </row>
    <row r="48" spans="1:20">
      <c r="A48" s="2093">
        <v>7</v>
      </c>
      <c r="B48" s="2791" t="s">
        <v>6427</v>
      </c>
      <c r="C48" s="2791" t="s">
        <v>4818</v>
      </c>
      <c r="D48" s="2791" t="s">
        <v>4819</v>
      </c>
      <c r="E48" s="2791"/>
      <c r="F48" s="2791"/>
      <c r="G48" s="2818"/>
      <c r="H48" s="2803"/>
      <c r="I48" s="2819"/>
      <c r="J48" s="2942">
        <v>2328</v>
      </c>
      <c r="K48" s="2800"/>
      <c r="L48" s="2800"/>
      <c r="M48" s="3348"/>
      <c r="N48" s="2949">
        <v>151308</v>
      </c>
      <c r="O48" s="3348"/>
      <c r="P48" s="2937">
        <f t="shared" si="0"/>
        <v>151308</v>
      </c>
      <c r="Q48" s="2803">
        <v>7</v>
      </c>
      <c r="R48" s="3363"/>
      <c r="S48" s="3363"/>
      <c r="T48" s="3363"/>
    </row>
    <row r="49" spans="1:20">
      <c r="A49" s="2093">
        <v>8</v>
      </c>
      <c r="B49" s="2791" t="s">
        <v>4815</v>
      </c>
      <c r="C49" s="2791" t="s">
        <v>4818</v>
      </c>
      <c r="D49" s="2791" t="s">
        <v>4820</v>
      </c>
      <c r="E49" s="2791"/>
      <c r="F49" s="2791"/>
      <c r="G49" s="2818"/>
      <c r="H49" s="2803"/>
      <c r="I49" s="2819"/>
      <c r="J49" s="2942">
        <v>241654</v>
      </c>
      <c r="K49" s="2800"/>
      <c r="L49" s="2800"/>
      <c r="M49" s="3348"/>
      <c r="N49" s="2949">
        <v>18128350</v>
      </c>
      <c r="O49" s="3348"/>
      <c r="P49" s="2937">
        <f t="shared" si="0"/>
        <v>18128350</v>
      </c>
      <c r="Q49" s="2803">
        <v>8</v>
      </c>
      <c r="R49" s="3363"/>
      <c r="S49" s="3363"/>
      <c r="T49" s="3363"/>
    </row>
    <row r="50" spans="1:20">
      <c r="A50" s="2093">
        <v>9</v>
      </c>
      <c r="B50" s="2791" t="s">
        <v>4816</v>
      </c>
      <c r="C50" s="2791" t="s">
        <v>4818</v>
      </c>
      <c r="D50" s="2791" t="s">
        <v>4821</v>
      </c>
      <c r="E50" s="2791"/>
      <c r="F50" s="2791"/>
      <c r="G50" s="2818"/>
      <c r="H50" s="2803"/>
      <c r="I50" s="2819"/>
      <c r="J50" s="2942">
        <v>83713</v>
      </c>
      <c r="K50" s="2800"/>
      <c r="L50" s="2800"/>
      <c r="M50" s="3348"/>
      <c r="N50" s="2949">
        <v>7195028</v>
      </c>
      <c r="O50" s="3348"/>
      <c r="P50" s="2937">
        <f t="shared" si="0"/>
        <v>7195028</v>
      </c>
      <c r="Q50" s="2803">
        <v>9</v>
      </c>
      <c r="R50" s="3363"/>
      <c r="S50" s="3363"/>
      <c r="T50" s="3363"/>
    </row>
    <row r="51" spans="1:20">
      <c r="A51" s="2093">
        <v>10</v>
      </c>
      <c r="B51" s="2791" t="s">
        <v>6428</v>
      </c>
      <c r="C51" s="2791" t="s">
        <v>4818</v>
      </c>
      <c r="D51" s="2791" t="s">
        <v>6430</v>
      </c>
      <c r="E51" s="2791"/>
      <c r="F51" s="2791"/>
      <c r="G51" s="2818"/>
      <c r="H51" s="2803"/>
      <c r="I51" s="2819"/>
      <c r="J51" s="2942">
        <v>2112</v>
      </c>
      <c r="K51" s="2800"/>
      <c r="L51" s="2800"/>
      <c r="M51" s="2949">
        <v>837</v>
      </c>
      <c r="N51" s="2949">
        <v>50343</v>
      </c>
      <c r="O51" s="3348"/>
      <c r="P51" s="2937">
        <f t="shared" si="0"/>
        <v>51180</v>
      </c>
      <c r="Q51" s="2803">
        <v>10</v>
      </c>
      <c r="R51" s="3363"/>
      <c r="S51" s="3363"/>
      <c r="T51" s="3363"/>
    </row>
    <row r="52" spans="1:20">
      <c r="A52" s="2093">
        <v>11</v>
      </c>
      <c r="B52" s="2791" t="s">
        <v>4817</v>
      </c>
      <c r="C52" s="2791" t="s">
        <v>4818</v>
      </c>
      <c r="D52" s="2791" t="s">
        <v>6431</v>
      </c>
      <c r="E52" s="2791"/>
      <c r="F52" s="2791"/>
      <c r="G52" s="2818"/>
      <c r="H52" s="2803"/>
      <c r="I52" s="2819"/>
      <c r="J52" s="2942">
        <v>2804</v>
      </c>
      <c r="K52" s="2800"/>
      <c r="L52" s="2800"/>
      <c r="M52" s="3348"/>
      <c r="N52" s="2949">
        <v>65913</v>
      </c>
      <c r="O52" s="2949">
        <v>4671</v>
      </c>
      <c r="P52" s="2937">
        <f t="shared" si="0"/>
        <v>70584</v>
      </c>
      <c r="Q52" s="2803">
        <v>11</v>
      </c>
      <c r="R52" s="3363"/>
      <c r="S52" s="3363"/>
      <c r="T52" s="3363"/>
    </row>
    <row r="53" spans="1:20">
      <c r="A53" s="2093">
        <v>12</v>
      </c>
      <c r="B53" s="2791" t="s">
        <v>6429</v>
      </c>
      <c r="C53" s="2791" t="s">
        <v>4818</v>
      </c>
      <c r="D53" s="2791" t="s">
        <v>4822</v>
      </c>
      <c r="E53" s="2791"/>
      <c r="F53" s="2791"/>
      <c r="G53" s="2818"/>
      <c r="H53" s="2803"/>
      <c r="I53" s="2819"/>
      <c r="J53" s="2942">
        <v>12</v>
      </c>
      <c r="K53" s="2800"/>
      <c r="L53" s="2800"/>
      <c r="M53" s="2949">
        <v>98</v>
      </c>
      <c r="N53" s="2949">
        <v>423</v>
      </c>
      <c r="O53" s="3348"/>
      <c r="P53" s="2937">
        <f t="shared" si="0"/>
        <v>521</v>
      </c>
      <c r="Q53" s="2803">
        <v>12</v>
      </c>
      <c r="R53" s="3363"/>
      <c r="S53" s="3363"/>
      <c r="T53" s="3363"/>
    </row>
    <row r="54" spans="1:20">
      <c r="A54" s="2093">
        <v>13</v>
      </c>
      <c r="B54" s="1484" t="s">
        <v>1176</v>
      </c>
      <c r="C54" s="1484"/>
      <c r="D54" s="1484"/>
      <c r="E54" s="1484"/>
      <c r="F54" s="1484"/>
      <c r="G54" s="2178"/>
      <c r="H54" s="1837"/>
      <c r="I54" s="2590"/>
      <c r="J54" s="2942"/>
      <c r="K54" s="1798"/>
      <c r="L54" s="1798"/>
      <c r="M54" s="2949"/>
      <c r="N54" s="2949"/>
      <c r="O54" s="2949"/>
      <c r="P54" s="3527">
        <f t="shared" si="0"/>
        <v>0</v>
      </c>
      <c r="Q54" s="2803">
        <v>13</v>
      </c>
    </row>
    <row r="55" spans="1:20" ht="15.75" thickBot="1">
      <c r="A55" s="2089">
        <v>14</v>
      </c>
      <c r="B55" s="2181" t="s">
        <v>2319</v>
      </c>
      <c r="C55" s="2182"/>
      <c r="D55" s="2182"/>
      <c r="E55" s="2182"/>
      <c r="F55" s="2182"/>
      <c r="G55" s="2183"/>
      <c r="H55" s="2403"/>
      <c r="I55" s="2591"/>
      <c r="J55" s="2969">
        <f>SUM(J42:J54,J71:J119,J134:J182,J197:J245)</f>
        <v>14055961</v>
      </c>
      <c r="K55" s="2184"/>
      <c r="L55" s="2184"/>
      <c r="M55" s="2969">
        <f>SUM(M42:M54,M71:M119,M134:M182,M197:M245)</f>
        <v>31274315</v>
      </c>
      <c r="N55" s="2969">
        <f>SUM(N42:N54,N71:N119,N134:N182,N197:N245)</f>
        <v>641316265</v>
      </c>
      <c r="O55" s="2969">
        <f>SUM(O42:O54,O71:O119,O134:O182,O197:O245)</f>
        <v>30139643</v>
      </c>
      <c r="P55" s="2969">
        <f>SUM(P42:P54,P71:P119,P134:P182,P197:P245)</f>
        <v>702730223</v>
      </c>
      <c r="Q55" s="2186">
        <v>14</v>
      </c>
    </row>
    <row r="56" spans="1:20">
      <c r="A56" s="1517"/>
      <c r="B56" s="1517"/>
      <c r="C56" s="1517"/>
      <c r="D56" s="1517"/>
      <c r="E56" s="1517"/>
      <c r="F56" s="1517"/>
      <c r="G56" s="1819"/>
      <c r="H56" s="1517"/>
      <c r="I56" s="1867"/>
      <c r="J56" s="2970"/>
    </row>
    <row r="57" spans="1:20">
      <c r="A57" s="2654" t="s">
        <v>4659</v>
      </c>
      <c r="B57" s="2527"/>
      <c r="C57" s="2455"/>
      <c r="D57" s="2455"/>
      <c r="E57" s="1517"/>
      <c r="F57" s="1517"/>
      <c r="G57" s="1819"/>
      <c r="H57" s="1517"/>
      <c r="I57" s="2654" t="s">
        <v>4659</v>
      </c>
      <c r="J57" s="2971"/>
      <c r="K57" s="2455"/>
      <c r="L57" s="2455"/>
    </row>
    <row r="58" spans="1:20">
      <c r="A58" s="1517" t="s">
        <v>1960</v>
      </c>
      <c r="B58" s="1517"/>
      <c r="C58" s="1517"/>
      <c r="D58" s="1517"/>
      <c r="E58" s="1517"/>
      <c r="F58" s="1517"/>
      <c r="G58" s="1819"/>
      <c r="H58" s="1517"/>
      <c r="I58" s="2455" t="s">
        <v>1961</v>
      </c>
      <c r="J58" s="2972"/>
      <c r="K58" s="1517"/>
      <c r="L58" s="1517"/>
      <c r="M58" s="2931"/>
      <c r="N58" s="2931"/>
      <c r="O58" s="2931"/>
      <c r="P58" s="2931"/>
      <c r="Q58" s="1517"/>
    </row>
    <row r="59" spans="1:20" ht="18">
      <c r="A59" s="2187" t="s">
        <v>414</v>
      </c>
      <c r="B59" s="2155"/>
      <c r="C59" s="2155"/>
      <c r="D59" s="2155"/>
      <c r="E59" s="2155"/>
      <c r="F59" s="2155"/>
      <c r="G59" s="2168"/>
      <c r="H59" s="2155"/>
      <c r="I59" s="1867"/>
      <c r="J59" s="2970"/>
    </row>
    <row r="60" spans="1:20" ht="15.75">
      <c r="A60" s="2154"/>
      <c r="B60" s="1915"/>
      <c r="G60" s="1817"/>
      <c r="I60" s="1867"/>
      <c r="J60" s="2970"/>
    </row>
    <row r="61" spans="1:20" ht="15.75" thickBot="1">
      <c r="A61" s="1513" t="str">
        <f>'Data Sheet'!$C$25</f>
        <v xml:space="preserve">Niagara Mohawk Power Corporation </v>
      </c>
      <c r="B61" s="2278"/>
      <c r="C61" s="2278"/>
      <c r="D61" s="2278"/>
      <c r="E61" s="2322" t="str">
        <f>'Data Sheet'!$C$40</f>
        <v>April 12, 2018</v>
      </c>
      <c r="F61" s="2278"/>
      <c r="G61" s="2278"/>
      <c r="H61" s="3101" t="str">
        <f>'Data Sheet'!$C$38</f>
        <v>December 31, 2017</v>
      </c>
      <c r="I61" s="1513" t="str">
        <f>'Data Sheet'!$C$25</f>
        <v xml:space="preserve">Niagara Mohawk Power Corporation </v>
      </c>
      <c r="J61" s="3102"/>
      <c r="K61" s="2278"/>
      <c r="L61" s="2278"/>
      <c r="M61" s="3103"/>
      <c r="N61" s="3103"/>
      <c r="O61" s="3104" t="str">
        <f>'Data Sheet'!$C$40</f>
        <v>April 12, 2018</v>
      </c>
      <c r="P61" s="3105"/>
      <c r="Q61" s="3106" t="str">
        <f>'Data Sheet'!$C$38</f>
        <v>December 31, 2017</v>
      </c>
    </row>
    <row r="62" spans="1:20">
      <c r="A62" s="2191"/>
      <c r="B62" s="2192"/>
      <c r="C62" s="2192"/>
      <c r="D62" s="2192"/>
      <c r="E62" s="2192"/>
      <c r="F62" s="2192"/>
      <c r="G62" s="2192"/>
      <c r="H62" s="2193"/>
      <c r="I62" s="2383"/>
      <c r="J62" s="2973"/>
      <c r="K62" s="2192"/>
      <c r="L62" s="2192"/>
      <c r="M62" s="2952"/>
      <c r="N62" s="2952"/>
      <c r="O62" s="2952"/>
      <c r="P62" s="2952"/>
      <c r="Q62" s="2193"/>
    </row>
    <row r="63" spans="1:20">
      <c r="A63" s="1940" t="s">
        <v>3682</v>
      </c>
      <c r="B63" s="1517"/>
      <c r="C63" s="1517"/>
      <c r="D63" s="1517"/>
      <c r="E63" s="1517"/>
      <c r="F63" s="1517"/>
      <c r="G63" s="2168"/>
      <c r="H63" s="2248"/>
      <c r="I63" s="2461" t="s">
        <v>3683</v>
      </c>
      <c r="J63" s="2972"/>
      <c r="K63" s="1517"/>
      <c r="L63" s="1517"/>
      <c r="M63" s="2931"/>
      <c r="N63" s="2931"/>
      <c r="O63" s="2931"/>
      <c r="P63" s="2931"/>
      <c r="Q63" s="1482"/>
    </row>
    <row r="64" spans="1:20">
      <c r="A64" s="1940" t="s">
        <v>3684</v>
      </c>
      <c r="B64" s="1517"/>
      <c r="C64" s="1517"/>
      <c r="D64" s="1517"/>
      <c r="E64" s="1517"/>
      <c r="F64" s="1517"/>
      <c r="G64" s="2168"/>
      <c r="H64" s="2248"/>
      <c r="I64" s="2461" t="s">
        <v>3685</v>
      </c>
      <c r="J64" s="2972"/>
      <c r="K64" s="1517"/>
      <c r="L64" s="1517"/>
      <c r="M64" s="2931"/>
      <c r="N64" s="2931"/>
      <c r="O64" s="2931"/>
      <c r="P64" s="2931"/>
      <c r="Q64" s="1482"/>
    </row>
    <row r="65" spans="1:20">
      <c r="A65" s="2194"/>
      <c r="B65" s="2164"/>
      <c r="C65" s="2164"/>
      <c r="D65" s="2164"/>
      <c r="E65" s="2164"/>
      <c r="F65" s="2164"/>
      <c r="G65" s="2164"/>
      <c r="H65" s="2195"/>
      <c r="I65" s="2588"/>
      <c r="J65" s="2974"/>
      <c r="K65" s="2164"/>
      <c r="L65" s="2164"/>
      <c r="M65" s="2937"/>
      <c r="N65" s="2937"/>
      <c r="O65" s="2937"/>
      <c r="P65" s="2937"/>
      <c r="Q65" s="2195"/>
    </row>
    <row r="66" spans="1:20">
      <c r="A66" s="2090"/>
      <c r="B66" s="1518"/>
      <c r="C66" s="2083"/>
      <c r="D66" s="1833"/>
      <c r="E66" s="1833"/>
      <c r="F66" s="3807" t="s">
        <v>4609</v>
      </c>
      <c r="G66" s="3808"/>
      <c r="H66" s="2402" t="s">
        <v>3579</v>
      </c>
      <c r="I66" s="2461" t="s">
        <v>3579</v>
      </c>
      <c r="J66" s="2968"/>
      <c r="K66" s="1740" t="s">
        <v>1947</v>
      </c>
      <c r="L66" s="2174"/>
      <c r="M66" s="2922" t="s">
        <v>1948</v>
      </c>
      <c r="N66" s="2922"/>
      <c r="O66" s="2922"/>
      <c r="P66" s="2922"/>
      <c r="Q66" s="1889"/>
    </row>
    <row r="67" spans="1:20">
      <c r="A67" s="2091"/>
      <c r="B67" s="1908" t="s">
        <v>1949</v>
      </c>
      <c r="C67" s="1481"/>
      <c r="D67" s="1908" t="s">
        <v>1950</v>
      </c>
      <c r="E67" s="1908" t="s">
        <v>3573</v>
      </c>
      <c r="F67" s="1908" t="s">
        <v>3573</v>
      </c>
      <c r="G67" s="2175" t="s">
        <v>3573</v>
      </c>
      <c r="H67" s="2585" t="s">
        <v>4216</v>
      </c>
      <c r="I67" s="2461" t="s">
        <v>4216</v>
      </c>
      <c r="J67" s="2968"/>
      <c r="K67" s="1481" t="s">
        <v>1774</v>
      </c>
      <c r="L67" s="1481"/>
      <c r="M67" s="2948" t="s">
        <v>1951</v>
      </c>
      <c r="N67" s="2948" t="s">
        <v>1952</v>
      </c>
      <c r="O67" s="2978" t="s">
        <v>2318</v>
      </c>
      <c r="P67" s="2891"/>
      <c r="Q67" s="1885"/>
    </row>
    <row r="68" spans="1:20">
      <c r="A68" s="2091"/>
      <c r="B68" s="1908" t="s">
        <v>1953</v>
      </c>
      <c r="C68" s="1908" t="s">
        <v>3575</v>
      </c>
      <c r="D68" s="1908" t="s">
        <v>3576</v>
      </c>
      <c r="E68" s="1908" t="s">
        <v>3577</v>
      </c>
      <c r="F68" s="1908" t="s">
        <v>3578</v>
      </c>
      <c r="G68" s="2175" t="s">
        <v>3578</v>
      </c>
      <c r="H68" s="2585" t="s">
        <v>4218</v>
      </c>
      <c r="I68" s="2461" t="s">
        <v>4220</v>
      </c>
      <c r="J68" s="2968"/>
      <c r="K68" s="1908" t="s">
        <v>3579</v>
      </c>
      <c r="L68" s="1908" t="s">
        <v>3579</v>
      </c>
      <c r="M68" s="2948" t="s">
        <v>521</v>
      </c>
      <c r="N68" s="2948" t="s">
        <v>521</v>
      </c>
      <c r="O68" s="2978" t="s">
        <v>521</v>
      </c>
      <c r="P68" s="2900" t="s">
        <v>1954</v>
      </c>
      <c r="Q68" s="1834" t="s">
        <v>1955</v>
      </c>
    </row>
    <row r="69" spans="1:20">
      <c r="A69" s="2091" t="s">
        <v>1714</v>
      </c>
      <c r="B69" s="1908" t="s">
        <v>1956</v>
      </c>
      <c r="C69" s="1908" t="s">
        <v>3585</v>
      </c>
      <c r="D69" s="1908" t="s">
        <v>3586</v>
      </c>
      <c r="E69" s="1908" t="s">
        <v>1951</v>
      </c>
      <c r="F69" s="1908" t="s">
        <v>3588</v>
      </c>
      <c r="G69" s="2175" t="s">
        <v>3589</v>
      </c>
      <c r="H69" s="2585" t="s">
        <v>4217</v>
      </c>
      <c r="I69" s="2461" t="s">
        <v>4221</v>
      </c>
      <c r="J69" s="2968"/>
      <c r="K69" s="1908" t="s">
        <v>1383</v>
      </c>
      <c r="L69" s="1908" t="s">
        <v>1958</v>
      </c>
      <c r="M69" s="2948" t="s">
        <v>3591</v>
      </c>
      <c r="N69" s="2948" t="s">
        <v>3591</v>
      </c>
      <c r="O69" s="2978" t="s">
        <v>3591</v>
      </c>
      <c r="P69" s="2900" t="s">
        <v>1959</v>
      </c>
      <c r="Q69" s="1834" t="s">
        <v>1717</v>
      </c>
    </row>
    <row r="70" spans="1:20">
      <c r="A70" s="2093" t="s">
        <v>1717</v>
      </c>
      <c r="B70" s="1498" t="s">
        <v>3005</v>
      </c>
      <c r="C70" s="1498" t="s">
        <v>3006</v>
      </c>
      <c r="D70" s="1498" t="s">
        <v>3007</v>
      </c>
      <c r="E70" s="1498" t="s">
        <v>3008</v>
      </c>
      <c r="F70" s="1498" t="s">
        <v>2334</v>
      </c>
      <c r="G70" s="2177" t="s">
        <v>2335</v>
      </c>
      <c r="H70" s="2586" t="s">
        <v>2336</v>
      </c>
      <c r="I70" s="2589"/>
      <c r="J70" s="2942" t="s">
        <v>4219</v>
      </c>
      <c r="K70" s="1498" t="s">
        <v>2337</v>
      </c>
      <c r="L70" s="1498" t="s">
        <v>2338</v>
      </c>
      <c r="M70" s="2936" t="s">
        <v>2339</v>
      </c>
      <c r="N70" s="2936" t="s">
        <v>2340</v>
      </c>
      <c r="O70" s="2979" t="s">
        <v>2341</v>
      </c>
      <c r="P70" s="2982" t="s">
        <v>181</v>
      </c>
      <c r="Q70" s="1837"/>
    </row>
    <row r="71" spans="1:20">
      <c r="A71" s="2093">
        <v>1</v>
      </c>
      <c r="B71" s="1484" t="s">
        <v>6432</v>
      </c>
      <c r="C71" s="1484" t="s">
        <v>4818</v>
      </c>
      <c r="D71" s="1484" t="s">
        <v>4841</v>
      </c>
      <c r="E71" s="1484" t="s">
        <v>1774</v>
      </c>
      <c r="F71" s="1484" t="s">
        <v>1774</v>
      </c>
      <c r="G71" s="2178" t="s">
        <v>1774</v>
      </c>
      <c r="H71" s="2803"/>
      <c r="I71" s="2590" t="s">
        <v>1774</v>
      </c>
      <c r="J71" s="2942">
        <v>10536</v>
      </c>
      <c r="K71" s="1798"/>
      <c r="L71" s="1798"/>
      <c r="M71" s="2949">
        <v>10105</v>
      </c>
      <c r="N71" s="2949">
        <v>124559</v>
      </c>
      <c r="O71" s="2949"/>
      <c r="P71" s="2937">
        <f t="shared" ref="P71:P119" si="1">M71+N71+O71</f>
        <v>134664</v>
      </c>
      <c r="Q71" s="1837">
        <v>1</v>
      </c>
      <c r="R71" s="3363"/>
      <c r="S71" s="3363"/>
      <c r="T71" s="3363"/>
    </row>
    <row r="72" spans="1:20">
      <c r="A72" s="2093">
        <v>2</v>
      </c>
      <c r="B72" s="1484" t="s">
        <v>6433</v>
      </c>
      <c r="C72" s="1484" t="s">
        <v>4818</v>
      </c>
      <c r="D72" s="1484" t="s">
        <v>4842</v>
      </c>
      <c r="E72" s="1484"/>
      <c r="F72" s="1484"/>
      <c r="G72" s="2178"/>
      <c r="H72" s="2803"/>
      <c r="I72" s="2590"/>
      <c r="J72" s="2942">
        <v>5898</v>
      </c>
      <c r="K72" s="2800"/>
      <c r="L72" s="1798"/>
      <c r="M72" s="2949">
        <v>5639</v>
      </c>
      <c r="N72" s="2949">
        <v>69029</v>
      </c>
      <c r="O72" s="2949"/>
      <c r="P72" s="2937">
        <f t="shared" si="1"/>
        <v>74668</v>
      </c>
      <c r="Q72" s="1837">
        <v>2</v>
      </c>
      <c r="R72" s="3363"/>
      <c r="S72" s="3363"/>
      <c r="T72" s="3363"/>
    </row>
    <row r="73" spans="1:20">
      <c r="A73" s="2093">
        <v>3</v>
      </c>
      <c r="B73" s="1484" t="s">
        <v>6434</v>
      </c>
      <c r="C73" s="1484" t="s">
        <v>4801</v>
      </c>
      <c r="D73" s="1484" t="s">
        <v>4843</v>
      </c>
      <c r="E73" s="1484"/>
      <c r="F73" s="1484"/>
      <c r="G73" s="2178"/>
      <c r="H73" s="2803"/>
      <c r="I73" s="2590"/>
      <c r="J73" s="2942">
        <v>13378</v>
      </c>
      <c r="K73" s="2800"/>
      <c r="L73" s="1798"/>
      <c r="M73" s="2949"/>
      <c r="N73" s="2949">
        <v>1064087</v>
      </c>
      <c r="O73" s="2949"/>
      <c r="P73" s="2937">
        <f t="shared" si="1"/>
        <v>1064087</v>
      </c>
      <c r="Q73" s="1837">
        <v>3</v>
      </c>
      <c r="R73" s="3363"/>
      <c r="S73" s="3363"/>
      <c r="T73" s="3363"/>
    </row>
    <row r="74" spans="1:20">
      <c r="A74" s="2093">
        <v>4</v>
      </c>
      <c r="B74" s="1484" t="s">
        <v>6435</v>
      </c>
      <c r="C74" s="1484" t="s">
        <v>4818</v>
      </c>
      <c r="D74" s="1484" t="s">
        <v>4844</v>
      </c>
      <c r="E74" s="1484"/>
      <c r="F74" s="1484"/>
      <c r="G74" s="2178"/>
      <c r="H74" s="2804"/>
      <c r="I74" s="2590"/>
      <c r="J74" s="2942">
        <v>1854</v>
      </c>
      <c r="K74" s="2800"/>
      <c r="L74" s="1798"/>
      <c r="M74" s="2949"/>
      <c r="N74" s="2949">
        <v>45111</v>
      </c>
      <c r="O74" s="2949">
        <v>3021</v>
      </c>
      <c r="P74" s="2937">
        <f t="shared" si="1"/>
        <v>48132</v>
      </c>
      <c r="Q74" s="1837">
        <v>4</v>
      </c>
      <c r="R74" s="3363"/>
      <c r="S74" s="3363"/>
      <c r="T74" s="3363"/>
    </row>
    <row r="75" spans="1:20">
      <c r="A75" s="2093">
        <v>5</v>
      </c>
      <c r="B75" s="1484" t="s">
        <v>6436</v>
      </c>
      <c r="C75" s="1484" t="s">
        <v>4818</v>
      </c>
      <c r="D75" s="1484" t="s">
        <v>4845</v>
      </c>
      <c r="E75" s="1484"/>
      <c r="F75" s="1484"/>
      <c r="G75" s="2178"/>
      <c r="H75" s="2803"/>
      <c r="I75" s="2590"/>
      <c r="J75" s="2942">
        <v>2</v>
      </c>
      <c r="K75" s="2800"/>
      <c r="L75" s="1798"/>
      <c r="M75" s="2949"/>
      <c r="N75" s="2949">
        <v>63</v>
      </c>
      <c r="O75" s="2949"/>
      <c r="P75" s="2937">
        <f t="shared" si="1"/>
        <v>63</v>
      </c>
      <c r="Q75" s="1837">
        <v>5</v>
      </c>
      <c r="R75" s="3363"/>
      <c r="S75" s="3363"/>
      <c r="T75" s="3363"/>
    </row>
    <row r="76" spans="1:20">
      <c r="A76" s="2093">
        <v>6</v>
      </c>
      <c r="B76" s="1484" t="s">
        <v>6437</v>
      </c>
      <c r="C76" s="1484" t="s">
        <v>4818</v>
      </c>
      <c r="D76" s="1484" t="s">
        <v>4846</v>
      </c>
      <c r="E76" s="1484"/>
      <c r="F76" s="1484"/>
      <c r="G76" s="2178"/>
      <c r="H76" s="2803"/>
      <c r="I76" s="2590"/>
      <c r="J76" s="2942">
        <v>1394</v>
      </c>
      <c r="K76" s="2800"/>
      <c r="L76" s="1798"/>
      <c r="M76" s="2949"/>
      <c r="N76" s="2949">
        <v>44425</v>
      </c>
      <c r="O76" s="2949">
        <v>2434</v>
      </c>
      <c r="P76" s="2937">
        <f t="shared" si="1"/>
        <v>46859</v>
      </c>
      <c r="Q76" s="1837">
        <v>6</v>
      </c>
      <c r="R76" s="3363"/>
      <c r="S76" s="3363"/>
      <c r="T76" s="3363"/>
    </row>
    <row r="77" spans="1:20">
      <c r="A77" s="2093">
        <v>7</v>
      </c>
      <c r="B77" s="1484" t="s">
        <v>6438</v>
      </c>
      <c r="C77" s="1484" t="s">
        <v>4818</v>
      </c>
      <c r="D77" s="1484" t="s">
        <v>6461</v>
      </c>
      <c r="E77" s="1484"/>
      <c r="F77" s="1484"/>
      <c r="G77" s="2178"/>
      <c r="H77" s="2803"/>
      <c r="I77" s="2590"/>
      <c r="J77" s="2942">
        <v>3292</v>
      </c>
      <c r="K77" s="2800"/>
      <c r="L77" s="1798"/>
      <c r="M77" s="2949">
        <v>3341</v>
      </c>
      <c r="N77" s="2949">
        <v>107594</v>
      </c>
      <c r="O77" s="2949"/>
      <c r="P77" s="2937">
        <f t="shared" si="1"/>
        <v>110935</v>
      </c>
      <c r="Q77" s="1837">
        <v>7</v>
      </c>
      <c r="R77" s="3363"/>
      <c r="S77" s="3363"/>
      <c r="T77" s="3363"/>
    </row>
    <row r="78" spans="1:20">
      <c r="A78" s="2093">
        <v>8</v>
      </c>
      <c r="B78" s="1484" t="s">
        <v>6439</v>
      </c>
      <c r="C78" s="1484" t="s">
        <v>4818</v>
      </c>
      <c r="D78" s="1484" t="s">
        <v>4847</v>
      </c>
      <c r="E78" s="1484"/>
      <c r="F78" s="1484"/>
      <c r="G78" s="2178"/>
      <c r="H78" s="2803"/>
      <c r="I78" s="2590"/>
      <c r="J78" s="2942">
        <v>11385</v>
      </c>
      <c r="K78" s="2800"/>
      <c r="L78" s="1798"/>
      <c r="M78" s="2949"/>
      <c r="N78" s="2949">
        <v>1816739</v>
      </c>
      <c r="O78" s="2949"/>
      <c r="P78" s="2937">
        <f t="shared" si="1"/>
        <v>1816739</v>
      </c>
      <c r="Q78" s="1837">
        <v>8</v>
      </c>
      <c r="R78" s="3363"/>
      <c r="S78" s="3363"/>
      <c r="T78" s="3363"/>
    </row>
    <row r="79" spans="1:20">
      <c r="A79" s="2093">
        <v>9</v>
      </c>
      <c r="B79" s="1484" t="s">
        <v>6440</v>
      </c>
      <c r="C79" s="1484" t="s">
        <v>4818</v>
      </c>
      <c r="D79" s="1484" t="s">
        <v>6462</v>
      </c>
      <c r="E79" s="1484"/>
      <c r="F79" s="1484"/>
      <c r="G79" s="2178"/>
      <c r="H79" s="2803"/>
      <c r="I79" s="2590"/>
      <c r="J79" s="2942">
        <v>2237</v>
      </c>
      <c r="K79" s="2800"/>
      <c r="L79" s="1798"/>
      <c r="M79" s="2949">
        <v>717</v>
      </c>
      <c r="N79" s="2949">
        <v>56540</v>
      </c>
      <c r="O79" s="2949"/>
      <c r="P79" s="2937">
        <f t="shared" si="1"/>
        <v>57257</v>
      </c>
      <c r="Q79" s="1837">
        <v>9</v>
      </c>
      <c r="R79" s="3363"/>
      <c r="S79" s="3363"/>
      <c r="T79" s="3363"/>
    </row>
    <row r="80" spans="1:20">
      <c r="A80" s="2093">
        <v>10</v>
      </c>
      <c r="B80" s="1484" t="s">
        <v>6441</v>
      </c>
      <c r="C80" s="1484" t="s">
        <v>4818</v>
      </c>
      <c r="D80" s="1484" t="s">
        <v>4848</v>
      </c>
      <c r="E80" s="1484"/>
      <c r="F80" s="1484"/>
      <c r="G80" s="2178"/>
      <c r="H80" s="2804"/>
      <c r="I80" s="2590"/>
      <c r="J80" s="2942">
        <v>5035</v>
      </c>
      <c r="K80" s="2800"/>
      <c r="L80" s="1798"/>
      <c r="M80" s="2949"/>
      <c r="N80" s="2949">
        <v>327278</v>
      </c>
      <c r="O80" s="2949"/>
      <c r="P80" s="2937">
        <f t="shared" si="1"/>
        <v>327278</v>
      </c>
      <c r="Q80" s="1837">
        <v>10</v>
      </c>
      <c r="R80" s="3363"/>
      <c r="S80" s="3363"/>
      <c r="T80" s="3363"/>
    </row>
    <row r="81" spans="1:20">
      <c r="A81" s="2093">
        <v>11</v>
      </c>
      <c r="B81" s="1484" t="s">
        <v>6442</v>
      </c>
      <c r="C81" s="1484" t="s">
        <v>4818</v>
      </c>
      <c r="D81" s="1484" t="s">
        <v>4847</v>
      </c>
      <c r="E81" s="1484"/>
      <c r="F81" s="1484"/>
      <c r="G81" s="2178"/>
      <c r="H81" s="2803"/>
      <c r="I81" s="2590"/>
      <c r="J81" s="2942">
        <v>22174</v>
      </c>
      <c r="K81" s="2800"/>
      <c r="L81" s="1798"/>
      <c r="M81" s="2949"/>
      <c r="N81" s="2949">
        <v>3538353</v>
      </c>
      <c r="O81" s="2949"/>
      <c r="P81" s="2937">
        <f t="shared" si="1"/>
        <v>3538353</v>
      </c>
      <c r="Q81" s="1837">
        <v>11</v>
      </c>
      <c r="R81" s="3363"/>
      <c r="S81" s="3363"/>
      <c r="T81" s="3363"/>
    </row>
    <row r="82" spans="1:20">
      <c r="A82" s="2093">
        <v>12</v>
      </c>
      <c r="B82" s="1484" t="s">
        <v>6443</v>
      </c>
      <c r="C82" s="1484" t="s">
        <v>4801</v>
      </c>
      <c r="D82" s="1484" t="s">
        <v>4847</v>
      </c>
      <c r="E82" s="1484"/>
      <c r="F82" s="1484"/>
      <c r="G82" s="2178"/>
      <c r="H82" s="2803"/>
      <c r="I82" s="2590"/>
      <c r="J82" s="2942">
        <v>7050</v>
      </c>
      <c r="K82" s="2800"/>
      <c r="L82" s="1798"/>
      <c r="M82" s="2949"/>
      <c r="N82" s="2949">
        <v>1124929</v>
      </c>
      <c r="O82" s="2949"/>
      <c r="P82" s="2937">
        <f t="shared" si="1"/>
        <v>1124929</v>
      </c>
      <c r="Q82" s="1837">
        <v>12</v>
      </c>
      <c r="R82" s="3363"/>
      <c r="S82" s="3363"/>
      <c r="T82" s="3363"/>
    </row>
    <row r="83" spans="1:20">
      <c r="A83" s="2093">
        <v>13</v>
      </c>
      <c r="B83" s="1484" t="s">
        <v>4823</v>
      </c>
      <c r="C83" s="1484" t="s">
        <v>4818</v>
      </c>
      <c r="D83" s="1484" t="s">
        <v>4849</v>
      </c>
      <c r="E83" s="1484"/>
      <c r="F83" s="1484"/>
      <c r="G83" s="2178"/>
      <c r="H83" s="2803"/>
      <c r="I83" s="2590"/>
      <c r="J83" s="2942">
        <v>1028</v>
      </c>
      <c r="K83" s="2800"/>
      <c r="L83" s="1798"/>
      <c r="M83" s="2949"/>
      <c r="N83" s="2949">
        <v>23121</v>
      </c>
      <c r="O83" s="2949">
        <v>1795</v>
      </c>
      <c r="P83" s="2937">
        <f t="shared" si="1"/>
        <v>24916</v>
      </c>
      <c r="Q83" s="1837">
        <v>13</v>
      </c>
      <c r="R83" s="3363"/>
      <c r="S83" s="3363"/>
      <c r="T83" s="3363"/>
    </row>
    <row r="84" spans="1:20">
      <c r="A84" s="2093">
        <v>14</v>
      </c>
      <c r="B84" s="1484" t="s">
        <v>4824</v>
      </c>
      <c r="C84" s="1484" t="s">
        <v>4818</v>
      </c>
      <c r="D84" s="1484" t="s">
        <v>4850</v>
      </c>
      <c r="E84" s="1484"/>
      <c r="F84" s="1484"/>
      <c r="G84" s="2178"/>
      <c r="H84" s="2803"/>
      <c r="I84" s="2590"/>
      <c r="J84" s="2942">
        <v>4706</v>
      </c>
      <c r="K84" s="2800"/>
      <c r="L84" s="1798"/>
      <c r="M84" s="2949">
        <v>3926</v>
      </c>
      <c r="N84" s="2949">
        <v>182120</v>
      </c>
      <c r="O84" s="2949"/>
      <c r="P84" s="2937">
        <f t="shared" si="1"/>
        <v>186046</v>
      </c>
      <c r="Q84" s="1837">
        <v>14</v>
      </c>
      <c r="R84" s="3363"/>
      <c r="S84" s="3363"/>
      <c r="T84" s="3363"/>
    </row>
    <row r="85" spans="1:20">
      <c r="A85" s="2093">
        <v>15</v>
      </c>
      <c r="B85" s="1484" t="s">
        <v>4825</v>
      </c>
      <c r="C85" s="1484" t="s">
        <v>4818</v>
      </c>
      <c r="D85" s="1484" t="s">
        <v>4851</v>
      </c>
      <c r="E85" s="1484"/>
      <c r="F85" s="1484"/>
      <c r="G85" s="2178"/>
      <c r="H85" s="2803"/>
      <c r="I85" s="2590"/>
      <c r="J85" s="2942">
        <v>15961</v>
      </c>
      <c r="K85" s="2800"/>
      <c r="L85" s="1798"/>
      <c r="M85" s="2949">
        <v>23174</v>
      </c>
      <c r="N85" s="2949">
        <v>341839</v>
      </c>
      <c r="O85" s="2949"/>
      <c r="P85" s="2937">
        <f t="shared" si="1"/>
        <v>365013</v>
      </c>
      <c r="Q85" s="1837">
        <v>15</v>
      </c>
      <c r="R85" s="3363"/>
      <c r="S85" s="3363"/>
      <c r="T85" s="3363"/>
    </row>
    <row r="86" spans="1:20">
      <c r="A86" s="2093">
        <v>16</v>
      </c>
      <c r="B86" s="1484" t="s">
        <v>4826</v>
      </c>
      <c r="C86" s="1484" t="s">
        <v>4852</v>
      </c>
      <c r="D86" s="1484" t="s">
        <v>4853</v>
      </c>
      <c r="E86" s="1484"/>
      <c r="F86" s="1484"/>
      <c r="G86" s="2178"/>
      <c r="H86" s="2804"/>
      <c r="I86" s="2590"/>
      <c r="J86" s="2942">
        <v>15807</v>
      </c>
      <c r="K86" s="2800"/>
      <c r="L86" s="1798"/>
      <c r="M86" s="2949">
        <v>26032</v>
      </c>
      <c r="N86" s="2949">
        <v>329255</v>
      </c>
      <c r="O86" s="2949"/>
      <c r="P86" s="2937">
        <f t="shared" si="1"/>
        <v>355287</v>
      </c>
      <c r="Q86" s="1837">
        <v>16</v>
      </c>
      <c r="R86" s="3363"/>
      <c r="S86" s="3363"/>
      <c r="T86" s="3363"/>
    </row>
    <row r="87" spans="1:20">
      <c r="A87" s="2093">
        <v>17</v>
      </c>
      <c r="B87" s="1484" t="s">
        <v>4827</v>
      </c>
      <c r="C87" s="1484" t="s">
        <v>4818</v>
      </c>
      <c r="D87" s="1484" t="s">
        <v>4854</v>
      </c>
      <c r="E87" s="1484"/>
      <c r="F87" s="1484"/>
      <c r="G87" s="2178"/>
      <c r="H87" s="2803"/>
      <c r="I87" s="2590"/>
      <c r="J87" s="2942">
        <v>330</v>
      </c>
      <c r="K87" s="2800"/>
      <c r="L87" s="1798"/>
      <c r="M87" s="2949">
        <v>3251</v>
      </c>
      <c r="N87" s="2949">
        <v>13619</v>
      </c>
      <c r="O87" s="2949"/>
      <c r="P87" s="2937">
        <f t="shared" si="1"/>
        <v>16870</v>
      </c>
      <c r="Q87" s="1837">
        <v>17</v>
      </c>
      <c r="R87" s="3363"/>
      <c r="S87" s="3363"/>
      <c r="T87" s="3363"/>
    </row>
    <row r="88" spans="1:20">
      <c r="A88" s="2093">
        <v>18</v>
      </c>
      <c r="B88" s="1484" t="s">
        <v>6444</v>
      </c>
      <c r="C88" s="1484" t="s">
        <v>4818</v>
      </c>
      <c r="D88" s="1484" t="s">
        <v>6463</v>
      </c>
      <c r="E88" s="1484"/>
      <c r="F88" s="1484"/>
      <c r="G88" s="2178"/>
      <c r="H88" s="2803"/>
      <c r="I88" s="2590"/>
      <c r="J88" s="2942">
        <v>12688</v>
      </c>
      <c r="K88" s="2800"/>
      <c r="L88" s="1798"/>
      <c r="M88" s="2949">
        <v>6145</v>
      </c>
      <c r="N88" s="2949">
        <v>317019</v>
      </c>
      <c r="O88" s="2949"/>
      <c r="P88" s="2937">
        <f t="shared" si="1"/>
        <v>323164</v>
      </c>
      <c r="Q88" s="1837">
        <v>18</v>
      </c>
      <c r="R88" s="3363"/>
      <c r="S88" s="3363"/>
      <c r="T88" s="3363"/>
    </row>
    <row r="89" spans="1:20">
      <c r="A89" s="2093">
        <v>19</v>
      </c>
      <c r="B89" s="1484" t="s">
        <v>4828</v>
      </c>
      <c r="C89" s="1484" t="s">
        <v>4818</v>
      </c>
      <c r="D89" s="1484" t="s">
        <v>4855</v>
      </c>
      <c r="E89" s="1484"/>
      <c r="F89" s="1484"/>
      <c r="G89" s="2178"/>
      <c r="H89" s="2803"/>
      <c r="I89" s="2590"/>
      <c r="J89" s="2942">
        <v>27351</v>
      </c>
      <c r="K89" s="2800"/>
      <c r="L89" s="1798"/>
      <c r="M89" s="2949"/>
      <c r="N89" s="2949">
        <v>2434209</v>
      </c>
      <c r="O89" s="2949"/>
      <c r="P89" s="2937">
        <f t="shared" si="1"/>
        <v>2434209</v>
      </c>
      <c r="Q89" s="1837">
        <v>19</v>
      </c>
      <c r="R89" s="3363"/>
      <c r="S89" s="3363"/>
      <c r="T89" s="3363"/>
    </row>
    <row r="90" spans="1:20">
      <c r="A90" s="2093">
        <v>20</v>
      </c>
      <c r="B90" s="1484" t="s">
        <v>4829</v>
      </c>
      <c r="C90" s="1484" t="s">
        <v>4818</v>
      </c>
      <c r="D90" s="1484" t="s">
        <v>6464</v>
      </c>
      <c r="E90" s="1484"/>
      <c r="F90" s="1484"/>
      <c r="G90" s="2178"/>
      <c r="H90" s="2803"/>
      <c r="I90" s="2590"/>
      <c r="J90" s="2942">
        <v>7710</v>
      </c>
      <c r="K90" s="2800"/>
      <c r="L90" s="1798"/>
      <c r="M90" s="2949"/>
      <c r="N90" s="2949">
        <v>180438</v>
      </c>
      <c r="O90" s="2949">
        <v>11363</v>
      </c>
      <c r="P90" s="2937">
        <f t="shared" si="1"/>
        <v>191801</v>
      </c>
      <c r="Q90" s="1837">
        <v>20</v>
      </c>
      <c r="R90" s="3363"/>
      <c r="S90" s="3363"/>
      <c r="T90" s="3363"/>
    </row>
    <row r="91" spans="1:20">
      <c r="A91" s="2093">
        <v>21</v>
      </c>
      <c r="B91" s="1484" t="s">
        <v>4830</v>
      </c>
      <c r="C91" s="1484" t="s">
        <v>4818</v>
      </c>
      <c r="D91" s="1484" t="s">
        <v>6465</v>
      </c>
      <c r="E91" s="1484"/>
      <c r="F91" s="1484"/>
      <c r="G91" s="2178"/>
      <c r="H91" s="2803"/>
      <c r="I91" s="2590"/>
      <c r="J91" s="2942">
        <v>62</v>
      </c>
      <c r="K91" s="2800"/>
      <c r="L91" s="1798"/>
      <c r="M91" s="2949"/>
      <c r="N91" s="2949">
        <v>1511</v>
      </c>
      <c r="O91" s="2949">
        <v>95</v>
      </c>
      <c r="P91" s="2937">
        <f t="shared" si="1"/>
        <v>1606</v>
      </c>
      <c r="Q91" s="1837">
        <v>21</v>
      </c>
      <c r="R91" s="3363"/>
      <c r="S91" s="3363"/>
      <c r="T91" s="3363"/>
    </row>
    <row r="92" spans="1:20">
      <c r="A92" s="2093">
        <v>22</v>
      </c>
      <c r="B92" s="1484" t="s">
        <v>4831</v>
      </c>
      <c r="C92" s="1484" t="s">
        <v>4818</v>
      </c>
      <c r="D92" s="1484" t="s">
        <v>6466</v>
      </c>
      <c r="E92" s="1484"/>
      <c r="F92" s="1484"/>
      <c r="G92" s="2178"/>
      <c r="H92" s="2804"/>
      <c r="I92" s="2590"/>
      <c r="J92" s="2942">
        <v>64921</v>
      </c>
      <c r="K92" s="2800"/>
      <c r="L92" s="1798"/>
      <c r="M92" s="2949"/>
      <c r="N92" s="2949">
        <v>1541416</v>
      </c>
      <c r="O92" s="2949">
        <v>107093</v>
      </c>
      <c r="P92" s="2937">
        <f t="shared" si="1"/>
        <v>1648509</v>
      </c>
      <c r="Q92" s="1837">
        <v>22</v>
      </c>
      <c r="R92" s="3363"/>
      <c r="S92" s="3363"/>
      <c r="T92" s="3363"/>
    </row>
    <row r="93" spans="1:20">
      <c r="A93" s="2093">
        <v>23</v>
      </c>
      <c r="B93" s="1484" t="s">
        <v>4832</v>
      </c>
      <c r="C93" s="1484" t="s">
        <v>4818</v>
      </c>
      <c r="D93" s="1484" t="s">
        <v>6467</v>
      </c>
      <c r="E93" s="1484"/>
      <c r="F93" s="1484"/>
      <c r="G93" s="2178"/>
      <c r="H93" s="2803"/>
      <c r="I93" s="2590"/>
      <c r="J93" s="2942">
        <v>12630</v>
      </c>
      <c r="K93" s="2800"/>
      <c r="L93" s="1798"/>
      <c r="M93" s="2949"/>
      <c r="N93" s="2949">
        <v>309386</v>
      </c>
      <c r="O93" s="2949">
        <v>19592</v>
      </c>
      <c r="P93" s="2937">
        <f t="shared" si="1"/>
        <v>328978</v>
      </c>
      <c r="Q93" s="1837">
        <v>23</v>
      </c>
      <c r="R93" s="3363"/>
      <c r="S93" s="3363"/>
      <c r="T93" s="3363"/>
    </row>
    <row r="94" spans="1:20">
      <c r="A94" s="2093">
        <v>24</v>
      </c>
      <c r="B94" s="1484" t="s">
        <v>6445</v>
      </c>
      <c r="C94" s="1484" t="s">
        <v>4852</v>
      </c>
      <c r="D94" s="1484" t="s">
        <v>4856</v>
      </c>
      <c r="E94" s="1484"/>
      <c r="F94" s="1484"/>
      <c r="G94" s="2178"/>
      <c r="H94" s="2803"/>
      <c r="I94" s="2590"/>
      <c r="J94" s="2942">
        <v>4953</v>
      </c>
      <c r="K94" s="2800"/>
      <c r="L94" s="1798"/>
      <c r="M94" s="2949"/>
      <c r="N94" s="2949">
        <v>271648</v>
      </c>
      <c r="O94" s="2949"/>
      <c r="P94" s="2937">
        <f t="shared" si="1"/>
        <v>271648</v>
      </c>
      <c r="Q94" s="1837">
        <v>24</v>
      </c>
      <c r="R94" s="3363"/>
      <c r="S94" s="3363"/>
      <c r="T94" s="3363"/>
    </row>
    <row r="95" spans="1:20">
      <c r="A95" s="2093">
        <v>25</v>
      </c>
      <c r="B95" s="1484" t="s">
        <v>6446</v>
      </c>
      <c r="C95" s="1484" t="s">
        <v>4818</v>
      </c>
      <c r="D95" s="1484" t="s">
        <v>4847</v>
      </c>
      <c r="E95" s="1484"/>
      <c r="F95" s="1484"/>
      <c r="G95" s="2178"/>
      <c r="H95" s="2803"/>
      <c r="I95" s="2590"/>
      <c r="J95" s="2942">
        <v>4805</v>
      </c>
      <c r="K95" s="2800"/>
      <c r="L95" s="1798"/>
      <c r="M95" s="2949"/>
      <c r="N95" s="2949">
        <v>766688</v>
      </c>
      <c r="O95" s="2949"/>
      <c r="P95" s="2937">
        <f t="shared" si="1"/>
        <v>766688</v>
      </c>
      <c r="Q95" s="1837">
        <v>25</v>
      </c>
      <c r="R95" s="3363"/>
      <c r="S95" s="3363"/>
      <c r="T95" s="3363"/>
    </row>
    <row r="96" spans="1:20">
      <c r="A96" s="2093">
        <v>26</v>
      </c>
      <c r="B96" s="1484" t="s">
        <v>6447</v>
      </c>
      <c r="C96" s="1484" t="s">
        <v>4818</v>
      </c>
      <c r="D96" s="1484" t="s">
        <v>4847</v>
      </c>
      <c r="E96" s="1484"/>
      <c r="F96" s="1484"/>
      <c r="G96" s="2178"/>
      <c r="H96" s="2803"/>
      <c r="I96" s="2590"/>
      <c r="J96" s="2942">
        <v>13198</v>
      </c>
      <c r="K96" s="2800"/>
      <c r="L96" s="1798"/>
      <c r="M96" s="2949"/>
      <c r="N96" s="2949">
        <v>2105956</v>
      </c>
      <c r="O96" s="2949"/>
      <c r="P96" s="2937">
        <f t="shared" si="1"/>
        <v>2105956</v>
      </c>
      <c r="Q96" s="1837">
        <v>26</v>
      </c>
      <c r="R96" s="3363"/>
      <c r="S96" s="3363"/>
      <c r="T96" s="3363"/>
    </row>
    <row r="97" spans="1:20">
      <c r="A97" s="2093">
        <v>27</v>
      </c>
      <c r="B97" s="1484" t="s">
        <v>6448</v>
      </c>
      <c r="C97" s="1484" t="s">
        <v>4818</v>
      </c>
      <c r="D97" s="1484" t="s">
        <v>4847</v>
      </c>
      <c r="E97" s="1484"/>
      <c r="F97" s="1484"/>
      <c r="G97" s="2178"/>
      <c r="H97" s="2803"/>
      <c r="I97" s="2590"/>
      <c r="J97" s="2942">
        <v>5540</v>
      </c>
      <c r="K97" s="2800"/>
      <c r="L97" s="1798"/>
      <c r="M97" s="2949"/>
      <c r="N97" s="2949">
        <v>884069</v>
      </c>
      <c r="O97" s="2949"/>
      <c r="P97" s="2937">
        <f t="shared" si="1"/>
        <v>884069</v>
      </c>
      <c r="Q97" s="1837">
        <v>27</v>
      </c>
      <c r="R97" s="3363"/>
      <c r="S97" s="3363"/>
      <c r="T97" s="3363"/>
    </row>
    <row r="98" spans="1:20">
      <c r="A98" s="2093">
        <v>28</v>
      </c>
      <c r="B98" s="1484" t="s">
        <v>6449</v>
      </c>
      <c r="C98" s="1484" t="s">
        <v>4818</v>
      </c>
      <c r="D98" s="1484" t="s">
        <v>4857</v>
      </c>
      <c r="E98" s="1484"/>
      <c r="F98" s="1484"/>
      <c r="G98" s="2178"/>
      <c r="H98" s="2804"/>
      <c r="I98" s="2590"/>
      <c r="J98" s="2942">
        <v>51689</v>
      </c>
      <c r="K98" s="2800"/>
      <c r="L98" s="1798"/>
      <c r="M98" s="2949"/>
      <c r="N98" s="2949">
        <v>1904235</v>
      </c>
      <c r="O98" s="2949"/>
      <c r="P98" s="2937">
        <f t="shared" si="1"/>
        <v>1904235</v>
      </c>
      <c r="Q98" s="1837">
        <v>28</v>
      </c>
      <c r="R98" s="3363"/>
      <c r="S98" s="3363"/>
      <c r="T98" s="3363"/>
    </row>
    <row r="99" spans="1:20">
      <c r="A99" s="2093">
        <v>29</v>
      </c>
      <c r="B99" s="1484" t="s">
        <v>6450</v>
      </c>
      <c r="C99" s="1484" t="s">
        <v>4818</v>
      </c>
      <c r="D99" s="1484" t="s">
        <v>6468</v>
      </c>
      <c r="E99" s="1484"/>
      <c r="F99" s="1484"/>
      <c r="G99" s="2178"/>
      <c r="H99" s="2803"/>
      <c r="I99" s="2590"/>
      <c r="J99" s="2942"/>
      <c r="K99" s="2800"/>
      <c r="L99" s="1798"/>
      <c r="M99" s="2949"/>
      <c r="N99" s="2949">
        <v>-1140</v>
      </c>
      <c r="O99" s="2949">
        <v>1140</v>
      </c>
      <c r="P99" s="3527">
        <f t="shared" si="1"/>
        <v>0</v>
      </c>
      <c r="Q99" s="1837">
        <v>29</v>
      </c>
      <c r="R99" s="3363"/>
      <c r="S99" s="3363"/>
      <c r="T99" s="3363"/>
    </row>
    <row r="100" spans="1:20">
      <c r="A100" s="2093">
        <v>30</v>
      </c>
      <c r="B100" s="1484" t="s">
        <v>4833</v>
      </c>
      <c r="C100" s="1484" t="s">
        <v>4818</v>
      </c>
      <c r="D100" s="1484" t="s">
        <v>6469</v>
      </c>
      <c r="E100" s="1484"/>
      <c r="F100" s="1484"/>
      <c r="G100" s="2178"/>
      <c r="H100" s="2803"/>
      <c r="I100" s="2590"/>
      <c r="J100" s="2942">
        <v>616</v>
      </c>
      <c r="K100" s="2800"/>
      <c r="L100" s="1798"/>
      <c r="M100" s="2949"/>
      <c r="N100" s="2949">
        <v>17932</v>
      </c>
      <c r="O100" s="2949"/>
      <c r="P100" s="2937">
        <f t="shared" si="1"/>
        <v>17932</v>
      </c>
      <c r="Q100" s="1837">
        <v>30</v>
      </c>
      <c r="R100" s="3363"/>
      <c r="S100" s="3363"/>
      <c r="T100" s="3363"/>
    </row>
    <row r="101" spans="1:20">
      <c r="A101" s="2093">
        <v>31</v>
      </c>
      <c r="B101" s="1484" t="s">
        <v>6451</v>
      </c>
      <c r="C101" s="1484" t="s">
        <v>4818</v>
      </c>
      <c r="D101" s="1484" t="s">
        <v>4858</v>
      </c>
      <c r="E101" s="1484"/>
      <c r="F101" s="1484"/>
      <c r="G101" s="2178"/>
      <c r="H101" s="2803"/>
      <c r="I101" s="2590"/>
      <c r="J101" s="2942">
        <v>3379</v>
      </c>
      <c r="K101" s="2800"/>
      <c r="L101" s="1798"/>
      <c r="M101" s="2949"/>
      <c r="N101" s="2949">
        <v>81653</v>
      </c>
      <c r="O101" s="2949">
        <v>5369</v>
      </c>
      <c r="P101" s="2937">
        <f t="shared" si="1"/>
        <v>87022</v>
      </c>
      <c r="Q101" s="1837">
        <v>31</v>
      </c>
      <c r="R101" s="3363"/>
      <c r="S101" s="3363"/>
      <c r="T101" s="3363"/>
    </row>
    <row r="102" spans="1:20">
      <c r="A102" s="2093">
        <v>32</v>
      </c>
      <c r="B102" s="1484" t="s">
        <v>4834</v>
      </c>
      <c r="C102" s="1484" t="s">
        <v>4818</v>
      </c>
      <c r="D102" s="1484" t="s">
        <v>4859</v>
      </c>
      <c r="E102" s="1484"/>
      <c r="F102" s="1484"/>
      <c r="G102" s="2178"/>
      <c r="H102" s="2803"/>
      <c r="I102" s="2590"/>
      <c r="J102" s="2942"/>
      <c r="K102" s="2800"/>
      <c r="L102" s="1798"/>
      <c r="M102" s="2949"/>
      <c r="N102" s="2949">
        <v>-35</v>
      </c>
      <c r="O102" s="2949"/>
      <c r="P102" s="2937">
        <f t="shared" si="1"/>
        <v>-35</v>
      </c>
      <c r="Q102" s="1837">
        <v>32</v>
      </c>
      <c r="R102" s="3363"/>
      <c r="S102" s="3363"/>
      <c r="T102" s="3363"/>
    </row>
    <row r="103" spans="1:20">
      <c r="A103" s="2093">
        <v>33</v>
      </c>
      <c r="B103" s="1484" t="s">
        <v>6452</v>
      </c>
      <c r="C103" s="1484" t="s">
        <v>4818</v>
      </c>
      <c r="D103" s="1484" t="s">
        <v>4860</v>
      </c>
      <c r="E103" s="1484"/>
      <c r="F103" s="1484"/>
      <c r="G103" s="2178"/>
      <c r="H103" s="2803"/>
      <c r="I103" s="2590"/>
      <c r="J103" s="2942">
        <v>30911</v>
      </c>
      <c r="K103" s="2800"/>
      <c r="L103" s="1798"/>
      <c r="M103" s="2949">
        <v>13126</v>
      </c>
      <c r="N103" s="2949">
        <v>841693</v>
      </c>
      <c r="O103" s="2949"/>
      <c r="P103" s="2937">
        <f t="shared" si="1"/>
        <v>854819</v>
      </c>
      <c r="Q103" s="1837">
        <v>33</v>
      </c>
      <c r="R103" s="3363"/>
      <c r="S103" s="3363"/>
      <c r="T103" s="3363"/>
    </row>
    <row r="104" spans="1:20">
      <c r="A104" s="2093">
        <v>34</v>
      </c>
      <c r="B104" s="1484" t="s">
        <v>4835</v>
      </c>
      <c r="C104" s="1484" t="s">
        <v>4818</v>
      </c>
      <c r="D104" s="1484" t="s">
        <v>4861</v>
      </c>
      <c r="E104" s="1484"/>
      <c r="F104" s="1484"/>
      <c r="G104" s="2178"/>
      <c r="H104" s="2804"/>
      <c r="I104" s="2590"/>
      <c r="J104" s="2942">
        <v>1809</v>
      </c>
      <c r="K104" s="2800"/>
      <c r="L104" s="1798"/>
      <c r="M104" s="2949"/>
      <c r="N104" s="2949">
        <v>108569</v>
      </c>
      <c r="O104" s="2949"/>
      <c r="P104" s="2937">
        <f t="shared" si="1"/>
        <v>108569</v>
      </c>
      <c r="Q104" s="1837">
        <v>34</v>
      </c>
      <c r="R104" s="3363"/>
      <c r="S104" s="3363"/>
      <c r="T104" s="3363"/>
    </row>
    <row r="105" spans="1:20">
      <c r="A105" s="2093">
        <v>35</v>
      </c>
      <c r="B105" s="1484" t="s">
        <v>4836</v>
      </c>
      <c r="C105" s="1484" t="s">
        <v>4852</v>
      </c>
      <c r="D105" s="1484" t="s">
        <v>4862</v>
      </c>
      <c r="E105" s="1484"/>
      <c r="F105" s="1484"/>
      <c r="G105" s="2178"/>
      <c r="H105" s="2803"/>
      <c r="I105" s="2590"/>
      <c r="J105" s="2942">
        <v>62114</v>
      </c>
      <c r="K105" s="2800"/>
      <c r="L105" s="1798"/>
      <c r="M105" s="2949"/>
      <c r="N105" s="2949">
        <v>7135072</v>
      </c>
      <c r="O105" s="2949"/>
      <c r="P105" s="2937">
        <f t="shared" si="1"/>
        <v>7135072</v>
      </c>
      <c r="Q105" s="1837">
        <v>35</v>
      </c>
      <c r="R105" s="3363"/>
      <c r="S105" s="3363"/>
      <c r="T105" s="3363"/>
    </row>
    <row r="106" spans="1:20">
      <c r="A106" s="2093">
        <v>36</v>
      </c>
      <c r="B106" s="1484" t="s">
        <v>4837</v>
      </c>
      <c r="C106" s="1484" t="s">
        <v>4818</v>
      </c>
      <c r="D106" s="1484" t="s">
        <v>4863</v>
      </c>
      <c r="E106" s="1484"/>
      <c r="F106" s="1484"/>
      <c r="G106" s="2178"/>
      <c r="H106" s="2803"/>
      <c r="I106" s="2590"/>
      <c r="J106" s="2942">
        <v>10726</v>
      </c>
      <c r="K106" s="2800"/>
      <c r="L106" s="1798"/>
      <c r="M106" s="2949">
        <v>16162</v>
      </c>
      <c r="N106" s="2949">
        <v>293138</v>
      </c>
      <c r="O106" s="2949"/>
      <c r="P106" s="2937">
        <f t="shared" si="1"/>
        <v>309300</v>
      </c>
      <c r="Q106" s="1837">
        <v>36</v>
      </c>
      <c r="R106" s="3363"/>
      <c r="S106" s="3363"/>
      <c r="T106" s="3363"/>
    </row>
    <row r="107" spans="1:20">
      <c r="A107" s="2093">
        <v>37</v>
      </c>
      <c r="B107" s="1484" t="s">
        <v>6453</v>
      </c>
      <c r="C107" s="1484" t="s">
        <v>4818</v>
      </c>
      <c r="D107" s="1484" t="s">
        <v>6470</v>
      </c>
      <c r="E107" s="1484"/>
      <c r="F107" s="1484"/>
      <c r="G107" s="2178"/>
      <c r="H107" s="2803"/>
      <c r="I107" s="2590"/>
      <c r="J107" s="2942">
        <v>8983</v>
      </c>
      <c r="K107" s="2800"/>
      <c r="L107" s="1798"/>
      <c r="M107" s="2949">
        <v>6572</v>
      </c>
      <c r="N107" s="2949">
        <v>279534</v>
      </c>
      <c r="O107" s="2949"/>
      <c r="P107" s="2937">
        <f t="shared" si="1"/>
        <v>286106</v>
      </c>
      <c r="Q107" s="1837">
        <v>37</v>
      </c>
      <c r="R107" s="3363"/>
      <c r="S107" s="3363"/>
      <c r="T107" s="3363"/>
    </row>
    <row r="108" spans="1:20">
      <c r="A108" s="2093">
        <v>38</v>
      </c>
      <c r="B108" s="1484" t="s">
        <v>6454</v>
      </c>
      <c r="C108" s="1484" t="s">
        <v>4852</v>
      </c>
      <c r="D108" s="1484" t="s">
        <v>4864</v>
      </c>
      <c r="E108" s="1484"/>
      <c r="F108" s="1484"/>
      <c r="G108" s="2178"/>
      <c r="H108" s="2803"/>
      <c r="I108" s="2590"/>
      <c r="J108" s="2942">
        <v>8123</v>
      </c>
      <c r="K108" s="2800"/>
      <c r="L108" s="1798"/>
      <c r="M108" s="2949"/>
      <c r="N108" s="2949">
        <v>487372</v>
      </c>
      <c r="O108" s="2949"/>
      <c r="P108" s="2937">
        <f t="shared" si="1"/>
        <v>487372</v>
      </c>
      <c r="Q108" s="1837">
        <v>38</v>
      </c>
      <c r="R108" s="3363"/>
      <c r="S108" s="3363"/>
      <c r="T108" s="3363"/>
    </row>
    <row r="109" spans="1:20">
      <c r="A109" s="2093">
        <v>39</v>
      </c>
      <c r="B109" s="1484" t="s">
        <v>4838</v>
      </c>
      <c r="C109" s="1484" t="s">
        <v>4818</v>
      </c>
      <c r="D109" s="1484" t="s">
        <v>6471</v>
      </c>
      <c r="E109" s="1484"/>
      <c r="F109" s="1484"/>
      <c r="G109" s="2178"/>
      <c r="H109" s="2803"/>
      <c r="I109" s="2590"/>
      <c r="J109" s="2942">
        <v>2064</v>
      </c>
      <c r="K109" s="2800"/>
      <c r="L109" s="1798"/>
      <c r="M109" s="2949"/>
      <c r="N109" s="2949">
        <v>38868</v>
      </c>
      <c r="O109" s="2949">
        <v>3395</v>
      </c>
      <c r="P109" s="2937">
        <f t="shared" si="1"/>
        <v>42263</v>
      </c>
      <c r="Q109" s="1837">
        <v>39</v>
      </c>
      <c r="R109" s="3363"/>
      <c r="S109" s="3363"/>
      <c r="T109" s="3363"/>
    </row>
    <row r="110" spans="1:20">
      <c r="A110" s="2093">
        <v>40</v>
      </c>
      <c r="B110" s="1484" t="s">
        <v>6455</v>
      </c>
      <c r="C110" s="1484" t="s">
        <v>4818</v>
      </c>
      <c r="D110" s="1484" t="s">
        <v>4865</v>
      </c>
      <c r="E110" s="1484"/>
      <c r="F110" s="1484"/>
      <c r="G110" s="2178"/>
      <c r="H110" s="2804"/>
      <c r="I110" s="2590"/>
      <c r="J110" s="2942">
        <v>291</v>
      </c>
      <c r="K110" s="2800"/>
      <c r="L110" s="1798"/>
      <c r="M110" s="2949"/>
      <c r="N110" s="2949">
        <v>7248</v>
      </c>
      <c r="O110" s="2949">
        <v>379</v>
      </c>
      <c r="P110" s="2937">
        <f t="shared" si="1"/>
        <v>7627</v>
      </c>
      <c r="Q110" s="1837">
        <v>40</v>
      </c>
      <c r="R110" s="3363"/>
      <c r="S110" s="3363"/>
      <c r="T110" s="3363"/>
    </row>
    <row r="111" spans="1:20">
      <c r="A111" s="2093">
        <v>41</v>
      </c>
      <c r="B111" s="1484" t="s">
        <v>6456</v>
      </c>
      <c r="C111" s="1484" t="s">
        <v>4818</v>
      </c>
      <c r="D111" s="1484" t="s">
        <v>6472</v>
      </c>
      <c r="E111" s="1484"/>
      <c r="F111" s="1484"/>
      <c r="G111" s="2178"/>
      <c r="H111" s="2803"/>
      <c r="I111" s="2590"/>
      <c r="J111" s="2942">
        <v>13878</v>
      </c>
      <c r="K111" s="2800"/>
      <c r="L111" s="1798"/>
      <c r="M111" s="2949">
        <v>12855</v>
      </c>
      <c r="N111" s="2949">
        <v>344417</v>
      </c>
      <c r="O111" s="2949"/>
      <c r="P111" s="2937">
        <f t="shared" si="1"/>
        <v>357272</v>
      </c>
      <c r="Q111" s="1837">
        <v>41</v>
      </c>
      <c r="R111" s="3363"/>
      <c r="S111" s="3363"/>
      <c r="T111" s="3363"/>
    </row>
    <row r="112" spans="1:20">
      <c r="A112" s="2093">
        <v>42</v>
      </c>
      <c r="B112" s="1484" t="s">
        <v>6457</v>
      </c>
      <c r="C112" s="1484" t="s">
        <v>4818</v>
      </c>
      <c r="D112" s="1484" t="s">
        <v>4866</v>
      </c>
      <c r="E112" s="1484"/>
      <c r="F112" s="1484"/>
      <c r="G112" s="2178"/>
      <c r="H112" s="2803"/>
      <c r="I112" s="2590"/>
      <c r="J112" s="2942">
        <v>371544</v>
      </c>
      <c r="K112" s="2800"/>
      <c r="L112" s="1798"/>
      <c r="M112" s="2949"/>
      <c r="N112" s="2949">
        <v>46034251</v>
      </c>
      <c r="O112" s="2949"/>
      <c r="P112" s="2937">
        <f t="shared" si="1"/>
        <v>46034251</v>
      </c>
      <c r="Q112" s="1837">
        <v>42</v>
      </c>
      <c r="R112" s="3363"/>
      <c r="S112" s="3363"/>
      <c r="T112" s="3363"/>
    </row>
    <row r="113" spans="1:20">
      <c r="A113" s="2093">
        <v>43</v>
      </c>
      <c r="B113" s="1484" t="s">
        <v>6458</v>
      </c>
      <c r="C113" s="1484" t="s">
        <v>4801</v>
      </c>
      <c r="D113" s="1484" t="s">
        <v>4867</v>
      </c>
      <c r="E113" s="1484"/>
      <c r="F113" s="1484"/>
      <c r="G113" s="2178"/>
      <c r="H113" s="2803"/>
      <c r="I113" s="2590"/>
      <c r="J113" s="2942">
        <v>11495</v>
      </c>
      <c r="K113" s="2800"/>
      <c r="L113" s="1798"/>
      <c r="M113" s="2949"/>
      <c r="N113" s="2949">
        <v>1058096</v>
      </c>
      <c r="O113" s="2949"/>
      <c r="P113" s="2937">
        <f t="shared" si="1"/>
        <v>1058096</v>
      </c>
      <c r="Q113" s="1837">
        <v>43</v>
      </c>
      <c r="R113" s="3363"/>
      <c r="S113" s="3363"/>
      <c r="T113" s="3363"/>
    </row>
    <row r="114" spans="1:20">
      <c r="A114" s="2093">
        <v>44</v>
      </c>
      <c r="B114" s="1484" t="s">
        <v>6459</v>
      </c>
      <c r="C114" s="1484" t="s">
        <v>4818</v>
      </c>
      <c r="D114" s="1484" t="s">
        <v>4868</v>
      </c>
      <c r="E114" s="1484"/>
      <c r="F114" s="1484"/>
      <c r="G114" s="2178"/>
      <c r="H114" s="2803"/>
      <c r="I114" s="2590"/>
      <c r="J114" s="2942">
        <v>17273</v>
      </c>
      <c r="K114" s="2800"/>
      <c r="L114" s="1798"/>
      <c r="M114" s="2949"/>
      <c r="N114" s="2949">
        <v>1122739</v>
      </c>
      <c r="O114" s="2949"/>
      <c r="P114" s="2937">
        <f t="shared" si="1"/>
        <v>1122739</v>
      </c>
      <c r="Q114" s="1837">
        <v>44</v>
      </c>
      <c r="R114" s="3363"/>
      <c r="S114" s="3363"/>
      <c r="T114" s="3363"/>
    </row>
    <row r="115" spans="1:20">
      <c r="A115" s="2093">
        <v>45</v>
      </c>
      <c r="B115" s="1484" t="s">
        <v>6460</v>
      </c>
      <c r="C115" s="1484" t="s">
        <v>4818</v>
      </c>
      <c r="D115" s="1484" t="s">
        <v>4869</v>
      </c>
      <c r="E115" s="1484"/>
      <c r="F115" s="1484"/>
      <c r="G115" s="2178"/>
      <c r="H115" s="2803"/>
      <c r="I115" s="2590"/>
      <c r="J115" s="2942">
        <v>35435</v>
      </c>
      <c r="K115" s="2800"/>
      <c r="L115" s="1798"/>
      <c r="M115" s="2949"/>
      <c r="N115" s="2949">
        <v>2303286</v>
      </c>
      <c r="O115" s="2949"/>
      <c r="P115" s="2937">
        <f t="shared" si="1"/>
        <v>2303286</v>
      </c>
      <c r="Q115" s="1837">
        <v>45</v>
      </c>
      <c r="R115" s="3363"/>
      <c r="S115" s="3363"/>
      <c r="T115" s="3363"/>
    </row>
    <row r="116" spans="1:20">
      <c r="A116" s="2093">
        <v>46</v>
      </c>
      <c r="B116" s="1484" t="s">
        <v>4839</v>
      </c>
      <c r="C116" s="1484" t="s">
        <v>4801</v>
      </c>
      <c r="D116" s="1484" t="s">
        <v>6473</v>
      </c>
      <c r="E116" s="1484"/>
      <c r="F116" s="1484"/>
      <c r="G116" s="2178"/>
      <c r="H116" s="2804"/>
      <c r="I116" s="2590"/>
      <c r="J116" s="2942">
        <v>1897</v>
      </c>
      <c r="K116" s="2800"/>
      <c r="L116" s="1798"/>
      <c r="M116" s="2949"/>
      <c r="N116" s="2949">
        <v>54721</v>
      </c>
      <c r="O116" s="2949">
        <v>3468</v>
      </c>
      <c r="P116" s="2937">
        <f t="shared" si="1"/>
        <v>58189</v>
      </c>
      <c r="Q116" s="1837">
        <v>46</v>
      </c>
      <c r="R116" s="3363"/>
      <c r="S116" s="3363"/>
      <c r="T116" s="3363"/>
    </row>
    <row r="117" spans="1:20">
      <c r="A117" s="2093">
        <v>47</v>
      </c>
      <c r="B117" s="1484" t="s">
        <v>4840</v>
      </c>
      <c r="C117" s="1484" t="s">
        <v>4801</v>
      </c>
      <c r="D117" s="1484" t="s">
        <v>4870</v>
      </c>
      <c r="E117" s="1484"/>
      <c r="F117" s="1484"/>
      <c r="G117" s="2178"/>
      <c r="H117" s="2803"/>
      <c r="I117" s="2590"/>
      <c r="J117" s="2942">
        <v>27</v>
      </c>
      <c r="K117" s="2800"/>
      <c r="L117" s="1798"/>
      <c r="M117" s="2949"/>
      <c r="N117" s="2949">
        <v>718</v>
      </c>
      <c r="O117" s="2949">
        <v>60</v>
      </c>
      <c r="P117" s="2937">
        <f t="shared" si="1"/>
        <v>778</v>
      </c>
      <c r="Q117" s="1837">
        <v>47</v>
      </c>
      <c r="R117" s="3363"/>
      <c r="S117" s="3363"/>
      <c r="T117" s="3363"/>
    </row>
    <row r="118" spans="1:20">
      <c r="A118" s="2093">
        <v>48</v>
      </c>
      <c r="B118" s="1484" t="s">
        <v>4871</v>
      </c>
      <c r="C118" s="1484" t="s">
        <v>4818</v>
      </c>
      <c r="D118" s="1484" t="s">
        <v>4902</v>
      </c>
      <c r="E118" s="1484"/>
      <c r="F118" s="1484"/>
      <c r="G118" s="2178"/>
      <c r="H118" s="2803"/>
      <c r="I118" s="2590"/>
      <c r="J118" s="2942">
        <v>1100</v>
      </c>
      <c r="K118" s="2800"/>
      <c r="L118" s="1798"/>
      <c r="M118" s="2949"/>
      <c r="N118" s="2949">
        <v>24787</v>
      </c>
      <c r="O118" s="2949">
        <v>1958</v>
      </c>
      <c r="P118" s="2937">
        <f t="shared" si="1"/>
        <v>26745</v>
      </c>
      <c r="Q118" s="1837">
        <v>48</v>
      </c>
      <c r="R118" s="3363"/>
      <c r="S118" s="3363"/>
      <c r="T118" s="3363"/>
    </row>
    <row r="119" spans="1:20">
      <c r="A119" s="2093">
        <v>49</v>
      </c>
      <c r="B119" s="1484" t="s">
        <v>4872</v>
      </c>
      <c r="C119" s="1484" t="s">
        <v>4818</v>
      </c>
      <c r="D119" s="1484" t="s">
        <v>6474</v>
      </c>
      <c r="E119" s="1484"/>
      <c r="F119" s="1484"/>
      <c r="G119" s="2178"/>
      <c r="H119" s="2803"/>
      <c r="I119" s="2590"/>
      <c r="J119" s="2942">
        <v>28499</v>
      </c>
      <c r="K119" s="2800"/>
      <c r="L119" s="1798"/>
      <c r="M119" s="2949">
        <v>24059</v>
      </c>
      <c r="N119" s="2949">
        <v>839678</v>
      </c>
      <c r="O119" s="2949"/>
      <c r="P119" s="2937">
        <f t="shared" si="1"/>
        <v>863737</v>
      </c>
      <c r="Q119" s="1837">
        <v>49</v>
      </c>
      <c r="R119" s="3363"/>
      <c r="S119" s="3363"/>
      <c r="T119" s="3363"/>
    </row>
    <row r="120" spans="1:20" ht="15.75" thickBot="1">
      <c r="A120" s="2089">
        <v>50</v>
      </c>
      <c r="B120" s="2181" t="s">
        <v>2319</v>
      </c>
      <c r="C120" s="2196"/>
      <c r="D120" s="2196"/>
      <c r="E120" s="2196"/>
      <c r="F120" s="2196"/>
      <c r="G120" s="2197"/>
      <c r="H120" s="2198"/>
      <c r="I120" s="2591"/>
      <c r="J120" s="2969">
        <f>J55</f>
        <v>14055961</v>
      </c>
      <c r="K120" s="2969"/>
      <c r="L120" s="2969"/>
      <c r="M120" s="2969">
        <f>M55</f>
        <v>31274315</v>
      </c>
      <c r="N120" s="2969">
        <f>N55</f>
        <v>641316265</v>
      </c>
      <c r="O120" s="2969">
        <f>O55</f>
        <v>30139643</v>
      </c>
      <c r="P120" s="2969">
        <f>P55</f>
        <v>702730223</v>
      </c>
      <c r="Q120" s="2186">
        <v>50</v>
      </c>
    </row>
    <row r="121" spans="1:20">
      <c r="A121" s="1753"/>
      <c r="B121" s="1753"/>
      <c r="C121" s="2199"/>
      <c r="D121" s="2199"/>
      <c r="E121" s="2199"/>
      <c r="F121" s="2199"/>
      <c r="G121" s="2199"/>
      <c r="H121" s="2199"/>
      <c r="I121" s="2149"/>
      <c r="J121" s="2975"/>
      <c r="K121" s="1816"/>
      <c r="L121" s="1816"/>
      <c r="M121" s="2921"/>
      <c r="N121" s="2921"/>
      <c r="O121" s="2921"/>
      <c r="P121" s="2921"/>
      <c r="Q121" s="1753"/>
    </row>
    <row r="122" spans="1:20">
      <c r="A122" s="2654" t="s">
        <v>4659</v>
      </c>
      <c r="B122" s="2527"/>
      <c r="C122" s="2455"/>
      <c r="D122" s="2455"/>
      <c r="E122" s="2154"/>
      <c r="F122" s="2154"/>
      <c r="G122" s="2190"/>
      <c r="H122" s="2154"/>
      <c r="I122" s="2654" t="s">
        <v>4659</v>
      </c>
      <c r="J122" s="2971"/>
      <c r="K122" s="2455"/>
      <c r="L122" s="2455"/>
      <c r="M122" s="2930"/>
      <c r="N122" s="2930"/>
    </row>
    <row r="123" spans="1:20">
      <c r="A123" s="1517" t="s">
        <v>1962</v>
      </c>
      <c r="B123" s="1517"/>
      <c r="C123" s="1517"/>
      <c r="D123" s="1517"/>
      <c r="E123" s="1517"/>
      <c r="F123" s="1517"/>
      <c r="G123" s="1819"/>
      <c r="H123" s="1517"/>
      <c r="I123" s="2455" t="s">
        <v>1963</v>
      </c>
      <c r="J123" s="2972"/>
      <c r="K123" s="1517"/>
      <c r="L123" s="1517"/>
      <c r="M123" s="2931"/>
      <c r="N123" s="2931"/>
      <c r="O123" s="2931"/>
      <c r="P123" s="2931"/>
      <c r="Q123" s="1517"/>
    </row>
    <row r="124" spans="1:20" ht="15.75" thickBot="1">
      <c r="A124" s="1513" t="str">
        <f>'Data Sheet'!$C$25</f>
        <v xml:space="preserve">Niagara Mohawk Power Corporation </v>
      </c>
      <c r="B124" s="2278"/>
      <c r="C124" s="2278"/>
      <c r="D124" s="2278"/>
      <c r="E124" s="2322" t="str">
        <f>'Data Sheet'!$C$40</f>
        <v>April 12, 2018</v>
      </c>
      <c r="F124" s="2278"/>
      <c r="G124" s="2278"/>
      <c r="H124" s="3101" t="str">
        <f>'Data Sheet'!$C$38</f>
        <v>December 31, 2017</v>
      </c>
      <c r="I124" s="2416" t="str">
        <f>'Data Sheet'!$C$25</f>
        <v xml:space="preserve">Niagara Mohawk Power Corporation </v>
      </c>
      <c r="J124" s="3102"/>
      <c r="K124" s="2278"/>
      <c r="L124" s="2278"/>
      <c r="M124" s="3103"/>
      <c r="N124" s="3103"/>
      <c r="O124" s="3104" t="str">
        <f>'Data Sheet'!$C$40</f>
        <v>April 12, 2018</v>
      </c>
      <c r="P124" s="3105"/>
      <c r="Q124" s="3106" t="str">
        <f>'Data Sheet'!$C$38</f>
        <v>December 31, 2017</v>
      </c>
    </row>
    <row r="125" spans="1:20">
      <c r="A125" s="2191"/>
      <c r="B125" s="2192"/>
      <c r="C125" s="2192"/>
      <c r="D125" s="2192"/>
      <c r="E125" s="2192"/>
      <c r="F125" s="2192"/>
      <c r="G125" s="2192"/>
      <c r="H125" s="2193"/>
      <c r="I125" s="2383"/>
      <c r="J125" s="2973"/>
      <c r="K125" s="2192"/>
      <c r="L125" s="2192"/>
      <c r="M125" s="2952"/>
      <c r="N125" s="2952"/>
      <c r="O125" s="2952"/>
      <c r="P125" s="2952"/>
      <c r="Q125" s="2193"/>
    </row>
    <row r="126" spans="1:20">
      <c r="A126" s="1940" t="s">
        <v>3682</v>
      </c>
      <c r="B126" s="1517"/>
      <c r="C126" s="1517"/>
      <c r="D126" s="1517"/>
      <c r="E126" s="1517"/>
      <c r="F126" s="1517"/>
      <c r="G126" s="2168"/>
      <c r="H126" s="2248"/>
      <c r="I126" s="2461" t="s">
        <v>3683</v>
      </c>
      <c r="J126" s="2972"/>
      <c r="K126" s="1517"/>
      <c r="L126" s="1517"/>
      <c r="M126" s="2931"/>
      <c r="N126" s="2931"/>
      <c r="O126" s="2931"/>
      <c r="P126" s="2931"/>
      <c r="Q126" s="1482"/>
    </row>
    <row r="127" spans="1:20">
      <c r="A127" s="1940" t="s">
        <v>3684</v>
      </c>
      <c r="B127" s="1517"/>
      <c r="C127" s="1517"/>
      <c r="D127" s="1517"/>
      <c r="E127" s="1517"/>
      <c r="F127" s="1517"/>
      <c r="G127" s="2168"/>
      <c r="H127" s="2248"/>
      <c r="I127" s="2461" t="s">
        <v>3685</v>
      </c>
      <c r="J127" s="2972"/>
      <c r="K127" s="1517"/>
      <c r="L127" s="1517"/>
      <c r="M127" s="2931"/>
      <c r="N127" s="2931"/>
      <c r="O127" s="2931"/>
      <c r="P127" s="2931"/>
      <c r="Q127" s="1482"/>
    </row>
    <row r="128" spans="1:20">
      <c r="A128" s="2194"/>
      <c r="B128" s="2164"/>
      <c r="C128" s="2164"/>
      <c r="D128" s="2164"/>
      <c r="E128" s="2164"/>
      <c r="F128" s="2164"/>
      <c r="G128" s="2164"/>
      <c r="H128" s="2195"/>
      <c r="I128" s="2588"/>
      <c r="J128" s="2974"/>
      <c r="K128" s="2164"/>
      <c r="L128" s="2164"/>
      <c r="M128" s="2937"/>
      <c r="N128" s="2937"/>
      <c r="O128" s="2937"/>
      <c r="P128" s="2937"/>
      <c r="Q128" s="2195"/>
    </row>
    <row r="129" spans="1:20">
      <c r="A129" s="2090"/>
      <c r="B129" s="1518"/>
      <c r="C129" s="2083"/>
      <c r="D129" s="1833"/>
      <c r="E129" s="1833"/>
      <c r="F129" s="3807" t="s">
        <v>4609</v>
      </c>
      <c r="G129" s="3808"/>
      <c r="H129" s="2402" t="s">
        <v>3579</v>
      </c>
      <c r="I129" s="2461" t="s">
        <v>3579</v>
      </c>
      <c r="J129" s="2968"/>
      <c r="K129" s="1740" t="s">
        <v>1947</v>
      </c>
      <c r="L129" s="2174"/>
      <c r="M129" s="2922" t="s">
        <v>1948</v>
      </c>
      <c r="N129" s="2922"/>
      <c r="O129" s="2922"/>
      <c r="P129" s="2922"/>
      <c r="Q129" s="1889"/>
    </row>
    <row r="130" spans="1:20">
      <c r="A130" s="2091"/>
      <c r="B130" s="1908" t="s">
        <v>1949</v>
      </c>
      <c r="C130" s="1481"/>
      <c r="D130" s="1908" t="s">
        <v>1950</v>
      </c>
      <c r="E130" s="1908" t="s">
        <v>3573</v>
      </c>
      <c r="F130" s="1908" t="s">
        <v>3573</v>
      </c>
      <c r="G130" s="2175" t="s">
        <v>3573</v>
      </c>
      <c r="H130" s="2585" t="s">
        <v>4216</v>
      </c>
      <c r="I130" s="2461" t="s">
        <v>4216</v>
      </c>
      <c r="J130" s="2968"/>
      <c r="K130" s="1481" t="s">
        <v>1774</v>
      </c>
      <c r="L130" s="1481"/>
      <c r="M130" s="2948" t="s">
        <v>1951</v>
      </c>
      <c r="N130" s="2948" t="s">
        <v>1952</v>
      </c>
      <c r="O130" s="2978" t="s">
        <v>2318</v>
      </c>
      <c r="P130" s="2891"/>
      <c r="Q130" s="1885"/>
    </row>
    <row r="131" spans="1:20">
      <c r="A131" s="2091"/>
      <c r="B131" s="1908" t="s">
        <v>1953</v>
      </c>
      <c r="C131" s="1908" t="s">
        <v>3575</v>
      </c>
      <c r="D131" s="1908" t="s">
        <v>3576</v>
      </c>
      <c r="E131" s="1908" t="s">
        <v>3577</v>
      </c>
      <c r="F131" s="1908" t="s">
        <v>3578</v>
      </c>
      <c r="G131" s="2175" t="s">
        <v>3578</v>
      </c>
      <c r="H131" s="2585" t="s">
        <v>4218</v>
      </c>
      <c r="I131" s="2461" t="s">
        <v>4220</v>
      </c>
      <c r="J131" s="2968"/>
      <c r="K131" s="1908" t="s">
        <v>3579</v>
      </c>
      <c r="L131" s="1908" t="s">
        <v>3579</v>
      </c>
      <c r="M131" s="2948" t="s">
        <v>521</v>
      </c>
      <c r="N131" s="2948" t="s">
        <v>521</v>
      </c>
      <c r="O131" s="2978" t="s">
        <v>521</v>
      </c>
      <c r="P131" s="2900" t="s">
        <v>1954</v>
      </c>
      <c r="Q131" s="1834" t="s">
        <v>1955</v>
      </c>
    </row>
    <row r="132" spans="1:20">
      <c r="A132" s="2091" t="s">
        <v>1714</v>
      </c>
      <c r="B132" s="1908" t="s">
        <v>1956</v>
      </c>
      <c r="C132" s="1908" t="s">
        <v>3585</v>
      </c>
      <c r="D132" s="1908" t="s">
        <v>3586</v>
      </c>
      <c r="E132" s="1908" t="s">
        <v>1951</v>
      </c>
      <c r="F132" s="1908" t="s">
        <v>3588</v>
      </c>
      <c r="G132" s="2175" t="s">
        <v>3589</v>
      </c>
      <c r="H132" s="2585" t="s">
        <v>4217</v>
      </c>
      <c r="I132" s="2461" t="s">
        <v>4221</v>
      </c>
      <c r="J132" s="2968"/>
      <c r="K132" s="1908" t="s">
        <v>1383</v>
      </c>
      <c r="L132" s="1908" t="s">
        <v>1958</v>
      </c>
      <c r="M132" s="2948" t="s">
        <v>3591</v>
      </c>
      <c r="N132" s="2948" t="s">
        <v>3591</v>
      </c>
      <c r="O132" s="2978" t="s">
        <v>3591</v>
      </c>
      <c r="P132" s="2900" t="s">
        <v>1959</v>
      </c>
      <c r="Q132" s="1834" t="s">
        <v>1717</v>
      </c>
    </row>
    <row r="133" spans="1:20">
      <c r="A133" s="2093" t="s">
        <v>1717</v>
      </c>
      <c r="B133" s="1498" t="s">
        <v>3005</v>
      </c>
      <c r="C133" s="1498" t="s">
        <v>3006</v>
      </c>
      <c r="D133" s="1498" t="s">
        <v>3007</v>
      </c>
      <c r="E133" s="1498" t="s">
        <v>3008</v>
      </c>
      <c r="F133" s="1498" t="s">
        <v>2334</v>
      </c>
      <c r="G133" s="2177" t="s">
        <v>2335</v>
      </c>
      <c r="H133" s="2586" t="s">
        <v>2336</v>
      </c>
      <c r="I133" s="2589"/>
      <c r="J133" s="2942" t="s">
        <v>4219</v>
      </c>
      <c r="K133" s="1498" t="s">
        <v>2337</v>
      </c>
      <c r="L133" s="1498" t="s">
        <v>2338</v>
      </c>
      <c r="M133" s="2936" t="s">
        <v>2339</v>
      </c>
      <c r="N133" s="2936" t="s">
        <v>2340</v>
      </c>
      <c r="O133" s="2979" t="s">
        <v>2341</v>
      </c>
      <c r="P133" s="2982" t="s">
        <v>181</v>
      </c>
      <c r="Q133" s="1837"/>
    </row>
    <row r="134" spans="1:20">
      <c r="A134" s="2093">
        <v>1</v>
      </c>
      <c r="B134" s="2791" t="s">
        <v>4873</v>
      </c>
      <c r="C134" s="2837" t="s">
        <v>4818</v>
      </c>
      <c r="D134" s="2837" t="s">
        <v>4903</v>
      </c>
      <c r="E134" s="1484" t="s">
        <v>1774</v>
      </c>
      <c r="F134" s="1484" t="s">
        <v>1774</v>
      </c>
      <c r="G134" s="2178" t="s">
        <v>1774</v>
      </c>
      <c r="H134" s="2803"/>
      <c r="I134" s="2590" t="s">
        <v>1774</v>
      </c>
      <c r="J134" s="2976">
        <v>7397</v>
      </c>
      <c r="K134" s="2800"/>
      <c r="L134" s="2818"/>
      <c r="M134" s="2949"/>
      <c r="N134" s="2976">
        <v>584361</v>
      </c>
      <c r="O134" s="2976"/>
      <c r="P134" s="2937">
        <f t="shared" ref="P134:P169" si="2">M134+N134+O134</f>
        <v>584361</v>
      </c>
      <c r="Q134" s="1837">
        <v>1</v>
      </c>
      <c r="R134" s="3363"/>
      <c r="S134" s="3498"/>
      <c r="T134" s="3498"/>
    </row>
    <row r="135" spans="1:20">
      <c r="A135" s="2093">
        <v>2</v>
      </c>
      <c r="B135" s="2791" t="s">
        <v>6475</v>
      </c>
      <c r="C135" s="2837" t="s">
        <v>4801</v>
      </c>
      <c r="D135" s="2837" t="s">
        <v>4904</v>
      </c>
      <c r="E135" s="1484"/>
      <c r="F135" s="1484"/>
      <c r="G135" s="2178"/>
      <c r="H135" s="2803"/>
      <c r="I135" s="2590"/>
      <c r="J135" s="2976">
        <v>15897</v>
      </c>
      <c r="K135" s="2800"/>
      <c r="L135" s="2818"/>
      <c r="M135" s="2949"/>
      <c r="N135" s="2976">
        <v>1572588</v>
      </c>
      <c r="O135" s="2976"/>
      <c r="P135" s="2937">
        <f t="shared" si="2"/>
        <v>1572588</v>
      </c>
      <c r="Q135" s="1837">
        <v>2</v>
      </c>
      <c r="R135" s="3363"/>
      <c r="S135" s="3498"/>
      <c r="T135" s="3498"/>
    </row>
    <row r="136" spans="1:20">
      <c r="A136" s="2093">
        <v>3</v>
      </c>
      <c r="B136" s="2791" t="s">
        <v>6476</v>
      </c>
      <c r="C136" s="2837" t="s">
        <v>4818</v>
      </c>
      <c r="D136" s="2837" t="s">
        <v>4905</v>
      </c>
      <c r="E136" s="1484"/>
      <c r="F136" s="1484"/>
      <c r="G136" s="2178"/>
      <c r="H136" s="2803"/>
      <c r="I136" s="2590"/>
      <c r="J136" s="2976">
        <v>9496</v>
      </c>
      <c r="K136" s="2800"/>
      <c r="L136" s="2818"/>
      <c r="M136" s="2976"/>
      <c r="N136" s="2976">
        <v>229048</v>
      </c>
      <c r="O136" s="2949">
        <v>15046</v>
      </c>
      <c r="P136" s="2937">
        <f t="shared" si="2"/>
        <v>244094</v>
      </c>
      <c r="Q136" s="1837">
        <v>3</v>
      </c>
      <c r="R136" s="3363"/>
      <c r="S136" s="3498"/>
      <c r="T136" s="3498"/>
    </row>
    <row r="137" spans="1:20">
      <c r="A137" s="2093">
        <v>4</v>
      </c>
      <c r="B137" s="2791" t="s">
        <v>6477</v>
      </c>
      <c r="C137" s="2837" t="s">
        <v>4801</v>
      </c>
      <c r="D137" s="2837" t="s">
        <v>4847</v>
      </c>
      <c r="E137" s="1484"/>
      <c r="F137" s="1484"/>
      <c r="G137" s="2178"/>
      <c r="H137" s="2804"/>
      <c r="I137" s="2590"/>
      <c r="J137" s="2976">
        <v>8778</v>
      </c>
      <c r="K137" s="2800"/>
      <c r="L137" s="2818"/>
      <c r="M137" s="2949"/>
      <c r="N137" s="2976">
        <v>1400635</v>
      </c>
      <c r="O137" s="2949"/>
      <c r="P137" s="2937">
        <f t="shared" si="2"/>
        <v>1400635</v>
      </c>
      <c r="Q137" s="1837">
        <v>4</v>
      </c>
      <c r="R137" s="3363"/>
      <c r="S137" s="3498"/>
      <c r="T137" s="3498"/>
    </row>
    <row r="138" spans="1:20">
      <c r="A138" s="2093">
        <v>5</v>
      </c>
      <c r="B138" s="2791" t="s">
        <v>4874</v>
      </c>
      <c r="C138" s="2837" t="s">
        <v>4801</v>
      </c>
      <c r="D138" s="2837" t="s">
        <v>4906</v>
      </c>
      <c r="E138" s="1484"/>
      <c r="F138" s="1484"/>
      <c r="G138" s="2178"/>
      <c r="H138" s="2803"/>
      <c r="I138" s="2590"/>
      <c r="J138" s="2976">
        <v>848</v>
      </c>
      <c r="K138" s="2800"/>
      <c r="L138" s="2818"/>
      <c r="M138" s="2949"/>
      <c r="N138" s="2976">
        <v>18266</v>
      </c>
      <c r="O138" s="2949">
        <v>1513</v>
      </c>
      <c r="P138" s="2937">
        <f t="shared" si="2"/>
        <v>19779</v>
      </c>
      <c r="Q138" s="1837">
        <v>5</v>
      </c>
      <c r="R138" s="3363"/>
      <c r="S138" s="3498"/>
      <c r="T138" s="3498"/>
    </row>
    <row r="139" spans="1:20">
      <c r="A139" s="2093">
        <v>6</v>
      </c>
      <c r="B139" s="2791" t="s">
        <v>6478</v>
      </c>
      <c r="C139" s="2837" t="s">
        <v>4801</v>
      </c>
      <c r="D139" s="2837" t="s">
        <v>4907</v>
      </c>
      <c r="E139" s="1484"/>
      <c r="F139" s="1484"/>
      <c r="G139" s="2178"/>
      <c r="H139" s="2803"/>
      <c r="I139" s="2590"/>
      <c r="J139" s="2976">
        <v>8518</v>
      </c>
      <c r="K139" s="2800"/>
      <c r="L139" s="2818"/>
      <c r="M139" s="2949">
        <v>19970</v>
      </c>
      <c r="N139" s="2976">
        <v>128200</v>
      </c>
      <c r="O139" s="2976"/>
      <c r="P139" s="2937">
        <f t="shared" si="2"/>
        <v>148170</v>
      </c>
      <c r="Q139" s="1837">
        <v>6</v>
      </c>
      <c r="R139" s="3363"/>
      <c r="S139" s="3498"/>
      <c r="T139" s="3498"/>
    </row>
    <row r="140" spans="1:20">
      <c r="A140" s="2093">
        <v>7</v>
      </c>
      <c r="B140" s="2791" t="s">
        <v>6479</v>
      </c>
      <c r="C140" s="2837" t="s">
        <v>4801</v>
      </c>
      <c r="D140" s="2837" t="s">
        <v>4909</v>
      </c>
      <c r="E140" s="1484"/>
      <c r="F140" s="1484"/>
      <c r="G140" s="2178"/>
      <c r="H140" s="2803"/>
      <c r="I140" s="2590"/>
      <c r="J140" s="2976">
        <v>676</v>
      </c>
      <c r="K140" s="2800"/>
      <c r="L140" s="2818"/>
      <c r="M140" s="2949">
        <v>839</v>
      </c>
      <c r="N140" s="2976">
        <v>16174</v>
      </c>
      <c r="O140" s="2949"/>
      <c r="P140" s="2937">
        <f t="shared" si="2"/>
        <v>17013</v>
      </c>
      <c r="Q140" s="1837">
        <v>7</v>
      </c>
      <c r="R140" s="3363"/>
      <c r="S140" s="3498"/>
      <c r="T140" s="3498"/>
    </row>
    <row r="141" spans="1:20">
      <c r="A141" s="2093">
        <v>8</v>
      </c>
      <c r="B141" s="2791" t="s">
        <v>6480</v>
      </c>
      <c r="C141" s="2837" t="s">
        <v>4818</v>
      </c>
      <c r="D141" s="2837" t="s">
        <v>4908</v>
      </c>
      <c r="E141" s="1484"/>
      <c r="F141" s="1484"/>
      <c r="G141" s="2178"/>
      <c r="H141" s="2803"/>
      <c r="I141" s="2590"/>
      <c r="J141" s="2976">
        <v>1247</v>
      </c>
      <c r="K141" s="2800"/>
      <c r="L141" s="2818"/>
      <c r="M141" s="2949">
        <v>2948</v>
      </c>
      <c r="N141" s="2976">
        <v>28527</v>
      </c>
      <c r="O141" s="2976"/>
      <c r="P141" s="2937">
        <f t="shared" si="2"/>
        <v>31475</v>
      </c>
      <c r="Q141" s="1837">
        <v>8</v>
      </c>
      <c r="R141" s="3363"/>
      <c r="S141" s="3498"/>
      <c r="T141" s="3498"/>
    </row>
    <row r="142" spans="1:20">
      <c r="A142" s="2093">
        <v>9</v>
      </c>
      <c r="B142" s="2791" t="s">
        <v>6481</v>
      </c>
      <c r="C142" s="2837" t="s">
        <v>4818</v>
      </c>
      <c r="D142" s="2837" t="s">
        <v>4910</v>
      </c>
      <c r="E142" s="1484"/>
      <c r="F142" s="1484"/>
      <c r="G142" s="2178"/>
      <c r="H142" s="2803"/>
      <c r="I142" s="2590"/>
      <c r="J142" s="2976">
        <v>622</v>
      </c>
      <c r="K142" s="2800"/>
      <c r="L142" s="2818"/>
      <c r="M142" s="2949"/>
      <c r="N142" s="2976">
        <v>19239</v>
      </c>
      <c r="O142" s="2976">
        <v>1056</v>
      </c>
      <c r="P142" s="2937">
        <f t="shared" si="2"/>
        <v>20295</v>
      </c>
      <c r="Q142" s="1837">
        <v>9</v>
      </c>
      <c r="R142" s="3363"/>
      <c r="S142" s="3498"/>
      <c r="T142" s="3498"/>
    </row>
    <row r="143" spans="1:20">
      <c r="A143" s="2093">
        <v>10</v>
      </c>
      <c r="B143" s="2791" t="s">
        <v>4875</v>
      </c>
      <c r="C143" s="2837" t="s">
        <v>4801</v>
      </c>
      <c r="D143" s="2837" t="s">
        <v>4911</v>
      </c>
      <c r="E143" s="1484"/>
      <c r="F143" s="1484"/>
      <c r="G143" s="2178"/>
      <c r="H143" s="2804"/>
      <c r="I143" s="2590"/>
      <c r="J143" s="2976">
        <v>9374</v>
      </c>
      <c r="K143" s="2800"/>
      <c r="L143" s="2818"/>
      <c r="M143" s="2976"/>
      <c r="N143" s="2976">
        <v>641474</v>
      </c>
      <c r="O143" s="2949"/>
      <c r="P143" s="2937">
        <f t="shared" si="2"/>
        <v>641474</v>
      </c>
      <c r="Q143" s="1837">
        <v>10</v>
      </c>
      <c r="R143" s="3363"/>
      <c r="S143" s="3498"/>
      <c r="T143" s="3498"/>
    </row>
    <row r="144" spans="1:20">
      <c r="A144" s="2093">
        <v>11</v>
      </c>
      <c r="B144" s="2791" t="s">
        <v>6482</v>
      </c>
      <c r="C144" s="2837" t="s">
        <v>4818</v>
      </c>
      <c r="D144" s="2837" t="s">
        <v>4912</v>
      </c>
      <c r="E144" s="1484"/>
      <c r="F144" s="1484"/>
      <c r="G144" s="2178"/>
      <c r="H144" s="2803"/>
      <c r="I144" s="2590"/>
      <c r="J144" s="2976">
        <v>6931</v>
      </c>
      <c r="K144" s="2800"/>
      <c r="L144" s="2818"/>
      <c r="M144" s="2976"/>
      <c r="N144" s="2976">
        <v>415949</v>
      </c>
      <c r="O144" s="2949"/>
      <c r="P144" s="2937">
        <f t="shared" si="2"/>
        <v>415949</v>
      </c>
      <c r="Q144" s="1837">
        <v>11</v>
      </c>
      <c r="R144" s="3363"/>
      <c r="S144" s="3498"/>
      <c r="T144" s="3498"/>
    </row>
    <row r="145" spans="1:20">
      <c r="A145" s="2093">
        <v>12</v>
      </c>
      <c r="B145" s="2791" t="s">
        <v>4876</v>
      </c>
      <c r="C145" s="2837" t="s">
        <v>4801</v>
      </c>
      <c r="D145" s="2837" t="s">
        <v>4913</v>
      </c>
      <c r="E145" s="1484"/>
      <c r="F145" s="1484"/>
      <c r="G145" s="2178"/>
      <c r="H145" s="2803"/>
      <c r="I145" s="2590"/>
      <c r="J145" s="3362">
        <v>626</v>
      </c>
      <c r="K145" s="2800"/>
      <c r="L145" s="2818"/>
      <c r="M145" s="2976">
        <v>652</v>
      </c>
      <c r="N145" s="2976">
        <v>13397</v>
      </c>
      <c r="O145" s="2949"/>
      <c r="P145" s="2937">
        <f t="shared" si="2"/>
        <v>14049</v>
      </c>
      <c r="Q145" s="1837">
        <v>12</v>
      </c>
      <c r="R145" s="3363"/>
      <c r="S145" s="3498"/>
      <c r="T145" s="3498"/>
    </row>
    <row r="146" spans="1:20">
      <c r="A146" s="2093">
        <v>13</v>
      </c>
      <c r="B146" s="2791" t="s">
        <v>4877</v>
      </c>
      <c r="C146" s="2837" t="s">
        <v>4818</v>
      </c>
      <c r="D146" s="2837" t="s">
        <v>4914</v>
      </c>
      <c r="E146" s="1484"/>
      <c r="F146" s="1484"/>
      <c r="G146" s="2178"/>
      <c r="H146" s="2803"/>
      <c r="I146" s="2590"/>
      <c r="J146" s="2976">
        <v>18597</v>
      </c>
      <c r="K146" s="2800"/>
      <c r="L146" s="2818"/>
      <c r="M146" s="2949"/>
      <c r="N146" s="2976">
        <v>3915601</v>
      </c>
      <c r="O146" s="2976"/>
      <c r="P146" s="2937">
        <f t="shared" si="2"/>
        <v>3915601</v>
      </c>
      <c r="Q146" s="1837">
        <v>13</v>
      </c>
      <c r="R146" s="3363"/>
      <c r="S146" s="3498"/>
      <c r="T146" s="3498"/>
    </row>
    <row r="147" spans="1:20">
      <c r="A147" s="2093">
        <v>14</v>
      </c>
      <c r="B147" s="2791" t="s">
        <v>4878</v>
      </c>
      <c r="C147" s="2837" t="s">
        <v>4818</v>
      </c>
      <c r="D147" s="2837" t="s">
        <v>4915</v>
      </c>
      <c r="E147" s="1484"/>
      <c r="F147" s="1484"/>
      <c r="G147" s="2178"/>
      <c r="H147" s="2803"/>
      <c r="I147" s="2590"/>
      <c r="J147" s="2976">
        <v>3128</v>
      </c>
      <c r="K147" s="2800"/>
      <c r="L147" s="2818"/>
      <c r="M147" s="2949"/>
      <c r="N147" s="2976">
        <v>96084</v>
      </c>
      <c r="O147" s="2949">
        <v>5316</v>
      </c>
      <c r="P147" s="2937">
        <f t="shared" si="2"/>
        <v>101400</v>
      </c>
      <c r="Q147" s="1837">
        <v>14</v>
      </c>
      <c r="R147" s="3363"/>
      <c r="S147" s="3498"/>
      <c r="T147" s="3498"/>
    </row>
    <row r="148" spans="1:20">
      <c r="A148" s="2093">
        <v>15</v>
      </c>
      <c r="B148" s="2791" t="s">
        <v>6483</v>
      </c>
      <c r="C148" s="2837" t="s">
        <v>4818</v>
      </c>
      <c r="D148" s="2837" t="s">
        <v>6490</v>
      </c>
      <c r="E148" s="1484"/>
      <c r="F148" s="1484"/>
      <c r="G148" s="2178"/>
      <c r="H148" s="2803"/>
      <c r="I148" s="2590"/>
      <c r="J148" s="2976">
        <v>25641</v>
      </c>
      <c r="K148" s="2800"/>
      <c r="L148" s="2818"/>
      <c r="M148" s="2976">
        <v>27017</v>
      </c>
      <c r="N148" s="2976">
        <v>558462</v>
      </c>
      <c r="O148" s="2949"/>
      <c r="P148" s="2937">
        <f t="shared" si="2"/>
        <v>585479</v>
      </c>
      <c r="Q148" s="1837">
        <v>15</v>
      </c>
      <c r="R148" s="3363"/>
      <c r="S148" s="3498"/>
      <c r="T148" s="3498"/>
    </row>
    <row r="149" spans="1:20">
      <c r="A149" s="2093">
        <v>16</v>
      </c>
      <c r="B149" s="2791" t="s">
        <v>4879</v>
      </c>
      <c r="C149" s="2837" t="s">
        <v>4801</v>
      </c>
      <c r="D149" s="2837" t="s">
        <v>4916</v>
      </c>
      <c r="E149" s="1484"/>
      <c r="F149" s="1484"/>
      <c r="G149" s="2178"/>
      <c r="H149" s="2804"/>
      <c r="I149" s="2590"/>
      <c r="J149" s="2976">
        <v>24108</v>
      </c>
      <c r="K149" s="2800"/>
      <c r="L149" s="2818"/>
      <c r="M149" s="2976"/>
      <c r="N149" s="2976">
        <v>810707</v>
      </c>
      <c r="O149" s="2949">
        <v>36313</v>
      </c>
      <c r="P149" s="2937">
        <f t="shared" si="2"/>
        <v>847020</v>
      </c>
      <c r="Q149" s="1837">
        <v>16</v>
      </c>
      <c r="R149" s="3363"/>
      <c r="S149" s="3498"/>
      <c r="T149" s="3498"/>
    </row>
    <row r="150" spans="1:20">
      <c r="A150" s="2093">
        <v>17</v>
      </c>
      <c r="B150" s="2791" t="s">
        <v>6484</v>
      </c>
      <c r="C150" s="2837" t="s">
        <v>4818</v>
      </c>
      <c r="D150" s="2837" t="s">
        <v>4917</v>
      </c>
      <c r="E150" s="1484"/>
      <c r="F150" s="1484"/>
      <c r="G150" s="2178"/>
      <c r="H150" s="2803"/>
      <c r="I150" s="2590"/>
      <c r="J150" s="2976">
        <v>13487</v>
      </c>
      <c r="K150" s="2800"/>
      <c r="L150" s="2818"/>
      <c r="M150" s="2949">
        <v>5574</v>
      </c>
      <c r="N150" s="2976">
        <v>264385</v>
      </c>
      <c r="O150" s="2949"/>
      <c r="P150" s="2937">
        <f t="shared" si="2"/>
        <v>269959</v>
      </c>
      <c r="Q150" s="1837">
        <v>17</v>
      </c>
      <c r="R150" s="3363"/>
      <c r="S150" s="3498"/>
      <c r="T150" s="3498"/>
    </row>
    <row r="151" spans="1:20">
      <c r="A151" s="2093">
        <v>18</v>
      </c>
      <c r="B151" s="2791" t="s">
        <v>4880</v>
      </c>
      <c r="C151" s="2837" t="s">
        <v>4818</v>
      </c>
      <c r="D151" s="2837" t="s">
        <v>6491</v>
      </c>
      <c r="E151" s="1484"/>
      <c r="F151" s="1484"/>
      <c r="G151" s="2178"/>
      <c r="H151" s="2803"/>
      <c r="I151" s="2590"/>
      <c r="J151" s="2976">
        <v>2756</v>
      </c>
      <c r="K151" s="2800"/>
      <c r="L151" s="2818"/>
      <c r="M151" s="2949">
        <v>1589</v>
      </c>
      <c r="N151" s="2976">
        <v>61779</v>
      </c>
      <c r="O151" s="2976"/>
      <c r="P151" s="2937">
        <f t="shared" si="2"/>
        <v>63368</v>
      </c>
      <c r="Q151" s="1837">
        <v>18</v>
      </c>
      <c r="R151" s="3363"/>
      <c r="S151" s="3498"/>
      <c r="T151" s="3498"/>
    </row>
    <row r="152" spans="1:20">
      <c r="A152" s="2093">
        <v>19</v>
      </c>
      <c r="B152" s="2791" t="s">
        <v>4881</v>
      </c>
      <c r="C152" s="2837" t="s">
        <v>4818</v>
      </c>
      <c r="D152" s="2837" t="s">
        <v>4918</v>
      </c>
      <c r="E152" s="1484"/>
      <c r="F152" s="1484"/>
      <c r="G152" s="2178"/>
      <c r="H152" s="2803"/>
      <c r="I152" s="2590"/>
      <c r="J152" s="2976">
        <v>219495</v>
      </c>
      <c r="K152" s="2800"/>
      <c r="L152" s="2818"/>
      <c r="M152" s="2976">
        <v>308638</v>
      </c>
      <c r="N152" s="2976">
        <v>3897248</v>
      </c>
      <c r="O152" s="2949"/>
      <c r="P152" s="2937">
        <f t="shared" si="2"/>
        <v>4205886</v>
      </c>
      <c r="Q152" s="1837">
        <v>19</v>
      </c>
      <c r="R152" s="3363"/>
      <c r="S152" s="3498"/>
      <c r="T152" s="3498"/>
    </row>
    <row r="153" spans="1:20">
      <c r="A153" s="2093">
        <v>20</v>
      </c>
      <c r="B153" s="2791" t="s">
        <v>4882</v>
      </c>
      <c r="C153" s="2837" t="s">
        <v>4818</v>
      </c>
      <c r="D153" s="2837" t="s">
        <v>4919</v>
      </c>
      <c r="E153" s="1484"/>
      <c r="F153" s="1484"/>
      <c r="G153" s="2178"/>
      <c r="H153" s="2803"/>
      <c r="I153" s="2590"/>
      <c r="J153" s="2976">
        <v>4860</v>
      </c>
      <c r="K153" s="2800"/>
      <c r="L153" s="2818"/>
      <c r="M153" s="2949"/>
      <c r="N153" s="2976">
        <v>239268</v>
      </c>
      <c r="O153" s="2976"/>
      <c r="P153" s="2937">
        <f t="shared" si="2"/>
        <v>239268</v>
      </c>
      <c r="Q153" s="1837">
        <v>20</v>
      </c>
      <c r="R153" s="3363"/>
      <c r="S153" s="3498"/>
      <c r="T153" s="3498"/>
    </row>
    <row r="154" spans="1:20">
      <c r="A154" s="2093">
        <v>21</v>
      </c>
      <c r="B154" s="2791" t="s">
        <v>4883</v>
      </c>
      <c r="C154" s="2837" t="s">
        <v>4818</v>
      </c>
      <c r="D154" s="2837" t="s">
        <v>4920</v>
      </c>
      <c r="E154" s="1484"/>
      <c r="F154" s="1484"/>
      <c r="G154" s="2178"/>
      <c r="H154" s="2803"/>
      <c r="I154" s="2590"/>
      <c r="J154" s="2976"/>
      <c r="K154" s="2800"/>
      <c r="L154" s="2818"/>
      <c r="M154" s="2976"/>
      <c r="N154" s="2976">
        <v>-385239</v>
      </c>
      <c r="O154" s="2949"/>
      <c r="P154" s="2937">
        <f t="shared" si="2"/>
        <v>-385239</v>
      </c>
      <c r="Q154" s="1837">
        <v>21</v>
      </c>
      <c r="R154" s="3498"/>
      <c r="S154" s="3498"/>
      <c r="T154" s="3498"/>
    </row>
    <row r="155" spans="1:20">
      <c r="A155" s="2093">
        <v>22</v>
      </c>
      <c r="B155" s="2791" t="s">
        <v>4884</v>
      </c>
      <c r="C155" s="2837" t="s">
        <v>4801</v>
      </c>
      <c r="D155" s="2837" t="s">
        <v>4921</v>
      </c>
      <c r="E155" s="1484"/>
      <c r="F155" s="1484"/>
      <c r="G155" s="2178"/>
      <c r="H155" s="2804"/>
      <c r="I155" s="2590"/>
      <c r="J155" s="2976">
        <v>1095</v>
      </c>
      <c r="K155" s="2800"/>
      <c r="L155" s="2818"/>
      <c r="M155" s="2976">
        <v>1827</v>
      </c>
      <c r="N155" s="2976">
        <v>27389</v>
      </c>
      <c r="O155" s="2949"/>
      <c r="P155" s="2937">
        <f t="shared" si="2"/>
        <v>29216</v>
      </c>
      <c r="Q155" s="1837">
        <v>22</v>
      </c>
      <c r="R155" s="3363"/>
      <c r="S155" s="3498"/>
      <c r="T155" s="3498"/>
    </row>
    <row r="156" spans="1:20">
      <c r="A156" s="2093">
        <v>23</v>
      </c>
      <c r="B156" s="2791" t="s">
        <v>4885</v>
      </c>
      <c r="C156" s="2837" t="s">
        <v>4818</v>
      </c>
      <c r="D156" s="2837" t="s">
        <v>4922</v>
      </c>
      <c r="E156" s="1484"/>
      <c r="F156" s="1484"/>
      <c r="G156" s="2178"/>
      <c r="H156" s="2803"/>
      <c r="I156" s="2590"/>
      <c r="J156" s="2976">
        <v>14</v>
      </c>
      <c r="K156" s="2800"/>
      <c r="L156" s="2818"/>
      <c r="M156" s="2976"/>
      <c r="N156" s="2976">
        <v>428</v>
      </c>
      <c r="O156" s="2949"/>
      <c r="P156" s="2937">
        <f t="shared" si="2"/>
        <v>428</v>
      </c>
      <c r="Q156" s="1837">
        <v>23</v>
      </c>
      <c r="R156" s="3363"/>
      <c r="S156" s="3498"/>
      <c r="T156" s="3498"/>
    </row>
    <row r="157" spans="1:20">
      <c r="A157" s="2093">
        <v>24</v>
      </c>
      <c r="B157" s="2791" t="s">
        <v>4886</v>
      </c>
      <c r="C157" s="2837" t="s">
        <v>4818</v>
      </c>
      <c r="D157" s="2837" t="s">
        <v>4923</v>
      </c>
      <c r="E157" s="1484"/>
      <c r="F157" s="1484"/>
      <c r="G157" s="2178"/>
      <c r="H157" s="2803"/>
      <c r="I157" s="2590"/>
      <c r="J157" s="2976">
        <v>1045</v>
      </c>
      <c r="K157" s="2800"/>
      <c r="L157" s="2818"/>
      <c r="M157" s="2949">
        <v>702</v>
      </c>
      <c r="N157" s="2976">
        <v>35183</v>
      </c>
      <c r="O157" s="2949"/>
      <c r="P157" s="2937">
        <f t="shared" si="2"/>
        <v>35885</v>
      </c>
      <c r="Q157" s="1837">
        <v>24</v>
      </c>
      <c r="R157" s="3363"/>
      <c r="S157" s="3498"/>
      <c r="T157" s="3498"/>
    </row>
    <row r="158" spans="1:20">
      <c r="A158" s="2093">
        <v>25</v>
      </c>
      <c r="B158" s="2791" t="s">
        <v>4887</v>
      </c>
      <c r="C158" s="2837" t="s">
        <v>4818</v>
      </c>
      <c r="D158" s="2837" t="s">
        <v>4924</v>
      </c>
      <c r="E158" s="1484"/>
      <c r="F158" s="1484"/>
      <c r="G158" s="2178"/>
      <c r="H158" s="2803"/>
      <c r="I158" s="2590"/>
      <c r="J158" s="2976">
        <v>217</v>
      </c>
      <c r="K158" s="2800"/>
      <c r="L158" s="2818"/>
      <c r="M158" s="2949">
        <v>363</v>
      </c>
      <c r="N158" s="2976">
        <v>5447</v>
      </c>
      <c r="O158" s="2949"/>
      <c r="P158" s="2937">
        <f t="shared" si="2"/>
        <v>5810</v>
      </c>
      <c r="Q158" s="1837">
        <v>25</v>
      </c>
      <c r="R158" s="3363"/>
      <c r="S158" s="3498"/>
      <c r="T158" s="3498"/>
    </row>
    <row r="159" spans="1:20">
      <c r="A159" s="2093">
        <v>26</v>
      </c>
      <c r="B159" s="2791" t="s">
        <v>4888</v>
      </c>
      <c r="C159" s="2837" t="s">
        <v>4818</v>
      </c>
      <c r="D159" s="2837" t="s">
        <v>4925</v>
      </c>
      <c r="E159" s="1484"/>
      <c r="F159" s="1484"/>
      <c r="G159" s="2178"/>
      <c r="H159" s="2803"/>
      <c r="I159" s="2590"/>
      <c r="J159" s="2976">
        <v>129</v>
      </c>
      <c r="K159" s="2800"/>
      <c r="L159" s="2818"/>
      <c r="M159" s="2976">
        <v>975</v>
      </c>
      <c r="N159" s="2976">
        <v>3256</v>
      </c>
      <c r="O159" s="2949"/>
      <c r="P159" s="2937">
        <f t="shared" si="2"/>
        <v>4231</v>
      </c>
      <c r="Q159" s="1837">
        <v>26</v>
      </c>
      <c r="R159" s="3363"/>
      <c r="S159" s="3498"/>
      <c r="T159" s="3498"/>
    </row>
    <row r="160" spans="1:20">
      <c r="A160" s="2093">
        <v>27</v>
      </c>
      <c r="B160" s="2791" t="s">
        <v>6485</v>
      </c>
      <c r="C160" s="2837" t="s">
        <v>4818</v>
      </c>
      <c r="D160" s="2837" t="s">
        <v>4926</v>
      </c>
      <c r="E160" s="1484"/>
      <c r="F160" s="1484"/>
      <c r="G160" s="2178"/>
      <c r="H160" s="2803"/>
      <c r="I160" s="2590"/>
      <c r="J160" s="2976">
        <v>15611</v>
      </c>
      <c r="K160" s="2800"/>
      <c r="L160" s="2818"/>
      <c r="M160" s="2976"/>
      <c r="N160" s="2976">
        <v>516285</v>
      </c>
      <c r="O160" s="2949">
        <v>26445</v>
      </c>
      <c r="P160" s="2937">
        <f t="shared" si="2"/>
        <v>542730</v>
      </c>
      <c r="Q160" s="1837">
        <v>27</v>
      </c>
      <c r="R160" s="3363"/>
      <c r="S160" s="3498"/>
      <c r="T160" s="3498"/>
    </row>
    <row r="161" spans="1:20">
      <c r="A161" s="2093">
        <v>28</v>
      </c>
      <c r="B161" s="2791" t="s">
        <v>4889</v>
      </c>
      <c r="C161" s="2837" t="s">
        <v>4818</v>
      </c>
      <c r="D161" s="2837" t="s">
        <v>4927</v>
      </c>
      <c r="E161" s="1484"/>
      <c r="F161" s="1484"/>
      <c r="G161" s="2178"/>
      <c r="H161" s="2804"/>
      <c r="I161" s="2590"/>
      <c r="J161" s="2976">
        <v>833</v>
      </c>
      <c r="K161" s="2800"/>
      <c r="L161" s="2818"/>
      <c r="M161" s="2976"/>
      <c r="N161" s="2976">
        <v>22190</v>
      </c>
      <c r="O161" s="2949">
        <v>1305</v>
      </c>
      <c r="P161" s="2937">
        <f t="shared" si="2"/>
        <v>23495</v>
      </c>
      <c r="Q161" s="1837">
        <v>28</v>
      </c>
      <c r="R161" s="3363"/>
      <c r="S161" s="3498"/>
      <c r="T161" s="3498"/>
    </row>
    <row r="162" spans="1:20">
      <c r="A162" s="2093">
        <v>29</v>
      </c>
      <c r="B162" s="2791" t="s">
        <v>4890</v>
      </c>
      <c r="C162" s="2837" t="s">
        <v>4818</v>
      </c>
      <c r="D162" s="2837" t="s">
        <v>4929</v>
      </c>
      <c r="E162" s="1484"/>
      <c r="F162" s="1484"/>
      <c r="G162" s="2178"/>
      <c r="H162" s="2803"/>
      <c r="I162" s="2590"/>
      <c r="J162" s="2976">
        <v>1318</v>
      </c>
      <c r="K162" s="2800"/>
      <c r="L162" s="2818"/>
      <c r="M162" s="2976">
        <v>2683</v>
      </c>
      <c r="N162" s="2976">
        <v>43267</v>
      </c>
      <c r="O162" s="2949"/>
      <c r="P162" s="2937">
        <f t="shared" si="2"/>
        <v>45950</v>
      </c>
      <c r="Q162" s="1837">
        <v>29</v>
      </c>
      <c r="R162" s="3363"/>
      <c r="S162" s="3498"/>
      <c r="T162" s="3498"/>
    </row>
    <row r="163" spans="1:20">
      <c r="A163" s="2093">
        <v>30</v>
      </c>
      <c r="B163" s="2791" t="s">
        <v>4891</v>
      </c>
      <c r="C163" s="2837" t="s">
        <v>4818</v>
      </c>
      <c r="D163" s="2837" t="s">
        <v>4928</v>
      </c>
      <c r="E163" s="1484"/>
      <c r="F163" s="1484"/>
      <c r="G163" s="2178"/>
      <c r="H163" s="2803"/>
      <c r="I163" s="2590"/>
      <c r="J163" s="2976">
        <v>189855</v>
      </c>
      <c r="K163" s="2800"/>
      <c r="L163" s="2818"/>
      <c r="M163" s="2976">
        <v>263877</v>
      </c>
      <c r="N163" s="2976">
        <v>4365751</v>
      </c>
      <c r="O163" s="2949"/>
      <c r="P163" s="2937">
        <f t="shared" si="2"/>
        <v>4629628</v>
      </c>
      <c r="Q163" s="1837">
        <v>30</v>
      </c>
      <c r="R163" s="3363"/>
      <c r="S163" s="3498"/>
      <c r="T163" s="3498"/>
    </row>
    <row r="164" spans="1:20">
      <c r="A164" s="2093">
        <v>31</v>
      </c>
      <c r="B164" s="2791"/>
      <c r="C164" s="2837"/>
      <c r="D164" s="2837"/>
      <c r="E164" s="1484"/>
      <c r="F164" s="1484"/>
      <c r="G164" s="2178"/>
      <c r="H164" s="2803"/>
      <c r="I164" s="2590"/>
      <c r="J164" s="2976"/>
      <c r="K164" s="2800"/>
      <c r="L164" s="2818"/>
      <c r="M164" s="2949"/>
      <c r="N164" s="2976"/>
      <c r="O164" s="2976"/>
      <c r="P164" s="3527">
        <f t="shared" si="2"/>
        <v>0</v>
      </c>
      <c r="Q164" s="1837">
        <v>31</v>
      </c>
      <c r="R164" s="3498"/>
      <c r="S164" s="3498"/>
      <c r="T164" s="3498"/>
    </row>
    <row r="165" spans="1:20">
      <c r="A165" s="2093">
        <v>32</v>
      </c>
      <c r="B165" s="2791" t="s">
        <v>4892</v>
      </c>
      <c r="C165" s="2837"/>
      <c r="D165" s="2837"/>
      <c r="E165" s="1484"/>
      <c r="F165" s="1484"/>
      <c r="G165" s="2178"/>
      <c r="H165" s="2803"/>
      <c r="I165" s="2590"/>
      <c r="J165" s="2976"/>
      <c r="K165" s="2800"/>
      <c r="L165" s="2818"/>
      <c r="M165" s="2949"/>
      <c r="N165" s="2976"/>
      <c r="O165" s="2976"/>
      <c r="P165" s="3527">
        <f t="shared" si="2"/>
        <v>0</v>
      </c>
      <c r="Q165" s="1837">
        <v>32</v>
      </c>
      <c r="R165" s="3498"/>
      <c r="S165" s="3498"/>
      <c r="T165" s="3498"/>
    </row>
    <row r="166" spans="1:20">
      <c r="A166" s="2093">
        <v>33</v>
      </c>
      <c r="B166" s="2791" t="s">
        <v>4893</v>
      </c>
      <c r="C166" s="2837" t="s">
        <v>4788</v>
      </c>
      <c r="D166" s="2837"/>
      <c r="E166" s="1484"/>
      <c r="F166" s="1484"/>
      <c r="G166" s="2178"/>
      <c r="H166" s="2803"/>
      <c r="I166" s="2590"/>
      <c r="J166" s="2976">
        <v>23</v>
      </c>
      <c r="K166" s="2800"/>
      <c r="L166" s="2818"/>
      <c r="M166" s="2976"/>
      <c r="N166" s="2976">
        <v>1798</v>
      </c>
      <c r="O166" s="2949"/>
      <c r="P166" s="2937">
        <f t="shared" si="2"/>
        <v>1798</v>
      </c>
      <c r="Q166" s="1837">
        <v>33</v>
      </c>
      <c r="R166" s="3363"/>
      <c r="S166" s="3498"/>
      <c r="T166" s="3498"/>
    </row>
    <row r="167" spans="1:20">
      <c r="A167" s="2093">
        <v>34</v>
      </c>
      <c r="B167" s="2791" t="s">
        <v>4894</v>
      </c>
      <c r="C167" s="2837" t="s">
        <v>4788</v>
      </c>
      <c r="D167" s="2837"/>
      <c r="E167" s="1484"/>
      <c r="F167" s="1484"/>
      <c r="G167" s="2178"/>
      <c r="H167" s="2804"/>
      <c r="I167" s="2590"/>
      <c r="J167" s="2976">
        <v>267</v>
      </c>
      <c r="K167" s="2800"/>
      <c r="L167" s="2818"/>
      <c r="M167" s="2976"/>
      <c r="N167" s="2976">
        <v>40601</v>
      </c>
      <c r="O167" s="2949"/>
      <c r="P167" s="2937">
        <f t="shared" si="2"/>
        <v>40601</v>
      </c>
      <c r="Q167" s="1837">
        <v>34</v>
      </c>
      <c r="R167" s="3363"/>
      <c r="S167" s="3498"/>
      <c r="T167" s="3498"/>
    </row>
    <row r="168" spans="1:20">
      <c r="A168" s="2093">
        <v>35</v>
      </c>
      <c r="B168" s="2791" t="s">
        <v>4895</v>
      </c>
      <c r="C168" s="2837" t="s">
        <v>4788</v>
      </c>
      <c r="D168" s="2837"/>
      <c r="E168" s="1484"/>
      <c r="F168" s="1484"/>
      <c r="G168" s="2178"/>
      <c r="H168" s="2803"/>
      <c r="I168" s="2590"/>
      <c r="J168" s="2976">
        <v>86</v>
      </c>
      <c r="K168" s="2800"/>
      <c r="L168" s="2818"/>
      <c r="M168" s="2976"/>
      <c r="N168" s="2976">
        <v>9068</v>
      </c>
      <c r="O168" s="2976"/>
      <c r="P168" s="2937">
        <f t="shared" si="2"/>
        <v>9068</v>
      </c>
      <c r="Q168" s="1837">
        <v>35</v>
      </c>
      <c r="R168" s="3363"/>
      <c r="S168" s="3498"/>
      <c r="T168" s="3498"/>
    </row>
    <row r="169" spans="1:20">
      <c r="A169" s="2093">
        <v>36</v>
      </c>
      <c r="B169" s="2791" t="s">
        <v>4896</v>
      </c>
      <c r="C169" s="2837" t="s">
        <v>4788</v>
      </c>
      <c r="D169" s="2837"/>
      <c r="E169" s="1484"/>
      <c r="F169" s="1484"/>
      <c r="G169" s="2178"/>
      <c r="H169" s="2803"/>
      <c r="I169" s="2590"/>
      <c r="J169" s="2976">
        <v>26</v>
      </c>
      <c r="K169" s="2800"/>
      <c r="L169" s="2818"/>
      <c r="M169" s="2976"/>
      <c r="N169" s="2976">
        <v>1811</v>
      </c>
      <c r="O169" s="2976"/>
      <c r="P169" s="2937">
        <f t="shared" si="2"/>
        <v>1811</v>
      </c>
      <c r="Q169" s="1837">
        <v>36</v>
      </c>
      <c r="R169" s="3363"/>
      <c r="S169" s="3498"/>
      <c r="T169" s="3498"/>
    </row>
    <row r="170" spans="1:20">
      <c r="A170" s="2093">
        <v>37</v>
      </c>
      <c r="B170" s="2791" t="s">
        <v>4897</v>
      </c>
      <c r="C170" s="2837" t="s">
        <v>4930</v>
      </c>
      <c r="D170" s="2837"/>
      <c r="E170" s="1484"/>
      <c r="F170" s="1484"/>
      <c r="G170" s="2178"/>
      <c r="H170" s="2803"/>
      <c r="I170" s="2590"/>
      <c r="J170" s="2976"/>
      <c r="K170" s="2800"/>
      <c r="L170" s="2818"/>
      <c r="M170" s="2976"/>
      <c r="N170" s="2976">
        <v>23824</v>
      </c>
      <c r="O170" s="2976"/>
      <c r="P170" s="2937">
        <f t="shared" ref="P170:P177" si="3">M170+N170+O170</f>
        <v>23824</v>
      </c>
      <c r="Q170" s="1837">
        <v>37</v>
      </c>
      <c r="R170" s="3498"/>
      <c r="S170" s="3498"/>
      <c r="T170" s="3498"/>
    </row>
    <row r="171" spans="1:20">
      <c r="A171" s="2093">
        <v>38</v>
      </c>
      <c r="B171" s="2791" t="s">
        <v>4898</v>
      </c>
      <c r="C171" s="2837" t="s">
        <v>4801</v>
      </c>
      <c r="D171" s="2837" t="s">
        <v>4931</v>
      </c>
      <c r="E171" s="1484"/>
      <c r="F171" s="1484"/>
      <c r="G171" s="2178"/>
      <c r="H171" s="2803"/>
      <c r="I171" s="2590"/>
      <c r="J171" s="2976">
        <v>191625</v>
      </c>
      <c r="K171" s="2800"/>
      <c r="L171" s="2818"/>
      <c r="M171" s="2976"/>
      <c r="N171" s="2976">
        <v>9489795</v>
      </c>
      <c r="O171" s="2976"/>
      <c r="P171" s="2937">
        <f t="shared" si="3"/>
        <v>9489795</v>
      </c>
      <c r="Q171" s="1837">
        <v>38</v>
      </c>
      <c r="R171" s="3363"/>
      <c r="S171" s="3498"/>
      <c r="T171" s="3498"/>
    </row>
    <row r="172" spans="1:20">
      <c r="A172" s="2093">
        <v>39</v>
      </c>
      <c r="B172" s="2791" t="s">
        <v>6486</v>
      </c>
      <c r="C172" s="2837" t="s">
        <v>4930</v>
      </c>
      <c r="D172" s="2837" t="s">
        <v>4932</v>
      </c>
      <c r="E172" s="1484"/>
      <c r="F172" s="1484"/>
      <c r="G172" s="2178"/>
      <c r="H172" s="2803"/>
      <c r="I172" s="2590"/>
      <c r="J172" s="2976">
        <v>41574</v>
      </c>
      <c r="K172" s="2800"/>
      <c r="L172" s="2818"/>
      <c r="M172" s="2976">
        <v>56890</v>
      </c>
      <c r="N172" s="2976">
        <v>1311771</v>
      </c>
      <c r="O172" s="2976"/>
      <c r="P172" s="2937">
        <f t="shared" si="3"/>
        <v>1368661</v>
      </c>
      <c r="Q172" s="1837">
        <v>39</v>
      </c>
      <c r="R172" s="3363"/>
      <c r="S172" s="3498"/>
      <c r="T172" s="3498"/>
    </row>
    <row r="173" spans="1:20">
      <c r="A173" s="2093">
        <v>40</v>
      </c>
      <c r="B173" s="2791"/>
      <c r="C173" s="2837" t="s">
        <v>4933</v>
      </c>
      <c r="D173" s="2837"/>
      <c r="E173" s="1484"/>
      <c r="F173" s="1484"/>
      <c r="G173" s="2178"/>
      <c r="H173" s="2804"/>
      <c r="I173" s="2590"/>
      <c r="J173" s="2976"/>
      <c r="K173" s="2800"/>
      <c r="L173" s="2818"/>
      <c r="M173" s="2976"/>
      <c r="N173" s="2976"/>
      <c r="O173" s="2976"/>
      <c r="P173" s="3527">
        <f t="shared" si="3"/>
        <v>0</v>
      </c>
      <c r="Q173" s="1837">
        <v>40</v>
      </c>
      <c r="R173" s="3498"/>
      <c r="S173" s="3498"/>
      <c r="T173" s="3498"/>
    </row>
    <row r="174" spans="1:20">
      <c r="A174" s="2093">
        <v>41</v>
      </c>
      <c r="B174" s="2791" t="s">
        <v>6487</v>
      </c>
      <c r="C174" s="2837"/>
      <c r="D174" s="2837"/>
      <c r="E174" s="1484"/>
      <c r="F174" s="1484"/>
      <c r="G174" s="2178"/>
      <c r="H174" s="2803"/>
      <c r="I174" s="2590"/>
      <c r="J174" s="2976"/>
      <c r="K174" s="2800"/>
      <c r="L174" s="2818"/>
      <c r="M174" s="2976"/>
      <c r="N174" s="2976"/>
      <c r="O174" s="2949"/>
      <c r="P174" s="3527">
        <f t="shared" si="3"/>
        <v>0</v>
      </c>
      <c r="Q174" s="1837">
        <v>41</v>
      </c>
      <c r="R174" s="3498"/>
      <c r="S174" s="3498"/>
      <c r="T174" s="3498"/>
    </row>
    <row r="175" spans="1:20">
      <c r="A175" s="2093">
        <v>42</v>
      </c>
      <c r="B175" s="2791"/>
      <c r="C175" s="2837"/>
      <c r="D175" s="2837"/>
      <c r="E175" s="1484"/>
      <c r="F175" s="1484"/>
      <c r="G175" s="2178"/>
      <c r="H175" s="2803"/>
      <c r="I175" s="2590"/>
      <c r="J175" s="2976"/>
      <c r="K175" s="2800"/>
      <c r="L175" s="2818"/>
      <c r="M175" s="2976"/>
      <c r="N175" s="2976"/>
      <c r="O175" s="2949"/>
      <c r="P175" s="3527">
        <f t="shared" si="3"/>
        <v>0</v>
      </c>
      <c r="Q175" s="1837">
        <v>42</v>
      </c>
      <c r="R175" s="3498"/>
      <c r="S175" s="3498"/>
      <c r="T175" s="3498"/>
    </row>
    <row r="176" spans="1:20">
      <c r="A176" s="2093">
        <v>43</v>
      </c>
      <c r="B176" s="2791" t="s">
        <v>6488</v>
      </c>
      <c r="C176" s="2837"/>
      <c r="D176" s="2837"/>
      <c r="E176" s="1484"/>
      <c r="F176" s="1484"/>
      <c r="G176" s="2178"/>
      <c r="H176" s="2803"/>
      <c r="I176" s="2590"/>
      <c r="J176" s="2976"/>
      <c r="K176" s="2800"/>
      <c r="L176" s="2818"/>
      <c r="M176" s="2976"/>
      <c r="N176" s="2976"/>
      <c r="O176" s="2976"/>
      <c r="P176" s="3527">
        <f t="shared" si="3"/>
        <v>0</v>
      </c>
      <c r="Q176" s="1837">
        <v>43</v>
      </c>
      <c r="R176" s="3498"/>
      <c r="S176" s="3498"/>
      <c r="T176" s="3498"/>
    </row>
    <row r="177" spans="1:20">
      <c r="A177" s="2093">
        <v>44</v>
      </c>
      <c r="B177" s="2791" t="s">
        <v>6489</v>
      </c>
      <c r="C177" s="2837" t="s">
        <v>4801</v>
      </c>
      <c r="D177" s="2837"/>
      <c r="E177" s="1484"/>
      <c r="F177" s="1484"/>
      <c r="G177" s="2178"/>
      <c r="H177" s="2803"/>
      <c r="I177" s="2590"/>
      <c r="J177" s="2976"/>
      <c r="K177" s="2800"/>
      <c r="L177" s="2818"/>
      <c r="M177" s="2976"/>
      <c r="N177" s="2976"/>
      <c r="O177" s="2976"/>
      <c r="P177" s="3527">
        <f t="shared" si="3"/>
        <v>0</v>
      </c>
      <c r="Q177" s="1837">
        <v>44</v>
      </c>
      <c r="R177" s="3498"/>
      <c r="S177" s="3498"/>
      <c r="T177" s="3498"/>
    </row>
    <row r="178" spans="1:20">
      <c r="A178" s="2093">
        <v>45</v>
      </c>
      <c r="B178" s="2791"/>
      <c r="C178" s="2837"/>
      <c r="D178" s="2837"/>
      <c r="E178" s="1484"/>
      <c r="F178" s="1484"/>
      <c r="G178" s="2178"/>
      <c r="H178" s="2803"/>
      <c r="I178" s="2590"/>
      <c r="J178" s="2976"/>
      <c r="K178" s="2800"/>
      <c r="L178" s="2818"/>
      <c r="M178" s="2976"/>
      <c r="N178" s="2976"/>
      <c r="O178" s="2976"/>
      <c r="P178" s="3527">
        <f>M178+N178+O178</f>
        <v>0</v>
      </c>
      <c r="Q178" s="1837">
        <v>45</v>
      </c>
      <c r="R178" s="3498"/>
      <c r="S178" s="3498"/>
      <c r="T178" s="3498"/>
    </row>
    <row r="179" spans="1:20">
      <c r="A179" s="2093">
        <v>46</v>
      </c>
      <c r="B179" s="2791" t="s">
        <v>4899</v>
      </c>
      <c r="C179" s="2837"/>
      <c r="D179" s="2837"/>
      <c r="E179" s="1484"/>
      <c r="F179" s="1484"/>
      <c r="G179" s="2178"/>
      <c r="H179" s="2804"/>
      <c r="I179" s="2590"/>
      <c r="J179" s="2976">
        <v>11303</v>
      </c>
      <c r="K179" s="2800"/>
      <c r="L179" s="2818"/>
      <c r="M179" s="2976"/>
      <c r="N179" s="2976">
        <v>293795</v>
      </c>
      <c r="O179" s="2976"/>
      <c r="P179" s="2937">
        <f>M179+N179+O179</f>
        <v>293795</v>
      </c>
      <c r="Q179" s="1837">
        <v>46</v>
      </c>
      <c r="R179" s="3363"/>
      <c r="S179" s="3498"/>
      <c r="T179" s="3498"/>
    </row>
    <row r="180" spans="1:20">
      <c r="A180" s="2093">
        <v>47</v>
      </c>
      <c r="B180" s="2791"/>
      <c r="C180" s="2837"/>
      <c r="D180" s="2837"/>
      <c r="E180" s="1484"/>
      <c r="F180" s="1484"/>
      <c r="G180" s="2178"/>
      <c r="H180" s="2803"/>
      <c r="I180" s="2590"/>
      <c r="J180" s="2976"/>
      <c r="K180" s="2800"/>
      <c r="L180" s="2818"/>
      <c r="M180" s="2976"/>
      <c r="N180" s="2976"/>
      <c r="O180" s="2976"/>
      <c r="P180" s="3527">
        <f>M180+N180+O180</f>
        <v>0</v>
      </c>
      <c r="Q180" s="1837">
        <v>47</v>
      </c>
      <c r="R180" s="3498"/>
      <c r="S180" s="3498"/>
      <c r="T180" s="3498"/>
    </row>
    <row r="181" spans="1:20">
      <c r="A181" s="2093">
        <v>48</v>
      </c>
      <c r="B181" s="2791" t="s">
        <v>4900</v>
      </c>
      <c r="C181" s="2837"/>
      <c r="D181" s="2837"/>
      <c r="E181" s="1484"/>
      <c r="F181" s="1484"/>
      <c r="G181" s="2178"/>
      <c r="H181" s="2803"/>
      <c r="I181" s="2590"/>
      <c r="J181" s="2976"/>
      <c r="K181" s="2800"/>
      <c r="L181" s="2818"/>
      <c r="M181" s="2976"/>
      <c r="N181" s="2976"/>
      <c r="O181" s="2976"/>
      <c r="P181" s="3527">
        <f>M181+N181+O181</f>
        <v>0</v>
      </c>
      <c r="Q181" s="1837">
        <v>48</v>
      </c>
      <c r="R181" s="3498"/>
      <c r="S181" s="3498"/>
      <c r="T181" s="3498"/>
    </row>
    <row r="182" spans="1:20">
      <c r="A182" s="2093">
        <v>49</v>
      </c>
      <c r="B182" s="2791" t="s">
        <v>4901</v>
      </c>
      <c r="C182" s="2837" t="s">
        <v>4934</v>
      </c>
      <c r="D182" s="2837" t="s">
        <v>4802</v>
      </c>
      <c r="E182" s="1484"/>
      <c r="F182" s="1484"/>
      <c r="G182" s="2178"/>
      <c r="H182" s="2803"/>
      <c r="I182" s="2590"/>
      <c r="J182" s="2976">
        <v>11943397</v>
      </c>
      <c r="K182" s="2818"/>
      <c r="L182" s="2818"/>
      <c r="M182" s="2976"/>
      <c r="N182" s="2976">
        <v>416747675</v>
      </c>
      <c r="O182" s="2976"/>
      <c r="P182" s="2937">
        <f>M182+N182+O182</f>
        <v>416747675</v>
      </c>
      <c r="Q182" s="1837">
        <v>49</v>
      </c>
      <c r="R182" s="3363"/>
      <c r="S182" s="3498"/>
      <c r="T182" s="3498"/>
    </row>
    <row r="183" spans="1:20" ht="15.75" thickBot="1">
      <c r="A183" s="2089">
        <v>50</v>
      </c>
      <c r="B183" s="2791" t="s">
        <v>2319</v>
      </c>
      <c r="C183" s="2196"/>
      <c r="D183" s="2196"/>
      <c r="E183" s="2196"/>
      <c r="F183" s="2196"/>
      <c r="G183" s="2197"/>
      <c r="H183" s="2198"/>
      <c r="I183" s="2591"/>
      <c r="J183" s="2969">
        <f>J55</f>
        <v>14055961</v>
      </c>
      <c r="K183" s="2969"/>
      <c r="L183" s="2969"/>
      <c r="M183" s="2969">
        <f>M55</f>
        <v>31274315</v>
      </c>
      <c r="N183" s="2969">
        <f>N55</f>
        <v>641316265</v>
      </c>
      <c r="O183" s="2969">
        <f>O55</f>
        <v>30139643</v>
      </c>
      <c r="P183" s="2969">
        <f>P55</f>
        <v>702730223</v>
      </c>
      <c r="Q183" s="2186">
        <v>50</v>
      </c>
    </row>
    <row r="184" spans="1:20">
      <c r="A184" s="1753"/>
      <c r="B184" s="1753"/>
      <c r="I184" s="2149"/>
      <c r="J184" s="2975"/>
      <c r="K184" s="1816"/>
      <c r="L184" s="1816"/>
      <c r="M184" s="2921"/>
      <c r="N184" s="2921"/>
      <c r="O184" s="2921"/>
      <c r="P184" s="2921"/>
      <c r="Q184" s="1753"/>
    </row>
    <row r="185" spans="1:20">
      <c r="A185" s="2654" t="s">
        <v>4659</v>
      </c>
      <c r="B185" s="2527"/>
      <c r="C185" s="2455"/>
      <c r="D185" s="2455"/>
      <c r="E185" s="2154"/>
      <c r="F185" s="2154"/>
      <c r="G185" s="2154"/>
      <c r="H185" s="2154"/>
      <c r="I185" s="2654" t="s">
        <v>4659</v>
      </c>
      <c r="J185" s="2971"/>
      <c r="K185" s="2455"/>
      <c r="L185" s="2455"/>
      <c r="M185" s="2930"/>
      <c r="N185" s="2930"/>
    </row>
    <row r="186" spans="1:20">
      <c r="A186" s="1517" t="s">
        <v>1964</v>
      </c>
      <c r="B186" s="1517"/>
      <c r="C186" s="1517"/>
      <c r="D186" s="1517"/>
      <c r="E186" s="1517"/>
      <c r="F186" s="1517"/>
      <c r="G186" s="1517"/>
      <c r="H186" s="1517"/>
      <c r="I186" s="3543" t="s">
        <v>1965</v>
      </c>
      <c r="J186" s="2972"/>
      <c r="K186" s="1517"/>
      <c r="L186" s="1517"/>
      <c r="M186" s="2931"/>
      <c r="N186" s="2931"/>
      <c r="O186" s="2931"/>
      <c r="P186" s="2931"/>
      <c r="Q186" s="1517"/>
    </row>
    <row r="187" spans="1:20" ht="15.75" thickBot="1">
      <c r="A187" s="1513" t="str">
        <f>'Data Sheet'!$C$25</f>
        <v xml:space="preserve">Niagara Mohawk Power Corporation </v>
      </c>
      <c r="B187" s="2278"/>
      <c r="C187" s="2278"/>
      <c r="D187" s="2278"/>
      <c r="E187" s="2322" t="str">
        <f>'Data Sheet'!$C$40</f>
        <v>April 12, 2018</v>
      </c>
      <c r="F187" s="2278"/>
      <c r="G187" s="2278"/>
      <c r="H187" s="3101" t="str">
        <f>'Data Sheet'!$C$38</f>
        <v>December 31, 2017</v>
      </c>
      <c r="I187" s="2416" t="str">
        <f>'Data Sheet'!$C$25</f>
        <v xml:space="preserve">Niagara Mohawk Power Corporation </v>
      </c>
      <c r="J187" s="3102"/>
      <c r="K187" s="2278"/>
      <c r="L187" s="2278"/>
      <c r="M187" s="3103"/>
      <c r="N187" s="3103"/>
      <c r="O187" s="3104" t="str">
        <f>'Data Sheet'!$C$40</f>
        <v>April 12, 2018</v>
      </c>
      <c r="P187" s="3105"/>
      <c r="Q187" s="3106" t="str">
        <f>'Data Sheet'!$C$38</f>
        <v>December 31, 2017</v>
      </c>
    </row>
    <row r="188" spans="1:20">
      <c r="A188" s="2191"/>
      <c r="B188" s="2192"/>
      <c r="C188" s="2192"/>
      <c r="D188" s="2192"/>
      <c r="E188" s="2192"/>
      <c r="F188" s="2192"/>
      <c r="G188" s="2192"/>
      <c r="H188" s="2193"/>
      <c r="I188" s="2383"/>
      <c r="J188" s="2973"/>
      <c r="K188" s="2192"/>
      <c r="L188" s="2192"/>
      <c r="M188" s="2952"/>
      <c r="N188" s="2952"/>
      <c r="O188" s="2952"/>
      <c r="P188" s="2952"/>
      <c r="Q188" s="2193"/>
    </row>
    <row r="189" spans="1:20">
      <c r="A189" s="1940" t="s">
        <v>3682</v>
      </c>
      <c r="B189" s="1517"/>
      <c r="C189" s="1517"/>
      <c r="D189" s="1517"/>
      <c r="E189" s="1517"/>
      <c r="F189" s="1517"/>
      <c r="G189" s="2168"/>
      <c r="H189" s="2248"/>
      <c r="I189" s="2461" t="s">
        <v>3683</v>
      </c>
      <c r="J189" s="2972"/>
      <c r="K189" s="1517"/>
      <c r="L189" s="1517"/>
      <c r="M189" s="2931"/>
      <c r="N189" s="2931"/>
      <c r="O189" s="2931"/>
      <c r="P189" s="2931"/>
      <c r="Q189" s="1482"/>
    </row>
    <row r="190" spans="1:20">
      <c r="A190" s="1940" t="s">
        <v>3684</v>
      </c>
      <c r="B190" s="1517"/>
      <c r="C190" s="1517"/>
      <c r="D190" s="1517"/>
      <c r="E190" s="1517"/>
      <c r="F190" s="1517"/>
      <c r="G190" s="2168"/>
      <c r="H190" s="2248"/>
      <c r="I190" s="2461" t="s">
        <v>3685</v>
      </c>
      <c r="J190" s="2972"/>
      <c r="K190" s="1517"/>
      <c r="L190" s="1517"/>
      <c r="M190" s="2931"/>
      <c r="N190" s="2931"/>
      <c r="O190" s="2931"/>
      <c r="P190" s="2931"/>
      <c r="Q190" s="1482"/>
    </row>
    <row r="191" spans="1:20">
      <c r="A191" s="2194"/>
      <c r="B191" s="2164"/>
      <c r="C191" s="2164"/>
      <c r="D191" s="2164"/>
      <c r="E191" s="2164"/>
      <c r="F191" s="2164"/>
      <c r="G191" s="2164"/>
      <c r="H191" s="2195"/>
      <c r="I191" s="2588"/>
      <c r="J191" s="2974"/>
      <c r="K191" s="2164"/>
      <c r="L191" s="2164"/>
      <c r="M191" s="2937"/>
      <c r="N191" s="2937"/>
      <c r="O191" s="2937"/>
      <c r="P191" s="2937"/>
      <c r="Q191" s="2195"/>
    </row>
    <row r="192" spans="1:20">
      <c r="A192" s="2090"/>
      <c r="B192" s="1518"/>
      <c r="C192" s="2083"/>
      <c r="D192" s="1833"/>
      <c r="E192" s="1833"/>
      <c r="F192" s="3807" t="s">
        <v>4609</v>
      </c>
      <c r="G192" s="3808"/>
      <c r="H192" s="2402" t="s">
        <v>3579</v>
      </c>
      <c r="I192" s="2461" t="s">
        <v>3579</v>
      </c>
      <c r="J192" s="2968"/>
      <c r="K192" s="1740" t="s">
        <v>1947</v>
      </c>
      <c r="L192" s="2174"/>
      <c r="M192" s="2922" t="s">
        <v>1948</v>
      </c>
      <c r="N192" s="2922"/>
      <c r="O192" s="2922"/>
      <c r="P192" s="2922"/>
      <c r="Q192" s="1889"/>
    </row>
    <row r="193" spans="1:20">
      <c r="A193" s="2091"/>
      <c r="B193" s="1908" t="s">
        <v>1949</v>
      </c>
      <c r="C193" s="1481"/>
      <c r="D193" s="1908" t="s">
        <v>1950</v>
      </c>
      <c r="E193" s="1908" t="s">
        <v>3573</v>
      </c>
      <c r="F193" s="1908" t="s">
        <v>3573</v>
      </c>
      <c r="G193" s="2175" t="s">
        <v>3573</v>
      </c>
      <c r="H193" s="2585" t="s">
        <v>4216</v>
      </c>
      <c r="I193" s="2461" t="s">
        <v>4216</v>
      </c>
      <c r="J193" s="2968"/>
      <c r="K193" s="1481" t="s">
        <v>1774</v>
      </c>
      <c r="L193" s="1481"/>
      <c r="M193" s="2948" t="s">
        <v>1951</v>
      </c>
      <c r="N193" s="2948" t="s">
        <v>1952</v>
      </c>
      <c r="O193" s="2978" t="s">
        <v>2318</v>
      </c>
      <c r="P193" s="2891"/>
      <c r="Q193" s="1885"/>
    </row>
    <row r="194" spans="1:20">
      <c r="A194" s="2091"/>
      <c r="B194" s="1908" t="s">
        <v>1953</v>
      </c>
      <c r="C194" s="1908" t="s">
        <v>3575</v>
      </c>
      <c r="D194" s="1908" t="s">
        <v>3576</v>
      </c>
      <c r="E194" s="1908" t="s">
        <v>3577</v>
      </c>
      <c r="F194" s="1908" t="s">
        <v>3578</v>
      </c>
      <c r="G194" s="2175" t="s">
        <v>3578</v>
      </c>
      <c r="H194" s="2585" t="s">
        <v>4218</v>
      </c>
      <c r="I194" s="2461" t="s">
        <v>4220</v>
      </c>
      <c r="J194" s="2968"/>
      <c r="K194" s="1908" t="s">
        <v>3579</v>
      </c>
      <c r="L194" s="1908" t="s">
        <v>3579</v>
      </c>
      <c r="M194" s="2948" t="s">
        <v>521</v>
      </c>
      <c r="N194" s="2948" t="s">
        <v>521</v>
      </c>
      <c r="O194" s="2978" t="s">
        <v>521</v>
      </c>
      <c r="P194" s="2900" t="s">
        <v>1954</v>
      </c>
      <c r="Q194" s="1834" t="s">
        <v>1955</v>
      </c>
    </row>
    <row r="195" spans="1:20">
      <c r="A195" s="2091" t="s">
        <v>1714</v>
      </c>
      <c r="B195" s="1908" t="s">
        <v>1956</v>
      </c>
      <c r="C195" s="1908" t="s">
        <v>3585</v>
      </c>
      <c r="D195" s="1908" t="s">
        <v>3586</v>
      </c>
      <c r="E195" s="1908" t="s">
        <v>1951</v>
      </c>
      <c r="F195" s="1908" t="s">
        <v>3588</v>
      </c>
      <c r="G195" s="2175" t="s">
        <v>3589</v>
      </c>
      <c r="H195" s="2585" t="s">
        <v>4217</v>
      </c>
      <c r="I195" s="2461" t="s">
        <v>4221</v>
      </c>
      <c r="J195" s="2968"/>
      <c r="K195" s="1908" t="s">
        <v>1383</v>
      </c>
      <c r="L195" s="1908" t="s">
        <v>1958</v>
      </c>
      <c r="M195" s="2948" t="s">
        <v>3591</v>
      </c>
      <c r="N195" s="2948" t="s">
        <v>3591</v>
      </c>
      <c r="O195" s="2978" t="s">
        <v>3591</v>
      </c>
      <c r="P195" s="2900" t="s">
        <v>1959</v>
      </c>
      <c r="Q195" s="1834" t="s">
        <v>1717</v>
      </c>
    </row>
    <row r="196" spans="1:20">
      <c r="A196" s="2093" t="s">
        <v>1717</v>
      </c>
      <c r="B196" s="1498" t="s">
        <v>3005</v>
      </c>
      <c r="C196" s="1498" t="s">
        <v>3006</v>
      </c>
      <c r="D196" s="1498" t="s">
        <v>3007</v>
      </c>
      <c r="E196" s="1498" t="s">
        <v>3008</v>
      </c>
      <c r="F196" s="1498" t="s">
        <v>2334</v>
      </c>
      <c r="G196" s="2177" t="s">
        <v>2335</v>
      </c>
      <c r="H196" s="2586" t="s">
        <v>2336</v>
      </c>
      <c r="I196" s="2589"/>
      <c r="J196" s="2942" t="s">
        <v>4219</v>
      </c>
      <c r="K196" s="1498" t="s">
        <v>2337</v>
      </c>
      <c r="L196" s="1498" t="s">
        <v>2338</v>
      </c>
      <c r="M196" s="2936" t="s">
        <v>2339</v>
      </c>
      <c r="N196" s="2936" t="s">
        <v>2340</v>
      </c>
      <c r="O196" s="2979" t="s">
        <v>2341</v>
      </c>
      <c r="P196" s="2982" t="s">
        <v>181</v>
      </c>
      <c r="Q196" s="1837"/>
    </row>
    <row r="197" spans="1:20">
      <c r="A197" s="2093">
        <v>1</v>
      </c>
      <c r="B197" s="2837" t="s">
        <v>4935</v>
      </c>
      <c r="C197" s="2837" t="s">
        <v>4801</v>
      </c>
      <c r="D197" s="1484" t="s">
        <v>1774</v>
      </c>
      <c r="E197" s="1484" t="s">
        <v>1774</v>
      </c>
      <c r="F197" s="1484" t="s">
        <v>1774</v>
      </c>
      <c r="G197" s="2178" t="s">
        <v>1774</v>
      </c>
      <c r="H197" s="2803"/>
      <c r="I197" s="2590" t="s">
        <v>1774</v>
      </c>
      <c r="J197" s="2942"/>
      <c r="K197" s="2802"/>
      <c r="L197" s="2802"/>
      <c r="M197" s="2942"/>
      <c r="N197" s="2942"/>
      <c r="O197" s="2942"/>
      <c r="P197" s="3527">
        <f t="shared" ref="P197:P202" si="4">M197+N197+O197</f>
        <v>0</v>
      </c>
      <c r="Q197" s="1837">
        <v>1</v>
      </c>
      <c r="R197" s="3363"/>
      <c r="S197" s="3363"/>
      <c r="T197" s="3363"/>
    </row>
    <row r="198" spans="1:20">
      <c r="A198" s="2093">
        <v>2</v>
      </c>
      <c r="B198" s="2837" t="s">
        <v>4936</v>
      </c>
      <c r="C198" s="2837" t="s">
        <v>4801</v>
      </c>
      <c r="D198" s="1484"/>
      <c r="E198" s="1484"/>
      <c r="F198" s="1484"/>
      <c r="G198" s="2178"/>
      <c r="H198" s="2803"/>
      <c r="I198" s="2590"/>
      <c r="J198" s="2942"/>
      <c r="K198" s="2802"/>
      <c r="L198" s="2802"/>
      <c r="M198" s="2949"/>
      <c r="N198" s="2942">
        <v>86812835</v>
      </c>
      <c r="O198" s="2949"/>
      <c r="P198" s="2942">
        <f t="shared" si="4"/>
        <v>86812835</v>
      </c>
      <c r="Q198" s="1837">
        <v>2</v>
      </c>
      <c r="R198" s="3363"/>
      <c r="S198" s="3363"/>
      <c r="T198" s="3363"/>
    </row>
    <row r="199" spans="1:20">
      <c r="A199" s="2093">
        <v>3</v>
      </c>
      <c r="B199" s="2837" t="s">
        <v>6492</v>
      </c>
      <c r="C199" s="2837" t="s">
        <v>4801</v>
      </c>
      <c r="D199" s="1484"/>
      <c r="E199" s="1484"/>
      <c r="F199" s="1484"/>
      <c r="G199" s="2178"/>
      <c r="H199" s="2803"/>
      <c r="I199" s="2590"/>
      <c r="J199" s="2942"/>
      <c r="K199" s="2802"/>
      <c r="L199" s="2802"/>
      <c r="M199" s="2942"/>
      <c r="N199" s="2949"/>
      <c r="O199" s="2949"/>
      <c r="P199" s="3527">
        <f t="shared" si="4"/>
        <v>0</v>
      </c>
      <c r="Q199" s="1837">
        <v>3</v>
      </c>
      <c r="R199" s="3363"/>
      <c r="S199" s="3363"/>
      <c r="T199" s="3363"/>
    </row>
    <row r="200" spans="1:20">
      <c r="A200" s="2093">
        <v>4</v>
      </c>
      <c r="B200" s="2837" t="s">
        <v>4937</v>
      </c>
      <c r="C200" s="2837" t="s">
        <v>4801</v>
      </c>
      <c r="D200" s="1484"/>
      <c r="E200" s="1484"/>
      <c r="F200" s="1484"/>
      <c r="G200" s="2178"/>
      <c r="H200" s="2804"/>
      <c r="I200" s="2590"/>
      <c r="J200" s="2942"/>
      <c r="K200" s="2802"/>
      <c r="L200" s="2802"/>
      <c r="M200" s="2942">
        <v>6885000</v>
      </c>
      <c r="N200" s="2949"/>
      <c r="O200" s="2949"/>
      <c r="P200" s="2942">
        <f t="shared" si="4"/>
        <v>6885000</v>
      </c>
      <c r="Q200" s="1837">
        <v>4</v>
      </c>
      <c r="R200" s="3363"/>
      <c r="S200" s="3363"/>
      <c r="T200" s="3363"/>
    </row>
    <row r="201" spans="1:20">
      <c r="A201" s="2093">
        <v>5</v>
      </c>
      <c r="B201" s="2837" t="s">
        <v>4938</v>
      </c>
      <c r="C201" s="2837" t="s">
        <v>4801</v>
      </c>
      <c r="D201" s="1484"/>
      <c r="E201" s="1484"/>
      <c r="F201" s="1484"/>
      <c r="G201" s="2178"/>
      <c r="H201" s="2803"/>
      <c r="I201" s="2590"/>
      <c r="J201" s="2942"/>
      <c r="K201" s="2802"/>
      <c r="L201" s="2802"/>
      <c r="M201" s="2942">
        <v>5453000</v>
      </c>
      <c r="N201" s="2949"/>
      <c r="O201" s="2949"/>
      <c r="P201" s="2942">
        <f t="shared" si="4"/>
        <v>5453000</v>
      </c>
      <c r="Q201" s="1837">
        <v>5</v>
      </c>
      <c r="R201" s="3363"/>
      <c r="S201" s="3363"/>
      <c r="T201" s="3363"/>
    </row>
    <row r="202" spans="1:20">
      <c r="A202" s="2093">
        <v>6</v>
      </c>
      <c r="B202" s="2837" t="s">
        <v>4939</v>
      </c>
      <c r="C202" s="2837" t="s">
        <v>4801</v>
      </c>
      <c r="D202" s="1484"/>
      <c r="E202" s="1484"/>
      <c r="F202" s="1484"/>
      <c r="G202" s="2178"/>
      <c r="H202" s="2803"/>
      <c r="I202" s="2590"/>
      <c r="J202" s="2942"/>
      <c r="K202" s="2802"/>
      <c r="L202" s="2802"/>
      <c r="M202" s="2942">
        <v>12611000</v>
      </c>
      <c r="N202" s="2949"/>
      <c r="O202" s="2949"/>
      <c r="P202" s="2942">
        <f t="shared" si="4"/>
        <v>12611000</v>
      </c>
      <c r="Q202" s="1837">
        <v>6</v>
      </c>
      <c r="R202" s="3363"/>
      <c r="S202" s="3363"/>
      <c r="T202" s="3363"/>
    </row>
    <row r="203" spans="1:20">
      <c r="A203" s="2093">
        <v>7</v>
      </c>
      <c r="B203" s="2837" t="s">
        <v>4940</v>
      </c>
      <c r="C203" s="2837" t="s">
        <v>4801</v>
      </c>
      <c r="D203" s="1484"/>
      <c r="E203" s="1484"/>
      <c r="F203" s="1484"/>
      <c r="G203" s="2178"/>
      <c r="H203" s="2803"/>
      <c r="I203" s="2590"/>
      <c r="J203" s="3348"/>
      <c r="K203" s="2802"/>
      <c r="L203" s="2802"/>
      <c r="M203" s="2942">
        <v>700000</v>
      </c>
      <c r="N203" s="2949"/>
      <c r="O203" s="2949"/>
      <c r="P203" s="2942">
        <f>M203+N203+O203</f>
        <v>700000</v>
      </c>
      <c r="Q203" s="1837">
        <v>7</v>
      </c>
      <c r="R203" s="3363"/>
      <c r="S203" s="3363"/>
      <c r="T203" s="3363"/>
    </row>
    <row r="204" spans="1:20">
      <c r="A204" s="2093">
        <v>8</v>
      </c>
      <c r="B204" s="2837" t="s">
        <v>4941</v>
      </c>
      <c r="C204" s="2837" t="s">
        <v>4801</v>
      </c>
      <c r="D204" s="1484"/>
      <c r="E204" s="1484"/>
      <c r="F204" s="1484"/>
      <c r="G204" s="2178"/>
      <c r="H204" s="2803"/>
      <c r="I204" s="2590"/>
      <c r="J204" s="3348"/>
      <c r="K204" s="2802"/>
      <c r="L204" s="2802"/>
      <c r="M204" s="2949">
        <v>4100000</v>
      </c>
      <c r="N204" s="2949"/>
      <c r="O204" s="2942"/>
      <c r="P204" s="2942">
        <f t="shared" ref="P204:P210" si="5">M204+N204+O204</f>
        <v>4100000</v>
      </c>
      <c r="Q204" s="1837">
        <v>8</v>
      </c>
      <c r="R204" s="3363"/>
      <c r="S204" s="3363"/>
      <c r="T204" s="3363"/>
    </row>
    <row r="205" spans="1:20">
      <c r="A205" s="2093">
        <v>9</v>
      </c>
      <c r="B205" s="2837" t="s">
        <v>4942</v>
      </c>
      <c r="C205" s="2837" t="s">
        <v>4801</v>
      </c>
      <c r="D205" s="1484"/>
      <c r="E205" s="1484"/>
      <c r="F205" s="1484"/>
      <c r="G205" s="2178"/>
      <c r="H205" s="2803"/>
      <c r="I205" s="2590"/>
      <c r="J205" s="2942"/>
      <c r="K205" s="2802"/>
      <c r="L205" s="2802"/>
      <c r="M205" s="2949">
        <v>39420</v>
      </c>
      <c r="N205" s="2949"/>
      <c r="O205" s="2942"/>
      <c r="P205" s="2942">
        <f t="shared" si="5"/>
        <v>39420</v>
      </c>
      <c r="Q205" s="1837">
        <v>9</v>
      </c>
      <c r="R205" s="3363"/>
      <c r="S205" s="3363"/>
      <c r="T205" s="3363"/>
    </row>
    <row r="206" spans="1:20">
      <c r="A206" s="2093">
        <v>10</v>
      </c>
      <c r="B206" s="2837" t="s">
        <v>4943</v>
      </c>
      <c r="C206" s="2837" t="s">
        <v>4801</v>
      </c>
      <c r="D206" s="1484"/>
      <c r="E206" s="1484"/>
      <c r="F206" s="1484"/>
      <c r="G206" s="2178"/>
      <c r="H206" s="2804"/>
      <c r="I206" s="2590"/>
      <c r="J206" s="2942"/>
      <c r="K206" s="2802"/>
      <c r="L206" s="2802"/>
      <c r="M206" s="2942">
        <v>13104</v>
      </c>
      <c r="N206" s="2942"/>
      <c r="O206" s="2942"/>
      <c r="P206" s="2942">
        <f t="shared" si="5"/>
        <v>13104</v>
      </c>
      <c r="Q206" s="1837">
        <v>10</v>
      </c>
      <c r="R206" s="3363"/>
      <c r="S206" s="3363"/>
      <c r="T206" s="3363"/>
    </row>
    <row r="207" spans="1:20">
      <c r="A207" s="2093">
        <v>11</v>
      </c>
      <c r="B207" s="2837" t="s">
        <v>6493</v>
      </c>
      <c r="C207" s="2837"/>
      <c r="D207" s="1484"/>
      <c r="E207" s="1484"/>
      <c r="F207" s="1484"/>
      <c r="G207" s="2178"/>
      <c r="H207" s="2803"/>
      <c r="I207" s="2590"/>
      <c r="J207" s="2942"/>
      <c r="K207" s="2802"/>
      <c r="L207" s="2802"/>
      <c r="M207" s="2942">
        <v>160000</v>
      </c>
      <c r="N207" s="2942"/>
      <c r="O207" s="2942"/>
      <c r="P207" s="2942">
        <f t="shared" si="5"/>
        <v>160000</v>
      </c>
      <c r="Q207" s="1837">
        <v>11</v>
      </c>
      <c r="R207" s="3363"/>
      <c r="S207" s="3363"/>
      <c r="T207" s="3363"/>
    </row>
    <row r="208" spans="1:20">
      <c r="A208" s="2093">
        <v>12</v>
      </c>
      <c r="B208" s="1484" t="s">
        <v>6494</v>
      </c>
      <c r="C208" s="1484"/>
      <c r="D208" s="1484"/>
      <c r="E208" s="1484"/>
      <c r="F208" s="1484"/>
      <c r="G208" s="2178"/>
      <c r="H208" s="2803"/>
      <c r="I208" s="2590"/>
      <c r="J208" s="2942"/>
      <c r="K208" s="2802"/>
      <c r="L208" s="2802"/>
      <c r="M208" s="2942"/>
      <c r="N208" s="2942"/>
      <c r="O208" s="2942">
        <v>29886816</v>
      </c>
      <c r="P208" s="2942">
        <f t="shared" si="5"/>
        <v>29886816</v>
      </c>
      <c r="Q208" s="1837">
        <v>12</v>
      </c>
    </row>
    <row r="209" spans="1:17">
      <c r="A209" s="2093">
        <v>13</v>
      </c>
      <c r="B209" s="1484" t="s">
        <v>6495</v>
      </c>
      <c r="C209" s="1484"/>
      <c r="D209" s="1484"/>
      <c r="E209" s="1484"/>
      <c r="F209" s="1484"/>
      <c r="G209" s="2178"/>
      <c r="H209" s="2803"/>
      <c r="I209" s="2590"/>
      <c r="J209" s="2942"/>
      <c r="K209" s="2802"/>
      <c r="L209" s="2802"/>
      <c r="M209" s="2942">
        <v>460000</v>
      </c>
      <c r="N209" s="2942"/>
      <c r="O209" s="2942"/>
      <c r="P209" s="2942">
        <f t="shared" si="5"/>
        <v>460000</v>
      </c>
      <c r="Q209" s="1837">
        <v>13</v>
      </c>
    </row>
    <row r="210" spans="1:17">
      <c r="A210" s="2093">
        <v>14</v>
      </c>
      <c r="B210" s="1484" t="s">
        <v>6496</v>
      </c>
      <c r="C210" s="1484"/>
      <c r="D210" s="1484"/>
      <c r="E210" s="1484"/>
      <c r="F210" s="1484"/>
      <c r="G210" s="2178"/>
      <c r="H210" s="2803"/>
      <c r="I210" s="2590"/>
      <c r="J210" s="2942"/>
      <c r="K210" s="1798"/>
      <c r="L210" s="1798"/>
      <c r="M210" s="2949">
        <v>2208</v>
      </c>
      <c r="N210" s="2949"/>
      <c r="O210" s="2949"/>
      <c r="P210" s="2942">
        <f t="shared" si="5"/>
        <v>2208</v>
      </c>
      <c r="Q210" s="1837">
        <v>14</v>
      </c>
    </row>
    <row r="211" spans="1:17">
      <c r="A211" s="2093">
        <v>15</v>
      </c>
      <c r="B211" s="1484"/>
      <c r="C211" s="1484"/>
      <c r="D211" s="1484"/>
      <c r="E211" s="1484"/>
      <c r="F211" s="1484"/>
      <c r="G211" s="2178"/>
      <c r="H211" s="2803"/>
      <c r="I211" s="2590"/>
      <c r="J211" s="2942"/>
      <c r="K211" s="1798"/>
      <c r="L211" s="1798"/>
      <c r="M211" s="2949"/>
      <c r="N211" s="2949"/>
      <c r="O211" s="2949"/>
      <c r="P211" s="2937"/>
      <c r="Q211" s="1837">
        <v>15</v>
      </c>
    </row>
    <row r="212" spans="1:17">
      <c r="A212" s="2093">
        <v>16</v>
      </c>
      <c r="B212" s="1484"/>
      <c r="C212" s="1484"/>
      <c r="D212" s="1484"/>
      <c r="E212" s="1484"/>
      <c r="F212" s="1484"/>
      <c r="G212" s="2178"/>
      <c r="H212" s="2804"/>
      <c r="I212" s="2590"/>
      <c r="J212" s="2942"/>
      <c r="K212" s="1798"/>
      <c r="L212" s="1798"/>
      <c r="M212" s="2949"/>
      <c r="N212" s="2949"/>
      <c r="O212" s="2949"/>
      <c r="P212" s="2937"/>
      <c r="Q212" s="1837">
        <v>16</v>
      </c>
    </row>
    <row r="213" spans="1:17">
      <c r="A213" s="2093">
        <v>17</v>
      </c>
      <c r="B213" s="1484"/>
      <c r="C213" s="1484"/>
      <c r="D213" s="1484"/>
      <c r="E213" s="1484"/>
      <c r="F213" s="1484"/>
      <c r="G213" s="2178"/>
      <c r="H213" s="2803"/>
      <c r="I213" s="2590"/>
      <c r="J213" s="2942"/>
      <c r="K213" s="1798"/>
      <c r="L213" s="1798"/>
      <c r="M213" s="2949"/>
      <c r="N213" s="2949"/>
      <c r="O213" s="2949"/>
      <c r="P213" s="2937"/>
      <c r="Q213" s="1837">
        <v>17</v>
      </c>
    </row>
    <row r="214" spans="1:17">
      <c r="A214" s="2093">
        <v>18</v>
      </c>
      <c r="B214" s="1484"/>
      <c r="C214" s="1484"/>
      <c r="D214" s="1484"/>
      <c r="E214" s="1484"/>
      <c r="F214" s="1484"/>
      <c r="G214" s="2178"/>
      <c r="H214" s="2803"/>
      <c r="I214" s="2590"/>
      <c r="J214" s="2942"/>
      <c r="K214" s="1798"/>
      <c r="L214" s="1798"/>
      <c r="M214" s="2949"/>
      <c r="N214" s="2949"/>
      <c r="O214" s="2949"/>
      <c r="P214" s="2937"/>
      <c r="Q214" s="1837">
        <v>18</v>
      </c>
    </row>
    <row r="215" spans="1:17">
      <c r="A215" s="2093">
        <v>19</v>
      </c>
      <c r="B215" s="1484"/>
      <c r="C215" s="1484"/>
      <c r="D215" s="1484"/>
      <c r="E215" s="1484"/>
      <c r="F215" s="1484"/>
      <c r="G215" s="2178"/>
      <c r="H215" s="2803"/>
      <c r="I215" s="2590"/>
      <c r="J215" s="2942"/>
      <c r="K215" s="1798"/>
      <c r="L215" s="1798"/>
      <c r="M215" s="2949"/>
      <c r="N215" s="2949"/>
      <c r="O215" s="2949"/>
      <c r="P215" s="2937"/>
      <c r="Q215" s="1837">
        <v>19</v>
      </c>
    </row>
    <row r="216" spans="1:17">
      <c r="A216" s="2093">
        <v>20</v>
      </c>
      <c r="B216" s="1484"/>
      <c r="C216" s="1484"/>
      <c r="D216" s="1484"/>
      <c r="E216" s="1484"/>
      <c r="F216" s="1484"/>
      <c r="G216" s="2178"/>
      <c r="H216" s="2803"/>
      <c r="I216" s="2590"/>
      <c r="J216" s="2942"/>
      <c r="K216" s="1798"/>
      <c r="L216" s="1798"/>
      <c r="M216" s="2949"/>
      <c r="N216" s="2949"/>
      <c r="O216" s="2949"/>
      <c r="P216" s="2937"/>
      <c r="Q216" s="1837">
        <v>20</v>
      </c>
    </row>
    <row r="217" spans="1:17">
      <c r="A217" s="2093">
        <v>21</v>
      </c>
      <c r="B217" s="1484"/>
      <c r="C217" s="1484"/>
      <c r="D217" s="1484"/>
      <c r="E217" s="1484"/>
      <c r="F217" s="1484"/>
      <c r="G217" s="2178"/>
      <c r="H217" s="2803"/>
      <c r="I217" s="2590"/>
      <c r="J217" s="2942"/>
      <c r="K217" s="1798"/>
      <c r="L217" s="1798"/>
      <c r="M217" s="2949"/>
      <c r="N217" s="2949"/>
      <c r="O217" s="2949"/>
      <c r="P217" s="2937"/>
      <c r="Q217" s="1837">
        <v>21</v>
      </c>
    </row>
    <row r="218" spans="1:17">
      <c r="A218" s="2093">
        <v>22</v>
      </c>
      <c r="B218" s="1484"/>
      <c r="C218" s="1484"/>
      <c r="D218" s="1484"/>
      <c r="E218" s="1484"/>
      <c r="F218" s="1484"/>
      <c r="G218" s="2178"/>
      <c r="H218" s="2804"/>
      <c r="I218" s="2590"/>
      <c r="J218" s="2942"/>
      <c r="K218" s="1798"/>
      <c r="L218" s="1798"/>
      <c r="M218" s="2949"/>
      <c r="N218" s="2949"/>
      <c r="O218" s="2949"/>
      <c r="P218" s="2937"/>
      <c r="Q218" s="1837">
        <v>22</v>
      </c>
    </row>
    <row r="219" spans="1:17">
      <c r="A219" s="2093">
        <v>23</v>
      </c>
      <c r="B219" s="1484"/>
      <c r="C219" s="1484"/>
      <c r="D219" s="1484"/>
      <c r="E219" s="1484"/>
      <c r="F219" s="1484"/>
      <c r="G219" s="2178"/>
      <c r="H219" s="2803"/>
      <c r="I219" s="2590"/>
      <c r="J219" s="2942"/>
      <c r="K219" s="1798"/>
      <c r="L219" s="1798"/>
      <c r="M219" s="2949"/>
      <c r="N219" s="2949"/>
      <c r="O219" s="2949"/>
      <c r="P219" s="2937"/>
      <c r="Q219" s="1837">
        <v>23</v>
      </c>
    </row>
    <row r="220" spans="1:17">
      <c r="A220" s="2093">
        <v>24</v>
      </c>
      <c r="B220" s="1484"/>
      <c r="C220" s="1484"/>
      <c r="D220" s="1484"/>
      <c r="E220" s="1484"/>
      <c r="F220" s="1484"/>
      <c r="G220" s="2178"/>
      <c r="H220" s="2803"/>
      <c r="I220" s="2590"/>
      <c r="J220" s="2942"/>
      <c r="K220" s="1798"/>
      <c r="L220" s="1798"/>
      <c r="M220" s="2949"/>
      <c r="N220" s="2949"/>
      <c r="O220" s="2949"/>
      <c r="P220" s="2937"/>
      <c r="Q220" s="1837">
        <v>24</v>
      </c>
    </row>
    <row r="221" spans="1:17">
      <c r="A221" s="2093">
        <v>25</v>
      </c>
      <c r="B221" s="1484"/>
      <c r="C221" s="1484"/>
      <c r="D221" s="1484"/>
      <c r="E221" s="1484"/>
      <c r="F221" s="1484"/>
      <c r="G221" s="2178"/>
      <c r="H221" s="2803"/>
      <c r="I221" s="2590"/>
      <c r="J221" s="2942"/>
      <c r="K221" s="1798"/>
      <c r="L221" s="1798"/>
      <c r="M221" s="2949"/>
      <c r="N221" s="2949"/>
      <c r="O221" s="2949"/>
      <c r="P221" s="2937"/>
      <c r="Q221" s="1837">
        <v>25</v>
      </c>
    </row>
    <row r="222" spans="1:17">
      <c r="A222" s="2093">
        <v>26</v>
      </c>
      <c r="B222" s="1484"/>
      <c r="C222" s="1484"/>
      <c r="D222" s="1484"/>
      <c r="E222" s="1484"/>
      <c r="F222" s="1484"/>
      <c r="G222" s="2178"/>
      <c r="H222" s="2803"/>
      <c r="I222" s="2590"/>
      <c r="J222" s="2942"/>
      <c r="K222" s="1798"/>
      <c r="L222" s="1798"/>
      <c r="M222" s="2949"/>
      <c r="N222" s="2949"/>
      <c r="O222" s="2949"/>
      <c r="P222" s="2937"/>
      <c r="Q222" s="1837">
        <v>26</v>
      </c>
    </row>
    <row r="223" spans="1:17">
      <c r="A223" s="2093">
        <v>27</v>
      </c>
      <c r="B223" s="1484"/>
      <c r="C223" s="1484"/>
      <c r="D223" s="1484"/>
      <c r="E223" s="1484"/>
      <c r="F223" s="1484"/>
      <c r="G223" s="2178"/>
      <c r="H223" s="2803"/>
      <c r="I223" s="2590"/>
      <c r="J223" s="2942"/>
      <c r="K223" s="1798"/>
      <c r="L223" s="1798"/>
      <c r="M223" s="2949"/>
      <c r="N223" s="2949"/>
      <c r="O223" s="2949"/>
      <c r="P223" s="2937"/>
      <c r="Q223" s="1837">
        <v>27</v>
      </c>
    </row>
    <row r="224" spans="1:17">
      <c r="A224" s="2093">
        <v>28</v>
      </c>
      <c r="B224" s="1484"/>
      <c r="C224" s="1484"/>
      <c r="D224" s="1484"/>
      <c r="E224" s="1484"/>
      <c r="F224" s="1484"/>
      <c r="G224" s="2178"/>
      <c r="H224" s="2804"/>
      <c r="I224" s="2590"/>
      <c r="J224" s="2942"/>
      <c r="K224" s="1798"/>
      <c r="L224" s="1798"/>
      <c r="M224" s="2949"/>
      <c r="N224" s="2949"/>
      <c r="O224" s="2949"/>
      <c r="P224" s="2937"/>
      <c r="Q224" s="1837">
        <v>28</v>
      </c>
    </row>
    <row r="225" spans="1:17">
      <c r="A225" s="2093">
        <v>29</v>
      </c>
      <c r="B225" s="1484"/>
      <c r="C225" s="1484"/>
      <c r="D225" s="1484"/>
      <c r="E225" s="1484"/>
      <c r="F225" s="1484"/>
      <c r="G225" s="2178"/>
      <c r="H225" s="2803"/>
      <c r="I225" s="2590"/>
      <c r="J225" s="2942"/>
      <c r="K225" s="1798"/>
      <c r="L225" s="1798"/>
      <c r="M225" s="2949"/>
      <c r="N225" s="2949"/>
      <c r="O225" s="2949"/>
      <c r="P225" s="2937"/>
      <c r="Q225" s="1837">
        <v>29</v>
      </c>
    </row>
    <row r="226" spans="1:17">
      <c r="A226" s="2093">
        <v>30</v>
      </c>
      <c r="B226" s="1484"/>
      <c r="C226" s="1484"/>
      <c r="D226" s="1484"/>
      <c r="E226" s="1484"/>
      <c r="F226" s="1484"/>
      <c r="G226" s="2178"/>
      <c r="H226" s="2803"/>
      <c r="I226" s="2590"/>
      <c r="J226" s="2942"/>
      <c r="K226" s="1798"/>
      <c r="L226" s="1798"/>
      <c r="M226" s="2949"/>
      <c r="N226" s="2949"/>
      <c r="O226" s="2949"/>
      <c r="P226" s="2937"/>
      <c r="Q226" s="1837">
        <v>30</v>
      </c>
    </row>
    <row r="227" spans="1:17">
      <c r="A227" s="2093">
        <v>31</v>
      </c>
      <c r="B227" s="1484"/>
      <c r="C227" s="1484"/>
      <c r="D227" s="1484"/>
      <c r="E227" s="1484"/>
      <c r="F227" s="1484"/>
      <c r="G227" s="2178"/>
      <c r="H227" s="2803"/>
      <c r="I227" s="2590"/>
      <c r="J227" s="2942"/>
      <c r="K227" s="1798"/>
      <c r="L227" s="1798"/>
      <c r="M227" s="2949"/>
      <c r="N227" s="2949"/>
      <c r="O227" s="2949"/>
      <c r="P227" s="2937"/>
      <c r="Q227" s="1837">
        <v>31</v>
      </c>
    </row>
    <row r="228" spans="1:17">
      <c r="A228" s="2093">
        <v>32</v>
      </c>
      <c r="B228" s="1484"/>
      <c r="C228" s="1484"/>
      <c r="D228" s="1484"/>
      <c r="E228" s="1484"/>
      <c r="F228" s="1484"/>
      <c r="G228" s="2178"/>
      <c r="H228" s="2803"/>
      <c r="I228" s="2590"/>
      <c r="J228" s="2942"/>
      <c r="K228" s="1798"/>
      <c r="L228" s="1798"/>
      <c r="M228" s="2949"/>
      <c r="N228" s="2949"/>
      <c r="O228" s="2949"/>
      <c r="P228" s="2937"/>
      <c r="Q228" s="1837">
        <v>32</v>
      </c>
    </row>
    <row r="229" spans="1:17">
      <c r="A229" s="2093">
        <v>33</v>
      </c>
      <c r="B229" s="1484"/>
      <c r="C229" s="1484"/>
      <c r="D229" s="1484"/>
      <c r="E229" s="1484"/>
      <c r="F229" s="1484"/>
      <c r="G229" s="2178"/>
      <c r="H229" s="2803"/>
      <c r="I229" s="2590"/>
      <c r="J229" s="2942"/>
      <c r="K229" s="1798"/>
      <c r="L229" s="1798"/>
      <c r="M229" s="2949"/>
      <c r="N229" s="2949"/>
      <c r="O229" s="2949"/>
      <c r="P229" s="2937"/>
      <c r="Q229" s="1837">
        <v>33</v>
      </c>
    </row>
    <row r="230" spans="1:17">
      <c r="A230" s="2093">
        <v>34</v>
      </c>
      <c r="B230" s="1484"/>
      <c r="C230" s="1484"/>
      <c r="D230" s="1484"/>
      <c r="E230" s="1484"/>
      <c r="F230" s="1484"/>
      <c r="G230" s="2178"/>
      <c r="H230" s="2804"/>
      <c r="I230" s="2590"/>
      <c r="J230" s="2942"/>
      <c r="K230" s="1798"/>
      <c r="L230" s="1798"/>
      <c r="M230" s="2949"/>
      <c r="N230" s="2949"/>
      <c r="O230" s="2949"/>
      <c r="P230" s="2937"/>
      <c r="Q230" s="1837">
        <v>34</v>
      </c>
    </row>
    <row r="231" spans="1:17">
      <c r="A231" s="2093">
        <v>35</v>
      </c>
      <c r="B231" s="1484"/>
      <c r="C231" s="1484"/>
      <c r="D231" s="1484"/>
      <c r="E231" s="1484"/>
      <c r="F231" s="1484"/>
      <c r="G231" s="2178"/>
      <c r="H231" s="2803"/>
      <c r="I231" s="2590"/>
      <c r="J231" s="2942"/>
      <c r="K231" s="1798"/>
      <c r="L231" s="1798"/>
      <c r="M231" s="2949"/>
      <c r="N231" s="2949"/>
      <c r="O231" s="2949"/>
      <c r="P231" s="2937"/>
      <c r="Q231" s="1837">
        <v>35</v>
      </c>
    </row>
    <row r="232" spans="1:17">
      <c r="A232" s="2093">
        <v>36</v>
      </c>
      <c r="B232" s="1484"/>
      <c r="C232" s="1484"/>
      <c r="D232" s="1484"/>
      <c r="E232" s="1484"/>
      <c r="F232" s="1484"/>
      <c r="G232" s="2178"/>
      <c r="H232" s="2803"/>
      <c r="I232" s="2590"/>
      <c r="J232" s="2942"/>
      <c r="K232" s="1798"/>
      <c r="L232" s="1798"/>
      <c r="M232" s="2949"/>
      <c r="N232" s="2949"/>
      <c r="O232" s="2949"/>
      <c r="P232" s="2937"/>
      <c r="Q232" s="1837">
        <v>36</v>
      </c>
    </row>
    <row r="233" spans="1:17">
      <c r="A233" s="2093">
        <v>37</v>
      </c>
      <c r="B233" s="1484"/>
      <c r="C233" s="1484"/>
      <c r="D233" s="1484"/>
      <c r="E233" s="1484"/>
      <c r="F233" s="1484"/>
      <c r="G233" s="2178"/>
      <c r="H233" s="2803"/>
      <c r="I233" s="2590"/>
      <c r="J233" s="2942"/>
      <c r="K233" s="1798"/>
      <c r="L233" s="1798"/>
      <c r="M233" s="2949"/>
      <c r="N233" s="2949"/>
      <c r="O233" s="2949"/>
      <c r="P233" s="2937"/>
      <c r="Q233" s="1837">
        <v>37</v>
      </c>
    </row>
    <row r="234" spans="1:17">
      <c r="A234" s="2093">
        <v>38</v>
      </c>
      <c r="B234" s="1484"/>
      <c r="C234" s="1484"/>
      <c r="D234" s="1484"/>
      <c r="E234" s="1484"/>
      <c r="F234" s="1484"/>
      <c r="G234" s="2178"/>
      <c r="H234" s="2803"/>
      <c r="I234" s="2590"/>
      <c r="J234" s="2942"/>
      <c r="K234" s="1798"/>
      <c r="L234" s="1798"/>
      <c r="M234" s="2949"/>
      <c r="N234" s="2949"/>
      <c r="O234" s="2949"/>
      <c r="P234" s="2937"/>
      <c r="Q234" s="1837">
        <v>38</v>
      </c>
    </row>
    <row r="235" spans="1:17">
      <c r="A235" s="2093">
        <v>39</v>
      </c>
      <c r="B235" s="1484"/>
      <c r="C235" s="1484"/>
      <c r="D235" s="1484"/>
      <c r="E235" s="1484"/>
      <c r="F235" s="1484"/>
      <c r="G235" s="2178"/>
      <c r="H235" s="2803"/>
      <c r="I235" s="2590"/>
      <c r="J235" s="2942"/>
      <c r="K235" s="1798"/>
      <c r="L235" s="1798"/>
      <c r="M235" s="2949"/>
      <c r="N235" s="2949"/>
      <c r="O235" s="2949"/>
      <c r="P235" s="2937"/>
      <c r="Q235" s="1837">
        <v>39</v>
      </c>
    </row>
    <row r="236" spans="1:17">
      <c r="A236" s="2093">
        <v>40</v>
      </c>
      <c r="B236" s="1484"/>
      <c r="C236" s="1484"/>
      <c r="D236" s="1484"/>
      <c r="E236" s="1484"/>
      <c r="F236" s="1484"/>
      <c r="G236" s="2178"/>
      <c r="H236" s="2804"/>
      <c r="I236" s="2590"/>
      <c r="J236" s="2942"/>
      <c r="K236" s="1798"/>
      <c r="L236" s="1798"/>
      <c r="M236" s="2949"/>
      <c r="N236" s="2949"/>
      <c r="O236" s="2949"/>
      <c r="P236" s="2937"/>
      <c r="Q236" s="1837">
        <v>40</v>
      </c>
    </row>
    <row r="237" spans="1:17">
      <c r="A237" s="2093">
        <v>41</v>
      </c>
      <c r="B237" s="1484"/>
      <c r="C237" s="1484"/>
      <c r="D237" s="1484"/>
      <c r="E237" s="1484"/>
      <c r="F237" s="1484"/>
      <c r="G237" s="2178"/>
      <c r="H237" s="2803"/>
      <c r="I237" s="2590"/>
      <c r="J237" s="2942"/>
      <c r="K237" s="1798"/>
      <c r="L237" s="1798"/>
      <c r="M237" s="2949"/>
      <c r="N237" s="2949"/>
      <c r="O237" s="2949"/>
      <c r="P237" s="2937"/>
      <c r="Q237" s="1837">
        <v>41</v>
      </c>
    </row>
    <row r="238" spans="1:17">
      <c r="A238" s="2093">
        <v>42</v>
      </c>
      <c r="B238" s="1484"/>
      <c r="C238" s="1484"/>
      <c r="D238" s="1484"/>
      <c r="E238" s="1484"/>
      <c r="F238" s="1484"/>
      <c r="G238" s="2178"/>
      <c r="H238" s="2803"/>
      <c r="I238" s="2590"/>
      <c r="J238" s="2942"/>
      <c r="K238" s="1798"/>
      <c r="L238" s="1798"/>
      <c r="M238" s="2949"/>
      <c r="N238" s="2949"/>
      <c r="O238" s="2949"/>
      <c r="P238" s="2937"/>
      <c r="Q238" s="1837">
        <v>42</v>
      </c>
    </row>
    <row r="239" spans="1:17">
      <c r="A239" s="2093">
        <v>43</v>
      </c>
      <c r="B239" s="1484"/>
      <c r="C239" s="1484"/>
      <c r="D239" s="1484"/>
      <c r="E239" s="1484"/>
      <c r="F239" s="1484"/>
      <c r="G239" s="2178"/>
      <c r="H239" s="2803"/>
      <c r="I239" s="2590"/>
      <c r="J239" s="2942"/>
      <c r="K239" s="1798"/>
      <c r="L239" s="1798"/>
      <c r="M239" s="2949"/>
      <c r="N239" s="2949"/>
      <c r="O239" s="2949"/>
      <c r="P239" s="2937"/>
      <c r="Q239" s="1837">
        <v>43</v>
      </c>
    </row>
    <row r="240" spans="1:17">
      <c r="A240" s="2093">
        <v>44</v>
      </c>
      <c r="B240" s="1484"/>
      <c r="C240" s="1484"/>
      <c r="D240" s="1484"/>
      <c r="E240" s="1484"/>
      <c r="F240" s="1484"/>
      <c r="G240" s="2178"/>
      <c r="H240" s="2803"/>
      <c r="I240" s="2590"/>
      <c r="J240" s="2942"/>
      <c r="K240" s="1798"/>
      <c r="L240" s="1798"/>
      <c r="M240" s="2949"/>
      <c r="N240" s="2949"/>
      <c r="O240" s="2949"/>
      <c r="P240" s="2937"/>
      <c r="Q240" s="1837">
        <v>44</v>
      </c>
    </row>
    <row r="241" spans="1:17">
      <c r="A241" s="2093">
        <v>45</v>
      </c>
      <c r="B241" s="1484"/>
      <c r="C241" s="1484"/>
      <c r="D241" s="1484"/>
      <c r="E241" s="1484"/>
      <c r="F241" s="1484"/>
      <c r="G241" s="2178"/>
      <c r="H241" s="2803"/>
      <c r="I241" s="2590"/>
      <c r="J241" s="2942"/>
      <c r="K241" s="1798"/>
      <c r="L241" s="1798"/>
      <c r="M241" s="2949"/>
      <c r="N241" s="2949"/>
      <c r="O241" s="2949"/>
      <c r="P241" s="2937"/>
      <c r="Q241" s="1837">
        <v>45</v>
      </c>
    </row>
    <row r="242" spans="1:17">
      <c r="A242" s="2093">
        <v>46</v>
      </c>
      <c r="B242" s="1484"/>
      <c r="C242" s="1484"/>
      <c r="D242" s="1484"/>
      <c r="E242" s="1484"/>
      <c r="F242" s="1484"/>
      <c r="G242" s="2178"/>
      <c r="H242" s="2804"/>
      <c r="I242" s="2590"/>
      <c r="J242" s="2942"/>
      <c r="K242" s="1798"/>
      <c r="L242" s="1798"/>
      <c r="M242" s="2949"/>
      <c r="N242" s="2949"/>
      <c r="O242" s="2949"/>
      <c r="P242" s="2937"/>
      <c r="Q242" s="1837">
        <v>46</v>
      </c>
    </row>
    <row r="243" spans="1:17">
      <c r="A243" s="2093">
        <v>47</v>
      </c>
      <c r="B243" s="1484"/>
      <c r="C243" s="1484"/>
      <c r="D243" s="1484"/>
      <c r="E243" s="1484"/>
      <c r="F243" s="1484"/>
      <c r="G243" s="2178"/>
      <c r="H243" s="2803"/>
      <c r="I243" s="2590"/>
      <c r="J243" s="2942"/>
      <c r="K243" s="1798"/>
      <c r="L243" s="1798"/>
      <c r="M243" s="2949"/>
      <c r="N243" s="2949"/>
      <c r="O243" s="2949"/>
      <c r="P243" s="2937"/>
      <c r="Q243" s="1837">
        <v>47</v>
      </c>
    </row>
    <row r="244" spans="1:17">
      <c r="A244" s="2093">
        <v>48</v>
      </c>
      <c r="B244" s="1484"/>
      <c r="C244" s="1484"/>
      <c r="D244" s="1484"/>
      <c r="E244" s="1484"/>
      <c r="F244" s="1484"/>
      <c r="G244" s="2178"/>
      <c r="H244" s="2803"/>
      <c r="I244" s="2590"/>
      <c r="J244" s="2942"/>
      <c r="K244" s="1798"/>
      <c r="L244" s="1798"/>
      <c r="M244" s="2949"/>
      <c r="N244" s="2949"/>
      <c r="O244" s="2949"/>
      <c r="P244" s="2937"/>
      <c r="Q244" s="1837">
        <v>48</v>
      </c>
    </row>
    <row r="245" spans="1:17">
      <c r="A245" s="2093">
        <v>49</v>
      </c>
      <c r="B245" s="1484"/>
      <c r="C245" s="1484"/>
      <c r="D245" s="1484"/>
      <c r="E245" s="1484"/>
      <c r="F245" s="1484"/>
      <c r="G245" s="2178"/>
      <c r="H245" s="2803"/>
      <c r="I245" s="2590"/>
      <c r="J245" s="2942"/>
      <c r="K245" s="1798"/>
      <c r="L245" s="1798"/>
      <c r="M245" s="2949"/>
      <c r="N245" s="2949"/>
      <c r="O245" s="2949"/>
      <c r="P245" s="2937"/>
      <c r="Q245" s="1837">
        <v>49</v>
      </c>
    </row>
    <row r="246" spans="1:17" ht="15.75" thickBot="1">
      <c r="A246" s="2089">
        <v>50</v>
      </c>
      <c r="B246" s="2181" t="s">
        <v>2319</v>
      </c>
      <c r="C246" s="2196"/>
      <c r="D246" s="2196"/>
      <c r="E246" s="2196"/>
      <c r="F246" s="2196"/>
      <c r="G246" s="2197"/>
      <c r="H246" s="2198"/>
      <c r="I246" s="2591"/>
      <c r="J246" s="2969">
        <f>J55</f>
        <v>14055961</v>
      </c>
      <c r="K246" s="2969"/>
      <c r="L246" s="2969"/>
      <c r="M246" s="2969">
        <f>M55</f>
        <v>31274315</v>
      </c>
      <c r="N246" s="2969">
        <f>N55</f>
        <v>641316265</v>
      </c>
      <c r="O246" s="2969">
        <f>O55</f>
        <v>30139643</v>
      </c>
      <c r="P246" s="2969">
        <f>P55</f>
        <v>702730223</v>
      </c>
      <c r="Q246" s="2186">
        <v>50</v>
      </c>
    </row>
    <row r="247" spans="1:17">
      <c r="A247" s="1753"/>
      <c r="B247" s="1753"/>
      <c r="I247" s="1816"/>
      <c r="J247" s="2921"/>
      <c r="K247" s="1816"/>
      <c r="L247" s="1816"/>
      <c r="M247" s="2921"/>
      <c r="N247" s="2921"/>
      <c r="O247" s="2921"/>
      <c r="P247" s="2921"/>
      <c r="Q247" s="1753"/>
    </row>
    <row r="248" spans="1:17">
      <c r="A248" s="2654" t="s">
        <v>4659</v>
      </c>
      <c r="B248" s="2527"/>
      <c r="C248" s="2455"/>
      <c r="D248" s="2455"/>
      <c r="E248" s="2154"/>
      <c r="F248" s="2154"/>
      <c r="G248" s="2154"/>
      <c r="H248" s="2154"/>
      <c r="I248" s="2654" t="s">
        <v>4659</v>
      </c>
      <c r="J248" s="2971"/>
      <c r="K248" s="2455"/>
      <c r="L248" s="2455"/>
      <c r="M248" s="2930"/>
      <c r="N248" s="2930"/>
    </row>
    <row r="249" spans="1:17">
      <c r="A249" s="1517" t="s">
        <v>1966</v>
      </c>
      <c r="B249" s="1517"/>
      <c r="C249" s="1517"/>
      <c r="D249" s="1517"/>
      <c r="E249" s="1517"/>
      <c r="F249" s="1517"/>
      <c r="G249" s="1517"/>
      <c r="H249" s="1517"/>
      <c r="I249" s="1517" t="s">
        <v>1967</v>
      </c>
      <c r="J249" s="2931"/>
      <c r="K249" s="1517"/>
      <c r="L249" s="1517"/>
      <c r="M249" s="2931"/>
      <c r="N249" s="2931"/>
      <c r="O249" s="2931"/>
      <c r="P249" s="2931"/>
      <c r="Q249" s="1517"/>
    </row>
    <row r="254" spans="1:17">
      <c r="P254" s="3435">
        <v>0</v>
      </c>
    </row>
  </sheetData>
  <mergeCells count="5">
    <mergeCell ref="F37:G37"/>
    <mergeCell ref="F66:G66"/>
    <mergeCell ref="F129:G129"/>
    <mergeCell ref="F192:G192"/>
    <mergeCell ref="B42:F42"/>
  </mergeCells>
  <printOptions horizontalCentered="1" verticalCentered="1"/>
  <pageMargins left="0" right="0" top="0" bottom="0" header="0" footer="0"/>
  <pageSetup scale="70" fitToWidth="2" fitToHeight="4" pageOrder="overThenDown" orientation="portrait" horizontalDpi="300" verticalDpi="300" r:id="rId1"/>
  <headerFooter alignWithMargins="0"/>
  <rowBreaks count="3" manualBreakCount="3">
    <brk id="59" max="16" man="1"/>
    <brk id="123" max="16383" man="1"/>
    <brk id="186" max="16383" man="1"/>
  </rowBreaks>
  <colBreaks count="1" manualBreakCount="1">
    <brk id="8" max="1048575" man="1"/>
  </colBreaks>
  <ignoredErrors>
    <ignoredError sqref="I11:I36"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IU238"/>
  <sheetViews>
    <sheetView defaultGridColor="0" view="pageBreakPreview" colorId="22" zoomScale="120" zoomScaleNormal="80" zoomScaleSheetLayoutView="120" workbookViewId="0">
      <selection activeCell="T54" sqref="T54"/>
    </sheetView>
  </sheetViews>
  <sheetFormatPr defaultColWidth="9.6640625" defaultRowHeight="15"/>
  <cols>
    <col min="1" max="1" width="6.109375" style="1479" customWidth="1"/>
    <col min="2" max="2" width="37.5546875" style="1479" customWidth="1"/>
    <col min="3" max="3" width="25.6640625" style="1479" customWidth="1"/>
    <col min="4" max="4" width="29.21875" style="1479" customWidth="1"/>
    <col min="5" max="5" width="16.6640625" style="1479" customWidth="1"/>
    <col min="6" max="7" width="6.6640625" style="1479" customWidth="1"/>
    <col min="8" max="8" width="25.21875" style="1479" customWidth="1"/>
    <col min="9" max="9" width="24.6640625" style="1479" customWidth="1"/>
    <col min="10" max="10" width="12.6640625" style="1479" customWidth="1"/>
    <col min="11" max="12" width="13.6640625" style="1479" customWidth="1"/>
    <col min="13" max="13" width="4.6640625" style="1479" customWidth="1"/>
    <col min="14" max="14" width="5.109375" style="1479" customWidth="1"/>
    <col min="15" max="15" width="22.88671875" style="1479" customWidth="1"/>
    <col min="16" max="16" width="19.6640625" style="1479" customWidth="1"/>
    <col min="17" max="17" width="23" style="1479" customWidth="1"/>
    <col min="18" max="18" width="24" style="1479" customWidth="1"/>
    <col min="19" max="19" width="5" style="1479" customWidth="1"/>
    <col min="20" max="16384" width="9.6640625" style="1479"/>
  </cols>
  <sheetData>
    <row r="1" spans="1:255">
      <c r="A1" s="1476" t="s">
        <v>1785</v>
      </c>
      <c r="B1" s="1621"/>
      <c r="C1" s="1823" t="s">
        <v>1330</v>
      </c>
      <c r="D1" s="2201" t="s">
        <v>1787</v>
      </c>
      <c r="E1" s="2202" t="s">
        <v>1788</v>
      </c>
      <c r="F1" s="1476" t="s">
        <v>1785</v>
      </c>
      <c r="G1" s="1621"/>
      <c r="H1" s="1621"/>
      <c r="I1" s="1823" t="s">
        <v>1330</v>
      </c>
      <c r="J1" s="2201" t="s">
        <v>1787</v>
      </c>
      <c r="K1" s="2192"/>
      <c r="L1" s="1823" t="s">
        <v>1788</v>
      </c>
      <c r="M1" s="2203"/>
      <c r="N1" s="1476" t="s">
        <v>1785</v>
      </c>
      <c r="O1" s="1621"/>
      <c r="P1" s="1823" t="s">
        <v>1330</v>
      </c>
      <c r="Q1" s="2201" t="s">
        <v>1787</v>
      </c>
      <c r="R1" s="1823" t="s">
        <v>1788</v>
      </c>
      <c r="S1" s="1822"/>
    </row>
    <row r="2" spans="1:255">
      <c r="A2" s="1480" t="str">
        <f>'Data Sheet'!$C$25</f>
        <v xml:space="preserve">Niagara Mohawk Power Corporation </v>
      </c>
      <c r="B2" s="1502"/>
      <c r="C2" s="1735" t="s">
        <v>1616</v>
      </c>
      <c r="D2" s="1754" t="s">
        <v>1790</v>
      </c>
      <c r="E2" s="2204"/>
      <c r="F2" s="1480" t="str">
        <f>'Data Sheet'!$C$25</f>
        <v xml:space="preserve">Niagara Mohawk Power Corporation </v>
      </c>
      <c r="G2" s="1502"/>
      <c r="H2" s="1502"/>
      <c r="I2" s="1735" t="s">
        <v>1616</v>
      </c>
      <c r="J2" s="1754" t="s">
        <v>1790</v>
      </c>
      <c r="K2" s="2154"/>
      <c r="L2" s="1735"/>
      <c r="M2" s="2205"/>
      <c r="N2" s="1480" t="str">
        <f>'Data Sheet'!$C$25</f>
        <v xml:space="preserve">Niagara Mohawk Power Corporation </v>
      </c>
      <c r="O2" s="1502"/>
      <c r="P2" s="1735" t="s">
        <v>1616</v>
      </c>
      <c r="Q2" s="1754" t="s">
        <v>1790</v>
      </c>
      <c r="R2" s="2206"/>
      <c r="S2" s="1482"/>
    </row>
    <row r="3" spans="1:255" ht="15" customHeight="1">
      <c r="A3" s="1480"/>
      <c r="B3" s="1502"/>
      <c r="C3" s="1735" t="s">
        <v>1617</v>
      </c>
      <c r="D3" s="2207" t="str">
        <f>'Data Sheet'!$C$40</f>
        <v>April 12, 2018</v>
      </c>
      <c r="E3" s="2208" t="str">
        <f>'Data Sheet'!$C$38</f>
        <v>December 31, 2017</v>
      </c>
      <c r="F3" s="1480"/>
      <c r="G3" s="1635"/>
      <c r="H3" s="1635"/>
      <c r="I3" s="1825" t="s">
        <v>1617</v>
      </c>
      <c r="J3" s="2207" t="str">
        <f>'Data Sheet'!$C$40</f>
        <v>April 12, 2018</v>
      </c>
      <c r="K3" s="2164"/>
      <c r="L3" s="2139" t="str">
        <f>'Data Sheet'!$C$38</f>
        <v>December 31, 2017</v>
      </c>
      <c r="M3" s="2209"/>
      <c r="N3" s="1480"/>
      <c r="O3" s="1635"/>
      <c r="P3" s="1825" t="s">
        <v>1617</v>
      </c>
      <c r="Q3" s="2125" t="str">
        <f>'Data Sheet'!$C$40</f>
        <v>April 12, 2018</v>
      </c>
      <c r="R3" s="2139" t="str">
        <f>'Data Sheet'!$C$38</f>
        <v>December 31, 2017</v>
      </c>
      <c r="S3" s="1826"/>
      <c r="T3" s="1502"/>
      <c r="U3" s="1502"/>
      <c r="V3" s="1502"/>
      <c r="W3" s="1502"/>
      <c r="X3" s="1502"/>
      <c r="Y3" s="1502"/>
      <c r="Z3" s="1502"/>
      <c r="AA3" s="1502"/>
      <c r="AB3" s="1502"/>
      <c r="AC3" s="1502"/>
      <c r="AD3" s="1502"/>
      <c r="AE3" s="1502"/>
      <c r="AF3" s="1502"/>
      <c r="AG3" s="1502"/>
      <c r="AH3" s="1502"/>
      <c r="AI3" s="1502"/>
      <c r="AJ3" s="1502"/>
      <c r="AK3" s="1502"/>
      <c r="AL3" s="1502"/>
      <c r="AM3" s="1502"/>
      <c r="AN3" s="1502"/>
      <c r="AO3" s="1502"/>
      <c r="AP3" s="1502"/>
      <c r="AQ3" s="1502"/>
      <c r="AR3" s="1502"/>
      <c r="AS3" s="1502"/>
      <c r="AT3" s="1502"/>
      <c r="AU3" s="1502"/>
      <c r="AV3" s="1502"/>
      <c r="AW3" s="1502"/>
      <c r="AX3" s="1502"/>
      <c r="AY3" s="1502"/>
      <c r="AZ3" s="1502"/>
      <c r="BA3" s="1502"/>
      <c r="BB3" s="1502"/>
      <c r="BC3" s="1502"/>
      <c r="BD3" s="1502"/>
      <c r="BE3" s="1502"/>
      <c r="BF3" s="1502"/>
      <c r="BG3" s="1502"/>
      <c r="BH3" s="1502"/>
      <c r="BI3" s="1502"/>
      <c r="BJ3" s="1502"/>
      <c r="BK3" s="1502"/>
      <c r="BL3" s="1502"/>
      <c r="BM3" s="1502"/>
      <c r="BN3" s="1502"/>
      <c r="BO3" s="1502"/>
      <c r="BP3" s="1502"/>
      <c r="BQ3" s="1502"/>
      <c r="BR3" s="1502"/>
      <c r="BS3" s="1502"/>
      <c r="BT3" s="1502"/>
      <c r="BU3" s="1502"/>
      <c r="BV3" s="1502"/>
      <c r="BW3" s="1502"/>
      <c r="BX3" s="1502"/>
      <c r="BY3" s="1502"/>
      <c r="BZ3" s="1502"/>
      <c r="CA3" s="1502"/>
      <c r="CB3" s="1502"/>
      <c r="CC3" s="1502"/>
      <c r="CD3" s="1502"/>
      <c r="CE3" s="1502"/>
      <c r="CF3" s="1502"/>
      <c r="CG3" s="1502"/>
      <c r="CH3" s="1502"/>
      <c r="CI3" s="1502"/>
      <c r="CJ3" s="1502"/>
      <c r="CK3" s="1502"/>
      <c r="CL3" s="1502"/>
      <c r="CM3" s="1502"/>
      <c r="CN3" s="1502"/>
      <c r="CO3" s="1502"/>
      <c r="CP3" s="1502"/>
      <c r="CQ3" s="1502"/>
      <c r="CR3" s="1502"/>
      <c r="CS3" s="1502"/>
      <c r="CT3" s="1502"/>
      <c r="CU3" s="1502"/>
      <c r="CV3" s="1502"/>
      <c r="CW3" s="1502"/>
      <c r="CX3" s="1502"/>
      <c r="CY3" s="1502"/>
      <c r="CZ3" s="1502"/>
      <c r="DA3" s="1502"/>
      <c r="DB3" s="1502"/>
      <c r="DC3" s="1502"/>
      <c r="DD3" s="1502"/>
      <c r="DE3" s="1502"/>
      <c r="DF3" s="1502"/>
      <c r="DG3" s="1502"/>
      <c r="DH3" s="1502"/>
      <c r="DI3" s="1502"/>
      <c r="DJ3" s="1502"/>
      <c r="DK3" s="1502"/>
      <c r="DL3" s="1502"/>
      <c r="DM3" s="1502"/>
      <c r="DN3" s="1502"/>
      <c r="DO3" s="1502"/>
      <c r="DP3" s="1502"/>
      <c r="DQ3" s="1502"/>
      <c r="DR3" s="1502"/>
      <c r="DS3" s="1502"/>
      <c r="DT3" s="1502"/>
      <c r="DU3" s="1502"/>
      <c r="DV3" s="1502"/>
      <c r="DW3" s="1502"/>
      <c r="DX3" s="1502"/>
      <c r="DY3" s="1502"/>
      <c r="DZ3" s="1502"/>
      <c r="EA3" s="1502"/>
      <c r="EB3" s="1502"/>
      <c r="EC3" s="1502"/>
      <c r="ED3" s="1502"/>
      <c r="EE3" s="1502"/>
      <c r="EF3" s="1502"/>
      <c r="EG3" s="1502"/>
      <c r="EH3" s="1502"/>
      <c r="EI3" s="1502"/>
      <c r="EJ3" s="1502"/>
      <c r="EK3" s="1502"/>
      <c r="EL3" s="1502"/>
      <c r="EM3" s="1502"/>
      <c r="EN3" s="1502"/>
      <c r="EO3" s="1502"/>
      <c r="EP3" s="1502"/>
      <c r="EQ3" s="1502"/>
      <c r="ER3" s="1502"/>
      <c r="ES3" s="1502"/>
      <c r="ET3" s="1502"/>
      <c r="EU3" s="1502"/>
      <c r="EV3" s="1502"/>
      <c r="EW3" s="1502"/>
      <c r="EX3" s="1502"/>
      <c r="EY3" s="1502"/>
      <c r="EZ3" s="1502"/>
      <c r="FA3" s="1502"/>
      <c r="FB3" s="1502"/>
      <c r="FC3" s="1502"/>
      <c r="FD3" s="1502"/>
      <c r="FE3" s="1502"/>
      <c r="FF3" s="1502"/>
      <c r="FG3" s="1502"/>
      <c r="FH3" s="1502"/>
      <c r="FI3" s="1502"/>
      <c r="FJ3" s="1502"/>
      <c r="FK3" s="1502"/>
      <c r="FL3" s="1502"/>
      <c r="FM3" s="1502"/>
      <c r="FN3" s="1502"/>
      <c r="FO3" s="1502"/>
      <c r="FP3" s="1502"/>
      <c r="FQ3" s="1502"/>
      <c r="FR3" s="1502"/>
      <c r="FS3" s="1502"/>
      <c r="FT3" s="1502"/>
      <c r="FU3" s="1502"/>
      <c r="FV3" s="1502"/>
      <c r="FW3" s="1502"/>
      <c r="FX3" s="1502"/>
      <c r="FY3" s="1502"/>
      <c r="FZ3" s="1502"/>
      <c r="GA3" s="1502"/>
      <c r="GB3" s="1502"/>
      <c r="GC3" s="1502"/>
      <c r="GD3" s="1502"/>
      <c r="GE3" s="1502"/>
      <c r="GF3" s="1502"/>
      <c r="GG3" s="1502"/>
      <c r="GH3" s="1502"/>
      <c r="GI3" s="1502"/>
      <c r="GJ3" s="1502"/>
      <c r="GK3" s="1502"/>
      <c r="GL3" s="1502"/>
      <c r="GM3" s="1502"/>
      <c r="GN3" s="1502"/>
      <c r="GO3" s="1502"/>
      <c r="GP3" s="1502"/>
      <c r="GQ3" s="1502"/>
      <c r="GR3" s="1502"/>
      <c r="GS3" s="1502"/>
      <c r="GT3" s="1502"/>
      <c r="GU3" s="1502"/>
      <c r="GV3" s="1502"/>
      <c r="GW3" s="1502"/>
      <c r="GX3" s="1502"/>
      <c r="GY3" s="1502"/>
      <c r="GZ3" s="1502"/>
      <c r="HA3" s="1502"/>
      <c r="HB3" s="1502"/>
      <c r="HC3" s="1502"/>
      <c r="HD3" s="1502"/>
      <c r="HE3" s="1502"/>
      <c r="HF3" s="1502"/>
      <c r="HG3" s="1502"/>
      <c r="HH3" s="1502"/>
      <c r="HI3" s="1502"/>
      <c r="HJ3" s="1502"/>
      <c r="HK3" s="1502"/>
      <c r="HL3" s="1502"/>
      <c r="HM3" s="1502"/>
      <c r="HN3" s="1502"/>
      <c r="HO3" s="1502"/>
      <c r="HP3" s="1502"/>
      <c r="HQ3" s="1502"/>
      <c r="HR3" s="1502"/>
      <c r="HS3" s="1502"/>
      <c r="HT3" s="1502"/>
      <c r="HU3" s="1502"/>
      <c r="HV3" s="1502"/>
      <c r="HW3" s="1502"/>
      <c r="HX3" s="1502"/>
      <c r="HY3" s="1502"/>
      <c r="HZ3" s="1502"/>
      <c r="IA3" s="1502"/>
      <c r="IB3" s="1502"/>
      <c r="IC3" s="1502"/>
      <c r="ID3" s="1502"/>
      <c r="IE3" s="1502"/>
      <c r="IF3" s="1502"/>
      <c r="IG3" s="1502"/>
      <c r="IH3" s="1502"/>
      <c r="II3" s="1502"/>
      <c r="IJ3" s="1502"/>
      <c r="IK3" s="1502"/>
      <c r="IL3" s="1502"/>
      <c r="IM3" s="1502"/>
      <c r="IN3" s="1502"/>
      <c r="IO3" s="1502"/>
      <c r="IP3" s="1502"/>
      <c r="IQ3" s="1502"/>
      <c r="IR3" s="1502"/>
      <c r="IS3" s="1502"/>
      <c r="IT3" s="1502"/>
      <c r="IU3" s="1502"/>
    </row>
    <row r="4" spans="1:255" ht="15" customHeight="1">
      <c r="A4" s="3812" t="s">
        <v>4610</v>
      </c>
      <c r="B4" s="3813"/>
      <c r="C4" s="3813"/>
      <c r="D4" s="3813"/>
      <c r="E4" s="3820"/>
      <c r="F4" s="3819" t="s">
        <v>4610</v>
      </c>
      <c r="G4" s="3813"/>
      <c r="H4" s="3813"/>
      <c r="I4" s="3813"/>
      <c r="J4" s="3813"/>
      <c r="K4" s="3813"/>
      <c r="L4" s="3813"/>
      <c r="M4" s="3814"/>
      <c r="N4" s="3812" t="s">
        <v>4610</v>
      </c>
      <c r="O4" s="3813"/>
      <c r="P4" s="3813"/>
      <c r="Q4" s="3813"/>
      <c r="R4" s="3813"/>
      <c r="S4" s="3814"/>
      <c r="T4" s="1502"/>
      <c r="U4" s="1502"/>
      <c r="V4" s="1502"/>
      <c r="W4" s="1502"/>
      <c r="X4" s="1502"/>
      <c r="Y4" s="1502"/>
      <c r="Z4" s="1502"/>
      <c r="AA4" s="1502"/>
      <c r="AB4" s="1502"/>
      <c r="AC4" s="1502"/>
      <c r="AD4" s="1502"/>
      <c r="AE4" s="1502"/>
      <c r="AF4" s="1502"/>
      <c r="AG4" s="1502"/>
      <c r="AH4" s="1502"/>
      <c r="AI4" s="1502"/>
      <c r="AJ4" s="1502"/>
      <c r="AK4" s="1502"/>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1502"/>
      <c r="BN4" s="1502"/>
      <c r="BO4" s="1502"/>
      <c r="BP4" s="1502"/>
      <c r="BQ4" s="1502"/>
      <c r="BR4" s="1502"/>
      <c r="BS4" s="1502"/>
      <c r="BT4" s="1502"/>
      <c r="BU4" s="1502"/>
      <c r="BV4" s="1502"/>
      <c r="BW4" s="1502"/>
      <c r="BX4" s="1502"/>
      <c r="BY4" s="1502"/>
      <c r="BZ4" s="1502"/>
      <c r="CA4" s="1502"/>
      <c r="CB4" s="1502"/>
      <c r="CC4" s="1502"/>
      <c r="CD4" s="1502"/>
      <c r="CE4" s="1502"/>
      <c r="CF4" s="1502"/>
      <c r="CG4" s="1502"/>
      <c r="CH4" s="1502"/>
      <c r="CI4" s="1502"/>
      <c r="CJ4" s="1502"/>
      <c r="CK4" s="1502"/>
      <c r="CL4" s="1502"/>
      <c r="CM4" s="1502"/>
      <c r="CN4" s="1502"/>
      <c r="CO4" s="1502"/>
      <c r="CP4" s="1502"/>
      <c r="CQ4" s="1502"/>
      <c r="CR4" s="1502"/>
      <c r="CS4" s="1502"/>
      <c r="CT4" s="1502"/>
      <c r="CU4" s="1502"/>
      <c r="CV4" s="1502"/>
      <c r="CW4" s="1502"/>
      <c r="CX4" s="1502"/>
      <c r="CY4" s="1502"/>
      <c r="CZ4" s="1502"/>
      <c r="DA4" s="1502"/>
      <c r="DB4" s="1502"/>
      <c r="DC4" s="1502"/>
      <c r="DD4" s="1502"/>
      <c r="DE4" s="1502"/>
      <c r="DF4" s="1502"/>
      <c r="DG4" s="1502"/>
      <c r="DH4" s="1502"/>
      <c r="DI4" s="1502"/>
      <c r="DJ4" s="1502"/>
      <c r="DK4" s="1502"/>
      <c r="DL4" s="1502"/>
      <c r="DM4" s="1502"/>
      <c r="DN4" s="1502"/>
      <c r="DO4" s="1502"/>
      <c r="DP4" s="1502"/>
      <c r="DQ4" s="1502"/>
      <c r="DR4" s="1502"/>
      <c r="DS4" s="1502"/>
      <c r="DT4" s="1502"/>
      <c r="DU4" s="1502"/>
      <c r="DV4" s="1502"/>
      <c r="DW4" s="1502"/>
      <c r="DX4" s="1502"/>
      <c r="DY4" s="1502"/>
      <c r="DZ4" s="1502"/>
      <c r="EA4" s="1502"/>
      <c r="EB4" s="1502"/>
      <c r="EC4" s="1502"/>
      <c r="ED4" s="1502"/>
      <c r="EE4" s="1502"/>
      <c r="EF4" s="1502"/>
      <c r="EG4" s="1502"/>
      <c r="EH4" s="1502"/>
      <c r="EI4" s="1502"/>
      <c r="EJ4" s="1502"/>
      <c r="EK4" s="1502"/>
      <c r="EL4" s="1502"/>
      <c r="EM4" s="1502"/>
      <c r="EN4" s="1502"/>
      <c r="EO4" s="1502"/>
      <c r="EP4" s="1502"/>
      <c r="EQ4" s="1502"/>
      <c r="ER4" s="1502"/>
      <c r="ES4" s="1502"/>
      <c r="ET4" s="1502"/>
      <c r="EU4" s="1502"/>
      <c r="EV4" s="1502"/>
      <c r="EW4" s="1502"/>
      <c r="EX4" s="1502"/>
      <c r="EY4" s="1502"/>
      <c r="EZ4" s="1502"/>
      <c r="FA4" s="1502"/>
      <c r="FB4" s="1502"/>
      <c r="FC4" s="1502"/>
      <c r="FD4" s="1502"/>
      <c r="FE4" s="1502"/>
      <c r="FF4" s="1502"/>
      <c r="FG4" s="1502"/>
      <c r="FH4" s="1502"/>
      <c r="FI4" s="1502"/>
      <c r="FJ4" s="1502"/>
      <c r="FK4" s="1502"/>
      <c r="FL4" s="1502"/>
      <c r="FM4" s="1502"/>
      <c r="FN4" s="1502"/>
      <c r="FO4" s="1502"/>
      <c r="FP4" s="1502"/>
      <c r="FQ4" s="1502"/>
      <c r="FR4" s="1502"/>
      <c r="FS4" s="1502"/>
      <c r="FT4" s="1502"/>
      <c r="FU4" s="1502"/>
      <c r="FV4" s="1502"/>
      <c r="FW4" s="1502"/>
      <c r="FX4" s="1502"/>
      <c r="FY4" s="1502"/>
      <c r="FZ4" s="1502"/>
      <c r="GA4" s="1502"/>
      <c r="GB4" s="1502"/>
      <c r="GC4" s="1502"/>
      <c r="GD4" s="1502"/>
      <c r="GE4" s="1502"/>
      <c r="GF4" s="1502"/>
      <c r="GG4" s="1502"/>
      <c r="GH4" s="1502"/>
      <c r="GI4" s="1502"/>
      <c r="GJ4" s="1502"/>
      <c r="GK4" s="1502"/>
      <c r="GL4" s="1502"/>
      <c r="GM4" s="1502"/>
      <c r="GN4" s="1502"/>
      <c r="GO4" s="1502"/>
      <c r="GP4" s="1502"/>
      <c r="GQ4" s="1502"/>
      <c r="GR4" s="1502"/>
      <c r="GS4" s="1502"/>
      <c r="GT4" s="1502"/>
      <c r="GU4" s="1502"/>
      <c r="GV4" s="1502"/>
      <c r="GW4" s="1502"/>
      <c r="GX4" s="1502"/>
      <c r="GY4" s="1502"/>
      <c r="GZ4" s="1502"/>
      <c r="HA4" s="1502"/>
      <c r="HB4" s="1502"/>
      <c r="HC4" s="1502"/>
      <c r="HD4" s="1502"/>
      <c r="HE4" s="1502"/>
      <c r="HF4" s="1502"/>
      <c r="HG4" s="1502"/>
      <c r="HH4" s="1502"/>
      <c r="HI4" s="1502"/>
      <c r="HJ4" s="1502"/>
      <c r="HK4" s="1502"/>
      <c r="HL4" s="1502"/>
      <c r="HM4" s="1502"/>
      <c r="HN4" s="1502"/>
      <c r="HO4" s="1502"/>
      <c r="HP4" s="1502"/>
      <c r="HQ4" s="1502"/>
      <c r="HR4" s="1502"/>
      <c r="HS4" s="1502"/>
      <c r="HT4" s="1502"/>
      <c r="HU4" s="1502"/>
      <c r="HV4" s="1502"/>
      <c r="HW4" s="1502"/>
      <c r="HX4" s="1502"/>
      <c r="HY4" s="1502"/>
      <c r="HZ4" s="1502"/>
      <c r="IA4" s="1502"/>
      <c r="IB4" s="1502"/>
      <c r="IC4" s="1502"/>
      <c r="ID4" s="1502"/>
      <c r="IE4" s="1502"/>
      <c r="IF4" s="1502"/>
      <c r="IG4" s="1502"/>
      <c r="IH4" s="1502"/>
      <c r="II4" s="1502"/>
      <c r="IJ4" s="1502"/>
      <c r="IK4" s="1502"/>
      <c r="IL4" s="1502"/>
      <c r="IM4" s="1502"/>
      <c r="IN4" s="1502"/>
      <c r="IO4" s="1502"/>
      <c r="IP4" s="1502"/>
      <c r="IQ4" s="1502"/>
      <c r="IR4" s="1502"/>
      <c r="IS4" s="1502"/>
      <c r="IT4" s="1502"/>
      <c r="IU4" s="1502"/>
    </row>
    <row r="5" spans="1:255">
      <c r="A5" s="3815" t="s">
        <v>1970</v>
      </c>
      <c r="B5" s="3782"/>
      <c r="C5" s="3782"/>
      <c r="D5" s="3782"/>
      <c r="E5" s="3816"/>
      <c r="F5" s="3815" t="s">
        <v>1970</v>
      </c>
      <c r="G5" s="3782"/>
      <c r="H5" s="3782"/>
      <c r="I5" s="3782"/>
      <c r="J5" s="3782"/>
      <c r="K5" s="3782"/>
      <c r="L5" s="3782"/>
      <c r="M5" s="3816"/>
      <c r="N5" s="3815" t="s">
        <v>1970</v>
      </c>
      <c r="O5" s="3782"/>
      <c r="P5" s="3782"/>
      <c r="Q5" s="3782"/>
      <c r="R5" s="3782"/>
      <c r="S5" s="3816"/>
      <c r="T5" s="1502"/>
      <c r="U5" s="1502"/>
      <c r="V5" s="1502"/>
      <c r="W5" s="1502"/>
      <c r="X5" s="1502"/>
      <c r="Y5" s="1502"/>
      <c r="Z5" s="1502"/>
      <c r="AA5" s="1502"/>
      <c r="AB5" s="1502"/>
      <c r="AC5" s="1502"/>
      <c r="AD5" s="1502"/>
      <c r="AE5" s="1502"/>
      <c r="AF5" s="1502"/>
      <c r="AG5" s="1502"/>
      <c r="AH5" s="1502"/>
      <c r="AI5" s="1502"/>
      <c r="AJ5" s="1502"/>
      <c r="AK5" s="1502"/>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02"/>
      <c r="BN5" s="1502"/>
      <c r="BO5" s="1502"/>
      <c r="BP5" s="1502"/>
      <c r="BQ5" s="1502"/>
      <c r="BR5" s="1502"/>
      <c r="BS5" s="1502"/>
      <c r="BT5" s="1502"/>
      <c r="BU5" s="1502"/>
      <c r="BV5" s="1502"/>
      <c r="BW5" s="1502"/>
      <c r="BX5" s="1502"/>
      <c r="BY5" s="1502"/>
      <c r="BZ5" s="1502"/>
      <c r="CA5" s="1502"/>
      <c r="CB5" s="1502"/>
      <c r="CC5" s="1502"/>
      <c r="CD5" s="1502"/>
      <c r="CE5" s="1502"/>
      <c r="CF5" s="1502"/>
      <c r="CG5" s="1502"/>
      <c r="CH5" s="1502"/>
      <c r="CI5" s="1502"/>
      <c r="CJ5" s="1502"/>
      <c r="CK5" s="1502"/>
      <c r="CL5" s="1502"/>
      <c r="CM5" s="1502"/>
      <c r="CN5" s="1502"/>
      <c r="CO5" s="1502"/>
      <c r="CP5" s="1502"/>
      <c r="CQ5" s="1502"/>
      <c r="CR5" s="1502"/>
      <c r="CS5" s="1502"/>
      <c r="CT5" s="1502"/>
      <c r="CU5" s="1502"/>
      <c r="CV5" s="1502"/>
      <c r="CW5" s="1502"/>
      <c r="CX5" s="1502"/>
      <c r="CY5" s="1502"/>
      <c r="CZ5" s="1502"/>
      <c r="DA5" s="1502"/>
      <c r="DB5" s="1502"/>
      <c r="DC5" s="1502"/>
      <c r="DD5" s="1502"/>
      <c r="DE5" s="1502"/>
      <c r="DF5" s="1502"/>
      <c r="DG5" s="1502"/>
      <c r="DH5" s="1502"/>
      <c r="DI5" s="1502"/>
      <c r="DJ5" s="1502"/>
      <c r="DK5" s="1502"/>
      <c r="DL5" s="1502"/>
      <c r="DM5" s="1502"/>
      <c r="DN5" s="1502"/>
      <c r="DO5" s="1502"/>
      <c r="DP5" s="1502"/>
      <c r="DQ5" s="1502"/>
      <c r="DR5" s="1502"/>
      <c r="DS5" s="1502"/>
      <c r="DT5" s="1502"/>
      <c r="DU5" s="1502"/>
      <c r="DV5" s="1502"/>
      <c r="DW5" s="1502"/>
      <c r="DX5" s="1502"/>
      <c r="DY5" s="1502"/>
      <c r="DZ5" s="1502"/>
      <c r="EA5" s="1502"/>
      <c r="EB5" s="1502"/>
      <c r="EC5" s="1502"/>
      <c r="ED5" s="1502"/>
      <c r="EE5" s="1502"/>
      <c r="EF5" s="1502"/>
      <c r="EG5" s="1502"/>
      <c r="EH5" s="1502"/>
      <c r="EI5" s="1502"/>
      <c r="EJ5" s="1502"/>
      <c r="EK5" s="1502"/>
      <c r="EL5" s="1502"/>
      <c r="EM5" s="1502"/>
      <c r="EN5" s="1502"/>
      <c r="EO5" s="1502"/>
      <c r="EP5" s="1502"/>
      <c r="EQ5" s="1502"/>
      <c r="ER5" s="1502"/>
      <c r="ES5" s="1502"/>
      <c r="ET5" s="1502"/>
      <c r="EU5" s="1502"/>
      <c r="EV5" s="1502"/>
      <c r="EW5" s="1502"/>
      <c r="EX5" s="1502"/>
      <c r="EY5" s="1502"/>
      <c r="EZ5" s="1502"/>
      <c r="FA5" s="1502"/>
      <c r="FB5" s="1502"/>
      <c r="FC5" s="1502"/>
      <c r="FD5" s="1502"/>
      <c r="FE5" s="1502"/>
      <c r="FF5" s="1502"/>
      <c r="FG5" s="1502"/>
      <c r="FH5" s="1502"/>
      <c r="FI5" s="1502"/>
      <c r="FJ5" s="1502"/>
      <c r="FK5" s="1502"/>
      <c r="FL5" s="1502"/>
      <c r="FM5" s="1502"/>
      <c r="FN5" s="1502"/>
      <c r="FO5" s="1502"/>
      <c r="FP5" s="1502"/>
      <c r="FQ5" s="1502"/>
      <c r="FR5" s="1502"/>
      <c r="FS5" s="1502"/>
      <c r="FT5" s="1502"/>
      <c r="FU5" s="1502"/>
      <c r="FV5" s="1502"/>
      <c r="FW5" s="1502"/>
      <c r="FX5" s="1502"/>
      <c r="FY5" s="1502"/>
      <c r="FZ5" s="1502"/>
      <c r="GA5" s="1502"/>
      <c r="GB5" s="1502"/>
      <c r="GC5" s="1502"/>
      <c r="GD5" s="1502"/>
      <c r="GE5" s="1502"/>
      <c r="GF5" s="1502"/>
      <c r="GG5" s="1502"/>
      <c r="GH5" s="1502"/>
      <c r="GI5" s="1502"/>
      <c r="GJ5" s="1502"/>
      <c r="GK5" s="1502"/>
      <c r="GL5" s="1502"/>
      <c r="GM5" s="1502"/>
      <c r="GN5" s="1502"/>
      <c r="GO5" s="1502"/>
      <c r="GP5" s="1502"/>
      <c r="GQ5" s="1502"/>
      <c r="GR5" s="1502"/>
      <c r="GS5" s="1502"/>
      <c r="GT5" s="1502"/>
      <c r="GU5" s="1502"/>
      <c r="GV5" s="1502"/>
      <c r="GW5" s="1502"/>
      <c r="GX5" s="1502"/>
      <c r="GY5" s="1502"/>
      <c r="GZ5" s="1502"/>
      <c r="HA5" s="1502"/>
      <c r="HB5" s="1502"/>
      <c r="HC5" s="1502"/>
      <c r="HD5" s="1502"/>
      <c r="HE5" s="1502"/>
      <c r="HF5" s="1502"/>
      <c r="HG5" s="1502"/>
      <c r="HH5" s="1502"/>
      <c r="HI5" s="1502"/>
      <c r="HJ5" s="1502"/>
      <c r="HK5" s="1502"/>
      <c r="HL5" s="1502"/>
      <c r="HM5" s="1502"/>
      <c r="HN5" s="1502"/>
      <c r="HO5" s="1502"/>
      <c r="HP5" s="1502"/>
      <c r="HQ5" s="1502"/>
      <c r="HR5" s="1502"/>
      <c r="HS5" s="1502"/>
      <c r="HT5" s="1502"/>
      <c r="HU5" s="1502"/>
      <c r="HV5" s="1502"/>
      <c r="HW5" s="1502"/>
      <c r="HX5" s="1502"/>
      <c r="HY5" s="1502"/>
      <c r="HZ5" s="1502"/>
      <c r="IA5" s="1502"/>
      <c r="IB5" s="1502"/>
      <c r="IC5" s="1502"/>
      <c r="ID5" s="1502"/>
      <c r="IE5" s="1502"/>
      <c r="IF5" s="1502"/>
      <c r="IG5" s="1502"/>
      <c r="IH5" s="1502"/>
      <c r="II5" s="1502"/>
      <c r="IJ5" s="1502"/>
      <c r="IK5" s="1502"/>
      <c r="IL5" s="1502"/>
      <c r="IM5" s="1502"/>
      <c r="IN5" s="1502"/>
      <c r="IO5" s="1502"/>
      <c r="IP5" s="1502"/>
      <c r="IQ5" s="1502"/>
      <c r="IR5" s="1502"/>
      <c r="IS5" s="1502"/>
      <c r="IT5" s="1502"/>
      <c r="IU5" s="1502"/>
    </row>
    <row r="6" spans="1:255">
      <c r="A6" s="2210" t="s">
        <v>2386</v>
      </c>
      <c r="B6" s="2211" t="s">
        <v>1025</v>
      </c>
      <c r="C6" s="2211"/>
      <c r="D6" s="2211"/>
      <c r="E6" s="2212"/>
      <c r="F6" s="2592"/>
      <c r="G6" s="2598" t="s">
        <v>4027</v>
      </c>
      <c r="H6" s="2598"/>
      <c r="I6" s="2598"/>
      <c r="J6" s="2593"/>
      <c r="K6" s="1867"/>
      <c r="L6" s="1867"/>
      <c r="M6" s="2594"/>
      <c r="N6" s="2210" t="s">
        <v>3699</v>
      </c>
      <c r="O6" s="2211" t="s">
        <v>1112</v>
      </c>
      <c r="P6" s="2211"/>
      <c r="S6" s="2213"/>
      <c r="T6" s="1502"/>
      <c r="U6" s="1502"/>
      <c r="V6" s="1502"/>
      <c r="W6" s="1502"/>
      <c r="X6" s="1502"/>
      <c r="Y6" s="1502"/>
      <c r="Z6" s="1502"/>
      <c r="AA6" s="1502"/>
      <c r="AB6" s="1502"/>
      <c r="AC6" s="1502"/>
      <c r="AD6" s="1502"/>
      <c r="AE6" s="1502"/>
      <c r="AF6" s="1502"/>
      <c r="AG6" s="1502"/>
      <c r="AH6" s="1502"/>
      <c r="AI6" s="1502"/>
      <c r="AJ6" s="1502"/>
      <c r="AK6" s="1502"/>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1502"/>
      <c r="BN6" s="1502"/>
      <c r="BO6" s="1502"/>
      <c r="BP6" s="1502"/>
      <c r="BQ6" s="1502"/>
      <c r="BR6" s="1502"/>
      <c r="BS6" s="1502"/>
      <c r="BT6" s="1502"/>
      <c r="BU6" s="1502"/>
      <c r="BV6" s="1502"/>
      <c r="BW6" s="1502"/>
      <c r="BX6" s="1502"/>
      <c r="BY6" s="1502"/>
      <c r="BZ6" s="1502"/>
      <c r="CA6" s="1502"/>
      <c r="CB6" s="1502"/>
      <c r="CC6" s="1502"/>
      <c r="CD6" s="1502"/>
      <c r="CE6" s="1502"/>
      <c r="CF6" s="1502"/>
      <c r="CG6" s="1502"/>
      <c r="CH6" s="1502"/>
      <c r="CI6" s="1502"/>
      <c r="CJ6" s="1502"/>
      <c r="CK6" s="1502"/>
      <c r="CL6" s="1502"/>
      <c r="CM6" s="1502"/>
      <c r="CN6" s="1502"/>
      <c r="CO6" s="1502"/>
      <c r="CP6" s="1502"/>
      <c r="CQ6" s="1502"/>
      <c r="CR6" s="1502"/>
      <c r="CS6" s="1502"/>
      <c r="CT6" s="1502"/>
      <c r="CU6" s="1502"/>
      <c r="CV6" s="1502"/>
      <c r="CW6" s="1502"/>
      <c r="CX6" s="1502"/>
      <c r="CY6" s="1502"/>
      <c r="CZ6" s="1502"/>
      <c r="DA6" s="1502"/>
      <c r="DB6" s="1502"/>
      <c r="DC6" s="1502"/>
      <c r="DD6" s="1502"/>
      <c r="DE6" s="1502"/>
      <c r="DF6" s="1502"/>
      <c r="DG6" s="1502"/>
      <c r="DH6" s="1502"/>
      <c r="DI6" s="1502"/>
      <c r="DJ6" s="1502"/>
      <c r="DK6" s="1502"/>
      <c r="DL6" s="1502"/>
      <c r="DM6" s="1502"/>
      <c r="DN6" s="1502"/>
      <c r="DO6" s="1502"/>
      <c r="DP6" s="1502"/>
      <c r="DQ6" s="1502"/>
      <c r="DR6" s="1502"/>
      <c r="DS6" s="1502"/>
      <c r="DT6" s="1502"/>
      <c r="DU6" s="1502"/>
      <c r="DV6" s="1502"/>
      <c r="DW6" s="1502"/>
      <c r="DX6" s="1502"/>
      <c r="DY6" s="1502"/>
      <c r="DZ6" s="1502"/>
      <c r="EA6" s="1502"/>
      <c r="EB6" s="1502"/>
      <c r="EC6" s="1502"/>
      <c r="ED6" s="1502"/>
      <c r="EE6" s="1502"/>
      <c r="EF6" s="1502"/>
      <c r="EG6" s="1502"/>
      <c r="EH6" s="1502"/>
      <c r="EI6" s="1502"/>
      <c r="EJ6" s="1502"/>
      <c r="EK6" s="1502"/>
      <c r="EL6" s="1502"/>
      <c r="EM6" s="1502"/>
      <c r="EN6" s="1502"/>
      <c r="EO6" s="1502"/>
      <c r="EP6" s="1502"/>
      <c r="EQ6" s="1502"/>
      <c r="ER6" s="1502"/>
      <c r="ES6" s="1502"/>
      <c r="ET6" s="1502"/>
      <c r="EU6" s="1502"/>
      <c r="EV6" s="1502"/>
      <c r="EW6" s="1502"/>
      <c r="EX6" s="1502"/>
      <c r="EY6" s="1502"/>
      <c r="EZ6" s="1502"/>
      <c r="FA6" s="1502"/>
      <c r="FB6" s="1502"/>
      <c r="FC6" s="1502"/>
      <c r="FD6" s="1502"/>
      <c r="FE6" s="1502"/>
      <c r="FF6" s="1502"/>
      <c r="FG6" s="1502"/>
      <c r="FH6" s="1502"/>
      <c r="FI6" s="1502"/>
      <c r="FJ6" s="1502"/>
      <c r="FK6" s="1502"/>
      <c r="FL6" s="1502"/>
      <c r="FM6" s="1502"/>
      <c r="FN6" s="1502"/>
      <c r="FO6" s="1502"/>
      <c r="FP6" s="1502"/>
      <c r="FQ6" s="1502"/>
      <c r="FR6" s="1502"/>
      <c r="FS6" s="1502"/>
      <c r="FT6" s="1502"/>
      <c r="FU6" s="1502"/>
      <c r="FV6" s="1502"/>
      <c r="FW6" s="1502"/>
      <c r="FX6" s="1502"/>
      <c r="FY6" s="1502"/>
      <c r="FZ6" s="1502"/>
      <c r="GA6" s="1502"/>
      <c r="GB6" s="1502"/>
      <c r="GC6" s="1502"/>
      <c r="GD6" s="1502"/>
      <c r="GE6" s="1502"/>
      <c r="GF6" s="1502"/>
      <c r="GG6" s="1502"/>
      <c r="GH6" s="1502"/>
      <c r="GI6" s="1502"/>
      <c r="GJ6" s="1502"/>
      <c r="GK6" s="1502"/>
      <c r="GL6" s="1502"/>
      <c r="GM6" s="1502"/>
      <c r="GN6" s="1502"/>
      <c r="GO6" s="1502"/>
      <c r="GP6" s="1502"/>
      <c r="GQ6" s="1502"/>
      <c r="GR6" s="1502"/>
      <c r="GS6" s="1502"/>
      <c r="GT6" s="1502"/>
      <c r="GU6" s="1502"/>
      <c r="GV6" s="1502"/>
      <c r="GW6" s="1502"/>
      <c r="GX6" s="1502"/>
      <c r="GY6" s="1502"/>
      <c r="GZ6" s="1502"/>
      <c r="HA6" s="1502"/>
      <c r="HB6" s="1502"/>
      <c r="HC6" s="1502"/>
      <c r="HD6" s="1502"/>
      <c r="HE6" s="1502"/>
      <c r="HF6" s="1502"/>
      <c r="HG6" s="1502"/>
      <c r="HH6" s="1502"/>
      <c r="HI6" s="1502"/>
      <c r="HJ6" s="1502"/>
      <c r="HK6" s="1502"/>
      <c r="HL6" s="1502"/>
      <c r="HM6" s="1502"/>
      <c r="HN6" s="1502"/>
      <c r="HO6" s="1502"/>
      <c r="HP6" s="1502"/>
      <c r="HQ6" s="1502"/>
      <c r="HR6" s="1502"/>
      <c r="HS6" s="1502"/>
      <c r="HT6" s="1502"/>
      <c r="HU6" s="1502"/>
      <c r="HV6" s="1502"/>
      <c r="HW6" s="1502"/>
      <c r="HX6" s="1502"/>
      <c r="HY6" s="1502"/>
      <c r="HZ6" s="1502"/>
      <c r="IA6" s="1502"/>
      <c r="IB6" s="1502"/>
      <c r="IC6" s="1502"/>
      <c r="ID6" s="1502"/>
      <c r="IE6" s="1502"/>
      <c r="IF6" s="1502"/>
      <c r="IG6" s="1502"/>
      <c r="IH6" s="1502"/>
      <c r="II6" s="1502"/>
      <c r="IJ6" s="1502"/>
      <c r="IK6" s="1502"/>
      <c r="IL6" s="1502"/>
      <c r="IM6" s="1502"/>
      <c r="IN6" s="1502"/>
      <c r="IO6" s="1502"/>
      <c r="IP6" s="1502"/>
      <c r="IQ6" s="1502"/>
      <c r="IR6" s="1502"/>
      <c r="IS6" s="1502"/>
      <c r="IT6" s="1502"/>
      <c r="IU6" s="1502"/>
    </row>
    <row r="7" spans="1:255">
      <c r="A7" s="2214" t="s">
        <v>1774</v>
      </c>
      <c r="B7" s="2211" t="s">
        <v>1028</v>
      </c>
      <c r="C7" s="2211"/>
      <c r="D7" s="2211"/>
      <c r="E7" s="2212"/>
      <c r="F7" s="2595"/>
      <c r="G7" s="2598" t="s">
        <v>4028</v>
      </c>
      <c r="H7" s="2598"/>
      <c r="I7" s="2598"/>
      <c r="J7" s="2593"/>
      <c r="K7" s="1867"/>
      <c r="L7" s="1867"/>
      <c r="M7" s="2594"/>
      <c r="N7" s="2210"/>
      <c r="O7" s="2211" t="s">
        <v>1115</v>
      </c>
      <c r="P7" s="2211"/>
      <c r="S7" s="2212"/>
      <c r="T7" s="1502"/>
      <c r="U7" s="1502"/>
      <c r="V7" s="1502"/>
      <c r="W7" s="1502"/>
      <c r="X7" s="1502"/>
      <c r="Y7" s="1502"/>
      <c r="Z7" s="1502"/>
      <c r="AA7" s="1502"/>
      <c r="AB7" s="1502"/>
      <c r="AC7" s="1502"/>
      <c r="AD7" s="1502"/>
      <c r="AE7" s="1502"/>
      <c r="AF7" s="1502"/>
      <c r="AG7" s="1502"/>
      <c r="AH7" s="1502"/>
      <c r="AI7" s="1502"/>
      <c r="AJ7" s="1502"/>
      <c r="AK7" s="1502"/>
      <c r="AL7" s="1502"/>
      <c r="AM7" s="1502"/>
      <c r="AN7" s="1502"/>
      <c r="AO7" s="1502"/>
      <c r="AP7" s="1502"/>
      <c r="AQ7" s="1502"/>
      <c r="AR7" s="1502"/>
      <c r="AS7" s="1502"/>
      <c r="AT7" s="1502"/>
      <c r="AU7" s="1502"/>
      <c r="AV7" s="1502"/>
      <c r="AW7" s="1502"/>
      <c r="AX7" s="1502"/>
      <c r="AY7" s="1502"/>
      <c r="AZ7" s="1502"/>
      <c r="BA7" s="1502"/>
      <c r="BB7" s="1502"/>
      <c r="BC7" s="1502"/>
      <c r="BD7" s="1502"/>
      <c r="BE7" s="1502"/>
      <c r="BF7" s="1502"/>
      <c r="BG7" s="1502"/>
      <c r="BH7" s="1502"/>
      <c r="BI7" s="1502"/>
      <c r="BJ7" s="1502"/>
      <c r="BK7" s="1502"/>
      <c r="BL7" s="1502"/>
      <c r="BM7" s="1502"/>
      <c r="BN7" s="1502"/>
      <c r="BO7" s="1502"/>
      <c r="BP7" s="1502"/>
      <c r="BQ7" s="1502"/>
      <c r="BR7" s="1502"/>
      <c r="BS7" s="1502"/>
      <c r="BT7" s="1502"/>
      <c r="BU7" s="1502"/>
      <c r="BV7" s="1502"/>
      <c r="BW7" s="1502"/>
      <c r="BX7" s="1502"/>
      <c r="BY7" s="1502"/>
      <c r="BZ7" s="1502"/>
      <c r="CA7" s="1502"/>
      <c r="CB7" s="1502"/>
      <c r="CC7" s="1502"/>
      <c r="CD7" s="1502"/>
      <c r="CE7" s="1502"/>
      <c r="CF7" s="1502"/>
      <c r="CG7" s="1502"/>
      <c r="CH7" s="1502"/>
      <c r="CI7" s="1502"/>
      <c r="CJ7" s="1502"/>
      <c r="CK7" s="1502"/>
      <c r="CL7" s="1502"/>
      <c r="CM7" s="1502"/>
      <c r="CN7" s="1502"/>
      <c r="CO7" s="1502"/>
      <c r="CP7" s="1502"/>
      <c r="CQ7" s="1502"/>
      <c r="CR7" s="1502"/>
      <c r="CS7" s="1502"/>
      <c r="CT7" s="1502"/>
      <c r="CU7" s="1502"/>
      <c r="CV7" s="1502"/>
      <c r="CW7" s="1502"/>
      <c r="CX7" s="1502"/>
      <c r="CY7" s="1502"/>
      <c r="CZ7" s="1502"/>
      <c r="DA7" s="1502"/>
      <c r="DB7" s="1502"/>
      <c r="DC7" s="1502"/>
      <c r="DD7" s="1502"/>
      <c r="DE7" s="1502"/>
      <c r="DF7" s="1502"/>
      <c r="DG7" s="1502"/>
      <c r="DH7" s="1502"/>
      <c r="DI7" s="1502"/>
      <c r="DJ7" s="1502"/>
      <c r="DK7" s="1502"/>
      <c r="DL7" s="1502"/>
      <c r="DM7" s="1502"/>
      <c r="DN7" s="1502"/>
      <c r="DO7" s="1502"/>
      <c r="DP7" s="1502"/>
      <c r="DQ7" s="1502"/>
      <c r="DR7" s="1502"/>
      <c r="DS7" s="1502"/>
      <c r="DT7" s="1502"/>
      <c r="DU7" s="1502"/>
      <c r="DV7" s="1502"/>
      <c r="DW7" s="1502"/>
      <c r="DX7" s="1502"/>
      <c r="DY7" s="1502"/>
      <c r="DZ7" s="1502"/>
      <c r="EA7" s="1502"/>
      <c r="EB7" s="1502"/>
      <c r="EC7" s="1502"/>
      <c r="ED7" s="1502"/>
      <c r="EE7" s="1502"/>
      <c r="EF7" s="1502"/>
      <c r="EG7" s="1502"/>
      <c r="EH7" s="1502"/>
      <c r="EI7" s="1502"/>
      <c r="EJ7" s="1502"/>
      <c r="EK7" s="1502"/>
      <c r="EL7" s="1502"/>
      <c r="EM7" s="1502"/>
      <c r="EN7" s="1502"/>
      <c r="EO7" s="1502"/>
      <c r="EP7" s="1502"/>
      <c r="EQ7" s="1502"/>
      <c r="ER7" s="1502"/>
      <c r="ES7" s="1502"/>
      <c r="ET7" s="1502"/>
      <c r="EU7" s="1502"/>
      <c r="EV7" s="1502"/>
      <c r="EW7" s="1502"/>
      <c r="EX7" s="1502"/>
      <c r="EY7" s="1502"/>
      <c r="EZ7" s="1502"/>
      <c r="FA7" s="1502"/>
      <c r="FB7" s="1502"/>
      <c r="FC7" s="1502"/>
      <c r="FD7" s="1502"/>
      <c r="FE7" s="1502"/>
      <c r="FF7" s="1502"/>
      <c r="FG7" s="1502"/>
      <c r="FH7" s="1502"/>
      <c r="FI7" s="1502"/>
      <c r="FJ7" s="1502"/>
      <c r="FK7" s="1502"/>
      <c r="FL7" s="1502"/>
      <c r="FM7" s="1502"/>
      <c r="FN7" s="1502"/>
      <c r="FO7" s="1502"/>
      <c r="FP7" s="1502"/>
      <c r="FQ7" s="1502"/>
      <c r="FR7" s="1502"/>
      <c r="FS7" s="1502"/>
      <c r="FT7" s="1502"/>
      <c r="FU7" s="1502"/>
      <c r="FV7" s="1502"/>
      <c r="FW7" s="1502"/>
      <c r="FX7" s="1502"/>
      <c r="FY7" s="1502"/>
      <c r="FZ7" s="1502"/>
      <c r="GA7" s="1502"/>
      <c r="GB7" s="1502"/>
      <c r="GC7" s="1502"/>
      <c r="GD7" s="1502"/>
      <c r="GE7" s="1502"/>
      <c r="GF7" s="1502"/>
      <c r="GG7" s="1502"/>
      <c r="GH7" s="1502"/>
      <c r="GI7" s="1502"/>
      <c r="GJ7" s="1502"/>
      <c r="GK7" s="1502"/>
      <c r="GL7" s="1502"/>
      <c r="GM7" s="1502"/>
      <c r="GN7" s="1502"/>
      <c r="GO7" s="1502"/>
      <c r="GP7" s="1502"/>
      <c r="GQ7" s="1502"/>
      <c r="GR7" s="1502"/>
      <c r="GS7" s="1502"/>
      <c r="GT7" s="1502"/>
      <c r="GU7" s="1502"/>
      <c r="GV7" s="1502"/>
      <c r="GW7" s="1502"/>
      <c r="GX7" s="1502"/>
      <c r="GY7" s="1502"/>
      <c r="GZ7" s="1502"/>
      <c r="HA7" s="1502"/>
      <c r="HB7" s="1502"/>
      <c r="HC7" s="1502"/>
      <c r="HD7" s="1502"/>
      <c r="HE7" s="1502"/>
      <c r="HF7" s="1502"/>
      <c r="HG7" s="1502"/>
      <c r="HH7" s="1502"/>
      <c r="HI7" s="1502"/>
      <c r="HJ7" s="1502"/>
      <c r="HK7" s="1502"/>
      <c r="HL7" s="1502"/>
      <c r="HM7" s="1502"/>
      <c r="HN7" s="1502"/>
      <c r="HO7" s="1502"/>
      <c r="HP7" s="1502"/>
      <c r="HQ7" s="1502"/>
      <c r="HR7" s="1502"/>
      <c r="HS7" s="1502"/>
      <c r="HT7" s="1502"/>
      <c r="HU7" s="1502"/>
      <c r="HV7" s="1502"/>
      <c r="HW7" s="1502"/>
      <c r="HX7" s="1502"/>
      <c r="HY7" s="1502"/>
      <c r="HZ7" s="1502"/>
      <c r="IA7" s="1502"/>
      <c r="IB7" s="1502"/>
      <c r="IC7" s="1502"/>
      <c r="ID7" s="1502"/>
      <c r="IE7" s="1502"/>
      <c r="IF7" s="1502"/>
      <c r="IG7" s="1502"/>
      <c r="IH7" s="1502"/>
      <c r="II7" s="1502"/>
      <c r="IJ7" s="1502"/>
      <c r="IK7" s="1502"/>
      <c r="IL7" s="1502"/>
      <c r="IM7" s="1502"/>
      <c r="IN7" s="1502"/>
      <c r="IO7" s="1502"/>
      <c r="IP7" s="1502"/>
      <c r="IQ7" s="1502"/>
      <c r="IR7" s="1502"/>
      <c r="IS7" s="1502"/>
      <c r="IT7" s="1502"/>
      <c r="IU7" s="1502"/>
    </row>
    <row r="8" spans="1:255">
      <c r="A8" s="2210" t="s">
        <v>2303</v>
      </c>
      <c r="B8" s="2211" t="s">
        <v>1101</v>
      </c>
      <c r="C8" s="2211"/>
      <c r="D8" s="2211"/>
      <c r="E8" s="2212"/>
      <c r="F8" s="2592"/>
      <c r="G8" s="2598" t="s">
        <v>4029</v>
      </c>
      <c r="H8" s="2598"/>
      <c r="I8" s="2598"/>
      <c r="J8" s="2596"/>
      <c r="K8" s="1867"/>
      <c r="L8" s="1867"/>
      <c r="M8" s="2594"/>
      <c r="N8" s="2210" t="s">
        <v>692</v>
      </c>
      <c r="O8" s="2211" t="s">
        <v>2545</v>
      </c>
      <c r="S8" s="2212"/>
      <c r="T8" s="1502"/>
      <c r="U8" s="1502"/>
      <c r="V8" s="1502"/>
      <c r="W8" s="1502"/>
      <c r="X8" s="1502"/>
      <c r="Y8" s="1502"/>
      <c r="Z8" s="1502"/>
      <c r="AA8" s="1502"/>
      <c r="AB8" s="1502"/>
      <c r="AC8" s="1502"/>
      <c r="AD8" s="1502"/>
      <c r="AE8" s="1502"/>
      <c r="AF8" s="1502"/>
      <c r="AG8" s="1502"/>
      <c r="AH8" s="1502"/>
      <c r="AI8" s="1502"/>
      <c r="AJ8" s="1502"/>
      <c r="AK8" s="1502"/>
      <c r="AL8" s="1502"/>
      <c r="AM8" s="1502"/>
      <c r="AN8" s="1502"/>
      <c r="AO8" s="1502"/>
      <c r="AP8" s="1502"/>
      <c r="AQ8" s="1502"/>
      <c r="AR8" s="1502"/>
      <c r="AS8" s="1502"/>
      <c r="AT8" s="1502"/>
      <c r="AU8" s="1502"/>
      <c r="AV8" s="1502"/>
      <c r="AW8" s="1502"/>
      <c r="AX8" s="1502"/>
      <c r="AY8" s="1502"/>
      <c r="AZ8" s="1502"/>
      <c r="BA8" s="1502"/>
      <c r="BB8" s="1502"/>
      <c r="BC8" s="1502"/>
      <c r="BD8" s="1502"/>
      <c r="BE8" s="1502"/>
      <c r="BF8" s="1502"/>
      <c r="BG8" s="1502"/>
      <c r="BH8" s="1502"/>
      <c r="BI8" s="1502"/>
      <c r="BJ8" s="1502"/>
      <c r="BK8" s="1502"/>
      <c r="BL8" s="1502"/>
      <c r="BM8" s="1502"/>
      <c r="BN8" s="1502"/>
      <c r="BO8" s="1502"/>
      <c r="BP8" s="1502"/>
      <c r="BQ8" s="1502"/>
      <c r="BR8" s="1502"/>
      <c r="BS8" s="1502"/>
      <c r="BT8" s="1502"/>
      <c r="BU8" s="1502"/>
      <c r="BV8" s="1502"/>
      <c r="BW8" s="1502"/>
      <c r="BX8" s="1502"/>
      <c r="BY8" s="1502"/>
      <c r="BZ8" s="1502"/>
      <c r="CA8" s="1502"/>
      <c r="CB8" s="1502"/>
      <c r="CC8" s="1502"/>
      <c r="CD8" s="1502"/>
      <c r="CE8" s="1502"/>
      <c r="CF8" s="1502"/>
      <c r="CG8" s="1502"/>
      <c r="CH8" s="1502"/>
      <c r="CI8" s="1502"/>
      <c r="CJ8" s="1502"/>
      <c r="CK8" s="1502"/>
      <c r="CL8" s="1502"/>
      <c r="CM8" s="1502"/>
      <c r="CN8" s="1502"/>
      <c r="CO8" s="1502"/>
      <c r="CP8" s="1502"/>
      <c r="CQ8" s="1502"/>
      <c r="CR8" s="1502"/>
      <c r="CS8" s="1502"/>
      <c r="CT8" s="1502"/>
      <c r="CU8" s="1502"/>
      <c r="CV8" s="1502"/>
      <c r="CW8" s="1502"/>
      <c r="CX8" s="1502"/>
      <c r="CY8" s="1502"/>
      <c r="CZ8" s="1502"/>
      <c r="DA8" s="1502"/>
      <c r="DB8" s="1502"/>
      <c r="DC8" s="1502"/>
      <c r="DD8" s="1502"/>
      <c r="DE8" s="1502"/>
      <c r="DF8" s="1502"/>
      <c r="DG8" s="1502"/>
      <c r="DH8" s="1502"/>
      <c r="DI8" s="1502"/>
      <c r="DJ8" s="1502"/>
      <c r="DK8" s="1502"/>
      <c r="DL8" s="1502"/>
      <c r="DM8" s="1502"/>
      <c r="DN8" s="1502"/>
      <c r="DO8" s="1502"/>
      <c r="DP8" s="1502"/>
      <c r="DQ8" s="1502"/>
      <c r="DR8" s="1502"/>
      <c r="DS8" s="1502"/>
      <c r="DT8" s="1502"/>
      <c r="DU8" s="1502"/>
      <c r="DV8" s="1502"/>
      <c r="DW8" s="1502"/>
      <c r="DX8" s="1502"/>
      <c r="DY8" s="1502"/>
      <c r="DZ8" s="1502"/>
      <c r="EA8" s="1502"/>
      <c r="EB8" s="1502"/>
      <c r="EC8" s="1502"/>
      <c r="ED8" s="1502"/>
      <c r="EE8" s="1502"/>
      <c r="EF8" s="1502"/>
      <c r="EG8" s="1502"/>
      <c r="EH8" s="1502"/>
      <c r="EI8" s="1502"/>
      <c r="EJ8" s="1502"/>
      <c r="EK8" s="1502"/>
      <c r="EL8" s="1502"/>
      <c r="EM8" s="1502"/>
      <c r="EN8" s="1502"/>
      <c r="EO8" s="1502"/>
      <c r="EP8" s="1502"/>
      <c r="EQ8" s="1502"/>
      <c r="ER8" s="1502"/>
      <c r="ES8" s="1502"/>
      <c r="ET8" s="1502"/>
      <c r="EU8" s="1502"/>
      <c r="EV8" s="1502"/>
      <c r="EW8" s="1502"/>
      <c r="EX8" s="1502"/>
      <c r="EY8" s="1502"/>
      <c r="EZ8" s="1502"/>
      <c r="FA8" s="1502"/>
      <c r="FB8" s="1502"/>
      <c r="FC8" s="1502"/>
      <c r="FD8" s="1502"/>
      <c r="FE8" s="1502"/>
      <c r="FF8" s="1502"/>
      <c r="FG8" s="1502"/>
      <c r="FH8" s="1502"/>
      <c r="FI8" s="1502"/>
      <c r="FJ8" s="1502"/>
      <c r="FK8" s="1502"/>
      <c r="FL8" s="1502"/>
      <c r="FM8" s="1502"/>
      <c r="FN8" s="1502"/>
      <c r="FO8" s="1502"/>
      <c r="FP8" s="1502"/>
      <c r="FQ8" s="1502"/>
      <c r="FR8" s="1502"/>
      <c r="FS8" s="1502"/>
      <c r="FT8" s="1502"/>
      <c r="FU8" s="1502"/>
      <c r="FV8" s="1502"/>
      <c r="FW8" s="1502"/>
      <c r="FX8" s="1502"/>
      <c r="FY8" s="1502"/>
      <c r="FZ8" s="1502"/>
      <c r="GA8" s="1502"/>
      <c r="GB8" s="1502"/>
      <c r="GC8" s="1502"/>
      <c r="GD8" s="1502"/>
      <c r="GE8" s="1502"/>
      <c r="GF8" s="1502"/>
      <c r="GG8" s="1502"/>
      <c r="GH8" s="1502"/>
      <c r="GI8" s="1502"/>
      <c r="GJ8" s="1502"/>
      <c r="GK8" s="1502"/>
      <c r="GL8" s="1502"/>
      <c r="GM8" s="1502"/>
      <c r="GN8" s="1502"/>
      <c r="GO8" s="1502"/>
      <c r="GP8" s="1502"/>
      <c r="GQ8" s="1502"/>
      <c r="GR8" s="1502"/>
      <c r="GS8" s="1502"/>
      <c r="GT8" s="1502"/>
      <c r="GU8" s="1502"/>
      <c r="GV8" s="1502"/>
      <c r="GW8" s="1502"/>
      <c r="GX8" s="1502"/>
      <c r="GY8" s="1502"/>
      <c r="GZ8" s="1502"/>
      <c r="HA8" s="1502"/>
      <c r="HB8" s="1502"/>
      <c r="HC8" s="1502"/>
      <c r="HD8" s="1502"/>
      <c r="HE8" s="1502"/>
      <c r="HF8" s="1502"/>
      <c r="HG8" s="1502"/>
      <c r="HH8" s="1502"/>
      <c r="HI8" s="1502"/>
      <c r="HJ8" s="1502"/>
      <c r="HK8" s="1502"/>
      <c r="HL8" s="1502"/>
      <c r="HM8" s="1502"/>
      <c r="HN8" s="1502"/>
      <c r="HO8" s="1502"/>
      <c r="HP8" s="1502"/>
      <c r="HQ8" s="1502"/>
      <c r="HR8" s="1502"/>
      <c r="HS8" s="1502"/>
      <c r="HT8" s="1502"/>
      <c r="HU8" s="1502"/>
      <c r="HV8" s="1502"/>
      <c r="HW8" s="1502"/>
      <c r="HX8" s="1502"/>
      <c r="HY8" s="1502"/>
      <c r="HZ8" s="1502"/>
      <c r="IA8" s="1502"/>
      <c r="IB8" s="1502"/>
      <c r="IC8" s="1502"/>
      <c r="ID8" s="1502"/>
      <c r="IE8" s="1502"/>
      <c r="IF8" s="1502"/>
      <c r="IG8" s="1502"/>
      <c r="IH8" s="1502"/>
      <c r="II8" s="1502"/>
      <c r="IJ8" s="1502"/>
      <c r="IK8" s="1502"/>
      <c r="IL8" s="1502"/>
      <c r="IM8" s="1502"/>
      <c r="IN8" s="1502"/>
      <c r="IO8" s="1502"/>
      <c r="IP8" s="1502"/>
      <c r="IQ8" s="1502"/>
      <c r="IR8" s="1502"/>
      <c r="IS8" s="1502"/>
      <c r="IT8" s="1502"/>
      <c r="IU8" s="1502"/>
    </row>
    <row r="9" spans="1:255">
      <c r="A9" s="2210" t="s">
        <v>2304</v>
      </c>
      <c r="B9" s="2211" t="s">
        <v>1103</v>
      </c>
      <c r="C9" s="2211"/>
      <c r="D9" s="2211"/>
      <c r="E9" s="2212"/>
      <c r="F9" s="2592"/>
      <c r="G9" s="2600" t="s">
        <v>4030</v>
      </c>
      <c r="H9" s="2598"/>
      <c r="I9" s="2598"/>
      <c r="J9" s="2598"/>
      <c r="K9" s="2598"/>
      <c r="L9" s="2598"/>
      <c r="M9" s="2597"/>
      <c r="N9" s="2210"/>
      <c r="O9" s="2211" t="s">
        <v>2547</v>
      </c>
      <c r="P9" s="2211"/>
      <c r="S9" s="2212"/>
      <c r="T9" s="1502"/>
      <c r="U9" s="1502"/>
      <c r="V9" s="1502"/>
      <c r="W9" s="1502"/>
      <c r="X9" s="1502"/>
      <c r="Y9" s="1502"/>
      <c r="Z9" s="1502"/>
      <c r="AA9" s="1502"/>
      <c r="AB9" s="1502"/>
      <c r="AC9" s="1502"/>
      <c r="AD9" s="1502"/>
      <c r="AE9" s="1502"/>
      <c r="AF9" s="1502"/>
      <c r="AG9" s="1502"/>
      <c r="AH9" s="1502"/>
      <c r="AI9" s="1502"/>
      <c r="AJ9" s="1502"/>
      <c r="AK9" s="1502"/>
      <c r="AL9" s="1502"/>
      <c r="AM9" s="1502"/>
      <c r="AN9" s="1502"/>
      <c r="AO9" s="1502"/>
      <c r="AP9" s="1502"/>
      <c r="AQ9" s="1502"/>
      <c r="AR9" s="1502"/>
      <c r="AS9" s="1502"/>
      <c r="AT9" s="1502"/>
      <c r="AU9" s="1502"/>
      <c r="AV9" s="1502"/>
      <c r="AW9" s="1502"/>
      <c r="AX9" s="1502"/>
      <c r="AY9" s="1502"/>
      <c r="AZ9" s="1502"/>
      <c r="BA9" s="1502"/>
      <c r="BB9" s="1502"/>
      <c r="BC9" s="1502"/>
      <c r="BD9" s="1502"/>
      <c r="BE9" s="1502"/>
      <c r="BF9" s="1502"/>
      <c r="BG9" s="1502"/>
      <c r="BH9" s="1502"/>
      <c r="BI9" s="1502"/>
      <c r="BJ9" s="1502"/>
      <c r="BK9" s="1502"/>
      <c r="BL9" s="1502"/>
      <c r="BM9" s="1502"/>
      <c r="BN9" s="1502"/>
      <c r="BO9" s="1502"/>
      <c r="BP9" s="1502"/>
      <c r="BQ9" s="1502"/>
      <c r="BR9" s="1502"/>
      <c r="BS9" s="1502"/>
      <c r="BT9" s="1502"/>
      <c r="BU9" s="1502"/>
      <c r="BV9" s="1502"/>
      <c r="BW9" s="1502"/>
      <c r="BX9" s="1502"/>
      <c r="BY9" s="1502"/>
      <c r="BZ9" s="1502"/>
      <c r="CA9" s="1502"/>
      <c r="CB9" s="1502"/>
      <c r="CC9" s="1502"/>
      <c r="CD9" s="1502"/>
      <c r="CE9" s="1502"/>
      <c r="CF9" s="1502"/>
      <c r="CG9" s="1502"/>
      <c r="CH9" s="1502"/>
      <c r="CI9" s="1502"/>
      <c r="CJ9" s="1502"/>
      <c r="CK9" s="1502"/>
      <c r="CL9" s="1502"/>
      <c r="CM9" s="1502"/>
      <c r="CN9" s="1502"/>
      <c r="CO9" s="1502"/>
      <c r="CP9" s="1502"/>
      <c r="CQ9" s="1502"/>
      <c r="CR9" s="1502"/>
      <c r="CS9" s="1502"/>
      <c r="CT9" s="1502"/>
      <c r="CU9" s="1502"/>
      <c r="CV9" s="1502"/>
      <c r="CW9" s="1502"/>
      <c r="CX9" s="1502"/>
      <c r="CY9" s="1502"/>
      <c r="CZ9" s="1502"/>
      <c r="DA9" s="1502"/>
      <c r="DB9" s="1502"/>
      <c r="DC9" s="1502"/>
      <c r="DD9" s="1502"/>
      <c r="DE9" s="1502"/>
      <c r="DF9" s="1502"/>
      <c r="DG9" s="1502"/>
      <c r="DH9" s="1502"/>
      <c r="DI9" s="1502"/>
      <c r="DJ9" s="1502"/>
      <c r="DK9" s="1502"/>
      <c r="DL9" s="1502"/>
      <c r="DM9" s="1502"/>
      <c r="DN9" s="1502"/>
      <c r="DO9" s="1502"/>
      <c r="DP9" s="1502"/>
      <c r="DQ9" s="1502"/>
      <c r="DR9" s="1502"/>
      <c r="DS9" s="1502"/>
      <c r="DT9" s="1502"/>
      <c r="DU9" s="1502"/>
      <c r="DV9" s="1502"/>
      <c r="DW9" s="1502"/>
      <c r="DX9" s="1502"/>
      <c r="DY9" s="1502"/>
      <c r="DZ9" s="1502"/>
      <c r="EA9" s="1502"/>
      <c r="EB9" s="1502"/>
      <c r="EC9" s="1502"/>
      <c r="ED9" s="1502"/>
      <c r="EE9" s="1502"/>
      <c r="EF9" s="1502"/>
      <c r="EG9" s="1502"/>
      <c r="EH9" s="1502"/>
      <c r="EI9" s="1502"/>
      <c r="EJ9" s="1502"/>
      <c r="EK9" s="1502"/>
      <c r="EL9" s="1502"/>
      <c r="EM9" s="1502"/>
      <c r="EN9" s="1502"/>
      <c r="EO9" s="1502"/>
      <c r="EP9" s="1502"/>
      <c r="EQ9" s="1502"/>
      <c r="ER9" s="1502"/>
      <c r="ES9" s="1502"/>
      <c r="ET9" s="1502"/>
      <c r="EU9" s="1502"/>
      <c r="EV9" s="1502"/>
      <c r="EW9" s="1502"/>
      <c r="EX9" s="1502"/>
      <c r="EY9" s="1502"/>
      <c r="EZ9" s="1502"/>
      <c r="FA9" s="1502"/>
      <c r="FB9" s="1502"/>
      <c r="FC9" s="1502"/>
      <c r="FD9" s="1502"/>
      <c r="FE9" s="1502"/>
      <c r="FF9" s="1502"/>
      <c r="FG9" s="1502"/>
      <c r="FH9" s="1502"/>
      <c r="FI9" s="1502"/>
      <c r="FJ9" s="1502"/>
      <c r="FK9" s="1502"/>
      <c r="FL9" s="1502"/>
      <c r="FM9" s="1502"/>
      <c r="FN9" s="1502"/>
      <c r="FO9" s="1502"/>
      <c r="FP9" s="1502"/>
      <c r="FQ9" s="1502"/>
      <c r="FR9" s="1502"/>
      <c r="FS9" s="1502"/>
      <c r="FT9" s="1502"/>
      <c r="FU9" s="1502"/>
      <c r="FV9" s="1502"/>
      <c r="FW9" s="1502"/>
      <c r="FX9" s="1502"/>
      <c r="FY9" s="1502"/>
      <c r="FZ9" s="1502"/>
      <c r="GA9" s="1502"/>
      <c r="GB9" s="1502"/>
      <c r="GC9" s="1502"/>
      <c r="GD9" s="1502"/>
      <c r="GE9" s="1502"/>
      <c r="GF9" s="1502"/>
      <c r="GG9" s="1502"/>
      <c r="GH9" s="1502"/>
      <c r="GI9" s="1502"/>
      <c r="GJ9" s="1502"/>
      <c r="GK9" s="1502"/>
      <c r="GL9" s="1502"/>
      <c r="GM9" s="1502"/>
      <c r="GN9" s="1502"/>
      <c r="GO9" s="1502"/>
      <c r="GP9" s="1502"/>
      <c r="GQ9" s="1502"/>
      <c r="GR9" s="1502"/>
      <c r="GS9" s="1502"/>
      <c r="GT9" s="1502"/>
      <c r="GU9" s="1502"/>
      <c r="GV9" s="1502"/>
      <c r="GW9" s="1502"/>
      <c r="GX9" s="1502"/>
      <c r="GY9" s="1502"/>
      <c r="GZ9" s="1502"/>
      <c r="HA9" s="1502"/>
      <c r="HB9" s="1502"/>
      <c r="HC9" s="1502"/>
      <c r="HD9" s="1502"/>
      <c r="HE9" s="1502"/>
      <c r="HF9" s="1502"/>
      <c r="HG9" s="1502"/>
      <c r="HH9" s="1502"/>
      <c r="HI9" s="1502"/>
      <c r="HJ9" s="1502"/>
      <c r="HK9" s="1502"/>
      <c r="HL9" s="1502"/>
      <c r="HM9" s="1502"/>
      <c r="HN9" s="1502"/>
      <c r="HO9" s="1502"/>
      <c r="HP9" s="1502"/>
      <c r="HQ9" s="1502"/>
      <c r="HR9" s="1502"/>
      <c r="HS9" s="1502"/>
      <c r="HT9" s="1502"/>
      <c r="HU9" s="1502"/>
      <c r="HV9" s="1502"/>
      <c r="HW9" s="1502"/>
      <c r="HX9" s="1502"/>
      <c r="HY9" s="1502"/>
      <c r="HZ9" s="1502"/>
      <c r="IA9" s="1502"/>
      <c r="IB9" s="1502"/>
      <c r="IC9" s="1502"/>
      <c r="ID9" s="1502"/>
      <c r="IE9" s="1502"/>
      <c r="IF9" s="1502"/>
      <c r="IG9" s="1502"/>
      <c r="IH9" s="1502"/>
      <c r="II9" s="1502"/>
      <c r="IJ9" s="1502"/>
      <c r="IK9" s="1502"/>
      <c r="IL9" s="1502"/>
      <c r="IM9" s="1502"/>
      <c r="IN9" s="1502"/>
      <c r="IO9" s="1502"/>
      <c r="IP9" s="1502"/>
      <c r="IQ9" s="1502"/>
      <c r="IR9" s="1502"/>
      <c r="IS9" s="1502"/>
      <c r="IT9" s="1502"/>
      <c r="IU9" s="1502"/>
    </row>
    <row r="10" spans="1:255">
      <c r="A10" s="2214" t="s">
        <v>1774</v>
      </c>
      <c r="B10" s="2211" t="s">
        <v>1106</v>
      </c>
      <c r="C10" s="2211"/>
      <c r="D10" s="2211"/>
      <c r="E10" s="2212"/>
      <c r="F10" s="2595"/>
      <c r="G10" s="2600" t="s">
        <v>4031</v>
      </c>
      <c r="H10" s="2598"/>
      <c r="I10" s="2598"/>
      <c r="J10" s="2598"/>
      <c r="K10" s="2598"/>
      <c r="L10" s="2598"/>
      <c r="M10" s="2597"/>
      <c r="N10" s="2210"/>
      <c r="O10" s="2211" t="s">
        <v>1034</v>
      </c>
      <c r="S10" s="2212"/>
      <c r="T10" s="1502"/>
      <c r="U10" s="1502"/>
      <c r="V10" s="1502"/>
      <c r="W10" s="1502"/>
      <c r="X10" s="1502"/>
      <c r="Y10" s="1502"/>
      <c r="Z10" s="1502"/>
      <c r="AA10" s="1502"/>
      <c r="AB10" s="1502"/>
      <c r="AC10" s="1502"/>
      <c r="AD10" s="1502"/>
      <c r="AE10" s="1502"/>
      <c r="AF10" s="1502"/>
      <c r="AG10" s="1502"/>
      <c r="AH10" s="1502"/>
      <c r="AI10" s="1502"/>
      <c r="AJ10" s="1502"/>
      <c r="AK10" s="1502"/>
      <c r="AL10" s="1502"/>
      <c r="AM10" s="1502"/>
      <c r="AN10" s="1502"/>
      <c r="AO10" s="1502"/>
      <c r="AP10" s="1502"/>
      <c r="AQ10" s="1502"/>
      <c r="AR10" s="1502"/>
      <c r="AS10" s="1502"/>
      <c r="AT10" s="1502"/>
      <c r="AU10" s="1502"/>
      <c r="AV10" s="1502"/>
      <c r="AW10" s="1502"/>
      <c r="AX10" s="1502"/>
      <c r="AY10" s="1502"/>
      <c r="AZ10" s="1502"/>
      <c r="BA10" s="1502"/>
      <c r="BB10" s="1502"/>
      <c r="BC10" s="1502"/>
      <c r="BD10" s="1502"/>
      <c r="BE10" s="1502"/>
      <c r="BF10" s="1502"/>
      <c r="BG10" s="1502"/>
      <c r="BH10" s="1502"/>
      <c r="BI10" s="1502"/>
      <c r="BJ10" s="1502"/>
      <c r="BK10" s="1502"/>
      <c r="BL10" s="1502"/>
      <c r="BM10" s="1502"/>
      <c r="BN10" s="1502"/>
      <c r="BO10" s="1502"/>
      <c r="BP10" s="1502"/>
      <c r="BQ10" s="1502"/>
      <c r="BR10" s="1502"/>
      <c r="BS10" s="1502"/>
      <c r="BT10" s="1502"/>
      <c r="BU10" s="1502"/>
      <c r="BV10" s="1502"/>
      <c r="BW10" s="1502"/>
      <c r="BX10" s="1502"/>
      <c r="BY10" s="1502"/>
      <c r="BZ10" s="1502"/>
      <c r="CA10" s="1502"/>
      <c r="CB10" s="1502"/>
      <c r="CC10" s="1502"/>
      <c r="CD10" s="1502"/>
      <c r="CE10" s="1502"/>
      <c r="CF10" s="1502"/>
      <c r="CG10" s="1502"/>
      <c r="CH10" s="1502"/>
      <c r="CI10" s="1502"/>
      <c r="CJ10" s="1502"/>
      <c r="CK10" s="1502"/>
      <c r="CL10" s="1502"/>
      <c r="CM10" s="1502"/>
      <c r="CN10" s="1502"/>
      <c r="CO10" s="1502"/>
      <c r="CP10" s="1502"/>
      <c r="CQ10" s="1502"/>
      <c r="CR10" s="1502"/>
      <c r="CS10" s="1502"/>
      <c r="CT10" s="1502"/>
      <c r="CU10" s="1502"/>
      <c r="CV10" s="1502"/>
      <c r="CW10" s="1502"/>
      <c r="CX10" s="1502"/>
      <c r="CY10" s="1502"/>
      <c r="CZ10" s="1502"/>
      <c r="DA10" s="1502"/>
      <c r="DB10" s="1502"/>
      <c r="DC10" s="1502"/>
      <c r="DD10" s="1502"/>
      <c r="DE10" s="1502"/>
      <c r="DF10" s="1502"/>
      <c r="DG10" s="1502"/>
      <c r="DH10" s="1502"/>
      <c r="DI10" s="1502"/>
      <c r="DJ10" s="1502"/>
      <c r="DK10" s="1502"/>
      <c r="DL10" s="1502"/>
      <c r="DM10" s="1502"/>
      <c r="DN10" s="1502"/>
      <c r="DO10" s="1502"/>
      <c r="DP10" s="1502"/>
      <c r="DQ10" s="1502"/>
      <c r="DR10" s="1502"/>
      <c r="DS10" s="1502"/>
      <c r="DT10" s="1502"/>
      <c r="DU10" s="1502"/>
      <c r="DV10" s="1502"/>
      <c r="DW10" s="1502"/>
      <c r="DX10" s="1502"/>
      <c r="DY10" s="1502"/>
      <c r="DZ10" s="1502"/>
      <c r="EA10" s="1502"/>
      <c r="EB10" s="1502"/>
      <c r="EC10" s="1502"/>
      <c r="ED10" s="1502"/>
      <c r="EE10" s="1502"/>
      <c r="EF10" s="1502"/>
      <c r="EG10" s="1502"/>
      <c r="EH10" s="1502"/>
      <c r="EI10" s="1502"/>
      <c r="EJ10" s="1502"/>
      <c r="EK10" s="1502"/>
      <c r="EL10" s="1502"/>
      <c r="EM10" s="1502"/>
      <c r="EN10" s="1502"/>
      <c r="EO10" s="1502"/>
      <c r="EP10" s="1502"/>
      <c r="EQ10" s="1502"/>
      <c r="ER10" s="1502"/>
      <c r="ES10" s="1502"/>
      <c r="ET10" s="1502"/>
      <c r="EU10" s="1502"/>
      <c r="EV10" s="1502"/>
      <c r="EW10" s="1502"/>
      <c r="EX10" s="1502"/>
      <c r="EY10" s="1502"/>
      <c r="EZ10" s="1502"/>
      <c r="FA10" s="1502"/>
      <c r="FB10" s="1502"/>
      <c r="FC10" s="1502"/>
      <c r="FD10" s="1502"/>
      <c r="FE10" s="1502"/>
      <c r="FF10" s="1502"/>
      <c r="FG10" s="1502"/>
      <c r="FH10" s="1502"/>
      <c r="FI10" s="1502"/>
      <c r="FJ10" s="1502"/>
      <c r="FK10" s="1502"/>
      <c r="FL10" s="1502"/>
      <c r="FM10" s="1502"/>
      <c r="FN10" s="1502"/>
      <c r="FO10" s="1502"/>
      <c r="FP10" s="1502"/>
      <c r="FQ10" s="1502"/>
      <c r="FR10" s="1502"/>
      <c r="FS10" s="1502"/>
      <c r="FT10" s="1502"/>
      <c r="FU10" s="1502"/>
      <c r="FV10" s="1502"/>
      <c r="FW10" s="1502"/>
      <c r="FX10" s="1502"/>
      <c r="FY10" s="1502"/>
      <c r="FZ10" s="1502"/>
      <c r="GA10" s="1502"/>
      <c r="GB10" s="1502"/>
      <c r="GC10" s="1502"/>
      <c r="GD10" s="1502"/>
      <c r="GE10" s="1502"/>
      <c r="GF10" s="1502"/>
      <c r="GG10" s="1502"/>
      <c r="GH10" s="1502"/>
      <c r="GI10" s="1502"/>
      <c r="GJ10" s="1502"/>
      <c r="GK10" s="1502"/>
      <c r="GL10" s="1502"/>
      <c r="GM10" s="1502"/>
      <c r="GN10" s="1502"/>
      <c r="GO10" s="1502"/>
      <c r="GP10" s="1502"/>
      <c r="GQ10" s="1502"/>
      <c r="GR10" s="1502"/>
      <c r="GS10" s="1502"/>
      <c r="GT10" s="1502"/>
      <c r="GU10" s="1502"/>
      <c r="GV10" s="1502"/>
      <c r="GW10" s="1502"/>
      <c r="GX10" s="1502"/>
      <c r="GY10" s="1502"/>
      <c r="GZ10" s="1502"/>
      <c r="HA10" s="1502"/>
      <c r="HB10" s="1502"/>
      <c r="HC10" s="1502"/>
      <c r="HD10" s="1502"/>
      <c r="HE10" s="1502"/>
      <c r="HF10" s="1502"/>
      <c r="HG10" s="1502"/>
      <c r="HH10" s="1502"/>
      <c r="HI10" s="1502"/>
      <c r="HJ10" s="1502"/>
      <c r="HK10" s="1502"/>
      <c r="HL10" s="1502"/>
      <c r="HM10" s="1502"/>
      <c r="HN10" s="1502"/>
      <c r="HO10" s="1502"/>
      <c r="HP10" s="1502"/>
      <c r="HQ10" s="1502"/>
      <c r="HR10" s="1502"/>
      <c r="HS10" s="1502"/>
      <c r="HT10" s="1502"/>
      <c r="HU10" s="1502"/>
      <c r="HV10" s="1502"/>
      <c r="HW10" s="1502"/>
      <c r="HX10" s="1502"/>
      <c r="HY10" s="1502"/>
      <c r="HZ10" s="1502"/>
      <c r="IA10" s="1502"/>
      <c r="IB10" s="1502"/>
      <c r="IC10" s="1502"/>
      <c r="ID10" s="1502"/>
      <c r="IE10" s="1502"/>
      <c r="IF10" s="1502"/>
      <c r="IG10" s="1502"/>
      <c r="IH10" s="1502"/>
      <c r="II10" s="1502"/>
      <c r="IJ10" s="1502"/>
      <c r="IK10" s="1502"/>
      <c r="IL10" s="1502"/>
      <c r="IM10" s="1502"/>
      <c r="IN10" s="1502"/>
      <c r="IO10" s="1502"/>
      <c r="IP10" s="1502"/>
      <c r="IQ10" s="1502"/>
      <c r="IR10" s="1502"/>
      <c r="IS10" s="1502"/>
      <c r="IT10" s="1502"/>
      <c r="IU10" s="1502"/>
    </row>
    <row r="11" spans="1:255">
      <c r="A11" s="2214" t="s">
        <v>1774</v>
      </c>
      <c r="B11" s="2211" t="s">
        <v>1109</v>
      </c>
      <c r="C11" s="2211"/>
      <c r="D11" s="2211"/>
      <c r="E11" s="2212"/>
      <c r="F11" s="2595"/>
      <c r="G11" s="2600" t="s">
        <v>4032</v>
      </c>
      <c r="H11" s="2598"/>
      <c r="I11" s="2598"/>
      <c r="J11" s="2598"/>
      <c r="K11" s="2598"/>
      <c r="L11" s="2598"/>
      <c r="M11" s="2597"/>
      <c r="N11" s="2210" t="s">
        <v>1774</v>
      </c>
      <c r="O11" s="2211" t="s">
        <v>1037</v>
      </c>
      <c r="S11" s="2213"/>
      <c r="T11" s="1502"/>
      <c r="U11" s="1502"/>
      <c r="V11" s="1502"/>
      <c r="W11" s="1502"/>
      <c r="X11" s="1502"/>
      <c r="Y11" s="1502"/>
      <c r="Z11" s="1502"/>
      <c r="AA11" s="1502"/>
      <c r="AB11" s="1502"/>
      <c r="AC11" s="1502"/>
      <c r="AD11" s="1502"/>
      <c r="AE11" s="1502"/>
      <c r="AF11" s="1502"/>
      <c r="AG11" s="1502"/>
      <c r="AH11" s="1502"/>
      <c r="AI11" s="1502"/>
      <c r="AJ11" s="1502"/>
      <c r="AK11" s="1502"/>
      <c r="AL11" s="1502"/>
      <c r="AM11" s="1502"/>
      <c r="AN11" s="1502"/>
      <c r="AO11" s="1502"/>
      <c r="AP11" s="1502"/>
      <c r="AQ11" s="1502"/>
      <c r="AR11" s="1502"/>
      <c r="AS11" s="1502"/>
      <c r="AT11" s="1502"/>
      <c r="AU11" s="1502"/>
      <c r="AV11" s="1502"/>
      <c r="AW11" s="1502"/>
      <c r="AX11" s="1502"/>
      <c r="AY11" s="1502"/>
      <c r="AZ11" s="1502"/>
      <c r="BA11" s="1502"/>
      <c r="BB11" s="1502"/>
      <c r="BC11" s="1502"/>
      <c r="BD11" s="1502"/>
      <c r="BE11" s="1502"/>
      <c r="BF11" s="1502"/>
      <c r="BG11" s="1502"/>
      <c r="BH11" s="1502"/>
      <c r="BI11" s="1502"/>
      <c r="BJ11" s="1502"/>
      <c r="BK11" s="1502"/>
      <c r="BL11" s="1502"/>
      <c r="BM11" s="1502"/>
      <c r="BN11" s="1502"/>
      <c r="BO11" s="1502"/>
      <c r="BP11" s="1502"/>
      <c r="BQ11" s="1502"/>
      <c r="BR11" s="1502"/>
      <c r="BS11" s="1502"/>
      <c r="BT11" s="1502"/>
      <c r="BU11" s="1502"/>
      <c r="BV11" s="1502"/>
      <c r="BW11" s="1502"/>
      <c r="BX11" s="1502"/>
      <c r="BY11" s="1502"/>
      <c r="BZ11" s="1502"/>
      <c r="CA11" s="1502"/>
      <c r="CB11" s="1502"/>
      <c r="CC11" s="1502"/>
      <c r="CD11" s="1502"/>
      <c r="CE11" s="1502"/>
      <c r="CF11" s="1502"/>
      <c r="CG11" s="1502"/>
      <c r="CH11" s="1502"/>
      <c r="CI11" s="1502"/>
      <c r="CJ11" s="1502"/>
      <c r="CK11" s="1502"/>
      <c r="CL11" s="1502"/>
      <c r="CM11" s="1502"/>
      <c r="CN11" s="1502"/>
      <c r="CO11" s="1502"/>
      <c r="CP11" s="1502"/>
      <c r="CQ11" s="1502"/>
      <c r="CR11" s="1502"/>
      <c r="CS11" s="1502"/>
      <c r="CT11" s="1502"/>
      <c r="CU11" s="1502"/>
      <c r="CV11" s="1502"/>
      <c r="CW11" s="1502"/>
      <c r="CX11" s="1502"/>
      <c r="CY11" s="1502"/>
      <c r="CZ11" s="1502"/>
      <c r="DA11" s="1502"/>
      <c r="DB11" s="1502"/>
      <c r="DC11" s="1502"/>
      <c r="DD11" s="1502"/>
      <c r="DE11" s="1502"/>
      <c r="DF11" s="1502"/>
      <c r="DG11" s="1502"/>
      <c r="DH11" s="1502"/>
      <c r="DI11" s="1502"/>
      <c r="DJ11" s="1502"/>
      <c r="DK11" s="1502"/>
      <c r="DL11" s="1502"/>
      <c r="DM11" s="1502"/>
      <c r="DN11" s="1502"/>
      <c r="DO11" s="1502"/>
      <c r="DP11" s="1502"/>
      <c r="DQ11" s="1502"/>
      <c r="DR11" s="1502"/>
      <c r="DS11" s="1502"/>
      <c r="DT11" s="1502"/>
      <c r="DU11" s="1502"/>
      <c r="DV11" s="1502"/>
      <c r="DW11" s="1502"/>
      <c r="DX11" s="1502"/>
      <c r="DY11" s="1502"/>
      <c r="DZ11" s="1502"/>
      <c r="EA11" s="1502"/>
      <c r="EB11" s="1502"/>
      <c r="EC11" s="1502"/>
      <c r="ED11" s="1502"/>
      <c r="EE11" s="1502"/>
      <c r="EF11" s="1502"/>
      <c r="EG11" s="1502"/>
      <c r="EH11" s="1502"/>
      <c r="EI11" s="1502"/>
      <c r="EJ11" s="1502"/>
      <c r="EK11" s="1502"/>
      <c r="EL11" s="1502"/>
      <c r="EM11" s="1502"/>
      <c r="EN11" s="1502"/>
      <c r="EO11" s="1502"/>
      <c r="EP11" s="1502"/>
      <c r="EQ11" s="1502"/>
      <c r="ER11" s="1502"/>
      <c r="ES11" s="1502"/>
      <c r="ET11" s="1502"/>
      <c r="EU11" s="1502"/>
      <c r="EV11" s="1502"/>
      <c r="EW11" s="1502"/>
      <c r="EX11" s="1502"/>
      <c r="EY11" s="1502"/>
      <c r="EZ11" s="1502"/>
      <c r="FA11" s="1502"/>
      <c r="FB11" s="1502"/>
      <c r="FC11" s="1502"/>
      <c r="FD11" s="1502"/>
      <c r="FE11" s="1502"/>
      <c r="FF11" s="1502"/>
      <c r="FG11" s="1502"/>
      <c r="FH11" s="1502"/>
      <c r="FI11" s="1502"/>
      <c r="FJ11" s="1502"/>
      <c r="FK11" s="1502"/>
      <c r="FL11" s="1502"/>
      <c r="FM11" s="1502"/>
      <c r="FN11" s="1502"/>
      <c r="FO11" s="1502"/>
      <c r="FP11" s="1502"/>
      <c r="FQ11" s="1502"/>
      <c r="FR11" s="1502"/>
      <c r="FS11" s="1502"/>
      <c r="FT11" s="1502"/>
      <c r="FU11" s="1502"/>
      <c r="FV11" s="1502"/>
      <c r="FW11" s="1502"/>
      <c r="FX11" s="1502"/>
      <c r="FY11" s="1502"/>
      <c r="FZ11" s="1502"/>
      <c r="GA11" s="1502"/>
      <c r="GB11" s="1502"/>
      <c r="GC11" s="1502"/>
      <c r="GD11" s="1502"/>
      <c r="GE11" s="1502"/>
      <c r="GF11" s="1502"/>
      <c r="GG11" s="1502"/>
      <c r="GH11" s="1502"/>
      <c r="GI11" s="1502"/>
      <c r="GJ11" s="1502"/>
      <c r="GK11" s="1502"/>
      <c r="GL11" s="1502"/>
      <c r="GM11" s="1502"/>
      <c r="GN11" s="1502"/>
      <c r="GO11" s="1502"/>
      <c r="GP11" s="1502"/>
      <c r="GQ11" s="1502"/>
      <c r="GR11" s="1502"/>
      <c r="GS11" s="1502"/>
      <c r="GT11" s="1502"/>
      <c r="GU11" s="1502"/>
      <c r="GV11" s="1502"/>
      <c r="GW11" s="1502"/>
      <c r="GX11" s="1502"/>
      <c r="GY11" s="1502"/>
      <c r="GZ11" s="1502"/>
      <c r="HA11" s="1502"/>
      <c r="HB11" s="1502"/>
      <c r="HC11" s="1502"/>
      <c r="HD11" s="1502"/>
      <c r="HE11" s="1502"/>
      <c r="HF11" s="1502"/>
      <c r="HG11" s="1502"/>
      <c r="HH11" s="1502"/>
      <c r="HI11" s="1502"/>
      <c r="HJ11" s="1502"/>
      <c r="HK11" s="1502"/>
      <c r="HL11" s="1502"/>
      <c r="HM11" s="1502"/>
      <c r="HN11" s="1502"/>
      <c r="HO11" s="1502"/>
      <c r="HP11" s="1502"/>
      <c r="HQ11" s="1502"/>
      <c r="HR11" s="1502"/>
      <c r="HS11" s="1502"/>
      <c r="HT11" s="1502"/>
      <c r="HU11" s="1502"/>
      <c r="HV11" s="1502"/>
      <c r="HW11" s="1502"/>
      <c r="HX11" s="1502"/>
      <c r="HY11" s="1502"/>
      <c r="HZ11" s="1502"/>
      <c r="IA11" s="1502"/>
      <c r="IB11" s="1502"/>
      <c r="IC11" s="1502"/>
      <c r="ID11" s="1502"/>
      <c r="IE11" s="1502"/>
      <c r="IF11" s="1502"/>
      <c r="IG11" s="1502"/>
      <c r="IH11" s="1502"/>
      <c r="II11" s="1502"/>
      <c r="IJ11" s="1502"/>
      <c r="IK11" s="1502"/>
      <c r="IL11" s="1502"/>
      <c r="IM11" s="1502"/>
      <c r="IN11" s="1502"/>
      <c r="IO11" s="1502"/>
      <c r="IP11" s="1502"/>
      <c r="IQ11" s="1502"/>
      <c r="IR11" s="1502"/>
      <c r="IS11" s="1502"/>
      <c r="IT11" s="1502"/>
      <c r="IU11" s="1502"/>
    </row>
    <row r="12" spans="1:255">
      <c r="A12" s="2214"/>
      <c r="B12" s="2211" t="s">
        <v>1111</v>
      </c>
      <c r="C12" s="2211"/>
      <c r="D12" s="2211"/>
      <c r="E12" s="2212"/>
      <c r="F12" s="2595"/>
      <c r="G12" s="2600" t="s">
        <v>4033</v>
      </c>
      <c r="H12" s="2598"/>
      <c r="I12" s="2598"/>
      <c r="J12" s="2598"/>
      <c r="K12" s="2598"/>
      <c r="L12" s="2598"/>
      <c r="M12" s="2597"/>
      <c r="N12" s="2210" t="s">
        <v>698</v>
      </c>
      <c r="O12" s="2211" t="s">
        <v>1041</v>
      </c>
      <c r="P12" s="2211"/>
      <c r="Q12" s="2211"/>
      <c r="R12" s="2211"/>
      <c r="S12" s="2212"/>
      <c r="T12" s="2211"/>
      <c r="U12" s="1502"/>
      <c r="V12" s="1502"/>
      <c r="W12" s="1502"/>
      <c r="X12" s="1502"/>
      <c r="Y12" s="1502"/>
      <c r="Z12" s="1502"/>
      <c r="AA12" s="1502"/>
      <c r="AB12" s="1502"/>
      <c r="AC12" s="1502"/>
      <c r="AD12" s="1502"/>
      <c r="AE12" s="1502"/>
      <c r="AF12" s="1502"/>
      <c r="AG12" s="1502"/>
      <c r="AH12" s="1502"/>
      <c r="AI12" s="1502"/>
      <c r="AJ12" s="1502"/>
      <c r="AK12" s="1502"/>
      <c r="AL12" s="1502"/>
      <c r="AM12" s="1502"/>
      <c r="AN12" s="1502"/>
      <c r="AO12" s="1502"/>
      <c r="AP12" s="1502"/>
      <c r="AQ12" s="1502"/>
      <c r="AR12" s="1502"/>
      <c r="AS12" s="1502"/>
      <c r="AT12" s="1502"/>
      <c r="AU12" s="1502"/>
      <c r="AV12" s="1502"/>
      <c r="AW12" s="1502"/>
      <c r="AX12" s="1502"/>
      <c r="AY12" s="1502"/>
      <c r="AZ12" s="1502"/>
      <c r="BA12" s="1502"/>
      <c r="BB12" s="1502"/>
      <c r="BC12" s="1502"/>
      <c r="BD12" s="1502"/>
      <c r="BE12" s="1502"/>
      <c r="BF12" s="1502"/>
      <c r="BG12" s="1502"/>
      <c r="BH12" s="1502"/>
      <c r="BI12" s="1502"/>
      <c r="BJ12" s="1502"/>
      <c r="BK12" s="1502"/>
      <c r="BL12" s="1502"/>
      <c r="BM12" s="1502"/>
      <c r="BN12" s="1502"/>
      <c r="BO12" s="1502"/>
      <c r="BP12" s="1502"/>
      <c r="BQ12" s="1502"/>
      <c r="BR12" s="1502"/>
      <c r="BS12" s="1502"/>
      <c r="BT12" s="1502"/>
      <c r="BU12" s="1502"/>
      <c r="BV12" s="1502"/>
      <c r="BW12" s="1502"/>
      <c r="BX12" s="1502"/>
      <c r="BY12" s="1502"/>
      <c r="BZ12" s="1502"/>
      <c r="CA12" s="1502"/>
      <c r="CB12" s="1502"/>
      <c r="CC12" s="1502"/>
      <c r="CD12" s="1502"/>
      <c r="CE12" s="1502"/>
      <c r="CF12" s="1502"/>
      <c r="CG12" s="1502"/>
      <c r="CH12" s="1502"/>
      <c r="CI12" s="1502"/>
      <c r="CJ12" s="1502"/>
      <c r="CK12" s="1502"/>
      <c r="CL12" s="1502"/>
      <c r="CM12" s="1502"/>
      <c r="CN12" s="1502"/>
      <c r="CO12" s="1502"/>
      <c r="CP12" s="1502"/>
      <c r="CQ12" s="1502"/>
      <c r="CR12" s="1502"/>
      <c r="CS12" s="1502"/>
      <c r="CT12" s="1502"/>
      <c r="CU12" s="1502"/>
      <c r="CV12" s="1502"/>
      <c r="CW12" s="1502"/>
      <c r="CX12" s="1502"/>
      <c r="CY12" s="1502"/>
      <c r="CZ12" s="1502"/>
      <c r="DA12" s="1502"/>
      <c r="DB12" s="1502"/>
      <c r="DC12" s="1502"/>
      <c r="DD12" s="1502"/>
      <c r="DE12" s="1502"/>
      <c r="DF12" s="1502"/>
      <c r="DG12" s="1502"/>
      <c r="DH12" s="1502"/>
      <c r="DI12" s="1502"/>
      <c r="DJ12" s="1502"/>
      <c r="DK12" s="1502"/>
      <c r="DL12" s="1502"/>
      <c r="DM12" s="1502"/>
      <c r="DN12" s="1502"/>
      <c r="DO12" s="1502"/>
      <c r="DP12" s="1502"/>
      <c r="DQ12" s="1502"/>
      <c r="DR12" s="1502"/>
      <c r="DS12" s="1502"/>
      <c r="DT12" s="1502"/>
      <c r="DU12" s="1502"/>
      <c r="DV12" s="1502"/>
      <c r="DW12" s="1502"/>
      <c r="DX12" s="1502"/>
      <c r="DY12" s="1502"/>
      <c r="DZ12" s="1502"/>
      <c r="EA12" s="1502"/>
      <c r="EB12" s="1502"/>
      <c r="EC12" s="1502"/>
      <c r="ED12" s="1502"/>
      <c r="EE12" s="1502"/>
      <c r="EF12" s="1502"/>
      <c r="EG12" s="1502"/>
      <c r="EH12" s="1502"/>
      <c r="EI12" s="1502"/>
      <c r="EJ12" s="1502"/>
      <c r="EK12" s="1502"/>
      <c r="EL12" s="1502"/>
      <c r="EM12" s="1502"/>
      <c r="EN12" s="1502"/>
      <c r="EO12" s="1502"/>
      <c r="EP12" s="1502"/>
      <c r="EQ12" s="1502"/>
      <c r="ER12" s="1502"/>
      <c r="ES12" s="1502"/>
      <c r="ET12" s="1502"/>
      <c r="EU12" s="1502"/>
      <c r="EV12" s="1502"/>
      <c r="EW12" s="1502"/>
      <c r="EX12" s="1502"/>
      <c r="EY12" s="1502"/>
      <c r="EZ12" s="1502"/>
      <c r="FA12" s="1502"/>
      <c r="FB12" s="1502"/>
      <c r="FC12" s="1502"/>
      <c r="FD12" s="1502"/>
      <c r="FE12" s="1502"/>
      <c r="FF12" s="1502"/>
      <c r="FG12" s="1502"/>
      <c r="FH12" s="1502"/>
      <c r="FI12" s="1502"/>
      <c r="FJ12" s="1502"/>
      <c r="FK12" s="1502"/>
      <c r="FL12" s="1502"/>
      <c r="FM12" s="1502"/>
      <c r="FN12" s="1502"/>
      <c r="FO12" s="1502"/>
      <c r="FP12" s="1502"/>
      <c r="FQ12" s="1502"/>
      <c r="FR12" s="1502"/>
      <c r="FS12" s="1502"/>
      <c r="FT12" s="1502"/>
      <c r="FU12" s="1502"/>
      <c r="FV12" s="1502"/>
      <c r="FW12" s="1502"/>
      <c r="FX12" s="1502"/>
      <c r="FY12" s="1502"/>
      <c r="FZ12" s="1502"/>
      <c r="GA12" s="1502"/>
      <c r="GB12" s="1502"/>
      <c r="GC12" s="1502"/>
      <c r="GD12" s="1502"/>
      <c r="GE12" s="1502"/>
      <c r="GF12" s="1502"/>
      <c r="GG12" s="1502"/>
      <c r="GH12" s="1502"/>
      <c r="GI12" s="1502"/>
      <c r="GJ12" s="1502"/>
      <c r="GK12" s="1502"/>
      <c r="GL12" s="1502"/>
      <c r="GM12" s="1502"/>
      <c r="GN12" s="1502"/>
      <c r="GO12" s="1502"/>
      <c r="GP12" s="1502"/>
      <c r="GQ12" s="1502"/>
      <c r="GR12" s="1502"/>
      <c r="GS12" s="1502"/>
      <c r="GT12" s="1502"/>
      <c r="GU12" s="1502"/>
      <c r="GV12" s="1502"/>
      <c r="GW12" s="1502"/>
      <c r="GX12" s="1502"/>
      <c r="GY12" s="1502"/>
      <c r="GZ12" s="1502"/>
      <c r="HA12" s="1502"/>
      <c r="HB12" s="1502"/>
      <c r="HC12" s="1502"/>
      <c r="HD12" s="1502"/>
      <c r="HE12" s="1502"/>
      <c r="HF12" s="1502"/>
      <c r="HG12" s="1502"/>
      <c r="HH12" s="1502"/>
      <c r="HI12" s="1502"/>
      <c r="HJ12" s="1502"/>
      <c r="HK12" s="1502"/>
      <c r="HL12" s="1502"/>
      <c r="HM12" s="1502"/>
      <c r="HN12" s="1502"/>
      <c r="HO12" s="1502"/>
      <c r="HP12" s="1502"/>
      <c r="HQ12" s="1502"/>
      <c r="HR12" s="1502"/>
      <c r="HS12" s="1502"/>
      <c r="HT12" s="1502"/>
      <c r="HU12" s="1502"/>
      <c r="HV12" s="1502"/>
      <c r="HW12" s="1502"/>
      <c r="HX12" s="1502"/>
      <c r="HY12" s="1502"/>
      <c r="HZ12" s="1502"/>
      <c r="IA12" s="1502"/>
      <c r="IB12" s="1502"/>
      <c r="IC12" s="1502"/>
      <c r="ID12" s="1502"/>
      <c r="IE12" s="1502"/>
      <c r="IF12" s="1502"/>
      <c r="IG12" s="1502"/>
      <c r="IH12" s="1502"/>
      <c r="II12" s="1502"/>
      <c r="IJ12" s="1502"/>
      <c r="IK12" s="1502"/>
      <c r="IL12" s="1502"/>
      <c r="IM12" s="1502"/>
      <c r="IN12" s="1502"/>
      <c r="IO12" s="1502"/>
      <c r="IP12" s="1502"/>
      <c r="IQ12" s="1502"/>
      <c r="IR12" s="1502"/>
      <c r="IS12" s="1502"/>
      <c r="IT12" s="1502"/>
      <c r="IU12" s="1502"/>
    </row>
    <row r="13" spans="1:255">
      <c r="A13" s="2210" t="s">
        <v>3694</v>
      </c>
      <c r="B13" s="2211" t="s">
        <v>1114</v>
      </c>
      <c r="C13" s="2211"/>
      <c r="D13" s="2211"/>
      <c r="E13" s="2212"/>
      <c r="F13" s="2592" t="s">
        <v>1774</v>
      </c>
      <c r="G13" s="2600" t="s">
        <v>4034</v>
      </c>
      <c r="H13" s="2598"/>
      <c r="I13" s="2598"/>
      <c r="J13" s="2598"/>
      <c r="K13" s="2598"/>
      <c r="L13" s="2598"/>
      <c r="M13" s="2597"/>
      <c r="N13" s="2210" t="s">
        <v>1774</v>
      </c>
      <c r="O13" s="2211" t="s">
        <v>4399</v>
      </c>
      <c r="P13" s="2211"/>
      <c r="Q13" s="2211"/>
      <c r="R13" s="2211"/>
      <c r="S13" s="2212"/>
      <c r="T13" s="2211"/>
      <c r="U13" s="1502"/>
      <c r="V13" s="1502"/>
      <c r="W13" s="1502"/>
      <c r="X13" s="1502"/>
      <c r="Y13" s="1502"/>
      <c r="Z13" s="1502"/>
      <c r="AA13" s="1502"/>
      <c r="AB13" s="1502"/>
      <c r="AC13" s="1502"/>
      <c r="AD13" s="1502"/>
      <c r="AE13" s="1502"/>
      <c r="AF13" s="1502"/>
      <c r="AG13" s="1502"/>
      <c r="AH13" s="1502"/>
      <c r="AI13" s="1502"/>
      <c r="AJ13" s="1502"/>
      <c r="AK13" s="1502"/>
      <c r="AL13" s="1502"/>
      <c r="AM13" s="1502"/>
      <c r="AN13" s="1502"/>
      <c r="AO13" s="1502"/>
      <c r="AP13" s="1502"/>
      <c r="AQ13" s="1502"/>
      <c r="AR13" s="1502"/>
      <c r="AS13" s="1502"/>
      <c r="AT13" s="1502"/>
      <c r="AU13" s="1502"/>
      <c r="AV13" s="1502"/>
      <c r="AW13" s="1502"/>
      <c r="AX13" s="1502"/>
      <c r="AY13" s="1502"/>
      <c r="AZ13" s="1502"/>
      <c r="BA13" s="1502"/>
      <c r="BB13" s="1502"/>
      <c r="BC13" s="1502"/>
      <c r="BD13" s="1502"/>
      <c r="BE13" s="1502"/>
      <c r="BF13" s="1502"/>
      <c r="BG13" s="1502"/>
      <c r="BH13" s="1502"/>
      <c r="BI13" s="1502"/>
      <c r="BJ13" s="1502"/>
      <c r="BK13" s="1502"/>
      <c r="BL13" s="1502"/>
      <c r="BM13" s="1502"/>
      <c r="BN13" s="1502"/>
      <c r="BO13" s="1502"/>
      <c r="BP13" s="1502"/>
      <c r="BQ13" s="1502"/>
      <c r="BR13" s="1502"/>
      <c r="BS13" s="1502"/>
      <c r="BT13" s="1502"/>
      <c r="BU13" s="1502"/>
      <c r="BV13" s="1502"/>
      <c r="BW13" s="1502"/>
      <c r="BX13" s="1502"/>
      <c r="BY13" s="1502"/>
      <c r="BZ13" s="1502"/>
      <c r="CA13" s="1502"/>
      <c r="CB13" s="1502"/>
      <c r="CC13" s="1502"/>
      <c r="CD13" s="1502"/>
      <c r="CE13" s="1502"/>
      <c r="CF13" s="1502"/>
      <c r="CG13" s="1502"/>
      <c r="CH13" s="1502"/>
      <c r="CI13" s="1502"/>
      <c r="CJ13" s="1502"/>
      <c r="CK13" s="1502"/>
      <c r="CL13" s="1502"/>
      <c r="CM13" s="1502"/>
      <c r="CN13" s="1502"/>
      <c r="CO13" s="1502"/>
      <c r="CP13" s="1502"/>
      <c r="CQ13" s="1502"/>
      <c r="CR13" s="1502"/>
      <c r="CS13" s="1502"/>
      <c r="CT13" s="1502"/>
      <c r="CU13" s="1502"/>
      <c r="CV13" s="1502"/>
      <c r="CW13" s="1502"/>
      <c r="CX13" s="1502"/>
      <c r="CY13" s="1502"/>
      <c r="CZ13" s="1502"/>
      <c r="DA13" s="1502"/>
      <c r="DB13" s="1502"/>
      <c r="DC13" s="1502"/>
      <c r="DD13" s="1502"/>
      <c r="DE13" s="1502"/>
      <c r="DF13" s="1502"/>
      <c r="DG13" s="1502"/>
      <c r="DH13" s="1502"/>
      <c r="DI13" s="1502"/>
      <c r="DJ13" s="1502"/>
      <c r="DK13" s="1502"/>
      <c r="DL13" s="1502"/>
      <c r="DM13" s="1502"/>
      <c r="DN13" s="1502"/>
      <c r="DO13" s="1502"/>
      <c r="DP13" s="1502"/>
      <c r="DQ13" s="1502"/>
      <c r="DR13" s="1502"/>
      <c r="DS13" s="1502"/>
      <c r="DT13" s="1502"/>
      <c r="DU13" s="1502"/>
      <c r="DV13" s="1502"/>
      <c r="DW13" s="1502"/>
      <c r="DX13" s="1502"/>
      <c r="DY13" s="1502"/>
      <c r="DZ13" s="1502"/>
      <c r="EA13" s="1502"/>
      <c r="EB13" s="1502"/>
      <c r="EC13" s="1502"/>
      <c r="ED13" s="1502"/>
      <c r="EE13" s="1502"/>
      <c r="EF13" s="1502"/>
      <c r="EG13" s="1502"/>
      <c r="EH13" s="1502"/>
      <c r="EI13" s="1502"/>
      <c r="EJ13" s="1502"/>
      <c r="EK13" s="1502"/>
      <c r="EL13" s="1502"/>
      <c r="EM13" s="1502"/>
      <c r="EN13" s="1502"/>
      <c r="EO13" s="1502"/>
      <c r="EP13" s="1502"/>
      <c r="EQ13" s="1502"/>
      <c r="ER13" s="1502"/>
      <c r="ES13" s="1502"/>
      <c r="ET13" s="1502"/>
      <c r="EU13" s="1502"/>
      <c r="EV13" s="1502"/>
      <c r="EW13" s="1502"/>
      <c r="EX13" s="1502"/>
      <c r="EY13" s="1502"/>
      <c r="EZ13" s="1502"/>
      <c r="FA13" s="1502"/>
      <c r="FB13" s="1502"/>
      <c r="FC13" s="1502"/>
      <c r="FD13" s="1502"/>
      <c r="FE13" s="1502"/>
      <c r="FF13" s="1502"/>
      <c r="FG13" s="1502"/>
      <c r="FH13" s="1502"/>
      <c r="FI13" s="1502"/>
      <c r="FJ13" s="1502"/>
      <c r="FK13" s="1502"/>
      <c r="FL13" s="1502"/>
      <c r="FM13" s="1502"/>
      <c r="FN13" s="1502"/>
      <c r="FO13" s="1502"/>
      <c r="FP13" s="1502"/>
      <c r="FQ13" s="1502"/>
      <c r="FR13" s="1502"/>
      <c r="FS13" s="1502"/>
      <c r="FT13" s="1502"/>
      <c r="FU13" s="1502"/>
      <c r="FV13" s="1502"/>
      <c r="FW13" s="1502"/>
      <c r="FX13" s="1502"/>
      <c r="FY13" s="1502"/>
      <c r="FZ13" s="1502"/>
      <c r="GA13" s="1502"/>
      <c r="GB13" s="1502"/>
      <c r="GC13" s="1502"/>
      <c r="GD13" s="1502"/>
      <c r="GE13" s="1502"/>
      <c r="GF13" s="1502"/>
      <c r="GG13" s="1502"/>
      <c r="GH13" s="1502"/>
      <c r="GI13" s="1502"/>
      <c r="GJ13" s="1502"/>
      <c r="GK13" s="1502"/>
      <c r="GL13" s="1502"/>
      <c r="GM13" s="1502"/>
      <c r="GN13" s="1502"/>
      <c r="GO13" s="1502"/>
      <c r="GP13" s="1502"/>
      <c r="GQ13" s="1502"/>
      <c r="GR13" s="1502"/>
      <c r="GS13" s="1502"/>
      <c r="GT13" s="1502"/>
      <c r="GU13" s="1502"/>
      <c r="GV13" s="1502"/>
      <c r="GW13" s="1502"/>
      <c r="GX13" s="1502"/>
      <c r="GY13" s="1502"/>
      <c r="GZ13" s="1502"/>
      <c r="HA13" s="1502"/>
      <c r="HB13" s="1502"/>
      <c r="HC13" s="1502"/>
      <c r="HD13" s="1502"/>
      <c r="HE13" s="1502"/>
      <c r="HF13" s="1502"/>
      <c r="HG13" s="1502"/>
      <c r="HH13" s="1502"/>
      <c r="HI13" s="1502"/>
      <c r="HJ13" s="1502"/>
      <c r="HK13" s="1502"/>
      <c r="HL13" s="1502"/>
      <c r="HM13" s="1502"/>
      <c r="HN13" s="1502"/>
      <c r="HO13" s="1502"/>
      <c r="HP13" s="1502"/>
      <c r="HQ13" s="1502"/>
      <c r="HR13" s="1502"/>
      <c r="HS13" s="1502"/>
      <c r="HT13" s="1502"/>
      <c r="HU13" s="1502"/>
      <c r="HV13" s="1502"/>
      <c r="HW13" s="1502"/>
      <c r="HX13" s="1502"/>
      <c r="HY13" s="1502"/>
      <c r="HZ13" s="1502"/>
      <c r="IA13" s="1502"/>
      <c r="IB13" s="1502"/>
      <c r="IC13" s="1502"/>
      <c r="ID13" s="1502"/>
      <c r="IE13" s="1502"/>
      <c r="IF13" s="1502"/>
      <c r="IG13" s="1502"/>
      <c r="IH13" s="1502"/>
      <c r="II13" s="1502"/>
      <c r="IJ13" s="1502"/>
      <c r="IK13" s="1502"/>
      <c r="IL13" s="1502"/>
      <c r="IM13" s="1502"/>
      <c r="IN13" s="1502"/>
      <c r="IO13" s="1502"/>
      <c r="IP13" s="1502"/>
      <c r="IQ13" s="1502"/>
      <c r="IR13" s="1502"/>
      <c r="IS13" s="1502"/>
      <c r="IT13" s="1502"/>
      <c r="IU13" s="1502"/>
    </row>
    <row r="14" spans="1:255">
      <c r="A14" s="2214"/>
      <c r="B14" s="2211"/>
      <c r="C14" s="2211"/>
      <c r="D14" s="2211"/>
      <c r="E14" s="2212"/>
      <c r="F14" s="2595" t="s">
        <v>1774</v>
      </c>
      <c r="G14" s="2598" t="s">
        <v>4035</v>
      </c>
      <c r="H14" s="2598"/>
      <c r="I14" s="2598"/>
      <c r="J14" s="2598"/>
      <c r="K14" s="2598"/>
      <c r="L14" s="2598"/>
      <c r="M14" s="2597"/>
      <c r="N14" s="2210" t="s">
        <v>1937</v>
      </c>
      <c r="O14" s="2211" t="s">
        <v>1027</v>
      </c>
      <c r="P14" s="2211"/>
      <c r="Q14" s="2211"/>
      <c r="R14" s="2211"/>
      <c r="S14" s="2213"/>
      <c r="T14" s="1502"/>
      <c r="U14" s="1502"/>
      <c r="V14" s="1502"/>
      <c r="W14" s="1502"/>
      <c r="X14" s="1502"/>
      <c r="Y14" s="1502"/>
      <c r="Z14" s="1502"/>
      <c r="AA14" s="1502"/>
      <c r="AB14" s="1502"/>
      <c r="AC14" s="1502"/>
      <c r="AD14" s="1502"/>
      <c r="AE14" s="1502"/>
      <c r="AF14" s="1502"/>
      <c r="AG14" s="1502"/>
      <c r="AH14" s="1502"/>
      <c r="AI14" s="1502"/>
      <c r="AJ14" s="1502"/>
      <c r="AK14" s="1502"/>
      <c r="AL14" s="1502"/>
      <c r="AM14" s="1502"/>
      <c r="AN14" s="1502"/>
      <c r="AO14" s="1502"/>
      <c r="AP14" s="1502"/>
      <c r="AQ14" s="1502"/>
      <c r="AR14" s="1502"/>
      <c r="AS14" s="1502"/>
      <c r="AT14" s="1502"/>
      <c r="AU14" s="1502"/>
      <c r="AV14" s="1502"/>
      <c r="AW14" s="1502"/>
      <c r="AX14" s="1502"/>
      <c r="AY14" s="1502"/>
      <c r="AZ14" s="1502"/>
      <c r="BA14" s="1502"/>
      <c r="BB14" s="1502"/>
      <c r="BC14" s="1502"/>
      <c r="BD14" s="1502"/>
      <c r="BE14" s="1502"/>
      <c r="BF14" s="1502"/>
      <c r="BG14" s="1502"/>
      <c r="BH14" s="1502"/>
      <c r="BI14" s="1502"/>
      <c r="BJ14" s="1502"/>
      <c r="BK14" s="1502"/>
      <c r="BL14" s="1502"/>
      <c r="BM14" s="1502"/>
      <c r="BN14" s="1502"/>
      <c r="BO14" s="1502"/>
      <c r="BP14" s="1502"/>
      <c r="BQ14" s="1502"/>
      <c r="BR14" s="1502"/>
      <c r="BS14" s="1502"/>
      <c r="BT14" s="1502"/>
      <c r="BU14" s="1502"/>
      <c r="BV14" s="1502"/>
      <c r="BW14" s="1502"/>
      <c r="BX14" s="1502"/>
      <c r="BY14" s="1502"/>
      <c r="BZ14" s="1502"/>
      <c r="CA14" s="1502"/>
      <c r="CB14" s="1502"/>
      <c r="CC14" s="1502"/>
      <c r="CD14" s="1502"/>
      <c r="CE14" s="1502"/>
      <c r="CF14" s="1502"/>
      <c r="CG14" s="1502"/>
      <c r="CH14" s="1502"/>
      <c r="CI14" s="1502"/>
      <c r="CJ14" s="1502"/>
      <c r="CK14" s="1502"/>
      <c r="CL14" s="1502"/>
      <c r="CM14" s="1502"/>
      <c r="CN14" s="1502"/>
      <c r="CO14" s="1502"/>
      <c r="CP14" s="1502"/>
      <c r="CQ14" s="1502"/>
      <c r="CR14" s="1502"/>
      <c r="CS14" s="1502"/>
      <c r="CT14" s="1502"/>
      <c r="CU14" s="1502"/>
      <c r="CV14" s="1502"/>
      <c r="CW14" s="1502"/>
      <c r="CX14" s="1502"/>
      <c r="CY14" s="1502"/>
      <c r="CZ14" s="1502"/>
      <c r="DA14" s="1502"/>
      <c r="DB14" s="1502"/>
      <c r="DC14" s="1502"/>
      <c r="DD14" s="1502"/>
      <c r="DE14" s="1502"/>
      <c r="DF14" s="1502"/>
      <c r="DG14" s="1502"/>
      <c r="DH14" s="1502"/>
      <c r="DI14" s="1502"/>
      <c r="DJ14" s="1502"/>
      <c r="DK14" s="1502"/>
      <c r="DL14" s="1502"/>
      <c r="DM14" s="1502"/>
      <c r="DN14" s="1502"/>
      <c r="DO14" s="1502"/>
      <c r="DP14" s="1502"/>
      <c r="DQ14" s="1502"/>
      <c r="DR14" s="1502"/>
      <c r="DS14" s="1502"/>
      <c r="DT14" s="1502"/>
      <c r="DU14" s="1502"/>
      <c r="DV14" s="1502"/>
      <c r="DW14" s="1502"/>
      <c r="DX14" s="1502"/>
      <c r="DY14" s="1502"/>
      <c r="DZ14" s="1502"/>
      <c r="EA14" s="1502"/>
      <c r="EB14" s="1502"/>
      <c r="EC14" s="1502"/>
      <c r="ED14" s="1502"/>
      <c r="EE14" s="1502"/>
      <c r="EF14" s="1502"/>
      <c r="EG14" s="1502"/>
      <c r="EH14" s="1502"/>
      <c r="EI14" s="1502"/>
      <c r="EJ14" s="1502"/>
      <c r="EK14" s="1502"/>
      <c r="EL14" s="1502"/>
      <c r="EM14" s="1502"/>
      <c r="EN14" s="1502"/>
      <c r="EO14" s="1502"/>
      <c r="EP14" s="1502"/>
      <c r="EQ14" s="1502"/>
      <c r="ER14" s="1502"/>
      <c r="ES14" s="1502"/>
      <c r="ET14" s="1502"/>
      <c r="EU14" s="1502"/>
      <c r="EV14" s="1502"/>
      <c r="EW14" s="1502"/>
      <c r="EX14" s="1502"/>
      <c r="EY14" s="1502"/>
      <c r="EZ14" s="1502"/>
      <c r="FA14" s="1502"/>
      <c r="FB14" s="1502"/>
      <c r="FC14" s="1502"/>
      <c r="FD14" s="1502"/>
      <c r="FE14" s="1502"/>
      <c r="FF14" s="1502"/>
      <c r="FG14" s="1502"/>
      <c r="FH14" s="1502"/>
      <c r="FI14" s="1502"/>
      <c r="FJ14" s="1502"/>
      <c r="FK14" s="1502"/>
      <c r="FL14" s="1502"/>
      <c r="FM14" s="1502"/>
      <c r="FN14" s="1502"/>
      <c r="FO14" s="1502"/>
      <c r="FP14" s="1502"/>
      <c r="FQ14" s="1502"/>
      <c r="FR14" s="1502"/>
      <c r="FS14" s="1502"/>
      <c r="FT14" s="1502"/>
      <c r="FU14" s="1502"/>
      <c r="FV14" s="1502"/>
      <c r="FW14" s="1502"/>
      <c r="FX14" s="1502"/>
      <c r="FY14" s="1502"/>
      <c r="FZ14" s="1502"/>
      <c r="GA14" s="1502"/>
      <c r="GB14" s="1502"/>
      <c r="GC14" s="1502"/>
      <c r="GD14" s="1502"/>
      <c r="GE14" s="1502"/>
      <c r="GF14" s="1502"/>
      <c r="GG14" s="1502"/>
      <c r="GH14" s="1502"/>
      <c r="GI14" s="1502"/>
      <c r="GJ14" s="1502"/>
      <c r="GK14" s="1502"/>
      <c r="GL14" s="1502"/>
      <c r="GM14" s="1502"/>
      <c r="GN14" s="1502"/>
      <c r="GO14" s="1502"/>
      <c r="GP14" s="1502"/>
      <c r="GQ14" s="1502"/>
      <c r="GR14" s="1502"/>
      <c r="GS14" s="1502"/>
      <c r="GT14" s="1502"/>
      <c r="GU14" s="1502"/>
      <c r="GV14" s="1502"/>
      <c r="GW14" s="1502"/>
      <c r="GX14" s="1502"/>
      <c r="GY14" s="1502"/>
      <c r="GZ14" s="1502"/>
      <c r="HA14" s="1502"/>
      <c r="HB14" s="1502"/>
      <c r="HC14" s="1502"/>
      <c r="HD14" s="1502"/>
      <c r="HE14" s="1502"/>
      <c r="HF14" s="1502"/>
      <c r="HG14" s="1502"/>
      <c r="HH14" s="1502"/>
      <c r="HI14" s="1502"/>
      <c r="HJ14" s="1502"/>
      <c r="HK14" s="1502"/>
      <c r="HL14" s="1502"/>
      <c r="HM14" s="1502"/>
      <c r="HN14" s="1502"/>
      <c r="HO14" s="1502"/>
      <c r="HP14" s="1502"/>
      <c r="HQ14" s="1502"/>
      <c r="HR14" s="1502"/>
      <c r="HS14" s="1502"/>
      <c r="HT14" s="1502"/>
      <c r="HU14" s="1502"/>
      <c r="HV14" s="1502"/>
      <c r="HW14" s="1502"/>
      <c r="HX14" s="1502"/>
      <c r="HY14" s="1502"/>
      <c r="HZ14" s="1502"/>
      <c r="IA14" s="1502"/>
      <c r="IB14" s="1502"/>
      <c r="IC14" s="1502"/>
      <c r="ID14" s="1502"/>
      <c r="IE14" s="1502"/>
      <c r="IF14" s="1502"/>
      <c r="IG14" s="1502"/>
      <c r="IH14" s="1502"/>
      <c r="II14" s="1502"/>
      <c r="IJ14" s="1502"/>
      <c r="IK14" s="1502"/>
      <c r="IL14" s="1502"/>
      <c r="IM14" s="1502"/>
      <c r="IN14" s="1502"/>
      <c r="IO14" s="1502"/>
      <c r="IP14" s="1502"/>
      <c r="IQ14" s="1502"/>
      <c r="IR14" s="1502"/>
      <c r="IS14" s="1502"/>
      <c r="IT14" s="1502"/>
      <c r="IU14" s="1502"/>
    </row>
    <row r="15" spans="1:255">
      <c r="A15" s="2214"/>
      <c r="B15" s="2211" t="s">
        <v>2544</v>
      </c>
      <c r="C15" s="2211"/>
      <c r="D15" s="2211"/>
      <c r="E15" s="2212"/>
      <c r="F15" s="2595"/>
      <c r="G15" s="2600" t="s">
        <v>4036</v>
      </c>
      <c r="H15" s="2600"/>
      <c r="I15" s="2600"/>
      <c r="J15" s="2600"/>
      <c r="K15" s="2600"/>
      <c r="L15" s="2598"/>
      <c r="M15" s="2597"/>
      <c r="N15" s="2210" t="s">
        <v>1945</v>
      </c>
      <c r="O15" s="2211" t="s">
        <v>1102</v>
      </c>
      <c r="P15" s="2211"/>
      <c r="Q15" s="2211"/>
      <c r="R15" s="2211"/>
      <c r="S15" s="2213"/>
      <c r="T15" s="1502"/>
      <c r="U15" s="1502"/>
      <c r="V15" s="1502"/>
      <c r="W15" s="1502"/>
      <c r="X15" s="1502"/>
      <c r="Y15" s="1502"/>
      <c r="Z15" s="1502"/>
      <c r="AA15" s="1502"/>
      <c r="AB15" s="1502"/>
      <c r="AC15" s="1502"/>
      <c r="AD15" s="1502"/>
      <c r="AE15" s="1502"/>
      <c r="AF15" s="1502"/>
      <c r="AG15" s="1502"/>
      <c r="AH15" s="1502"/>
      <c r="AI15" s="1502"/>
      <c r="AJ15" s="1502"/>
      <c r="AK15" s="1502"/>
      <c r="AL15" s="1502"/>
      <c r="AM15" s="1502"/>
      <c r="AN15" s="1502"/>
      <c r="AO15" s="1502"/>
      <c r="AP15" s="1502"/>
      <c r="AQ15" s="1502"/>
      <c r="AR15" s="1502"/>
      <c r="AS15" s="1502"/>
      <c r="AT15" s="1502"/>
      <c r="AU15" s="1502"/>
      <c r="AV15" s="1502"/>
      <c r="AW15" s="1502"/>
      <c r="AX15" s="1502"/>
      <c r="AY15" s="1502"/>
      <c r="AZ15" s="1502"/>
      <c r="BA15" s="1502"/>
      <c r="BB15" s="1502"/>
      <c r="BC15" s="1502"/>
      <c r="BD15" s="1502"/>
      <c r="BE15" s="1502"/>
      <c r="BF15" s="1502"/>
      <c r="BG15" s="1502"/>
      <c r="BH15" s="1502"/>
      <c r="BI15" s="1502"/>
      <c r="BJ15" s="1502"/>
      <c r="BK15" s="1502"/>
      <c r="BL15" s="1502"/>
      <c r="BM15" s="1502"/>
      <c r="BN15" s="1502"/>
      <c r="BO15" s="1502"/>
      <c r="BP15" s="1502"/>
      <c r="BQ15" s="1502"/>
      <c r="BR15" s="1502"/>
      <c r="BS15" s="1502"/>
      <c r="BT15" s="1502"/>
      <c r="BU15" s="1502"/>
      <c r="BV15" s="1502"/>
      <c r="BW15" s="1502"/>
      <c r="BX15" s="1502"/>
      <c r="BY15" s="1502"/>
      <c r="BZ15" s="1502"/>
      <c r="CA15" s="1502"/>
      <c r="CB15" s="1502"/>
      <c r="CC15" s="1502"/>
      <c r="CD15" s="1502"/>
      <c r="CE15" s="1502"/>
      <c r="CF15" s="1502"/>
      <c r="CG15" s="1502"/>
      <c r="CH15" s="1502"/>
      <c r="CI15" s="1502"/>
      <c r="CJ15" s="1502"/>
      <c r="CK15" s="1502"/>
      <c r="CL15" s="1502"/>
      <c r="CM15" s="1502"/>
      <c r="CN15" s="1502"/>
      <c r="CO15" s="1502"/>
      <c r="CP15" s="1502"/>
      <c r="CQ15" s="1502"/>
      <c r="CR15" s="1502"/>
      <c r="CS15" s="1502"/>
      <c r="CT15" s="1502"/>
      <c r="CU15" s="1502"/>
      <c r="CV15" s="1502"/>
      <c r="CW15" s="1502"/>
      <c r="CX15" s="1502"/>
      <c r="CY15" s="1502"/>
      <c r="CZ15" s="1502"/>
      <c r="DA15" s="1502"/>
      <c r="DB15" s="1502"/>
      <c r="DC15" s="1502"/>
      <c r="DD15" s="1502"/>
      <c r="DE15" s="1502"/>
      <c r="DF15" s="1502"/>
      <c r="DG15" s="1502"/>
      <c r="DH15" s="1502"/>
      <c r="DI15" s="1502"/>
      <c r="DJ15" s="1502"/>
      <c r="DK15" s="1502"/>
      <c r="DL15" s="1502"/>
      <c r="DM15" s="1502"/>
      <c r="DN15" s="1502"/>
      <c r="DO15" s="1502"/>
      <c r="DP15" s="1502"/>
      <c r="DQ15" s="1502"/>
      <c r="DR15" s="1502"/>
      <c r="DS15" s="1502"/>
      <c r="DT15" s="1502"/>
      <c r="DU15" s="1502"/>
      <c r="DV15" s="1502"/>
      <c r="DW15" s="1502"/>
      <c r="DX15" s="1502"/>
      <c r="DY15" s="1502"/>
      <c r="DZ15" s="1502"/>
      <c r="EA15" s="1502"/>
      <c r="EB15" s="1502"/>
      <c r="EC15" s="1502"/>
      <c r="ED15" s="1502"/>
      <c r="EE15" s="1502"/>
      <c r="EF15" s="1502"/>
      <c r="EG15" s="1502"/>
      <c r="EH15" s="1502"/>
      <c r="EI15" s="1502"/>
      <c r="EJ15" s="1502"/>
      <c r="EK15" s="1502"/>
      <c r="EL15" s="1502"/>
      <c r="EM15" s="1502"/>
      <c r="EN15" s="1502"/>
      <c r="EO15" s="1502"/>
      <c r="EP15" s="1502"/>
      <c r="EQ15" s="1502"/>
      <c r="ER15" s="1502"/>
      <c r="ES15" s="1502"/>
      <c r="ET15" s="1502"/>
      <c r="EU15" s="1502"/>
      <c r="EV15" s="1502"/>
      <c r="EW15" s="1502"/>
      <c r="EX15" s="1502"/>
      <c r="EY15" s="1502"/>
      <c r="EZ15" s="1502"/>
      <c r="FA15" s="1502"/>
      <c r="FB15" s="1502"/>
      <c r="FC15" s="1502"/>
      <c r="FD15" s="1502"/>
      <c r="FE15" s="1502"/>
      <c r="FF15" s="1502"/>
      <c r="FG15" s="1502"/>
      <c r="FH15" s="1502"/>
      <c r="FI15" s="1502"/>
      <c r="FJ15" s="1502"/>
      <c r="FK15" s="1502"/>
      <c r="FL15" s="1502"/>
      <c r="FM15" s="1502"/>
      <c r="FN15" s="1502"/>
      <c r="FO15" s="1502"/>
      <c r="FP15" s="1502"/>
      <c r="FQ15" s="1502"/>
      <c r="FR15" s="1502"/>
      <c r="FS15" s="1502"/>
      <c r="FT15" s="1502"/>
      <c r="FU15" s="1502"/>
      <c r="FV15" s="1502"/>
      <c r="FW15" s="1502"/>
      <c r="FX15" s="1502"/>
      <c r="FY15" s="1502"/>
      <c r="FZ15" s="1502"/>
      <c r="GA15" s="1502"/>
      <c r="GB15" s="1502"/>
      <c r="GC15" s="1502"/>
      <c r="GD15" s="1502"/>
      <c r="GE15" s="1502"/>
      <c r="GF15" s="1502"/>
      <c r="GG15" s="1502"/>
      <c r="GH15" s="1502"/>
      <c r="GI15" s="1502"/>
      <c r="GJ15" s="1502"/>
      <c r="GK15" s="1502"/>
      <c r="GL15" s="1502"/>
      <c r="GM15" s="1502"/>
      <c r="GN15" s="1502"/>
      <c r="GO15" s="1502"/>
      <c r="GP15" s="1502"/>
      <c r="GQ15" s="1502"/>
      <c r="GR15" s="1502"/>
      <c r="GS15" s="1502"/>
      <c r="GT15" s="1502"/>
      <c r="GU15" s="1502"/>
      <c r="GV15" s="1502"/>
      <c r="GW15" s="1502"/>
      <c r="GX15" s="1502"/>
      <c r="GY15" s="1502"/>
      <c r="GZ15" s="1502"/>
      <c r="HA15" s="1502"/>
      <c r="HB15" s="1502"/>
      <c r="HC15" s="1502"/>
      <c r="HD15" s="1502"/>
      <c r="HE15" s="1502"/>
      <c r="HF15" s="1502"/>
      <c r="HG15" s="1502"/>
      <c r="HH15" s="1502"/>
      <c r="HI15" s="1502"/>
      <c r="HJ15" s="1502"/>
      <c r="HK15" s="1502"/>
      <c r="HL15" s="1502"/>
      <c r="HM15" s="1502"/>
      <c r="HN15" s="1502"/>
      <c r="HO15" s="1502"/>
      <c r="HP15" s="1502"/>
      <c r="HQ15" s="1502"/>
      <c r="HR15" s="1502"/>
      <c r="HS15" s="1502"/>
      <c r="HT15" s="1502"/>
      <c r="HU15" s="1502"/>
      <c r="HV15" s="1502"/>
      <c r="HW15" s="1502"/>
      <c r="HX15" s="1502"/>
      <c r="HY15" s="1502"/>
      <c r="HZ15" s="1502"/>
      <c r="IA15" s="1502"/>
      <c r="IB15" s="1502"/>
      <c r="IC15" s="1502"/>
      <c r="ID15" s="1502"/>
      <c r="IE15" s="1502"/>
      <c r="IF15" s="1502"/>
      <c r="IG15" s="1502"/>
      <c r="IH15" s="1502"/>
      <c r="II15" s="1502"/>
      <c r="IJ15" s="1502"/>
      <c r="IK15" s="1502"/>
      <c r="IL15" s="1502"/>
      <c r="IM15" s="1502"/>
      <c r="IN15" s="1502"/>
      <c r="IO15" s="1502"/>
      <c r="IP15" s="1502"/>
      <c r="IQ15" s="1502"/>
      <c r="IR15" s="1502"/>
      <c r="IS15" s="1502"/>
      <c r="IT15" s="1502"/>
      <c r="IU15" s="1502"/>
    </row>
    <row r="16" spans="1:255">
      <c r="A16" s="2214" t="s">
        <v>1774</v>
      </c>
      <c r="B16" s="2211" t="s">
        <v>2546</v>
      </c>
      <c r="C16" s="2211"/>
      <c r="D16" s="2211"/>
      <c r="E16" s="2212"/>
      <c r="F16" s="2595"/>
      <c r="G16" s="2600" t="s">
        <v>4037</v>
      </c>
      <c r="H16" s="2600"/>
      <c r="I16" s="2600"/>
      <c r="J16" s="2600"/>
      <c r="K16" s="2600"/>
      <c r="L16" s="2598"/>
      <c r="M16" s="2597"/>
      <c r="N16" s="2210"/>
      <c r="O16" s="2211" t="s">
        <v>1105</v>
      </c>
      <c r="P16" s="2211"/>
      <c r="Q16" s="2211"/>
      <c r="R16" s="2211"/>
      <c r="S16" s="2213"/>
      <c r="T16" s="1502"/>
      <c r="U16" s="1502"/>
      <c r="V16" s="1502"/>
      <c r="W16" s="1502"/>
      <c r="X16" s="1502"/>
      <c r="Y16" s="1502"/>
      <c r="Z16" s="1502"/>
      <c r="AA16" s="1502"/>
      <c r="AB16" s="1502"/>
      <c r="AC16" s="1502"/>
      <c r="AD16" s="1502"/>
      <c r="AE16" s="1502"/>
      <c r="AF16" s="1502"/>
      <c r="AG16" s="1502"/>
      <c r="AH16" s="1502"/>
      <c r="AI16" s="1502"/>
      <c r="AJ16" s="1502"/>
      <c r="AK16" s="1502"/>
      <c r="AL16" s="1502"/>
      <c r="AM16" s="1502"/>
      <c r="AN16" s="1502"/>
      <c r="AO16" s="1502"/>
      <c r="AP16" s="1502"/>
      <c r="AQ16" s="1502"/>
      <c r="AR16" s="1502"/>
      <c r="AS16" s="1502"/>
      <c r="AT16" s="1502"/>
      <c r="AU16" s="1502"/>
      <c r="AV16" s="1502"/>
      <c r="AW16" s="1502"/>
      <c r="AX16" s="1502"/>
      <c r="AY16" s="1502"/>
      <c r="AZ16" s="1502"/>
      <c r="BA16" s="1502"/>
      <c r="BB16" s="1502"/>
      <c r="BC16" s="1502"/>
      <c r="BD16" s="1502"/>
      <c r="BE16" s="1502"/>
      <c r="BF16" s="1502"/>
      <c r="BG16" s="1502"/>
      <c r="BH16" s="1502"/>
      <c r="BI16" s="1502"/>
      <c r="BJ16" s="1502"/>
      <c r="BK16" s="1502"/>
      <c r="BL16" s="1502"/>
      <c r="BM16" s="1502"/>
      <c r="BN16" s="1502"/>
      <c r="BO16" s="1502"/>
      <c r="BP16" s="1502"/>
      <c r="BQ16" s="1502"/>
      <c r="BR16" s="1502"/>
      <c r="BS16" s="1502"/>
      <c r="BT16" s="1502"/>
      <c r="BU16" s="1502"/>
      <c r="BV16" s="1502"/>
      <c r="BW16" s="1502"/>
      <c r="BX16" s="1502"/>
      <c r="BY16" s="1502"/>
      <c r="BZ16" s="1502"/>
      <c r="CA16" s="1502"/>
      <c r="CB16" s="1502"/>
      <c r="CC16" s="1502"/>
      <c r="CD16" s="1502"/>
      <c r="CE16" s="1502"/>
      <c r="CF16" s="1502"/>
      <c r="CG16" s="1502"/>
      <c r="CH16" s="1502"/>
      <c r="CI16" s="1502"/>
      <c r="CJ16" s="1502"/>
      <c r="CK16" s="1502"/>
      <c r="CL16" s="1502"/>
      <c r="CM16" s="1502"/>
      <c r="CN16" s="1502"/>
      <c r="CO16" s="1502"/>
      <c r="CP16" s="1502"/>
      <c r="CQ16" s="1502"/>
      <c r="CR16" s="1502"/>
      <c r="CS16" s="1502"/>
      <c r="CT16" s="1502"/>
      <c r="CU16" s="1502"/>
      <c r="CV16" s="1502"/>
      <c r="CW16" s="1502"/>
      <c r="CX16" s="1502"/>
      <c r="CY16" s="1502"/>
      <c r="CZ16" s="1502"/>
      <c r="DA16" s="1502"/>
      <c r="DB16" s="1502"/>
      <c r="DC16" s="1502"/>
      <c r="DD16" s="1502"/>
      <c r="DE16" s="1502"/>
      <c r="DF16" s="1502"/>
      <c r="DG16" s="1502"/>
      <c r="DH16" s="1502"/>
      <c r="DI16" s="1502"/>
      <c r="DJ16" s="1502"/>
      <c r="DK16" s="1502"/>
      <c r="DL16" s="1502"/>
      <c r="DM16" s="1502"/>
      <c r="DN16" s="1502"/>
      <c r="DO16" s="1502"/>
      <c r="DP16" s="1502"/>
      <c r="DQ16" s="1502"/>
      <c r="DR16" s="1502"/>
      <c r="DS16" s="1502"/>
      <c r="DT16" s="1502"/>
      <c r="DU16" s="1502"/>
      <c r="DV16" s="1502"/>
      <c r="DW16" s="1502"/>
      <c r="DX16" s="1502"/>
      <c r="DY16" s="1502"/>
      <c r="DZ16" s="1502"/>
      <c r="EA16" s="1502"/>
      <c r="EB16" s="1502"/>
      <c r="EC16" s="1502"/>
      <c r="ED16" s="1502"/>
      <c r="EE16" s="1502"/>
      <c r="EF16" s="1502"/>
      <c r="EG16" s="1502"/>
      <c r="EH16" s="1502"/>
      <c r="EI16" s="1502"/>
      <c r="EJ16" s="1502"/>
      <c r="EK16" s="1502"/>
      <c r="EL16" s="1502"/>
      <c r="EM16" s="1502"/>
      <c r="EN16" s="1502"/>
      <c r="EO16" s="1502"/>
      <c r="EP16" s="1502"/>
      <c r="EQ16" s="1502"/>
      <c r="ER16" s="1502"/>
      <c r="ES16" s="1502"/>
      <c r="ET16" s="1502"/>
      <c r="EU16" s="1502"/>
      <c r="EV16" s="1502"/>
      <c r="EW16" s="1502"/>
      <c r="EX16" s="1502"/>
      <c r="EY16" s="1502"/>
      <c r="EZ16" s="1502"/>
      <c r="FA16" s="1502"/>
      <c r="FB16" s="1502"/>
      <c r="FC16" s="1502"/>
      <c r="FD16" s="1502"/>
      <c r="FE16" s="1502"/>
      <c r="FF16" s="1502"/>
      <c r="FG16" s="1502"/>
      <c r="FH16" s="1502"/>
      <c r="FI16" s="1502"/>
      <c r="FJ16" s="1502"/>
      <c r="FK16" s="1502"/>
      <c r="FL16" s="1502"/>
      <c r="FM16" s="1502"/>
      <c r="FN16" s="1502"/>
      <c r="FO16" s="1502"/>
      <c r="FP16" s="1502"/>
      <c r="FQ16" s="1502"/>
      <c r="FR16" s="1502"/>
      <c r="FS16" s="1502"/>
      <c r="FT16" s="1502"/>
      <c r="FU16" s="1502"/>
      <c r="FV16" s="1502"/>
      <c r="FW16" s="1502"/>
      <c r="FX16" s="1502"/>
      <c r="FY16" s="1502"/>
      <c r="FZ16" s="1502"/>
      <c r="GA16" s="1502"/>
      <c r="GB16" s="1502"/>
      <c r="GC16" s="1502"/>
      <c r="GD16" s="1502"/>
      <c r="GE16" s="1502"/>
      <c r="GF16" s="1502"/>
      <c r="GG16" s="1502"/>
      <c r="GH16" s="1502"/>
      <c r="GI16" s="1502"/>
      <c r="GJ16" s="1502"/>
      <c r="GK16" s="1502"/>
      <c r="GL16" s="1502"/>
      <c r="GM16" s="1502"/>
      <c r="GN16" s="1502"/>
      <c r="GO16" s="1502"/>
      <c r="GP16" s="1502"/>
      <c r="GQ16" s="1502"/>
      <c r="GR16" s="1502"/>
      <c r="GS16" s="1502"/>
      <c r="GT16" s="1502"/>
      <c r="GU16" s="1502"/>
      <c r="GV16" s="1502"/>
      <c r="GW16" s="1502"/>
      <c r="GX16" s="1502"/>
      <c r="GY16" s="1502"/>
      <c r="GZ16" s="1502"/>
      <c r="HA16" s="1502"/>
      <c r="HB16" s="1502"/>
      <c r="HC16" s="1502"/>
      <c r="HD16" s="1502"/>
      <c r="HE16" s="1502"/>
      <c r="HF16" s="1502"/>
      <c r="HG16" s="1502"/>
      <c r="HH16" s="1502"/>
      <c r="HI16" s="1502"/>
      <c r="HJ16" s="1502"/>
      <c r="HK16" s="1502"/>
      <c r="HL16" s="1502"/>
      <c r="HM16" s="1502"/>
      <c r="HN16" s="1502"/>
      <c r="HO16" s="1502"/>
      <c r="HP16" s="1502"/>
      <c r="HQ16" s="1502"/>
      <c r="HR16" s="1502"/>
      <c r="HS16" s="1502"/>
      <c r="HT16" s="1502"/>
      <c r="HU16" s="1502"/>
      <c r="HV16" s="1502"/>
      <c r="HW16" s="1502"/>
      <c r="HX16" s="1502"/>
      <c r="HY16" s="1502"/>
      <c r="HZ16" s="1502"/>
      <c r="IA16" s="1502"/>
      <c r="IB16" s="1502"/>
      <c r="IC16" s="1502"/>
      <c r="ID16" s="1502"/>
      <c r="IE16" s="1502"/>
      <c r="IF16" s="1502"/>
      <c r="IG16" s="1502"/>
      <c r="IH16" s="1502"/>
      <c r="II16" s="1502"/>
      <c r="IJ16" s="1502"/>
      <c r="IK16" s="1502"/>
      <c r="IL16" s="1502"/>
      <c r="IM16" s="1502"/>
      <c r="IN16" s="1502"/>
      <c r="IO16" s="1502"/>
      <c r="IP16" s="1502"/>
      <c r="IQ16" s="1502"/>
      <c r="IR16" s="1502"/>
      <c r="IS16" s="1502"/>
      <c r="IT16" s="1502"/>
      <c r="IU16" s="1502"/>
    </row>
    <row r="17" spans="1:255">
      <c r="A17" s="2214" t="s">
        <v>1774</v>
      </c>
      <c r="B17" s="2211" t="s">
        <v>1033</v>
      </c>
      <c r="C17" s="2211"/>
      <c r="D17" s="2211"/>
      <c r="E17" s="2212"/>
      <c r="F17" s="2595"/>
      <c r="G17" s="2598" t="s">
        <v>4038</v>
      </c>
      <c r="H17" s="2598"/>
      <c r="I17" s="2598"/>
      <c r="J17" s="2598"/>
      <c r="K17" s="2598"/>
      <c r="L17" s="2598"/>
      <c r="M17" s="2597"/>
      <c r="N17" s="2210"/>
      <c r="O17" s="2211" t="s">
        <v>1108</v>
      </c>
      <c r="P17" s="2211"/>
      <c r="Q17" s="2211"/>
      <c r="R17" s="2211"/>
      <c r="S17" s="2213"/>
      <c r="T17" s="1502"/>
      <c r="U17" s="1502"/>
      <c r="V17" s="1502"/>
      <c r="W17" s="1502"/>
      <c r="X17" s="1502"/>
      <c r="Y17" s="1502"/>
      <c r="Z17" s="1502"/>
      <c r="AA17" s="1502"/>
      <c r="AB17" s="1502"/>
      <c r="AC17" s="1502"/>
      <c r="AD17" s="1502"/>
      <c r="AE17" s="1502"/>
      <c r="AF17" s="1502"/>
      <c r="AG17" s="1502"/>
      <c r="AH17" s="1502"/>
      <c r="AI17" s="1502"/>
      <c r="AJ17" s="1502"/>
      <c r="AK17" s="1502"/>
      <c r="AL17" s="1502"/>
      <c r="AM17" s="1502"/>
      <c r="AN17" s="1502"/>
      <c r="AO17" s="1502"/>
      <c r="AP17" s="1502"/>
      <c r="AQ17" s="1502"/>
      <c r="AR17" s="1502"/>
      <c r="AS17" s="1502"/>
      <c r="AT17" s="1502"/>
      <c r="AU17" s="1502"/>
      <c r="AV17" s="1502"/>
      <c r="AW17" s="1502"/>
      <c r="AX17" s="1502"/>
      <c r="AY17" s="1502"/>
      <c r="AZ17" s="1502"/>
      <c r="BA17" s="1502"/>
      <c r="BB17" s="1502"/>
      <c r="BC17" s="1502"/>
      <c r="BD17" s="1502"/>
      <c r="BE17" s="1502"/>
      <c r="BF17" s="1502"/>
      <c r="BG17" s="1502"/>
      <c r="BH17" s="1502"/>
      <c r="BI17" s="1502"/>
      <c r="BJ17" s="1502"/>
      <c r="BK17" s="1502"/>
      <c r="BL17" s="1502"/>
      <c r="BM17" s="1502"/>
      <c r="BN17" s="1502"/>
      <c r="BO17" s="1502"/>
      <c r="BP17" s="1502"/>
      <c r="BQ17" s="1502"/>
      <c r="BR17" s="1502"/>
      <c r="BS17" s="1502"/>
      <c r="BT17" s="1502"/>
      <c r="BU17" s="1502"/>
      <c r="BV17" s="1502"/>
      <c r="BW17" s="1502"/>
      <c r="BX17" s="1502"/>
      <c r="BY17" s="1502"/>
      <c r="BZ17" s="1502"/>
      <c r="CA17" s="1502"/>
      <c r="CB17" s="1502"/>
      <c r="CC17" s="1502"/>
      <c r="CD17" s="1502"/>
      <c r="CE17" s="1502"/>
      <c r="CF17" s="1502"/>
      <c r="CG17" s="1502"/>
      <c r="CH17" s="1502"/>
      <c r="CI17" s="1502"/>
      <c r="CJ17" s="1502"/>
      <c r="CK17" s="1502"/>
      <c r="CL17" s="1502"/>
      <c r="CM17" s="1502"/>
      <c r="CN17" s="1502"/>
      <c r="CO17" s="1502"/>
      <c r="CP17" s="1502"/>
      <c r="CQ17" s="1502"/>
      <c r="CR17" s="1502"/>
      <c r="CS17" s="1502"/>
      <c r="CT17" s="1502"/>
      <c r="CU17" s="1502"/>
      <c r="CV17" s="1502"/>
      <c r="CW17" s="1502"/>
      <c r="CX17" s="1502"/>
      <c r="CY17" s="1502"/>
      <c r="CZ17" s="1502"/>
      <c r="DA17" s="1502"/>
      <c r="DB17" s="1502"/>
      <c r="DC17" s="1502"/>
      <c r="DD17" s="1502"/>
      <c r="DE17" s="1502"/>
      <c r="DF17" s="1502"/>
      <c r="DG17" s="1502"/>
      <c r="DH17" s="1502"/>
      <c r="DI17" s="1502"/>
      <c r="DJ17" s="1502"/>
      <c r="DK17" s="1502"/>
      <c r="DL17" s="1502"/>
      <c r="DM17" s="1502"/>
      <c r="DN17" s="1502"/>
      <c r="DO17" s="1502"/>
      <c r="DP17" s="1502"/>
      <c r="DQ17" s="1502"/>
      <c r="DR17" s="1502"/>
      <c r="DS17" s="1502"/>
      <c r="DT17" s="1502"/>
      <c r="DU17" s="1502"/>
      <c r="DV17" s="1502"/>
      <c r="DW17" s="1502"/>
      <c r="DX17" s="1502"/>
      <c r="DY17" s="1502"/>
      <c r="DZ17" s="1502"/>
      <c r="EA17" s="1502"/>
      <c r="EB17" s="1502"/>
      <c r="EC17" s="1502"/>
      <c r="ED17" s="1502"/>
      <c r="EE17" s="1502"/>
      <c r="EF17" s="1502"/>
      <c r="EG17" s="1502"/>
      <c r="EH17" s="1502"/>
      <c r="EI17" s="1502"/>
      <c r="EJ17" s="1502"/>
      <c r="EK17" s="1502"/>
      <c r="EL17" s="1502"/>
      <c r="EM17" s="1502"/>
      <c r="EN17" s="1502"/>
      <c r="EO17" s="1502"/>
      <c r="EP17" s="1502"/>
      <c r="EQ17" s="1502"/>
      <c r="ER17" s="1502"/>
      <c r="ES17" s="1502"/>
      <c r="ET17" s="1502"/>
      <c r="EU17" s="1502"/>
      <c r="EV17" s="1502"/>
      <c r="EW17" s="1502"/>
      <c r="EX17" s="1502"/>
      <c r="EY17" s="1502"/>
      <c r="EZ17" s="1502"/>
      <c r="FA17" s="1502"/>
      <c r="FB17" s="1502"/>
      <c r="FC17" s="1502"/>
      <c r="FD17" s="1502"/>
      <c r="FE17" s="1502"/>
      <c r="FF17" s="1502"/>
      <c r="FG17" s="1502"/>
      <c r="FH17" s="1502"/>
      <c r="FI17" s="1502"/>
      <c r="FJ17" s="1502"/>
      <c r="FK17" s="1502"/>
      <c r="FL17" s="1502"/>
      <c r="FM17" s="1502"/>
      <c r="FN17" s="1502"/>
      <c r="FO17" s="1502"/>
      <c r="FP17" s="1502"/>
      <c r="FQ17" s="1502"/>
      <c r="FR17" s="1502"/>
      <c r="FS17" s="1502"/>
      <c r="FT17" s="1502"/>
      <c r="FU17" s="1502"/>
      <c r="FV17" s="1502"/>
      <c r="FW17" s="1502"/>
      <c r="FX17" s="1502"/>
      <c r="FY17" s="1502"/>
      <c r="FZ17" s="1502"/>
      <c r="GA17" s="1502"/>
      <c r="GB17" s="1502"/>
      <c r="GC17" s="1502"/>
      <c r="GD17" s="1502"/>
      <c r="GE17" s="1502"/>
      <c r="GF17" s="1502"/>
      <c r="GG17" s="1502"/>
      <c r="GH17" s="1502"/>
      <c r="GI17" s="1502"/>
      <c r="GJ17" s="1502"/>
      <c r="GK17" s="1502"/>
      <c r="GL17" s="1502"/>
      <c r="GM17" s="1502"/>
      <c r="GN17" s="1502"/>
      <c r="GO17" s="1502"/>
      <c r="GP17" s="1502"/>
      <c r="GQ17" s="1502"/>
      <c r="GR17" s="1502"/>
      <c r="GS17" s="1502"/>
      <c r="GT17" s="1502"/>
      <c r="GU17" s="1502"/>
      <c r="GV17" s="1502"/>
      <c r="GW17" s="1502"/>
      <c r="GX17" s="1502"/>
      <c r="GY17" s="1502"/>
      <c r="GZ17" s="1502"/>
      <c r="HA17" s="1502"/>
      <c r="HB17" s="1502"/>
      <c r="HC17" s="1502"/>
      <c r="HD17" s="1502"/>
      <c r="HE17" s="1502"/>
      <c r="HF17" s="1502"/>
      <c r="HG17" s="1502"/>
      <c r="HH17" s="1502"/>
      <c r="HI17" s="1502"/>
      <c r="HJ17" s="1502"/>
      <c r="HK17" s="1502"/>
      <c r="HL17" s="1502"/>
      <c r="HM17" s="1502"/>
      <c r="HN17" s="1502"/>
      <c r="HO17" s="1502"/>
      <c r="HP17" s="1502"/>
      <c r="HQ17" s="1502"/>
      <c r="HR17" s="1502"/>
      <c r="HS17" s="1502"/>
      <c r="HT17" s="1502"/>
      <c r="HU17" s="1502"/>
      <c r="HV17" s="1502"/>
      <c r="HW17" s="1502"/>
      <c r="HX17" s="1502"/>
      <c r="HY17" s="1502"/>
      <c r="HZ17" s="1502"/>
      <c r="IA17" s="1502"/>
      <c r="IB17" s="1502"/>
      <c r="IC17" s="1502"/>
      <c r="ID17" s="1502"/>
      <c r="IE17" s="1502"/>
      <c r="IF17" s="1502"/>
      <c r="IG17" s="1502"/>
      <c r="IH17" s="1502"/>
      <c r="II17" s="1502"/>
      <c r="IJ17" s="1502"/>
      <c r="IK17" s="1502"/>
      <c r="IL17" s="1502"/>
      <c r="IM17" s="1502"/>
      <c r="IN17" s="1502"/>
      <c r="IO17" s="1502"/>
      <c r="IP17" s="1502"/>
      <c r="IQ17" s="1502"/>
      <c r="IR17" s="1502"/>
      <c r="IS17" s="1502"/>
      <c r="IT17" s="1502"/>
      <c r="IU17" s="1502"/>
    </row>
    <row r="18" spans="1:255">
      <c r="A18" s="2214" t="s">
        <v>1774</v>
      </c>
      <c r="B18" s="2211" t="s">
        <v>1036</v>
      </c>
      <c r="C18" s="2211"/>
      <c r="D18" s="2211"/>
      <c r="E18" s="2212"/>
      <c r="F18" s="2595"/>
      <c r="G18" s="2600" t="s">
        <v>4039</v>
      </c>
      <c r="H18" s="2600"/>
      <c r="I18" s="2600"/>
      <c r="J18" s="2600"/>
      <c r="K18" s="2600"/>
      <c r="L18" s="2598"/>
      <c r="M18" s="2597"/>
      <c r="N18" s="2210"/>
      <c r="O18" s="2211" t="s">
        <v>1110</v>
      </c>
      <c r="P18" s="2211"/>
      <c r="Q18" s="2211"/>
      <c r="R18" s="2211"/>
      <c r="S18" s="2213"/>
      <c r="T18" s="1502"/>
      <c r="U18" s="1502"/>
      <c r="V18" s="1502"/>
      <c r="W18" s="1502"/>
      <c r="X18" s="1502"/>
      <c r="Y18" s="1502"/>
      <c r="Z18" s="1502"/>
      <c r="AA18" s="1502"/>
      <c r="AB18" s="1502"/>
      <c r="AC18" s="1502"/>
      <c r="AD18" s="1502"/>
      <c r="AE18" s="1502"/>
      <c r="AF18" s="1502"/>
      <c r="AG18" s="1502"/>
      <c r="AH18" s="1502"/>
      <c r="AI18" s="1502"/>
      <c r="AJ18" s="1502"/>
      <c r="AK18" s="1502"/>
      <c r="AL18" s="1502"/>
      <c r="AM18" s="1502"/>
      <c r="AN18" s="1502"/>
      <c r="AO18" s="1502"/>
      <c r="AP18" s="1502"/>
      <c r="AQ18" s="1502"/>
      <c r="AR18" s="1502"/>
      <c r="AS18" s="1502"/>
      <c r="AT18" s="1502"/>
      <c r="AU18" s="1502"/>
      <c r="AV18" s="1502"/>
      <c r="AW18" s="1502"/>
      <c r="AX18" s="1502"/>
      <c r="AY18" s="1502"/>
      <c r="AZ18" s="1502"/>
      <c r="BA18" s="1502"/>
      <c r="BB18" s="1502"/>
      <c r="BC18" s="1502"/>
      <c r="BD18" s="1502"/>
      <c r="BE18" s="1502"/>
      <c r="BF18" s="1502"/>
      <c r="BG18" s="1502"/>
      <c r="BH18" s="1502"/>
      <c r="BI18" s="1502"/>
      <c r="BJ18" s="1502"/>
      <c r="BK18" s="1502"/>
      <c r="BL18" s="1502"/>
      <c r="BM18" s="1502"/>
      <c r="BN18" s="1502"/>
      <c r="BO18" s="1502"/>
      <c r="BP18" s="1502"/>
      <c r="BQ18" s="1502"/>
      <c r="BR18" s="1502"/>
      <c r="BS18" s="1502"/>
      <c r="BT18" s="1502"/>
      <c r="BU18" s="1502"/>
      <c r="BV18" s="1502"/>
      <c r="BW18" s="1502"/>
      <c r="BX18" s="1502"/>
      <c r="BY18" s="1502"/>
      <c r="BZ18" s="1502"/>
      <c r="CA18" s="1502"/>
      <c r="CB18" s="1502"/>
      <c r="CC18" s="1502"/>
      <c r="CD18" s="1502"/>
      <c r="CE18" s="1502"/>
      <c r="CF18" s="1502"/>
      <c r="CG18" s="1502"/>
      <c r="CH18" s="1502"/>
      <c r="CI18" s="1502"/>
      <c r="CJ18" s="1502"/>
      <c r="CK18" s="1502"/>
      <c r="CL18" s="1502"/>
      <c r="CM18" s="1502"/>
      <c r="CN18" s="1502"/>
      <c r="CO18" s="1502"/>
      <c r="CP18" s="1502"/>
      <c r="CQ18" s="1502"/>
      <c r="CR18" s="1502"/>
      <c r="CS18" s="1502"/>
      <c r="CT18" s="1502"/>
      <c r="CU18" s="1502"/>
      <c r="CV18" s="1502"/>
      <c r="CW18" s="1502"/>
      <c r="CX18" s="1502"/>
      <c r="CY18" s="1502"/>
      <c r="CZ18" s="1502"/>
      <c r="DA18" s="1502"/>
      <c r="DB18" s="1502"/>
      <c r="DC18" s="1502"/>
      <c r="DD18" s="1502"/>
      <c r="DE18" s="1502"/>
      <c r="DF18" s="1502"/>
      <c r="DG18" s="1502"/>
      <c r="DH18" s="1502"/>
      <c r="DI18" s="1502"/>
      <c r="DJ18" s="1502"/>
      <c r="DK18" s="1502"/>
      <c r="DL18" s="1502"/>
      <c r="DM18" s="1502"/>
      <c r="DN18" s="1502"/>
      <c r="DO18" s="1502"/>
      <c r="DP18" s="1502"/>
      <c r="DQ18" s="1502"/>
      <c r="DR18" s="1502"/>
      <c r="DS18" s="1502"/>
      <c r="DT18" s="1502"/>
      <c r="DU18" s="1502"/>
      <c r="DV18" s="1502"/>
      <c r="DW18" s="1502"/>
      <c r="DX18" s="1502"/>
      <c r="DY18" s="1502"/>
      <c r="DZ18" s="1502"/>
      <c r="EA18" s="1502"/>
      <c r="EB18" s="1502"/>
      <c r="EC18" s="1502"/>
      <c r="ED18" s="1502"/>
      <c r="EE18" s="1502"/>
      <c r="EF18" s="1502"/>
      <c r="EG18" s="1502"/>
      <c r="EH18" s="1502"/>
      <c r="EI18" s="1502"/>
      <c r="EJ18" s="1502"/>
      <c r="EK18" s="1502"/>
      <c r="EL18" s="1502"/>
      <c r="EM18" s="1502"/>
      <c r="EN18" s="1502"/>
      <c r="EO18" s="1502"/>
      <c r="EP18" s="1502"/>
      <c r="EQ18" s="1502"/>
      <c r="ER18" s="1502"/>
      <c r="ES18" s="1502"/>
      <c r="ET18" s="1502"/>
      <c r="EU18" s="1502"/>
      <c r="EV18" s="1502"/>
      <c r="EW18" s="1502"/>
      <c r="EX18" s="1502"/>
      <c r="EY18" s="1502"/>
      <c r="EZ18" s="1502"/>
      <c r="FA18" s="1502"/>
      <c r="FB18" s="1502"/>
      <c r="FC18" s="1502"/>
      <c r="FD18" s="1502"/>
      <c r="FE18" s="1502"/>
      <c r="FF18" s="1502"/>
      <c r="FG18" s="1502"/>
      <c r="FH18" s="1502"/>
      <c r="FI18" s="1502"/>
      <c r="FJ18" s="1502"/>
      <c r="FK18" s="1502"/>
      <c r="FL18" s="1502"/>
      <c r="FM18" s="1502"/>
      <c r="FN18" s="1502"/>
      <c r="FO18" s="1502"/>
      <c r="FP18" s="1502"/>
      <c r="FQ18" s="1502"/>
      <c r="FR18" s="1502"/>
      <c r="FS18" s="1502"/>
      <c r="FT18" s="1502"/>
      <c r="FU18" s="1502"/>
      <c r="FV18" s="1502"/>
      <c r="FW18" s="1502"/>
      <c r="FX18" s="1502"/>
      <c r="FY18" s="1502"/>
      <c r="FZ18" s="1502"/>
      <c r="GA18" s="1502"/>
      <c r="GB18" s="1502"/>
      <c r="GC18" s="1502"/>
      <c r="GD18" s="1502"/>
      <c r="GE18" s="1502"/>
      <c r="GF18" s="1502"/>
      <c r="GG18" s="1502"/>
      <c r="GH18" s="1502"/>
      <c r="GI18" s="1502"/>
      <c r="GJ18" s="1502"/>
      <c r="GK18" s="1502"/>
      <c r="GL18" s="1502"/>
      <c r="GM18" s="1502"/>
      <c r="GN18" s="1502"/>
      <c r="GO18" s="1502"/>
      <c r="GP18" s="1502"/>
      <c r="GQ18" s="1502"/>
      <c r="GR18" s="1502"/>
      <c r="GS18" s="1502"/>
      <c r="GT18" s="1502"/>
      <c r="GU18" s="1502"/>
      <c r="GV18" s="1502"/>
      <c r="GW18" s="1502"/>
      <c r="GX18" s="1502"/>
      <c r="GY18" s="1502"/>
      <c r="GZ18" s="1502"/>
      <c r="HA18" s="1502"/>
      <c r="HB18" s="1502"/>
      <c r="HC18" s="1502"/>
      <c r="HD18" s="1502"/>
      <c r="HE18" s="1502"/>
      <c r="HF18" s="1502"/>
      <c r="HG18" s="1502"/>
      <c r="HH18" s="1502"/>
      <c r="HI18" s="1502"/>
      <c r="HJ18" s="1502"/>
      <c r="HK18" s="1502"/>
      <c r="HL18" s="1502"/>
      <c r="HM18" s="1502"/>
      <c r="HN18" s="1502"/>
      <c r="HO18" s="1502"/>
      <c r="HP18" s="1502"/>
      <c r="HQ18" s="1502"/>
      <c r="HR18" s="1502"/>
      <c r="HS18" s="1502"/>
      <c r="HT18" s="1502"/>
      <c r="HU18" s="1502"/>
      <c r="HV18" s="1502"/>
      <c r="HW18" s="1502"/>
      <c r="HX18" s="1502"/>
      <c r="HY18" s="1502"/>
      <c r="HZ18" s="1502"/>
      <c r="IA18" s="1502"/>
      <c r="IB18" s="1502"/>
      <c r="IC18" s="1502"/>
      <c r="ID18" s="1502"/>
      <c r="IE18" s="1502"/>
      <c r="IF18" s="1502"/>
      <c r="IG18" s="1502"/>
      <c r="IH18" s="1502"/>
      <c r="II18" s="1502"/>
      <c r="IJ18" s="1502"/>
      <c r="IK18" s="1502"/>
      <c r="IL18" s="1502"/>
      <c r="IM18" s="1502"/>
      <c r="IN18" s="1502"/>
      <c r="IO18" s="1502"/>
      <c r="IP18" s="1502"/>
      <c r="IQ18" s="1502"/>
      <c r="IR18" s="1502"/>
      <c r="IS18" s="1502"/>
      <c r="IT18" s="1502"/>
      <c r="IU18" s="1502"/>
    </row>
    <row r="19" spans="1:255">
      <c r="A19" s="2214" t="s">
        <v>1074</v>
      </c>
      <c r="B19" s="2211" t="s">
        <v>1040</v>
      </c>
      <c r="C19" s="2211"/>
      <c r="D19" s="2211"/>
      <c r="E19" s="2212"/>
      <c r="F19" s="2595"/>
      <c r="G19" s="2600" t="s">
        <v>4040</v>
      </c>
      <c r="H19" s="2600"/>
      <c r="I19" s="2600"/>
      <c r="J19" s="2600"/>
      <c r="K19" s="2600"/>
      <c r="L19" s="2598"/>
      <c r="M19" s="2597"/>
      <c r="N19" s="2210"/>
      <c r="O19" s="2211" t="s">
        <v>1113</v>
      </c>
      <c r="P19" s="2211"/>
      <c r="Q19" s="2211"/>
      <c r="R19" s="2211"/>
      <c r="S19" s="2213"/>
      <c r="T19" s="1502"/>
      <c r="U19" s="1502"/>
      <c r="V19" s="1502"/>
      <c r="W19" s="1502"/>
      <c r="X19" s="1502"/>
      <c r="Y19" s="1502"/>
      <c r="Z19" s="1502"/>
      <c r="AA19" s="1502"/>
      <c r="AB19" s="1502"/>
      <c r="AC19" s="1502"/>
      <c r="AD19" s="1502"/>
      <c r="AE19" s="1502"/>
      <c r="AF19" s="1502"/>
      <c r="AG19" s="1502"/>
      <c r="AH19" s="1502"/>
      <c r="AI19" s="1502"/>
      <c r="AJ19" s="1502"/>
      <c r="AK19" s="1502"/>
      <c r="AL19" s="1502"/>
      <c r="AM19" s="1502"/>
      <c r="AN19" s="1502"/>
      <c r="AO19" s="1502"/>
      <c r="AP19" s="1502"/>
      <c r="AQ19" s="1502"/>
      <c r="AR19" s="1502"/>
      <c r="AS19" s="1502"/>
      <c r="AT19" s="1502"/>
      <c r="AU19" s="1502"/>
      <c r="AV19" s="1502"/>
      <c r="AW19" s="1502"/>
      <c r="AX19" s="1502"/>
      <c r="AY19" s="1502"/>
      <c r="AZ19" s="1502"/>
      <c r="BA19" s="1502"/>
      <c r="BB19" s="1502"/>
      <c r="BC19" s="1502"/>
      <c r="BD19" s="1502"/>
      <c r="BE19" s="1502"/>
      <c r="BF19" s="1502"/>
      <c r="BG19" s="1502"/>
      <c r="BH19" s="1502"/>
      <c r="BI19" s="1502"/>
      <c r="BJ19" s="1502"/>
      <c r="BK19" s="1502"/>
      <c r="BL19" s="1502"/>
      <c r="BM19" s="1502"/>
      <c r="BN19" s="1502"/>
      <c r="BO19" s="1502"/>
      <c r="BP19" s="1502"/>
      <c r="BQ19" s="1502"/>
      <c r="BR19" s="1502"/>
      <c r="BS19" s="1502"/>
      <c r="BT19" s="1502"/>
      <c r="BU19" s="1502"/>
      <c r="BV19" s="1502"/>
      <c r="BW19" s="1502"/>
      <c r="BX19" s="1502"/>
      <c r="BY19" s="1502"/>
      <c r="BZ19" s="1502"/>
      <c r="CA19" s="1502"/>
      <c r="CB19" s="1502"/>
      <c r="CC19" s="1502"/>
      <c r="CD19" s="1502"/>
      <c r="CE19" s="1502"/>
      <c r="CF19" s="1502"/>
      <c r="CG19" s="1502"/>
      <c r="CH19" s="1502"/>
      <c r="CI19" s="1502"/>
      <c r="CJ19" s="1502"/>
      <c r="CK19" s="1502"/>
      <c r="CL19" s="1502"/>
      <c r="CM19" s="1502"/>
      <c r="CN19" s="1502"/>
      <c r="CO19" s="1502"/>
      <c r="CP19" s="1502"/>
      <c r="CQ19" s="1502"/>
      <c r="CR19" s="1502"/>
      <c r="CS19" s="1502"/>
      <c r="CT19" s="1502"/>
      <c r="CU19" s="1502"/>
      <c r="CV19" s="1502"/>
      <c r="CW19" s="1502"/>
      <c r="CX19" s="1502"/>
      <c r="CY19" s="1502"/>
      <c r="CZ19" s="1502"/>
      <c r="DA19" s="1502"/>
      <c r="DB19" s="1502"/>
      <c r="DC19" s="1502"/>
      <c r="DD19" s="1502"/>
      <c r="DE19" s="1502"/>
      <c r="DF19" s="1502"/>
      <c r="DG19" s="1502"/>
      <c r="DH19" s="1502"/>
      <c r="DI19" s="1502"/>
      <c r="DJ19" s="1502"/>
      <c r="DK19" s="1502"/>
      <c r="DL19" s="1502"/>
      <c r="DM19" s="1502"/>
      <c r="DN19" s="1502"/>
      <c r="DO19" s="1502"/>
      <c r="DP19" s="1502"/>
      <c r="DQ19" s="1502"/>
      <c r="DR19" s="1502"/>
      <c r="DS19" s="1502"/>
      <c r="DT19" s="1502"/>
      <c r="DU19" s="1502"/>
      <c r="DV19" s="1502"/>
      <c r="DW19" s="1502"/>
      <c r="DX19" s="1502"/>
      <c r="DY19" s="1502"/>
      <c r="DZ19" s="1502"/>
      <c r="EA19" s="1502"/>
      <c r="EB19" s="1502"/>
      <c r="EC19" s="1502"/>
      <c r="ED19" s="1502"/>
      <c r="EE19" s="1502"/>
      <c r="EF19" s="1502"/>
      <c r="EG19" s="1502"/>
      <c r="EH19" s="1502"/>
      <c r="EI19" s="1502"/>
      <c r="EJ19" s="1502"/>
      <c r="EK19" s="1502"/>
      <c r="EL19" s="1502"/>
      <c r="EM19" s="1502"/>
      <c r="EN19" s="1502"/>
      <c r="EO19" s="1502"/>
      <c r="EP19" s="1502"/>
      <c r="EQ19" s="1502"/>
      <c r="ER19" s="1502"/>
      <c r="ES19" s="1502"/>
      <c r="ET19" s="1502"/>
      <c r="EU19" s="1502"/>
      <c r="EV19" s="1502"/>
      <c r="EW19" s="1502"/>
      <c r="EX19" s="1502"/>
      <c r="EY19" s="1502"/>
      <c r="EZ19" s="1502"/>
      <c r="FA19" s="1502"/>
      <c r="FB19" s="1502"/>
      <c r="FC19" s="1502"/>
      <c r="FD19" s="1502"/>
      <c r="FE19" s="1502"/>
      <c r="FF19" s="1502"/>
      <c r="FG19" s="1502"/>
      <c r="FH19" s="1502"/>
      <c r="FI19" s="1502"/>
      <c r="FJ19" s="1502"/>
      <c r="FK19" s="1502"/>
      <c r="FL19" s="1502"/>
      <c r="FM19" s="1502"/>
      <c r="FN19" s="1502"/>
      <c r="FO19" s="1502"/>
      <c r="FP19" s="1502"/>
      <c r="FQ19" s="1502"/>
      <c r="FR19" s="1502"/>
      <c r="FS19" s="1502"/>
      <c r="FT19" s="1502"/>
      <c r="FU19" s="1502"/>
      <c r="FV19" s="1502"/>
      <c r="FW19" s="1502"/>
      <c r="FX19" s="1502"/>
      <c r="FY19" s="1502"/>
      <c r="FZ19" s="1502"/>
      <c r="GA19" s="1502"/>
      <c r="GB19" s="1502"/>
      <c r="GC19" s="1502"/>
      <c r="GD19" s="1502"/>
      <c r="GE19" s="1502"/>
      <c r="GF19" s="1502"/>
      <c r="GG19" s="1502"/>
      <c r="GH19" s="1502"/>
      <c r="GI19" s="1502"/>
      <c r="GJ19" s="1502"/>
      <c r="GK19" s="1502"/>
      <c r="GL19" s="1502"/>
      <c r="GM19" s="1502"/>
      <c r="GN19" s="1502"/>
      <c r="GO19" s="1502"/>
      <c r="GP19" s="1502"/>
      <c r="GQ19" s="1502"/>
      <c r="GR19" s="1502"/>
      <c r="GS19" s="1502"/>
      <c r="GT19" s="1502"/>
      <c r="GU19" s="1502"/>
      <c r="GV19" s="1502"/>
      <c r="GW19" s="1502"/>
      <c r="GX19" s="1502"/>
      <c r="GY19" s="1502"/>
      <c r="GZ19" s="1502"/>
      <c r="HA19" s="1502"/>
      <c r="HB19" s="1502"/>
      <c r="HC19" s="1502"/>
      <c r="HD19" s="1502"/>
      <c r="HE19" s="1502"/>
      <c r="HF19" s="1502"/>
      <c r="HG19" s="1502"/>
      <c r="HH19" s="1502"/>
      <c r="HI19" s="1502"/>
      <c r="HJ19" s="1502"/>
      <c r="HK19" s="1502"/>
      <c r="HL19" s="1502"/>
      <c r="HM19" s="1502"/>
      <c r="HN19" s="1502"/>
      <c r="HO19" s="1502"/>
      <c r="HP19" s="1502"/>
      <c r="HQ19" s="1502"/>
      <c r="HR19" s="1502"/>
      <c r="HS19" s="1502"/>
      <c r="HT19" s="1502"/>
      <c r="HU19" s="1502"/>
      <c r="HV19" s="1502"/>
      <c r="HW19" s="1502"/>
      <c r="HX19" s="1502"/>
      <c r="HY19" s="1502"/>
      <c r="HZ19" s="1502"/>
      <c r="IA19" s="1502"/>
      <c r="IB19" s="1502"/>
      <c r="IC19" s="1502"/>
      <c r="ID19" s="1502"/>
      <c r="IE19" s="1502"/>
      <c r="IF19" s="1502"/>
      <c r="IG19" s="1502"/>
      <c r="IH19" s="1502"/>
      <c r="II19" s="1502"/>
      <c r="IJ19" s="1502"/>
      <c r="IK19" s="1502"/>
      <c r="IL19" s="1502"/>
      <c r="IM19" s="1502"/>
      <c r="IN19" s="1502"/>
      <c r="IO19" s="1502"/>
      <c r="IP19" s="1502"/>
      <c r="IQ19" s="1502"/>
      <c r="IR19" s="1502"/>
      <c r="IS19" s="1502"/>
      <c r="IT19" s="1502"/>
      <c r="IU19" s="1502"/>
    </row>
    <row r="20" spans="1:255">
      <c r="A20" s="2214" t="s">
        <v>1774</v>
      </c>
      <c r="B20" s="2211" t="s">
        <v>1369</v>
      </c>
      <c r="C20" s="2211"/>
      <c r="D20" s="2211"/>
      <c r="E20" s="2212"/>
      <c r="F20" s="2595"/>
      <c r="G20" s="2600" t="s">
        <v>4041</v>
      </c>
      <c r="H20" s="2600"/>
      <c r="I20" s="2600"/>
      <c r="J20" s="2600"/>
      <c r="K20" s="2600"/>
      <c r="L20" s="2598"/>
      <c r="M20" s="2597"/>
      <c r="N20" s="2210"/>
      <c r="O20" s="2211" t="s">
        <v>1116</v>
      </c>
      <c r="P20" s="2211"/>
      <c r="Q20" s="2211"/>
      <c r="R20" s="2211"/>
      <c r="S20" s="2213"/>
      <c r="T20" s="1502"/>
      <c r="U20" s="1502"/>
      <c r="V20" s="1502"/>
      <c r="W20" s="1502"/>
      <c r="X20" s="1502"/>
      <c r="Y20" s="1502"/>
      <c r="Z20" s="1502"/>
      <c r="AA20" s="1502"/>
      <c r="AB20" s="1502"/>
      <c r="AC20" s="1502"/>
      <c r="AD20" s="1502"/>
      <c r="AE20" s="1502"/>
      <c r="AF20" s="1502"/>
      <c r="AG20" s="1502"/>
      <c r="AH20" s="1502"/>
      <c r="AI20" s="1502"/>
      <c r="AJ20" s="1502"/>
      <c r="AK20" s="1502"/>
      <c r="AL20" s="1502"/>
      <c r="AM20" s="1502"/>
      <c r="AN20" s="1502"/>
      <c r="AO20" s="1502"/>
      <c r="AP20" s="1502"/>
      <c r="AQ20" s="1502"/>
      <c r="AR20" s="1502"/>
      <c r="AS20" s="1502"/>
      <c r="AT20" s="1502"/>
      <c r="AU20" s="1502"/>
      <c r="AV20" s="1502"/>
      <c r="AW20" s="1502"/>
      <c r="AX20" s="1502"/>
      <c r="AY20" s="1502"/>
      <c r="AZ20" s="1502"/>
      <c r="BA20" s="1502"/>
      <c r="BB20" s="1502"/>
      <c r="BC20" s="1502"/>
      <c r="BD20" s="1502"/>
      <c r="BE20" s="1502"/>
      <c r="BF20" s="1502"/>
      <c r="BG20" s="1502"/>
      <c r="BH20" s="1502"/>
      <c r="BI20" s="1502"/>
      <c r="BJ20" s="1502"/>
      <c r="BK20" s="1502"/>
      <c r="BL20" s="1502"/>
      <c r="BM20" s="1502"/>
      <c r="BN20" s="1502"/>
      <c r="BO20" s="1502"/>
      <c r="BP20" s="1502"/>
      <c r="BQ20" s="1502"/>
      <c r="BR20" s="1502"/>
      <c r="BS20" s="1502"/>
      <c r="BT20" s="1502"/>
      <c r="BU20" s="1502"/>
      <c r="BV20" s="1502"/>
      <c r="BW20" s="1502"/>
      <c r="BX20" s="1502"/>
      <c r="BY20" s="1502"/>
      <c r="BZ20" s="1502"/>
      <c r="CA20" s="1502"/>
      <c r="CB20" s="1502"/>
      <c r="CC20" s="1502"/>
      <c r="CD20" s="1502"/>
      <c r="CE20" s="1502"/>
      <c r="CF20" s="1502"/>
      <c r="CG20" s="1502"/>
      <c r="CH20" s="1502"/>
      <c r="CI20" s="1502"/>
      <c r="CJ20" s="1502"/>
      <c r="CK20" s="1502"/>
      <c r="CL20" s="1502"/>
      <c r="CM20" s="1502"/>
      <c r="CN20" s="1502"/>
      <c r="CO20" s="1502"/>
      <c r="CP20" s="1502"/>
      <c r="CQ20" s="1502"/>
      <c r="CR20" s="1502"/>
      <c r="CS20" s="1502"/>
      <c r="CT20" s="1502"/>
      <c r="CU20" s="1502"/>
      <c r="CV20" s="1502"/>
      <c r="CW20" s="1502"/>
      <c r="CX20" s="1502"/>
      <c r="CY20" s="1502"/>
      <c r="CZ20" s="1502"/>
      <c r="DA20" s="1502"/>
      <c r="DB20" s="1502"/>
      <c r="DC20" s="1502"/>
      <c r="DD20" s="1502"/>
      <c r="DE20" s="1502"/>
      <c r="DF20" s="1502"/>
      <c r="DG20" s="1502"/>
      <c r="DH20" s="1502"/>
      <c r="DI20" s="1502"/>
      <c r="DJ20" s="1502"/>
      <c r="DK20" s="1502"/>
      <c r="DL20" s="1502"/>
      <c r="DM20" s="1502"/>
      <c r="DN20" s="1502"/>
      <c r="DO20" s="1502"/>
      <c r="DP20" s="1502"/>
      <c r="DQ20" s="1502"/>
      <c r="DR20" s="1502"/>
      <c r="DS20" s="1502"/>
      <c r="DT20" s="1502"/>
      <c r="DU20" s="1502"/>
      <c r="DV20" s="1502"/>
      <c r="DW20" s="1502"/>
      <c r="DX20" s="1502"/>
      <c r="DY20" s="1502"/>
      <c r="DZ20" s="1502"/>
      <c r="EA20" s="1502"/>
      <c r="EB20" s="1502"/>
      <c r="EC20" s="1502"/>
      <c r="ED20" s="1502"/>
      <c r="EE20" s="1502"/>
      <c r="EF20" s="1502"/>
      <c r="EG20" s="1502"/>
      <c r="EH20" s="1502"/>
      <c r="EI20" s="1502"/>
      <c r="EJ20" s="1502"/>
      <c r="EK20" s="1502"/>
      <c r="EL20" s="1502"/>
      <c r="EM20" s="1502"/>
      <c r="EN20" s="1502"/>
      <c r="EO20" s="1502"/>
      <c r="EP20" s="1502"/>
      <c r="EQ20" s="1502"/>
      <c r="ER20" s="1502"/>
      <c r="ES20" s="1502"/>
      <c r="ET20" s="1502"/>
      <c r="EU20" s="1502"/>
      <c r="EV20" s="1502"/>
      <c r="EW20" s="1502"/>
      <c r="EX20" s="1502"/>
      <c r="EY20" s="1502"/>
      <c r="EZ20" s="1502"/>
      <c r="FA20" s="1502"/>
      <c r="FB20" s="1502"/>
      <c r="FC20" s="1502"/>
      <c r="FD20" s="1502"/>
      <c r="FE20" s="1502"/>
      <c r="FF20" s="1502"/>
      <c r="FG20" s="1502"/>
      <c r="FH20" s="1502"/>
      <c r="FI20" s="1502"/>
      <c r="FJ20" s="1502"/>
      <c r="FK20" s="1502"/>
      <c r="FL20" s="1502"/>
      <c r="FM20" s="1502"/>
      <c r="FN20" s="1502"/>
      <c r="FO20" s="1502"/>
      <c r="FP20" s="1502"/>
      <c r="FQ20" s="1502"/>
      <c r="FR20" s="1502"/>
      <c r="FS20" s="1502"/>
      <c r="FT20" s="1502"/>
      <c r="FU20" s="1502"/>
      <c r="FV20" s="1502"/>
      <c r="FW20" s="1502"/>
      <c r="FX20" s="1502"/>
      <c r="FY20" s="1502"/>
      <c r="FZ20" s="1502"/>
      <c r="GA20" s="1502"/>
      <c r="GB20" s="1502"/>
      <c r="GC20" s="1502"/>
      <c r="GD20" s="1502"/>
      <c r="GE20" s="1502"/>
      <c r="GF20" s="1502"/>
      <c r="GG20" s="1502"/>
      <c r="GH20" s="1502"/>
      <c r="GI20" s="1502"/>
      <c r="GJ20" s="1502"/>
      <c r="GK20" s="1502"/>
      <c r="GL20" s="1502"/>
      <c r="GM20" s="1502"/>
      <c r="GN20" s="1502"/>
      <c r="GO20" s="1502"/>
      <c r="GP20" s="1502"/>
      <c r="GQ20" s="1502"/>
      <c r="GR20" s="1502"/>
      <c r="GS20" s="1502"/>
      <c r="GT20" s="1502"/>
      <c r="GU20" s="1502"/>
      <c r="GV20" s="1502"/>
      <c r="GW20" s="1502"/>
      <c r="GX20" s="1502"/>
      <c r="GY20" s="1502"/>
      <c r="GZ20" s="1502"/>
      <c r="HA20" s="1502"/>
      <c r="HB20" s="1502"/>
      <c r="HC20" s="1502"/>
      <c r="HD20" s="1502"/>
      <c r="HE20" s="1502"/>
      <c r="HF20" s="1502"/>
      <c r="HG20" s="1502"/>
      <c r="HH20" s="1502"/>
      <c r="HI20" s="1502"/>
      <c r="HJ20" s="1502"/>
      <c r="HK20" s="1502"/>
      <c r="HL20" s="1502"/>
      <c r="HM20" s="1502"/>
      <c r="HN20" s="1502"/>
      <c r="HO20" s="1502"/>
      <c r="HP20" s="1502"/>
      <c r="HQ20" s="1502"/>
      <c r="HR20" s="1502"/>
      <c r="HS20" s="1502"/>
      <c r="HT20" s="1502"/>
      <c r="HU20" s="1502"/>
      <c r="HV20" s="1502"/>
      <c r="HW20" s="1502"/>
      <c r="HX20" s="1502"/>
      <c r="HY20" s="1502"/>
      <c r="HZ20" s="1502"/>
      <c r="IA20" s="1502"/>
      <c r="IB20" s="1502"/>
      <c r="IC20" s="1502"/>
      <c r="ID20" s="1502"/>
      <c r="IE20" s="1502"/>
      <c r="IF20" s="1502"/>
      <c r="IG20" s="1502"/>
      <c r="IH20" s="1502"/>
      <c r="II20" s="1502"/>
      <c r="IJ20" s="1502"/>
      <c r="IK20" s="1502"/>
      <c r="IL20" s="1502"/>
      <c r="IM20" s="1502"/>
      <c r="IN20" s="1502"/>
      <c r="IO20" s="1502"/>
      <c r="IP20" s="1502"/>
      <c r="IQ20" s="1502"/>
      <c r="IR20" s="1502"/>
      <c r="IS20" s="1502"/>
      <c r="IT20" s="1502"/>
      <c r="IU20" s="1502"/>
    </row>
    <row r="21" spans="1:255">
      <c r="A21" s="2214" t="s">
        <v>1774</v>
      </c>
      <c r="B21" s="2211" t="s">
        <v>1026</v>
      </c>
      <c r="C21" s="2211"/>
      <c r="D21" s="2211"/>
      <c r="E21" s="2212"/>
      <c r="F21" s="2595"/>
      <c r="G21" s="2600" t="s">
        <v>694</v>
      </c>
      <c r="H21" s="2600"/>
      <c r="I21" s="2600"/>
      <c r="J21" s="2600"/>
      <c r="K21" s="2600"/>
      <c r="L21" s="2598"/>
      <c r="M21" s="2597"/>
      <c r="N21" s="2210"/>
      <c r="O21" s="2211" t="s">
        <v>1117</v>
      </c>
      <c r="P21" s="2211"/>
      <c r="Q21" s="2211"/>
      <c r="R21" s="2211"/>
      <c r="S21" s="2213"/>
      <c r="T21" s="1502"/>
      <c r="U21" s="1502"/>
      <c r="V21" s="1502"/>
      <c r="W21" s="1502"/>
      <c r="X21" s="1502"/>
      <c r="Y21" s="1502"/>
      <c r="Z21" s="1502"/>
      <c r="AA21" s="1502"/>
      <c r="AB21" s="1502"/>
      <c r="AC21" s="1502"/>
      <c r="AD21" s="1502"/>
      <c r="AE21" s="1502"/>
      <c r="AF21" s="1502"/>
      <c r="AG21" s="1502"/>
      <c r="AH21" s="1502"/>
      <c r="AI21" s="1502"/>
      <c r="AJ21" s="1502"/>
      <c r="AK21" s="1502"/>
      <c r="AL21" s="1502"/>
      <c r="AM21" s="1502"/>
      <c r="AN21" s="1502"/>
      <c r="AO21" s="1502"/>
      <c r="AP21" s="1502"/>
      <c r="AQ21" s="1502"/>
      <c r="AR21" s="1502"/>
      <c r="AS21" s="1502"/>
      <c r="AT21" s="1502"/>
      <c r="AU21" s="1502"/>
      <c r="AV21" s="1502"/>
      <c r="AW21" s="1502"/>
      <c r="AX21" s="1502"/>
      <c r="AY21" s="1502"/>
      <c r="AZ21" s="1502"/>
      <c r="BA21" s="1502"/>
      <c r="BB21" s="1502"/>
      <c r="BC21" s="1502"/>
      <c r="BD21" s="1502"/>
      <c r="BE21" s="1502"/>
      <c r="BF21" s="1502"/>
      <c r="BG21" s="1502"/>
      <c r="BH21" s="1502"/>
      <c r="BI21" s="1502"/>
      <c r="BJ21" s="1502"/>
      <c r="BK21" s="1502"/>
      <c r="BL21" s="1502"/>
      <c r="BM21" s="1502"/>
      <c r="BN21" s="1502"/>
      <c r="BO21" s="1502"/>
      <c r="BP21" s="1502"/>
      <c r="BQ21" s="1502"/>
      <c r="BR21" s="1502"/>
      <c r="BS21" s="1502"/>
      <c r="BT21" s="1502"/>
      <c r="BU21" s="1502"/>
      <c r="BV21" s="1502"/>
      <c r="BW21" s="1502"/>
      <c r="BX21" s="1502"/>
      <c r="BY21" s="1502"/>
      <c r="BZ21" s="1502"/>
      <c r="CA21" s="1502"/>
      <c r="CB21" s="1502"/>
      <c r="CC21" s="1502"/>
      <c r="CD21" s="1502"/>
      <c r="CE21" s="1502"/>
      <c r="CF21" s="1502"/>
      <c r="CG21" s="1502"/>
      <c r="CH21" s="1502"/>
      <c r="CI21" s="1502"/>
      <c r="CJ21" s="1502"/>
      <c r="CK21" s="1502"/>
      <c r="CL21" s="1502"/>
      <c r="CM21" s="1502"/>
      <c r="CN21" s="1502"/>
      <c r="CO21" s="1502"/>
      <c r="CP21" s="1502"/>
      <c r="CQ21" s="1502"/>
      <c r="CR21" s="1502"/>
      <c r="CS21" s="1502"/>
      <c r="CT21" s="1502"/>
      <c r="CU21" s="1502"/>
      <c r="CV21" s="1502"/>
      <c r="CW21" s="1502"/>
      <c r="CX21" s="1502"/>
      <c r="CY21" s="1502"/>
      <c r="CZ21" s="1502"/>
      <c r="DA21" s="1502"/>
      <c r="DB21" s="1502"/>
      <c r="DC21" s="1502"/>
      <c r="DD21" s="1502"/>
      <c r="DE21" s="1502"/>
      <c r="DF21" s="1502"/>
      <c r="DG21" s="1502"/>
      <c r="DH21" s="1502"/>
      <c r="DI21" s="1502"/>
      <c r="DJ21" s="1502"/>
      <c r="DK21" s="1502"/>
      <c r="DL21" s="1502"/>
      <c r="DM21" s="1502"/>
      <c r="DN21" s="1502"/>
      <c r="DO21" s="1502"/>
      <c r="DP21" s="1502"/>
      <c r="DQ21" s="1502"/>
      <c r="DR21" s="1502"/>
      <c r="DS21" s="1502"/>
      <c r="DT21" s="1502"/>
      <c r="DU21" s="1502"/>
      <c r="DV21" s="1502"/>
      <c r="DW21" s="1502"/>
      <c r="DX21" s="1502"/>
      <c r="DY21" s="1502"/>
      <c r="DZ21" s="1502"/>
      <c r="EA21" s="1502"/>
      <c r="EB21" s="1502"/>
      <c r="EC21" s="1502"/>
      <c r="ED21" s="1502"/>
      <c r="EE21" s="1502"/>
      <c r="EF21" s="1502"/>
      <c r="EG21" s="1502"/>
      <c r="EH21" s="1502"/>
      <c r="EI21" s="1502"/>
      <c r="EJ21" s="1502"/>
      <c r="EK21" s="1502"/>
      <c r="EL21" s="1502"/>
      <c r="EM21" s="1502"/>
      <c r="EN21" s="1502"/>
      <c r="EO21" s="1502"/>
      <c r="EP21" s="1502"/>
      <c r="EQ21" s="1502"/>
      <c r="ER21" s="1502"/>
      <c r="ES21" s="1502"/>
      <c r="ET21" s="1502"/>
      <c r="EU21" s="1502"/>
      <c r="EV21" s="1502"/>
      <c r="EW21" s="1502"/>
      <c r="EX21" s="1502"/>
      <c r="EY21" s="1502"/>
      <c r="EZ21" s="1502"/>
      <c r="FA21" s="1502"/>
      <c r="FB21" s="1502"/>
      <c r="FC21" s="1502"/>
      <c r="FD21" s="1502"/>
      <c r="FE21" s="1502"/>
      <c r="FF21" s="1502"/>
      <c r="FG21" s="1502"/>
      <c r="FH21" s="1502"/>
      <c r="FI21" s="1502"/>
      <c r="FJ21" s="1502"/>
      <c r="FK21" s="1502"/>
      <c r="FL21" s="1502"/>
      <c r="FM21" s="1502"/>
      <c r="FN21" s="1502"/>
      <c r="FO21" s="1502"/>
      <c r="FP21" s="1502"/>
      <c r="FQ21" s="1502"/>
      <c r="FR21" s="1502"/>
      <c r="FS21" s="1502"/>
      <c r="FT21" s="1502"/>
      <c r="FU21" s="1502"/>
      <c r="FV21" s="1502"/>
      <c r="FW21" s="1502"/>
      <c r="FX21" s="1502"/>
      <c r="FY21" s="1502"/>
      <c r="FZ21" s="1502"/>
      <c r="GA21" s="1502"/>
      <c r="GB21" s="1502"/>
      <c r="GC21" s="1502"/>
      <c r="GD21" s="1502"/>
      <c r="GE21" s="1502"/>
      <c r="GF21" s="1502"/>
      <c r="GG21" s="1502"/>
      <c r="GH21" s="1502"/>
      <c r="GI21" s="1502"/>
      <c r="GJ21" s="1502"/>
      <c r="GK21" s="1502"/>
      <c r="GL21" s="1502"/>
      <c r="GM21" s="1502"/>
      <c r="GN21" s="1502"/>
      <c r="GO21" s="1502"/>
      <c r="GP21" s="1502"/>
      <c r="GQ21" s="1502"/>
      <c r="GR21" s="1502"/>
      <c r="GS21" s="1502"/>
      <c r="GT21" s="1502"/>
      <c r="GU21" s="1502"/>
      <c r="GV21" s="1502"/>
      <c r="GW21" s="1502"/>
      <c r="GX21" s="1502"/>
      <c r="GY21" s="1502"/>
      <c r="GZ21" s="1502"/>
      <c r="HA21" s="1502"/>
      <c r="HB21" s="1502"/>
      <c r="HC21" s="1502"/>
      <c r="HD21" s="1502"/>
      <c r="HE21" s="1502"/>
      <c r="HF21" s="1502"/>
      <c r="HG21" s="1502"/>
      <c r="HH21" s="1502"/>
      <c r="HI21" s="1502"/>
      <c r="HJ21" s="1502"/>
      <c r="HK21" s="1502"/>
      <c r="HL21" s="1502"/>
      <c r="HM21" s="1502"/>
      <c r="HN21" s="1502"/>
      <c r="HO21" s="1502"/>
      <c r="HP21" s="1502"/>
      <c r="HQ21" s="1502"/>
      <c r="HR21" s="1502"/>
      <c r="HS21" s="1502"/>
      <c r="HT21" s="1502"/>
      <c r="HU21" s="1502"/>
      <c r="HV21" s="1502"/>
      <c r="HW21" s="1502"/>
      <c r="HX21" s="1502"/>
      <c r="HY21" s="1502"/>
      <c r="HZ21" s="1502"/>
      <c r="IA21" s="1502"/>
      <c r="IB21" s="1502"/>
      <c r="IC21" s="1502"/>
      <c r="ID21" s="1502"/>
      <c r="IE21" s="1502"/>
      <c r="IF21" s="1502"/>
      <c r="IG21" s="1502"/>
      <c r="IH21" s="1502"/>
      <c r="II21" s="1502"/>
      <c r="IJ21" s="1502"/>
      <c r="IK21" s="1502"/>
      <c r="IL21" s="1502"/>
      <c r="IM21" s="1502"/>
      <c r="IN21" s="1502"/>
      <c r="IO21" s="1502"/>
      <c r="IP21" s="1502"/>
      <c r="IQ21" s="1502"/>
      <c r="IR21" s="1502"/>
      <c r="IS21" s="1502"/>
      <c r="IT21" s="1502"/>
      <c r="IU21" s="1502"/>
    </row>
    <row r="22" spans="1:255">
      <c r="A22" s="2214"/>
      <c r="B22" s="2211" t="s">
        <v>4411</v>
      </c>
      <c r="C22" s="2211"/>
      <c r="D22" s="2211"/>
      <c r="E22" s="2212"/>
      <c r="F22" s="2595"/>
      <c r="G22" s="2598" t="s">
        <v>4042</v>
      </c>
      <c r="H22" s="2598"/>
      <c r="I22" s="2598"/>
      <c r="J22" s="2598"/>
      <c r="K22" s="2598"/>
      <c r="L22" s="2598"/>
      <c r="M22" s="2597"/>
      <c r="N22" s="2210" t="s">
        <v>2548</v>
      </c>
      <c r="O22" s="2211" t="s">
        <v>2549</v>
      </c>
      <c r="P22" s="2211"/>
      <c r="Q22" s="2211"/>
      <c r="R22" s="2211"/>
      <c r="S22" s="2213"/>
      <c r="T22" s="1502"/>
      <c r="U22" s="1502"/>
      <c r="V22" s="1502"/>
      <c r="W22" s="1502"/>
      <c r="X22" s="1502"/>
      <c r="Y22" s="1502"/>
      <c r="Z22" s="1502"/>
      <c r="AA22" s="1502"/>
      <c r="AB22" s="1502"/>
      <c r="AC22" s="1502"/>
      <c r="AD22" s="1502"/>
      <c r="AE22" s="1502"/>
      <c r="AF22" s="1502"/>
      <c r="AG22" s="1502"/>
      <c r="AH22" s="1502"/>
      <c r="AI22" s="1502"/>
      <c r="AJ22" s="1502"/>
      <c r="AK22" s="1502"/>
      <c r="AL22" s="1502"/>
      <c r="AM22" s="1502"/>
      <c r="AN22" s="1502"/>
      <c r="AO22" s="1502"/>
      <c r="AP22" s="1502"/>
      <c r="AQ22" s="1502"/>
      <c r="AR22" s="1502"/>
      <c r="AS22" s="1502"/>
      <c r="AT22" s="1502"/>
      <c r="AU22" s="1502"/>
      <c r="AV22" s="1502"/>
      <c r="AW22" s="1502"/>
      <c r="AX22" s="1502"/>
      <c r="AY22" s="1502"/>
      <c r="AZ22" s="1502"/>
      <c r="BA22" s="1502"/>
      <c r="BB22" s="1502"/>
      <c r="BC22" s="1502"/>
      <c r="BD22" s="1502"/>
      <c r="BE22" s="1502"/>
      <c r="BF22" s="1502"/>
      <c r="BG22" s="1502"/>
      <c r="BH22" s="1502"/>
      <c r="BI22" s="1502"/>
      <c r="BJ22" s="1502"/>
      <c r="BK22" s="1502"/>
      <c r="BL22" s="1502"/>
      <c r="BM22" s="1502"/>
      <c r="BN22" s="1502"/>
      <c r="BO22" s="1502"/>
      <c r="BP22" s="1502"/>
      <c r="BQ22" s="1502"/>
      <c r="BR22" s="1502"/>
      <c r="BS22" s="1502"/>
      <c r="BT22" s="1502"/>
      <c r="BU22" s="1502"/>
      <c r="BV22" s="1502"/>
      <c r="BW22" s="1502"/>
      <c r="BX22" s="1502"/>
      <c r="BY22" s="1502"/>
      <c r="BZ22" s="1502"/>
      <c r="CA22" s="1502"/>
      <c r="CB22" s="1502"/>
      <c r="CC22" s="1502"/>
      <c r="CD22" s="1502"/>
      <c r="CE22" s="1502"/>
      <c r="CF22" s="1502"/>
      <c r="CG22" s="1502"/>
      <c r="CH22" s="1502"/>
      <c r="CI22" s="1502"/>
      <c r="CJ22" s="1502"/>
      <c r="CK22" s="1502"/>
      <c r="CL22" s="1502"/>
      <c r="CM22" s="1502"/>
      <c r="CN22" s="1502"/>
      <c r="CO22" s="1502"/>
      <c r="CP22" s="1502"/>
      <c r="CQ22" s="1502"/>
      <c r="CR22" s="1502"/>
      <c r="CS22" s="1502"/>
      <c r="CT22" s="1502"/>
      <c r="CU22" s="1502"/>
      <c r="CV22" s="1502"/>
      <c r="CW22" s="1502"/>
      <c r="CX22" s="1502"/>
      <c r="CY22" s="1502"/>
      <c r="CZ22" s="1502"/>
      <c r="DA22" s="1502"/>
      <c r="DB22" s="1502"/>
      <c r="DC22" s="1502"/>
      <c r="DD22" s="1502"/>
      <c r="DE22" s="1502"/>
      <c r="DF22" s="1502"/>
      <c r="DG22" s="1502"/>
      <c r="DH22" s="1502"/>
      <c r="DI22" s="1502"/>
      <c r="DJ22" s="1502"/>
      <c r="DK22" s="1502"/>
      <c r="DL22" s="1502"/>
      <c r="DM22" s="1502"/>
      <c r="DN22" s="1502"/>
      <c r="DO22" s="1502"/>
      <c r="DP22" s="1502"/>
      <c r="DQ22" s="1502"/>
      <c r="DR22" s="1502"/>
      <c r="DS22" s="1502"/>
      <c r="DT22" s="1502"/>
      <c r="DU22" s="1502"/>
      <c r="DV22" s="1502"/>
      <c r="DW22" s="1502"/>
      <c r="DX22" s="1502"/>
      <c r="DY22" s="1502"/>
      <c r="DZ22" s="1502"/>
      <c r="EA22" s="1502"/>
      <c r="EB22" s="1502"/>
      <c r="EC22" s="1502"/>
      <c r="ED22" s="1502"/>
      <c r="EE22" s="1502"/>
      <c r="EF22" s="1502"/>
      <c r="EG22" s="1502"/>
      <c r="EH22" s="1502"/>
      <c r="EI22" s="1502"/>
      <c r="EJ22" s="1502"/>
      <c r="EK22" s="1502"/>
      <c r="EL22" s="1502"/>
      <c r="EM22" s="1502"/>
      <c r="EN22" s="1502"/>
      <c r="EO22" s="1502"/>
      <c r="EP22" s="1502"/>
      <c r="EQ22" s="1502"/>
      <c r="ER22" s="1502"/>
      <c r="ES22" s="1502"/>
      <c r="ET22" s="1502"/>
      <c r="EU22" s="1502"/>
      <c r="EV22" s="1502"/>
      <c r="EW22" s="1502"/>
      <c r="EX22" s="1502"/>
      <c r="EY22" s="1502"/>
      <c r="EZ22" s="1502"/>
      <c r="FA22" s="1502"/>
      <c r="FB22" s="1502"/>
      <c r="FC22" s="1502"/>
      <c r="FD22" s="1502"/>
      <c r="FE22" s="1502"/>
      <c r="FF22" s="1502"/>
      <c r="FG22" s="1502"/>
      <c r="FH22" s="1502"/>
      <c r="FI22" s="1502"/>
      <c r="FJ22" s="1502"/>
      <c r="FK22" s="1502"/>
      <c r="FL22" s="1502"/>
      <c r="FM22" s="1502"/>
      <c r="FN22" s="1502"/>
      <c r="FO22" s="1502"/>
      <c r="FP22" s="1502"/>
      <c r="FQ22" s="1502"/>
      <c r="FR22" s="1502"/>
      <c r="FS22" s="1502"/>
      <c r="FT22" s="1502"/>
      <c r="FU22" s="1502"/>
      <c r="FV22" s="1502"/>
      <c r="FW22" s="1502"/>
      <c r="FX22" s="1502"/>
      <c r="FY22" s="1502"/>
      <c r="FZ22" s="1502"/>
      <c r="GA22" s="1502"/>
      <c r="GB22" s="1502"/>
      <c r="GC22" s="1502"/>
      <c r="GD22" s="1502"/>
      <c r="GE22" s="1502"/>
      <c r="GF22" s="1502"/>
      <c r="GG22" s="1502"/>
      <c r="GH22" s="1502"/>
      <c r="GI22" s="1502"/>
      <c r="GJ22" s="1502"/>
      <c r="GK22" s="1502"/>
      <c r="GL22" s="1502"/>
      <c r="GM22" s="1502"/>
      <c r="GN22" s="1502"/>
      <c r="GO22" s="1502"/>
      <c r="GP22" s="1502"/>
      <c r="GQ22" s="1502"/>
      <c r="GR22" s="1502"/>
      <c r="GS22" s="1502"/>
      <c r="GT22" s="1502"/>
      <c r="GU22" s="1502"/>
      <c r="GV22" s="1502"/>
      <c r="GW22" s="1502"/>
      <c r="GX22" s="1502"/>
      <c r="GY22" s="1502"/>
      <c r="GZ22" s="1502"/>
      <c r="HA22" s="1502"/>
      <c r="HB22" s="1502"/>
      <c r="HC22" s="1502"/>
      <c r="HD22" s="1502"/>
      <c r="HE22" s="1502"/>
      <c r="HF22" s="1502"/>
      <c r="HG22" s="1502"/>
      <c r="HH22" s="1502"/>
      <c r="HI22" s="1502"/>
      <c r="HJ22" s="1502"/>
      <c r="HK22" s="1502"/>
      <c r="HL22" s="1502"/>
      <c r="HM22" s="1502"/>
      <c r="HN22" s="1502"/>
      <c r="HO22" s="1502"/>
      <c r="HP22" s="1502"/>
      <c r="HQ22" s="1502"/>
      <c r="HR22" s="1502"/>
      <c r="HS22" s="1502"/>
      <c r="HT22" s="1502"/>
      <c r="HU22" s="1502"/>
      <c r="HV22" s="1502"/>
      <c r="HW22" s="1502"/>
      <c r="HX22" s="1502"/>
      <c r="HY22" s="1502"/>
      <c r="HZ22" s="1502"/>
      <c r="IA22" s="1502"/>
      <c r="IB22" s="1502"/>
      <c r="IC22" s="1502"/>
      <c r="ID22" s="1502"/>
      <c r="IE22" s="1502"/>
      <c r="IF22" s="1502"/>
      <c r="IG22" s="1502"/>
      <c r="IH22" s="1502"/>
      <c r="II22" s="1502"/>
      <c r="IJ22" s="1502"/>
      <c r="IK22" s="1502"/>
      <c r="IL22" s="1502"/>
      <c r="IM22" s="1502"/>
      <c r="IN22" s="1502"/>
      <c r="IO22" s="1502"/>
      <c r="IP22" s="1502"/>
      <c r="IQ22" s="1502"/>
      <c r="IR22" s="1502"/>
      <c r="IS22" s="1502"/>
      <c r="IT22" s="1502"/>
      <c r="IU22" s="1502"/>
    </row>
    <row r="23" spans="1:255">
      <c r="A23" s="2214"/>
      <c r="B23" s="2211" t="s">
        <v>264</v>
      </c>
      <c r="C23" s="2211"/>
      <c r="D23" s="2211"/>
      <c r="E23" s="2212"/>
      <c r="F23" s="2595"/>
      <c r="G23" s="2600" t="s">
        <v>4043</v>
      </c>
      <c r="H23" s="2600"/>
      <c r="I23" s="2600"/>
      <c r="J23" s="2600"/>
      <c r="K23" s="2600"/>
      <c r="L23" s="2600"/>
      <c r="M23" s="2597"/>
      <c r="N23" s="2210"/>
      <c r="O23" s="2211" t="s">
        <v>1035</v>
      </c>
      <c r="P23" s="2211"/>
      <c r="Q23" s="2211"/>
      <c r="R23" s="2211"/>
      <c r="S23" s="2213"/>
      <c r="T23" s="1502"/>
      <c r="U23" s="1502"/>
      <c r="V23" s="1502"/>
      <c r="W23" s="1502"/>
      <c r="X23" s="1502"/>
      <c r="Y23" s="1502"/>
      <c r="Z23" s="1502"/>
      <c r="AA23" s="1502"/>
      <c r="AB23" s="1502"/>
      <c r="AC23" s="1502"/>
      <c r="AD23" s="1502"/>
      <c r="AE23" s="1502"/>
      <c r="AF23" s="1502"/>
      <c r="AG23" s="1502"/>
      <c r="AH23" s="1502"/>
      <c r="AI23" s="1502"/>
      <c r="AJ23" s="1502"/>
      <c r="AK23" s="1502"/>
      <c r="AL23" s="1502"/>
      <c r="AM23" s="1502"/>
      <c r="AN23" s="1502"/>
      <c r="AO23" s="1502"/>
      <c r="AP23" s="1502"/>
      <c r="AQ23" s="1502"/>
      <c r="AR23" s="1502"/>
      <c r="AS23" s="1502"/>
      <c r="AT23" s="1502"/>
      <c r="AU23" s="1502"/>
      <c r="AV23" s="1502"/>
      <c r="AW23" s="1502"/>
      <c r="AX23" s="1502"/>
      <c r="AY23" s="1502"/>
      <c r="AZ23" s="1502"/>
      <c r="BA23" s="1502"/>
      <c r="BB23" s="1502"/>
      <c r="BC23" s="1502"/>
      <c r="BD23" s="1502"/>
      <c r="BE23" s="1502"/>
      <c r="BF23" s="1502"/>
      <c r="BG23" s="1502"/>
      <c r="BH23" s="1502"/>
      <c r="BI23" s="1502"/>
      <c r="BJ23" s="1502"/>
      <c r="BK23" s="1502"/>
      <c r="BL23" s="1502"/>
      <c r="BM23" s="1502"/>
      <c r="BN23" s="1502"/>
      <c r="BO23" s="1502"/>
      <c r="BP23" s="1502"/>
      <c r="BQ23" s="1502"/>
      <c r="BR23" s="1502"/>
      <c r="BS23" s="1502"/>
      <c r="BT23" s="1502"/>
      <c r="BU23" s="1502"/>
      <c r="BV23" s="1502"/>
      <c r="BW23" s="1502"/>
      <c r="BX23" s="1502"/>
      <c r="BY23" s="1502"/>
      <c r="BZ23" s="1502"/>
      <c r="CA23" s="1502"/>
      <c r="CB23" s="1502"/>
      <c r="CC23" s="1502"/>
      <c r="CD23" s="1502"/>
      <c r="CE23" s="1502"/>
      <c r="CF23" s="1502"/>
      <c r="CG23" s="1502"/>
      <c r="CH23" s="1502"/>
      <c r="CI23" s="1502"/>
      <c r="CJ23" s="1502"/>
      <c r="CK23" s="1502"/>
      <c r="CL23" s="1502"/>
      <c r="CM23" s="1502"/>
      <c r="CN23" s="1502"/>
      <c r="CO23" s="1502"/>
      <c r="CP23" s="1502"/>
      <c r="CQ23" s="1502"/>
      <c r="CR23" s="1502"/>
      <c r="CS23" s="1502"/>
      <c r="CT23" s="1502"/>
      <c r="CU23" s="1502"/>
      <c r="CV23" s="1502"/>
      <c r="CW23" s="1502"/>
      <c r="CX23" s="1502"/>
      <c r="CY23" s="1502"/>
      <c r="CZ23" s="1502"/>
      <c r="DA23" s="1502"/>
      <c r="DB23" s="1502"/>
      <c r="DC23" s="1502"/>
      <c r="DD23" s="1502"/>
      <c r="DE23" s="1502"/>
      <c r="DF23" s="1502"/>
      <c r="DG23" s="1502"/>
      <c r="DH23" s="1502"/>
      <c r="DI23" s="1502"/>
      <c r="DJ23" s="1502"/>
      <c r="DK23" s="1502"/>
      <c r="DL23" s="1502"/>
      <c r="DM23" s="1502"/>
      <c r="DN23" s="1502"/>
      <c r="DO23" s="1502"/>
      <c r="DP23" s="1502"/>
      <c r="DQ23" s="1502"/>
      <c r="DR23" s="1502"/>
      <c r="DS23" s="1502"/>
      <c r="DT23" s="1502"/>
      <c r="DU23" s="1502"/>
      <c r="DV23" s="1502"/>
      <c r="DW23" s="1502"/>
      <c r="DX23" s="1502"/>
      <c r="DY23" s="1502"/>
      <c r="DZ23" s="1502"/>
      <c r="EA23" s="1502"/>
      <c r="EB23" s="1502"/>
      <c r="EC23" s="1502"/>
      <c r="ED23" s="1502"/>
      <c r="EE23" s="1502"/>
      <c r="EF23" s="1502"/>
      <c r="EG23" s="1502"/>
      <c r="EH23" s="1502"/>
      <c r="EI23" s="1502"/>
      <c r="EJ23" s="1502"/>
      <c r="EK23" s="1502"/>
      <c r="EL23" s="1502"/>
      <c r="EM23" s="1502"/>
      <c r="EN23" s="1502"/>
      <c r="EO23" s="1502"/>
      <c r="EP23" s="1502"/>
      <c r="EQ23" s="1502"/>
      <c r="ER23" s="1502"/>
      <c r="ES23" s="1502"/>
      <c r="ET23" s="1502"/>
      <c r="EU23" s="1502"/>
      <c r="EV23" s="1502"/>
      <c r="EW23" s="1502"/>
      <c r="EX23" s="1502"/>
      <c r="EY23" s="1502"/>
      <c r="EZ23" s="1502"/>
      <c r="FA23" s="1502"/>
      <c r="FB23" s="1502"/>
      <c r="FC23" s="1502"/>
      <c r="FD23" s="1502"/>
      <c r="FE23" s="1502"/>
      <c r="FF23" s="1502"/>
      <c r="FG23" s="1502"/>
      <c r="FH23" s="1502"/>
      <c r="FI23" s="1502"/>
      <c r="FJ23" s="1502"/>
      <c r="FK23" s="1502"/>
      <c r="FL23" s="1502"/>
      <c r="FM23" s="1502"/>
      <c r="FN23" s="1502"/>
      <c r="FO23" s="1502"/>
      <c r="FP23" s="1502"/>
      <c r="FQ23" s="1502"/>
      <c r="FR23" s="1502"/>
      <c r="FS23" s="1502"/>
      <c r="FT23" s="1502"/>
      <c r="FU23" s="1502"/>
      <c r="FV23" s="1502"/>
      <c r="FW23" s="1502"/>
      <c r="FX23" s="1502"/>
      <c r="FY23" s="1502"/>
      <c r="FZ23" s="1502"/>
      <c r="GA23" s="1502"/>
      <c r="GB23" s="1502"/>
      <c r="GC23" s="1502"/>
      <c r="GD23" s="1502"/>
      <c r="GE23" s="1502"/>
      <c r="GF23" s="1502"/>
      <c r="GG23" s="1502"/>
      <c r="GH23" s="1502"/>
      <c r="GI23" s="1502"/>
      <c r="GJ23" s="1502"/>
      <c r="GK23" s="1502"/>
      <c r="GL23" s="1502"/>
      <c r="GM23" s="1502"/>
      <c r="GN23" s="1502"/>
      <c r="GO23" s="1502"/>
      <c r="GP23" s="1502"/>
      <c r="GQ23" s="1502"/>
      <c r="GR23" s="1502"/>
      <c r="GS23" s="1502"/>
      <c r="GT23" s="1502"/>
      <c r="GU23" s="1502"/>
      <c r="GV23" s="1502"/>
      <c r="GW23" s="1502"/>
      <c r="GX23" s="1502"/>
      <c r="GY23" s="1502"/>
      <c r="GZ23" s="1502"/>
      <c r="HA23" s="1502"/>
      <c r="HB23" s="1502"/>
      <c r="HC23" s="1502"/>
      <c r="HD23" s="1502"/>
      <c r="HE23" s="1502"/>
      <c r="HF23" s="1502"/>
      <c r="HG23" s="1502"/>
      <c r="HH23" s="1502"/>
      <c r="HI23" s="1502"/>
      <c r="HJ23" s="1502"/>
      <c r="HK23" s="1502"/>
      <c r="HL23" s="1502"/>
      <c r="HM23" s="1502"/>
      <c r="HN23" s="1502"/>
      <c r="HO23" s="1502"/>
      <c r="HP23" s="1502"/>
      <c r="HQ23" s="1502"/>
      <c r="HR23" s="1502"/>
      <c r="HS23" s="1502"/>
      <c r="HT23" s="1502"/>
      <c r="HU23" s="1502"/>
      <c r="HV23" s="1502"/>
      <c r="HW23" s="1502"/>
      <c r="HX23" s="1502"/>
      <c r="HY23" s="1502"/>
      <c r="HZ23" s="1502"/>
      <c r="IA23" s="1502"/>
      <c r="IB23" s="1502"/>
      <c r="IC23" s="1502"/>
      <c r="ID23" s="1502"/>
      <c r="IE23" s="1502"/>
      <c r="IF23" s="1502"/>
      <c r="IG23" s="1502"/>
      <c r="IH23" s="1502"/>
      <c r="II23" s="1502"/>
      <c r="IJ23" s="1502"/>
      <c r="IK23" s="1502"/>
      <c r="IL23" s="1502"/>
      <c r="IM23" s="1502"/>
      <c r="IN23" s="1502"/>
      <c r="IO23" s="1502"/>
      <c r="IP23" s="1502"/>
      <c r="IQ23" s="1502"/>
      <c r="IR23" s="1502"/>
      <c r="IS23" s="1502"/>
      <c r="IT23" s="1502"/>
      <c r="IU23" s="1502"/>
    </row>
    <row r="24" spans="1:255">
      <c r="A24" s="2214"/>
      <c r="B24" s="2211" t="s">
        <v>1104</v>
      </c>
      <c r="E24" s="2215"/>
      <c r="F24" s="2595"/>
      <c r="G24" s="2600" t="s">
        <v>4044</v>
      </c>
      <c r="H24" s="1867"/>
      <c r="I24" s="1867"/>
      <c r="J24" s="1867"/>
      <c r="K24" s="1867"/>
      <c r="L24" s="1867"/>
      <c r="M24" s="2597"/>
      <c r="N24" s="2210" t="s">
        <v>1038</v>
      </c>
      <c r="O24" s="2211" t="s">
        <v>1039</v>
      </c>
      <c r="P24" s="2211"/>
      <c r="Q24" s="2211"/>
      <c r="R24" s="2211"/>
      <c r="S24" s="2213"/>
      <c r="T24" s="1502"/>
      <c r="U24" s="1502"/>
      <c r="V24" s="1502"/>
      <c r="W24" s="1502"/>
      <c r="X24" s="1502"/>
      <c r="Y24" s="1502"/>
      <c r="Z24" s="1502"/>
      <c r="AA24" s="1502"/>
      <c r="AB24" s="1502"/>
      <c r="AC24" s="1502"/>
      <c r="AD24" s="1502"/>
      <c r="AE24" s="1502"/>
      <c r="AF24" s="1502"/>
      <c r="AG24" s="1502"/>
      <c r="AH24" s="1502"/>
      <c r="AI24" s="1502"/>
      <c r="AJ24" s="1502"/>
      <c r="AK24" s="1502"/>
      <c r="AL24" s="1502"/>
      <c r="AM24" s="1502"/>
      <c r="AN24" s="1502"/>
      <c r="AO24" s="1502"/>
      <c r="AP24" s="1502"/>
      <c r="AQ24" s="1502"/>
      <c r="AR24" s="1502"/>
      <c r="AS24" s="1502"/>
      <c r="AT24" s="1502"/>
      <c r="AU24" s="1502"/>
      <c r="AV24" s="1502"/>
      <c r="AW24" s="1502"/>
      <c r="AX24" s="1502"/>
      <c r="AY24" s="1502"/>
      <c r="AZ24" s="1502"/>
      <c r="BA24" s="1502"/>
      <c r="BB24" s="1502"/>
      <c r="BC24" s="1502"/>
      <c r="BD24" s="1502"/>
      <c r="BE24" s="1502"/>
      <c r="BF24" s="1502"/>
      <c r="BG24" s="1502"/>
      <c r="BH24" s="1502"/>
      <c r="BI24" s="1502"/>
      <c r="BJ24" s="1502"/>
      <c r="BK24" s="1502"/>
      <c r="BL24" s="1502"/>
      <c r="BM24" s="1502"/>
      <c r="BN24" s="1502"/>
      <c r="BO24" s="1502"/>
      <c r="BP24" s="1502"/>
      <c r="BQ24" s="1502"/>
      <c r="BR24" s="1502"/>
      <c r="BS24" s="1502"/>
      <c r="BT24" s="1502"/>
      <c r="BU24" s="1502"/>
      <c r="BV24" s="1502"/>
      <c r="BW24" s="1502"/>
      <c r="BX24" s="1502"/>
      <c r="BY24" s="1502"/>
      <c r="BZ24" s="1502"/>
      <c r="CA24" s="1502"/>
      <c r="CB24" s="1502"/>
      <c r="CC24" s="1502"/>
      <c r="CD24" s="1502"/>
      <c r="CE24" s="1502"/>
      <c r="CF24" s="1502"/>
      <c r="CG24" s="1502"/>
      <c r="CH24" s="1502"/>
      <c r="CI24" s="1502"/>
      <c r="CJ24" s="1502"/>
      <c r="CK24" s="1502"/>
      <c r="CL24" s="1502"/>
      <c r="CM24" s="1502"/>
      <c r="CN24" s="1502"/>
      <c r="CO24" s="1502"/>
      <c r="CP24" s="1502"/>
      <c r="CQ24" s="1502"/>
      <c r="CR24" s="1502"/>
      <c r="CS24" s="1502"/>
      <c r="CT24" s="1502"/>
      <c r="CU24" s="1502"/>
      <c r="CV24" s="1502"/>
      <c r="CW24" s="1502"/>
      <c r="CX24" s="1502"/>
      <c r="CY24" s="1502"/>
      <c r="CZ24" s="1502"/>
      <c r="DA24" s="1502"/>
      <c r="DB24" s="1502"/>
      <c r="DC24" s="1502"/>
      <c r="DD24" s="1502"/>
      <c r="DE24" s="1502"/>
      <c r="DF24" s="1502"/>
      <c r="DG24" s="1502"/>
      <c r="DH24" s="1502"/>
      <c r="DI24" s="1502"/>
      <c r="DJ24" s="1502"/>
      <c r="DK24" s="1502"/>
      <c r="DL24" s="1502"/>
      <c r="DM24" s="1502"/>
      <c r="DN24" s="1502"/>
      <c r="DO24" s="1502"/>
      <c r="DP24" s="1502"/>
      <c r="DQ24" s="1502"/>
      <c r="DR24" s="1502"/>
      <c r="DS24" s="1502"/>
      <c r="DT24" s="1502"/>
      <c r="DU24" s="1502"/>
      <c r="DV24" s="1502"/>
      <c r="DW24" s="1502"/>
      <c r="DX24" s="1502"/>
      <c r="DY24" s="1502"/>
      <c r="DZ24" s="1502"/>
      <c r="EA24" s="1502"/>
      <c r="EB24" s="1502"/>
      <c r="EC24" s="1502"/>
      <c r="ED24" s="1502"/>
      <c r="EE24" s="1502"/>
      <c r="EF24" s="1502"/>
      <c r="EG24" s="1502"/>
      <c r="EH24" s="1502"/>
      <c r="EI24" s="1502"/>
      <c r="EJ24" s="1502"/>
      <c r="EK24" s="1502"/>
      <c r="EL24" s="1502"/>
      <c r="EM24" s="1502"/>
      <c r="EN24" s="1502"/>
      <c r="EO24" s="1502"/>
      <c r="EP24" s="1502"/>
      <c r="EQ24" s="1502"/>
      <c r="ER24" s="1502"/>
      <c r="ES24" s="1502"/>
      <c r="ET24" s="1502"/>
      <c r="EU24" s="1502"/>
      <c r="EV24" s="1502"/>
      <c r="EW24" s="1502"/>
      <c r="EX24" s="1502"/>
      <c r="EY24" s="1502"/>
      <c r="EZ24" s="1502"/>
      <c r="FA24" s="1502"/>
      <c r="FB24" s="1502"/>
      <c r="FC24" s="1502"/>
      <c r="FD24" s="1502"/>
      <c r="FE24" s="1502"/>
      <c r="FF24" s="1502"/>
      <c r="FG24" s="1502"/>
      <c r="FH24" s="1502"/>
      <c r="FI24" s="1502"/>
      <c r="FJ24" s="1502"/>
      <c r="FK24" s="1502"/>
      <c r="FL24" s="1502"/>
      <c r="FM24" s="1502"/>
      <c r="FN24" s="1502"/>
      <c r="FO24" s="1502"/>
      <c r="FP24" s="1502"/>
      <c r="FQ24" s="1502"/>
      <c r="FR24" s="1502"/>
      <c r="FS24" s="1502"/>
      <c r="FT24" s="1502"/>
      <c r="FU24" s="1502"/>
      <c r="FV24" s="1502"/>
      <c r="FW24" s="1502"/>
      <c r="FX24" s="1502"/>
      <c r="FY24" s="1502"/>
      <c r="FZ24" s="1502"/>
      <c r="GA24" s="1502"/>
      <c r="GB24" s="1502"/>
      <c r="GC24" s="1502"/>
      <c r="GD24" s="1502"/>
      <c r="GE24" s="1502"/>
      <c r="GF24" s="1502"/>
      <c r="GG24" s="1502"/>
      <c r="GH24" s="1502"/>
      <c r="GI24" s="1502"/>
      <c r="GJ24" s="1502"/>
      <c r="GK24" s="1502"/>
      <c r="GL24" s="1502"/>
      <c r="GM24" s="1502"/>
      <c r="GN24" s="1502"/>
      <c r="GO24" s="1502"/>
      <c r="GP24" s="1502"/>
      <c r="GQ24" s="1502"/>
      <c r="GR24" s="1502"/>
      <c r="GS24" s="1502"/>
      <c r="GT24" s="1502"/>
      <c r="GU24" s="1502"/>
      <c r="GV24" s="1502"/>
      <c r="GW24" s="1502"/>
      <c r="GX24" s="1502"/>
      <c r="GY24" s="1502"/>
      <c r="GZ24" s="1502"/>
      <c r="HA24" s="1502"/>
      <c r="HB24" s="1502"/>
      <c r="HC24" s="1502"/>
      <c r="HD24" s="1502"/>
      <c r="HE24" s="1502"/>
      <c r="HF24" s="1502"/>
      <c r="HG24" s="1502"/>
      <c r="HH24" s="1502"/>
      <c r="HI24" s="1502"/>
      <c r="HJ24" s="1502"/>
      <c r="HK24" s="1502"/>
      <c r="HL24" s="1502"/>
      <c r="HM24" s="1502"/>
      <c r="HN24" s="1502"/>
      <c r="HO24" s="1502"/>
      <c r="HP24" s="1502"/>
      <c r="HQ24" s="1502"/>
      <c r="HR24" s="1502"/>
      <c r="HS24" s="1502"/>
      <c r="HT24" s="1502"/>
      <c r="HU24" s="1502"/>
      <c r="HV24" s="1502"/>
      <c r="HW24" s="1502"/>
      <c r="HX24" s="1502"/>
      <c r="HY24" s="1502"/>
      <c r="HZ24" s="1502"/>
      <c r="IA24" s="1502"/>
      <c r="IB24" s="1502"/>
      <c r="IC24" s="1502"/>
      <c r="ID24" s="1502"/>
      <c r="IE24" s="1502"/>
      <c r="IF24" s="1502"/>
      <c r="IG24" s="1502"/>
      <c r="IH24" s="1502"/>
      <c r="II24" s="1502"/>
      <c r="IJ24" s="1502"/>
      <c r="IK24" s="1502"/>
      <c r="IL24" s="1502"/>
      <c r="IM24" s="1502"/>
      <c r="IN24" s="1502"/>
      <c r="IO24" s="1502"/>
      <c r="IP24" s="1502"/>
      <c r="IQ24" s="1502"/>
      <c r="IR24" s="1502"/>
      <c r="IS24" s="1502"/>
      <c r="IT24" s="1502"/>
      <c r="IU24" s="1502"/>
    </row>
    <row r="25" spans="1:255">
      <c r="A25" s="2214"/>
      <c r="B25" s="2211" t="s">
        <v>1107</v>
      </c>
      <c r="E25" s="2215"/>
      <c r="F25" s="2595"/>
      <c r="G25" s="2598" t="s">
        <v>4045</v>
      </c>
      <c r="H25" s="2598"/>
      <c r="I25" s="2598"/>
      <c r="J25" s="2598"/>
      <c r="K25" s="2598"/>
      <c r="L25" s="2598"/>
      <c r="M25" s="2597"/>
      <c r="N25" s="2210"/>
      <c r="P25" s="2211"/>
      <c r="Q25" s="2211"/>
      <c r="R25" s="2211"/>
      <c r="S25" s="2213"/>
      <c r="T25" s="1502"/>
      <c r="U25" s="1502"/>
      <c r="V25" s="1502"/>
      <c r="W25" s="1502"/>
      <c r="X25" s="1502"/>
      <c r="Y25" s="1502"/>
      <c r="Z25" s="1502"/>
      <c r="AA25" s="1502"/>
      <c r="AB25" s="1502"/>
      <c r="AC25" s="1502"/>
      <c r="AD25" s="1502"/>
      <c r="AE25" s="1502"/>
      <c r="AF25" s="1502"/>
      <c r="AG25" s="1502"/>
      <c r="AH25" s="1502"/>
      <c r="AI25" s="1502"/>
      <c r="AJ25" s="1502"/>
      <c r="AK25" s="1502"/>
      <c r="AL25" s="1502"/>
      <c r="AM25" s="1502"/>
      <c r="AN25" s="1502"/>
      <c r="AO25" s="1502"/>
      <c r="AP25" s="1502"/>
      <c r="AQ25" s="1502"/>
      <c r="AR25" s="1502"/>
      <c r="AS25" s="1502"/>
      <c r="AT25" s="1502"/>
      <c r="AU25" s="1502"/>
      <c r="AV25" s="1502"/>
      <c r="AW25" s="1502"/>
      <c r="AX25" s="1502"/>
      <c r="AY25" s="1502"/>
      <c r="AZ25" s="1502"/>
      <c r="BA25" s="1502"/>
      <c r="BB25" s="1502"/>
      <c r="BC25" s="1502"/>
      <c r="BD25" s="1502"/>
      <c r="BE25" s="1502"/>
      <c r="BF25" s="1502"/>
      <c r="BG25" s="1502"/>
      <c r="BH25" s="1502"/>
      <c r="BI25" s="1502"/>
      <c r="BJ25" s="1502"/>
      <c r="BK25" s="1502"/>
      <c r="BL25" s="1502"/>
      <c r="BM25" s="1502"/>
      <c r="BN25" s="1502"/>
      <c r="BO25" s="1502"/>
      <c r="BP25" s="1502"/>
      <c r="BQ25" s="1502"/>
      <c r="BR25" s="1502"/>
      <c r="BS25" s="1502"/>
      <c r="BT25" s="1502"/>
      <c r="BU25" s="1502"/>
      <c r="BV25" s="1502"/>
      <c r="BW25" s="1502"/>
      <c r="BX25" s="1502"/>
      <c r="BY25" s="1502"/>
      <c r="BZ25" s="1502"/>
      <c r="CA25" s="1502"/>
      <c r="CB25" s="1502"/>
      <c r="CC25" s="1502"/>
      <c r="CD25" s="1502"/>
      <c r="CE25" s="1502"/>
      <c r="CF25" s="1502"/>
      <c r="CG25" s="1502"/>
      <c r="CH25" s="1502"/>
      <c r="CI25" s="1502"/>
      <c r="CJ25" s="1502"/>
      <c r="CK25" s="1502"/>
      <c r="CL25" s="1502"/>
      <c r="CM25" s="1502"/>
      <c r="CN25" s="1502"/>
      <c r="CO25" s="1502"/>
      <c r="CP25" s="1502"/>
      <c r="CQ25" s="1502"/>
      <c r="CR25" s="1502"/>
      <c r="CS25" s="1502"/>
      <c r="CT25" s="1502"/>
      <c r="CU25" s="1502"/>
      <c r="CV25" s="1502"/>
      <c r="CW25" s="1502"/>
      <c r="CX25" s="1502"/>
      <c r="CY25" s="1502"/>
      <c r="CZ25" s="1502"/>
      <c r="DA25" s="1502"/>
      <c r="DB25" s="1502"/>
      <c r="DC25" s="1502"/>
      <c r="DD25" s="1502"/>
      <c r="DE25" s="1502"/>
      <c r="DF25" s="1502"/>
      <c r="DG25" s="1502"/>
      <c r="DH25" s="1502"/>
      <c r="DI25" s="1502"/>
      <c r="DJ25" s="1502"/>
      <c r="DK25" s="1502"/>
      <c r="DL25" s="1502"/>
      <c r="DM25" s="1502"/>
      <c r="DN25" s="1502"/>
      <c r="DO25" s="1502"/>
      <c r="DP25" s="1502"/>
      <c r="DQ25" s="1502"/>
      <c r="DR25" s="1502"/>
      <c r="DS25" s="1502"/>
      <c r="DT25" s="1502"/>
      <c r="DU25" s="1502"/>
      <c r="DV25" s="1502"/>
      <c r="DW25" s="1502"/>
      <c r="DX25" s="1502"/>
      <c r="DY25" s="1502"/>
      <c r="DZ25" s="1502"/>
      <c r="EA25" s="1502"/>
      <c r="EB25" s="1502"/>
      <c r="EC25" s="1502"/>
      <c r="ED25" s="1502"/>
      <c r="EE25" s="1502"/>
      <c r="EF25" s="1502"/>
      <c r="EG25" s="1502"/>
      <c r="EH25" s="1502"/>
      <c r="EI25" s="1502"/>
      <c r="EJ25" s="1502"/>
      <c r="EK25" s="1502"/>
      <c r="EL25" s="1502"/>
      <c r="EM25" s="1502"/>
      <c r="EN25" s="1502"/>
      <c r="EO25" s="1502"/>
      <c r="EP25" s="1502"/>
      <c r="EQ25" s="1502"/>
      <c r="ER25" s="1502"/>
      <c r="ES25" s="1502"/>
      <c r="ET25" s="1502"/>
      <c r="EU25" s="1502"/>
      <c r="EV25" s="1502"/>
      <c r="EW25" s="1502"/>
      <c r="EX25" s="1502"/>
      <c r="EY25" s="1502"/>
      <c r="EZ25" s="1502"/>
      <c r="FA25" s="1502"/>
      <c r="FB25" s="1502"/>
      <c r="FC25" s="1502"/>
      <c r="FD25" s="1502"/>
      <c r="FE25" s="1502"/>
      <c r="FF25" s="1502"/>
      <c r="FG25" s="1502"/>
      <c r="FH25" s="1502"/>
      <c r="FI25" s="1502"/>
      <c r="FJ25" s="1502"/>
      <c r="FK25" s="1502"/>
      <c r="FL25" s="1502"/>
      <c r="FM25" s="1502"/>
      <c r="FN25" s="1502"/>
      <c r="FO25" s="1502"/>
      <c r="FP25" s="1502"/>
      <c r="FQ25" s="1502"/>
      <c r="FR25" s="1502"/>
      <c r="FS25" s="1502"/>
      <c r="FT25" s="1502"/>
      <c r="FU25" s="1502"/>
      <c r="FV25" s="1502"/>
      <c r="FW25" s="1502"/>
      <c r="FX25" s="1502"/>
      <c r="FY25" s="1502"/>
      <c r="FZ25" s="1502"/>
      <c r="GA25" s="1502"/>
      <c r="GB25" s="1502"/>
      <c r="GC25" s="1502"/>
      <c r="GD25" s="1502"/>
      <c r="GE25" s="1502"/>
      <c r="GF25" s="1502"/>
      <c r="GG25" s="1502"/>
      <c r="GH25" s="1502"/>
      <c r="GI25" s="1502"/>
      <c r="GJ25" s="1502"/>
      <c r="GK25" s="1502"/>
      <c r="GL25" s="1502"/>
      <c r="GM25" s="1502"/>
      <c r="GN25" s="1502"/>
      <c r="GO25" s="1502"/>
      <c r="GP25" s="1502"/>
      <c r="GQ25" s="1502"/>
      <c r="GR25" s="1502"/>
      <c r="GS25" s="1502"/>
      <c r="GT25" s="1502"/>
      <c r="GU25" s="1502"/>
      <c r="GV25" s="1502"/>
      <c r="GW25" s="1502"/>
      <c r="GX25" s="1502"/>
      <c r="GY25" s="1502"/>
      <c r="GZ25" s="1502"/>
      <c r="HA25" s="1502"/>
      <c r="HB25" s="1502"/>
      <c r="HC25" s="1502"/>
      <c r="HD25" s="1502"/>
      <c r="HE25" s="1502"/>
      <c r="HF25" s="1502"/>
      <c r="HG25" s="1502"/>
      <c r="HH25" s="1502"/>
      <c r="HI25" s="1502"/>
      <c r="HJ25" s="1502"/>
      <c r="HK25" s="1502"/>
      <c r="HL25" s="1502"/>
      <c r="HM25" s="1502"/>
      <c r="HN25" s="1502"/>
      <c r="HO25" s="1502"/>
      <c r="HP25" s="1502"/>
      <c r="HQ25" s="1502"/>
      <c r="HR25" s="1502"/>
      <c r="HS25" s="1502"/>
      <c r="HT25" s="1502"/>
      <c r="HU25" s="1502"/>
      <c r="HV25" s="1502"/>
      <c r="HW25" s="1502"/>
      <c r="HX25" s="1502"/>
      <c r="HY25" s="1502"/>
      <c r="HZ25" s="1502"/>
      <c r="IA25" s="1502"/>
      <c r="IB25" s="1502"/>
      <c r="IC25" s="1502"/>
      <c r="ID25" s="1502"/>
      <c r="IE25" s="1502"/>
      <c r="IF25" s="1502"/>
      <c r="IG25" s="1502"/>
      <c r="IH25" s="1502"/>
      <c r="II25" s="1502"/>
      <c r="IJ25" s="1502"/>
      <c r="IK25" s="1502"/>
      <c r="IL25" s="1502"/>
      <c r="IM25" s="1502"/>
      <c r="IN25" s="1502"/>
      <c r="IO25" s="1502"/>
      <c r="IP25" s="1502"/>
      <c r="IQ25" s="1502"/>
      <c r="IR25" s="1502"/>
      <c r="IS25" s="1502"/>
      <c r="IT25" s="1502"/>
      <c r="IU25" s="1502"/>
    </row>
    <row r="26" spans="1:255">
      <c r="A26" s="2214"/>
      <c r="B26" s="2211"/>
      <c r="C26" s="2211"/>
      <c r="D26" s="2211"/>
      <c r="E26" s="2212"/>
      <c r="F26" s="2595"/>
      <c r="G26" s="2598"/>
      <c r="H26" s="2598"/>
      <c r="I26" s="2598"/>
      <c r="J26" s="2598"/>
      <c r="K26" s="2598"/>
      <c r="L26" s="2599"/>
      <c r="M26" s="2597"/>
      <c r="N26" s="2210"/>
      <c r="O26" s="2211"/>
      <c r="P26" s="2211"/>
      <c r="Q26" s="2211"/>
      <c r="R26" s="2211"/>
      <c r="S26" s="2216"/>
      <c r="T26" s="1502"/>
      <c r="U26" s="1502"/>
      <c r="V26" s="1502"/>
      <c r="W26" s="1502"/>
      <c r="X26" s="1502"/>
      <c r="Y26" s="1502"/>
      <c r="Z26" s="1502"/>
      <c r="AA26" s="1502"/>
      <c r="AB26" s="1502"/>
      <c r="AC26" s="1502"/>
      <c r="AD26" s="1502"/>
      <c r="AE26" s="1502"/>
      <c r="AF26" s="1502"/>
      <c r="AG26" s="1502"/>
      <c r="AH26" s="1502"/>
      <c r="AI26" s="1502"/>
      <c r="AJ26" s="1502"/>
      <c r="AK26" s="1502"/>
      <c r="AL26" s="1502"/>
      <c r="AM26" s="1502"/>
      <c r="AN26" s="1502"/>
      <c r="AO26" s="1502"/>
      <c r="AP26" s="1502"/>
      <c r="AQ26" s="1502"/>
      <c r="AR26" s="1502"/>
      <c r="AS26" s="1502"/>
      <c r="AT26" s="1502"/>
      <c r="AU26" s="1502"/>
      <c r="AV26" s="1502"/>
      <c r="AW26" s="1502"/>
      <c r="AX26" s="1502"/>
      <c r="AY26" s="1502"/>
      <c r="AZ26" s="1502"/>
      <c r="BA26" s="1502"/>
      <c r="BB26" s="1502"/>
      <c r="BC26" s="1502"/>
      <c r="BD26" s="1502"/>
      <c r="BE26" s="1502"/>
      <c r="BF26" s="1502"/>
      <c r="BG26" s="1502"/>
      <c r="BH26" s="1502"/>
      <c r="BI26" s="1502"/>
      <c r="BJ26" s="1502"/>
      <c r="BK26" s="1502"/>
      <c r="BL26" s="1502"/>
      <c r="BM26" s="1502"/>
      <c r="BN26" s="1502"/>
      <c r="BO26" s="1502"/>
      <c r="BP26" s="1502"/>
      <c r="BQ26" s="1502"/>
      <c r="BR26" s="1502"/>
      <c r="BS26" s="1502"/>
      <c r="BT26" s="1502"/>
      <c r="BU26" s="1502"/>
      <c r="BV26" s="1502"/>
      <c r="BW26" s="1502"/>
      <c r="BX26" s="1502"/>
      <c r="BY26" s="1502"/>
      <c r="BZ26" s="1502"/>
      <c r="CA26" s="1502"/>
      <c r="CB26" s="1502"/>
      <c r="CC26" s="1502"/>
      <c r="CD26" s="1502"/>
      <c r="CE26" s="1502"/>
      <c r="CF26" s="1502"/>
      <c r="CG26" s="1502"/>
      <c r="CH26" s="1502"/>
      <c r="CI26" s="1502"/>
      <c r="CJ26" s="1502"/>
      <c r="CK26" s="1502"/>
      <c r="CL26" s="1502"/>
      <c r="CM26" s="1502"/>
      <c r="CN26" s="1502"/>
      <c r="CO26" s="1502"/>
      <c r="CP26" s="1502"/>
      <c r="CQ26" s="1502"/>
      <c r="CR26" s="1502"/>
      <c r="CS26" s="1502"/>
      <c r="CT26" s="1502"/>
      <c r="CU26" s="1502"/>
      <c r="CV26" s="1502"/>
      <c r="CW26" s="1502"/>
      <c r="CX26" s="1502"/>
      <c r="CY26" s="1502"/>
      <c r="CZ26" s="1502"/>
      <c r="DA26" s="1502"/>
      <c r="DB26" s="1502"/>
      <c r="DC26" s="1502"/>
      <c r="DD26" s="1502"/>
      <c r="DE26" s="1502"/>
      <c r="DF26" s="1502"/>
      <c r="DG26" s="1502"/>
      <c r="DH26" s="1502"/>
      <c r="DI26" s="1502"/>
      <c r="DJ26" s="1502"/>
      <c r="DK26" s="1502"/>
      <c r="DL26" s="1502"/>
      <c r="DM26" s="1502"/>
      <c r="DN26" s="1502"/>
      <c r="DO26" s="1502"/>
      <c r="DP26" s="1502"/>
      <c r="DQ26" s="1502"/>
      <c r="DR26" s="1502"/>
      <c r="DS26" s="1502"/>
      <c r="DT26" s="1502"/>
      <c r="DU26" s="1502"/>
      <c r="DV26" s="1502"/>
      <c r="DW26" s="1502"/>
      <c r="DX26" s="1502"/>
      <c r="DY26" s="1502"/>
      <c r="DZ26" s="1502"/>
      <c r="EA26" s="1502"/>
      <c r="EB26" s="1502"/>
      <c r="EC26" s="1502"/>
      <c r="ED26" s="1502"/>
      <c r="EE26" s="1502"/>
      <c r="EF26" s="1502"/>
      <c r="EG26" s="1502"/>
      <c r="EH26" s="1502"/>
      <c r="EI26" s="1502"/>
      <c r="EJ26" s="1502"/>
      <c r="EK26" s="1502"/>
      <c r="EL26" s="1502"/>
      <c r="EM26" s="1502"/>
      <c r="EN26" s="1502"/>
      <c r="EO26" s="1502"/>
      <c r="EP26" s="1502"/>
      <c r="EQ26" s="1502"/>
      <c r="ER26" s="1502"/>
      <c r="ES26" s="1502"/>
      <c r="ET26" s="1502"/>
      <c r="EU26" s="1502"/>
      <c r="EV26" s="1502"/>
      <c r="EW26" s="1502"/>
      <c r="EX26" s="1502"/>
      <c r="EY26" s="1502"/>
      <c r="EZ26" s="1502"/>
      <c r="FA26" s="1502"/>
      <c r="FB26" s="1502"/>
      <c r="FC26" s="1502"/>
      <c r="FD26" s="1502"/>
      <c r="FE26" s="1502"/>
      <c r="FF26" s="1502"/>
      <c r="FG26" s="1502"/>
      <c r="FH26" s="1502"/>
      <c r="FI26" s="1502"/>
      <c r="FJ26" s="1502"/>
      <c r="FK26" s="1502"/>
      <c r="FL26" s="1502"/>
      <c r="FM26" s="1502"/>
      <c r="FN26" s="1502"/>
      <c r="FO26" s="1502"/>
      <c r="FP26" s="1502"/>
      <c r="FQ26" s="1502"/>
      <c r="FR26" s="1502"/>
      <c r="FS26" s="1502"/>
      <c r="FT26" s="1502"/>
      <c r="FU26" s="1502"/>
      <c r="FV26" s="1502"/>
      <c r="FW26" s="1502"/>
      <c r="FX26" s="1502"/>
      <c r="FY26" s="1502"/>
      <c r="FZ26" s="1502"/>
      <c r="GA26" s="1502"/>
      <c r="GB26" s="1502"/>
      <c r="GC26" s="1502"/>
      <c r="GD26" s="1502"/>
      <c r="GE26" s="1502"/>
      <c r="GF26" s="1502"/>
      <c r="GG26" s="1502"/>
      <c r="GH26" s="1502"/>
      <c r="GI26" s="1502"/>
      <c r="GJ26" s="1502"/>
      <c r="GK26" s="1502"/>
      <c r="GL26" s="1502"/>
      <c r="GM26" s="1502"/>
      <c r="GN26" s="1502"/>
      <c r="GO26" s="1502"/>
      <c r="GP26" s="1502"/>
      <c r="GQ26" s="1502"/>
      <c r="GR26" s="1502"/>
      <c r="GS26" s="1502"/>
      <c r="GT26" s="1502"/>
      <c r="GU26" s="1502"/>
      <c r="GV26" s="1502"/>
      <c r="GW26" s="1502"/>
      <c r="GX26" s="1502"/>
      <c r="GY26" s="1502"/>
      <c r="GZ26" s="1502"/>
      <c r="HA26" s="1502"/>
      <c r="HB26" s="1502"/>
      <c r="HC26" s="1502"/>
      <c r="HD26" s="1502"/>
      <c r="HE26" s="1502"/>
      <c r="HF26" s="1502"/>
      <c r="HG26" s="1502"/>
      <c r="HH26" s="1502"/>
      <c r="HI26" s="1502"/>
      <c r="HJ26" s="1502"/>
      <c r="HK26" s="1502"/>
      <c r="HL26" s="1502"/>
      <c r="HM26" s="1502"/>
      <c r="HN26" s="1502"/>
      <c r="HO26" s="1502"/>
      <c r="HP26" s="1502"/>
      <c r="HQ26" s="1502"/>
      <c r="HR26" s="1502"/>
      <c r="HS26" s="1502"/>
      <c r="HT26" s="1502"/>
      <c r="HU26" s="1502"/>
      <c r="HV26" s="1502"/>
      <c r="HW26" s="1502"/>
      <c r="HX26" s="1502"/>
      <c r="HY26" s="1502"/>
      <c r="HZ26" s="1502"/>
      <c r="IA26" s="1502"/>
      <c r="IB26" s="1502"/>
      <c r="IC26" s="1502"/>
      <c r="ID26" s="1502"/>
      <c r="IE26" s="1502"/>
      <c r="IF26" s="1502"/>
      <c r="IG26" s="1502"/>
      <c r="IH26" s="1502"/>
      <c r="II26" s="1502"/>
      <c r="IJ26" s="1502"/>
      <c r="IK26" s="1502"/>
      <c r="IL26" s="1502"/>
      <c r="IM26" s="1502"/>
      <c r="IN26" s="1502"/>
      <c r="IO26" s="1502"/>
      <c r="IP26" s="1502"/>
      <c r="IQ26" s="1502"/>
      <c r="IR26" s="1502"/>
      <c r="IS26" s="1502"/>
      <c r="IT26" s="1502"/>
      <c r="IU26" s="1502"/>
    </row>
    <row r="27" spans="1:255">
      <c r="A27" s="2217" t="s">
        <v>1774</v>
      </c>
      <c r="B27" s="2218" t="s">
        <v>1370</v>
      </c>
      <c r="C27" s="2218" t="s">
        <v>1371</v>
      </c>
      <c r="D27" s="2219" t="s">
        <v>1372</v>
      </c>
      <c r="E27" s="2220" t="s">
        <v>1774</v>
      </c>
      <c r="F27" s="3821" t="s">
        <v>1950</v>
      </c>
      <c r="G27" s="3822"/>
      <c r="H27" s="2218"/>
      <c r="I27" s="2218"/>
      <c r="J27" s="2218" t="s">
        <v>1373</v>
      </c>
      <c r="K27" s="2221" t="s">
        <v>1374</v>
      </c>
      <c r="L27" s="2222"/>
      <c r="M27" s="2220"/>
      <c r="N27" s="3833" t="s">
        <v>1375</v>
      </c>
      <c r="O27" s="3834"/>
      <c r="P27" s="3834"/>
      <c r="Q27" s="3834"/>
      <c r="R27" s="3834"/>
      <c r="S27" s="3835"/>
      <c r="T27" s="1502"/>
      <c r="U27" s="1502"/>
      <c r="V27" s="1502"/>
      <c r="W27" s="1502"/>
      <c r="X27" s="1502"/>
      <c r="Y27" s="1502"/>
      <c r="Z27" s="1502"/>
      <c r="AA27" s="1502"/>
      <c r="AB27" s="1502"/>
      <c r="AC27" s="1502"/>
      <c r="AD27" s="1502"/>
      <c r="AE27" s="1502"/>
      <c r="AF27" s="1502"/>
      <c r="AG27" s="1502"/>
      <c r="AH27" s="1502"/>
      <c r="AI27" s="1502"/>
      <c r="AJ27" s="1502"/>
      <c r="AK27" s="1502"/>
      <c r="AL27" s="1502"/>
      <c r="AM27" s="1502"/>
      <c r="AN27" s="1502"/>
      <c r="AO27" s="1502"/>
      <c r="AP27" s="1502"/>
      <c r="AQ27" s="1502"/>
      <c r="AR27" s="1502"/>
      <c r="AS27" s="1502"/>
      <c r="AT27" s="1502"/>
      <c r="AU27" s="1502"/>
      <c r="AV27" s="1502"/>
      <c r="AW27" s="1502"/>
      <c r="AX27" s="1502"/>
      <c r="AY27" s="1502"/>
      <c r="AZ27" s="1502"/>
      <c r="BA27" s="1502"/>
      <c r="BB27" s="1502"/>
      <c r="BC27" s="1502"/>
      <c r="BD27" s="1502"/>
      <c r="BE27" s="1502"/>
      <c r="BF27" s="1502"/>
      <c r="BG27" s="1502"/>
      <c r="BH27" s="1502"/>
      <c r="BI27" s="1502"/>
      <c r="BJ27" s="1502"/>
      <c r="BK27" s="1502"/>
      <c r="BL27" s="1502"/>
      <c r="BM27" s="1502"/>
      <c r="BN27" s="1502"/>
      <c r="BO27" s="1502"/>
      <c r="BP27" s="1502"/>
      <c r="BQ27" s="1502"/>
      <c r="BR27" s="1502"/>
      <c r="BS27" s="1502"/>
      <c r="BT27" s="1502"/>
      <c r="BU27" s="1502"/>
      <c r="BV27" s="1502"/>
      <c r="BW27" s="1502"/>
      <c r="BX27" s="1502"/>
      <c r="BY27" s="1502"/>
      <c r="BZ27" s="1502"/>
      <c r="CA27" s="1502"/>
      <c r="CB27" s="1502"/>
      <c r="CC27" s="1502"/>
      <c r="CD27" s="1502"/>
      <c r="CE27" s="1502"/>
      <c r="CF27" s="1502"/>
      <c r="CG27" s="1502"/>
      <c r="CH27" s="1502"/>
      <c r="CI27" s="1502"/>
      <c r="CJ27" s="1502"/>
      <c r="CK27" s="1502"/>
      <c r="CL27" s="1502"/>
      <c r="CM27" s="1502"/>
      <c r="CN27" s="1502"/>
      <c r="CO27" s="1502"/>
      <c r="CP27" s="1502"/>
      <c r="CQ27" s="1502"/>
      <c r="CR27" s="1502"/>
      <c r="CS27" s="1502"/>
      <c r="CT27" s="1502"/>
      <c r="CU27" s="1502"/>
      <c r="CV27" s="1502"/>
      <c r="CW27" s="1502"/>
      <c r="CX27" s="1502"/>
      <c r="CY27" s="1502"/>
      <c r="CZ27" s="1502"/>
      <c r="DA27" s="1502"/>
      <c r="DB27" s="1502"/>
      <c r="DC27" s="1502"/>
      <c r="DD27" s="1502"/>
      <c r="DE27" s="1502"/>
      <c r="DF27" s="1502"/>
      <c r="DG27" s="1502"/>
      <c r="DH27" s="1502"/>
      <c r="DI27" s="1502"/>
      <c r="DJ27" s="1502"/>
      <c r="DK27" s="1502"/>
      <c r="DL27" s="1502"/>
      <c r="DM27" s="1502"/>
      <c r="DN27" s="1502"/>
      <c r="DO27" s="1502"/>
      <c r="DP27" s="1502"/>
      <c r="DQ27" s="1502"/>
      <c r="DR27" s="1502"/>
      <c r="DS27" s="1502"/>
      <c r="DT27" s="1502"/>
      <c r="DU27" s="1502"/>
      <c r="DV27" s="1502"/>
      <c r="DW27" s="1502"/>
      <c r="DX27" s="1502"/>
      <c r="DY27" s="1502"/>
      <c r="DZ27" s="1502"/>
      <c r="EA27" s="1502"/>
      <c r="EB27" s="1502"/>
      <c r="EC27" s="1502"/>
      <c r="ED27" s="1502"/>
      <c r="EE27" s="1502"/>
      <c r="EF27" s="1502"/>
      <c r="EG27" s="1502"/>
      <c r="EH27" s="1502"/>
      <c r="EI27" s="1502"/>
      <c r="EJ27" s="1502"/>
      <c r="EK27" s="1502"/>
      <c r="EL27" s="1502"/>
      <c r="EM27" s="1502"/>
      <c r="EN27" s="1502"/>
      <c r="EO27" s="1502"/>
      <c r="EP27" s="1502"/>
      <c r="EQ27" s="1502"/>
      <c r="ER27" s="1502"/>
      <c r="ES27" s="1502"/>
      <c r="ET27" s="1502"/>
      <c r="EU27" s="1502"/>
      <c r="EV27" s="1502"/>
      <c r="EW27" s="1502"/>
      <c r="EX27" s="1502"/>
      <c r="EY27" s="1502"/>
      <c r="EZ27" s="1502"/>
      <c r="FA27" s="1502"/>
      <c r="FB27" s="1502"/>
      <c r="FC27" s="1502"/>
      <c r="FD27" s="1502"/>
      <c r="FE27" s="1502"/>
      <c r="FF27" s="1502"/>
      <c r="FG27" s="1502"/>
      <c r="FH27" s="1502"/>
      <c r="FI27" s="1502"/>
      <c r="FJ27" s="1502"/>
      <c r="FK27" s="1502"/>
      <c r="FL27" s="1502"/>
      <c r="FM27" s="1502"/>
      <c r="FN27" s="1502"/>
      <c r="FO27" s="1502"/>
      <c r="FP27" s="1502"/>
      <c r="FQ27" s="1502"/>
      <c r="FR27" s="1502"/>
      <c r="FS27" s="1502"/>
      <c r="FT27" s="1502"/>
      <c r="FU27" s="1502"/>
      <c r="FV27" s="1502"/>
      <c r="FW27" s="1502"/>
      <c r="FX27" s="1502"/>
      <c r="FY27" s="1502"/>
      <c r="FZ27" s="1502"/>
      <c r="GA27" s="1502"/>
      <c r="GB27" s="1502"/>
      <c r="GC27" s="1502"/>
      <c r="GD27" s="1502"/>
      <c r="GE27" s="1502"/>
      <c r="GF27" s="1502"/>
      <c r="GG27" s="1502"/>
      <c r="GH27" s="1502"/>
      <c r="GI27" s="1502"/>
      <c r="GJ27" s="1502"/>
      <c r="GK27" s="1502"/>
      <c r="GL27" s="1502"/>
      <c r="GM27" s="1502"/>
      <c r="GN27" s="1502"/>
      <c r="GO27" s="1502"/>
      <c r="GP27" s="1502"/>
      <c r="GQ27" s="1502"/>
      <c r="GR27" s="1502"/>
      <c r="GS27" s="1502"/>
      <c r="GT27" s="1502"/>
      <c r="GU27" s="1502"/>
      <c r="GV27" s="1502"/>
      <c r="GW27" s="1502"/>
      <c r="GX27" s="1502"/>
      <c r="GY27" s="1502"/>
      <c r="GZ27" s="1502"/>
      <c r="HA27" s="1502"/>
      <c r="HB27" s="1502"/>
      <c r="HC27" s="1502"/>
      <c r="HD27" s="1502"/>
      <c r="HE27" s="1502"/>
      <c r="HF27" s="1502"/>
      <c r="HG27" s="1502"/>
      <c r="HH27" s="1502"/>
      <c r="HI27" s="1502"/>
      <c r="HJ27" s="1502"/>
      <c r="HK27" s="1502"/>
      <c r="HL27" s="1502"/>
      <c r="HM27" s="1502"/>
      <c r="HN27" s="1502"/>
      <c r="HO27" s="1502"/>
      <c r="HP27" s="1502"/>
      <c r="HQ27" s="1502"/>
      <c r="HR27" s="1502"/>
      <c r="HS27" s="1502"/>
      <c r="HT27" s="1502"/>
      <c r="HU27" s="1502"/>
      <c r="HV27" s="1502"/>
      <c r="HW27" s="1502"/>
      <c r="HX27" s="1502"/>
      <c r="HY27" s="1502"/>
      <c r="HZ27" s="1502"/>
      <c r="IA27" s="1502"/>
      <c r="IB27" s="1502"/>
      <c r="IC27" s="1502"/>
      <c r="ID27" s="1502"/>
      <c r="IE27" s="1502"/>
      <c r="IF27" s="1502"/>
      <c r="IG27" s="1502"/>
      <c r="IH27" s="1502"/>
      <c r="II27" s="1502"/>
      <c r="IJ27" s="1502"/>
      <c r="IK27" s="1502"/>
      <c r="IL27" s="1502"/>
      <c r="IM27" s="1502"/>
      <c r="IN27" s="1502"/>
      <c r="IO27" s="1502"/>
      <c r="IP27" s="1502"/>
      <c r="IQ27" s="1502"/>
      <c r="IR27" s="1502"/>
      <c r="IS27" s="1502"/>
      <c r="IT27" s="1502"/>
      <c r="IU27" s="1502"/>
    </row>
    <row r="28" spans="1:255">
      <c r="A28" s="2223"/>
      <c r="B28" s="2224" t="s">
        <v>1376</v>
      </c>
      <c r="C28" s="2224" t="s">
        <v>1376</v>
      </c>
      <c r="D28" s="2224" t="s">
        <v>1376</v>
      </c>
      <c r="E28" s="2225" t="s">
        <v>3575</v>
      </c>
      <c r="F28" s="3823" t="s">
        <v>3576</v>
      </c>
      <c r="G28" s="3824"/>
      <c r="H28" s="2224" t="s">
        <v>1377</v>
      </c>
      <c r="I28" s="2224" t="s">
        <v>1378</v>
      </c>
      <c r="J28" s="2224" t="s">
        <v>1951</v>
      </c>
      <c r="K28" s="2218" t="s">
        <v>3579</v>
      </c>
      <c r="L28" s="2218" t="s">
        <v>3579</v>
      </c>
      <c r="M28" s="2225" t="s">
        <v>1714</v>
      </c>
      <c r="N28" s="3823" t="s">
        <v>3580</v>
      </c>
      <c r="O28" s="3824"/>
      <c r="P28" s="2224" t="s">
        <v>3581</v>
      </c>
      <c r="Q28" s="2224" t="s">
        <v>3582</v>
      </c>
      <c r="R28" s="2224" t="s">
        <v>1379</v>
      </c>
      <c r="S28" s="2226" t="s">
        <v>1714</v>
      </c>
      <c r="T28" s="1502"/>
      <c r="U28" s="1502"/>
      <c r="V28" s="1502"/>
      <c r="W28" s="1502"/>
      <c r="X28" s="1502"/>
      <c r="Y28" s="1502"/>
      <c r="Z28" s="1502"/>
      <c r="AA28" s="1502"/>
      <c r="AB28" s="1502"/>
      <c r="AC28" s="1502"/>
      <c r="AD28" s="1502"/>
      <c r="AE28" s="1502"/>
      <c r="AF28" s="1502"/>
      <c r="AG28" s="1502"/>
      <c r="AH28" s="1502"/>
      <c r="AI28" s="1502"/>
      <c r="AJ28" s="1502"/>
      <c r="AK28" s="1502"/>
      <c r="AL28" s="1502"/>
      <c r="AM28" s="1502"/>
      <c r="AN28" s="1502"/>
      <c r="AO28" s="1502"/>
      <c r="AP28" s="1502"/>
      <c r="AQ28" s="1502"/>
      <c r="AR28" s="1502"/>
      <c r="AS28" s="1502"/>
      <c r="AT28" s="1502"/>
      <c r="AU28" s="1502"/>
      <c r="AV28" s="1502"/>
      <c r="AW28" s="1502"/>
      <c r="AX28" s="1502"/>
      <c r="AY28" s="1502"/>
      <c r="AZ28" s="1502"/>
      <c r="BA28" s="1502"/>
      <c r="BB28" s="1502"/>
      <c r="BC28" s="1502"/>
      <c r="BD28" s="1502"/>
      <c r="BE28" s="1502"/>
      <c r="BF28" s="1502"/>
      <c r="BG28" s="1502"/>
      <c r="BH28" s="1502"/>
      <c r="BI28" s="1502"/>
      <c r="BJ28" s="1502"/>
      <c r="BK28" s="1502"/>
      <c r="BL28" s="1502"/>
      <c r="BM28" s="1502"/>
      <c r="BN28" s="1502"/>
      <c r="BO28" s="1502"/>
      <c r="BP28" s="1502"/>
      <c r="BQ28" s="1502"/>
      <c r="BR28" s="1502"/>
      <c r="BS28" s="1502"/>
      <c r="BT28" s="1502"/>
      <c r="BU28" s="1502"/>
      <c r="BV28" s="1502"/>
      <c r="BW28" s="1502"/>
      <c r="BX28" s="1502"/>
      <c r="BY28" s="1502"/>
      <c r="BZ28" s="1502"/>
      <c r="CA28" s="1502"/>
      <c r="CB28" s="1502"/>
      <c r="CC28" s="1502"/>
      <c r="CD28" s="1502"/>
      <c r="CE28" s="1502"/>
      <c r="CF28" s="1502"/>
      <c r="CG28" s="1502"/>
      <c r="CH28" s="1502"/>
      <c r="CI28" s="1502"/>
      <c r="CJ28" s="1502"/>
      <c r="CK28" s="1502"/>
      <c r="CL28" s="1502"/>
      <c r="CM28" s="1502"/>
      <c r="CN28" s="1502"/>
      <c r="CO28" s="1502"/>
      <c r="CP28" s="1502"/>
      <c r="CQ28" s="1502"/>
      <c r="CR28" s="1502"/>
      <c r="CS28" s="1502"/>
      <c r="CT28" s="1502"/>
      <c r="CU28" s="1502"/>
      <c r="CV28" s="1502"/>
      <c r="CW28" s="1502"/>
      <c r="CX28" s="1502"/>
      <c r="CY28" s="1502"/>
      <c r="CZ28" s="1502"/>
      <c r="DA28" s="1502"/>
      <c r="DB28" s="1502"/>
      <c r="DC28" s="1502"/>
      <c r="DD28" s="1502"/>
      <c r="DE28" s="1502"/>
      <c r="DF28" s="1502"/>
      <c r="DG28" s="1502"/>
      <c r="DH28" s="1502"/>
      <c r="DI28" s="1502"/>
      <c r="DJ28" s="1502"/>
      <c r="DK28" s="1502"/>
      <c r="DL28" s="1502"/>
      <c r="DM28" s="1502"/>
      <c r="DN28" s="1502"/>
      <c r="DO28" s="1502"/>
      <c r="DP28" s="1502"/>
      <c r="DQ28" s="1502"/>
      <c r="DR28" s="1502"/>
      <c r="DS28" s="1502"/>
      <c r="DT28" s="1502"/>
      <c r="DU28" s="1502"/>
      <c r="DV28" s="1502"/>
      <c r="DW28" s="1502"/>
      <c r="DX28" s="1502"/>
      <c r="DY28" s="1502"/>
      <c r="DZ28" s="1502"/>
      <c r="EA28" s="1502"/>
      <c r="EB28" s="1502"/>
      <c r="EC28" s="1502"/>
      <c r="ED28" s="1502"/>
      <c r="EE28" s="1502"/>
      <c r="EF28" s="1502"/>
      <c r="EG28" s="1502"/>
      <c r="EH28" s="1502"/>
      <c r="EI28" s="1502"/>
      <c r="EJ28" s="1502"/>
      <c r="EK28" s="1502"/>
      <c r="EL28" s="1502"/>
      <c r="EM28" s="1502"/>
      <c r="EN28" s="1502"/>
      <c r="EO28" s="1502"/>
      <c r="EP28" s="1502"/>
      <c r="EQ28" s="1502"/>
      <c r="ER28" s="1502"/>
      <c r="ES28" s="1502"/>
      <c r="ET28" s="1502"/>
      <c r="EU28" s="1502"/>
      <c r="EV28" s="1502"/>
      <c r="EW28" s="1502"/>
      <c r="EX28" s="1502"/>
      <c r="EY28" s="1502"/>
      <c r="EZ28" s="1502"/>
      <c r="FA28" s="1502"/>
      <c r="FB28" s="1502"/>
      <c r="FC28" s="1502"/>
      <c r="FD28" s="1502"/>
      <c r="FE28" s="1502"/>
      <c r="FF28" s="1502"/>
      <c r="FG28" s="1502"/>
      <c r="FH28" s="1502"/>
      <c r="FI28" s="1502"/>
      <c r="FJ28" s="1502"/>
      <c r="FK28" s="1502"/>
      <c r="FL28" s="1502"/>
      <c r="FM28" s="1502"/>
      <c r="FN28" s="1502"/>
      <c r="FO28" s="1502"/>
      <c r="FP28" s="1502"/>
      <c r="FQ28" s="1502"/>
      <c r="FR28" s="1502"/>
      <c r="FS28" s="1502"/>
      <c r="FT28" s="1502"/>
      <c r="FU28" s="1502"/>
      <c r="FV28" s="1502"/>
      <c r="FW28" s="1502"/>
      <c r="FX28" s="1502"/>
      <c r="FY28" s="1502"/>
      <c r="FZ28" s="1502"/>
      <c r="GA28" s="1502"/>
      <c r="GB28" s="1502"/>
      <c r="GC28" s="1502"/>
      <c r="GD28" s="1502"/>
      <c r="GE28" s="1502"/>
      <c r="GF28" s="1502"/>
      <c r="GG28" s="1502"/>
      <c r="GH28" s="1502"/>
      <c r="GI28" s="1502"/>
      <c r="GJ28" s="1502"/>
      <c r="GK28" s="1502"/>
      <c r="GL28" s="1502"/>
      <c r="GM28" s="1502"/>
      <c r="GN28" s="1502"/>
      <c r="GO28" s="1502"/>
      <c r="GP28" s="1502"/>
      <c r="GQ28" s="1502"/>
      <c r="GR28" s="1502"/>
      <c r="GS28" s="1502"/>
      <c r="GT28" s="1502"/>
      <c r="GU28" s="1502"/>
      <c r="GV28" s="1502"/>
      <c r="GW28" s="1502"/>
      <c r="GX28" s="1502"/>
      <c r="GY28" s="1502"/>
      <c r="GZ28" s="1502"/>
      <c r="HA28" s="1502"/>
      <c r="HB28" s="1502"/>
      <c r="HC28" s="1502"/>
      <c r="HD28" s="1502"/>
      <c r="HE28" s="1502"/>
      <c r="HF28" s="1502"/>
      <c r="HG28" s="1502"/>
      <c r="HH28" s="1502"/>
      <c r="HI28" s="1502"/>
      <c r="HJ28" s="1502"/>
      <c r="HK28" s="1502"/>
      <c r="HL28" s="1502"/>
      <c r="HM28" s="1502"/>
      <c r="HN28" s="1502"/>
      <c r="HO28" s="1502"/>
      <c r="HP28" s="1502"/>
      <c r="HQ28" s="1502"/>
      <c r="HR28" s="1502"/>
      <c r="HS28" s="1502"/>
      <c r="HT28" s="1502"/>
      <c r="HU28" s="1502"/>
      <c r="HV28" s="1502"/>
      <c r="HW28" s="1502"/>
      <c r="HX28" s="1502"/>
      <c r="HY28" s="1502"/>
      <c r="HZ28" s="1502"/>
      <c r="IA28" s="1502"/>
      <c r="IB28" s="1502"/>
      <c r="IC28" s="1502"/>
      <c r="ID28" s="1502"/>
      <c r="IE28" s="1502"/>
      <c r="IF28" s="1502"/>
      <c r="IG28" s="1502"/>
      <c r="IH28" s="1502"/>
      <c r="II28" s="1502"/>
      <c r="IJ28" s="1502"/>
      <c r="IK28" s="1502"/>
      <c r="IL28" s="1502"/>
      <c r="IM28" s="1502"/>
      <c r="IN28" s="1502"/>
      <c r="IO28" s="1502"/>
      <c r="IP28" s="1502"/>
      <c r="IQ28" s="1502"/>
      <c r="IR28" s="1502"/>
      <c r="IS28" s="1502"/>
      <c r="IT28" s="1502"/>
      <c r="IU28" s="1502"/>
    </row>
    <row r="29" spans="1:255">
      <c r="A29" s="2227" t="s">
        <v>1714</v>
      </c>
      <c r="B29" s="2224" t="s">
        <v>1380</v>
      </c>
      <c r="C29" s="2224" t="s">
        <v>1380</v>
      </c>
      <c r="D29" s="2224" t="s">
        <v>1380</v>
      </c>
      <c r="E29" s="2225" t="s">
        <v>3585</v>
      </c>
      <c r="F29" s="3823" t="s">
        <v>3586</v>
      </c>
      <c r="G29" s="3824"/>
      <c r="H29" s="2224" t="s">
        <v>1381</v>
      </c>
      <c r="I29" s="2224" t="s">
        <v>1381</v>
      </c>
      <c r="J29" s="2224" t="s">
        <v>1382</v>
      </c>
      <c r="K29" s="2224" t="s">
        <v>1383</v>
      </c>
      <c r="L29" s="2224" t="s">
        <v>1958</v>
      </c>
      <c r="M29" s="2225" t="s">
        <v>1717</v>
      </c>
      <c r="N29" s="3823" t="s">
        <v>3591</v>
      </c>
      <c r="O29" s="3824"/>
      <c r="P29" s="2224" t="s">
        <v>3591</v>
      </c>
      <c r="Q29" s="2224" t="s">
        <v>3591</v>
      </c>
      <c r="R29" s="2224" t="s">
        <v>1384</v>
      </c>
      <c r="S29" s="2226" t="s">
        <v>1717</v>
      </c>
      <c r="T29" s="1502"/>
      <c r="U29" s="1502"/>
      <c r="V29" s="1502"/>
      <c r="W29" s="1502"/>
      <c r="X29" s="1502"/>
      <c r="Y29" s="1502"/>
      <c r="Z29" s="1502"/>
      <c r="AA29" s="1502"/>
      <c r="AB29" s="1502"/>
      <c r="AC29" s="1502"/>
      <c r="AD29" s="1502"/>
      <c r="AE29" s="1502"/>
      <c r="AF29" s="1502"/>
      <c r="AG29" s="1502"/>
      <c r="AH29" s="1502"/>
      <c r="AI29" s="1502"/>
      <c r="AJ29" s="1502"/>
      <c r="AK29" s="1502"/>
      <c r="AL29" s="1502"/>
      <c r="AM29" s="1502"/>
      <c r="AN29" s="1502"/>
      <c r="AO29" s="1502"/>
      <c r="AP29" s="1502"/>
      <c r="AQ29" s="1502"/>
      <c r="AR29" s="1502"/>
      <c r="AS29" s="1502"/>
      <c r="AT29" s="1502"/>
      <c r="AU29" s="1502"/>
      <c r="AV29" s="1502"/>
      <c r="AW29" s="1502"/>
      <c r="AX29" s="1502"/>
      <c r="AY29" s="1502"/>
      <c r="AZ29" s="1502"/>
      <c r="BA29" s="1502"/>
      <c r="BB29" s="1502"/>
      <c r="BC29" s="1502"/>
      <c r="BD29" s="1502"/>
      <c r="BE29" s="1502"/>
      <c r="BF29" s="1502"/>
      <c r="BG29" s="1502"/>
      <c r="BH29" s="1502"/>
      <c r="BI29" s="1502"/>
      <c r="BJ29" s="1502"/>
      <c r="BK29" s="1502"/>
      <c r="BL29" s="1502"/>
      <c r="BM29" s="1502"/>
      <c r="BN29" s="1502"/>
      <c r="BO29" s="1502"/>
      <c r="BP29" s="1502"/>
      <c r="BQ29" s="1502"/>
      <c r="BR29" s="1502"/>
      <c r="BS29" s="1502"/>
      <c r="BT29" s="1502"/>
      <c r="BU29" s="1502"/>
      <c r="BV29" s="1502"/>
      <c r="BW29" s="1502"/>
      <c r="BX29" s="1502"/>
      <c r="BY29" s="1502"/>
      <c r="BZ29" s="1502"/>
      <c r="CA29" s="1502"/>
      <c r="CB29" s="1502"/>
      <c r="CC29" s="1502"/>
      <c r="CD29" s="1502"/>
      <c r="CE29" s="1502"/>
      <c r="CF29" s="1502"/>
      <c r="CG29" s="1502"/>
      <c r="CH29" s="1502"/>
      <c r="CI29" s="1502"/>
      <c r="CJ29" s="1502"/>
      <c r="CK29" s="1502"/>
      <c r="CL29" s="1502"/>
      <c r="CM29" s="1502"/>
      <c r="CN29" s="1502"/>
      <c r="CO29" s="1502"/>
      <c r="CP29" s="1502"/>
      <c r="CQ29" s="1502"/>
      <c r="CR29" s="1502"/>
      <c r="CS29" s="1502"/>
      <c r="CT29" s="1502"/>
      <c r="CU29" s="1502"/>
      <c r="CV29" s="1502"/>
      <c r="CW29" s="1502"/>
      <c r="CX29" s="1502"/>
      <c r="CY29" s="1502"/>
      <c r="CZ29" s="1502"/>
      <c r="DA29" s="1502"/>
      <c r="DB29" s="1502"/>
      <c r="DC29" s="1502"/>
      <c r="DD29" s="1502"/>
      <c r="DE29" s="1502"/>
      <c r="DF29" s="1502"/>
      <c r="DG29" s="1502"/>
      <c r="DH29" s="1502"/>
      <c r="DI29" s="1502"/>
      <c r="DJ29" s="1502"/>
      <c r="DK29" s="1502"/>
      <c r="DL29" s="1502"/>
      <c r="DM29" s="1502"/>
      <c r="DN29" s="1502"/>
      <c r="DO29" s="1502"/>
      <c r="DP29" s="1502"/>
      <c r="DQ29" s="1502"/>
      <c r="DR29" s="1502"/>
      <c r="DS29" s="1502"/>
      <c r="DT29" s="1502"/>
      <c r="DU29" s="1502"/>
      <c r="DV29" s="1502"/>
      <c r="DW29" s="1502"/>
      <c r="DX29" s="1502"/>
      <c r="DY29" s="1502"/>
      <c r="DZ29" s="1502"/>
      <c r="EA29" s="1502"/>
      <c r="EB29" s="1502"/>
      <c r="EC29" s="1502"/>
      <c r="ED29" s="1502"/>
      <c r="EE29" s="1502"/>
      <c r="EF29" s="1502"/>
      <c r="EG29" s="1502"/>
      <c r="EH29" s="1502"/>
      <c r="EI29" s="1502"/>
      <c r="EJ29" s="1502"/>
      <c r="EK29" s="1502"/>
      <c r="EL29" s="1502"/>
      <c r="EM29" s="1502"/>
      <c r="EN29" s="1502"/>
      <c r="EO29" s="1502"/>
      <c r="EP29" s="1502"/>
      <c r="EQ29" s="1502"/>
      <c r="ER29" s="1502"/>
      <c r="ES29" s="1502"/>
      <c r="ET29" s="1502"/>
      <c r="EU29" s="1502"/>
      <c r="EV29" s="1502"/>
      <c r="EW29" s="1502"/>
      <c r="EX29" s="1502"/>
      <c r="EY29" s="1502"/>
      <c r="EZ29" s="1502"/>
      <c r="FA29" s="1502"/>
      <c r="FB29" s="1502"/>
      <c r="FC29" s="1502"/>
      <c r="FD29" s="1502"/>
      <c r="FE29" s="1502"/>
      <c r="FF29" s="1502"/>
      <c r="FG29" s="1502"/>
      <c r="FH29" s="1502"/>
      <c r="FI29" s="1502"/>
      <c r="FJ29" s="1502"/>
      <c r="FK29" s="1502"/>
      <c r="FL29" s="1502"/>
      <c r="FM29" s="1502"/>
      <c r="FN29" s="1502"/>
      <c r="FO29" s="1502"/>
      <c r="FP29" s="1502"/>
      <c r="FQ29" s="1502"/>
      <c r="FR29" s="1502"/>
      <c r="FS29" s="1502"/>
      <c r="FT29" s="1502"/>
      <c r="FU29" s="1502"/>
      <c r="FV29" s="1502"/>
      <c r="FW29" s="1502"/>
      <c r="FX29" s="1502"/>
      <c r="FY29" s="1502"/>
      <c r="FZ29" s="1502"/>
      <c r="GA29" s="1502"/>
      <c r="GB29" s="1502"/>
      <c r="GC29" s="1502"/>
      <c r="GD29" s="1502"/>
      <c r="GE29" s="1502"/>
      <c r="GF29" s="1502"/>
      <c r="GG29" s="1502"/>
      <c r="GH29" s="1502"/>
      <c r="GI29" s="1502"/>
      <c r="GJ29" s="1502"/>
      <c r="GK29" s="1502"/>
      <c r="GL29" s="1502"/>
      <c r="GM29" s="1502"/>
      <c r="GN29" s="1502"/>
      <c r="GO29" s="1502"/>
      <c r="GP29" s="1502"/>
      <c r="GQ29" s="1502"/>
      <c r="GR29" s="1502"/>
      <c r="GS29" s="1502"/>
      <c r="GT29" s="1502"/>
      <c r="GU29" s="1502"/>
      <c r="GV29" s="1502"/>
      <c r="GW29" s="1502"/>
      <c r="GX29" s="1502"/>
      <c r="GY29" s="1502"/>
      <c r="GZ29" s="1502"/>
      <c r="HA29" s="1502"/>
      <c r="HB29" s="1502"/>
      <c r="HC29" s="1502"/>
      <c r="HD29" s="1502"/>
      <c r="HE29" s="1502"/>
      <c r="HF29" s="1502"/>
      <c r="HG29" s="1502"/>
      <c r="HH29" s="1502"/>
      <c r="HI29" s="1502"/>
      <c r="HJ29" s="1502"/>
      <c r="HK29" s="1502"/>
      <c r="HL29" s="1502"/>
      <c r="HM29" s="1502"/>
      <c r="HN29" s="1502"/>
      <c r="HO29" s="1502"/>
      <c r="HP29" s="1502"/>
      <c r="HQ29" s="1502"/>
      <c r="HR29" s="1502"/>
      <c r="HS29" s="1502"/>
      <c r="HT29" s="1502"/>
      <c r="HU29" s="1502"/>
      <c r="HV29" s="1502"/>
      <c r="HW29" s="1502"/>
      <c r="HX29" s="1502"/>
      <c r="HY29" s="1502"/>
      <c r="HZ29" s="1502"/>
      <c r="IA29" s="1502"/>
      <c r="IB29" s="1502"/>
      <c r="IC29" s="1502"/>
      <c r="ID29" s="1502"/>
      <c r="IE29" s="1502"/>
      <c r="IF29" s="1502"/>
      <c r="IG29" s="1502"/>
      <c r="IH29" s="1502"/>
      <c r="II29" s="1502"/>
      <c r="IJ29" s="1502"/>
      <c r="IK29" s="1502"/>
      <c r="IL29" s="1502"/>
      <c r="IM29" s="1502"/>
      <c r="IN29" s="1502"/>
      <c r="IO29" s="1502"/>
      <c r="IP29" s="1502"/>
      <c r="IQ29" s="1502"/>
      <c r="IR29" s="1502"/>
      <c r="IS29" s="1502"/>
      <c r="IT29" s="1502"/>
      <c r="IU29" s="1502"/>
    </row>
    <row r="30" spans="1:255">
      <c r="A30" s="2228" t="s">
        <v>1717</v>
      </c>
      <c r="B30" s="2229" t="s">
        <v>3005</v>
      </c>
      <c r="C30" s="2229" t="s">
        <v>3006</v>
      </c>
      <c r="D30" s="2229" t="s">
        <v>3007</v>
      </c>
      <c r="E30" s="2230" t="s">
        <v>3008</v>
      </c>
      <c r="F30" s="3825" t="s">
        <v>2334</v>
      </c>
      <c r="G30" s="3826"/>
      <c r="H30" s="2229" t="s">
        <v>2335</v>
      </c>
      <c r="I30" s="2229" t="s">
        <v>2336</v>
      </c>
      <c r="J30" s="2229" t="s">
        <v>2337</v>
      </c>
      <c r="K30" s="2229" t="s">
        <v>2338</v>
      </c>
      <c r="L30" s="2229" t="s">
        <v>2339</v>
      </c>
      <c r="M30" s="2230"/>
      <c r="N30" s="3825" t="s">
        <v>2340</v>
      </c>
      <c r="O30" s="3826"/>
      <c r="P30" s="2229" t="s">
        <v>2341</v>
      </c>
      <c r="Q30" s="2229" t="s">
        <v>181</v>
      </c>
      <c r="R30" s="2229" t="s">
        <v>182</v>
      </c>
      <c r="S30" s="2231"/>
      <c r="T30" s="1502"/>
      <c r="U30" s="1502" t="s">
        <v>1774</v>
      </c>
      <c r="V30" s="1502"/>
      <c r="W30" s="1502" t="s">
        <v>1774</v>
      </c>
      <c r="X30" s="1502"/>
      <c r="Y30" s="1502" t="s">
        <v>1774</v>
      </c>
      <c r="Z30" s="1502"/>
      <c r="AA30" s="1502" t="s">
        <v>1774</v>
      </c>
      <c r="AB30" s="1502"/>
      <c r="AC30" s="1502"/>
      <c r="AD30" s="1502"/>
      <c r="AE30" s="1502"/>
      <c r="AF30" s="1502"/>
      <c r="AG30" s="1502"/>
      <c r="AH30" s="1502"/>
      <c r="AI30" s="1502"/>
      <c r="AJ30" s="1502"/>
      <c r="AK30" s="1502"/>
      <c r="AL30" s="1502"/>
      <c r="AM30" s="1502"/>
      <c r="AN30" s="1502"/>
      <c r="AO30" s="1502"/>
      <c r="AP30" s="1502"/>
      <c r="AQ30" s="1502"/>
      <c r="AR30" s="1502"/>
      <c r="AS30" s="1502"/>
      <c r="AT30" s="1502"/>
      <c r="AU30" s="1502"/>
      <c r="AV30" s="1502"/>
      <c r="AW30" s="1502"/>
      <c r="AX30" s="1502"/>
      <c r="AY30" s="1502"/>
      <c r="AZ30" s="1502"/>
      <c r="BA30" s="1502"/>
      <c r="BB30" s="1502"/>
      <c r="BC30" s="1502"/>
      <c r="BD30" s="1502"/>
      <c r="BE30" s="1502"/>
      <c r="BF30" s="1502"/>
      <c r="BG30" s="1502"/>
      <c r="BH30" s="1502"/>
      <c r="BI30" s="1502"/>
      <c r="BJ30" s="1502"/>
      <c r="BK30" s="1502"/>
      <c r="BL30" s="1502"/>
      <c r="BM30" s="1502"/>
      <c r="BN30" s="1502"/>
      <c r="BO30" s="1502"/>
      <c r="BP30" s="1502"/>
      <c r="BQ30" s="1502"/>
      <c r="BR30" s="1502"/>
      <c r="BS30" s="1502"/>
      <c r="BT30" s="1502"/>
      <c r="BU30" s="1502"/>
      <c r="BV30" s="1502"/>
      <c r="BW30" s="1502"/>
      <c r="BX30" s="1502"/>
      <c r="BY30" s="1502"/>
      <c r="BZ30" s="1502"/>
      <c r="CA30" s="1502"/>
      <c r="CB30" s="1502"/>
      <c r="CC30" s="1502"/>
      <c r="CD30" s="1502"/>
      <c r="CE30" s="1502"/>
      <c r="CF30" s="1502"/>
      <c r="CG30" s="1502"/>
      <c r="CH30" s="1502"/>
      <c r="CI30" s="1502"/>
      <c r="CJ30" s="1502"/>
      <c r="CK30" s="1502"/>
      <c r="CL30" s="1502"/>
      <c r="CM30" s="1502"/>
      <c r="CN30" s="1502"/>
      <c r="CO30" s="1502"/>
      <c r="CP30" s="1502"/>
      <c r="CQ30" s="1502"/>
      <c r="CR30" s="1502"/>
      <c r="CS30" s="1502"/>
      <c r="CT30" s="1502"/>
      <c r="CU30" s="1502"/>
      <c r="CV30" s="1502"/>
      <c r="CW30" s="1502"/>
      <c r="CX30" s="1502"/>
      <c r="CY30" s="1502"/>
      <c r="CZ30" s="1502"/>
      <c r="DA30" s="1502"/>
      <c r="DB30" s="1502"/>
      <c r="DC30" s="1502"/>
      <c r="DD30" s="1502"/>
      <c r="DE30" s="1502"/>
      <c r="DF30" s="1502"/>
      <c r="DG30" s="1502"/>
      <c r="DH30" s="1502"/>
      <c r="DI30" s="1502"/>
      <c r="DJ30" s="1502"/>
      <c r="DK30" s="1502"/>
      <c r="DL30" s="1502"/>
      <c r="DM30" s="1502"/>
      <c r="DN30" s="1502"/>
      <c r="DO30" s="1502"/>
      <c r="DP30" s="1502"/>
      <c r="DQ30" s="1502"/>
      <c r="DR30" s="1502"/>
      <c r="DS30" s="1502"/>
      <c r="DT30" s="1502"/>
      <c r="DU30" s="1502"/>
      <c r="DV30" s="1502"/>
      <c r="DW30" s="1502"/>
      <c r="DX30" s="1502"/>
      <c r="DY30" s="1502"/>
      <c r="DZ30" s="1502"/>
      <c r="EA30" s="1502"/>
      <c r="EB30" s="1502"/>
      <c r="EC30" s="1502"/>
      <c r="ED30" s="1502"/>
      <c r="EE30" s="1502"/>
      <c r="EF30" s="1502"/>
      <c r="EG30" s="1502"/>
      <c r="EH30" s="1502"/>
      <c r="EI30" s="1502"/>
      <c r="EJ30" s="1502"/>
      <c r="EK30" s="1502"/>
      <c r="EL30" s="1502"/>
      <c r="EM30" s="1502"/>
      <c r="EN30" s="1502"/>
      <c r="EO30" s="1502"/>
      <c r="EP30" s="1502"/>
      <c r="EQ30" s="1502"/>
      <c r="ER30" s="1502"/>
      <c r="ES30" s="1502"/>
      <c r="ET30" s="1502"/>
      <c r="EU30" s="1502"/>
      <c r="EV30" s="1502"/>
      <c r="EW30" s="1502"/>
      <c r="EX30" s="1502"/>
      <c r="EY30" s="1502"/>
      <c r="EZ30" s="1502"/>
      <c r="FA30" s="1502"/>
      <c r="FB30" s="1502"/>
      <c r="FC30" s="1502"/>
      <c r="FD30" s="1502"/>
      <c r="FE30" s="1502"/>
      <c r="FF30" s="1502"/>
      <c r="FG30" s="1502"/>
      <c r="FH30" s="1502"/>
      <c r="FI30" s="1502"/>
      <c r="FJ30" s="1502"/>
      <c r="FK30" s="1502"/>
      <c r="FL30" s="1502"/>
      <c r="FM30" s="1502"/>
      <c r="FN30" s="1502"/>
      <c r="FO30" s="1502"/>
      <c r="FP30" s="1502"/>
      <c r="FQ30" s="1502"/>
      <c r="FR30" s="1502"/>
      <c r="FS30" s="1502"/>
      <c r="FT30" s="1502"/>
      <c r="FU30" s="1502"/>
      <c r="FV30" s="1502"/>
      <c r="FW30" s="1502"/>
      <c r="FX30" s="1502"/>
      <c r="FY30" s="1502"/>
      <c r="FZ30" s="1502"/>
      <c r="GA30" s="1502"/>
      <c r="GB30" s="1502"/>
      <c r="GC30" s="1502"/>
      <c r="GD30" s="1502"/>
      <c r="GE30" s="1502"/>
      <c r="GF30" s="1502"/>
      <c r="GG30" s="1502"/>
      <c r="GH30" s="1502"/>
      <c r="GI30" s="1502"/>
      <c r="GJ30" s="1502"/>
      <c r="GK30" s="1502"/>
      <c r="GL30" s="1502"/>
      <c r="GM30" s="1502"/>
      <c r="GN30" s="1502"/>
      <c r="GO30" s="1502"/>
      <c r="GP30" s="1502"/>
      <c r="GQ30" s="1502"/>
      <c r="GR30" s="1502"/>
      <c r="GS30" s="1502"/>
      <c r="GT30" s="1502"/>
      <c r="GU30" s="1502"/>
      <c r="GV30" s="1502"/>
      <c r="GW30" s="1502"/>
      <c r="GX30" s="1502"/>
      <c r="GY30" s="1502"/>
      <c r="GZ30" s="1502"/>
      <c r="HA30" s="1502"/>
      <c r="HB30" s="1502"/>
      <c r="HC30" s="1502"/>
      <c r="HD30" s="1502"/>
      <c r="HE30" s="1502"/>
      <c r="HF30" s="1502"/>
      <c r="HG30" s="1502"/>
      <c r="HH30" s="1502"/>
      <c r="HI30" s="1502"/>
      <c r="HJ30" s="1502"/>
      <c r="HK30" s="1502"/>
      <c r="HL30" s="1502"/>
      <c r="HM30" s="1502"/>
      <c r="HN30" s="1502"/>
      <c r="HO30" s="1502"/>
      <c r="HP30" s="1502"/>
      <c r="HQ30" s="1502"/>
      <c r="HR30" s="1502"/>
      <c r="HS30" s="1502"/>
      <c r="HT30" s="1502"/>
      <c r="HU30" s="1502"/>
      <c r="HV30" s="1502"/>
      <c r="HW30" s="1502"/>
      <c r="HX30" s="1502"/>
      <c r="HY30" s="1502"/>
      <c r="HZ30" s="1502"/>
      <c r="IA30" s="1502"/>
      <c r="IB30" s="1502"/>
      <c r="IC30" s="1502"/>
      <c r="ID30" s="1502"/>
      <c r="IE30" s="1502"/>
      <c r="IF30" s="1502"/>
      <c r="IG30" s="1502"/>
      <c r="IH30" s="1502"/>
      <c r="II30" s="1502"/>
      <c r="IJ30" s="1502"/>
      <c r="IK30" s="1502"/>
      <c r="IL30" s="1502"/>
      <c r="IM30" s="1502"/>
      <c r="IN30" s="1502"/>
      <c r="IO30" s="1502"/>
      <c r="IP30" s="1502"/>
      <c r="IQ30" s="1502"/>
      <c r="IR30" s="1502"/>
      <c r="IS30" s="1502"/>
      <c r="IT30" s="1502"/>
      <c r="IU30" s="1502"/>
    </row>
    <row r="31" spans="1:255">
      <c r="A31" s="2093" t="s">
        <v>1385</v>
      </c>
      <c r="B31" s="1484" t="s">
        <v>5396</v>
      </c>
      <c r="C31" s="3082" t="s">
        <v>5397</v>
      </c>
      <c r="D31" s="1484" t="s">
        <v>5398</v>
      </c>
      <c r="E31" s="2209" t="s">
        <v>4801</v>
      </c>
      <c r="F31" s="3817" t="s">
        <v>5265</v>
      </c>
      <c r="G31" s="3818"/>
      <c r="H31" s="1484" t="s">
        <v>5109</v>
      </c>
      <c r="I31" s="1484" t="s">
        <v>5413</v>
      </c>
      <c r="J31" s="1484"/>
      <c r="K31" s="1798">
        <v>130</v>
      </c>
      <c r="L31" s="1798">
        <v>130</v>
      </c>
      <c r="M31" s="2232">
        <v>1</v>
      </c>
      <c r="N31" s="3817"/>
      <c r="O31" s="3818"/>
      <c r="P31" s="1781"/>
      <c r="Q31" s="1781">
        <v>921593</v>
      </c>
      <c r="R31" s="1781">
        <f t="shared" ref="R31:R44" si="0">SUM(O31:Q31)</f>
        <v>921593</v>
      </c>
      <c r="S31" s="1485">
        <v>1</v>
      </c>
      <c r="T31" s="1502"/>
      <c r="U31" s="1502"/>
      <c r="V31" s="1502" t="s">
        <v>1774</v>
      </c>
      <c r="W31" s="1502"/>
      <c r="X31" s="1502"/>
      <c r="Y31" s="1502"/>
      <c r="Z31" s="1502"/>
      <c r="AA31" s="1502"/>
      <c r="AB31" s="1502"/>
      <c r="AC31" s="1502"/>
      <c r="AD31" s="1502"/>
      <c r="AE31" s="1502"/>
      <c r="AF31" s="1502"/>
      <c r="AG31" s="1502"/>
      <c r="AH31" s="1502"/>
      <c r="AI31" s="1502"/>
      <c r="AJ31" s="1502"/>
      <c r="AK31" s="1502" t="s">
        <v>1774</v>
      </c>
      <c r="AL31" s="1502"/>
      <c r="AM31" s="1502"/>
      <c r="AN31" s="1502"/>
      <c r="AO31" s="1502"/>
      <c r="AP31" s="1502"/>
      <c r="AQ31" s="1502"/>
      <c r="AR31" s="1502"/>
      <c r="AS31" s="1502"/>
      <c r="AT31" s="1502"/>
      <c r="AU31" s="1502"/>
      <c r="AV31" s="1502"/>
      <c r="AW31" s="1502"/>
      <c r="AX31" s="1502"/>
      <c r="AY31" s="1502"/>
      <c r="AZ31" s="1502"/>
      <c r="BA31" s="1502"/>
      <c r="BB31" s="1502"/>
      <c r="BC31" s="1502"/>
      <c r="BD31" s="1502"/>
      <c r="BE31" s="1502"/>
      <c r="BF31" s="1502"/>
      <c r="BG31" s="1502"/>
      <c r="BH31" s="1502"/>
      <c r="BI31" s="1502"/>
      <c r="BJ31" s="1502"/>
      <c r="BK31" s="1502"/>
      <c r="BL31" s="1502"/>
      <c r="BM31" s="1502"/>
      <c r="BN31" s="1502"/>
      <c r="BO31" s="1502"/>
      <c r="BP31" s="1502"/>
      <c r="BQ31" s="1502"/>
      <c r="BR31" s="1502"/>
      <c r="BS31" s="1502"/>
      <c r="BT31" s="1502"/>
      <c r="BU31" s="1502"/>
      <c r="BV31" s="1502"/>
      <c r="BW31" s="1502"/>
      <c r="BX31" s="1502"/>
      <c r="BY31" s="1502"/>
      <c r="BZ31" s="1502"/>
      <c r="CA31" s="1502"/>
      <c r="CB31" s="1502"/>
      <c r="CC31" s="1502"/>
      <c r="CD31" s="1502"/>
      <c r="CE31" s="1502"/>
      <c r="CF31" s="1502"/>
      <c r="CG31" s="1502"/>
      <c r="CH31" s="1502"/>
      <c r="CI31" s="1502"/>
      <c r="CJ31" s="1502"/>
      <c r="CK31" s="1502"/>
      <c r="CL31" s="1502"/>
      <c r="CM31" s="1502"/>
      <c r="CN31" s="1502"/>
      <c r="CO31" s="1502"/>
      <c r="CP31" s="1502"/>
      <c r="CQ31" s="1502"/>
      <c r="CR31" s="1502"/>
      <c r="CS31" s="1502"/>
      <c r="CT31" s="1502"/>
      <c r="CU31" s="1502"/>
      <c r="CV31" s="1502"/>
      <c r="CW31" s="1502"/>
      <c r="CX31" s="1502"/>
      <c r="CY31" s="1502"/>
      <c r="CZ31" s="1502"/>
      <c r="DA31" s="1502"/>
      <c r="DB31" s="1502"/>
      <c r="DC31" s="1502"/>
      <c r="DD31" s="1502"/>
      <c r="DE31" s="1502"/>
      <c r="DF31" s="1502"/>
      <c r="DG31" s="1502"/>
      <c r="DH31" s="1502"/>
      <c r="DI31" s="1502"/>
      <c r="DJ31" s="1502"/>
      <c r="DK31" s="1502"/>
      <c r="DL31" s="1502"/>
      <c r="DM31" s="1502"/>
      <c r="DN31" s="1502"/>
      <c r="DO31" s="1502"/>
      <c r="DP31" s="1502"/>
      <c r="DQ31" s="1502"/>
      <c r="DR31" s="1502"/>
      <c r="DS31" s="1502"/>
      <c r="DT31" s="1502"/>
      <c r="DU31" s="1502"/>
      <c r="DV31" s="1502"/>
      <c r="DW31" s="1502"/>
      <c r="DX31" s="1502"/>
      <c r="DY31" s="1502"/>
      <c r="DZ31" s="1502"/>
      <c r="EA31" s="1502"/>
      <c r="EB31" s="1502"/>
      <c r="EC31" s="1502"/>
      <c r="ED31" s="1502"/>
      <c r="EE31" s="1502"/>
      <c r="EF31" s="1502"/>
      <c r="EG31" s="1502"/>
      <c r="EH31" s="1502"/>
      <c r="EI31" s="1502"/>
      <c r="EJ31" s="1502"/>
      <c r="EK31" s="1502"/>
      <c r="EL31" s="1502"/>
      <c r="EM31" s="1502"/>
      <c r="EN31" s="1502"/>
      <c r="EO31" s="1502"/>
      <c r="EP31" s="1502"/>
      <c r="EQ31" s="1502"/>
      <c r="ER31" s="1502"/>
      <c r="ES31" s="1502"/>
      <c r="ET31" s="1502"/>
      <c r="EU31" s="1502"/>
      <c r="EV31" s="1502"/>
      <c r="EW31" s="1502"/>
      <c r="EX31" s="1502"/>
      <c r="EY31" s="1502"/>
      <c r="EZ31" s="1502"/>
      <c r="FA31" s="1502"/>
      <c r="FB31" s="1502"/>
      <c r="FC31" s="1502"/>
      <c r="FD31" s="1502"/>
      <c r="FE31" s="1502"/>
      <c r="FF31" s="1502"/>
      <c r="FG31" s="1502"/>
      <c r="FH31" s="1502"/>
      <c r="FI31" s="1502"/>
      <c r="FJ31" s="1502"/>
      <c r="FK31" s="1502"/>
      <c r="FL31" s="1502"/>
      <c r="FM31" s="1502"/>
      <c r="FN31" s="1502"/>
      <c r="FO31" s="1502"/>
      <c r="FP31" s="1502"/>
      <c r="FQ31" s="1502"/>
      <c r="FR31" s="1502"/>
      <c r="FS31" s="1502"/>
      <c r="FT31" s="1502"/>
      <c r="FU31" s="1502"/>
      <c r="FV31" s="1502"/>
      <c r="FW31" s="1502"/>
      <c r="FX31" s="1502"/>
      <c r="FY31" s="1502"/>
      <c r="FZ31" s="1502"/>
      <c r="GA31" s="1502"/>
      <c r="GB31" s="1502"/>
      <c r="GC31" s="1502"/>
      <c r="GD31" s="1502"/>
      <c r="GE31" s="1502"/>
      <c r="GF31" s="1502"/>
      <c r="GG31" s="1502"/>
      <c r="GH31" s="1502"/>
      <c r="GI31" s="1502"/>
      <c r="GJ31" s="1502"/>
      <c r="GK31" s="1502"/>
      <c r="GL31" s="1502"/>
      <c r="GM31" s="1502"/>
      <c r="GN31" s="1502"/>
      <c r="GO31" s="1502"/>
      <c r="GP31" s="1502"/>
      <c r="GQ31" s="1502"/>
      <c r="GR31" s="1502"/>
      <c r="GS31" s="1502"/>
      <c r="GT31" s="1502"/>
      <c r="GU31" s="1502"/>
      <c r="GV31" s="1502"/>
      <c r="GW31" s="1502"/>
      <c r="GX31" s="1502"/>
      <c r="GY31" s="1502"/>
      <c r="GZ31" s="1502"/>
      <c r="HA31" s="1502"/>
      <c r="HB31" s="1502"/>
      <c r="HC31" s="1502"/>
      <c r="HD31" s="1502"/>
      <c r="HE31" s="1502"/>
      <c r="HF31" s="1502"/>
      <c r="HG31" s="1502"/>
      <c r="HH31" s="1502"/>
      <c r="HI31" s="1502"/>
      <c r="HJ31" s="1502"/>
      <c r="HK31" s="1502"/>
      <c r="HL31" s="1502"/>
      <c r="HM31" s="1502"/>
      <c r="HN31" s="1502"/>
      <c r="HO31" s="1502"/>
      <c r="HP31" s="1502"/>
      <c r="HQ31" s="1502"/>
      <c r="HR31" s="1502"/>
      <c r="HS31" s="1502"/>
      <c r="HT31" s="1502"/>
      <c r="HU31" s="1502"/>
      <c r="HV31" s="1502"/>
      <c r="HW31" s="1502"/>
      <c r="HX31" s="1502"/>
      <c r="HY31" s="1502"/>
      <c r="HZ31" s="1502"/>
      <c r="IA31" s="1502"/>
      <c r="IB31" s="1502"/>
      <c r="IC31" s="1502"/>
      <c r="ID31" s="1502"/>
      <c r="IE31" s="1502"/>
      <c r="IF31" s="1502"/>
      <c r="IG31" s="1502"/>
      <c r="IH31" s="1502"/>
      <c r="II31" s="1502"/>
      <c r="IJ31" s="1502"/>
      <c r="IK31" s="1502"/>
      <c r="IL31" s="1502"/>
      <c r="IM31" s="1502"/>
      <c r="IN31" s="1502"/>
      <c r="IO31" s="1502"/>
      <c r="IP31" s="1502"/>
      <c r="IQ31" s="1502"/>
      <c r="IR31" s="1502"/>
      <c r="IS31" s="1502"/>
      <c r="IT31" s="1502"/>
      <c r="IU31" s="1502"/>
    </row>
    <row r="32" spans="1:255">
      <c r="A32" s="2093" t="s">
        <v>1386</v>
      </c>
      <c r="B32" s="3082" t="s">
        <v>5397</v>
      </c>
      <c r="C32" s="3082" t="s">
        <v>5397</v>
      </c>
      <c r="D32" s="1484" t="s">
        <v>5399</v>
      </c>
      <c r="E32" s="2209" t="s">
        <v>5400</v>
      </c>
      <c r="F32" s="3817">
        <v>136</v>
      </c>
      <c r="G32" s="3818"/>
      <c r="H32" s="1484" t="s">
        <v>5109</v>
      </c>
      <c r="I32" s="1484" t="s">
        <v>5414</v>
      </c>
      <c r="J32" s="1484"/>
      <c r="K32" s="1798"/>
      <c r="L32" s="1798"/>
      <c r="M32" s="2232">
        <v>2</v>
      </c>
      <c r="N32" s="3817" t="s">
        <v>1774</v>
      </c>
      <c r="O32" s="3818"/>
      <c r="P32" s="1798"/>
      <c r="Q32" s="1798"/>
      <c r="R32" s="1798">
        <f t="shared" si="0"/>
        <v>0</v>
      </c>
      <c r="S32" s="1485">
        <v>2</v>
      </c>
      <c r="T32" s="1502"/>
      <c r="U32" s="1502"/>
      <c r="V32" s="1502" t="s">
        <v>1774</v>
      </c>
      <c r="W32" s="1502"/>
      <c r="X32" s="1502"/>
      <c r="Y32" s="1502"/>
      <c r="Z32" s="1502"/>
      <c r="AA32" s="1502"/>
      <c r="AB32" s="1502"/>
      <c r="AC32" s="1502"/>
      <c r="AD32" s="1502"/>
      <c r="AE32" s="1502"/>
      <c r="AF32" s="1502"/>
      <c r="AG32" s="1502"/>
      <c r="AH32" s="1502"/>
      <c r="AI32" s="1502"/>
      <c r="AJ32" s="1502"/>
      <c r="AK32" s="1502" t="s">
        <v>1774</v>
      </c>
      <c r="AL32" s="1502"/>
      <c r="AM32" s="1502"/>
      <c r="AN32" s="1502"/>
      <c r="AO32" s="1502"/>
      <c r="AP32" s="1502"/>
      <c r="AQ32" s="1502"/>
      <c r="AR32" s="1502"/>
      <c r="AS32" s="1502"/>
      <c r="AT32" s="1502"/>
      <c r="AU32" s="1502"/>
      <c r="AV32" s="1502"/>
      <c r="AW32" s="1502"/>
      <c r="AX32" s="1502"/>
      <c r="AY32" s="1502"/>
      <c r="AZ32" s="1502"/>
      <c r="BA32" s="1502"/>
      <c r="BB32" s="1502"/>
      <c r="BC32" s="1502"/>
      <c r="BD32" s="1502"/>
      <c r="BE32" s="1502"/>
      <c r="BF32" s="1502"/>
      <c r="BG32" s="1502"/>
      <c r="BH32" s="1502"/>
      <c r="BI32" s="1502"/>
      <c r="BJ32" s="1502"/>
      <c r="BK32" s="1502"/>
      <c r="BL32" s="1502"/>
      <c r="BM32" s="1502"/>
      <c r="BN32" s="1502"/>
      <c r="BO32" s="1502"/>
      <c r="BP32" s="1502"/>
      <c r="BQ32" s="1502"/>
      <c r="BR32" s="1502"/>
      <c r="BS32" s="1502"/>
      <c r="BT32" s="1502"/>
      <c r="BU32" s="1502"/>
      <c r="BV32" s="1502"/>
      <c r="BW32" s="1502"/>
      <c r="BX32" s="1502"/>
      <c r="BY32" s="1502"/>
      <c r="BZ32" s="1502"/>
      <c r="CA32" s="1502"/>
      <c r="CB32" s="1502"/>
      <c r="CC32" s="1502"/>
      <c r="CD32" s="1502"/>
      <c r="CE32" s="1502"/>
      <c r="CF32" s="1502"/>
      <c r="CG32" s="1502"/>
      <c r="CH32" s="1502"/>
      <c r="CI32" s="1502"/>
      <c r="CJ32" s="1502"/>
      <c r="CK32" s="1502"/>
      <c r="CL32" s="1502"/>
      <c r="CM32" s="1502"/>
      <c r="CN32" s="1502"/>
      <c r="CO32" s="1502"/>
      <c r="CP32" s="1502"/>
      <c r="CQ32" s="1502"/>
      <c r="CR32" s="1502"/>
      <c r="CS32" s="1502"/>
      <c r="CT32" s="1502"/>
      <c r="CU32" s="1502"/>
      <c r="CV32" s="1502"/>
      <c r="CW32" s="1502"/>
      <c r="CX32" s="1502"/>
      <c r="CY32" s="1502"/>
      <c r="CZ32" s="1502"/>
      <c r="DA32" s="1502"/>
      <c r="DB32" s="1502"/>
      <c r="DC32" s="1502"/>
      <c r="DD32" s="1502"/>
      <c r="DE32" s="1502"/>
      <c r="DF32" s="1502"/>
      <c r="DG32" s="1502"/>
      <c r="DH32" s="1502"/>
      <c r="DI32" s="1502"/>
      <c r="DJ32" s="1502"/>
      <c r="DK32" s="1502"/>
      <c r="DL32" s="1502"/>
      <c r="DM32" s="1502"/>
      <c r="DN32" s="1502"/>
      <c r="DO32" s="1502"/>
      <c r="DP32" s="1502"/>
      <c r="DQ32" s="1502"/>
      <c r="DR32" s="1502"/>
      <c r="DS32" s="1502"/>
      <c r="DT32" s="1502"/>
      <c r="DU32" s="1502"/>
      <c r="DV32" s="1502"/>
      <c r="DW32" s="1502"/>
      <c r="DX32" s="1502"/>
      <c r="DY32" s="1502"/>
      <c r="DZ32" s="1502"/>
      <c r="EA32" s="1502"/>
      <c r="EB32" s="1502"/>
      <c r="EC32" s="1502"/>
      <c r="ED32" s="1502"/>
      <c r="EE32" s="1502"/>
      <c r="EF32" s="1502"/>
      <c r="EG32" s="1502"/>
      <c r="EH32" s="1502"/>
      <c r="EI32" s="1502"/>
      <c r="EJ32" s="1502"/>
      <c r="EK32" s="1502"/>
      <c r="EL32" s="1502"/>
      <c r="EM32" s="1502"/>
      <c r="EN32" s="1502"/>
      <c r="EO32" s="1502"/>
      <c r="EP32" s="1502"/>
      <c r="EQ32" s="1502"/>
      <c r="ER32" s="1502"/>
      <c r="ES32" s="1502"/>
      <c r="ET32" s="1502"/>
      <c r="EU32" s="1502"/>
      <c r="EV32" s="1502"/>
      <c r="EW32" s="1502"/>
      <c r="EX32" s="1502"/>
      <c r="EY32" s="1502"/>
      <c r="EZ32" s="1502"/>
      <c r="FA32" s="1502"/>
      <c r="FB32" s="1502"/>
      <c r="FC32" s="1502"/>
      <c r="FD32" s="1502"/>
      <c r="FE32" s="1502"/>
      <c r="FF32" s="1502"/>
      <c r="FG32" s="1502"/>
      <c r="FH32" s="1502"/>
      <c r="FI32" s="1502"/>
      <c r="FJ32" s="1502"/>
      <c r="FK32" s="1502"/>
      <c r="FL32" s="1502"/>
      <c r="FM32" s="1502"/>
      <c r="FN32" s="1502"/>
      <c r="FO32" s="1502"/>
      <c r="FP32" s="1502"/>
      <c r="FQ32" s="1502"/>
      <c r="FR32" s="1502"/>
      <c r="FS32" s="1502"/>
      <c r="FT32" s="1502"/>
      <c r="FU32" s="1502"/>
      <c r="FV32" s="1502"/>
      <c r="FW32" s="1502"/>
      <c r="FX32" s="1502"/>
      <c r="FY32" s="1502"/>
      <c r="FZ32" s="1502"/>
      <c r="GA32" s="1502"/>
      <c r="GB32" s="1502"/>
      <c r="GC32" s="1502"/>
      <c r="GD32" s="1502"/>
      <c r="GE32" s="1502"/>
      <c r="GF32" s="1502"/>
      <c r="GG32" s="1502"/>
      <c r="GH32" s="1502"/>
      <c r="GI32" s="1502"/>
      <c r="GJ32" s="1502"/>
      <c r="GK32" s="1502"/>
      <c r="GL32" s="1502"/>
      <c r="GM32" s="1502"/>
      <c r="GN32" s="1502"/>
      <c r="GO32" s="1502"/>
      <c r="GP32" s="1502"/>
      <c r="GQ32" s="1502"/>
      <c r="GR32" s="1502"/>
      <c r="GS32" s="1502"/>
      <c r="GT32" s="1502"/>
      <c r="GU32" s="1502"/>
      <c r="GV32" s="1502"/>
      <c r="GW32" s="1502"/>
      <c r="GX32" s="1502"/>
      <c r="GY32" s="1502"/>
      <c r="GZ32" s="1502"/>
      <c r="HA32" s="1502"/>
      <c r="HB32" s="1502"/>
      <c r="HC32" s="1502"/>
      <c r="HD32" s="1502"/>
      <c r="HE32" s="1502"/>
      <c r="HF32" s="1502"/>
      <c r="HG32" s="1502"/>
      <c r="HH32" s="1502"/>
      <c r="HI32" s="1502"/>
      <c r="HJ32" s="1502"/>
      <c r="HK32" s="1502"/>
      <c r="HL32" s="1502"/>
      <c r="HM32" s="1502"/>
      <c r="HN32" s="1502"/>
      <c r="HO32" s="1502"/>
      <c r="HP32" s="1502"/>
      <c r="HQ32" s="1502"/>
      <c r="HR32" s="1502"/>
      <c r="HS32" s="1502"/>
      <c r="HT32" s="1502"/>
      <c r="HU32" s="1502"/>
      <c r="HV32" s="1502"/>
      <c r="HW32" s="1502"/>
      <c r="HX32" s="1502"/>
      <c r="HY32" s="1502"/>
      <c r="HZ32" s="1502"/>
      <c r="IA32" s="1502"/>
      <c r="IB32" s="1502"/>
      <c r="IC32" s="1502"/>
      <c r="ID32" s="1502"/>
      <c r="IE32" s="1502"/>
      <c r="IF32" s="1502"/>
      <c r="IG32" s="1502"/>
      <c r="IH32" s="1502"/>
      <c r="II32" s="1502"/>
      <c r="IJ32" s="1502"/>
      <c r="IK32" s="1502"/>
      <c r="IL32" s="1502"/>
      <c r="IM32" s="1502"/>
      <c r="IN32" s="1502"/>
      <c r="IO32" s="1502"/>
      <c r="IP32" s="1502"/>
      <c r="IQ32" s="1502"/>
      <c r="IR32" s="1502"/>
      <c r="IS32" s="1502"/>
      <c r="IT32" s="1502"/>
      <c r="IU32" s="1502"/>
    </row>
    <row r="33" spans="1:255">
      <c r="A33" s="2093" t="s">
        <v>1387</v>
      </c>
      <c r="B33" s="3082" t="s">
        <v>5397</v>
      </c>
      <c r="C33" s="3082" t="s">
        <v>5397</v>
      </c>
      <c r="D33" s="3082" t="s">
        <v>5398</v>
      </c>
      <c r="E33" s="2209" t="s">
        <v>5400</v>
      </c>
      <c r="F33" s="3817">
        <v>18</v>
      </c>
      <c r="G33" s="3818"/>
      <c r="H33" s="1484" t="s">
        <v>5109</v>
      </c>
      <c r="I33" s="1484" t="s">
        <v>5413</v>
      </c>
      <c r="J33" s="2800">
        <v>7</v>
      </c>
      <c r="K33" s="1798"/>
      <c r="L33" s="1798"/>
      <c r="M33" s="2232">
        <v>3</v>
      </c>
      <c r="N33" s="3817"/>
      <c r="O33" s="3818"/>
      <c r="P33" s="1798"/>
      <c r="Q33" s="1798">
        <v>19815</v>
      </c>
      <c r="R33" s="1798">
        <f t="shared" si="0"/>
        <v>19815</v>
      </c>
      <c r="S33" s="1485">
        <v>3</v>
      </c>
      <c r="T33" s="1502"/>
      <c r="U33" s="1502"/>
      <c r="V33" s="1502" t="s">
        <v>1774</v>
      </c>
      <c r="W33" s="1502"/>
      <c r="X33" s="1502"/>
      <c r="Y33" s="1502"/>
      <c r="Z33" s="1502"/>
      <c r="AA33" s="1502"/>
      <c r="AB33" s="1502"/>
      <c r="AC33" s="1502"/>
      <c r="AD33" s="1502"/>
      <c r="AE33" s="1502"/>
      <c r="AF33" s="1502"/>
      <c r="AG33" s="1502"/>
      <c r="AH33" s="1502"/>
      <c r="AI33" s="1502"/>
      <c r="AJ33" s="1502"/>
      <c r="AK33" s="1502" t="s">
        <v>1774</v>
      </c>
      <c r="AL33" s="1502"/>
      <c r="AM33" s="1502"/>
      <c r="AN33" s="1502"/>
      <c r="AO33" s="1502"/>
      <c r="AP33" s="1502"/>
      <c r="AQ33" s="1502"/>
      <c r="AR33" s="1502"/>
      <c r="AS33" s="1502"/>
      <c r="AT33" s="1502"/>
      <c r="AU33" s="1502"/>
      <c r="AV33" s="1502"/>
      <c r="AW33" s="1502"/>
      <c r="AX33" s="1502"/>
      <c r="AY33" s="1502"/>
      <c r="AZ33" s="1502"/>
      <c r="BA33" s="1502"/>
      <c r="BB33" s="1502"/>
      <c r="BC33" s="1502"/>
      <c r="BD33" s="1502"/>
      <c r="BE33" s="1502"/>
      <c r="BF33" s="1502"/>
      <c r="BG33" s="1502"/>
      <c r="BH33" s="1502"/>
      <c r="BI33" s="1502"/>
      <c r="BJ33" s="1502"/>
      <c r="BK33" s="1502"/>
      <c r="BL33" s="1502"/>
      <c r="BM33" s="1502"/>
      <c r="BN33" s="1502"/>
      <c r="BO33" s="1502"/>
      <c r="BP33" s="1502"/>
      <c r="BQ33" s="1502"/>
      <c r="BR33" s="1502"/>
      <c r="BS33" s="1502"/>
      <c r="BT33" s="1502"/>
      <c r="BU33" s="1502"/>
      <c r="BV33" s="1502"/>
      <c r="BW33" s="1502"/>
      <c r="BX33" s="1502"/>
      <c r="BY33" s="1502"/>
      <c r="BZ33" s="1502"/>
      <c r="CA33" s="1502"/>
      <c r="CB33" s="1502"/>
      <c r="CC33" s="1502"/>
      <c r="CD33" s="1502"/>
      <c r="CE33" s="1502"/>
      <c r="CF33" s="1502"/>
      <c r="CG33" s="1502"/>
      <c r="CH33" s="1502"/>
      <c r="CI33" s="1502"/>
      <c r="CJ33" s="1502"/>
      <c r="CK33" s="1502"/>
      <c r="CL33" s="1502"/>
      <c r="CM33" s="1502"/>
      <c r="CN33" s="1502"/>
      <c r="CO33" s="1502"/>
      <c r="CP33" s="1502"/>
      <c r="CQ33" s="1502"/>
      <c r="CR33" s="1502"/>
      <c r="CS33" s="1502"/>
      <c r="CT33" s="1502"/>
      <c r="CU33" s="1502"/>
      <c r="CV33" s="1502"/>
      <c r="CW33" s="1502"/>
      <c r="CX33" s="1502"/>
      <c r="CY33" s="1502"/>
      <c r="CZ33" s="1502"/>
      <c r="DA33" s="1502"/>
      <c r="DB33" s="1502"/>
      <c r="DC33" s="1502"/>
      <c r="DD33" s="1502"/>
      <c r="DE33" s="1502"/>
      <c r="DF33" s="1502"/>
      <c r="DG33" s="1502"/>
      <c r="DH33" s="1502"/>
      <c r="DI33" s="1502"/>
      <c r="DJ33" s="1502"/>
      <c r="DK33" s="1502"/>
      <c r="DL33" s="1502"/>
      <c r="DM33" s="1502"/>
      <c r="DN33" s="1502"/>
      <c r="DO33" s="1502"/>
      <c r="DP33" s="1502"/>
      <c r="DQ33" s="1502"/>
      <c r="DR33" s="1502"/>
      <c r="DS33" s="1502"/>
      <c r="DT33" s="1502"/>
      <c r="DU33" s="1502"/>
      <c r="DV33" s="1502"/>
      <c r="DW33" s="1502"/>
      <c r="DX33" s="1502"/>
      <c r="DY33" s="1502"/>
      <c r="DZ33" s="1502"/>
      <c r="EA33" s="1502"/>
      <c r="EB33" s="1502"/>
      <c r="EC33" s="1502"/>
      <c r="ED33" s="1502"/>
      <c r="EE33" s="1502"/>
      <c r="EF33" s="1502"/>
      <c r="EG33" s="1502"/>
      <c r="EH33" s="1502"/>
      <c r="EI33" s="1502"/>
      <c r="EJ33" s="1502"/>
      <c r="EK33" s="1502"/>
      <c r="EL33" s="1502"/>
      <c r="EM33" s="1502"/>
      <c r="EN33" s="1502"/>
      <c r="EO33" s="1502"/>
      <c r="EP33" s="1502"/>
      <c r="EQ33" s="1502"/>
      <c r="ER33" s="1502"/>
      <c r="ES33" s="1502"/>
      <c r="ET33" s="1502"/>
      <c r="EU33" s="1502"/>
      <c r="EV33" s="1502"/>
      <c r="EW33" s="1502"/>
      <c r="EX33" s="1502"/>
      <c r="EY33" s="1502"/>
      <c r="EZ33" s="1502"/>
      <c r="FA33" s="1502"/>
      <c r="FB33" s="1502"/>
      <c r="FC33" s="1502"/>
      <c r="FD33" s="1502"/>
      <c r="FE33" s="1502"/>
      <c r="FF33" s="1502"/>
      <c r="FG33" s="1502"/>
      <c r="FH33" s="1502"/>
      <c r="FI33" s="1502"/>
      <c r="FJ33" s="1502"/>
      <c r="FK33" s="1502"/>
      <c r="FL33" s="1502"/>
      <c r="FM33" s="1502"/>
      <c r="FN33" s="1502"/>
      <c r="FO33" s="1502"/>
      <c r="FP33" s="1502"/>
      <c r="FQ33" s="1502"/>
      <c r="FR33" s="1502"/>
      <c r="FS33" s="1502"/>
      <c r="FT33" s="1502"/>
      <c r="FU33" s="1502"/>
      <c r="FV33" s="1502"/>
      <c r="FW33" s="1502"/>
      <c r="FX33" s="1502"/>
      <c r="FY33" s="1502"/>
      <c r="FZ33" s="1502"/>
      <c r="GA33" s="1502"/>
      <c r="GB33" s="1502"/>
      <c r="GC33" s="1502"/>
      <c r="GD33" s="1502"/>
      <c r="GE33" s="1502"/>
      <c r="GF33" s="1502"/>
      <c r="GG33" s="1502"/>
      <c r="GH33" s="1502"/>
      <c r="GI33" s="1502"/>
      <c r="GJ33" s="1502"/>
      <c r="GK33" s="1502"/>
      <c r="GL33" s="1502"/>
      <c r="GM33" s="1502"/>
      <c r="GN33" s="1502"/>
      <c r="GO33" s="1502"/>
      <c r="GP33" s="1502"/>
      <c r="GQ33" s="1502"/>
      <c r="GR33" s="1502"/>
      <c r="GS33" s="1502"/>
      <c r="GT33" s="1502"/>
      <c r="GU33" s="1502"/>
      <c r="GV33" s="1502"/>
      <c r="GW33" s="1502"/>
      <c r="GX33" s="1502"/>
      <c r="GY33" s="1502"/>
      <c r="GZ33" s="1502"/>
      <c r="HA33" s="1502"/>
      <c r="HB33" s="1502"/>
      <c r="HC33" s="1502"/>
      <c r="HD33" s="1502"/>
      <c r="HE33" s="1502"/>
      <c r="HF33" s="1502"/>
      <c r="HG33" s="1502"/>
      <c r="HH33" s="1502"/>
      <c r="HI33" s="1502"/>
      <c r="HJ33" s="1502"/>
      <c r="HK33" s="1502"/>
      <c r="HL33" s="1502"/>
      <c r="HM33" s="1502"/>
      <c r="HN33" s="1502"/>
      <c r="HO33" s="1502"/>
      <c r="HP33" s="1502"/>
      <c r="HQ33" s="1502"/>
      <c r="HR33" s="1502"/>
      <c r="HS33" s="1502"/>
      <c r="HT33" s="1502"/>
      <c r="HU33" s="1502"/>
      <c r="HV33" s="1502"/>
      <c r="HW33" s="1502"/>
      <c r="HX33" s="1502"/>
      <c r="HY33" s="1502"/>
      <c r="HZ33" s="1502"/>
      <c r="IA33" s="1502"/>
      <c r="IB33" s="1502"/>
      <c r="IC33" s="1502"/>
      <c r="ID33" s="1502"/>
      <c r="IE33" s="1502"/>
      <c r="IF33" s="1502"/>
      <c r="IG33" s="1502"/>
      <c r="IH33" s="1502"/>
      <c r="II33" s="1502"/>
      <c r="IJ33" s="1502"/>
      <c r="IK33" s="1502"/>
      <c r="IL33" s="1502"/>
      <c r="IM33" s="1502"/>
      <c r="IN33" s="1502"/>
      <c r="IO33" s="1502"/>
      <c r="IP33" s="1502"/>
      <c r="IQ33" s="1502"/>
      <c r="IR33" s="1502"/>
      <c r="IS33" s="1502"/>
      <c r="IT33" s="1502"/>
      <c r="IU33" s="1502"/>
    </row>
    <row r="34" spans="1:255">
      <c r="A34" s="2093" t="s">
        <v>1388</v>
      </c>
      <c r="B34" s="3082" t="s">
        <v>5397</v>
      </c>
      <c r="C34" s="3082" t="s">
        <v>5397</v>
      </c>
      <c r="D34" s="1484" t="s">
        <v>5401</v>
      </c>
      <c r="E34" s="2209" t="s">
        <v>4801</v>
      </c>
      <c r="F34" s="3817">
        <v>180</v>
      </c>
      <c r="G34" s="3818"/>
      <c r="H34" s="1484" t="s">
        <v>5109</v>
      </c>
      <c r="I34" s="1484" t="s">
        <v>5415</v>
      </c>
      <c r="J34" s="2800"/>
      <c r="K34" s="1798"/>
      <c r="L34" s="1798"/>
      <c r="M34" s="2232">
        <v>4</v>
      </c>
      <c r="N34" s="3817"/>
      <c r="O34" s="3818"/>
      <c r="P34" s="1798"/>
      <c r="Q34" s="1798"/>
      <c r="R34" s="1798">
        <f t="shared" si="0"/>
        <v>0</v>
      </c>
      <c r="S34" s="1485">
        <v>4</v>
      </c>
      <c r="T34" s="1502"/>
      <c r="U34" s="1502"/>
      <c r="V34" s="1502" t="s">
        <v>1774</v>
      </c>
      <c r="W34" s="1502"/>
      <c r="X34" s="1502"/>
      <c r="Y34" s="1502"/>
      <c r="Z34" s="1502"/>
      <c r="AA34" s="1502"/>
      <c r="AB34" s="1502"/>
      <c r="AC34" s="1502"/>
      <c r="AD34" s="1502"/>
      <c r="AE34" s="1502"/>
      <c r="AF34" s="1502"/>
      <c r="AG34" s="1502"/>
      <c r="AH34" s="1502"/>
      <c r="AI34" s="1502"/>
      <c r="AJ34" s="1502"/>
      <c r="AK34" s="1502" t="s">
        <v>1774</v>
      </c>
      <c r="AL34" s="1502"/>
      <c r="AM34" s="1502"/>
      <c r="AN34" s="1502"/>
      <c r="AO34" s="1502"/>
      <c r="AP34" s="1502"/>
      <c r="AQ34" s="1502"/>
      <c r="AR34" s="1502"/>
      <c r="AS34" s="1502"/>
      <c r="AT34" s="1502"/>
      <c r="AU34" s="1502"/>
      <c r="AV34" s="1502"/>
      <c r="AW34" s="1502"/>
      <c r="AX34" s="1502"/>
      <c r="AY34" s="1502"/>
      <c r="AZ34" s="1502"/>
      <c r="BA34" s="1502"/>
      <c r="BB34" s="1502"/>
      <c r="BC34" s="1502"/>
      <c r="BD34" s="1502"/>
      <c r="BE34" s="1502"/>
      <c r="BF34" s="1502"/>
      <c r="BG34" s="1502"/>
      <c r="BH34" s="1502"/>
      <c r="BI34" s="1502"/>
      <c r="BJ34" s="1502"/>
      <c r="BK34" s="1502"/>
      <c r="BL34" s="1502"/>
      <c r="BM34" s="1502"/>
      <c r="BN34" s="1502"/>
      <c r="BO34" s="1502"/>
      <c r="BP34" s="1502"/>
      <c r="BQ34" s="1502"/>
      <c r="BR34" s="1502"/>
      <c r="BS34" s="1502"/>
      <c r="BT34" s="1502"/>
      <c r="BU34" s="1502"/>
      <c r="BV34" s="1502"/>
      <c r="BW34" s="1502"/>
      <c r="BX34" s="1502"/>
      <c r="BY34" s="1502"/>
      <c r="BZ34" s="1502"/>
      <c r="CA34" s="1502"/>
      <c r="CB34" s="1502"/>
      <c r="CC34" s="1502"/>
      <c r="CD34" s="1502"/>
      <c r="CE34" s="1502"/>
      <c r="CF34" s="1502"/>
      <c r="CG34" s="1502"/>
      <c r="CH34" s="1502"/>
      <c r="CI34" s="1502"/>
      <c r="CJ34" s="1502"/>
      <c r="CK34" s="1502"/>
      <c r="CL34" s="1502"/>
      <c r="CM34" s="1502"/>
      <c r="CN34" s="1502"/>
      <c r="CO34" s="1502"/>
      <c r="CP34" s="1502"/>
      <c r="CQ34" s="1502"/>
      <c r="CR34" s="1502"/>
      <c r="CS34" s="1502"/>
      <c r="CT34" s="1502"/>
      <c r="CU34" s="1502"/>
      <c r="CV34" s="1502"/>
      <c r="CW34" s="1502"/>
      <c r="CX34" s="1502"/>
      <c r="CY34" s="1502"/>
      <c r="CZ34" s="1502"/>
      <c r="DA34" s="1502"/>
      <c r="DB34" s="1502"/>
      <c r="DC34" s="1502"/>
      <c r="DD34" s="1502"/>
      <c r="DE34" s="1502"/>
      <c r="DF34" s="1502"/>
      <c r="DG34" s="1502"/>
      <c r="DH34" s="1502"/>
      <c r="DI34" s="1502"/>
      <c r="DJ34" s="1502"/>
      <c r="DK34" s="1502"/>
      <c r="DL34" s="1502"/>
      <c r="DM34" s="1502"/>
      <c r="DN34" s="1502"/>
      <c r="DO34" s="1502"/>
      <c r="DP34" s="1502"/>
      <c r="DQ34" s="1502"/>
      <c r="DR34" s="1502"/>
      <c r="DS34" s="1502"/>
      <c r="DT34" s="1502"/>
      <c r="DU34" s="1502"/>
      <c r="DV34" s="1502"/>
      <c r="DW34" s="1502"/>
      <c r="DX34" s="1502"/>
      <c r="DY34" s="1502"/>
      <c r="DZ34" s="1502"/>
      <c r="EA34" s="1502"/>
      <c r="EB34" s="1502"/>
      <c r="EC34" s="1502"/>
      <c r="ED34" s="1502"/>
      <c r="EE34" s="1502"/>
      <c r="EF34" s="1502"/>
      <c r="EG34" s="1502"/>
      <c r="EH34" s="1502"/>
      <c r="EI34" s="1502"/>
      <c r="EJ34" s="1502"/>
      <c r="EK34" s="1502"/>
      <c r="EL34" s="1502"/>
      <c r="EM34" s="1502"/>
      <c r="EN34" s="1502"/>
      <c r="EO34" s="1502"/>
      <c r="EP34" s="1502"/>
      <c r="EQ34" s="1502"/>
      <c r="ER34" s="1502"/>
      <c r="ES34" s="1502"/>
      <c r="ET34" s="1502"/>
      <c r="EU34" s="1502"/>
      <c r="EV34" s="1502"/>
      <c r="EW34" s="1502"/>
      <c r="EX34" s="1502"/>
      <c r="EY34" s="1502"/>
      <c r="EZ34" s="1502"/>
      <c r="FA34" s="1502"/>
      <c r="FB34" s="1502"/>
      <c r="FC34" s="1502"/>
      <c r="FD34" s="1502"/>
      <c r="FE34" s="1502"/>
      <c r="FF34" s="1502"/>
      <c r="FG34" s="1502"/>
      <c r="FH34" s="1502"/>
      <c r="FI34" s="1502"/>
      <c r="FJ34" s="1502"/>
      <c r="FK34" s="1502"/>
      <c r="FL34" s="1502"/>
      <c r="FM34" s="1502"/>
      <c r="FN34" s="1502"/>
      <c r="FO34" s="1502"/>
      <c r="FP34" s="1502"/>
      <c r="FQ34" s="1502"/>
      <c r="FR34" s="1502"/>
      <c r="FS34" s="1502"/>
      <c r="FT34" s="1502"/>
      <c r="FU34" s="1502"/>
      <c r="FV34" s="1502"/>
      <c r="FW34" s="1502"/>
      <c r="FX34" s="1502"/>
      <c r="FY34" s="1502"/>
      <c r="FZ34" s="1502"/>
      <c r="GA34" s="1502"/>
      <c r="GB34" s="1502"/>
      <c r="GC34" s="1502"/>
      <c r="GD34" s="1502"/>
      <c r="GE34" s="1502"/>
      <c r="GF34" s="1502"/>
      <c r="GG34" s="1502"/>
      <c r="GH34" s="1502"/>
      <c r="GI34" s="1502"/>
      <c r="GJ34" s="1502"/>
      <c r="GK34" s="1502"/>
      <c r="GL34" s="1502"/>
      <c r="GM34" s="1502"/>
      <c r="GN34" s="1502"/>
      <c r="GO34" s="1502"/>
      <c r="GP34" s="1502"/>
      <c r="GQ34" s="1502"/>
      <c r="GR34" s="1502"/>
      <c r="GS34" s="1502"/>
      <c r="GT34" s="1502"/>
      <c r="GU34" s="1502"/>
      <c r="GV34" s="1502"/>
      <c r="GW34" s="1502"/>
      <c r="GX34" s="1502"/>
      <c r="GY34" s="1502"/>
      <c r="GZ34" s="1502"/>
      <c r="HA34" s="1502"/>
      <c r="HB34" s="1502"/>
      <c r="HC34" s="1502"/>
      <c r="HD34" s="1502"/>
      <c r="HE34" s="1502"/>
      <c r="HF34" s="1502"/>
      <c r="HG34" s="1502"/>
      <c r="HH34" s="1502"/>
      <c r="HI34" s="1502"/>
      <c r="HJ34" s="1502"/>
      <c r="HK34" s="1502"/>
      <c r="HL34" s="1502"/>
      <c r="HM34" s="1502"/>
      <c r="HN34" s="1502"/>
      <c r="HO34" s="1502"/>
      <c r="HP34" s="1502"/>
      <c r="HQ34" s="1502"/>
      <c r="HR34" s="1502"/>
      <c r="HS34" s="1502"/>
      <c r="HT34" s="1502"/>
      <c r="HU34" s="1502"/>
      <c r="HV34" s="1502"/>
      <c r="HW34" s="1502"/>
      <c r="HX34" s="1502"/>
      <c r="HY34" s="1502"/>
      <c r="HZ34" s="1502"/>
      <c r="IA34" s="1502"/>
      <c r="IB34" s="1502"/>
      <c r="IC34" s="1502"/>
      <c r="ID34" s="1502"/>
      <c r="IE34" s="1502"/>
      <c r="IF34" s="1502"/>
      <c r="IG34" s="1502"/>
      <c r="IH34" s="1502"/>
      <c r="II34" s="1502"/>
      <c r="IJ34" s="1502"/>
      <c r="IK34" s="1502"/>
      <c r="IL34" s="1502"/>
      <c r="IM34" s="1502"/>
      <c r="IN34" s="1502"/>
      <c r="IO34" s="1502"/>
      <c r="IP34" s="1502"/>
      <c r="IQ34" s="1502"/>
      <c r="IR34" s="1502"/>
      <c r="IS34" s="1502"/>
      <c r="IT34" s="1502"/>
      <c r="IU34" s="1502"/>
    </row>
    <row r="35" spans="1:255">
      <c r="A35" s="2093" t="s">
        <v>1389</v>
      </c>
      <c r="B35" s="1484" t="s">
        <v>4787</v>
      </c>
      <c r="C35" s="3082" t="s">
        <v>4787</v>
      </c>
      <c r="D35" s="3082" t="s">
        <v>4787</v>
      </c>
      <c r="E35" s="2209" t="s">
        <v>5400</v>
      </c>
      <c r="F35" s="3817">
        <v>141</v>
      </c>
      <c r="G35" s="3818"/>
      <c r="H35" s="1484" t="s">
        <v>5416</v>
      </c>
      <c r="I35" s="1484" t="s">
        <v>5417</v>
      </c>
      <c r="J35" s="2800">
        <v>103</v>
      </c>
      <c r="K35" s="1798"/>
      <c r="L35" s="1798"/>
      <c r="M35" s="2232">
        <v>5</v>
      </c>
      <c r="N35" s="3827">
        <v>2175360</v>
      </c>
      <c r="O35" s="3828"/>
      <c r="P35" s="1798"/>
      <c r="Q35" s="1798"/>
      <c r="R35" s="2800">
        <f>SUM(N35:Q35)</f>
        <v>2175360</v>
      </c>
      <c r="S35" s="1485">
        <v>5</v>
      </c>
      <c r="T35" s="1502"/>
      <c r="U35" s="1502"/>
      <c r="V35" s="1502" t="s">
        <v>1774</v>
      </c>
      <c r="W35" s="1502"/>
      <c r="X35" s="1502"/>
      <c r="Y35" s="1502"/>
      <c r="Z35" s="1502"/>
      <c r="AA35" s="1502"/>
      <c r="AB35" s="1502"/>
      <c r="AC35" s="1502"/>
      <c r="AD35" s="1502"/>
      <c r="AE35" s="1502"/>
      <c r="AF35" s="1502"/>
      <c r="AG35" s="1502"/>
      <c r="AH35" s="1502"/>
      <c r="AI35" s="1502"/>
      <c r="AJ35" s="1502"/>
      <c r="AK35" s="1502" t="s">
        <v>1774</v>
      </c>
      <c r="AL35" s="1502"/>
      <c r="AM35" s="1502"/>
      <c r="AN35" s="1502"/>
      <c r="AO35" s="1502"/>
      <c r="AP35" s="1502"/>
      <c r="AQ35" s="1502"/>
      <c r="AR35" s="1502"/>
      <c r="AS35" s="1502"/>
      <c r="AT35" s="1502"/>
      <c r="AU35" s="1502"/>
      <c r="AV35" s="1502"/>
      <c r="AW35" s="1502"/>
      <c r="AX35" s="1502"/>
      <c r="AY35" s="1502"/>
      <c r="AZ35" s="1502"/>
      <c r="BA35" s="1502"/>
      <c r="BB35" s="1502"/>
      <c r="BC35" s="1502"/>
      <c r="BD35" s="1502"/>
      <c r="BE35" s="1502"/>
      <c r="BF35" s="1502"/>
      <c r="BG35" s="1502"/>
      <c r="BH35" s="1502"/>
      <c r="BI35" s="1502"/>
      <c r="BJ35" s="1502"/>
      <c r="BK35" s="1502"/>
      <c r="BL35" s="1502"/>
      <c r="BM35" s="1502"/>
      <c r="BN35" s="1502"/>
      <c r="BO35" s="1502"/>
      <c r="BP35" s="1502"/>
      <c r="BQ35" s="1502"/>
      <c r="BR35" s="1502"/>
      <c r="BS35" s="1502"/>
      <c r="BT35" s="1502"/>
      <c r="BU35" s="1502"/>
      <c r="BV35" s="1502"/>
      <c r="BW35" s="1502"/>
      <c r="BX35" s="1502"/>
      <c r="BY35" s="1502"/>
      <c r="BZ35" s="1502"/>
      <c r="CA35" s="1502"/>
      <c r="CB35" s="1502"/>
      <c r="CC35" s="1502"/>
      <c r="CD35" s="1502"/>
      <c r="CE35" s="1502"/>
      <c r="CF35" s="1502"/>
      <c r="CG35" s="1502"/>
      <c r="CH35" s="1502"/>
      <c r="CI35" s="1502"/>
      <c r="CJ35" s="1502"/>
      <c r="CK35" s="1502"/>
      <c r="CL35" s="1502"/>
      <c r="CM35" s="1502"/>
      <c r="CN35" s="1502"/>
      <c r="CO35" s="1502"/>
      <c r="CP35" s="1502"/>
      <c r="CQ35" s="1502"/>
      <c r="CR35" s="1502"/>
      <c r="CS35" s="1502"/>
      <c r="CT35" s="1502"/>
      <c r="CU35" s="1502"/>
      <c r="CV35" s="1502"/>
      <c r="CW35" s="1502"/>
      <c r="CX35" s="1502"/>
      <c r="CY35" s="1502"/>
      <c r="CZ35" s="1502"/>
      <c r="DA35" s="1502"/>
      <c r="DB35" s="1502"/>
      <c r="DC35" s="1502"/>
      <c r="DD35" s="1502"/>
      <c r="DE35" s="1502"/>
      <c r="DF35" s="1502"/>
      <c r="DG35" s="1502"/>
      <c r="DH35" s="1502"/>
      <c r="DI35" s="1502"/>
      <c r="DJ35" s="1502"/>
      <c r="DK35" s="1502"/>
      <c r="DL35" s="1502"/>
      <c r="DM35" s="1502"/>
      <c r="DN35" s="1502"/>
      <c r="DO35" s="1502"/>
      <c r="DP35" s="1502"/>
      <c r="DQ35" s="1502"/>
      <c r="DR35" s="1502"/>
      <c r="DS35" s="1502"/>
      <c r="DT35" s="1502"/>
      <c r="DU35" s="1502"/>
      <c r="DV35" s="1502"/>
      <c r="DW35" s="1502"/>
      <c r="DX35" s="1502"/>
      <c r="DY35" s="1502"/>
      <c r="DZ35" s="1502"/>
      <c r="EA35" s="1502"/>
      <c r="EB35" s="1502"/>
      <c r="EC35" s="1502"/>
      <c r="ED35" s="1502"/>
      <c r="EE35" s="1502"/>
      <c r="EF35" s="1502"/>
      <c r="EG35" s="1502"/>
      <c r="EH35" s="1502"/>
      <c r="EI35" s="1502"/>
      <c r="EJ35" s="1502"/>
      <c r="EK35" s="1502"/>
      <c r="EL35" s="1502"/>
      <c r="EM35" s="1502"/>
      <c r="EN35" s="1502"/>
      <c r="EO35" s="1502"/>
      <c r="EP35" s="1502"/>
      <c r="EQ35" s="1502"/>
      <c r="ER35" s="1502"/>
      <c r="ES35" s="1502"/>
      <c r="ET35" s="1502"/>
      <c r="EU35" s="1502"/>
      <c r="EV35" s="1502"/>
      <c r="EW35" s="1502"/>
      <c r="EX35" s="1502"/>
      <c r="EY35" s="1502"/>
      <c r="EZ35" s="1502"/>
      <c r="FA35" s="1502"/>
      <c r="FB35" s="1502"/>
      <c r="FC35" s="1502"/>
      <c r="FD35" s="1502"/>
      <c r="FE35" s="1502"/>
      <c r="FF35" s="1502"/>
      <c r="FG35" s="1502"/>
      <c r="FH35" s="1502"/>
      <c r="FI35" s="1502"/>
      <c r="FJ35" s="1502"/>
      <c r="FK35" s="1502"/>
      <c r="FL35" s="1502"/>
      <c r="FM35" s="1502"/>
      <c r="FN35" s="1502"/>
      <c r="FO35" s="1502"/>
      <c r="FP35" s="1502"/>
      <c r="FQ35" s="1502"/>
      <c r="FR35" s="1502"/>
      <c r="FS35" s="1502"/>
      <c r="FT35" s="1502"/>
      <c r="FU35" s="1502"/>
      <c r="FV35" s="1502"/>
      <c r="FW35" s="1502"/>
      <c r="FX35" s="1502"/>
      <c r="FY35" s="1502"/>
      <c r="FZ35" s="1502"/>
      <c r="GA35" s="1502"/>
      <c r="GB35" s="1502"/>
      <c r="GC35" s="1502"/>
      <c r="GD35" s="1502"/>
      <c r="GE35" s="1502"/>
      <c r="GF35" s="1502"/>
      <c r="GG35" s="1502"/>
      <c r="GH35" s="1502"/>
      <c r="GI35" s="1502"/>
      <c r="GJ35" s="1502"/>
      <c r="GK35" s="1502"/>
      <c r="GL35" s="1502"/>
      <c r="GM35" s="1502"/>
      <c r="GN35" s="1502"/>
      <c r="GO35" s="1502"/>
      <c r="GP35" s="1502"/>
      <c r="GQ35" s="1502"/>
      <c r="GR35" s="1502"/>
      <c r="GS35" s="1502"/>
      <c r="GT35" s="1502"/>
      <c r="GU35" s="1502"/>
      <c r="GV35" s="1502"/>
      <c r="GW35" s="1502"/>
      <c r="GX35" s="1502"/>
      <c r="GY35" s="1502"/>
      <c r="GZ35" s="1502"/>
      <c r="HA35" s="1502"/>
      <c r="HB35" s="1502"/>
      <c r="HC35" s="1502"/>
      <c r="HD35" s="1502"/>
      <c r="HE35" s="1502"/>
      <c r="HF35" s="1502"/>
      <c r="HG35" s="1502"/>
      <c r="HH35" s="1502"/>
      <c r="HI35" s="1502"/>
      <c r="HJ35" s="1502"/>
      <c r="HK35" s="1502"/>
      <c r="HL35" s="1502"/>
      <c r="HM35" s="1502"/>
      <c r="HN35" s="1502"/>
      <c r="HO35" s="1502"/>
      <c r="HP35" s="1502"/>
      <c r="HQ35" s="1502"/>
      <c r="HR35" s="1502"/>
      <c r="HS35" s="1502"/>
      <c r="HT35" s="1502"/>
      <c r="HU35" s="1502"/>
      <c r="HV35" s="1502"/>
      <c r="HW35" s="1502"/>
      <c r="HX35" s="1502"/>
      <c r="HY35" s="1502"/>
      <c r="HZ35" s="1502"/>
      <c r="IA35" s="1502"/>
      <c r="IB35" s="1502"/>
      <c r="IC35" s="1502"/>
      <c r="ID35" s="1502"/>
      <c r="IE35" s="1502"/>
      <c r="IF35" s="1502"/>
      <c r="IG35" s="1502"/>
      <c r="IH35" s="1502"/>
      <c r="II35" s="1502"/>
      <c r="IJ35" s="1502"/>
      <c r="IK35" s="1502"/>
      <c r="IL35" s="1502"/>
      <c r="IM35" s="1502"/>
      <c r="IN35" s="1502"/>
      <c r="IO35" s="1502"/>
      <c r="IP35" s="1502"/>
      <c r="IQ35" s="1502"/>
      <c r="IR35" s="1502"/>
      <c r="IS35" s="1502"/>
      <c r="IT35" s="1502"/>
      <c r="IU35" s="1502"/>
    </row>
    <row r="36" spans="1:255">
      <c r="A36" s="2093" t="s">
        <v>1390</v>
      </c>
      <c r="B36" s="3082" t="s">
        <v>4787</v>
      </c>
      <c r="C36" s="3082" t="s">
        <v>4787</v>
      </c>
      <c r="D36" s="3082" t="s">
        <v>4787</v>
      </c>
      <c r="E36" s="2209" t="s">
        <v>4801</v>
      </c>
      <c r="F36" s="3817">
        <v>55</v>
      </c>
      <c r="G36" s="3818"/>
      <c r="H36" s="1484" t="s">
        <v>5418</v>
      </c>
      <c r="I36" s="1484" t="s">
        <v>5418</v>
      </c>
      <c r="J36" s="2800"/>
      <c r="K36" s="1798"/>
      <c r="L36" s="1798"/>
      <c r="M36" s="2232">
        <v>6</v>
      </c>
      <c r="N36" s="3817"/>
      <c r="O36" s="3818"/>
      <c r="P36" s="1798"/>
      <c r="Q36" s="1798">
        <v>195300</v>
      </c>
      <c r="R36" s="1798">
        <f t="shared" si="0"/>
        <v>195300</v>
      </c>
      <c r="S36" s="1485">
        <v>6</v>
      </c>
      <c r="T36" s="1502"/>
      <c r="U36" s="1502"/>
      <c r="V36" s="1502" t="s">
        <v>1774</v>
      </c>
      <c r="W36" s="1502"/>
      <c r="X36" s="1502"/>
      <c r="Y36" s="1502"/>
      <c r="Z36" s="1502"/>
      <c r="AA36" s="1502"/>
      <c r="AB36" s="1502"/>
      <c r="AC36" s="1502"/>
      <c r="AD36" s="1502"/>
      <c r="AE36" s="1502"/>
      <c r="AF36" s="1502"/>
      <c r="AG36" s="1502"/>
      <c r="AH36" s="1502"/>
      <c r="AI36" s="1502"/>
      <c r="AJ36" s="1502"/>
      <c r="AK36" s="1502" t="s">
        <v>1774</v>
      </c>
      <c r="AL36" s="1502"/>
      <c r="AM36" s="1502"/>
      <c r="AN36" s="1502"/>
      <c r="AO36" s="1502"/>
      <c r="AP36" s="1502"/>
      <c r="AQ36" s="1502"/>
      <c r="AR36" s="1502"/>
      <c r="AS36" s="1502"/>
      <c r="AT36" s="1502"/>
      <c r="AU36" s="1502"/>
      <c r="AV36" s="1502"/>
      <c r="AW36" s="1502"/>
      <c r="AX36" s="1502"/>
      <c r="AY36" s="1502"/>
      <c r="AZ36" s="1502"/>
      <c r="BA36" s="1502"/>
      <c r="BB36" s="1502"/>
      <c r="BC36" s="1502"/>
      <c r="BD36" s="1502"/>
      <c r="BE36" s="1502"/>
      <c r="BF36" s="1502"/>
      <c r="BG36" s="1502"/>
      <c r="BH36" s="1502"/>
      <c r="BI36" s="1502"/>
      <c r="BJ36" s="1502"/>
      <c r="BK36" s="1502"/>
      <c r="BL36" s="1502"/>
      <c r="BM36" s="1502"/>
      <c r="BN36" s="1502"/>
      <c r="BO36" s="1502"/>
      <c r="BP36" s="1502"/>
      <c r="BQ36" s="1502"/>
      <c r="BR36" s="1502"/>
      <c r="BS36" s="1502"/>
      <c r="BT36" s="1502"/>
      <c r="BU36" s="1502"/>
      <c r="BV36" s="1502"/>
      <c r="BW36" s="1502"/>
      <c r="BX36" s="1502"/>
      <c r="BY36" s="1502"/>
      <c r="BZ36" s="1502"/>
      <c r="CA36" s="1502"/>
      <c r="CB36" s="1502"/>
      <c r="CC36" s="1502"/>
      <c r="CD36" s="1502"/>
      <c r="CE36" s="1502"/>
      <c r="CF36" s="1502"/>
      <c r="CG36" s="1502"/>
      <c r="CH36" s="1502"/>
      <c r="CI36" s="1502"/>
      <c r="CJ36" s="1502"/>
      <c r="CK36" s="1502"/>
      <c r="CL36" s="1502"/>
      <c r="CM36" s="1502"/>
      <c r="CN36" s="1502"/>
      <c r="CO36" s="1502"/>
      <c r="CP36" s="1502"/>
      <c r="CQ36" s="1502"/>
      <c r="CR36" s="1502"/>
      <c r="CS36" s="1502"/>
      <c r="CT36" s="1502"/>
      <c r="CU36" s="1502"/>
      <c r="CV36" s="1502"/>
      <c r="CW36" s="1502"/>
      <c r="CX36" s="1502"/>
      <c r="CY36" s="1502"/>
      <c r="CZ36" s="1502"/>
      <c r="DA36" s="1502"/>
      <c r="DB36" s="1502"/>
      <c r="DC36" s="1502"/>
      <c r="DD36" s="1502"/>
      <c r="DE36" s="1502"/>
      <c r="DF36" s="1502"/>
      <c r="DG36" s="1502"/>
      <c r="DH36" s="1502"/>
      <c r="DI36" s="1502"/>
      <c r="DJ36" s="1502"/>
      <c r="DK36" s="1502"/>
      <c r="DL36" s="1502"/>
      <c r="DM36" s="1502"/>
      <c r="DN36" s="1502"/>
      <c r="DO36" s="1502"/>
      <c r="DP36" s="1502"/>
      <c r="DQ36" s="1502"/>
      <c r="DR36" s="1502"/>
      <c r="DS36" s="1502"/>
      <c r="DT36" s="1502"/>
      <c r="DU36" s="1502"/>
      <c r="DV36" s="1502"/>
      <c r="DW36" s="1502"/>
      <c r="DX36" s="1502"/>
      <c r="DY36" s="1502"/>
      <c r="DZ36" s="1502"/>
      <c r="EA36" s="1502"/>
      <c r="EB36" s="1502"/>
      <c r="EC36" s="1502"/>
      <c r="ED36" s="1502"/>
      <c r="EE36" s="1502"/>
      <c r="EF36" s="1502"/>
      <c r="EG36" s="1502"/>
      <c r="EH36" s="1502"/>
      <c r="EI36" s="1502"/>
      <c r="EJ36" s="1502"/>
      <c r="EK36" s="1502"/>
      <c r="EL36" s="1502"/>
      <c r="EM36" s="1502"/>
      <c r="EN36" s="1502"/>
      <c r="EO36" s="1502"/>
      <c r="EP36" s="1502"/>
      <c r="EQ36" s="1502"/>
      <c r="ER36" s="1502"/>
      <c r="ES36" s="1502"/>
      <c r="ET36" s="1502"/>
      <c r="EU36" s="1502"/>
      <c r="EV36" s="1502"/>
      <c r="EW36" s="1502"/>
      <c r="EX36" s="1502"/>
      <c r="EY36" s="1502"/>
      <c r="EZ36" s="1502"/>
      <c r="FA36" s="1502"/>
      <c r="FB36" s="1502"/>
      <c r="FC36" s="1502"/>
      <c r="FD36" s="1502"/>
      <c r="FE36" s="1502"/>
      <c r="FF36" s="1502"/>
      <c r="FG36" s="1502"/>
      <c r="FH36" s="1502"/>
      <c r="FI36" s="1502"/>
      <c r="FJ36" s="1502"/>
      <c r="FK36" s="1502"/>
      <c r="FL36" s="1502"/>
      <c r="FM36" s="1502"/>
      <c r="FN36" s="1502"/>
      <c r="FO36" s="1502"/>
      <c r="FP36" s="1502"/>
      <c r="FQ36" s="1502"/>
      <c r="FR36" s="1502"/>
      <c r="FS36" s="1502"/>
      <c r="FT36" s="1502"/>
      <c r="FU36" s="1502"/>
      <c r="FV36" s="1502"/>
      <c r="FW36" s="1502"/>
      <c r="FX36" s="1502"/>
      <c r="FY36" s="1502"/>
      <c r="FZ36" s="1502"/>
      <c r="GA36" s="1502"/>
      <c r="GB36" s="1502"/>
      <c r="GC36" s="1502"/>
      <c r="GD36" s="1502"/>
      <c r="GE36" s="1502"/>
      <c r="GF36" s="1502"/>
      <c r="GG36" s="1502"/>
      <c r="GH36" s="1502"/>
      <c r="GI36" s="1502"/>
      <c r="GJ36" s="1502"/>
      <c r="GK36" s="1502"/>
      <c r="GL36" s="1502"/>
      <c r="GM36" s="1502"/>
      <c r="GN36" s="1502"/>
      <c r="GO36" s="1502"/>
      <c r="GP36" s="1502"/>
      <c r="GQ36" s="1502"/>
      <c r="GR36" s="1502"/>
      <c r="GS36" s="1502"/>
      <c r="GT36" s="1502"/>
      <c r="GU36" s="1502"/>
      <c r="GV36" s="1502"/>
      <c r="GW36" s="1502"/>
      <c r="GX36" s="1502"/>
      <c r="GY36" s="1502"/>
      <c r="GZ36" s="1502"/>
      <c r="HA36" s="1502"/>
      <c r="HB36" s="1502"/>
      <c r="HC36" s="1502"/>
      <c r="HD36" s="1502"/>
      <c r="HE36" s="1502"/>
      <c r="HF36" s="1502"/>
      <c r="HG36" s="1502"/>
      <c r="HH36" s="1502"/>
      <c r="HI36" s="1502"/>
      <c r="HJ36" s="1502"/>
      <c r="HK36" s="1502"/>
      <c r="HL36" s="1502"/>
      <c r="HM36" s="1502"/>
      <c r="HN36" s="1502"/>
      <c r="HO36" s="1502"/>
      <c r="HP36" s="1502"/>
      <c r="HQ36" s="1502"/>
      <c r="HR36" s="1502"/>
      <c r="HS36" s="1502"/>
      <c r="HT36" s="1502"/>
      <c r="HU36" s="1502"/>
      <c r="HV36" s="1502"/>
      <c r="HW36" s="1502"/>
      <c r="HX36" s="1502"/>
      <c r="HY36" s="1502"/>
      <c r="HZ36" s="1502"/>
      <c r="IA36" s="1502"/>
      <c r="IB36" s="1502"/>
      <c r="IC36" s="1502"/>
      <c r="ID36" s="1502"/>
      <c r="IE36" s="1502"/>
      <c r="IF36" s="1502"/>
      <c r="IG36" s="1502"/>
      <c r="IH36" s="1502"/>
      <c r="II36" s="1502"/>
      <c r="IJ36" s="1502"/>
      <c r="IK36" s="1502"/>
      <c r="IL36" s="1502"/>
      <c r="IM36" s="1502"/>
      <c r="IN36" s="1502"/>
      <c r="IO36" s="1502"/>
      <c r="IP36" s="1502"/>
      <c r="IQ36" s="1502"/>
      <c r="IR36" s="1502"/>
      <c r="IS36" s="1502"/>
      <c r="IT36" s="1502"/>
      <c r="IU36" s="1502"/>
    </row>
    <row r="37" spans="1:255">
      <c r="A37" s="2093" t="s">
        <v>1391</v>
      </c>
      <c r="B37" s="1484" t="s">
        <v>5402</v>
      </c>
      <c r="C37" s="1484" t="s">
        <v>5397</v>
      </c>
      <c r="D37" s="1484" t="s">
        <v>5402</v>
      </c>
      <c r="E37" s="2209" t="s">
        <v>5400</v>
      </c>
      <c r="F37" s="3817">
        <v>142</v>
      </c>
      <c r="G37" s="3818"/>
      <c r="H37" s="1484" t="s">
        <v>5419</v>
      </c>
      <c r="I37" s="1484" t="s">
        <v>5401</v>
      </c>
      <c r="J37" s="2800">
        <v>160</v>
      </c>
      <c r="K37" s="1798"/>
      <c r="L37" s="1798"/>
      <c r="M37" s="2232">
        <v>7</v>
      </c>
      <c r="N37" s="3827">
        <v>2999040</v>
      </c>
      <c r="O37" s="3828"/>
      <c r="P37" s="1798"/>
      <c r="Q37" s="1798"/>
      <c r="R37" s="1798">
        <f>SUM(N37:Q37)</f>
        <v>2999040</v>
      </c>
      <c r="S37" s="1485">
        <v>7</v>
      </c>
      <c r="T37" s="1502"/>
      <c r="U37" s="1502"/>
      <c r="V37" s="1502" t="s">
        <v>1774</v>
      </c>
      <c r="W37" s="1502"/>
      <c r="X37" s="1502"/>
      <c r="Y37" s="1502"/>
      <c r="Z37" s="1502"/>
      <c r="AA37" s="1502"/>
      <c r="AB37" s="1502"/>
      <c r="AC37" s="1502"/>
      <c r="AD37" s="1502"/>
      <c r="AE37" s="1502"/>
      <c r="AF37" s="1502"/>
      <c r="AG37" s="1502"/>
      <c r="AH37" s="1502"/>
      <c r="AI37" s="1502"/>
      <c r="AJ37" s="1502"/>
      <c r="AK37" s="1502" t="s">
        <v>1074</v>
      </c>
      <c r="AL37" s="1502"/>
      <c r="AM37" s="1502"/>
      <c r="AN37" s="1502"/>
      <c r="AO37" s="1502"/>
      <c r="AP37" s="1502"/>
      <c r="AQ37" s="1502"/>
      <c r="AR37" s="1502"/>
      <c r="AS37" s="1502"/>
      <c r="AT37" s="1502"/>
      <c r="AU37" s="1502"/>
      <c r="AV37" s="1502"/>
      <c r="AW37" s="1502"/>
      <c r="AX37" s="1502"/>
      <c r="AY37" s="1502"/>
      <c r="AZ37" s="1502"/>
      <c r="BA37" s="1502"/>
      <c r="BB37" s="1502"/>
      <c r="BC37" s="1502"/>
      <c r="BD37" s="1502"/>
      <c r="BE37" s="1502"/>
      <c r="BF37" s="1502"/>
      <c r="BG37" s="1502"/>
      <c r="BH37" s="1502"/>
      <c r="BI37" s="1502"/>
      <c r="BJ37" s="1502"/>
      <c r="BK37" s="1502"/>
      <c r="BL37" s="1502"/>
      <c r="BM37" s="1502"/>
      <c r="BN37" s="1502"/>
      <c r="BO37" s="1502"/>
      <c r="BP37" s="1502"/>
      <c r="BQ37" s="1502"/>
      <c r="BR37" s="1502"/>
      <c r="BS37" s="1502"/>
      <c r="BT37" s="1502"/>
      <c r="BU37" s="1502"/>
      <c r="BV37" s="1502"/>
      <c r="BW37" s="1502"/>
      <c r="BX37" s="1502"/>
      <c r="BY37" s="1502"/>
      <c r="BZ37" s="1502"/>
      <c r="CA37" s="1502"/>
      <c r="CB37" s="1502"/>
      <c r="CC37" s="1502"/>
      <c r="CD37" s="1502"/>
      <c r="CE37" s="1502"/>
      <c r="CF37" s="1502"/>
      <c r="CG37" s="1502"/>
      <c r="CH37" s="1502"/>
      <c r="CI37" s="1502"/>
      <c r="CJ37" s="1502"/>
      <c r="CK37" s="1502"/>
      <c r="CL37" s="1502"/>
      <c r="CM37" s="1502"/>
      <c r="CN37" s="1502"/>
      <c r="CO37" s="1502"/>
      <c r="CP37" s="1502"/>
      <c r="CQ37" s="1502"/>
      <c r="CR37" s="1502"/>
      <c r="CS37" s="1502"/>
      <c r="CT37" s="1502"/>
      <c r="CU37" s="1502"/>
      <c r="CV37" s="1502"/>
      <c r="CW37" s="1502"/>
      <c r="CX37" s="1502"/>
      <c r="CY37" s="1502"/>
      <c r="CZ37" s="1502"/>
      <c r="DA37" s="1502"/>
      <c r="DB37" s="1502"/>
      <c r="DC37" s="1502"/>
      <c r="DD37" s="1502"/>
      <c r="DE37" s="1502"/>
      <c r="DF37" s="1502"/>
      <c r="DG37" s="1502"/>
      <c r="DH37" s="1502"/>
      <c r="DI37" s="1502"/>
      <c r="DJ37" s="1502"/>
      <c r="DK37" s="1502"/>
      <c r="DL37" s="1502"/>
      <c r="DM37" s="1502"/>
      <c r="DN37" s="1502"/>
      <c r="DO37" s="1502"/>
      <c r="DP37" s="1502"/>
      <c r="DQ37" s="1502"/>
      <c r="DR37" s="1502"/>
      <c r="DS37" s="1502"/>
      <c r="DT37" s="1502"/>
      <c r="DU37" s="1502"/>
      <c r="DV37" s="1502"/>
      <c r="DW37" s="1502"/>
      <c r="DX37" s="1502"/>
      <c r="DY37" s="1502"/>
      <c r="DZ37" s="1502"/>
      <c r="EA37" s="1502"/>
      <c r="EB37" s="1502"/>
      <c r="EC37" s="1502"/>
      <c r="ED37" s="1502"/>
      <c r="EE37" s="1502"/>
      <c r="EF37" s="1502"/>
      <c r="EG37" s="1502"/>
      <c r="EH37" s="1502"/>
      <c r="EI37" s="1502"/>
      <c r="EJ37" s="1502"/>
      <c r="EK37" s="1502"/>
      <c r="EL37" s="1502"/>
      <c r="EM37" s="1502"/>
      <c r="EN37" s="1502"/>
      <c r="EO37" s="1502"/>
      <c r="EP37" s="1502"/>
      <c r="EQ37" s="1502"/>
      <c r="ER37" s="1502"/>
      <c r="ES37" s="1502"/>
      <c r="ET37" s="1502"/>
      <c r="EU37" s="1502"/>
      <c r="EV37" s="1502"/>
      <c r="EW37" s="1502"/>
      <c r="EX37" s="1502"/>
      <c r="EY37" s="1502"/>
      <c r="EZ37" s="1502"/>
      <c r="FA37" s="1502"/>
      <c r="FB37" s="1502"/>
      <c r="FC37" s="1502"/>
      <c r="FD37" s="1502"/>
      <c r="FE37" s="1502"/>
      <c r="FF37" s="1502"/>
      <c r="FG37" s="1502"/>
      <c r="FH37" s="1502"/>
      <c r="FI37" s="1502"/>
      <c r="FJ37" s="1502"/>
      <c r="FK37" s="1502"/>
      <c r="FL37" s="1502"/>
      <c r="FM37" s="1502"/>
      <c r="FN37" s="1502"/>
      <c r="FO37" s="1502"/>
      <c r="FP37" s="1502"/>
      <c r="FQ37" s="1502"/>
      <c r="FR37" s="1502"/>
      <c r="FS37" s="1502"/>
      <c r="FT37" s="1502"/>
      <c r="FU37" s="1502"/>
      <c r="FV37" s="1502"/>
      <c r="FW37" s="1502"/>
      <c r="FX37" s="1502"/>
      <c r="FY37" s="1502"/>
      <c r="FZ37" s="1502"/>
      <c r="GA37" s="1502"/>
      <c r="GB37" s="1502"/>
      <c r="GC37" s="1502"/>
      <c r="GD37" s="1502"/>
      <c r="GE37" s="1502"/>
      <c r="GF37" s="1502"/>
      <c r="GG37" s="1502"/>
      <c r="GH37" s="1502"/>
      <c r="GI37" s="1502"/>
      <c r="GJ37" s="1502"/>
      <c r="GK37" s="1502"/>
      <c r="GL37" s="1502"/>
      <c r="GM37" s="1502"/>
      <c r="GN37" s="1502"/>
      <c r="GO37" s="1502"/>
      <c r="GP37" s="1502"/>
      <c r="GQ37" s="1502"/>
      <c r="GR37" s="1502"/>
      <c r="GS37" s="1502"/>
      <c r="GT37" s="1502"/>
      <c r="GU37" s="1502"/>
      <c r="GV37" s="1502"/>
      <c r="GW37" s="1502"/>
      <c r="GX37" s="1502"/>
      <c r="GY37" s="1502"/>
      <c r="GZ37" s="1502"/>
      <c r="HA37" s="1502"/>
      <c r="HB37" s="1502"/>
      <c r="HC37" s="1502"/>
      <c r="HD37" s="1502"/>
      <c r="HE37" s="1502"/>
      <c r="HF37" s="1502"/>
      <c r="HG37" s="1502"/>
      <c r="HH37" s="1502"/>
      <c r="HI37" s="1502"/>
      <c r="HJ37" s="1502"/>
      <c r="HK37" s="1502"/>
      <c r="HL37" s="1502"/>
      <c r="HM37" s="1502"/>
      <c r="HN37" s="1502"/>
      <c r="HO37" s="1502"/>
      <c r="HP37" s="1502"/>
      <c r="HQ37" s="1502"/>
      <c r="HR37" s="1502"/>
      <c r="HS37" s="1502"/>
      <c r="HT37" s="1502"/>
      <c r="HU37" s="1502"/>
      <c r="HV37" s="1502"/>
      <c r="HW37" s="1502"/>
      <c r="HX37" s="1502"/>
      <c r="HY37" s="1502"/>
      <c r="HZ37" s="1502"/>
      <c r="IA37" s="1502"/>
      <c r="IB37" s="1502"/>
      <c r="IC37" s="1502"/>
      <c r="ID37" s="1502"/>
      <c r="IE37" s="1502"/>
      <c r="IF37" s="1502"/>
      <c r="IG37" s="1502"/>
      <c r="IH37" s="1502"/>
      <c r="II37" s="1502"/>
      <c r="IJ37" s="1502"/>
      <c r="IK37" s="1502"/>
      <c r="IL37" s="1502"/>
      <c r="IM37" s="1502"/>
      <c r="IN37" s="1502"/>
      <c r="IO37" s="1502"/>
      <c r="IP37" s="1502"/>
      <c r="IQ37" s="1502"/>
      <c r="IR37" s="1502"/>
      <c r="IS37" s="1502"/>
      <c r="IT37" s="1502"/>
      <c r="IU37" s="1502"/>
    </row>
    <row r="38" spans="1:255">
      <c r="A38" s="2093" t="s">
        <v>1392</v>
      </c>
      <c r="B38" s="3082" t="s">
        <v>5402</v>
      </c>
      <c r="C38" s="1484" t="s">
        <v>5402</v>
      </c>
      <c r="D38" s="3082" t="s">
        <v>5402</v>
      </c>
      <c r="E38" s="2209" t="s">
        <v>5400</v>
      </c>
      <c r="F38" s="3817">
        <v>142</v>
      </c>
      <c r="G38" s="3818"/>
      <c r="H38" s="1484" t="s">
        <v>5416</v>
      </c>
      <c r="I38" s="1484" t="s">
        <v>5401</v>
      </c>
      <c r="J38" s="2800">
        <v>206</v>
      </c>
      <c r="K38" s="1798"/>
      <c r="L38" s="1798"/>
      <c r="M38" s="2232">
        <v>8</v>
      </c>
      <c r="N38" s="3827">
        <v>4350720</v>
      </c>
      <c r="O38" s="3828"/>
      <c r="P38" s="1798"/>
      <c r="Q38" s="1798"/>
      <c r="R38" s="2800">
        <f>SUM(N38:Q38)</f>
        <v>4350720</v>
      </c>
      <c r="S38" s="1485">
        <v>8</v>
      </c>
      <c r="T38" s="1502" t="s">
        <v>1774</v>
      </c>
      <c r="U38" s="1502" t="s">
        <v>1774</v>
      </c>
      <c r="V38" s="1502" t="s">
        <v>1774</v>
      </c>
      <c r="W38" s="1502"/>
      <c r="X38" s="1502"/>
      <c r="Y38" s="1502"/>
      <c r="Z38" s="1502" t="s">
        <v>1774</v>
      </c>
      <c r="AA38" s="1502" t="s">
        <v>1774</v>
      </c>
      <c r="AB38" s="1502" t="s">
        <v>1774</v>
      </c>
      <c r="AC38" s="1502" t="s">
        <v>1774</v>
      </c>
      <c r="AD38" s="1502" t="s">
        <v>1774</v>
      </c>
      <c r="AE38" s="1502" t="s">
        <v>1774</v>
      </c>
      <c r="AF38" s="1502" t="s">
        <v>1774</v>
      </c>
      <c r="AG38" s="1502" t="s">
        <v>1774</v>
      </c>
      <c r="AH38" s="1502" t="s">
        <v>1774</v>
      </c>
      <c r="AI38" s="1502" t="s">
        <v>1774</v>
      </c>
      <c r="AJ38" s="1502" t="s">
        <v>1774</v>
      </c>
      <c r="AK38" s="1502" t="s">
        <v>1774</v>
      </c>
      <c r="AL38" s="1502"/>
      <c r="AM38" s="1502"/>
      <c r="AN38" s="1502"/>
      <c r="AO38" s="1502"/>
      <c r="AP38" s="1502"/>
      <c r="AQ38" s="1502"/>
      <c r="AR38" s="1502"/>
      <c r="AS38" s="1502"/>
      <c r="AT38" s="1502"/>
      <c r="AU38" s="1502"/>
      <c r="AV38" s="1502"/>
      <c r="AW38" s="1502"/>
      <c r="AX38" s="1502"/>
      <c r="AY38" s="1502"/>
      <c r="AZ38" s="1502"/>
      <c r="BA38" s="1502"/>
      <c r="BB38" s="1502"/>
      <c r="BC38" s="1502"/>
      <c r="BD38" s="1502"/>
      <c r="BE38" s="1502"/>
      <c r="BF38" s="1502"/>
      <c r="BG38" s="1502"/>
      <c r="BH38" s="1502"/>
      <c r="BI38" s="1502"/>
      <c r="BJ38" s="1502"/>
      <c r="BK38" s="1502"/>
      <c r="BL38" s="1502"/>
      <c r="BM38" s="1502"/>
      <c r="BN38" s="1502"/>
      <c r="BO38" s="1502"/>
      <c r="BP38" s="1502"/>
      <c r="BQ38" s="1502"/>
      <c r="BR38" s="1502"/>
      <c r="BS38" s="1502"/>
      <c r="BT38" s="1502"/>
      <c r="BU38" s="1502"/>
      <c r="BV38" s="1502"/>
      <c r="BW38" s="1502"/>
      <c r="BX38" s="1502"/>
      <c r="BY38" s="1502"/>
      <c r="BZ38" s="1502"/>
      <c r="CA38" s="1502"/>
      <c r="CB38" s="1502"/>
      <c r="CC38" s="1502"/>
      <c r="CD38" s="1502"/>
      <c r="CE38" s="1502"/>
      <c r="CF38" s="1502"/>
      <c r="CG38" s="1502"/>
      <c r="CH38" s="1502"/>
      <c r="CI38" s="1502"/>
      <c r="CJ38" s="1502"/>
      <c r="CK38" s="1502"/>
      <c r="CL38" s="1502"/>
      <c r="CM38" s="1502"/>
      <c r="CN38" s="1502"/>
      <c r="CO38" s="1502"/>
      <c r="CP38" s="1502"/>
      <c r="CQ38" s="1502"/>
      <c r="CR38" s="1502"/>
      <c r="CS38" s="1502"/>
      <c r="CT38" s="1502"/>
      <c r="CU38" s="1502"/>
      <c r="CV38" s="1502"/>
      <c r="CW38" s="1502"/>
      <c r="CX38" s="1502"/>
      <c r="CY38" s="1502"/>
      <c r="CZ38" s="1502"/>
      <c r="DA38" s="1502"/>
      <c r="DB38" s="1502"/>
      <c r="DC38" s="1502"/>
      <c r="DD38" s="1502"/>
      <c r="DE38" s="1502"/>
      <c r="DF38" s="1502"/>
      <c r="DG38" s="1502"/>
      <c r="DH38" s="1502"/>
      <c r="DI38" s="1502"/>
      <c r="DJ38" s="1502"/>
      <c r="DK38" s="1502"/>
      <c r="DL38" s="1502"/>
      <c r="DM38" s="1502"/>
      <c r="DN38" s="1502"/>
      <c r="DO38" s="1502"/>
      <c r="DP38" s="1502"/>
      <c r="DQ38" s="1502"/>
      <c r="DR38" s="1502"/>
      <c r="DS38" s="1502"/>
      <c r="DT38" s="1502"/>
      <c r="DU38" s="1502"/>
      <c r="DV38" s="1502"/>
      <c r="DW38" s="1502"/>
      <c r="DX38" s="1502"/>
      <c r="DY38" s="1502"/>
      <c r="DZ38" s="1502"/>
      <c r="EA38" s="1502"/>
      <c r="EB38" s="1502"/>
      <c r="EC38" s="1502"/>
      <c r="ED38" s="1502"/>
      <c r="EE38" s="1502"/>
      <c r="EF38" s="1502"/>
      <c r="EG38" s="1502"/>
      <c r="EH38" s="1502"/>
      <c r="EI38" s="1502"/>
      <c r="EJ38" s="1502"/>
      <c r="EK38" s="1502"/>
      <c r="EL38" s="1502"/>
      <c r="EM38" s="1502"/>
      <c r="EN38" s="1502"/>
      <c r="EO38" s="1502"/>
      <c r="EP38" s="1502"/>
      <c r="EQ38" s="1502"/>
      <c r="ER38" s="1502"/>
      <c r="ES38" s="1502"/>
      <c r="ET38" s="1502"/>
      <c r="EU38" s="1502"/>
      <c r="EV38" s="1502"/>
      <c r="EW38" s="1502"/>
      <c r="EX38" s="1502"/>
      <c r="EY38" s="1502"/>
      <c r="EZ38" s="1502"/>
      <c r="FA38" s="1502"/>
      <c r="FB38" s="1502"/>
      <c r="FC38" s="1502"/>
      <c r="FD38" s="1502"/>
      <c r="FE38" s="1502"/>
      <c r="FF38" s="1502"/>
      <c r="FG38" s="1502"/>
      <c r="FH38" s="1502"/>
      <c r="FI38" s="1502"/>
      <c r="FJ38" s="1502"/>
      <c r="FK38" s="1502"/>
      <c r="FL38" s="1502"/>
      <c r="FM38" s="1502"/>
      <c r="FN38" s="1502"/>
      <c r="FO38" s="1502"/>
      <c r="FP38" s="1502"/>
      <c r="FQ38" s="1502"/>
      <c r="FR38" s="1502"/>
      <c r="FS38" s="1502"/>
      <c r="FT38" s="1502"/>
      <c r="FU38" s="1502"/>
      <c r="FV38" s="1502"/>
      <c r="FW38" s="1502"/>
      <c r="FX38" s="1502"/>
      <c r="FY38" s="1502"/>
      <c r="FZ38" s="1502"/>
      <c r="GA38" s="1502"/>
      <c r="GB38" s="1502"/>
      <c r="GC38" s="1502"/>
      <c r="GD38" s="1502"/>
      <c r="GE38" s="1502"/>
      <c r="GF38" s="1502"/>
      <c r="GG38" s="1502"/>
      <c r="GH38" s="1502"/>
      <c r="GI38" s="1502"/>
      <c r="GJ38" s="1502"/>
      <c r="GK38" s="1502"/>
      <c r="GL38" s="1502"/>
      <c r="GM38" s="1502"/>
      <c r="GN38" s="1502"/>
      <c r="GO38" s="1502"/>
      <c r="GP38" s="1502"/>
      <c r="GQ38" s="1502"/>
      <c r="GR38" s="1502"/>
      <c r="GS38" s="1502"/>
      <c r="GT38" s="1502"/>
      <c r="GU38" s="1502"/>
      <c r="GV38" s="1502"/>
      <c r="GW38" s="1502"/>
      <c r="GX38" s="1502"/>
      <c r="GY38" s="1502"/>
      <c r="GZ38" s="1502"/>
      <c r="HA38" s="1502"/>
      <c r="HB38" s="1502"/>
      <c r="HC38" s="1502"/>
      <c r="HD38" s="1502"/>
      <c r="HE38" s="1502"/>
      <c r="HF38" s="1502"/>
      <c r="HG38" s="1502"/>
      <c r="HH38" s="1502"/>
      <c r="HI38" s="1502"/>
      <c r="HJ38" s="1502"/>
      <c r="HK38" s="1502"/>
      <c r="HL38" s="1502"/>
      <c r="HM38" s="1502"/>
      <c r="HN38" s="1502"/>
      <c r="HO38" s="1502"/>
      <c r="HP38" s="1502"/>
      <c r="HQ38" s="1502"/>
      <c r="HR38" s="1502"/>
      <c r="HS38" s="1502"/>
      <c r="HT38" s="1502"/>
      <c r="HU38" s="1502"/>
      <c r="HV38" s="1502"/>
      <c r="HW38" s="1502"/>
      <c r="HX38" s="1502"/>
      <c r="HY38" s="1502"/>
      <c r="HZ38" s="1502"/>
      <c r="IA38" s="1502"/>
      <c r="IB38" s="1502"/>
      <c r="IC38" s="1502"/>
      <c r="ID38" s="1502"/>
      <c r="IE38" s="1502"/>
      <c r="IF38" s="1502"/>
      <c r="IG38" s="1502"/>
      <c r="IH38" s="1502"/>
      <c r="II38" s="1502"/>
      <c r="IJ38" s="1502"/>
      <c r="IK38" s="1502"/>
      <c r="IL38" s="1502"/>
      <c r="IM38" s="1502"/>
      <c r="IN38" s="1502"/>
      <c r="IO38" s="1502"/>
      <c r="IP38" s="1502"/>
      <c r="IQ38" s="1502"/>
      <c r="IR38" s="1502"/>
      <c r="IS38" s="1502"/>
      <c r="IT38" s="1502"/>
      <c r="IU38" s="1502"/>
    </row>
    <row r="39" spans="1:255">
      <c r="A39" s="2093" t="s">
        <v>1393</v>
      </c>
      <c r="B39" s="1484" t="s">
        <v>5403</v>
      </c>
      <c r="C39" s="3082" t="s">
        <v>5403</v>
      </c>
      <c r="D39" s="3082" t="s">
        <v>5403</v>
      </c>
      <c r="E39" s="2209" t="s">
        <v>5400</v>
      </c>
      <c r="F39" s="3817">
        <v>165</v>
      </c>
      <c r="G39" s="3818"/>
      <c r="H39" s="1484" t="s">
        <v>5109</v>
      </c>
      <c r="I39" s="1484" t="s">
        <v>5109</v>
      </c>
      <c r="J39" s="2800">
        <v>464</v>
      </c>
      <c r="K39" s="1798"/>
      <c r="L39" s="1798"/>
      <c r="M39" s="2232">
        <v>9</v>
      </c>
      <c r="N39" s="3827">
        <v>9354240</v>
      </c>
      <c r="O39" s="3828"/>
      <c r="P39" s="1798"/>
      <c r="Q39" s="1798"/>
      <c r="R39" s="2800">
        <f>SUM(N39:Q39)</f>
        <v>9354240</v>
      </c>
      <c r="S39" s="1485">
        <v>9</v>
      </c>
      <c r="T39" s="1502"/>
      <c r="U39" s="1502"/>
      <c r="V39" s="1502"/>
      <c r="W39" s="1502"/>
      <c r="X39" s="1502"/>
      <c r="Y39" s="1502"/>
      <c r="Z39" s="1502"/>
      <c r="AA39" s="1502"/>
      <c r="AB39" s="1502"/>
      <c r="AC39" s="1502"/>
      <c r="AD39" s="1502"/>
      <c r="AE39" s="1502"/>
      <c r="AF39" s="1502"/>
      <c r="AG39" s="1502"/>
      <c r="AH39" s="1502"/>
      <c r="AI39" s="1502"/>
      <c r="AJ39" s="1502"/>
      <c r="AK39" s="1502"/>
      <c r="AL39" s="1502"/>
      <c r="AM39" s="1502"/>
      <c r="AN39" s="1502"/>
      <c r="AO39" s="1502"/>
      <c r="AP39" s="1502"/>
      <c r="AQ39" s="1502"/>
      <c r="AR39" s="1502"/>
      <c r="AS39" s="1502"/>
      <c r="AT39" s="1502"/>
      <c r="AU39" s="1502"/>
      <c r="AV39" s="1502"/>
      <c r="AW39" s="1502"/>
      <c r="AX39" s="1502"/>
      <c r="AY39" s="1502"/>
      <c r="AZ39" s="1502"/>
      <c r="BA39" s="1502"/>
      <c r="BB39" s="1502"/>
      <c r="BC39" s="1502"/>
      <c r="BD39" s="1502"/>
      <c r="BE39" s="1502"/>
      <c r="BF39" s="1502"/>
      <c r="BG39" s="1502"/>
      <c r="BH39" s="1502"/>
      <c r="BI39" s="1502"/>
      <c r="BJ39" s="1502"/>
      <c r="BK39" s="1502"/>
      <c r="BL39" s="1502"/>
      <c r="BM39" s="1502"/>
      <c r="BN39" s="1502"/>
      <c r="BO39" s="1502"/>
      <c r="BP39" s="1502"/>
      <c r="BQ39" s="1502"/>
      <c r="BR39" s="1502"/>
      <c r="BS39" s="1502"/>
      <c r="BT39" s="1502"/>
      <c r="BU39" s="1502"/>
      <c r="BV39" s="1502"/>
      <c r="BW39" s="1502"/>
      <c r="BX39" s="1502"/>
      <c r="BY39" s="1502"/>
      <c r="BZ39" s="1502"/>
      <c r="CA39" s="1502"/>
      <c r="CB39" s="1502"/>
      <c r="CC39" s="1502"/>
      <c r="CD39" s="1502"/>
      <c r="CE39" s="1502"/>
      <c r="CF39" s="1502"/>
      <c r="CG39" s="1502"/>
      <c r="CH39" s="1502"/>
      <c r="CI39" s="1502"/>
      <c r="CJ39" s="1502"/>
      <c r="CK39" s="1502"/>
      <c r="CL39" s="1502"/>
      <c r="CM39" s="1502"/>
      <c r="CN39" s="1502"/>
      <c r="CO39" s="1502"/>
      <c r="CP39" s="1502"/>
      <c r="CQ39" s="1502"/>
      <c r="CR39" s="1502"/>
      <c r="CS39" s="1502"/>
      <c r="CT39" s="1502"/>
      <c r="CU39" s="1502"/>
      <c r="CV39" s="1502"/>
      <c r="CW39" s="1502"/>
      <c r="CX39" s="1502"/>
      <c r="CY39" s="1502"/>
      <c r="CZ39" s="1502"/>
      <c r="DA39" s="1502"/>
      <c r="DB39" s="1502"/>
      <c r="DC39" s="1502"/>
      <c r="DD39" s="1502"/>
      <c r="DE39" s="1502"/>
      <c r="DF39" s="1502"/>
      <c r="DG39" s="1502"/>
      <c r="DH39" s="1502"/>
      <c r="DI39" s="1502"/>
      <c r="DJ39" s="1502"/>
      <c r="DK39" s="1502"/>
      <c r="DL39" s="1502"/>
      <c r="DM39" s="1502"/>
      <c r="DN39" s="1502"/>
      <c r="DO39" s="1502"/>
      <c r="DP39" s="1502"/>
      <c r="DQ39" s="1502"/>
      <c r="DR39" s="1502"/>
      <c r="DS39" s="1502"/>
      <c r="DT39" s="1502"/>
      <c r="DU39" s="1502"/>
      <c r="DV39" s="1502"/>
      <c r="DW39" s="1502"/>
      <c r="DX39" s="1502"/>
      <c r="DY39" s="1502"/>
      <c r="DZ39" s="1502"/>
      <c r="EA39" s="1502"/>
      <c r="EB39" s="1502"/>
      <c r="EC39" s="1502"/>
      <c r="ED39" s="1502"/>
      <c r="EE39" s="1502"/>
      <c r="EF39" s="1502"/>
      <c r="EG39" s="1502"/>
      <c r="EH39" s="1502"/>
      <c r="EI39" s="1502"/>
      <c r="EJ39" s="1502"/>
      <c r="EK39" s="1502"/>
      <c r="EL39" s="1502"/>
      <c r="EM39" s="1502"/>
      <c r="EN39" s="1502"/>
      <c r="EO39" s="1502"/>
      <c r="EP39" s="1502"/>
      <c r="EQ39" s="1502"/>
      <c r="ER39" s="1502"/>
      <c r="ES39" s="1502"/>
      <c r="ET39" s="1502"/>
      <c r="EU39" s="1502"/>
      <c r="EV39" s="1502"/>
      <c r="EW39" s="1502"/>
      <c r="EX39" s="1502"/>
      <c r="EY39" s="1502"/>
      <c r="EZ39" s="1502"/>
      <c r="FA39" s="1502"/>
      <c r="FB39" s="1502"/>
      <c r="FC39" s="1502"/>
      <c r="FD39" s="1502"/>
      <c r="FE39" s="1502"/>
      <c r="FF39" s="1502"/>
      <c r="FG39" s="1502"/>
      <c r="FH39" s="1502"/>
      <c r="FI39" s="1502"/>
      <c r="FJ39" s="1502"/>
      <c r="FK39" s="1502"/>
      <c r="FL39" s="1502"/>
      <c r="FM39" s="1502"/>
      <c r="FN39" s="1502"/>
      <c r="FO39" s="1502"/>
      <c r="FP39" s="1502"/>
      <c r="FQ39" s="1502"/>
      <c r="FR39" s="1502"/>
      <c r="FS39" s="1502"/>
      <c r="FT39" s="1502"/>
      <c r="FU39" s="1502"/>
      <c r="FV39" s="1502"/>
      <c r="FW39" s="1502"/>
      <c r="FX39" s="1502"/>
      <c r="FY39" s="1502"/>
      <c r="FZ39" s="1502"/>
      <c r="GA39" s="1502"/>
      <c r="GB39" s="1502"/>
      <c r="GC39" s="1502"/>
      <c r="GD39" s="1502"/>
      <c r="GE39" s="1502"/>
      <c r="GF39" s="1502"/>
      <c r="GG39" s="1502"/>
      <c r="GH39" s="1502"/>
      <c r="GI39" s="1502"/>
      <c r="GJ39" s="1502"/>
      <c r="GK39" s="1502"/>
      <c r="GL39" s="1502"/>
      <c r="GM39" s="1502"/>
      <c r="GN39" s="1502"/>
      <c r="GO39" s="1502"/>
      <c r="GP39" s="1502"/>
      <c r="GQ39" s="1502"/>
      <c r="GR39" s="1502"/>
      <c r="GS39" s="1502"/>
      <c r="GT39" s="1502"/>
      <c r="GU39" s="1502"/>
      <c r="GV39" s="1502"/>
      <c r="GW39" s="1502"/>
      <c r="GX39" s="1502"/>
      <c r="GY39" s="1502"/>
      <c r="GZ39" s="1502"/>
      <c r="HA39" s="1502"/>
      <c r="HB39" s="1502"/>
      <c r="HC39" s="1502"/>
      <c r="HD39" s="1502"/>
      <c r="HE39" s="1502"/>
      <c r="HF39" s="1502"/>
      <c r="HG39" s="1502"/>
      <c r="HH39" s="1502"/>
      <c r="HI39" s="1502"/>
      <c r="HJ39" s="1502"/>
      <c r="HK39" s="1502"/>
      <c r="HL39" s="1502"/>
      <c r="HM39" s="1502"/>
      <c r="HN39" s="1502"/>
      <c r="HO39" s="1502"/>
      <c r="HP39" s="1502"/>
      <c r="HQ39" s="1502"/>
      <c r="HR39" s="1502"/>
      <c r="HS39" s="1502"/>
      <c r="HT39" s="1502"/>
      <c r="HU39" s="1502"/>
      <c r="HV39" s="1502"/>
      <c r="HW39" s="1502"/>
      <c r="HX39" s="1502"/>
      <c r="HY39" s="1502"/>
      <c r="HZ39" s="1502"/>
      <c r="IA39" s="1502"/>
      <c r="IB39" s="1502"/>
      <c r="IC39" s="1502"/>
      <c r="ID39" s="1502"/>
      <c r="IE39" s="1502"/>
      <c r="IF39" s="1502"/>
      <c r="IG39" s="1502"/>
      <c r="IH39" s="1502"/>
      <c r="II39" s="1502"/>
      <c r="IJ39" s="1502"/>
      <c r="IK39" s="1502"/>
      <c r="IL39" s="1502"/>
      <c r="IM39" s="1502"/>
      <c r="IN39" s="1502"/>
      <c r="IO39" s="1502"/>
      <c r="IP39" s="1502"/>
      <c r="IQ39" s="1502"/>
      <c r="IR39" s="1502"/>
      <c r="IS39" s="1502"/>
      <c r="IT39" s="1502"/>
      <c r="IU39" s="1502"/>
    </row>
    <row r="40" spans="1:255">
      <c r="A40" s="2093" t="s">
        <v>1731</v>
      </c>
      <c r="B40" s="1484" t="s">
        <v>5404</v>
      </c>
      <c r="C40" s="1484" t="s">
        <v>5405</v>
      </c>
      <c r="D40" s="3082" t="s">
        <v>5405</v>
      </c>
      <c r="E40" s="2209" t="s">
        <v>5400</v>
      </c>
      <c r="F40" s="3817">
        <v>174</v>
      </c>
      <c r="G40" s="3818"/>
      <c r="H40" s="1484" t="s">
        <v>5420</v>
      </c>
      <c r="I40" s="1484" t="s">
        <v>5421</v>
      </c>
      <c r="J40" s="1484"/>
      <c r="K40" s="1798">
        <v>10937</v>
      </c>
      <c r="L40" s="1798">
        <v>10937</v>
      </c>
      <c r="M40" s="2232">
        <v>10</v>
      </c>
      <c r="N40" s="3817"/>
      <c r="O40" s="3818"/>
      <c r="P40" s="1798"/>
      <c r="Q40" s="1798">
        <v>80360</v>
      </c>
      <c r="R40" s="1798">
        <f t="shared" si="0"/>
        <v>80360</v>
      </c>
      <c r="S40" s="1485">
        <v>10</v>
      </c>
      <c r="T40" s="1502"/>
      <c r="U40" s="1502"/>
      <c r="V40" s="1502"/>
      <c r="W40" s="1502"/>
      <c r="X40" s="1502"/>
      <c r="Y40" s="1502"/>
      <c r="Z40" s="1502"/>
      <c r="AA40" s="1502"/>
      <c r="AB40" s="1502"/>
      <c r="AC40" s="1502"/>
      <c r="AD40" s="1502"/>
      <c r="AE40" s="1502"/>
      <c r="AF40" s="1502"/>
      <c r="AG40" s="1502"/>
      <c r="AH40" s="1502"/>
      <c r="AI40" s="1502"/>
      <c r="AJ40" s="1502"/>
      <c r="AK40" s="1502"/>
      <c r="AL40" s="1502"/>
      <c r="AM40" s="1502"/>
      <c r="AN40" s="1502"/>
      <c r="AO40" s="1502"/>
      <c r="AP40" s="1502"/>
      <c r="AQ40" s="1502"/>
      <c r="AR40" s="1502"/>
      <c r="AS40" s="1502"/>
      <c r="AT40" s="1502"/>
      <c r="AU40" s="1502"/>
      <c r="AV40" s="1502"/>
      <c r="AW40" s="1502"/>
      <c r="AX40" s="1502"/>
      <c r="AY40" s="1502"/>
      <c r="AZ40" s="1502"/>
      <c r="BA40" s="1502"/>
      <c r="BB40" s="1502"/>
      <c r="BC40" s="1502"/>
      <c r="BD40" s="1502"/>
      <c r="BE40" s="1502"/>
      <c r="BF40" s="1502"/>
      <c r="BG40" s="1502"/>
      <c r="BH40" s="1502"/>
      <c r="BI40" s="1502"/>
      <c r="BJ40" s="1502"/>
      <c r="BK40" s="1502"/>
      <c r="BL40" s="1502"/>
      <c r="BM40" s="1502"/>
      <c r="BN40" s="1502"/>
      <c r="BO40" s="1502"/>
      <c r="BP40" s="1502"/>
      <c r="BQ40" s="1502"/>
      <c r="BR40" s="1502"/>
      <c r="BS40" s="1502"/>
      <c r="BT40" s="1502"/>
      <c r="BU40" s="1502"/>
      <c r="BV40" s="1502"/>
      <c r="BW40" s="1502"/>
      <c r="BX40" s="1502"/>
      <c r="BY40" s="1502"/>
      <c r="BZ40" s="1502"/>
      <c r="CA40" s="1502"/>
      <c r="CB40" s="1502"/>
      <c r="CC40" s="1502"/>
      <c r="CD40" s="1502"/>
      <c r="CE40" s="1502"/>
      <c r="CF40" s="1502"/>
      <c r="CG40" s="1502"/>
      <c r="CH40" s="1502"/>
      <c r="CI40" s="1502"/>
      <c r="CJ40" s="1502"/>
      <c r="CK40" s="1502"/>
      <c r="CL40" s="1502"/>
      <c r="CM40" s="1502"/>
      <c r="CN40" s="1502"/>
      <c r="CO40" s="1502"/>
      <c r="CP40" s="1502"/>
      <c r="CQ40" s="1502"/>
      <c r="CR40" s="1502"/>
      <c r="CS40" s="1502"/>
      <c r="CT40" s="1502"/>
      <c r="CU40" s="1502"/>
      <c r="CV40" s="1502"/>
      <c r="CW40" s="1502"/>
      <c r="CX40" s="1502"/>
      <c r="CY40" s="1502"/>
      <c r="CZ40" s="1502"/>
      <c r="DA40" s="1502"/>
      <c r="DB40" s="1502"/>
      <c r="DC40" s="1502"/>
      <c r="DD40" s="1502"/>
      <c r="DE40" s="1502"/>
      <c r="DF40" s="1502"/>
      <c r="DG40" s="1502"/>
      <c r="DH40" s="1502"/>
      <c r="DI40" s="1502"/>
      <c r="DJ40" s="1502"/>
      <c r="DK40" s="1502"/>
      <c r="DL40" s="1502"/>
      <c r="DM40" s="1502"/>
      <c r="DN40" s="1502"/>
      <c r="DO40" s="1502"/>
      <c r="DP40" s="1502"/>
      <c r="DQ40" s="1502"/>
      <c r="DR40" s="1502"/>
      <c r="DS40" s="1502"/>
      <c r="DT40" s="1502"/>
      <c r="DU40" s="1502"/>
      <c r="DV40" s="1502"/>
      <c r="DW40" s="1502"/>
      <c r="DX40" s="1502"/>
      <c r="DY40" s="1502"/>
      <c r="DZ40" s="1502"/>
      <c r="EA40" s="1502"/>
      <c r="EB40" s="1502"/>
      <c r="EC40" s="1502"/>
      <c r="ED40" s="1502"/>
      <c r="EE40" s="1502"/>
      <c r="EF40" s="1502"/>
      <c r="EG40" s="1502"/>
      <c r="EH40" s="1502"/>
      <c r="EI40" s="1502"/>
      <c r="EJ40" s="1502"/>
      <c r="EK40" s="1502"/>
      <c r="EL40" s="1502"/>
      <c r="EM40" s="1502"/>
      <c r="EN40" s="1502"/>
      <c r="EO40" s="1502"/>
      <c r="EP40" s="1502"/>
      <c r="EQ40" s="1502"/>
      <c r="ER40" s="1502"/>
      <c r="ES40" s="1502"/>
      <c r="ET40" s="1502"/>
      <c r="EU40" s="1502"/>
      <c r="EV40" s="1502"/>
      <c r="EW40" s="1502"/>
      <c r="EX40" s="1502"/>
      <c r="EY40" s="1502"/>
      <c r="EZ40" s="1502"/>
      <c r="FA40" s="1502"/>
      <c r="FB40" s="1502"/>
      <c r="FC40" s="1502"/>
      <c r="FD40" s="1502"/>
      <c r="FE40" s="1502"/>
      <c r="FF40" s="1502"/>
      <c r="FG40" s="1502"/>
      <c r="FH40" s="1502"/>
      <c r="FI40" s="1502"/>
      <c r="FJ40" s="1502"/>
      <c r="FK40" s="1502"/>
      <c r="FL40" s="1502"/>
      <c r="FM40" s="1502"/>
      <c r="FN40" s="1502"/>
      <c r="FO40" s="1502"/>
      <c r="FP40" s="1502"/>
      <c r="FQ40" s="1502"/>
      <c r="FR40" s="1502"/>
      <c r="FS40" s="1502"/>
      <c r="FT40" s="1502"/>
      <c r="FU40" s="1502"/>
      <c r="FV40" s="1502"/>
      <c r="FW40" s="1502"/>
      <c r="FX40" s="1502"/>
      <c r="FY40" s="1502"/>
      <c r="FZ40" s="1502"/>
      <c r="GA40" s="1502"/>
      <c r="GB40" s="1502"/>
      <c r="GC40" s="1502"/>
      <c r="GD40" s="1502"/>
      <c r="GE40" s="1502"/>
      <c r="GF40" s="1502"/>
      <c r="GG40" s="1502"/>
      <c r="GH40" s="1502"/>
      <c r="GI40" s="1502"/>
      <c r="GJ40" s="1502"/>
      <c r="GK40" s="1502"/>
      <c r="GL40" s="1502"/>
      <c r="GM40" s="1502"/>
      <c r="GN40" s="1502"/>
      <c r="GO40" s="1502"/>
      <c r="GP40" s="1502"/>
      <c r="GQ40" s="1502"/>
      <c r="GR40" s="1502"/>
      <c r="GS40" s="1502"/>
      <c r="GT40" s="1502"/>
      <c r="GU40" s="1502"/>
      <c r="GV40" s="1502"/>
      <c r="GW40" s="1502"/>
      <c r="GX40" s="1502"/>
      <c r="GY40" s="1502"/>
      <c r="GZ40" s="1502"/>
      <c r="HA40" s="1502"/>
      <c r="HB40" s="1502"/>
      <c r="HC40" s="1502"/>
      <c r="HD40" s="1502"/>
      <c r="HE40" s="1502"/>
      <c r="HF40" s="1502"/>
      <c r="HG40" s="1502"/>
      <c r="HH40" s="1502"/>
      <c r="HI40" s="1502"/>
      <c r="HJ40" s="1502"/>
      <c r="HK40" s="1502"/>
      <c r="HL40" s="1502"/>
      <c r="HM40" s="1502"/>
      <c r="HN40" s="1502"/>
      <c r="HO40" s="1502"/>
      <c r="HP40" s="1502"/>
      <c r="HQ40" s="1502"/>
      <c r="HR40" s="1502"/>
      <c r="HS40" s="1502"/>
      <c r="HT40" s="1502"/>
      <c r="HU40" s="1502"/>
      <c r="HV40" s="1502"/>
      <c r="HW40" s="1502"/>
      <c r="HX40" s="1502"/>
      <c r="HY40" s="1502"/>
      <c r="HZ40" s="1502"/>
      <c r="IA40" s="1502"/>
      <c r="IB40" s="1502"/>
      <c r="IC40" s="1502"/>
      <c r="ID40" s="1502"/>
      <c r="IE40" s="1502"/>
      <c r="IF40" s="1502"/>
      <c r="IG40" s="1502"/>
      <c r="IH40" s="1502"/>
      <c r="II40" s="1502"/>
      <c r="IJ40" s="1502"/>
      <c r="IK40" s="1502"/>
      <c r="IL40" s="1502"/>
      <c r="IM40" s="1502"/>
      <c r="IN40" s="1502"/>
      <c r="IO40" s="1502"/>
      <c r="IP40" s="1502"/>
      <c r="IQ40" s="1502"/>
      <c r="IR40" s="1502"/>
      <c r="IS40" s="1502"/>
      <c r="IT40" s="1502"/>
      <c r="IU40" s="1502"/>
    </row>
    <row r="41" spans="1:255">
      <c r="A41" s="2093" t="s">
        <v>1732</v>
      </c>
      <c r="B41" s="1484" t="s">
        <v>5406</v>
      </c>
      <c r="C41" s="3082" t="s">
        <v>5406</v>
      </c>
      <c r="D41" s="1484" t="s">
        <v>5401</v>
      </c>
      <c r="E41" s="2209" t="s">
        <v>5400</v>
      </c>
      <c r="F41" s="3817">
        <v>171</v>
      </c>
      <c r="G41" s="3818"/>
      <c r="H41" s="1484" t="s">
        <v>5422</v>
      </c>
      <c r="I41" s="1484" t="s">
        <v>5401</v>
      </c>
      <c r="J41" s="1484"/>
      <c r="K41" s="1798"/>
      <c r="L41" s="1798"/>
      <c r="M41" s="2232">
        <v>11</v>
      </c>
      <c r="N41" s="3817"/>
      <c r="O41" s="3818"/>
      <c r="P41" s="1798"/>
      <c r="Q41" s="1798"/>
      <c r="R41" s="1798">
        <f t="shared" si="0"/>
        <v>0</v>
      </c>
      <c r="S41" s="1485">
        <v>11</v>
      </c>
      <c r="T41" s="1502"/>
      <c r="U41" s="1502"/>
      <c r="V41" s="1502"/>
      <c r="W41" s="1502"/>
      <c r="X41" s="1502"/>
      <c r="Y41" s="1502"/>
      <c r="Z41" s="1502"/>
      <c r="AA41" s="1502"/>
      <c r="AB41" s="1502"/>
      <c r="AC41" s="1502"/>
      <c r="AD41" s="1502"/>
      <c r="AE41" s="1502"/>
      <c r="AF41" s="1502"/>
      <c r="AG41" s="1502"/>
      <c r="AH41" s="1502"/>
      <c r="AI41" s="1502"/>
      <c r="AJ41" s="1502"/>
      <c r="AK41" s="1502"/>
      <c r="AL41" s="1502"/>
      <c r="AM41" s="1502"/>
      <c r="AN41" s="1502"/>
      <c r="AO41" s="1502"/>
      <c r="AP41" s="1502"/>
      <c r="AQ41" s="1502"/>
      <c r="AR41" s="1502"/>
      <c r="AS41" s="1502"/>
      <c r="AT41" s="1502"/>
      <c r="AU41" s="1502"/>
      <c r="AV41" s="1502"/>
      <c r="AW41" s="1502"/>
      <c r="AX41" s="1502"/>
      <c r="AY41" s="1502"/>
      <c r="AZ41" s="1502"/>
      <c r="BA41" s="1502"/>
      <c r="BB41" s="1502"/>
      <c r="BC41" s="1502"/>
      <c r="BD41" s="1502"/>
      <c r="BE41" s="1502"/>
      <c r="BF41" s="1502"/>
      <c r="BG41" s="1502"/>
      <c r="BH41" s="1502"/>
      <c r="BI41" s="1502"/>
      <c r="BJ41" s="1502"/>
      <c r="BK41" s="1502"/>
      <c r="BL41" s="1502"/>
      <c r="BM41" s="1502"/>
      <c r="BN41" s="1502"/>
      <c r="BO41" s="1502"/>
      <c r="BP41" s="1502"/>
      <c r="BQ41" s="1502"/>
      <c r="BR41" s="1502"/>
      <c r="BS41" s="1502"/>
      <c r="BT41" s="1502"/>
      <c r="BU41" s="1502"/>
      <c r="BV41" s="1502"/>
      <c r="BW41" s="1502"/>
      <c r="BX41" s="1502"/>
      <c r="BY41" s="1502"/>
      <c r="BZ41" s="1502"/>
      <c r="CA41" s="1502"/>
      <c r="CB41" s="1502"/>
      <c r="CC41" s="1502"/>
      <c r="CD41" s="1502"/>
      <c r="CE41" s="1502"/>
      <c r="CF41" s="1502"/>
      <c r="CG41" s="1502"/>
      <c r="CH41" s="1502"/>
      <c r="CI41" s="1502"/>
      <c r="CJ41" s="1502"/>
      <c r="CK41" s="1502"/>
      <c r="CL41" s="1502"/>
      <c r="CM41" s="1502"/>
      <c r="CN41" s="1502"/>
      <c r="CO41" s="1502"/>
      <c r="CP41" s="1502"/>
      <c r="CQ41" s="1502"/>
      <c r="CR41" s="1502"/>
      <c r="CS41" s="1502"/>
      <c r="CT41" s="1502"/>
      <c r="CU41" s="1502"/>
      <c r="CV41" s="1502"/>
      <c r="CW41" s="1502"/>
      <c r="CX41" s="1502"/>
      <c r="CY41" s="1502"/>
      <c r="CZ41" s="1502"/>
      <c r="DA41" s="1502"/>
      <c r="DB41" s="1502"/>
      <c r="DC41" s="1502"/>
      <c r="DD41" s="1502"/>
      <c r="DE41" s="1502"/>
      <c r="DF41" s="1502"/>
      <c r="DG41" s="1502"/>
      <c r="DH41" s="1502"/>
      <c r="DI41" s="1502"/>
      <c r="DJ41" s="1502"/>
      <c r="DK41" s="1502"/>
      <c r="DL41" s="1502"/>
      <c r="DM41" s="1502"/>
      <c r="DN41" s="1502"/>
      <c r="DO41" s="1502"/>
      <c r="DP41" s="1502"/>
      <c r="DQ41" s="1502"/>
      <c r="DR41" s="1502"/>
      <c r="DS41" s="1502"/>
      <c r="DT41" s="1502"/>
      <c r="DU41" s="1502"/>
      <c r="DV41" s="1502"/>
      <c r="DW41" s="1502"/>
      <c r="DX41" s="1502"/>
      <c r="DY41" s="1502"/>
      <c r="DZ41" s="1502"/>
      <c r="EA41" s="1502"/>
      <c r="EB41" s="1502"/>
      <c r="EC41" s="1502"/>
      <c r="ED41" s="1502"/>
      <c r="EE41" s="1502"/>
      <c r="EF41" s="1502"/>
      <c r="EG41" s="1502"/>
      <c r="EH41" s="1502"/>
      <c r="EI41" s="1502"/>
      <c r="EJ41" s="1502"/>
      <c r="EK41" s="1502"/>
      <c r="EL41" s="1502"/>
      <c r="EM41" s="1502"/>
      <c r="EN41" s="1502"/>
      <c r="EO41" s="1502"/>
      <c r="EP41" s="1502"/>
      <c r="EQ41" s="1502"/>
      <c r="ER41" s="1502"/>
      <c r="ES41" s="1502"/>
      <c r="ET41" s="1502"/>
      <c r="EU41" s="1502"/>
      <c r="EV41" s="1502"/>
      <c r="EW41" s="1502"/>
      <c r="EX41" s="1502"/>
      <c r="EY41" s="1502"/>
      <c r="EZ41" s="1502"/>
      <c r="FA41" s="1502"/>
      <c r="FB41" s="1502"/>
      <c r="FC41" s="1502"/>
      <c r="FD41" s="1502"/>
      <c r="FE41" s="1502"/>
      <c r="FF41" s="1502"/>
      <c r="FG41" s="1502"/>
      <c r="FH41" s="1502"/>
      <c r="FI41" s="1502"/>
      <c r="FJ41" s="1502"/>
      <c r="FK41" s="1502"/>
      <c r="FL41" s="1502"/>
      <c r="FM41" s="1502"/>
      <c r="FN41" s="1502"/>
      <c r="FO41" s="1502"/>
      <c r="FP41" s="1502"/>
      <c r="FQ41" s="1502"/>
      <c r="FR41" s="1502"/>
      <c r="FS41" s="1502"/>
      <c r="FT41" s="1502"/>
      <c r="FU41" s="1502"/>
      <c r="FV41" s="1502"/>
      <c r="FW41" s="1502"/>
      <c r="FX41" s="1502"/>
      <c r="FY41" s="1502"/>
      <c r="FZ41" s="1502"/>
      <c r="GA41" s="1502"/>
      <c r="GB41" s="1502"/>
      <c r="GC41" s="1502"/>
      <c r="GD41" s="1502"/>
      <c r="GE41" s="1502"/>
      <c r="GF41" s="1502"/>
      <c r="GG41" s="1502"/>
      <c r="GH41" s="1502"/>
      <c r="GI41" s="1502"/>
      <c r="GJ41" s="1502"/>
      <c r="GK41" s="1502"/>
      <c r="GL41" s="1502"/>
      <c r="GM41" s="1502"/>
      <c r="GN41" s="1502"/>
      <c r="GO41" s="1502"/>
      <c r="GP41" s="1502"/>
      <c r="GQ41" s="1502"/>
      <c r="GR41" s="1502"/>
      <c r="GS41" s="1502"/>
      <c r="GT41" s="1502"/>
      <c r="GU41" s="1502"/>
      <c r="GV41" s="1502"/>
      <c r="GW41" s="1502"/>
      <c r="GX41" s="1502"/>
      <c r="GY41" s="1502"/>
      <c r="GZ41" s="1502"/>
      <c r="HA41" s="1502"/>
      <c r="HB41" s="1502"/>
      <c r="HC41" s="1502"/>
      <c r="HD41" s="1502"/>
      <c r="HE41" s="1502"/>
      <c r="HF41" s="1502"/>
      <c r="HG41" s="1502"/>
      <c r="HH41" s="1502"/>
      <c r="HI41" s="1502"/>
      <c r="HJ41" s="1502"/>
      <c r="HK41" s="1502"/>
      <c r="HL41" s="1502"/>
      <c r="HM41" s="1502"/>
      <c r="HN41" s="1502"/>
      <c r="HO41" s="1502"/>
      <c r="HP41" s="1502"/>
      <c r="HQ41" s="1502"/>
      <c r="HR41" s="1502"/>
      <c r="HS41" s="1502"/>
      <c r="HT41" s="1502"/>
      <c r="HU41" s="1502"/>
      <c r="HV41" s="1502"/>
      <c r="HW41" s="1502"/>
      <c r="HX41" s="1502"/>
      <c r="HY41" s="1502"/>
      <c r="HZ41" s="1502"/>
      <c r="IA41" s="1502"/>
      <c r="IB41" s="1502"/>
      <c r="IC41" s="1502"/>
      <c r="ID41" s="1502"/>
      <c r="IE41" s="1502"/>
      <c r="IF41" s="1502"/>
      <c r="IG41" s="1502"/>
      <c r="IH41" s="1502"/>
      <c r="II41" s="1502"/>
      <c r="IJ41" s="1502"/>
      <c r="IK41" s="1502"/>
      <c r="IL41" s="1502"/>
      <c r="IM41" s="1502"/>
      <c r="IN41" s="1502"/>
      <c r="IO41" s="1502"/>
      <c r="IP41" s="1502"/>
      <c r="IQ41" s="1502"/>
      <c r="IR41" s="1502"/>
      <c r="IS41" s="1502"/>
      <c r="IT41" s="1502"/>
      <c r="IU41" s="1502"/>
    </row>
    <row r="42" spans="1:255">
      <c r="A42" s="2093" t="s">
        <v>1733</v>
      </c>
      <c r="B42" s="1484" t="s">
        <v>5407</v>
      </c>
      <c r="C42" s="3082" t="s">
        <v>5407</v>
      </c>
      <c r="D42" s="1484" t="s">
        <v>5401</v>
      </c>
      <c r="E42" s="2209" t="s">
        <v>5400</v>
      </c>
      <c r="F42" s="3817">
        <v>178</v>
      </c>
      <c r="G42" s="3818"/>
      <c r="H42" s="1484" t="s">
        <v>5423</v>
      </c>
      <c r="I42" s="1484" t="s">
        <v>5401</v>
      </c>
      <c r="J42" s="1484"/>
      <c r="K42" s="1798"/>
      <c r="L42" s="1798"/>
      <c r="M42" s="2232">
        <v>12</v>
      </c>
      <c r="N42" s="3817"/>
      <c r="O42" s="3818"/>
      <c r="P42" s="2800"/>
      <c r="Q42" s="1798"/>
      <c r="R42" s="1798">
        <f t="shared" si="0"/>
        <v>0</v>
      </c>
      <c r="S42" s="1485">
        <v>12</v>
      </c>
      <c r="T42" s="1502"/>
      <c r="U42" s="1502"/>
      <c r="V42" s="1502"/>
      <c r="W42" s="1502"/>
      <c r="X42" s="1502"/>
      <c r="Y42" s="1502"/>
      <c r="Z42" s="1502"/>
      <c r="AA42" s="1502"/>
      <c r="AB42" s="1502"/>
      <c r="AC42" s="1502"/>
      <c r="AD42" s="1502"/>
      <c r="AE42" s="1502"/>
      <c r="AF42" s="1502"/>
      <c r="AG42" s="1502"/>
      <c r="AH42" s="1502"/>
      <c r="AI42" s="1502"/>
      <c r="AJ42" s="1502"/>
      <c r="AK42" s="1502"/>
      <c r="AL42" s="1502"/>
      <c r="AM42" s="1502"/>
      <c r="AN42" s="1502"/>
      <c r="AO42" s="1502"/>
      <c r="AP42" s="1502"/>
      <c r="AQ42" s="1502"/>
      <c r="AR42" s="1502"/>
      <c r="AS42" s="1502"/>
      <c r="AT42" s="1502"/>
      <c r="AU42" s="1502"/>
      <c r="AV42" s="1502"/>
      <c r="AW42" s="1502"/>
      <c r="AX42" s="1502"/>
      <c r="AY42" s="1502"/>
      <c r="AZ42" s="1502"/>
      <c r="BA42" s="1502"/>
      <c r="BB42" s="1502"/>
      <c r="BC42" s="1502"/>
      <c r="BD42" s="1502"/>
      <c r="BE42" s="1502"/>
      <c r="BF42" s="1502"/>
      <c r="BG42" s="1502"/>
      <c r="BH42" s="1502"/>
      <c r="BI42" s="1502"/>
      <c r="BJ42" s="1502"/>
      <c r="BK42" s="1502"/>
      <c r="BL42" s="1502"/>
      <c r="BM42" s="1502"/>
      <c r="BN42" s="1502"/>
      <c r="BO42" s="1502"/>
      <c r="BP42" s="1502"/>
      <c r="BQ42" s="1502"/>
      <c r="BR42" s="1502"/>
      <c r="BS42" s="1502"/>
      <c r="BT42" s="1502"/>
      <c r="BU42" s="1502"/>
      <c r="BV42" s="1502"/>
      <c r="BW42" s="1502"/>
      <c r="BX42" s="1502"/>
      <c r="BY42" s="1502"/>
      <c r="BZ42" s="1502"/>
      <c r="CA42" s="1502"/>
      <c r="CB42" s="1502"/>
      <c r="CC42" s="1502"/>
      <c r="CD42" s="1502"/>
      <c r="CE42" s="1502"/>
      <c r="CF42" s="1502"/>
      <c r="CG42" s="1502"/>
      <c r="CH42" s="1502"/>
      <c r="CI42" s="1502"/>
      <c r="CJ42" s="1502"/>
      <c r="CK42" s="1502"/>
      <c r="CL42" s="1502"/>
      <c r="CM42" s="1502"/>
      <c r="CN42" s="1502"/>
      <c r="CO42" s="1502"/>
      <c r="CP42" s="1502"/>
      <c r="CQ42" s="1502"/>
      <c r="CR42" s="1502"/>
      <c r="CS42" s="1502"/>
      <c r="CT42" s="1502"/>
      <c r="CU42" s="1502"/>
      <c r="CV42" s="1502"/>
      <c r="CW42" s="1502"/>
      <c r="CX42" s="1502"/>
      <c r="CY42" s="1502"/>
      <c r="CZ42" s="1502"/>
      <c r="DA42" s="1502"/>
      <c r="DB42" s="1502"/>
      <c r="DC42" s="1502"/>
      <c r="DD42" s="1502"/>
      <c r="DE42" s="1502"/>
      <c r="DF42" s="1502"/>
      <c r="DG42" s="1502"/>
      <c r="DH42" s="1502"/>
      <c r="DI42" s="1502"/>
      <c r="DJ42" s="1502"/>
      <c r="DK42" s="1502"/>
      <c r="DL42" s="1502"/>
      <c r="DM42" s="1502"/>
      <c r="DN42" s="1502"/>
      <c r="DO42" s="1502"/>
      <c r="DP42" s="1502"/>
      <c r="DQ42" s="1502"/>
      <c r="DR42" s="1502"/>
      <c r="DS42" s="1502"/>
      <c r="DT42" s="1502"/>
      <c r="DU42" s="1502"/>
      <c r="DV42" s="1502"/>
      <c r="DW42" s="1502"/>
      <c r="DX42" s="1502"/>
      <c r="DY42" s="1502"/>
      <c r="DZ42" s="1502"/>
      <c r="EA42" s="1502"/>
      <c r="EB42" s="1502"/>
      <c r="EC42" s="1502"/>
      <c r="ED42" s="1502"/>
      <c r="EE42" s="1502"/>
      <c r="EF42" s="1502"/>
      <c r="EG42" s="1502"/>
      <c r="EH42" s="1502"/>
      <c r="EI42" s="1502"/>
      <c r="EJ42" s="1502"/>
      <c r="EK42" s="1502"/>
      <c r="EL42" s="1502"/>
      <c r="EM42" s="1502"/>
      <c r="EN42" s="1502"/>
      <c r="EO42" s="1502"/>
      <c r="EP42" s="1502"/>
      <c r="EQ42" s="1502"/>
      <c r="ER42" s="1502"/>
      <c r="ES42" s="1502"/>
      <c r="ET42" s="1502"/>
      <c r="EU42" s="1502"/>
      <c r="EV42" s="1502"/>
      <c r="EW42" s="1502"/>
      <c r="EX42" s="1502"/>
      <c r="EY42" s="1502"/>
      <c r="EZ42" s="1502"/>
      <c r="FA42" s="1502"/>
      <c r="FB42" s="1502"/>
      <c r="FC42" s="1502"/>
      <c r="FD42" s="1502"/>
      <c r="FE42" s="1502"/>
      <c r="FF42" s="1502"/>
      <c r="FG42" s="1502"/>
      <c r="FH42" s="1502"/>
      <c r="FI42" s="1502"/>
      <c r="FJ42" s="1502"/>
      <c r="FK42" s="1502"/>
      <c r="FL42" s="1502"/>
      <c r="FM42" s="1502"/>
      <c r="FN42" s="1502"/>
      <c r="FO42" s="1502"/>
      <c r="FP42" s="1502"/>
      <c r="FQ42" s="1502"/>
      <c r="FR42" s="1502"/>
      <c r="FS42" s="1502"/>
      <c r="FT42" s="1502"/>
      <c r="FU42" s="1502"/>
      <c r="FV42" s="1502"/>
      <c r="FW42" s="1502"/>
      <c r="FX42" s="1502"/>
      <c r="FY42" s="1502"/>
      <c r="FZ42" s="1502"/>
      <c r="GA42" s="1502"/>
      <c r="GB42" s="1502"/>
      <c r="GC42" s="1502"/>
      <c r="GD42" s="1502"/>
      <c r="GE42" s="1502"/>
      <c r="GF42" s="1502"/>
      <c r="GG42" s="1502"/>
      <c r="GH42" s="1502"/>
      <c r="GI42" s="1502"/>
      <c r="GJ42" s="1502"/>
      <c r="GK42" s="1502"/>
      <c r="GL42" s="1502"/>
      <c r="GM42" s="1502"/>
      <c r="GN42" s="1502"/>
      <c r="GO42" s="1502"/>
      <c r="GP42" s="1502"/>
      <c r="GQ42" s="1502"/>
      <c r="GR42" s="1502"/>
      <c r="GS42" s="1502"/>
      <c r="GT42" s="1502"/>
      <c r="GU42" s="1502"/>
      <c r="GV42" s="1502"/>
      <c r="GW42" s="1502"/>
      <c r="GX42" s="1502"/>
      <c r="GY42" s="1502"/>
      <c r="GZ42" s="1502"/>
      <c r="HA42" s="1502"/>
      <c r="HB42" s="1502"/>
      <c r="HC42" s="1502"/>
      <c r="HD42" s="1502"/>
      <c r="HE42" s="1502"/>
      <c r="HF42" s="1502"/>
      <c r="HG42" s="1502"/>
      <c r="HH42" s="1502"/>
      <c r="HI42" s="1502"/>
      <c r="HJ42" s="1502"/>
      <c r="HK42" s="1502"/>
      <c r="HL42" s="1502"/>
      <c r="HM42" s="1502"/>
      <c r="HN42" s="1502"/>
      <c r="HO42" s="1502"/>
      <c r="HP42" s="1502"/>
      <c r="HQ42" s="1502"/>
      <c r="HR42" s="1502"/>
      <c r="HS42" s="1502"/>
      <c r="HT42" s="1502"/>
      <c r="HU42" s="1502"/>
      <c r="HV42" s="1502"/>
      <c r="HW42" s="1502"/>
      <c r="HX42" s="1502"/>
      <c r="HY42" s="1502"/>
      <c r="HZ42" s="1502"/>
      <c r="IA42" s="1502"/>
      <c r="IB42" s="1502"/>
      <c r="IC42" s="1502"/>
      <c r="ID42" s="1502"/>
      <c r="IE42" s="1502"/>
      <c r="IF42" s="1502"/>
      <c r="IG42" s="1502"/>
      <c r="IH42" s="1502"/>
      <c r="II42" s="1502"/>
      <c r="IJ42" s="1502"/>
      <c r="IK42" s="1502"/>
      <c r="IL42" s="1502"/>
      <c r="IM42" s="1502"/>
      <c r="IN42" s="1502"/>
      <c r="IO42" s="1502"/>
      <c r="IP42" s="1502"/>
      <c r="IQ42" s="1502"/>
      <c r="IR42" s="1502"/>
      <c r="IS42" s="1502"/>
      <c r="IT42" s="1502"/>
      <c r="IU42" s="1502"/>
    </row>
    <row r="43" spans="1:255">
      <c r="A43" s="2093" t="s">
        <v>1734</v>
      </c>
      <c r="B43" s="1484" t="s">
        <v>5408</v>
      </c>
      <c r="C43" s="1484" t="s">
        <v>5408</v>
      </c>
      <c r="D43" s="1484" t="s">
        <v>5401</v>
      </c>
      <c r="E43" s="2209" t="s">
        <v>5400</v>
      </c>
      <c r="F43" s="3817">
        <v>175</v>
      </c>
      <c r="G43" s="3818"/>
      <c r="H43" s="1484" t="s">
        <v>5424</v>
      </c>
      <c r="I43" s="1484" t="s">
        <v>5401</v>
      </c>
      <c r="J43" s="1484"/>
      <c r="K43" s="1798"/>
      <c r="L43" s="1798"/>
      <c r="M43" s="2232">
        <v>13</v>
      </c>
      <c r="N43" s="3817"/>
      <c r="O43" s="3818"/>
      <c r="P43" s="2800"/>
      <c r="Q43" s="1798"/>
      <c r="R43" s="1798">
        <f t="shared" si="0"/>
        <v>0</v>
      </c>
      <c r="S43" s="1485">
        <v>13</v>
      </c>
      <c r="T43" s="1502"/>
      <c r="U43" s="1502"/>
      <c r="V43" s="1502"/>
      <c r="W43" s="1502"/>
      <c r="X43" s="1502"/>
      <c r="Y43" s="1502"/>
      <c r="Z43" s="1502"/>
      <c r="AA43" s="1502"/>
      <c r="AB43" s="1502"/>
      <c r="AC43" s="1502"/>
      <c r="AD43" s="1502"/>
      <c r="AE43" s="1502"/>
      <c r="AF43" s="1502"/>
      <c r="AG43" s="1502"/>
      <c r="AH43" s="1502"/>
      <c r="AI43" s="1502"/>
      <c r="AJ43" s="1502"/>
      <c r="AK43" s="1502"/>
      <c r="AL43" s="1502"/>
      <c r="AM43" s="1502"/>
      <c r="AN43" s="1502"/>
      <c r="AO43" s="1502"/>
      <c r="AP43" s="1502"/>
      <c r="AQ43" s="1502"/>
      <c r="AR43" s="1502"/>
      <c r="AS43" s="1502"/>
      <c r="AT43" s="1502"/>
      <c r="AU43" s="1502"/>
      <c r="AV43" s="1502"/>
      <c r="AW43" s="1502"/>
      <c r="AX43" s="1502"/>
      <c r="AY43" s="1502"/>
      <c r="AZ43" s="1502"/>
      <c r="BA43" s="1502"/>
      <c r="BB43" s="1502"/>
      <c r="BC43" s="1502"/>
      <c r="BD43" s="1502"/>
      <c r="BE43" s="1502"/>
      <c r="BF43" s="1502"/>
      <c r="BG43" s="1502"/>
      <c r="BH43" s="1502"/>
      <c r="BI43" s="1502"/>
      <c r="BJ43" s="1502"/>
      <c r="BK43" s="1502"/>
      <c r="BL43" s="1502"/>
      <c r="BM43" s="1502"/>
      <c r="BN43" s="1502"/>
      <c r="BO43" s="1502"/>
      <c r="BP43" s="1502"/>
      <c r="BQ43" s="1502"/>
      <c r="BR43" s="1502"/>
      <c r="BS43" s="1502"/>
      <c r="BT43" s="1502"/>
      <c r="BU43" s="1502"/>
      <c r="BV43" s="1502"/>
      <c r="BW43" s="1502"/>
      <c r="BX43" s="1502"/>
      <c r="BY43" s="1502"/>
      <c r="BZ43" s="1502"/>
      <c r="CA43" s="1502"/>
      <c r="CB43" s="1502"/>
      <c r="CC43" s="1502"/>
      <c r="CD43" s="1502"/>
      <c r="CE43" s="1502"/>
      <c r="CF43" s="1502"/>
      <c r="CG43" s="1502"/>
      <c r="CH43" s="1502"/>
      <c r="CI43" s="1502"/>
      <c r="CJ43" s="1502"/>
      <c r="CK43" s="1502"/>
      <c r="CL43" s="1502"/>
      <c r="CM43" s="1502"/>
      <c r="CN43" s="1502"/>
      <c r="CO43" s="1502"/>
      <c r="CP43" s="1502"/>
      <c r="CQ43" s="1502"/>
      <c r="CR43" s="1502"/>
      <c r="CS43" s="1502"/>
      <c r="CT43" s="1502"/>
      <c r="CU43" s="1502"/>
      <c r="CV43" s="1502"/>
      <c r="CW43" s="1502"/>
      <c r="CX43" s="1502"/>
      <c r="CY43" s="1502"/>
      <c r="CZ43" s="1502"/>
      <c r="DA43" s="1502"/>
      <c r="DB43" s="1502"/>
      <c r="DC43" s="1502"/>
      <c r="DD43" s="1502"/>
      <c r="DE43" s="1502"/>
      <c r="DF43" s="1502"/>
      <c r="DG43" s="1502"/>
      <c r="DH43" s="1502"/>
      <c r="DI43" s="1502"/>
      <c r="DJ43" s="1502"/>
      <c r="DK43" s="1502"/>
      <c r="DL43" s="1502"/>
      <c r="DM43" s="1502"/>
      <c r="DN43" s="1502"/>
      <c r="DO43" s="1502"/>
      <c r="DP43" s="1502"/>
      <c r="DQ43" s="1502"/>
      <c r="DR43" s="1502"/>
      <c r="DS43" s="1502"/>
      <c r="DT43" s="1502"/>
      <c r="DU43" s="1502"/>
      <c r="DV43" s="1502"/>
      <c r="DW43" s="1502"/>
      <c r="DX43" s="1502"/>
      <c r="DY43" s="1502"/>
      <c r="DZ43" s="1502"/>
      <c r="EA43" s="1502"/>
      <c r="EB43" s="1502"/>
      <c r="EC43" s="1502"/>
      <c r="ED43" s="1502"/>
      <c r="EE43" s="1502"/>
      <c r="EF43" s="1502"/>
      <c r="EG43" s="1502"/>
      <c r="EH43" s="1502"/>
      <c r="EI43" s="1502"/>
      <c r="EJ43" s="1502"/>
      <c r="EK43" s="1502"/>
      <c r="EL43" s="1502"/>
      <c r="EM43" s="1502"/>
      <c r="EN43" s="1502"/>
      <c r="EO43" s="1502"/>
      <c r="EP43" s="1502"/>
      <c r="EQ43" s="1502"/>
      <c r="ER43" s="1502"/>
      <c r="ES43" s="1502"/>
      <c r="ET43" s="1502"/>
      <c r="EU43" s="1502"/>
      <c r="EV43" s="1502"/>
      <c r="EW43" s="1502"/>
      <c r="EX43" s="1502"/>
      <c r="EY43" s="1502"/>
      <c r="EZ43" s="1502"/>
      <c r="FA43" s="1502"/>
      <c r="FB43" s="1502"/>
      <c r="FC43" s="1502"/>
      <c r="FD43" s="1502"/>
      <c r="FE43" s="1502"/>
      <c r="FF43" s="1502"/>
      <c r="FG43" s="1502"/>
      <c r="FH43" s="1502"/>
      <c r="FI43" s="1502"/>
      <c r="FJ43" s="1502"/>
      <c r="FK43" s="1502"/>
      <c r="FL43" s="1502"/>
      <c r="FM43" s="1502"/>
      <c r="FN43" s="1502"/>
      <c r="FO43" s="1502"/>
      <c r="FP43" s="1502"/>
      <c r="FQ43" s="1502"/>
      <c r="FR43" s="1502"/>
      <c r="FS43" s="1502"/>
      <c r="FT43" s="1502"/>
      <c r="FU43" s="1502"/>
      <c r="FV43" s="1502"/>
      <c r="FW43" s="1502"/>
      <c r="FX43" s="1502"/>
      <c r="FY43" s="1502"/>
      <c r="FZ43" s="1502"/>
      <c r="GA43" s="1502"/>
      <c r="GB43" s="1502"/>
      <c r="GC43" s="1502"/>
      <c r="GD43" s="1502"/>
      <c r="GE43" s="1502"/>
      <c r="GF43" s="1502"/>
      <c r="GG43" s="1502"/>
      <c r="GH43" s="1502"/>
      <c r="GI43" s="1502"/>
      <c r="GJ43" s="1502"/>
      <c r="GK43" s="1502"/>
      <c r="GL43" s="1502"/>
      <c r="GM43" s="1502"/>
      <c r="GN43" s="1502"/>
      <c r="GO43" s="1502"/>
      <c r="GP43" s="1502"/>
      <c r="GQ43" s="1502"/>
      <c r="GR43" s="1502"/>
      <c r="GS43" s="1502"/>
      <c r="GT43" s="1502"/>
      <c r="GU43" s="1502"/>
      <c r="GV43" s="1502"/>
      <c r="GW43" s="1502"/>
      <c r="GX43" s="1502"/>
      <c r="GY43" s="1502"/>
      <c r="GZ43" s="1502"/>
      <c r="HA43" s="1502"/>
      <c r="HB43" s="1502"/>
      <c r="HC43" s="1502"/>
      <c r="HD43" s="1502"/>
      <c r="HE43" s="1502"/>
      <c r="HF43" s="1502"/>
      <c r="HG43" s="1502"/>
      <c r="HH43" s="1502"/>
      <c r="HI43" s="1502"/>
      <c r="HJ43" s="1502"/>
      <c r="HK43" s="1502"/>
      <c r="HL43" s="1502"/>
      <c r="HM43" s="1502"/>
      <c r="HN43" s="1502"/>
      <c r="HO43" s="1502"/>
      <c r="HP43" s="1502"/>
      <c r="HQ43" s="1502"/>
      <c r="HR43" s="1502"/>
      <c r="HS43" s="1502"/>
      <c r="HT43" s="1502"/>
      <c r="HU43" s="1502"/>
      <c r="HV43" s="1502"/>
      <c r="HW43" s="1502"/>
      <c r="HX43" s="1502"/>
      <c r="HY43" s="1502"/>
      <c r="HZ43" s="1502"/>
      <c r="IA43" s="1502"/>
      <c r="IB43" s="1502"/>
      <c r="IC43" s="1502"/>
      <c r="ID43" s="1502"/>
      <c r="IE43" s="1502"/>
      <c r="IF43" s="1502"/>
      <c r="IG43" s="1502"/>
      <c r="IH43" s="1502"/>
      <c r="II43" s="1502"/>
      <c r="IJ43" s="1502"/>
      <c r="IK43" s="1502"/>
      <c r="IL43" s="1502"/>
      <c r="IM43" s="1502"/>
      <c r="IN43" s="1502"/>
      <c r="IO43" s="1502"/>
      <c r="IP43" s="1502"/>
      <c r="IQ43" s="1502"/>
      <c r="IR43" s="1502"/>
      <c r="IS43" s="1502"/>
      <c r="IT43" s="1502"/>
      <c r="IU43" s="1502"/>
    </row>
    <row r="44" spans="1:255">
      <c r="A44" s="2093" t="s">
        <v>1735</v>
      </c>
      <c r="B44" s="1484" t="s">
        <v>5409</v>
      </c>
      <c r="C44" s="1484" t="s">
        <v>5109</v>
      </c>
      <c r="D44" s="1484" t="s">
        <v>5109</v>
      </c>
      <c r="E44" s="2209" t="s">
        <v>4801</v>
      </c>
      <c r="F44" s="3817" t="s">
        <v>5109</v>
      </c>
      <c r="G44" s="3818"/>
      <c r="H44" s="1484" t="s">
        <v>5109</v>
      </c>
      <c r="I44" s="1484" t="s">
        <v>5109</v>
      </c>
      <c r="J44" s="1484"/>
      <c r="K44" s="1798"/>
      <c r="L44" s="1798"/>
      <c r="M44" s="2232">
        <v>14</v>
      </c>
      <c r="N44" s="3817"/>
      <c r="O44" s="3818"/>
      <c r="P44" s="2800"/>
      <c r="Q44" s="1798"/>
      <c r="R44" s="1798">
        <f t="shared" si="0"/>
        <v>0</v>
      </c>
      <c r="S44" s="1485">
        <v>14</v>
      </c>
      <c r="T44" s="1502"/>
      <c r="U44" s="1502"/>
      <c r="V44" s="1502"/>
      <c r="W44" s="1502"/>
      <c r="X44" s="1502"/>
      <c r="Y44" s="1502"/>
      <c r="Z44" s="1502"/>
      <c r="AA44" s="1502"/>
      <c r="AB44" s="1502"/>
      <c r="AC44" s="1502"/>
      <c r="AD44" s="1502"/>
      <c r="AE44" s="1502"/>
      <c r="AF44" s="1502"/>
      <c r="AG44" s="1502"/>
      <c r="AH44" s="1502"/>
      <c r="AI44" s="1502"/>
      <c r="AJ44" s="1502"/>
      <c r="AK44" s="1502"/>
      <c r="AL44" s="1502"/>
      <c r="AM44" s="1502"/>
      <c r="AN44" s="1502"/>
      <c r="AO44" s="1502"/>
      <c r="AP44" s="1502"/>
      <c r="AQ44" s="1502"/>
      <c r="AR44" s="1502"/>
      <c r="AS44" s="1502"/>
      <c r="AT44" s="1502"/>
      <c r="AU44" s="1502"/>
      <c r="AV44" s="1502"/>
      <c r="AW44" s="1502"/>
      <c r="AX44" s="1502"/>
      <c r="AY44" s="1502"/>
      <c r="AZ44" s="1502"/>
      <c r="BA44" s="1502"/>
      <c r="BB44" s="1502"/>
      <c r="BC44" s="1502"/>
      <c r="BD44" s="1502"/>
      <c r="BE44" s="1502"/>
      <c r="BF44" s="1502"/>
      <c r="BG44" s="1502"/>
      <c r="BH44" s="1502"/>
      <c r="BI44" s="1502"/>
      <c r="BJ44" s="1502"/>
      <c r="BK44" s="1502"/>
      <c r="BL44" s="1502"/>
      <c r="BM44" s="1502"/>
      <c r="BN44" s="1502"/>
      <c r="BO44" s="1502"/>
      <c r="BP44" s="1502"/>
      <c r="BQ44" s="1502"/>
      <c r="BR44" s="1502"/>
      <c r="BS44" s="1502"/>
      <c r="BT44" s="1502"/>
      <c r="BU44" s="1502"/>
      <c r="BV44" s="1502"/>
      <c r="BW44" s="1502"/>
      <c r="BX44" s="1502"/>
      <c r="BY44" s="1502"/>
      <c r="BZ44" s="1502"/>
      <c r="CA44" s="1502"/>
      <c r="CB44" s="1502"/>
      <c r="CC44" s="1502"/>
      <c r="CD44" s="1502"/>
      <c r="CE44" s="1502"/>
      <c r="CF44" s="1502"/>
      <c r="CG44" s="1502"/>
      <c r="CH44" s="1502"/>
      <c r="CI44" s="1502"/>
      <c r="CJ44" s="1502"/>
      <c r="CK44" s="1502"/>
      <c r="CL44" s="1502"/>
      <c r="CM44" s="1502"/>
      <c r="CN44" s="1502"/>
      <c r="CO44" s="1502"/>
      <c r="CP44" s="1502"/>
      <c r="CQ44" s="1502"/>
      <c r="CR44" s="1502"/>
      <c r="CS44" s="1502"/>
      <c r="CT44" s="1502"/>
      <c r="CU44" s="1502"/>
      <c r="CV44" s="1502"/>
      <c r="CW44" s="1502"/>
      <c r="CX44" s="1502"/>
      <c r="CY44" s="1502"/>
      <c r="CZ44" s="1502"/>
      <c r="DA44" s="1502"/>
      <c r="DB44" s="1502"/>
      <c r="DC44" s="1502"/>
      <c r="DD44" s="1502"/>
      <c r="DE44" s="1502"/>
      <c r="DF44" s="1502"/>
      <c r="DG44" s="1502"/>
      <c r="DH44" s="1502"/>
      <c r="DI44" s="1502"/>
      <c r="DJ44" s="1502"/>
      <c r="DK44" s="1502"/>
      <c r="DL44" s="1502"/>
      <c r="DM44" s="1502"/>
      <c r="DN44" s="1502"/>
      <c r="DO44" s="1502"/>
      <c r="DP44" s="1502"/>
      <c r="DQ44" s="1502"/>
      <c r="DR44" s="1502"/>
      <c r="DS44" s="1502"/>
      <c r="DT44" s="1502"/>
      <c r="DU44" s="1502"/>
      <c r="DV44" s="1502"/>
      <c r="DW44" s="1502"/>
      <c r="DX44" s="1502"/>
      <c r="DY44" s="1502"/>
      <c r="DZ44" s="1502"/>
      <c r="EA44" s="1502"/>
      <c r="EB44" s="1502"/>
      <c r="EC44" s="1502"/>
      <c r="ED44" s="1502"/>
      <c r="EE44" s="1502"/>
      <c r="EF44" s="1502"/>
      <c r="EG44" s="1502"/>
      <c r="EH44" s="1502"/>
      <c r="EI44" s="1502"/>
      <c r="EJ44" s="1502"/>
      <c r="EK44" s="1502"/>
      <c r="EL44" s="1502"/>
      <c r="EM44" s="1502"/>
      <c r="EN44" s="1502"/>
      <c r="EO44" s="1502"/>
      <c r="EP44" s="1502"/>
      <c r="EQ44" s="1502"/>
      <c r="ER44" s="1502"/>
      <c r="ES44" s="1502"/>
      <c r="ET44" s="1502"/>
      <c r="EU44" s="1502"/>
      <c r="EV44" s="1502"/>
      <c r="EW44" s="1502"/>
      <c r="EX44" s="1502"/>
      <c r="EY44" s="1502"/>
      <c r="EZ44" s="1502"/>
      <c r="FA44" s="1502"/>
      <c r="FB44" s="1502"/>
      <c r="FC44" s="1502"/>
      <c r="FD44" s="1502"/>
      <c r="FE44" s="1502"/>
      <c r="FF44" s="1502"/>
      <c r="FG44" s="1502"/>
      <c r="FH44" s="1502"/>
      <c r="FI44" s="1502"/>
      <c r="FJ44" s="1502"/>
      <c r="FK44" s="1502"/>
      <c r="FL44" s="1502"/>
      <c r="FM44" s="1502"/>
      <c r="FN44" s="1502"/>
      <c r="FO44" s="1502"/>
      <c r="FP44" s="1502"/>
      <c r="FQ44" s="1502"/>
      <c r="FR44" s="1502"/>
      <c r="FS44" s="1502"/>
      <c r="FT44" s="1502"/>
      <c r="FU44" s="1502"/>
      <c r="FV44" s="1502"/>
      <c r="FW44" s="1502"/>
      <c r="FX44" s="1502"/>
      <c r="FY44" s="1502"/>
      <c r="FZ44" s="1502"/>
      <c r="GA44" s="1502"/>
      <c r="GB44" s="1502"/>
      <c r="GC44" s="1502"/>
      <c r="GD44" s="1502"/>
      <c r="GE44" s="1502"/>
      <c r="GF44" s="1502"/>
      <c r="GG44" s="1502"/>
      <c r="GH44" s="1502"/>
      <c r="GI44" s="1502"/>
      <c r="GJ44" s="1502"/>
      <c r="GK44" s="1502"/>
      <c r="GL44" s="1502"/>
      <c r="GM44" s="1502"/>
      <c r="GN44" s="1502"/>
      <c r="GO44" s="1502"/>
      <c r="GP44" s="1502"/>
      <c r="GQ44" s="1502"/>
      <c r="GR44" s="1502"/>
      <c r="GS44" s="1502"/>
      <c r="GT44" s="1502"/>
      <c r="GU44" s="1502"/>
      <c r="GV44" s="1502"/>
      <c r="GW44" s="1502"/>
      <c r="GX44" s="1502"/>
      <c r="GY44" s="1502"/>
      <c r="GZ44" s="1502"/>
      <c r="HA44" s="1502"/>
      <c r="HB44" s="1502"/>
      <c r="HC44" s="1502"/>
      <c r="HD44" s="1502"/>
      <c r="HE44" s="1502"/>
      <c r="HF44" s="1502"/>
      <c r="HG44" s="1502"/>
      <c r="HH44" s="1502"/>
      <c r="HI44" s="1502"/>
      <c r="HJ44" s="1502"/>
      <c r="HK44" s="1502"/>
      <c r="HL44" s="1502"/>
      <c r="HM44" s="1502"/>
      <c r="HN44" s="1502"/>
      <c r="HO44" s="1502"/>
      <c r="HP44" s="1502"/>
      <c r="HQ44" s="1502"/>
      <c r="HR44" s="1502"/>
      <c r="HS44" s="1502"/>
      <c r="HT44" s="1502"/>
      <c r="HU44" s="1502"/>
      <c r="HV44" s="1502"/>
      <c r="HW44" s="1502"/>
      <c r="HX44" s="1502"/>
      <c r="HY44" s="1502"/>
      <c r="HZ44" s="1502"/>
      <c r="IA44" s="1502"/>
      <c r="IB44" s="1502"/>
      <c r="IC44" s="1502"/>
      <c r="ID44" s="1502"/>
      <c r="IE44" s="1502"/>
      <c r="IF44" s="1502"/>
      <c r="IG44" s="1502"/>
      <c r="IH44" s="1502"/>
      <c r="II44" s="1502"/>
      <c r="IJ44" s="1502"/>
      <c r="IK44" s="1502"/>
      <c r="IL44" s="1502"/>
      <c r="IM44" s="1502"/>
      <c r="IN44" s="1502"/>
      <c r="IO44" s="1502"/>
      <c r="IP44" s="1502"/>
      <c r="IQ44" s="1502"/>
      <c r="IR44" s="1502"/>
      <c r="IS44" s="1502"/>
      <c r="IT44" s="1502"/>
      <c r="IU44" s="1502"/>
    </row>
    <row r="45" spans="1:255">
      <c r="A45" s="2093" t="s">
        <v>1736</v>
      </c>
      <c r="B45" s="3082" t="s">
        <v>5410</v>
      </c>
      <c r="C45" s="3082" t="s">
        <v>5109</v>
      </c>
      <c r="D45" s="3082" t="s">
        <v>5109</v>
      </c>
      <c r="E45" s="2209" t="s">
        <v>5400</v>
      </c>
      <c r="F45" s="3817">
        <v>178</v>
      </c>
      <c r="G45" s="3818"/>
      <c r="H45" s="3082" t="s">
        <v>5109</v>
      </c>
      <c r="I45" s="3082" t="s">
        <v>5109</v>
      </c>
      <c r="J45" s="3082"/>
      <c r="K45" s="2800"/>
      <c r="L45" s="2800"/>
      <c r="M45" s="2232">
        <v>15</v>
      </c>
      <c r="N45" s="3827">
        <v>319896</v>
      </c>
      <c r="O45" s="3828"/>
      <c r="P45" s="2800"/>
      <c r="Q45" s="2800"/>
      <c r="R45" s="2800">
        <f>SUM(N45:Q45)</f>
        <v>319896</v>
      </c>
      <c r="S45" s="3083">
        <v>15</v>
      </c>
      <c r="T45" s="1502"/>
      <c r="U45" s="1502"/>
      <c r="V45" s="1502"/>
      <c r="W45" s="1502"/>
      <c r="X45" s="1502"/>
      <c r="Y45" s="1502"/>
      <c r="Z45" s="1502"/>
      <c r="AA45" s="1502"/>
      <c r="AB45" s="1502"/>
      <c r="AC45" s="1502"/>
      <c r="AD45" s="1502"/>
      <c r="AE45" s="1502"/>
      <c r="AF45" s="1502"/>
      <c r="AG45" s="1502"/>
      <c r="AH45" s="1502"/>
      <c r="AI45" s="1502"/>
      <c r="AJ45" s="1502"/>
      <c r="AK45" s="1502"/>
      <c r="AL45" s="1502"/>
      <c r="AM45" s="1502"/>
      <c r="AN45" s="1502"/>
      <c r="AO45" s="1502"/>
      <c r="AP45" s="1502"/>
      <c r="AQ45" s="1502"/>
      <c r="AR45" s="1502"/>
      <c r="AS45" s="1502"/>
      <c r="AT45" s="1502"/>
      <c r="AU45" s="1502"/>
      <c r="AV45" s="1502"/>
      <c r="AW45" s="1502"/>
      <c r="AX45" s="1502"/>
      <c r="AY45" s="1502"/>
      <c r="AZ45" s="1502"/>
      <c r="BA45" s="1502"/>
      <c r="BB45" s="1502"/>
      <c r="BC45" s="1502"/>
      <c r="BD45" s="1502"/>
      <c r="BE45" s="1502"/>
      <c r="BF45" s="1502"/>
      <c r="BG45" s="1502"/>
      <c r="BH45" s="1502"/>
      <c r="BI45" s="1502"/>
      <c r="BJ45" s="1502"/>
      <c r="BK45" s="1502"/>
      <c r="BL45" s="1502"/>
      <c r="BM45" s="1502"/>
      <c r="BN45" s="1502"/>
      <c r="BO45" s="1502"/>
      <c r="BP45" s="1502"/>
      <c r="BQ45" s="1502"/>
      <c r="BR45" s="1502"/>
      <c r="BS45" s="1502"/>
      <c r="BT45" s="1502"/>
      <c r="BU45" s="1502"/>
      <c r="BV45" s="1502"/>
      <c r="BW45" s="1502"/>
      <c r="BX45" s="1502"/>
      <c r="BY45" s="1502"/>
      <c r="BZ45" s="1502"/>
      <c r="CA45" s="1502"/>
      <c r="CB45" s="1502"/>
      <c r="CC45" s="1502"/>
      <c r="CD45" s="1502"/>
      <c r="CE45" s="1502"/>
      <c r="CF45" s="1502"/>
      <c r="CG45" s="1502"/>
      <c r="CH45" s="1502"/>
      <c r="CI45" s="1502"/>
      <c r="CJ45" s="1502"/>
      <c r="CK45" s="1502"/>
      <c r="CL45" s="1502"/>
      <c r="CM45" s="1502"/>
      <c r="CN45" s="1502"/>
      <c r="CO45" s="1502"/>
      <c r="CP45" s="1502"/>
      <c r="CQ45" s="1502"/>
      <c r="CR45" s="1502"/>
      <c r="CS45" s="1502"/>
      <c r="CT45" s="1502"/>
      <c r="CU45" s="1502"/>
      <c r="CV45" s="1502"/>
      <c r="CW45" s="1502"/>
      <c r="CX45" s="1502"/>
      <c r="CY45" s="1502"/>
      <c r="CZ45" s="1502"/>
      <c r="DA45" s="1502"/>
      <c r="DB45" s="1502"/>
      <c r="DC45" s="1502"/>
      <c r="DD45" s="1502"/>
      <c r="DE45" s="1502"/>
      <c r="DF45" s="1502"/>
      <c r="DG45" s="1502"/>
      <c r="DH45" s="1502"/>
      <c r="DI45" s="1502"/>
      <c r="DJ45" s="1502"/>
      <c r="DK45" s="1502"/>
      <c r="DL45" s="1502"/>
      <c r="DM45" s="1502"/>
      <c r="DN45" s="1502"/>
      <c r="DO45" s="1502"/>
      <c r="DP45" s="1502"/>
      <c r="DQ45" s="1502"/>
      <c r="DR45" s="1502"/>
      <c r="DS45" s="1502"/>
      <c r="DT45" s="1502"/>
      <c r="DU45" s="1502"/>
      <c r="DV45" s="1502"/>
      <c r="DW45" s="1502"/>
      <c r="DX45" s="1502"/>
      <c r="DY45" s="1502"/>
      <c r="DZ45" s="1502"/>
      <c r="EA45" s="1502"/>
      <c r="EB45" s="1502"/>
      <c r="EC45" s="1502"/>
      <c r="ED45" s="1502"/>
      <c r="EE45" s="1502"/>
      <c r="EF45" s="1502"/>
      <c r="EG45" s="1502"/>
      <c r="EH45" s="1502"/>
      <c r="EI45" s="1502"/>
      <c r="EJ45" s="1502"/>
      <c r="EK45" s="1502"/>
      <c r="EL45" s="1502"/>
      <c r="EM45" s="1502"/>
      <c r="EN45" s="1502"/>
      <c r="EO45" s="1502"/>
      <c r="EP45" s="1502"/>
      <c r="EQ45" s="1502"/>
      <c r="ER45" s="1502"/>
      <c r="ES45" s="1502"/>
      <c r="ET45" s="1502"/>
      <c r="EU45" s="1502"/>
      <c r="EV45" s="1502"/>
      <c r="EW45" s="1502"/>
      <c r="EX45" s="1502"/>
      <c r="EY45" s="1502"/>
      <c r="EZ45" s="1502"/>
      <c r="FA45" s="1502"/>
      <c r="FB45" s="1502"/>
      <c r="FC45" s="1502"/>
      <c r="FD45" s="1502"/>
      <c r="FE45" s="1502"/>
      <c r="FF45" s="1502"/>
      <c r="FG45" s="1502"/>
      <c r="FH45" s="1502"/>
      <c r="FI45" s="1502"/>
      <c r="FJ45" s="1502"/>
      <c r="FK45" s="1502"/>
      <c r="FL45" s="1502"/>
      <c r="FM45" s="1502"/>
      <c r="FN45" s="1502"/>
      <c r="FO45" s="1502"/>
      <c r="FP45" s="1502"/>
      <c r="FQ45" s="1502"/>
      <c r="FR45" s="1502"/>
      <c r="FS45" s="1502"/>
      <c r="FT45" s="1502"/>
      <c r="FU45" s="1502"/>
      <c r="FV45" s="1502"/>
      <c r="FW45" s="1502"/>
      <c r="FX45" s="1502"/>
      <c r="FY45" s="1502"/>
      <c r="FZ45" s="1502"/>
      <c r="GA45" s="1502"/>
      <c r="GB45" s="1502"/>
      <c r="GC45" s="1502"/>
      <c r="GD45" s="1502"/>
      <c r="GE45" s="1502"/>
      <c r="GF45" s="1502"/>
      <c r="GG45" s="1502"/>
      <c r="GH45" s="1502"/>
      <c r="GI45" s="1502"/>
      <c r="GJ45" s="1502"/>
      <c r="GK45" s="1502"/>
      <c r="GL45" s="1502"/>
      <c r="GM45" s="1502"/>
      <c r="GN45" s="1502"/>
      <c r="GO45" s="1502"/>
      <c r="GP45" s="1502"/>
      <c r="GQ45" s="1502"/>
      <c r="GR45" s="1502"/>
      <c r="GS45" s="1502"/>
      <c r="GT45" s="1502"/>
      <c r="GU45" s="1502"/>
      <c r="GV45" s="1502"/>
      <c r="GW45" s="1502"/>
      <c r="GX45" s="1502"/>
      <c r="GY45" s="1502"/>
      <c r="GZ45" s="1502"/>
      <c r="HA45" s="1502"/>
      <c r="HB45" s="1502"/>
      <c r="HC45" s="1502"/>
      <c r="HD45" s="1502"/>
      <c r="HE45" s="1502"/>
      <c r="HF45" s="1502"/>
      <c r="HG45" s="1502"/>
      <c r="HH45" s="1502"/>
      <c r="HI45" s="1502"/>
      <c r="HJ45" s="1502"/>
      <c r="HK45" s="1502"/>
      <c r="HL45" s="1502"/>
      <c r="HM45" s="1502"/>
      <c r="HN45" s="1502"/>
      <c r="HO45" s="1502"/>
      <c r="HP45" s="1502"/>
      <c r="HQ45" s="1502"/>
      <c r="HR45" s="1502"/>
      <c r="HS45" s="1502"/>
      <c r="HT45" s="1502"/>
      <c r="HU45" s="1502"/>
      <c r="HV45" s="1502"/>
      <c r="HW45" s="1502"/>
      <c r="HX45" s="1502"/>
      <c r="HY45" s="1502"/>
      <c r="HZ45" s="1502"/>
      <c r="IA45" s="1502"/>
      <c r="IB45" s="1502"/>
      <c r="IC45" s="1502"/>
      <c r="ID45" s="1502"/>
      <c r="IE45" s="1502"/>
      <c r="IF45" s="1502"/>
      <c r="IG45" s="1502"/>
      <c r="IH45" s="1502"/>
      <c r="II45" s="1502"/>
      <c r="IJ45" s="1502"/>
      <c r="IK45" s="1502"/>
      <c r="IL45" s="1502"/>
      <c r="IM45" s="1502"/>
      <c r="IN45" s="1502"/>
      <c r="IO45" s="1502"/>
      <c r="IP45" s="1502"/>
      <c r="IQ45" s="1502"/>
      <c r="IR45" s="1502"/>
      <c r="IS45" s="1502"/>
      <c r="IT45" s="1502"/>
      <c r="IU45" s="1502"/>
    </row>
    <row r="46" spans="1:255">
      <c r="A46" s="2093" t="s">
        <v>1737</v>
      </c>
      <c r="B46" s="3082" t="s">
        <v>5411</v>
      </c>
      <c r="C46" s="3082" t="s">
        <v>5109</v>
      </c>
      <c r="D46" s="3082" t="s">
        <v>5109</v>
      </c>
      <c r="E46" s="2209" t="s">
        <v>4801</v>
      </c>
      <c r="F46" s="3817" t="s">
        <v>5265</v>
      </c>
      <c r="G46" s="3818"/>
      <c r="H46" s="3082" t="s">
        <v>5109</v>
      </c>
      <c r="I46" s="3082" t="s">
        <v>5109</v>
      </c>
      <c r="J46" s="3082"/>
      <c r="K46" s="2800">
        <v>331836</v>
      </c>
      <c r="L46" s="2800">
        <v>331836</v>
      </c>
      <c r="M46" s="2232">
        <v>16</v>
      </c>
      <c r="N46" s="3817"/>
      <c r="O46" s="3818"/>
      <c r="P46" s="2800"/>
      <c r="Q46" s="2800">
        <v>2334953</v>
      </c>
      <c r="R46" s="2800">
        <f t="shared" ref="R46:R53" si="1">SUM(N46:Q46)</f>
        <v>2334953</v>
      </c>
      <c r="S46" s="3083">
        <v>16</v>
      </c>
      <c r="T46" s="1502"/>
      <c r="U46" s="1502"/>
      <c r="V46" s="1502"/>
      <c r="W46" s="1502"/>
      <c r="X46" s="1502"/>
      <c r="Y46" s="1502"/>
      <c r="Z46" s="1502"/>
      <c r="AA46" s="1502"/>
      <c r="AB46" s="1502"/>
      <c r="AC46" s="1502"/>
      <c r="AD46" s="1502"/>
      <c r="AE46" s="1502"/>
      <c r="AF46" s="1502"/>
      <c r="AG46" s="1502"/>
      <c r="AH46" s="1502"/>
      <c r="AI46" s="1502"/>
      <c r="AJ46" s="1502"/>
      <c r="AK46" s="1502"/>
      <c r="AL46" s="1502"/>
      <c r="AM46" s="1502"/>
      <c r="AN46" s="1502"/>
      <c r="AO46" s="1502"/>
      <c r="AP46" s="1502"/>
      <c r="AQ46" s="1502"/>
      <c r="AR46" s="1502"/>
      <c r="AS46" s="1502"/>
      <c r="AT46" s="1502"/>
      <c r="AU46" s="1502"/>
      <c r="AV46" s="1502"/>
      <c r="AW46" s="1502"/>
      <c r="AX46" s="1502"/>
      <c r="AY46" s="1502"/>
      <c r="AZ46" s="1502"/>
      <c r="BA46" s="1502"/>
      <c r="BB46" s="1502"/>
      <c r="BC46" s="1502"/>
      <c r="BD46" s="1502"/>
      <c r="BE46" s="1502"/>
      <c r="BF46" s="1502"/>
      <c r="BG46" s="1502"/>
      <c r="BH46" s="1502"/>
      <c r="BI46" s="1502"/>
      <c r="BJ46" s="1502"/>
      <c r="BK46" s="1502"/>
      <c r="BL46" s="1502"/>
      <c r="BM46" s="1502"/>
      <c r="BN46" s="1502"/>
      <c r="BO46" s="1502"/>
      <c r="BP46" s="1502"/>
      <c r="BQ46" s="1502"/>
      <c r="BR46" s="1502"/>
      <c r="BS46" s="1502"/>
      <c r="BT46" s="1502"/>
      <c r="BU46" s="1502"/>
      <c r="BV46" s="1502"/>
      <c r="BW46" s="1502"/>
      <c r="BX46" s="1502"/>
      <c r="BY46" s="1502"/>
      <c r="BZ46" s="1502"/>
      <c r="CA46" s="1502"/>
      <c r="CB46" s="1502"/>
      <c r="CC46" s="1502"/>
      <c r="CD46" s="1502"/>
      <c r="CE46" s="1502"/>
      <c r="CF46" s="1502"/>
      <c r="CG46" s="1502"/>
      <c r="CH46" s="1502"/>
      <c r="CI46" s="1502"/>
      <c r="CJ46" s="1502"/>
      <c r="CK46" s="1502"/>
      <c r="CL46" s="1502"/>
      <c r="CM46" s="1502"/>
      <c r="CN46" s="1502"/>
      <c r="CO46" s="1502"/>
      <c r="CP46" s="1502"/>
      <c r="CQ46" s="1502"/>
      <c r="CR46" s="1502"/>
      <c r="CS46" s="1502"/>
      <c r="CT46" s="1502"/>
      <c r="CU46" s="1502"/>
      <c r="CV46" s="1502"/>
      <c r="CW46" s="1502"/>
      <c r="CX46" s="1502"/>
      <c r="CY46" s="1502"/>
      <c r="CZ46" s="1502"/>
      <c r="DA46" s="1502"/>
      <c r="DB46" s="1502"/>
      <c r="DC46" s="1502"/>
      <c r="DD46" s="1502"/>
      <c r="DE46" s="1502"/>
      <c r="DF46" s="1502"/>
      <c r="DG46" s="1502"/>
      <c r="DH46" s="1502"/>
      <c r="DI46" s="1502"/>
      <c r="DJ46" s="1502"/>
      <c r="DK46" s="1502"/>
      <c r="DL46" s="1502"/>
      <c r="DM46" s="1502"/>
      <c r="DN46" s="1502"/>
      <c r="DO46" s="1502"/>
      <c r="DP46" s="1502"/>
      <c r="DQ46" s="1502"/>
      <c r="DR46" s="1502"/>
      <c r="DS46" s="1502"/>
      <c r="DT46" s="1502"/>
      <c r="DU46" s="1502"/>
      <c r="DV46" s="1502"/>
      <c r="DW46" s="1502"/>
      <c r="DX46" s="1502"/>
      <c r="DY46" s="1502"/>
      <c r="DZ46" s="1502"/>
      <c r="EA46" s="1502"/>
      <c r="EB46" s="1502"/>
      <c r="EC46" s="1502"/>
      <c r="ED46" s="1502"/>
      <c r="EE46" s="1502"/>
      <c r="EF46" s="1502"/>
      <c r="EG46" s="1502"/>
      <c r="EH46" s="1502"/>
      <c r="EI46" s="1502"/>
      <c r="EJ46" s="1502"/>
      <c r="EK46" s="1502"/>
      <c r="EL46" s="1502"/>
      <c r="EM46" s="1502"/>
      <c r="EN46" s="1502"/>
      <c r="EO46" s="1502"/>
      <c r="EP46" s="1502"/>
      <c r="EQ46" s="1502"/>
      <c r="ER46" s="1502"/>
      <c r="ES46" s="1502"/>
      <c r="ET46" s="1502"/>
      <c r="EU46" s="1502"/>
      <c r="EV46" s="1502"/>
      <c r="EW46" s="1502"/>
      <c r="EX46" s="1502"/>
      <c r="EY46" s="1502"/>
      <c r="EZ46" s="1502"/>
      <c r="FA46" s="1502"/>
      <c r="FB46" s="1502"/>
      <c r="FC46" s="1502"/>
      <c r="FD46" s="1502"/>
      <c r="FE46" s="1502"/>
      <c r="FF46" s="1502"/>
      <c r="FG46" s="1502"/>
      <c r="FH46" s="1502"/>
      <c r="FI46" s="1502"/>
      <c r="FJ46" s="1502"/>
      <c r="FK46" s="1502"/>
      <c r="FL46" s="1502"/>
      <c r="FM46" s="1502"/>
      <c r="FN46" s="1502"/>
      <c r="FO46" s="1502"/>
      <c r="FP46" s="1502"/>
      <c r="FQ46" s="1502"/>
      <c r="FR46" s="1502"/>
      <c r="FS46" s="1502"/>
      <c r="FT46" s="1502"/>
      <c r="FU46" s="1502"/>
      <c r="FV46" s="1502"/>
      <c r="FW46" s="1502"/>
      <c r="FX46" s="1502"/>
      <c r="FY46" s="1502"/>
      <c r="FZ46" s="1502"/>
      <c r="GA46" s="1502"/>
      <c r="GB46" s="1502"/>
      <c r="GC46" s="1502"/>
      <c r="GD46" s="1502"/>
      <c r="GE46" s="1502"/>
      <c r="GF46" s="1502"/>
      <c r="GG46" s="1502"/>
      <c r="GH46" s="1502"/>
      <c r="GI46" s="1502"/>
      <c r="GJ46" s="1502"/>
      <c r="GK46" s="1502"/>
      <c r="GL46" s="1502"/>
      <c r="GM46" s="1502"/>
      <c r="GN46" s="1502"/>
      <c r="GO46" s="1502"/>
      <c r="GP46" s="1502"/>
      <c r="GQ46" s="1502"/>
      <c r="GR46" s="1502"/>
      <c r="GS46" s="1502"/>
      <c r="GT46" s="1502"/>
      <c r="GU46" s="1502"/>
      <c r="GV46" s="1502"/>
      <c r="GW46" s="1502"/>
      <c r="GX46" s="1502"/>
      <c r="GY46" s="1502"/>
      <c r="GZ46" s="1502"/>
      <c r="HA46" s="1502"/>
      <c r="HB46" s="1502"/>
      <c r="HC46" s="1502"/>
      <c r="HD46" s="1502"/>
      <c r="HE46" s="1502"/>
      <c r="HF46" s="1502"/>
      <c r="HG46" s="1502"/>
      <c r="HH46" s="1502"/>
      <c r="HI46" s="1502"/>
      <c r="HJ46" s="1502"/>
      <c r="HK46" s="1502"/>
      <c r="HL46" s="1502"/>
      <c r="HM46" s="1502"/>
      <c r="HN46" s="1502"/>
      <c r="HO46" s="1502"/>
      <c r="HP46" s="1502"/>
      <c r="HQ46" s="1502"/>
      <c r="HR46" s="1502"/>
      <c r="HS46" s="1502"/>
      <c r="HT46" s="1502"/>
      <c r="HU46" s="1502"/>
      <c r="HV46" s="1502"/>
      <c r="HW46" s="1502"/>
      <c r="HX46" s="1502"/>
      <c r="HY46" s="1502"/>
      <c r="HZ46" s="1502"/>
      <c r="IA46" s="1502"/>
      <c r="IB46" s="1502"/>
      <c r="IC46" s="1502"/>
      <c r="ID46" s="1502"/>
      <c r="IE46" s="1502"/>
      <c r="IF46" s="1502"/>
      <c r="IG46" s="1502"/>
      <c r="IH46" s="1502"/>
      <c r="II46" s="1502"/>
      <c r="IJ46" s="1502"/>
      <c r="IK46" s="1502"/>
      <c r="IL46" s="1502"/>
      <c r="IM46" s="1502"/>
      <c r="IN46" s="1502"/>
      <c r="IO46" s="1502"/>
      <c r="IP46" s="1502"/>
      <c r="IQ46" s="1502"/>
      <c r="IR46" s="1502"/>
      <c r="IS46" s="1502"/>
      <c r="IT46" s="1502"/>
      <c r="IU46" s="1502"/>
    </row>
    <row r="47" spans="1:255">
      <c r="A47" s="2093" t="s">
        <v>1738</v>
      </c>
      <c r="B47" s="3082" t="s">
        <v>6625</v>
      </c>
      <c r="C47" s="3082" t="s">
        <v>5109</v>
      </c>
      <c r="D47" s="3082" t="s">
        <v>5109</v>
      </c>
      <c r="E47" s="2209" t="s">
        <v>4801</v>
      </c>
      <c r="F47" s="3817" t="s">
        <v>5265</v>
      </c>
      <c r="G47" s="3818"/>
      <c r="H47" s="3082" t="s">
        <v>5425</v>
      </c>
      <c r="I47" s="3082" t="s">
        <v>5109</v>
      </c>
      <c r="J47" s="3082"/>
      <c r="K47" s="2800">
        <v>2540319</v>
      </c>
      <c r="L47" s="2800">
        <v>2540319</v>
      </c>
      <c r="M47" s="2232">
        <v>17</v>
      </c>
      <c r="N47" s="3817"/>
      <c r="O47" s="3818"/>
      <c r="P47" s="2800"/>
      <c r="Q47" s="2800">
        <v>18200488</v>
      </c>
      <c r="R47" s="2800">
        <f t="shared" si="1"/>
        <v>18200488</v>
      </c>
      <c r="S47" s="3083">
        <v>17</v>
      </c>
      <c r="T47" s="1502"/>
      <c r="U47" s="1502"/>
      <c r="V47" s="1502"/>
      <c r="W47" s="1502"/>
      <c r="X47" s="1502"/>
      <c r="Y47" s="1502"/>
      <c r="Z47" s="1502"/>
      <c r="AA47" s="1502"/>
      <c r="AB47" s="1502"/>
      <c r="AC47" s="1502"/>
      <c r="AD47" s="1502"/>
      <c r="AE47" s="1502"/>
      <c r="AF47" s="1502"/>
      <c r="AG47" s="1502"/>
      <c r="AH47" s="1502"/>
      <c r="AI47" s="1502"/>
      <c r="AJ47" s="1502"/>
      <c r="AK47" s="1502"/>
      <c r="AL47" s="1502"/>
      <c r="AM47" s="1502"/>
      <c r="AN47" s="1502"/>
      <c r="AO47" s="1502"/>
      <c r="AP47" s="1502"/>
      <c r="AQ47" s="1502"/>
      <c r="AR47" s="1502"/>
      <c r="AS47" s="1502"/>
      <c r="AT47" s="1502"/>
      <c r="AU47" s="1502"/>
      <c r="AV47" s="1502"/>
      <c r="AW47" s="1502"/>
      <c r="AX47" s="1502"/>
      <c r="AY47" s="1502"/>
      <c r="AZ47" s="1502"/>
      <c r="BA47" s="1502"/>
      <c r="BB47" s="1502"/>
      <c r="BC47" s="1502"/>
      <c r="BD47" s="1502"/>
      <c r="BE47" s="1502"/>
      <c r="BF47" s="1502"/>
      <c r="BG47" s="1502"/>
      <c r="BH47" s="1502"/>
      <c r="BI47" s="1502"/>
      <c r="BJ47" s="1502"/>
      <c r="BK47" s="1502"/>
      <c r="BL47" s="1502"/>
      <c r="BM47" s="1502"/>
      <c r="BN47" s="1502"/>
      <c r="BO47" s="1502"/>
      <c r="BP47" s="1502"/>
      <c r="BQ47" s="1502"/>
      <c r="BR47" s="1502"/>
      <c r="BS47" s="1502"/>
      <c r="BT47" s="1502"/>
      <c r="BU47" s="1502"/>
      <c r="BV47" s="1502"/>
      <c r="BW47" s="1502"/>
      <c r="BX47" s="1502"/>
      <c r="BY47" s="1502"/>
      <c r="BZ47" s="1502"/>
      <c r="CA47" s="1502"/>
      <c r="CB47" s="1502"/>
      <c r="CC47" s="1502"/>
      <c r="CD47" s="1502"/>
      <c r="CE47" s="1502"/>
      <c r="CF47" s="1502"/>
      <c r="CG47" s="1502"/>
      <c r="CH47" s="1502"/>
      <c r="CI47" s="1502"/>
      <c r="CJ47" s="1502"/>
      <c r="CK47" s="1502"/>
      <c r="CL47" s="1502"/>
      <c r="CM47" s="1502"/>
      <c r="CN47" s="1502"/>
      <c r="CO47" s="1502"/>
      <c r="CP47" s="1502"/>
      <c r="CQ47" s="1502"/>
      <c r="CR47" s="1502"/>
      <c r="CS47" s="1502"/>
      <c r="CT47" s="1502"/>
      <c r="CU47" s="1502"/>
      <c r="CV47" s="1502"/>
      <c r="CW47" s="1502"/>
      <c r="CX47" s="1502"/>
      <c r="CY47" s="1502"/>
      <c r="CZ47" s="1502"/>
      <c r="DA47" s="1502"/>
      <c r="DB47" s="1502"/>
      <c r="DC47" s="1502"/>
      <c r="DD47" s="1502"/>
      <c r="DE47" s="1502"/>
      <c r="DF47" s="1502"/>
      <c r="DG47" s="1502"/>
      <c r="DH47" s="1502"/>
      <c r="DI47" s="1502"/>
      <c r="DJ47" s="1502"/>
      <c r="DK47" s="1502"/>
      <c r="DL47" s="1502"/>
      <c r="DM47" s="1502"/>
      <c r="DN47" s="1502"/>
      <c r="DO47" s="1502"/>
      <c r="DP47" s="1502"/>
      <c r="DQ47" s="1502"/>
      <c r="DR47" s="1502"/>
      <c r="DS47" s="1502"/>
      <c r="DT47" s="1502"/>
      <c r="DU47" s="1502"/>
      <c r="DV47" s="1502"/>
      <c r="DW47" s="1502"/>
      <c r="DX47" s="1502"/>
      <c r="DY47" s="1502"/>
      <c r="DZ47" s="1502"/>
      <c r="EA47" s="1502"/>
      <c r="EB47" s="1502"/>
      <c r="EC47" s="1502"/>
      <c r="ED47" s="1502"/>
      <c r="EE47" s="1502"/>
      <c r="EF47" s="1502"/>
      <c r="EG47" s="1502"/>
      <c r="EH47" s="1502"/>
      <c r="EI47" s="1502"/>
      <c r="EJ47" s="1502"/>
      <c r="EK47" s="1502"/>
      <c r="EL47" s="1502"/>
      <c r="EM47" s="1502"/>
      <c r="EN47" s="1502"/>
      <c r="EO47" s="1502"/>
      <c r="EP47" s="1502"/>
      <c r="EQ47" s="1502"/>
      <c r="ER47" s="1502"/>
      <c r="ES47" s="1502"/>
      <c r="ET47" s="1502"/>
      <c r="EU47" s="1502"/>
      <c r="EV47" s="1502"/>
      <c r="EW47" s="1502"/>
      <c r="EX47" s="1502"/>
      <c r="EY47" s="1502"/>
      <c r="EZ47" s="1502"/>
      <c r="FA47" s="1502"/>
      <c r="FB47" s="1502"/>
      <c r="FC47" s="1502"/>
      <c r="FD47" s="1502"/>
      <c r="FE47" s="1502"/>
      <c r="FF47" s="1502"/>
      <c r="FG47" s="1502"/>
      <c r="FH47" s="1502"/>
      <c r="FI47" s="1502"/>
      <c r="FJ47" s="1502"/>
      <c r="FK47" s="1502"/>
      <c r="FL47" s="1502"/>
      <c r="FM47" s="1502"/>
      <c r="FN47" s="1502"/>
      <c r="FO47" s="1502"/>
      <c r="FP47" s="1502"/>
      <c r="FQ47" s="1502"/>
      <c r="FR47" s="1502"/>
      <c r="FS47" s="1502"/>
      <c r="FT47" s="1502"/>
      <c r="FU47" s="1502"/>
      <c r="FV47" s="1502"/>
      <c r="FW47" s="1502"/>
      <c r="FX47" s="1502"/>
      <c r="FY47" s="1502"/>
      <c r="FZ47" s="1502"/>
      <c r="GA47" s="1502"/>
      <c r="GB47" s="1502"/>
      <c r="GC47" s="1502"/>
      <c r="GD47" s="1502"/>
      <c r="GE47" s="1502"/>
      <c r="GF47" s="1502"/>
      <c r="GG47" s="1502"/>
      <c r="GH47" s="1502"/>
      <c r="GI47" s="1502"/>
      <c r="GJ47" s="1502"/>
      <c r="GK47" s="1502"/>
      <c r="GL47" s="1502"/>
      <c r="GM47" s="1502"/>
      <c r="GN47" s="1502"/>
      <c r="GO47" s="1502"/>
      <c r="GP47" s="1502"/>
      <c r="GQ47" s="1502"/>
      <c r="GR47" s="1502"/>
      <c r="GS47" s="1502"/>
      <c r="GT47" s="1502"/>
      <c r="GU47" s="1502"/>
      <c r="GV47" s="1502"/>
      <c r="GW47" s="1502"/>
      <c r="GX47" s="1502"/>
      <c r="GY47" s="1502"/>
      <c r="GZ47" s="1502"/>
      <c r="HA47" s="1502"/>
      <c r="HB47" s="1502"/>
      <c r="HC47" s="1502"/>
      <c r="HD47" s="1502"/>
      <c r="HE47" s="1502"/>
      <c r="HF47" s="1502"/>
      <c r="HG47" s="1502"/>
      <c r="HH47" s="1502"/>
      <c r="HI47" s="1502"/>
      <c r="HJ47" s="1502"/>
      <c r="HK47" s="1502"/>
      <c r="HL47" s="1502"/>
      <c r="HM47" s="1502"/>
      <c r="HN47" s="1502"/>
      <c r="HO47" s="1502"/>
      <c r="HP47" s="1502"/>
      <c r="HQ47" s="1502"/>
      <c r="HR47" s="1502"/>
      <c r="HS47" s="1502"/>
      <c r="HT47" s="1502"/>
      <c r="HU47" s="1502"/>
      <c r="HV47" s="1502"/>
      <c r="HW47" s="1502"/>
      <c r="HX47" s="1502"/>
      <c r="HY47" s="1502"/>
      <c r="HZ47" s="1502"/>
      <c r="IA47" s="1502"/>
      <c r="IB47" s="1502"/>
      <c r="IC47" s="1502"/>
      <c r="ID47" s="1502"/>
      <c r="IE47" s="1502"/>
      <c r="IF47" s="1502"/>
      <c r="IG47" s="1502"/>
      <c r="IH47" s="1502"/>
      <c r="II47" s="1502"/>
      <c r="IJ47" s="1502"/>
      <c r="IK47" s="1502"/>
      <c r="IL47" s="1502"/>
      <c r="IM47" s="1502"/>
      <c r="IN47" s="1502"/>
      <c r="IO47" s="1502"/>
      <c r="IP47" s="1502"/>
      <c r="IQ47" s="1502"/>
      <c r="IR47" s="1502"/>
      <c r="IS47" s="1502"/>
      <c r="IT47" s="1502"/>
      <c r="IU47" s="1502"/>
    </row>
    <row r="48" spans="1:255">
      <c r="A48" s="2093" t="s">
        <v>1739</v>
      </c>
      <c r="B48" s="3082" t="s">
        <v>5412</v>
      </c>
      <c r="C48" s="3082" t="s">
        <v>5397</v>
      </c>
      <c r="D48" s="3082" t="s">
        <v>5412</v>
      </c>
      <c r="E48" s="2209" t="s">
        <v>4801</v>
      </c>
      <c r="F48" s="3817" t="s">
        <v>5265</v>
      </c>
      <c r="G48" s="3818"/>
      <c r="H48" s="3082" t="s">
        <v>5426</v>
      </c>
      <c r="I48" s="3319" t="s">
        <v>5426</v>
      </c>
      <c r="J48" s="3082"/>
      <c r="K48" s="2800"/>
      <c r="L48" s="2800"/>
      <c r="M48" s="2232">
        <v>18</v>
      </c>
      <c r="N48" s="3817"/>
      <c r="O48" s="3818"/>
      <c r="P48" s="2800"/>
      <c r="Q48" s="2800">
        <v>1061075</v>
      </c>
      <c r="R48" s="2800">
        <f t="shared" si="1"/>
        <v>1061075</v>
      </c>
      <c r="S48" s="3083">
        <v>18</v>
      </c>
      <c r="T48" s="1502"/>
      <c r="U48" s="1502"/>
      <c r="V48" s="1502"/>
      <c r="W48" s="1502"/>
      <c r="X48" s="1502"/>
      <c r="Y48" s="1502"/>
      <c r="Z48" s="1502"/>
      <c r="AA48" s="1502"/>
      <c r="AB48" s="1502"/>
      <c r="AC48" s="1502"/>
      <c r="AD48" s="1502"/>
      <c r="AE48" s="1502"/>
      <c r="AF48" s="1502"/>
      <c r="AG48" s="1502"/>
      <c r="AH48" s="1502"/>
      <c r="AI48" s="1502"/>
      <c r="AJ48" s="1502"/>
      <c r="AK48" s="1502"/>
      <c r="AL48" s="1502"/>
      <c r="AM48" s="1502"/>
      <c r="AN48" s="1502"/>
      <c r="AO48" s="1502"/>
      <c r="AP48" s="1502"/>
      <c r="AQ48" s="1502"/>
      <c r="AR48" s="1502"/>
      <c r="AS48" s="1502"/>
      <c r="AT48" s="1502"/>
      <c r="AU48" s="1502"/>
      <c r="AV48" s="1502"/>
      <c r="AW48" s="1502"/>
      <c r="AX48" s="1502"/>
      <c r="AY48" s="1502"/>
      <c r="AZ48" s="1502"/>
      <c r="BA48" s="1502"/>
      <c r="BB48" s="1502"/>
      <c r="BC48" s="1502"/>
      <c r="BD48" s="1502"/>
      <c r="BE48" s="1502"/>
      <c r="BF48" s="1502"/>
      <c r="BG48" s="1502"/>
      <c r="BH48" s="1502"/>
      <c r="BI48" s="1502"/>
      <c r="BJ48" s="1502"/>
      <c r="BK48" s="1502"/>
      <c r="BL48" s="1502"/>
      <c r="BM48" s="1502"/>
      <c r="BN48" s="1502"/>
      <c r="BO48" s="1502"/>
      <c r="BP48" s="1502"/>
      <c r="BQ48" s="1502"/>
      <c r="BR48" s="1502"/>
      <c r="BS48" s="1502"/>
      <c r="BT48" s="1502"/>
      <c r="BU48" s="1502"/>
      <c r="BV48" s="1502"/>
      <c r="BW48" s="1502"/>
      <c r="BX48" s="1502"/>
      <c r="BY48" s="1502"/>
      <c r="BZ48" s="1502"/>
      <c r="CA48" s="1502"/>
      <c r="CB48" s="1502"/>
      <c r="CC48" s="1502"/>
      <c r="CD48" s="1502"/>
      <c r="CE48" s="1502"/>
      <c r="CF48" s="1502"/>
      <c r="CG48" s="1502"/>
      <c r="CH48" s="1502"/>
      <c r="CI48" s="1502"/>
      <c r="CJ48" s="1502"/>
      <c r="CK48" s="1502"/>
      <c r="CL48" s="1502"/>
      <c r="CM48" s="1502"/>
      <c r="CN48" s="1502"/>
      <c r="CO48" s="1502"/>
      <c r="CP48" s="1502"/>
      <c r="CQ48" s="1502"/>
      <c r="CR48" s="1502"/>
      <c r="CS48" s="1502"/>
      <c r="CT48" s="1502"/>
      <c r="CU48" s="1502"/>
      <c r="CV48" s="1502"/>
      <c r="CW48" s="1502"/>
      <c r="CX48" s="1502"/>
      <c r="CY48" s="1502"/>
      <c r="CZ48" s="1502"/>
      <c r="DA48" s="1502"/>
      <c r="DB48" s="1502"/>
      <c r="DC48" s="1502"/>
      <c r="DD48" s="1502"/>
      <c r="DE48" s="1502"/>
      <c r="DF48" s="1502"/>
      <c r="DG48" s="1502"/>
      <c r="DH48" s="1502"/>
      <c r="DI48" s="1502"/>
      <c r="DJ48" s="1502"/>
      <c r="DK48" s="1502"/>
      <c r="DL48" s="1502"/>
      <c r="DM48" s="1502"/>
      <c r="DN48" s="1502"/>
      <c r="DO48" s="1502"/>
      <c r="DP48" s="1502"/>
      <c r="DQ48" s="1502"/>
      <c r="DR48" s="1502"/>
      <c r="DS48" s="1502"/>
      <c r="DT48" s="1502"/>
      <c r="DU48" s="1502"/>
      <c r="DV48" s="1502"/>
      <c r="DW48" s="1502"/>
      <c r="DX48" s="1502"/>
      <c r="DY48" s="1502"/>
      <c r="DZ48" s="1502"/>
      <c r="EA48" s="1502"/>
      <c r="EB48" s="1502"/>
      <c r="EC48" s="1502"/>
      <c r="ED48" s="1502"/>
      <c r="EE48" s="1502"/>
      <c r="EF48" s="1502"/>
      <c r="EG48" s="1502"/>
      <c r="EH48" s="1502"/>
      <c r="EI48" s="1502"/>
      <c r="EJ48" s="1502"/>
      <c r="EK48" s="1502"/>
      <c r="EL48" s="1502"/>
      <c r="EM48" s="1502"/>
      <c r="EN48" s="1502"/>
      <c r="EO48" s="1502"/>
      <c r="EP48" s="1502"/>
      <c r="EQ48" s="1502"/>
      <c r="ER48" s="1502"/>
      <c r="ES48" s="1502"/>
      <c r="ET48" s="1502"/>
      <c r="EU48" s="1502"/>
      <c r="EV48" s="1502"/>
      <c r="EW48" s="1502"/>
      <c r="EX48" s="1502"/>
      <c r="EY48" s="1502"/>
      <c r="EZ48" s="1502"/>
      <c r="FA48" s="1502"/>
      <c r="FB48" s="1502"/>
      <c r="FC48" s="1502"/>
      <c r="FD48" s="1502"/>
      <c r="FE48" s="1502"/>
      <c r="FF48" s="1502"/>
      <c r="FG48" s="1502"/>
      <c r="FH48" s="1502"/>
      <c r="FI48" s="1502"/>
      <c r="FJ48" s="1502"/>
      <c r="FK48" s="1502"/>
      <c r="FL48" s="1502"/>
      <c r="FM48" s="1502"/>
      <c r="FN48" s="1502"/>
      <c r="FO48" s="1502"/>
      <c r="FP48" s="1502"/>
      <c r="FQ48" s="1502"/>
      <c r="FR48" s="1502"/>
      <c r="FS48" s="1502"/>
      <c r="FT48" s="1502"/>
      <c r="FU48" s="1502"/>
      <c r="FV48" s="1502"/>
      <c r="FW48" s="1502"/>
      <c r="FX48" s="1502"/>
      <c r="FY48" s="1502"/>
      <c r="FZ48" s="1502"/>
      <c r="GA48" s="1502"/>
      <c r="GB48" s="1502"/>
      <c r="GC48" s="1502"/>
      <c r="GD48" s="1502"/>
      <c r="GE48" s="1502"/>
      <c r="GF48" s="1502"/>
      <c r="GG48" s="1502"/>
      <c r="GH48" s="1502"/>
      <c r="GI48" s="1502"/>
      <c r="GJ48" s="1502"/>
      <c r="GK48" s="1502"/>
      <c r="GL48" s="1502"/>
      <c r="GM48" s="1502"/>
      <c r="GN48" s="1502"/>
      <c r="GO48" s="1502"/>
      <c r="GP48" s="1502"/>
      <c r="GQ48" s="1502"/>
      <c r="GR48" s="1502"/>
      <c r="GS48" s="1502"/>
      <c r="GT48" s="1502"/>
      <c r="GU48" s="1502"/>
      <c r="GV48" s="1502"/>
      <c r="GW48" s="1502"/>
      <c r="GX48" s="1502"/>
      <c r="GY48" s="1502"/>
      <c r="GZ48" s="1502"/>
      <c r="HA48" s="1502"/>
      <c r="HB48" s="1502"/>
      <c r="HC48" s="1502"/>
      <c r="HD48" s="1502"/>
      <c r="HE48" s="1502"/>
      <c r="HF48" s="1502"/>
      <c r="HG48" s="1502"/>
      <c r="HH48" s="1502"/>
      <c r="HI48" s="1502"/>
      <c r="HJ48" s="1502"/>
      <c r="HK48" s="1502"/>
      <c r="HL48" s="1502"/>
      <c r="HM48" s="1502"/>
      <c r="HN48" s="1502"/>
      <c r="HO48" s="1502"/>
      <c r="HP48" s="1502"/>
      <c r="HQ48" s="1502"/>
      <c r="HR48" s="1502"/>
      <c r="HS48" s="1502"/>
      <c r="HT48" s="1502"/>
      <c r="HU48" s="1502"/>
      <c r="HV48" s="1502"/>
      <c r="HW48" s="1502"/>
      <c r="HX48" s="1502"/>
      <c r="HY48" s="1502"/>
      <c r="HZ48" s="1502"/>
      <c r="IA48" s="1502"/>
      <c r="IB48" s="1502"/>
      <c r="IC48" s="1502"/>
      <c r="ID48" s="1502"/>
      <c r="IE48" s="1502"/>
      <c r="IF48" s="1502"/>
      <c r="IG48" s="1502"/>
      <c r="IH48" s="1502"/>
      <c r="II48" s="1502"/>
      <c r="IJ48" s="1502"/>
      <c r="IK48" s="1502"/>
      <c r="IL48" s="1502"/>
      <c r="IM48" s="1502"/>
      <c r="IN48" s="1502"/>
      <c r="IO48" s="1502"/>
      <c r="IP48" s="1502"/>
      <c r="IQ48" s="1502"/>
      <c r="IR48" s="1502"/>
      <c r="IS48" s="1502"/>
      <c r="IT48" s="1502"/>
      <c r="IU48" s="1502"/>
    </row>
    <row r="49" spans="1:255">
      <c r="A49" s="2093" t="s">
        <v>1740</v>
      </c>
      <c r="B49" s="3082"/>
      <c r="C49" s="3082"/>
      <c r="D49" s="3082"/>
      <c r="E49" s="2209"/>
      <c r="F49" s="3817"/>
      <c r="G49" s="3818"/>
      <c r="H49" s="3082"/>
      <c r="I49" s="3082"/>
      <c r="J49" s="3082"/>
      <c r="K49" s="2800"/>
      <c r="L49" s="2800"/>
      <c r="M49" s="2232">
        <v>19</v>
      </c>
      <c r="N49" s="3817"/>
      <c r="O49" s="3818"/>
      <c r="P49" s="2800"/>
      <c r="Q49" s="2800"/>
      <c r="R49" s="2800">
        <f t="shared" si="1"/>
        <v>0</v>
      </c>
      <c r="S49" s="3083">
        <v>19</v>
      </c>
      <c r="T49" s="1502"/>
      <c r="U49" s="1502"/>
      <c r="V49" s="1502"/>
      <c r="W49" s="1502"/>
      <c r="X49" s="1502"/>
      <c r="Y49" s="1502"/>
      <c r="Z49" s="1502"/>
      <c r="AA49" s="1502"/>
      <c r="AB49" s="1502"/>
      <c r="AC49" s="1502"/>
      <c r="AD49" s="1502"/>
      <c r="AE49" s="1502"/>
      <c r="AF49" s="1502"/>
      <c r="AG49" s="1502"/>
      <c r="AH49" s="1502"/>
      <c r="AI49" s="1502"/>
      <c r="AJ49" s="1502"/>
      <c r="AK49" s="1502"/>
      <c r="AL49" s="1502"/>
      <c r="AM49" s="1502"/>
      <c r="AN49" s="1502"/>
      <c r="AO49" s="1502"/>
      <c r="AP49" s="1502"/>
      <c r="AQ49" s="1502"/>
      <c r="AR49" s="1502"/>
      <c r="AS49" s="1502"/>
      <c r="AT49" s="1502"/>
      <c r="AU49" s="1502"/>
      <c r="AV49" s="1502"/>
      <c r="AW49" s="1502"/>
      <c r="AX49" s="1502"/>
      <c r="AY49" s="1502"/>
      <c r="AZ49" s="1502"/>
      <c r="BA49" s="1502"/>
      <c r="BB49" s="1502"/>
      <c r="BC49" s="1502"/>
      <c r="BD49" s="1502"/>
      <c r="BE49" s="1502"/>
      <c r="BF49" s="1502"/>
      <c r="BG49" s="1502"/>
      <c r="BH49" s="1502"/>
      <c r="BI49" s="1502"/>
      <c r="BJ49" s="1502"/>
      <c r="BK49" s="1502"/>
      <c r="BL49" s="1502"/>
      <c r="BM49" s="1502"/>
      <c r="BN49" s="1502"/>
      <c r="BO49" s="1502"/>
      <c r="BP49" s="1502"/>
      <c r="BQ49" s="1502"/>
      <c r="BR49" s="1502"/>
      <c r="BS49" s="1502"/>
      <c r="BT49" s="1502"/>
      <c r="BU49" s="1502"/>
      <c r="BV49" s="1502"/>
      <c r="BW49" s="1502"/>
      <c r="BX49" s="1502"/>
      <c r="BY49" s="1502"/>
      <c r="BZ49" s="1502"/>
      <c r="CA49" s="1502"/>
      <c r="CB49" s="1502"/>
      <c r="CC49" s="1502"/>
      <c r="CD49" s="1502"/>
      <c r="CE49" s="1502"/>
      <c r="CF49" s="1502"/>
      <c r="CG49" s="1502"/>
      <c r="CH49" s="1502"/>
      <c r="CI49" s="1502"/>
      <c r="CJ49" s="1502"/>
      <c r="CK49" s="1502"/>
      <c r="CL49" s="1502"/>
      <c r="CM49" s="1502"/>
      <c r="CN49" s="1502"/>
      <c r="CO49" s="1502"/>
      <c r="CP49" s="1502"/>
      <c r="CQ49" s="1502"/>
      <c r="CR49" s="1502"/>
      <c r="CS49" s="1502"/>
      <c r="CT49" s="1502"/>
      <c r="CU49" s="1502"/>
      <c r="CV49" s="1502"/>
      <c r="CW49" s="1502"/>
      <c r="CX49" s="1502"/>
      <c r="CY49" s="1502"/>
      <c r="CZ49" s="1502"/>
      <c r="DA49" s="1502"/>
      <c r="DB49" s="1502"/>
      <c r="DC49" s="1502"/>
      <c r="DD49" s="1502"/>
      <c r="DE49" s="1502"/>
      <c r="DF49" s="1502"/>
      <c r="DG49" s="1502"/>
      <c r="DH49" s="1502"/>
      <c r="DI49" s="1502"/>
      <c r="DJ49" s="1502"/>
      <c r="DK49" s="1502"/>
      <c r="DL49" s="1502"/>
      <c r="DM49" s="1502"/>
      <c r="DN49" s="1502"/>
      <c r="DO49" s="1502"/>
      <c r="DP49" s="1502"/>
      <c r="DQ49" s="1502"/>
      <c r="DR49" s="1502"/>
      <c r="DS49" s="1502"/>
      <c r="DT49" s="1502"/>
      <c r="DU49" s="1502"/>
      <c r="DV49" s="1502"/>
      <c r="DW49" s="1502"/>
      <c r="DX49" s="1502"/>
      <c r="DY49" s="1502"/>
      <c r="DZ49" s="1502"/>
      <c r="EA49" s="1502"/>
      <c r="EB49" s="1502"/>
      <c r="EC49" s="1502"/>
      <c r="ED49" s="1502"/>
      <c r="EE49" s="1502"/>
      <c r="EF49" s="1502"/>
      <c r="EG49" s="1502"/>
      <c r="EH49" s="1502"/>
      <c r="EI49" s="1502"/>
      <c r="EJ49" s="1502"/>
      <c r="EK49" s="1502"/>
      <c r="EL49" s="1502"/>
      <c r="EM49" s="1502"/>
      <c r="EN49" s="1502"/>
      <c r="EO49" s="1502"/>
      <c r="EP49" s="1502"/>
      <c r="EQ49" s="1502"/>
      <c r="ER49" s="1502"/>
      <c r="ES49" s="1502"/>
      <c r="ET49" s="1502"/>
      <c r="EU49" s="1502"/>
      <c r="EV49" s="1502"/>
      <c r="EW49" s="1502"/>
      <c r="EX49" s="1502"/>
      <c r="EY49" s="1502"/>
      <c r="EZ49" s="1502"/>
      <c r="FA49" s="1502"/>
      <c r="FB49" s="1502"/>
      <c r="FC49" s="1502"/>
      <c r="FD49" s="1502"/>
      <c r="FE49" s="1502"/>
      <c r="FF49" s="1502"/>
      <c r="FG49" s="1502"/>
      <c r="FH49" s="1502"/>
      <c r="FI49" s="1502"/>
      <c r="FJ49" s="1502"/>
      <c r="FK49" s="1502"/>
      <c r="FL49" s="1502"/>
      <c r="FM49" s="1502"/>
      <c r="FN49" s="1502"/>
      <c r="FO49" s="1502"/>
      <c r="FP49" s="1502"/>
      <c r="FQ49" s="1502"/>
      <c r="FR49" s="1502"/>
      <c r="FS49" s="1502"/>
      <c r="FT49" s="1502"/>
      <c r="FU49" s="1502"/>
      <c r="FV49" s="1502"/>
      <c r="FW49" s="1502"/>
      <c r="FX49" s="1502"/>
      <c r="FY49" s="1502"/>
      <c r="FZ49" s="1502"/>
      <c r="GA49" s="1502"/>
      <c r="GB49" s="1502"/>
      <c r="GC49" s="1502"/>
      <c r="GD49" s="1502"/>
      <c r="GE49" s="1502"/>
      <c r="GF49" s="1502"/>
      <c r="GG49" s="1502"/>
      <c r="GH49" s="1502"/>
      <c r="GI49" s="1502"/>
      <c r="GJ49" s="1502"/>
      <c r="GK49" s="1502"/>
      <c r="GL49" s="1502"/>
      <c r="GM49" s="1502"/>
      <c r="GN49" s="1502"/>
      <c r="GO49" s="1502"/>
      <c r="GP49" s="1502"/>
      <c r="GQ49" s="1502"/>
      <c r="GR49" s="1502"/>
      <c r="GS49" s="1502"/>
      <c r="GT49" s="1502"/>
      <c r="GU49" s="1502"/>
      <c r="GV49" s="1502"/>
      <c r="GW49" s="1502"/>
      <c r="GX49" s="1502"/>
      <c r="GY49" s="1502"/>
      <c r="GZ49" s="1502"/>
      <c r="HA49" s="1502"/>
      <c r="HB49" s="1502"/>
      <c r="HC49" s="1502"/>
      <c r="HD49" s="1502"/>
      <c r="HE49" s="1502"/>
      <c r="HF49" s="1502"/>
      <c r="HG49" s="1502"/>
      <c r="HH49" s="1502"/>
      <c r="HI49" s="1502"/>
      <c r="HJ49" s="1502"/>
      <c r="HK49" s="1502"/>
      <c r="HL49" s="1502"/>
      <c r="HM49" s="1502"/>
      <c r="HN49" s="1502"/>
      <c r="HO49" s="1502"/>
      <c r="HP49" s="1502"/>
      <c r="HQ49" s="1502"/>
      <c r="HR49" s="1502"/>
      <c r="HS49" s="1502"/>
      <c r="HT49" s="1502"/>
      <c r="HU49" s="1502"/>
      <c r="HV49" s="1502"/>
      <c r="HW49" s="1502"/>
      <c r="HX49" s="1502"/>
      <c r="HY49" s="1502"/>
      <c r="HZ49" s="1502"/>
      <c r="IA49" s="1502"/>
      <c r="IB49" s="1502"/>
      <c r="IC49" s="1502"/>
      <c r="ID49" s="1502"/>
      <c r="IE49" s="1502"/>
      <c r="IF49" s="1502"/>
      <c r="IG49" s="1502"/>
      <c r="IH49" s="1502"/>
      <c r="II49" s="1502"/>
      <c r="IJ49" s="1502"/>
      <c r="IK49" s="1502"/>
      <c r="IL49" s="1502"/>
      <c r="IM49" s="1502"/>
      <c r="IN49" s="1502"/>
      <c r="IO49" s="1502"/>
      <c r="IP49" s="1502"/>
      <c r="IQ49" s="1502"/>
      <c r="IR49" s="1502"/>
      <c r="IS49" s="1502"/>
      <c r="IT49" s="1502"/>
      <c r="IU49" s="1502"/>
    </row>
    <row r="50" spans="1:255">
      <c r="A50" s="2093" t="s">
        <v>1741</v>
      </c>
      <c r="B50" s="3082"/>
      <c r="C50" s="3082"/>
      <c r="D50" s="3082"/>
      <c r="E50" s="2209"/>
      <c r="F50" s="3817"/>
      <c r="G50" s="3818"/>
      <c r="H50" s="3082"/>
      <c r="I50" s="3082"/>
      <c r="J50" s="3082"/>
      <c r="K50" s="2800"/>
      <c r="L50" s="2800"/>
      <c r="M50" s="2232">
        <v>20</v>
      </c>
      <c r="N50" s="3817"/>
      <c r="O50" s="3818"/>
      <c r="P50" s="2800"/>
      <c r="Q50" s="2800"/>
      <c r="R50" s="2800"/>
      <c r="S50" s="3083">
        <v>20</v>
      </c>
      <c r="T50" s="1502"/>
      <c r="U50" s="1502"/>
      <c r="V50" s="1502"/>
      <c r="W50" s="1502"/>
      <c r="X50" s="1502"/>
      <c r="Y50" s="1502"/>
      <c r="Z50" s="1502"/>
      <c r="AA50" s="1502"/>
      <c r="AB50" s="1502"/>
      <c r="AC50" s="1502"/>
      <c r="AD50" s="1502"/>
      <c r="AE50" s="1502"/>
      <c r="AF50" s="1502"/>
      <c r="AG50" s="1502"/>
      <c r="AH50" s="1502"/>
      <c r="AI50" s="1502"/>
      <c r="AJ50" s="1502"/>
      <c r="AK50" s="1502"/>
      <c r="AL50" s="1502"/>
      <c r="AM50" s="1502"/>
      <c r="AN50" s="1502"/>
      <c r="AO50" s="1502"/>
      <c r="AP50" s="1502"/>
      <c r="AQ50" s="1502"/>
      <c r="AR50" s="1502"/>
      <c r="AS50" s="1502"/>
      <c r="AT50" s="1502"/>
      <c r="AU50" s="1502"/>
      <c r="AV50" s="1502"/>
      <c r="AW50" s="1502"/>
      <c r="AX50" s="1502"/>
      <c r="AY50" s="1502"/>
      <c r="AZ50" s="1502"/>
      <c r="BA50" s="1502"/>
      <c r="BB50" s="1502"/>
      <c r="BC50" s="1502"/>
      <c r="BD50" s="1502"/>
      <c r="BE50" s="1502"/>
      <c r="BF50" s="1502"/>
      <c r="BG50" s="1502"/>
      <c r="BH50" s="1502"/>
      <c r="BI50" s="1502"/>
      <c r="BJ50" s="1502"/>
      <c r="BK50" s="1502"/>
      <c r="BL50" s="1502"/>
      <c r="BM50" s="1502"/>
      <c r="BN50" s="1502"/>
      <c r="BO50" s="1502"/>
      <c r="BP50" s="1502"/>
      <c r="BQ50" s="1502"/>
      <c r="BR50" s="1502"/>
      <c r="BS50" s="1502"/>
      <c r="BT50" s="1502"/>
      <c r="BU50" s="1502"/>
      <c r="BV50" s="1502"/>
      <c r="BW50" s="1502"/>
      <c r="BX50" s="1502"/>
      <c r="BY50" s="1502"/>
      <c r="BZ50" s="1502"/>
      <c r="CA50" s="1502"/>
      <c r="CB50" s="1502"/>
      <c r="CC50" s="1502"/>
      <c r="CD50" s="1502"/>
      <c r="CE50" s="1502"/>
      <c r="CF50" s="1502"/>
      <c r="CG50" s="1502"/>
      <c r="CH50" s="1502"/>
      <c r="CI50" s="1502"/>
      <c r="CJ50" s="1502"/>
      <c r="CK50" s="1502"/>
      <c r="CL50" s="1502"/>
      <c r="CM50" s="1502"/>
      <c r="CN50" s="1502"/>
      <c r="CO50" s="1502"/>
      <c r="CP50" s="1502"/>
      <c r="CQ50" s="1502"/>
      <c r="CR50" s="1502"/>
      <c r="CS50" s="1502"/>
      <c r="CT50" s="1502"/>
      <c r="CU50" s="1502"/>
      <c r="CV50" s="1502"/>
      <c r="CW50" s="1502"/>
      <c r="CX50" s="1502"/>
      <c r="CY50" s="1502"/>
      <c r="CZ50" s="1502"/>
      <c r="DA50" s="1502"/>
      <c r="DB50" s="1502"/>
      <c r="DC50" s="1502"/>
      <c r="DD50" s="1502"/>
      <c r="DE50" s="1502"/>
      <c r="DF50" s="1502"/>
      <c r="DG50" s="1502"/>
      <c r="DH50" s="1502"/>
      <c r="DI50" s="1502"/>
      <c r="DJ50" s="1502"/>
      <c r="DK50" s="1502"/>
      <c r="DL50" s="1502"/>
      <c r="DM50" s="1502"/>
      <c r="DN50" s="1502"/>
      <c r="DO50" s="1502"/>
      <c r="DP50" s="1502"/>
      <c r="DQ50" s="1502"/>
      <c r="DR50" s="1502"/>
      <c r="DS50" s="1502"/>
      <c r="DT50" s="1502"/>
      <c r="DU50" s="1502"/>
      <c r="DV50" s="1502"/>
      <c r="DW50" s="1502"/>
      <c r="DX50" s="1502"/>
      <c r="DY50" s="1502"/>
      <c r="DZ50" s="1502"/>
      <c r="EA50" s="1502"/>
      <c r="EB50" s="1502"/>
      <c r="EC50" s="1502"/>
      <c r="ED50" s="1502"/>
      <c r="EE50" s="1502"/>
      <c r="EF50" s="1502"/>
      <c r="EG50" s="1502"/>
      <c r="EH50" s="1502"/>
      <c r="EI50" s="1502"/>
      <c r="EJ50" s="1502"/>
      <c r="EK50" s="1502"/>
      <c r="EL50" s="1502"/>
      <c r="EM50" s="1502"/>
      <c r="EN50" s="1502"/>
      <c r="EO50" s="1502"/>
      <c r="EP50" s="1502"/>
      <c r="EQ50" s="1502"/>
      <c r="ER50" s="1502"/>
      <c r="ES50" s="1502"/>
      <c r="ET50" s="1502"/>
      <c r="EU50" s="1502"/>
      <c r="EV50" s="1502"/>
      <c r="EW50" s="1502"/>
      <c r="EX50" s="1502"/>
      <c r="EY50" s="1502"/>
      <c r="EZ50" s="1502"/>
      <c r="FA50" s="1502"/>
      <c r="FB50" s="1502"/>
      <c r="FC50" s="1502"/>
      <c r="FD50" s="1502"/>
      <c r="FE50" s="1502"/>
      <c r="FF50" s="1502"/>
      <c r="FG50" s="1502"/>
      <c r="FH50" s="1502"/>
      <c r="FI50" s="1502"/>
      <c r="FJ50" s="1502"/>
      <c r="FK50" s="1502"/>
      <c r="FL50" s="1502"/>
      <c r="FM50" s="1502"/>
      <c r="FN50" s="1502"/>
      <c r="FO50" s="1502"/>
      <c r="FP50" s="1502"/>
      <c r="FQ50" s="1502"/>
      <c r="FR50" s="1502"/>
      <c r="FS50" s="1502"/>
      <c r="FT50" s="1502"/>
      <c r="FU50" s="1502"/>
      <c r="FV50" s="1502"/>
      <c r="FW50" s="1502"/>
      <c r="FX50" s="1502"/>
      <c r="FY50" s="1502"/>
      <c r="FZ50" s="1502"/>
      <c r="GA50" s="1502"/>
      <c r="GB50" s="1502"/>
      <c r="GC50" s="1502"/>
      <c r="GD50" s="1502"/>
      <c r="GE50" s="1502"/>
      <c r="GF50" s="1502"/>
      <c r="GG50" s="1502"/>
      <c r="GH50" s="1502"/>
      <c r="GI50" s="1502"/>
      <c r="GJ50" s="1502"/>
      <c r="GK50" s="1502"/>
      <c r="GL50" s="1502"/>
      <c r="GM50" s="1502"/>
      <c r="GN50" s="1502"/>
      <c r="GO50" s="1502"/>
      <c r="GP50" s="1502"/>
      <c r="GQ50" s="1502"/>
      <c r="GR50" s="1502"/>
      <c r="GS50" s="1502"/>
      <c r="GT50" s="1502"/>
      <c r="GU50" s="1502"/>
      <c r="GV50" s="1502"/>
      <c r="GW50" s="1502"/>
      <c r="GX50" s="1502"/>
      <c r="GY50" s="1502"/>
      <c r="GZ50" s="1502"/>
      <c r="HA50" s="1502"/>
      <c r="HB50" s="1502"/>
      <c r="HC50" s="1502"/>
      <c r="HD50" s="1502"/>
      <c r="HE50" s="1502"/>
      <c r="HF50" s="1502"/>
      <c r="HG50" s="1502"/>
      <c r="HH50" s="1502"/>
      <c r="HI50" s="1502"/>
      <c r="HJ50" s="1502"/>
      <c r="HK50" s="1502"/>
      <c r="HL50" s="1502"/>
      <c r="HM50" s="1502"/>
      <c r="HN50" s="1502"/>
      <c r="HO50" s="1502"/>
      <c r="HP50" s="1502"/>
      <c r="HQ50" s="1502"/>
      <c r="HR50" s="1502"/>
      <c r="HS50" s="1502"/>
      <c r="HT50" s="1502"/>
      <c r="HU50" s="1502"/>
      <c r="HV50" s="1502"/>
      <c r="HW50" s="1502"/>
      <c r="HX50" s="1502"/>
      <c r="HY50" s="1502"/>
      <c r="HZ50" s="1502"/>
      <c r="IA50" s="1502"/>
      <c r="IB50" s="1502"/>
      <c r="IC50" s="1502"/>
      <c r="ID50" s="1502"/>
      <c r="IE50" s="1502"/>
      <c r="IF50" s="1502"/>
      <c r="IG50" s="1502"/>
      <c r="IH50" s="1502"/>
      <c r="II50" s="1502"/>
      <c r="IJ50" s="1502"/>
      <c r="IK50" s="1502"/>
      <c r="IL50" s="1502"/>
      <c r="IM50" s="1502"/>
      <c r="IN50" s="1502"/>
      <c r="IO50" s="1502"/>
      <c r="IP50" s="1502"/>
      <c r="IQ50" s="1502"/>
      <c r="IR50" s="1502"/>
      <c r="IS50" s="1502"/>
      <c r="IT50" s="1502"/>
      <c r="IU50" s="1502"/>
    </row>
    <row r="51" spans="1:255">
      <c r="A51" s="2093" t="s">
        <v>579</v>
      </c>
      <c r="B51" s="3082"/>
      <c r="C51" s="3082"/>
      <c r="D51" s="3082"/>
      <c r="E51" s="2209"/>
      <c r="F51" s="3817"/>
      <c r="G51" s="3818"/>
      <c r="H51" s="3082"/>
      <c r="I51" s="3082"/>
      <c r="J51" s="3082"/>
      <c r="K51" s="2800"/>
      <c r="L51" s="2800"/>
      <c r="M51" s="2232">
        <v>21</v>
      </c>
      <c r="N51" s="3817"/>
      <c r="O51" s="3818"/>
      <c r="P51" s="2800"/>
      <c r="Q51" s="2800"/>
      <c r="R51" s="2800"/>
      <c r="S51" s="3083">
        <v>21</v>
      </c>
      <c r="T51" s="1502"/>
      <c r="U51" s="1502"/>
      <c r="V51" s="1502"/>
      <c r="W51" s="1502"/>
      <c r="X51" s="1502"/>
      <c r="Y51" s="1502"/>
      <c r="Z51" s="1502"/>
      <c r="AA51" s="1502"/>
      <c r="AB51" s="1502"/>
      <c r="AC51" s="1502"/>
      <c r="AD51" s="1502"/>
      <c r="AE51" s="1502"/>
      <c r="AF51" s="1502"/>
      <c r="AG51" s="1502"/>
      <c r="AH51" s="1502"/>
      <c r="AI51" s="1502"/>
      <c r="AJ51" s="1502"/>
      <c r="AK51" s="1502"/>
      <c r="AL51" s="1502"/>
      <c r="AM51" s="1502"/>
      <c r="AN51" s="1502"/>
      <c r="AO51" s="1502"/>
      <c r="AP51" s="1502"/>
      <c r="AQ51" s="1502"/>
      <c r="AR51" s="1502"/>
      <c r="AS51" s="1502"/>
      <c r="AT51" s="1502"/>
      <c r="AU51" s="1502"/>
      <c r="AV51" s="1502"/>
      <c r="AW51" s="1502"/>
      <c r="AX51" s="1502"/>
      <c r="AY51" s="1502"/>
      <c r="AZ51" s="1502"/>
      <c r="BA51" s="1502"/>
      <c r="BB51" s="1502"/>
      <c r="BC51" s="1502"/>
      <c r="BD51" s="1502"/>
      <c r="BE51" s="1502"/>
      <c r="BF51" s="1502"/>
      <c r="BG51" s="1502"/>
      <c r="BH51" s="1502"/>
      <c r="BI51" s="1502"/>
      <c r="BJ51" s="1502"/>
      <c r="BK51" s="1502"/>
      <c r="BL51" s="1502"/>
      <c r="BM51" s="1502"/>
      <c r="BN51" s="1502"/>
      <c r="BO51" s="1502"/>
      <c r="BP51" s="1502"/>
      <c r="BQ51" s="1502"/>
      <c r="BR51" s="1502"/>
      <c r="BS51" s="1502"/>
      <c r="BT51" s="1502"/>
      <c r="BU51" s="1502"/>
      <c r="BV51" s="1502"/>
      <c r="BW51" s="1502"/>
      <c r="BX51" s="1502"/>
      <c r="BY51" s="1502"/>
      <c r="BZ51" s="1502"/>
      <c r="CA51" s="1502"/>
      <c r="CB51" s="1502"/>
      <c r="CC51" s="1502"/>
      <c r="CD51" s="1502"/>
      <c r="CE51" s="1502"/>
      <c r="CF51" s="1502"/>
      <c r="CG51" s="1502"/>
      <c r="CH51" s="1502"/>
      <c r="CI51" s="1502"/>
      <c r="CJ51" s="1502"/>
      <c r="CK51" s="1502"/>
      <c r="CL51" s="1502"/>
      <c r="CM51" s="1502"/>
      <c r="CN51" s="1502"/>
      <c r="CO51" s="1502"/>
      <c r="CP51" s="1502"/>
      <c r="CQ51" s="1502"/>
      <c r="CR51" s="1502"/>
      <c r="CS51" s="1502"/>
      <c r="CT51" s="1502"/>
      <c r="CU51" s="1502"/>
      <c r="CV51" s="1502"/>
      <c r="CW51" s="1502"/>
      <c r="CX51" s="1502"/>
      <c r="CY51" s="1502"/>
      <c r="CZ51" s="1502"/>
      <c r="DA51" s="1502"/>
      <c r="DB51" s="1502"/>
      <c r="DC51" s="1502"/>
      <c r="DD51" s="1502"/>
      <c r="DE51" s="1502"/>
      <c r="DF51" s="1502"/>
      <c r="DG51" s="1502"/>
      <c r="DH51" s="1502"/>
      <c r="DI51" s="1502"/>
      <c r="DJ51" s="1502"/>
      <c r="DK51" s="1502"/>
      <c r="DL51" s="1502"/>
      <c r="DM51" s="1502"/>
      <c r="DN51" s="1502"/>
      <c r="DO51" s="1502"/>
      <c r="DP51" s="1502"/>
      <c r="DQ51" s="1502"/>
      <c r="DR51" s="1502"/>
      <c r="DS51" s="1502"/>
      <c r="DT51" s="1502"/>
      <c r="DU51" s="1502"/>
      <c r="DV51" s="1502"/>
      <c r="DW51" s="1502"/>
      <c r="DX51" s="1502"/>
      <c r="DY51" s="1502"/>
      <c r="DZ51" s="1502"/>
      <c r="EA51" s="1502"/>
      <c r="EB51" s="1502"/>
      <c r="EC51" s="1502"/>
      <c r="ED51" s="1502"/>
      <c r="EE51" s="1502"/>
      <c r="EF51" s="1502"/>
      <c r="EG51" s="1502"/>
      <c r="EH51" s="1502"/>
      <c r="EI51" s="1502"/>
      <c r="EJ51" s="1502"/>
      <c r="EK51" s="1502"/>
      <c r="EL51" s="1502"/>
      <c r="EM51" s="1502"/>
      <c r="EN51" s="1502"/>
      <c r="EO51" s="1502"/>
      <c r="EP51" s="1502"/>
      <c r="EQ51" s="1502"/>
      <c r="ER51" s="1502"/>
      <c r="ES51" s="1502"/>
      <c r="ET51" s="1502"/>
      <c r="EU51" s="1502"/>
      <c r="EV51" s="1502"/>
      <c r="EW51" s="1502"/>
      <c r="EX51" s="1502"/>
      <c r="EY51" s="1502"/>
      <c r="EZ51" s="1502"/>
      <c r="FA51" s="1502"/>
      <c r="FB51" s="1502"/>
      <c r="FC51" s="1502"/>
      <c r="FD51" s="1502"/>
      <c r="FE51" s="1502"/>
      <c r="FF51" s="1502"/>
      <c r="FG51" s="1502"/>
      <c r="FH51" s="1502"/>
      <c r="FI51" s="1502"/>
      <c r="FJ51" s="1502"/>
      <c r="FK51" s="1502"/>
      <c r="FL51" s="1502"/>
      <c r="FM51" s="1502"/>
      <c r="FN51" s="1502"/>
      <c r="FO51" s="1502"/>
      <c r="FP51" s="1502"/>
      <c r="FQ51" s="1502"/>
      <c r="FR51" s="1502"/>
      <c r="FS51" s="1502"/>
      <c r="FT51" s="1502"/>
      <c r="FU51" s="1502"/>
      <c r="FV51" s="1502"/>
      <c r="FW51" s="1502"/>
      <c r="FX51" s="1502"/>
      <c r="FY51" s="1502"/>
      <c r="FZ51" s="1502"/>
      <c r="GA51" s="1502"/>
      <c r="GB51" s="1502"/>
      <c r="GC51" s="1502"/>
      <c r="GD51" s="1502"/>
      <c r="GE51" s="1502"/>
      <c r="GF51" s="1502"/>
      <c r="GG51" s="1502"/>
      <c r="GH51" s="1502"/>
      <c r="GI51" s="1502"/>
      <c r="GJ51" s="1502"/>
      <c r="GK51" s="1502"/>
      <c r="GL51" s="1502"/>
      <c r="GM51" s="1502"/>
      <c r="GN51" s="1502"/>
      <c r="GO51" s="1502"/>
      <c r="GP51" s="1502"/>
      <c r="GQ51" s="1502"/>
      <c r="GR51" s="1502"/>
      <c r="GS51" s="1502"/>
      <c r="GT51" s="1502"/>
      <c r="GU51" s="1502"/>
      <c r="GV51" s="1502"/>
      <c r="GW51" s="1502"/>
      <c r="GX51" s="1502"/>
      <c r="GY51" s="1502"/>
      <c r="GZ51" s="1502"/>
      <c r="HA51" s="1502"/>
      <c r="HB51" s="1502"/>
      <c r="HC51" s="1502"/>
      <c r="HD51" s="1502"/>
      <c r="HE51" s="1502"/>
      <c r="HF51" s="1502"/>
      <c r="HG51" s="1502"/>
      <c r="HH51" s="1502"/>
      <c r="HI51" s="1502"/>
      <c r="HJ51" s="1502"/>
      <c r="HK51" s="1502"/>
      <c r="HL51" s="1502"/>
      <c r="HM51" s="1502"/>
      <c r="HN51" s="1502"/>
      <c r="HO51" s="1502"/>
      <c r="HP51" s="1502"/>
      <c r="HQ51" s="1502"/>
      <c r="HR51" s="1502"/>
      <c r="HS51" s="1502"/>
      <c r="HT51" s="1502"/>
      <c r="HU51" s="1502"/>
      <c r="HV51" s="1502"/>
      <c r="HW51" s="1502"/>
      <c r="HX51" s="1502"/>
      <c r="HY51" s="1502"/>
      <c r="HZ51" s="1502"/>
      <c r="IA51" s="1502"/>
      <c r="IB51" s="1502"/>
      <c r="IC51" s="1502"/>
      <c r="ID51" s="1502"/>
      <c r="IE51" s="1502"/>
      <c r="IF51" s="1502"/>
      <c r="IG51" s="1502"/>
      <c r="IH51" s="1502"/>
      <c r="II51" s="1502"/>
      <c r="IJ51" s="1502"/>
      <c r="IK51" s="1502"/>
      <c r="IL51" s="1502"/>
      <c r="IM51" s="1502"/>
      <c r="IN51" s="1502"/>
      <c r="IO51" s="1502"/>
      <c r="IP51" s="1502"/>
      <c r="IQ51" s="1502"/>
      <c r="IR51" s="1502"/>
      <c r="IS51" s="1502"/>
      <c r="IT51" s="1502"/>
      <c r="IU51" s="1502"/>
    </row>
    <row r="52" spans="1:255">
      <c r="A52" s="2093" t="s">
        <v>580</v>
      </c>
      <c r="B52" s="3082"/>
      <c r="C52" s="3082"/>
      <c r="D52" s="3082"/>
      <c r="E52" s="2209"/>
      <c r="F52" s="3817"/>
      <c r="G52" s="3818"/>
      <c r="H52" s="3082"/>
      <c r="I52" s="3082"/>
      <c r="J52" s="3082"/>
      <c r="K52" s="2800"/>
      <c r="L52" s="2800"/>
      <c r="M52" s="2232">
        <v>22</v>
      </c>
      <c r="N52" s="3817"/>
      <c r="O52" s="3818"/>
      <c r="P52" s="2800"/>
      <c r="Q52" s="2800"/>
      <c r="R52" s="2800"/>
      <c r="S52" s="3083">
        <v>22</v>
      </c>
      <c r="T52" s="1502"/>
      <c r="U52" s="1502"/>
      <c r="V52" s="1502"/>
      <c r="W52" s="1502"/>
      <c r="X52" s="1502"/>
      <c r="Y52" s="1502"/>
      <c r="Z52" s="1502"/>
      <c r="AA52" s="1502"/>
      <c r="AB52" s="1502"/>
      <c r="AC52" s="1502"/>
      <c r="AD52" s="1502"/>
      <c r="AE52" s="1502"/>
      <c r="AF52" s="1502"/>
      <c r="AG52" s="1502"/>
      <c r="AH52" s="1502"/>
      <c r="AI52" s="1502"/>
      <c r="AJ52" s="1502"/>
      <c r="AK52" s="1502"/>
      <c r="AL52" s="1502"/>
      <c r="AM52" s="1502"/>
      <c r="AN52" s="1502"/>
      <c r="AO52" s="1502"/>
      <c r="AP52" s="1502"/>
      <c r="AQ52" s="1502"/>
      <c r="AR52" s="1502"/>
      <c r="AS52" s="1502"/>
      <c r="AT52" s="1502"/>
      <c r="AU52" s="1502"/>
      <c r="AV52" s="1502"/>
      <c r="AW52" s="1502"/>
      <c r="AX52" s="1502"/>
      <c r="AY52" s="1502"/>
      <c r="AZ52" s="1502"/>
      <c r="BA52" s="1502"/>
      <c r="BB52" s="1502"/>
      <c r="BC52" s="1502"/>
      <c r="BD52" s="1502"/>
      <c r="BE52" s="1502"/>
      <c r="BF52" s="1502"/>
      <c r="BG52" s="1502"/>
      <c r="BH52" s="1502"/>
      <c r="BI52" s="1502"/>
      <c r="BJ52" s="1502"/>
      <c r="BK52" s="1502"/>
      <c r="BL52" s="1502"/>
      <c r="BM52" s="1502"/>
      <c r="BN52" s="1502"/>
      <c r="BO52" s="1502"/>
      <c r="BP52" s="1502"/>
      <c r="BQ52" s="1502"/>
      <c r="BR52" s="1502"/>
      <c r="BS52" s="1502"/>
      <c r="BT52" s="1502"/>
      <c r="BU52" s="1502"/>
      <c r="BV52" s="1502"/>
      <c r="BW52" s="1502"/>
      <c r="BX52" s="1502"/>
      <c r="BY52" s="1502"/>
      <c r="BZ52" s="1502"/>
      <c r="CA52" s="1502"/>
      <c r="CB52" s="1502"/>
      <c r="CC52" s="1502"/>
      <c r="CD52" s="1502"/>
      <c r="CE52" s="1502"/>
      <c r="CF52" s="1502"/>
      <c r="CG52" s="1502"/>
      <c r="CH52" s="1502"/>
      <c r="CI52" s="1502"/>
      <c r="CJ52" s="1502"/>
      <c r="CK52" s="1502"/>
      <c r="CL52" s="1502"/>
      <c r="CM52" s="1502"/>
      <c r="CN52" s="1502"/>
      <c r="CO52" s="1502"/>
      <c r="CP52" s="1502"/>
      <c r="CQ52" s="1502"/>
      <c r="CR52" s="1502"/>
      <c r="CS52" s="1502"/>
      <c r="CT52" s="1502"/>
      <c r="CU52" s="1502"/>
      <c r="CV52" s="1502"/>
      <c r="CW52" s="1502"/>
      <c r="CX52" s="1502"/>
      <c r="CY52" s="1502"/>
      <c r="CZ52" s="1502"/>
      <c r="DA52" s="1502"/>
      <c r="DB52" s="1502"/>
      <c r="DC52" s="1502"/>
      <c r="DD52" s="1502"/>
      <c r="DE52" s="1502"/>
      <c r="DF52" s="1502"/>
      <c r="DG52" s="1502"/>
      <c r="DH52" s="1502"/>
      <c r="DI52" s="1502"/>
      <c r="DJ52" s="1502"/>
      <c r="DK52" s="1502"/>
      <c r="DL52" s="1502"/>
      <c r="DM52" s="1502"/>
      <c r="DN52" s="1502"/>
      <c r="DO52" s="1502"/>
      <c r="DP52" s="1502"/>
      <c r="DQ52" s="1502"/>
      <c r="DR52" s="1502"/>
      <c r="DS52" s="1502"/>
      <c r="DT52" s="1502"/>
      <c r="DU52" s="1502"/>
      <c r="DV52" s="1502"/>
      <c r="DW52" s="1502"/>
      <c r="DX52" s="1502"/>
      <c r="DY52" s="1502"/>
      <c r="DZ52" s="1502"/>
      <c r="EA52" s="1502"/>
      <c r="EB52" s="1502"/>
      <c r="EC52" s="1502"/>
      <c r="ED52" s="1502"/>
      <c r="EE52" s="1502"/>
      <c r="EF52" s="1502"/>
      <c r="EG52" s="1502"/>
      <c r="EH52" s="1502"/>
      <c r="EI52" s="1502"/>
      <c r="EJ52" s="1502"/>
      <c r="EK52" s="1502"/>
      <c r="EL52" s="1502"/>
      <c r="EM52" s="1502"/>
      <c r="EN52" s="1502"/>
      <c r="EO52" s="1502"/>
      <c r="EP52" s="1502"/>
      <c r="EQ52" s="1502"/>
      <c r="ER52" s="1502"/>
      <c r="ES52" s="1502"/>
      <c r="ET52" s="1502"/>
      <c r="EU52" s="1502"/>
      <c r="EV52" s="1502"/>
      <c r="EW52" s="1502"/>
      <c r="EX52" s="1502"/>
      <c r="EY52" s="1502"/>
      <c r="EZ52" s="1502"/>
      <c r="FA52" s="1502"/>
      <c r="FB52" s="1502"/>
      <c r="FC52" s="1502"/>
      <c r="FD52" s="1502"/>
      <c r="FE52" s="1502"/>
      <c r="FF52" s="1502"/>
      <c r="FG52" s="1502"/>
      <c r="FH52" s="1502"/>
      <c r="FI52" s="1502"/>
      <c r="FJ52" s="1502"/>
      <c r="FK52" s="1502"/>
      <c r="FL52" s="1502"/>
      <c r="FM52" s="1502"/>
      <c r="FN52" s="1502"/>
      <c r="FO52" s="1502"/>
      <c r="FP52" s="1502"/>
      <c r="FQ52" s="1502"/>
      <c r="FR52" s="1502"/>
      <c r="FS52" s="1502"/>
      <c r="FT52" s="1502"/>
      <c r="FU52" s="1502"/>
      <c r="FV52" s="1502"/>
      <c r="FW52" s="1502"/>
      <c r="FX52" s="1502"/>
      <c r="FY52" s="1502"/>
      <c r="FZ52" s="1502"/>
      <c r="GA52" s="1502"/>
      <c r="GB52" s="1502"/>
      <c r="GC52" s="1502"/>
      <c r="GD52" s="1502"/>
      <c r="GE52" s="1502"/>
      <c r="GF52" s="1502"/>
      <c r="GG52" s="1502"/>
      <c r="GH52" s="1502"/>
      <c r="GI52" s="1502"/>
      <c r="GJ52" s="1502"/>
      <c r="GK52" s="1502"/>
      <c r="GL52" s="1502"/>
      <c r="GM52" s="1502"/>
      <c r="GN52" s="1502"/>
      <c r="GO52" s="1502"/>
      <c r="GP52" s="1502"/>
      <c r="GQ52" s="1502"/>
      <c r="GR52" s="1502"/>
      <c r="GS52" s="1502"/>
      <c r="GT52" s="1502"/>
      <c r="GU52" s="1502"/>
      <c r="GV52" s="1502"/>
      <c r="GW52" s="1502"/>
      <c r="GX52" s="1502"/>
      <c r="GY52" s="1502"/>
      <c r="GZ52" s="1502"/>
      <c r="HA52" s="1502"/>
      <c r="HB52" s="1502"/>
      <c r="HC52" s="1502"/>
      <c r="HD52" s="1502"/>
      <c r="HE52" s="1502"/>
      <c r="HF52" s="1502"/>
      <c r="HG52" s="1502"/>
      <c r="HH52" s="1502"/>
      <c r="HI52" s="1502"/>
      <c r="HJ52" s="1502"/>
      <c r="HK52" s="1502"/>
      <c r="HL52" s="1502"/>
      <c r="HM52" s="1502"/>
      <c r="HN52" s="1502"/>
      <c r="HO52" s="1502"/>
      <c r="HP52" s="1502"/>
      <c r="HQ52" s="1502"/>
      <c r="HR52" s="1502"/>
      <c r="HS52" s="1502"/>
      <c r="HT52" s="1502"/>
      <c r="HU52" s="1502"/>
      <c r="HV52" s="1502"/>
      <c r="HW52" s="1502"/>
      <c r="HX52" s="1502"/>
      <c r="HY52" s="1502"/>
      <c r="HZ52" s="1502"/>
      <c r="IA52" s="1502"/>
      <c r="IB52" s="1502"/>
      <c r="IC52" s="1502"/>
      <c r="ID52" s="1502"/>
      <c r="IE52" s="1502"/>
      <c r="IF52" s="1502"/>
      <c r="IG52" s="1502"/>
      <c r="IH52" s="1502"/>
      <c r="II52" s="1502"/>
      <c r="IJ52" s="1502"/>
      <c r="IK52" s="1502"/>
      <c r="IL52" s="1502"/>
      <c r="IM52" s="1502"/>
      <c r="IN52" s="1502"/>
      <c r="IO52" s="1502"/>
      <c r="IP52" s="1502"/>
      <c r="IQ52" s="1502"/>
      <c r="IR52" s="1502"/>
      <c r="IS52" s="1502"/>
      <c r="IT52" s="1502"/>
      <c r="IU52" s="1502"/>
    </row>
    <row r="53" spans="1:255">
      <c r="A53" s="2093">
        <v>23</v>
      </c>
      <c r="B53" s="1484" t="s">
        <v>1176</v>
      </c>
      <c r="C53" s="2233"/>
      <c r="D53" s="2233"/>
      <c r="E53" s="2234"/>
      <c r="F53" s="3829"/>
      <c r="G53" s="3830"/>
      <c r="H53" s="2233"/>
      <c r="I53" s="2233"/>
      <c r="J53" s="1484"/>
      <c r="K53" s="1798"/>
      <c r="L53" s="1798"/>
      <c r="M53" s="2232">
        <v>23</v>
      </c>
      <c r="N53" s="3817"/>
      <c r="O53" s="3818"/>
      <c r="P53" s="2800"/>
      <c r="Q53" s="1798"/>
      <c r="R53" s="2800">
        <f t="shared" si="1"/>
        <v>0</v>
      </c>
      <c r="S53" s="3083">
        <v>23</v>
      </c>
      <c r="T53" s="1502"/>
      <c r="U53" s="1502"/>
      <c r="V53" s="1502"/>
      <c r="W53" s="1502"/>
      <c r="X53" s="1502"/>
      <c r="Y53" s="1502"/>
      <c r="Z53" s="1502"/>
      <c r="AA53" s="1502"/>
      <c r="AB53" s="1502"/>
      <c r="AC53" s="1502"/>
      <c r="AD53" s="1502"/>
      <c r="AE53" s="1502"/>
      <c r="AF53" s="1502"/>
      <c r="AG53" s="1502"/>
      <c r="AH53" s="1502"/>
      <c r="AI53" s="1502"/>
      <c r="AJ53" s="1502"/>
      <c r="AK53" s="1502"/>
      <c r="AL53" s="1502"/>
      <c r="AM53" s="1502"/>
      <c r="AN53" s="1502"/>
      <c r="AO53" s="1502"/>
      <c r="AP53" s="1502"/>
      <c r="AQ53" s="1502"/>
      <c r="AR53" s="1502"/>
      <c r="AS53" s="1502"/>
      <c r="AT53" s="1502"/>
      <c r="AU53" s="1502"/>
      <c r="AV53" s="1502"/>
      <c r="AW53" s="1502"/>
      <c r="AX53" s="1502"/>
      <c r="AY53" s="1502"/>
      <c r="AZ53" s="1502"/>
      <c r="BA53" s="1502"/>
      <c r="BB53" s="1502"/>
      <c r="BC53" s="1502"/>
      <c r="BD53" s="1502"/>
      <c r="BE53" s="1502"/>
      <c r="BF53" s="1502"/>
      <c r="BG53" s="1502"/>
      <c r="BH53" s="1502"/>
      <c r="BI53" s="1502"/>
      <c r="BJ53" s="1502"/>
      <c r="BK53" s="1502"/>
      <c r="BL53" s="1502"/>
      <c r="BM53" s="1502"/>
      <c r="BN53" s="1502"/>
      <c r="BO53" s="1502"/>
      <c r="BP53" s="1502"/>
      <c r="BQ53" s="1502"/>
      <c r="BR53" s="1502"/>
      <c r="BS53" s="1502"/>
      <c r="BT53" s="1502"/>
      <c r="BU53" s="1502"/>
      <c r="BV53" s="1502"/>
      <c r="BW53" s="1502"/>
      <c r="BX53" s="1502"/>
      <c r="BY53" s="1502"/>
      <c r="BZ53" s="1502"/>
      <c r="CA53" s="1502"/>
      <c r="CB53" s="1502"/>
      <c r="CC53" s="1502"/>
      <c r="CD53" s="1502"/>
      <c r="CE53" s="1502"/>
      <c r="CF53" s="1502"/>
      <c r="CG53" s="1502"/>
      <c r="CH53" s="1502"/>
      <c r="CI53" s="1502"/>
      <c r="CJ53" s="1502"/>
      <c r="CK53" s="1502"/>
      <c r="CL53" s="1502"/>
      <c r="CM53" s="1502"/>
      <c r="CN53" s="1502"/>
      <c r="CO53" s="1502"/>
      <c r="CP53" s="1502"/>
      <c r="CQ53" s="1502"/>
      <c r="CR53" s="1502"/>
      <c r="CS53" s="1502"/>
      <c r="CT53" s="1502"/>
      <c r="CU53" s="1502"/>
      <c r="CV53" s="1502"/>
      <c r="CW53" s="1502"/>
      <c r="CX53" s="1502"/>
      <c r="CY53" s="1502"/>
      <c r="CZ53" s="1502"/>
      <c r="DA53" s="1502"/>
      <c r="DB53" s="1502"/>
      <c r="DC53" s="1502"/>
      <c r="DD53" s="1502"/>
      <c r="DE53" s="1502"/>
      <c r="DF53" s="1502"/>
      <c r="DG53" s="1502"/>
      <c r="DH53" s="1502"/>
      <c r="DI53" s="1502"/>
      <c r="DJ53" s="1502"/>
      <c r="DK53" s="1502"/>
      <c r="DL53" s="1502"/>
      <c r="DM53" s="1502"/>
      <c r="DN53" s="1502"/>
      <c r="DO53" s="1502"/>
      <c r="DP53" s="1502"/>
      <c r="DQ53" s="1502"/>
      <c r="DR53" s="1502"/>
      <c r="DS53" s="1502"/>
      <c r="DT53" s="1502"/>
      <c r="DU53" s="1502"/>
      <c r="DV53" s="1502"/>
      <c r="DW53" s="1502"/>
      <c r="DX53" s="1502"/>
      <c r="DY53" s="1502"/>
      <c r="DZ53" s="1502"/>
      <c r="EA53" s="1502"/>
      <c r="EB53" s="1502"/>
      <c r="EC53" s="1502"/>
      <c r="ED53" s="1502"/>
      <c r="EE53" s="1502"/>
      <c r="EF53" s="1502"/>
      <c r="EG53" s="1502"/>
      <c r="EH53" s="1502"/>
      <c r="EI53" s="1502"/>
      <c r="EJ53" s="1502"/>
      <c r="EK53" s="1502"/>
      <c r="EL53" s="1502"/>
      <c r="EM53" s="1502"/>
      <c r="EN53" s="1502"/>
      <c r="EO53" s="1502"/>
      <c r="EP53" s="1502"/>
      <c r="EQ53" s="1502"/>
      <c r="ER53" s="1502"/>
      <c r="ES53" s="1502"/>
      <c r="ET53" s="1502"/>
      <c r="EU53" s="1502"/>
      <c r="EV53" s="1502"/>
      <c r="EW53" s="1502"/>
      <c r="EX53" s="1502"/>
      <c r="EY53" s="1502"/>
      <c r="EZ53" s="1502"/>
      <c r="FA53" s="1502"/>
      <c r="FB53" s="1502"/>
      <c r="FC53" s="1502"/>
      <c r="FD53" s="1502"/>
      <c r="FE53" s="1502"/>
      <c r="FF53" s="1502"/>
      <c r="FG53" s="1502"/>
      <c r="FH53" s="1502"/>
      <c r="FI53" s="1502"/>
      <c r="FJ53" s="1502"/>
      <c r="FK53" s="1502"/>
      <c r="FL53" s="1502"/>
      <c r="FM53" s="1502"/>
      <c r="FN53" s="1502"/>
      <c r="FO53" s="1502"/>
      <c r="FP53" s="1502"/>
      <c r="FQ53" s="1502"/>
      <c r="FR53" s="1502"/>
      <c r="FS53" s="1502"/>
      <c r="FT53" s="1502"/>
      <c r="FU53" s="1502"/>
      <c r="FV53" s="1502"/>
      <c r="FW53" s="1502"/>
      <c r="FX53" s="1502"/>
      <c r="FY53" s="1502"/>
      <c r="FZ53" s="1502"/>
      <c r="GA53" s="1502"/>
      <c r="GB53" s="1502"/>
      <c r="GC53" s="1502"/>
      <c r="GD53" s="1502"/>
      <c r="GE53" s="1502"/>
      <c r="GF53" s="1502"/>
      <c r="GG53" s="1502"/>
      <c r="GH53" s="1502"/>
      <c r="GI53" s="1502"/>
      <c r="GJ53" s="1502"/>
      <c r="GK53" s="1502"/>
      <c r="GL53" s="1502"/>
      <c r="GM53" s="1502"/>
      <c r="GN53" s="1502"/>
      <c r="GO53" s="1502"/>
      <c r="GP53" s="1502"/>
      <c r="GQ53" s="1502"/>
      <c r="GR53" s="1502"/>
      <c r="GS53" s="1502"/>
      <c r="GT53" s="1502"/>
      <c r="GU53" s="1502"/>
      <c r="GV53" s="1502"/>
      <c r="GW53" s="1502"/>
      <c r="GX53" s="1502"/>
      <c r="GY53" s="1502"/>
      <c r="GZ53" s="1502"/>
      <c r="HA53" s="1502"/>
      <c r="HB53" s="1502"/>
      <c r="HC53" s="1502"/>
      <c r="HD53" s="1502"/>
      <c r="HE53" s="1502"/>
      <c r="HF53" s="1502"/>
      <c r="HG53" s="1502"/>
      <c r="HH53" s="1502"/>
      <c r="HI53" s="1502"/>
      <c r="HJ53" s="1502"/>
      <c r="HK53" s="1502"/>
      <c r="HL53" s="1502"/>
      <c r="HM53" s="1502"/>
      <c r="HN53" s="1502"/>
      <c r="HO53" s="1502"/>
      <c r="HP53" s="1502"/>
      <c r="HQ53" s="1502"/>
      <c r="HR53" s="1502"/>
      <c r="HS53" s="1502"/>
      <c r="HT53" s="1502"/>
      <c r="HU53" s="1502"/>
      <c r="HV53" s="1502"/>
      <c r="HW53" s="1502"/>
      <c r="HX53" s="1502"/>
      <c r="HY53" s="1502"/>
      <c r="HZ53" s="1502"/>
      <c r="IA53" s="1502"/>
      <c r="IB53" s="1502"/>
      <c r="IC53" s="1502"/>
      <c r="ID53" s="1502"/>
      <c r="IE53" s="1502"/>
      <c r="IF53" s="1502"/>
      <c r="IG53" s="1502"/>
      <c r="IH53" s="1502"/>
      <c r="II53" s="1502"/>
      <c r="IJ53" s="1502"/>
      <c r="IK53" s="1502"/>
      <c r="IL53" s="1502"/>
      <c r="IM53" s="1502"/>
      <c r="IN53" s="1502"/>
      <c r="IO53" s="1502"/>
      <c r="IP53" s="1502"/>
      <c r="IQ53" s="1502"/>
      <c r="IR53" s="1502"/>
      <c r="IS53" s="1502"/>
      <c r="IT53" s="1502"/>
      <c r="IU53" s="1502"/>
    </row>
    <row r="54" spans="1:255">
      <c r="A54" s="2093">
        <v>24</v>
      </c>
      <c r="B54" s="1498" t="s">
        <v>2319</v>
      </c>
      <c r="C54" s="2233"/>
      <c r="D54" s="2233"/>
      <c r="E54" s="2234"/>
      <c r="F54" s="3829"/>
      <c r="G54" s="3830"/>
      <c r="H54" s="2233"/>
      <c r="I54" s="2233"/>
      <c r="J54" s="2949">
        <f>SUM(J31:J53)</f>
        <v>940</v>
      </c>
      <c r="K54" s="1798">
        <f>SUM(K31:K53)</f>
        <v>2883222</v>
      </c>
      <c r="L54" s="1798">
        <f>SUM(L31:L53)</f>
        <v>2883222</v>
      </c>
      <c r="M54" s="2232">
        <v>24</v>
      </c>
      <c r="N54" s="3831">
        <f>SUM(N31:O53)</f>
        <v>19199256</v>
      </c>
      <c r="O54" s="3832"/>
      <c r="P54" s="1781">
        <f>SUM(P31:P53)</f>
        <v>0</v>
      </c>
      <c r="Q54" s="1781">
        <f>SUM(Q31:Q53)</f>
        <v>22813584</v>
      </c>
      <c r="R54" s="1781">
        <f>SUM(R31:R53)</f>
        <v>42012840</v>
      </c>
      <c r="S54" s="3083">
        <v>24</v>
      </c>
      <c r="T54" s="3480"/>
      <c r="U54" s="1502"/>
      <c r="V54" s="1502"/>
      <c r="W54" s="1502"/>
      <c r="X54" s="1502"/>
      <c r="Y54" s="1502"/>
      <c r="Z54" s="1502"/>
      <c r="AA54" s="1502"/>
      <c r="AB54" s="1502"/>
      <c r="AC54" s="1502"/>
      <c r="AD54" s="1502"/>
      <c r="AE54" s="1502"/>
      <c r="AF54" s="1502"/>
      <c r="AG54" s="1502"/>
      <c r="AH54" s="1502"/>
      <c r="AI54" s="1502"/>
      <c r="AJ54" s="1502"/>
      <c r="AK54" s="1502"/>
      <c r="AL54" s="1502"/>
      <c r="AM54" s="1502"/>
      <c r="AN54" s="1502"/>
      <c r="AO54" s="1502"/>
      <c r="AP54" s="1502"/>
      <c r="AQ54" s="1502"/>
      <c r="AR54" s="1502"/>
      <c r="AS54" s="1502"/>
      <c r="AT54" s="1502"/>
      <c r="AU54" s="1502"/>
      <c r="AV54" s="1502"/>
      <c r="AW54" s="1502"/>
      <c r="AX54" s="1502"/>
      <c r="AY54" s="1502"/>
      <c r="AZ54" s="1502"/>
      <c r="BA54" s="1502"/>
      <c r="BB54" s="1502"/>
      <c r="BC54" s="1502"/>
      <c r="BD54" s="1502"/>
      <c r="BE54" s="1502"/>
      <c r="BF54" s="1502"/>
      <c r="BG54" s="1502"/>
      <c r="BH54" s="1502"/>
      <c r="BI54" s="1502"/>
      <c r="BJ54" s="1502"/>
      <c r="BK54" s="1502"/>
      <c r="BL54" s="1502"/>
      <c r="BM54" s="1502"/>
      <c r="BN54" s="1502"/>
      <c r="BO54" s="1502"/>
      <c r="BP54" s="1502"/>
      <c r="BQ54" s="1502"/>
      <c r="BR54" s="1502"/>
      <c r="BS54" s="1502"/>
      <c r="BT54" s="1502"/>
      <c r="BU54" s="1502"/>
      <c r="BV54" s="1502"/>
      <c r="BW54" s="1502"/>
      <c r="BX54" s="1502"/>
      <c r="BY54" s="1502"/>
      <c r="BZ54" s="1502"/>
      <c r="CA54" s="1502"/>
      <c r="CB54" s="1502"/>
      <c r="CC54" s="1502"/>
      <c r="CD54" s="1502"/>
      <c r="CE54" s="1502"/>
      <c r="CF54" s="1502"/>
      <c r="CG54" s="1502"/>
      <c r="CH54" s="1502"/>
      <c r="CI54" s="1502"/>
      <c r="CJ54" s="1502"/>
      <c r="CK54" s="1502"/>
      <c r="CL54" s="1502"/>
      <c r="CM54" s="1502"/>
      <c r="CN54" s="1502"/>
      <c r="CO54" s="1502"/>
      <c r="CP54" s="1502"/>
      <c r="CQ54" s="1502"/>
      <c r="CR54" s="1502"/>
      <c r="CS54" s="1502"/>
      <c r="CT54" s="1502"/>
      <c r="CU54" s="1502"/>
      <c r="CV54" s="1502"/>
      <c r="CW54" s="1502"/>
      <c r="CX54" s="1502"/>
      <c r="CY54" s="1502"/>
      <c r="CZ54" s="1502"/>
      <c r="DA54" s="1502"/>
      <c r="DB54" s="1502"/>
      <c r="DC54" s="1502"/>
      <c r="DD54" s="1502"/>
      <c r="DE54" s="1502"/>
      <c r="DF54" s="1502"/>
      <c r="DG54" s="1502"/>
      <c r="DH54" s="1502"/>
      <c r="DI54" s="1502"/>
      <c r="DJ54" s="1502"/>
      <c r="DK54" s="1502"/>
      <c r="DL54" s="1502"/>
      <c r="DM54" s="1502"/>
      <c r="DN54" s="1502"/>
      <c r="DO54" s="1502"/>
      <c r="DP54" s="1502"/>
      <c r="DQ54" s="1502"/>
      <c r="DR54" s="1502"/>
      <c r="DS54" s="1502"/>
      <c r="DT54" s="1502"/>
      <c r="DU54" s="1502"/>
      <c r="DV54" s="1502"/>
      <c r="DW54" s="1502"/>
      <c r="DX54" s="1502"/>
      <c r="DY54" s="1502"/>
      <c r="DZ54" s="1502"/>
      <c r="EA54" s="1502"/>
      <c r="EB54" s="1502"/>
      <c r="EC54" s="1502"/>
      <c r="ED54" s="1502"/>
      <c r="EE54" s="1502"/>
      <c r="EF54" s="1502"/>
      <c r="EG54" s="1502"/>
      <c r="EH54" s="1502"/>
      <c r="EI54" s="1502"/>
      <c r="EJ54" s="1502"/>
      <c r="EK54" s="1502"/>
      <c r="EL54" s="1502"/>
      <c r="EM54" s="1502"/>
      <c r="EN54" s="1502"/>
      <c r="EO54" s="1502"/>
      <c r="EP54" s="1502"/>
      <c r="EQ54" s="1502"/>
      <c r="ER54" s="1502"/>
      <c r="ES54" s="1502"/>
      <c r="ET54" s="1502"/>
      <c r="EU54" s="1502"/>
      <c r="EV54" s="1502"/>
      <c r="EW54" s="1502"/>
      <c r="EX54" s="1502"/>
      <c r="EY54" s="1502"/>
      <c r="EZ54" s="1502"/>
      <c r="FA54" s="1502"/>
      <c r="FB54" s="1502"/>
      <c r="FC54" s="1502"/>
      <c r="FD54" s="1502"/>
      <c r="FE54" s="1502"/>
      <c r="FF54" s="1502"/>
      <c r="FG54" s="1502"/>
      <c r="FH54" s="1502"/>
      <c r="FI54" s="1502"/>
      <c r="FJ54" s="1502"/>
      <c r="FK54" s="1502"/>
      <c r="FL54" s="1502"/>
      <c r="FM54" s="1502"/>
      <c r="FN54" s="1502"/>
      <c r="FO54" s="1502"/>
      <c r="FP54" s="1502"/>
      <c r="FQ54" s="1502"/>
      <c r="FR54" s="1502"/>
      <c r="FS54" s="1502"/>
      <c r="FT54" s="1502"/>
      <c r="FU54" s="1502"/>
      <c r="FV54" s="1502"/>
      <c r="FW54" s="1502"/>
      <c r="FX54" s="1502"/>
      <c r="FY54" s="1502"/>
      <c r="FZ54" s="1502"/>
      <c r="GA54" s="1502"/>
      <c r="GB54" s="1502"/>
      <c r="GC54" s="1502"/>
      <c r="GD54" s="1502"/>
      <c r="GE54" s="1502"/>
      <c r="GF54" s="1502"/>
      <c r="GG54" s="1502"/>
      <c r="GH54" s="1502"/>
      <c r="GI54" s="1502"/>
      <c r="GJ54" s="1502"/>
      <c r="GK54" s="1502"/>
      <c r="GL54" s="1502"/>
      <c r="GM54" s="1502"/>
      <c r="GN54" s="1502"/>
      <c r="GO54" s="1502"/>
      <c r="GP54" s="1502"/>
      <c r="GQ54" s="1502"/>
      <c r="GR54" s="1502"/>
      <c r="GS54" s="1502"/>
      <c r="GT54" s="1502"/>
      <c r="GU54" s="1502"/>
      <c r="GV54" s="1502"/>
      <c r="GW54" s="1502"/>
      <c r="GX54" s="1502"/>
      <c r="GY54" s="1502"/>
      <c r="GZ54" s="1502"/>
      <c r="HA54" s="1502"/>
      <c r="HB54" s="1502"/>
      <c r="HC54" s="1502"/>
      <c r="HD54" s="1502"/>
      <c r="HE54" s="1502"/>
      <c r="HF54" s="1502"/>
      <c r="HG54" s="1502"/>
      <c r="HH54" s="1502"/>
      <c r="HI54" s="1502"/>
      <c r="HJ54" s="1502"/>
      <c r="HK54" s="1502"/>
      <c r="HL54" s="1502"/>
      <c r="HM54" s="1502"/>
      <c r="HN54" s="1502"/>
      <c r="HO54" s="1502"/>
      <c r="HP54" s="1502"/>
      <c r="HQ54" s="1502"/>
      <c r="HR54" s="1502"/>
      <c r="HS54" s="1502"/>
      <c r="HT54" s="1502"/>
      <c r="HU54" s="1502"/>
      <c r="HV54" s="1502"/>
      <c r="HW54" s="1502"/>
      <c r="HX54" s="1502"/>
      <c r="HY54" s="1502"/>
      <c r="HZ54" s="1502"/>
      <c r="IA54" s="1502"/>
      <c r="IB54" s="1502"/>
      <c r="IC54" s="1502"/>
      <c r="ID54" s="1502"/>
      <c r="IE54" s="1502"/>
      <c r="IF54" s="1502"/>
      <c r="IG54" s="1502"/>
      <c r="IH54" s="1502"/>
      <c r="II54" s="1502"/>
      <c r="IJ54" s="1502"/>
      <c r="IK54" s="1502"/>
      <c r="IL54" s="1502"/>
      <c r="IM54" s="1502"/>
      <c r="IN54" s="1502"/>
      <c r="IO54" s="1502"/>
      <c r="IP54" s="1502"/>
      <c r="IQ54" s="1502"/>
      <c r="IR54" s="1502"/>
      <c r="IS54" s="1502"/>
      <c r="IT54" s="1502"/>
      <c r="IU54" s="1502"/>
    </row>
    <row r="55" spans="1:255">
      <c r="A55" s="2165"/>
      <c r="B55" s="2166"/>
      <c r="C55" s="2166"/>
      <c r="D55" s="2166"/>
      <c r="E55" s="2235"/>
      <c r="F55" s="2165"/>
      <c r="G55" s="2166"/>
      <c r="H55" s="2166"/>
      <c r="I55" s="2166"/>
      <c r="J55" s="2166"/>
      <c r="K55" s="2166"/>
      <c r="L55" s="2166"/>
      <c r="M55" s="2235"/>
      <c r="N55" s="2404"/>
      <c r="O55" s="2166"/>
      <c r="P55" s="2166"/>
      <c r="Q55" s="2166"/>
      <c r="R55" s="2166"/>
      <c r="S55" s="2236"/>
      <c r="T55" s="1502"/>
      <c r="U55" s="1502"/>
      <c r="V55" s="1502"/>
      <c r="W55" s="1502"/>
      <c r="X55" s="1502"/>
      <c r="Y55" s="1502"/>
      <c r="Z55" s="1502"/>
      <c r="AA55" s="1502"/>
      <c r="AB55" s="1502"/>
      <c r="AC55" s="1502"/>
      <c r="AD55" s="1502"/>
      <c r="AE55" s="1502"/>
      <c r="AF55" s="1502"/>
      <c r="AG55" s="1502"/>
      <c r="AH55" s="1502"/>
      <c r="AI55" s="1502"/>
      <c r="AJ55" s="1502"/>
      <c r="AK55" s="1502"/>
      <c r="AL55" s="1502"/>
      <c r="AM55" s="1502"/>
      <c r="AN55" s="1502"/>
      <c r="AO55" s="1502"/>
      <c r="AP55" s="1502"/>
      <c r="AQ55" s="1502"/>
      <c r="AR55" s="1502"/>
      <c r="AS55" s="1502"/>
      <c r="AT55" s="1502"/>
      <c r="AU55" s="1502"/>
      <c r="AV55" s="1502"/>
      <c r="AW55" s="1502"/>
      <c r="AX55" s="1502"/>
      <c r="AY55" s="1502"/>
      <c r="AZ55" s="1502"/>
      <c r="BA55" s="1502"/>
      <c r="BB55" s="1502"/>
      <c r="BC55" s="1502"/>
      <c r="BD55" s="1502"/>
      <c r="BE55" s="1502"/>
      <c r="BF55" s="1502"/>
      <c r="BG55" s="1502"/>
      <c r="BH55" s="1502"/>
      <c r="BI55" s="1502"/>
      <c r="BJ55" s="1502"/>
      <c r="BK55" s="1502"/>
      <c r="BL55" s="1502"/>
      <c r="BM55" s="1502"/>
      <c r="BN55" s="1502"/>
      <c r="BO55" s="1502"/>
      <c r="BP55" s="1502"/>
      <c r="BQ55" s="1502"/>
      <c r="BR55" s="1502"/>
      <c r="BS55" s="1502"/>
      <c r="BT55" s="1502"/>
      <c r="BU55" s="1502"/>
      <c r="BV55" s="1502"/>
      <c r="BW55" s="1502"/>
      <c r="BX55" s="1502"/>
      <c r="BY55" s="1502"/>
      <c r="BZ55" s="1502"/>
      <c r="CA55" s="1502"/>
      <c r="CB55" s="1502"/>
      <c r="CC55" s="1502"/>
      <c r="CD55" s="1502"/>
      <c r="CE55" s="1502"/>
      <c r="CF55" s="1502"/>
      <c r="CG55" s="1502"/>
      <c r="CH55" s="1502"/>
      <c r="CI55" s="1502"/>
      <c r="CJ55" s="1502"/>
      <c r="CK55" s="1502"/>
      <c r="CL55" s="1502"/>
      <c r="CM55" s="1502"/>
      <c r="CN55" s="1502"/>
      <c r="CO55" s="1502"/>
      <c r="CP55" s="1502"/>
      <c r="CQ55" s="1502"/>
      <c r="CR55" s="1502"/>
      <c r="CS55" s="1502"/>
      <c r="CT55" s="1502"/>
      <c r="CU55" s="1502"/>
      <c r="CV55" s="1502"/>
      <c r="CW55" s="1502"/>
      <c r="CX55" s="1502"/>
      <c r="CY55" s="1502"/>
      <c r="CZ55" s="1502"/>
      <c r="DA55" s="1502"/>
      <c r="DB55" s="1502"/>
      <c r="DC55" s="1502"/>
      <c r="DD55" s="1502"/>
      <c r="DE55" s="1502"/>
      <c r="DF55" s="1502"/>
      <c r="DG55" s="1502"/>
      <c r="DH55" s="1502"/>
      <c r="DI55" s="1502"/>
      <c r="DJ55" s="1502"/>
      <c r="DK55" s="1502"/>
      <c r="DL55" s="1502"/>
      <c r="DM55" s="1502"/>
      <c r="DN55" s="1502"/>
      <c r="DO55" s="1502"/>
      <c r="DP55" s="1502"/>
      <c r="DQ55" s="1502"/>
      <c r="DR55" s="1502"/>
      <c r="DS55" s="1502"/>
      <c r="DT55" s="1502"/>
      <c r="DU55" s="1502"/>
      <c r="DV55" s="1502"/>
      <c r="DW55" s="1502"/>
      <c r="DX55" s="1502"/>
      <c r="DY55" s="1502"/>
      <c r="DZ55" s="1502"/>
      <c r="EA55" s="1502"/>
      <c r="EB55" s="1502"/>
      <c r="EC55" s="1502"/>
      <c r="ED55" s="1502"/>
      <c r="EE55" s="1502"/>
      <c r="EF55" s="1502"/>
      <c r="EG55" s="1502"/>
      <c r="EH55" s="1502"/>
      <c r="EI55" s="1502"/>
      <c r="EJ55" s="1502"/>
      <c r="EK55" s="1502"/>
      <c r="EL55" s="1502"/>
      <c r="EM55" s="1502"/>
      <c r="EN55" s="1502"/>
      <c r="EO55" s="1502"/>
      <c r="EP55" s="1502"/>
      <c r="EQ55" s="1502"/>
      <c r="ER55" s="1502"/>
      <c r="ES55" s="1502"/>
      <c r="ET55" s="1502"/>
      <c r="EU55" s="1502"/>
      <c r="EV55" s="1502"/>
      <c r="EW55" s="1502"/>
      <c r="EX55" s="1502"/>
      <c r="EY55" s="1502"/>
      <c r="EZ55" s="1502"/>
      <c r="FA55" s="1502"/>
      <c r="FB55" s="1502"/>
      <c r="FC55" s="1502"/>
      <c r="FD55" s="1502"/>
      <c r="FE55" s="1502"/>
      <c r="FF55" s="1502"/>
      <c r="FG55" s="1502"/>
      <c r="FH55" s="1502"/>
      <c r="FI55" s="1502"/>
      <c r="FJ55" s="1502"/>
      <c r="FK55" s="1502"/>
      <c r="FL55" s="1502"/>
      <c r="FM55" s="1502"/>
      <c r="FN55" s="1502"/>
      <c r="FO55" s="1502"/>
      <c r="FP55" s="1502"/>
      <c r="FQ55" s="1502"/>
      <c r="FR55" s="1502"/>
      <c r="FS55" s="1502"/>
      <c r="FT55" s="1502"/>
      <c r="FU55" s="1502"/>
      <c r="FV55" s="1502"/>
      <c r="FW55" s="1502"/>
      <c r="FX55" s="1502"/>
      <c r="FY55" s="1502"/>
      <c r="FZ55" s="1502"/>
      <c r="GA55" s="1502"/>
      <c r="GB55" s="1502"/>
      <c r="GC55" s="1502"/>
      <c r="GD55" s="1502"/>
      <c r="GE55" s="1502"/>
      <c r="GF55" s="1502"/>
      <c r="GG55" s="1502"/>
      <c r="GH55" s="1502"/>
      <c r="GI55" s="1502"/>
      <c r="GJ55" s="1502"/>
      <c r="GK55" s="1502"/>
      <c r="GL55" s="1502"/>
      <c r="GM55" s="1502"/>
      <c r="GN55" s="1502"/>
      <c r="GO55" s="1502"/>
      <c r="GP55" s="1502"/>
      <c r="GQ55" s="1502"/>
      <c r="GR55" s="1502"/>
      <c r="GS55" s="1502"/>
      <c r="GT55" s="1502"/>
      <c r="GU55" s="1502"/>
      <c r="GV55" s="1502"/>
      <c r="GW55" s="1502"/>
      <c r="GX55" s="1502"/>
      <c r="GY55" s="1502"/>
      <c r="GZ55" s="1502"/>
      <c r="HA55" s="1502"/>
      <c r="HB55" s="1502"/>
      <c r="HC55" s="1502"/>
      <c r="HD55" s="1502"/>
      <c r="HE55" s="1502"/>
      <c r="HF55" s="1502"/>
      <c r="HG55" s="1502"/>
      <c r="HH55" s="1502"/>
      <c r="HI55" s="1502"/>
      <c r="HJ55" s="1502"/>
      <c r="HK55" s="1502"/>
      <c r="HL55" s="1502"/>
      <c r="HM55" s="1502"/>
      <c r="HN55" s="1502"/>
      <c r="HO55" s="1502"/>
      <c r="HP55" s="1502"/>
      <c r="HQ55" s="1502"/>
      <c r="HR55" s="1502"/>
      <c r="HS55" s="1502"/>
      <c r="HT55" s="1502"/>
      <c r="HU55" s="1502"/>
      <c r="HV55" s="1502"/>
      <c r="HW55" s="1502"/>
      <c r="HX55" s="1502"/>
      <c r="HY55" s="1502"/>
      <c r="HZ55" s="1502"/>
      <c r="IA55" s="1502"/>
      <c r="IB55" s="1502"/>
      <c r="IC55" s="1502"/>
      <c r="ID55" s="1502"/>
      <c r="IE55" s="1502"/>
      <c r="IF55" s="1502"/>
      <c r="IG55" s="1502"/>
      <c r="IH55" s="1502"/>
      <c r="II55" s="1502"/>
      <c r="IJ55" s="1502"/>
      <c r="IK55" s="1502"/>
      <c r="IL55" s="1502"/>
      <c r="IM55" s="1502"/>
      <c r="IN55" s="1502"/>
      <c r="IO55" s="1502"/>
      <c r="IP55" s="1502"/>
      <c r="IQ55" s="1502"/>
      <c r="IR55" s="1502"/>
      <c r="IS55" s="1502"/>
      <c r="IT55" s="1502"/>
      <c r="IU55" s="1502"/>
    </row>
    <row r="56" spans="1:255">
      <c r="A56" s="1488"/>
      <c r="B56" s="1517"/>
      <c r="C56" s="1517"/>
      <c r="D56" s="1517"/>
      <c r="E56" s="2237"/>
      <c r="F56" s="2372"/>
      <c r="G56" s="1517"/>
      <c r="H56" s="1517"/>
      <c r="I56" s="1517"/>
      <c r="J56" s="1517"/>
      <c r="K56" s="1517"/>
      <c r="L56" s="1517"/>
      <c r="M56" s="2237"/>
      <c r="N56" s="2372"/>
      <c r="O56" s="1517"/>
      <c r="P56" s="1517"/>
      <c r="Q56" s="1517"/>
      <c r="R56" s="1517"/>
      <c r="S56" s="1918"/>
      <c r="T56" s="1502"/>
      <c r="U56" s="1502"/>
      <c r="V56" s="1502"/>
      <c r="W56" s="1502"/>
      <c r="X56" s="1502"/>
      <c r="Y56" s="1502"/>
      <c r="Z56" s="1502"/>
      <c r="AA56" s="1502"/>
      <c r="AB56" s="1502"/>
      <c r="AC56" s="1502"/>
      <c r="AD56" s="1502"/>
      <c r="AE56" s="1502"/>
      <c r="AF56" s="1502"/>
      <c r="AG56" s="1502"/>
      <c r="AH56" s="1502"/>
      <c r="AI56" s="1502"/>
      <c r="AJ56" s="1502"/>
      <c r="AK56" s="1502"/>
      <c r="AL56" s="1502"/>
      <c r="AM56" s="1502"/>
      <c r="AN56" s="1502"/>
      <c r="AO56" s="1502"/>
      <c r="AP56" s="1502"/>
      <c r="AQ56" s="1502"/>
      <c r="AR56" s="1502"/>
      <c r="AS56" s="1502"/>
      <c r="AT56" s="1502"/>
      <c r="AU56" s="1502"/>
      <c r="AV56" s="1502"/>
      <c r="AW56" s="1502"/>
      <c r="AX56" s="1502"/>
      <c r="AY56" s="1502"/>
      <c r="AZ56" s="1502"/>
      <c r="BA56" s="1502"/>
      <c r="BB56" s="1502"/>
      <c r="BC56" s="1502"/>
      <c r="BD56" s="1502"/>
      <c r="BE56" s="1502"/>
      <c r="BF56" s="1502"/>
      <c r="BG56" s="1502"/>
      <c r="BH56" s="1502"/>
      <c r="BI56" s="1502"/>
      <c r="BJ56" s="1502"/>
      <c r="BK56" s="1502"/>
      <c r="BL56" s="1502"/>
      <c r="BM56" s="1502"/>
      <c r="BN56" s="1502"/>
      <c r="BO56" s="1502"/>
      <c r="BP56" s="1502"/>
      <c r="BQ56" s="1502"/>
      <c r="BR56" s="1502"/>
      <c r="BS56" s="1502"/>
      <c r="BT56" s="1502"/>
      <c r="BU56" s="1502"/>
      <c r="BV56" s="1502"/>
      <c r="BW56" s="1502"/>
      <c r="BX56" s="1502"/>
      <c r="BY56" s="1502"/>
      <c r="BZ56" s="1502"/>
      <c r="CA56" s="1502"/>
      <c r="CB56" s="1502"/>
      <c r="CC56" s="1502"/>
      <c r="CD56" s="1502"/>
      <c r="CE56" s="1502"/>
      <c r="CF56" s="1502"/>
      <c r="CG56" s="1502"/>
      <c r="CH56" s="1502"/>
      <c r="CI56" s="1502"/>
      <c r="CJ56" s="1502"/>
      <c r="CK56" s="1502"/>
      <c r="CL56" s="1502"/>
      <c r="CM56" s="1502"/>
      <c r="CN56" s="1502"/>
      <c r="CO56" s="1502"/>
      <c r="CP56" s="1502"/>
      <c r="CQ56" s="1502"/>
      <c r="CR56" s="1502"/>
      <c r="CS56" s="1502"/>
      <c r="CT56" s="1502"/>
      <c r="CU56" s="1502"/>
      <c r="CV56" s="1502"/>
      <c r="CW56" s="1502"/>
      <c r="CX56" s="1502"/>
      <c r="CY56" s="1502"/>
      <c r="CZ56" s="1502"/>
      <c r="DA56" s="1502"/>
      <c r="DB56" s="1502"/>
      <c r="DC56" s="1502"/>
      <c r="DD56" s="1502"/>
      <c r="DE56" s="1502"/>
      <c r="DF56" s="1502"/>
      <c r="DG56" s="1502"/>
      <c r="DH56" s="1502"/>
      <c r="DI56" s="1502"/>
      <c r="DJ56" s="1502"/>
      <c r="DK56" s="1502"/>
      <c r="DL56" s="1502"/>
      <c r="DM56" s="1502"/>
      <c r="DN56" s="1502"/>
      <c r="DO56" s="1502"/>
      <c r="DP56" s="1502"/>
      <c r="DQ56" s="1502"/>
      <c r="DR56" s="1502"/>
      <c r="DS56" s="1502"/>
      <c r="DT56" s="1502"/>
      <c r="DU56" s="1502"/>
      <c r="DV56" s="1502"/>
      <c r="DW56" s="1502"/>
      <c r="DX56" s="1502"/>
      <c r="DY56" s="1502"/>
      <c r="DZ56" s="1502"/>
      <c r="EA56" s="1502"/>
      <c r="EB56" s="1502"/>
      <c r="EC56" s="1502"/>
      <c r="ED56" s="1502"/>
      <c r="EE56" s="1502"/>
      <c r="EF56" s="1502"/>
      <c r="EG56" s="1502"/>
      <c r="EH56" s="1502"/>
      <c r="EI56" s="1502"/>
      <c r="EJ56" s="1502"/>
      <c r="EK56" s="1502"/>
      <c r="EL56" s="1502"/>
      <c r="EM56" s="1502"/>
      <c r="EN56" s="1502"/>
      <c r="EO56" s="1502"/>
      <c r="EP56" s="1502"/>
      <c r="EQ56" s="1502"/>
      <c r="ER56" s="1502"/>
      <c r="ES56" s="1502"/>
      <c r="ET56" s="1502"/>
      <c r="EU56" s="1502"/>
      <c r="EV56" s="1502"/>
      <c r="EW56" s="1502"/>
      <c r="EX56" s="1502"/>
      <c r="EY56" s="1502"/>
      <c r="EZ56" s="1502"/>
      <c r="FA56" s="1502"/>
      <c r="FB56" s="1502"/>
      <c r="FC56" s="1502"/>
      <c r="FD56" s="1502"/>
      <c r="FE56" s="1502"/>
      <c r="FF56" s="1502"/>
      <c r="FG56" s="1502"/>
      <c r="FH56" s="1502"/>
      <c r="FI56" s="1502"/>
      <c r="FJ56" s="1502"/>
      <c r="FK56" s="1502"/>
      <c r="FL56" s="1502"/>
      <c r="FM56" s="1502"/>
      <c r="FN56" s="1502"/>
      <c r="FO56" s="1502"/>
      <c r="FP56" s="1502"/>
      <c r="FQ56" s="1502"/>
      <c r="FR56" s="1502"/>
      <c r="FS56" s="1502"/>
      <c r="FT56" s="1502"/>
      <c r="FU56" s="1502"/>
      <c r="FV56" s="1502"/>
      <c r="FW56" s="1502"/>
      <c r="FX56" s="1502"/>
      <c r="FY56" s="1502"/>
      <c r="FZ56" s="1502"/>
      <c r="GA56" s="1502"/>
      <c r="GB56" s="1502"/>
      <c r="GC56" s="1502"/>
      <c r="GD56" s="1502"/>
      <c r="GE56" s="1502"/>
      <c r="GF56" s="1502"/>
      <c r="GG56" s="1502"/>
      <c r="GH56" s="1502"/>
      <c r="GI56" s="1502"/>
      <c r="GJ56" s="1502"/>
      <c r="GK56" s="1502"/>
      <c r="GL56" s="1502"/>
      <c r="GM56" s="1502"/>
      <c r="GN56" s="1502"/>
      <c r="GO56" s="1502"/>
      <c r="GP56" s="1502"/>
      <c r="GQ56" s="1502"/>
      <c r="GR56" s="1502"/>
      <c r="GS56" s="1502"/>
      <c r="GT56" s="1502"/>
      <c r="GU56" s="1502"/>
      <c r="GV56" s="1502"/>
      <c r="GW56" s="1502"/>
      <c r="GX56" s="1502"/>
      <c r="GY56" s="1502"/>
      <c r="GZ56" s="1502"/>
      <c r="HA56" s="1502"/>
      <c r="HB56" s="1502"/>
      <c r="HC56" s="1502"/>
      <c r="HD56" s="1502"/>
      <c r="HE56" s="1502"/>
      <c r="HF56" s="1502"/>
      <c r="HG56" s="1502"/>
      <c r="HH56" s="1502"/>
      <c r="HI56" s="1502"/>
      <c r="HJ56" s="1502"/>
      <c r="HK56" s="1502"/>
      <c r="HL56" s="1502"/>
      <c r="HM56" s="1502"/>
      <c r="HN56" s="1502"/>
      <c r="HO56" s="1502"/>
      <c r="HP56" s="1502"/>
      <c r="HQ56" s="1502"/>
      <c r="HR56" s="1502"/>
      <c r="HS56" s="1502"/>
      <c r="HT56" s="1502"/>
      <c r="HU56" s="1502"/>
      <c r="HV56" s="1502"/>
      <c r="HW56" s="1502"/>
      <c r="HX56" s="1502"/>
      <c r="HY56" s="1502"/>
      <c r="HZ56" s="1502"/>
      <c r="IA56" s="1502"/>
      <c r="IB56" s="1502"/>
      <c r="IC56" s="1502"/>
      <c r="ID56" s="1502"/>
      <c r="IE56" s="1502"/>
      <c r="IF56" s="1502"/>
      <c r="IG56" s="1502"/>
      <c r="IH56" s="1502"/>
      <c r="II56" s="1502"/>
      <c r="IJ56" s="1502"/>
      <c r="IK56" s="1502"/>
      <c r="IL56" s="1502"/>
      <c r="IM56" s="1502"/>
      <c r="IN56" s="1502"/>
      <c r="IO56" s="1502"/>
      <c r="IP56" s="1502"/>
      <c r="IQ56" s="1502"/>
      <c r="IR56" s="1502"/>
      <c r="IS56" s="1502"/>
      <c r="IT56" s="1502"/>
      <c r="IU56" s="1502"/>
    </row>
    <row r="57" spans="1:255">
      <c r="A57" s="1488"/>
      <c r="B57" s="1517"/>
      <c r="C57" s="1517"/>
      <c r="D57" s="1517"/>
      <c r="E57" s="2237"/>
      <c r="F57" s="2372"/>
      <c r="G57" s="1517"/>
      <c r="H57" s="1517"/>
      <c r="I57" s="1517"/>
      <c r="J57" s="1517"/>
      <c r="K57" s="1517"/>
      <c r="L57" s="1517"/>
      <c r="M57" s="2237"/>
      <c r="N57" s="2372"/>
      <c r="O57" s="1517"/>
      <c r="P57" s="1517"/>
      <c r="Q57" s="1517"/>
      <c r="R57" s="1517"/>
      <c r="S57" s="1918"/>
      <c r="T57" s="1502"/>
      <c r="U57" s="1502"/>
      <c r="V57" s="1502"/>
      <c r="W57" s="1502"/>
      <c r="X57" s="1502"/>
      <c r="Y57" s="1502"/>
      <c r="Z57" s="1502"/>
      <c r="AA57" s="1502"/>
      <c r="AB57" s="1502"/>
      <c r="AC57" s="1502"/>
      <c r="AD57" s="1502"/>
      <c r="AE57" s="1502"/>
      <c r="AF57" s="1502"/>
      <c r="AG57" s="1502"/>
      <c r="AH57" s="1502"/>
      <c r="AI57" s="1502"/>
      <c r="AJ57" s="1502"/>
      <c r="AK57" s="1502"/>
      <c r="AL57" s="1502"/>
      <c r="AM57" s="1502"/>
      <c r="AN57" s="1502"/>
      <c r="AO57" s="1502"/>
      <c r="AP57" s="1502"/>
      <c r="AQ57" s="1502"/>
      <c r="AR57" s="1502"/>
      <c r="AS57" s="1502"/>
      <c r="AT57" s="1502"/>
      <c r="AU57" s="1502"/>
      <c r="AV57" s="1502"/>
      <c r="AW57" s="1502"/>
      <c r="AX57" s="1502"/>
      <c r="AY57" s="1502"/>
      <c r="AZ57" s="1502"/>
      <c r="BA57" s="1502"/>
      <c r="BB57" s="1502"/>
      <c r="BC57" s="1502"/>
      <c r="BD57" s="1502"/>
      <c r="BE57" s="1502"/>
      <c r="BF57" s="1502"/>
      <c r="BG57" s="1502"/>
      <c r="BH57" s="1502"/>
      <c r="BI57" s="1502"/>
      <c r="BJ57" s="1502"/>
      <c r="BK57" s="1502"/>
      <c r="BL57" s="1502"/>
      <c r="BM57" s="1502"/>
      <c r="BN57" s="1502"/>
      <c r="BO57" s="1502"/>
      <c r="BP57" s="1502"/>
      <c r="BQ57" s="1502"/>
      <c r="BR57" s="1502"/>
      <c r="BS57" s="1502"/>
      <c r="BT57" s="1502"/>
      <c r="BU57" s="1502"/>
      <c r="BV57" s="1502"/>
      <c r="BW57" s="1502"/>
      <c r="BX57" s="1502"/>
      <c r="BY57" s="1502"/>
      <c r="BZ57" s="1502"/>
      <c r="CA57" s="1502"/>
      <c r="CB57" s="1502"/>
      <c r="CC57" s="1502"/>
      <c r="CD57" s="1502"/>
      <c r="CE57" s="1502"/>
      <c r="CF57" s="1502"/>
      <c r="CG57" s="1502"/>
      <c r="CH57" s="1502"/>
      <c r="CI57" s="1502"/>
      <c r="CJ57" s="1502"/>
      <c r="CK57" s="1502"/>
      <c r="CL57" s="1502"/>
      <c r="CM57" s="1502"/>
      <c r="CN57" s="1502"/>
      <c r="CO57" s="1502"/>
      <c r="CP57" s="1502"/>
      <c r="CQ57" s="1502"/>
      <c r="CR57" s="1502"/>
      <c r="CS57" s="1502"/>
      <c r="CT57" s="1502"/>
      <c r="CU57" s="1502"/>
      <c r="CV57" s="1502"/>
      <c r="CW57" s="1502"/>
      <c r="CX57" s="1502"/>
      <c r="CY57" s="1502"/>
      <c r="CZ57" s="1502"/>
      <c r="DA57" s="1502"/>
      <c r="DB57" s="1502"/>
      <c r="DC57" s="1502"/>
      <c r="DD57" s="1502"/>
      <c r="DE57" s="1502"/>
      <c r="DF57" s="1502"/>
      <c r="DG57" s="1502"/>
      <c r="DH57" s="1502"/>
      <c r="DI57" s="1502"/>
      <c r="DJ57" s="1502"/>
      <c r="DK57" s="1502"/>
      <c r="DL57" s="1502"/>
      <c r="DM57" s="1502"/>
      <c r="DN57" s="1502"/>
      <c r="DO57" s="1502"/>
      <c r="DP57" s="1502"/>
      <c r="DQ57" s="1502"/>
      <c r="DR57" s="1502"/>
      <c r="DS57" s="1502"/>
      <c r="DT57" s="1502"/>
      <c r="DU57" s="1502"/>
      <c r="DV57" s="1502"/>
      <c r="DW57" s="1502"/>
      <c r="DX57" s="1502"/>
      <c r="DY57" s="1502"/>
      <c r="DZ57" s="1502"/>
      <c r="EA57" s="1502"/>
      <c r="EB57" s="1502"/>
      <c r="EC57" s="1502"/>
      <c r="ED57" s="1502"/>
      <c r="EE57" s="1502"/>
      <c r="EF57" s="1502"/>
      <c r="EG57" s="1502"/>
      <c r="EH57" s="1502"/>
      <c r="EI57" s="1502"/>
      <c r="EJ57" s="1502"/>
      <c r="EK57" s="1502"/>
      <c r="EL57" s="1502"/>
      <c r="EM57" s="1502"/>
      <c r="EN57" s="1502"/>
      <c r="EO57" s="1502"/>
      <c r="EP57" s="1502"/>
      <c r="EQ57" s="1502"/>
      <c r="ER57" s="1502"/>
      <c r="ES57" s="1502"/>
      <c r="ET57" s="1502"/>
      <c r="EU57" s="1502"/>
      <c r="EV57" s="1502"/>
      <c r="EW57" s="1502"/>
      <c r="EX57" s="1502"/>
      <c r="EY57" s="1502"/>
      <c r="EZ57" s="1502"/>
      <c r="FA57" s="1502"/>
      <c r="FB57" s="1502"/>
      <c r="FC57" s="1502"/>
      <c r="FD57" s="1502"/>
      <c r="FE57" s="1502"/>
      <c r="FF57" s="1502"/>
      <c r="FG57" s="1502"/>
      <c r="FH57" s="1502"/>
      <c r="FI57" s="1502"/>
      <c r="FJ57" s="1502"/>
      <c r="FK57" s="1502"/>
      <c r="FL57" s="1502"/>
      <c r="FM57" s="1502"/>
      <c r="FN57" s="1502"/>
      <c r="FO57" s="1502"/>
      <c r="FP57" s="1502"/>
      <c r="FQ57" s="1502"/>
      <c r="FR57" s="1502"/>
      <c r="FS57" s="1502"/>
      <c r="FT57" s="1502"/>
      <c r="FU57" s="1502"/>
      <c r="FV57" s="1502"/>
      <c r="FW57" s="1502"/>
      <c r="FX57" s="1502"/>
      <c r="FY57" s="1502"/>
      <c r="FZ57" s="1502"/>
      <c r="GA57" s="1502"/>
      <c r="GB57" s="1502"/>
      <c r="GC57" s="1502"/>
      <c r="GD57" s="1502"/>
      <c r="GE57" s="1502"/>
      <c r="GF57" s="1502"/>
      <c r="GG57" s="1502"/>
      <c r="GH57" s="1502"/>
      <c r="GI57" s="1502"/>
      <c r="GJ57" s="1502"/>
      <c r="GK57" s="1502"/>
      <c r="GL57" s="1502"/>
      <c r="GM57" s="1502"/>
      <c r="GN57" s="1502"/>
      <c r="GO57" s="1502"/>
      <c r="GP57" s="1502"/>
      <c r="GQ57" s="1502"/>
      <c r="GR57" s="1502"/>
      <c r="GS57" s="1502"/>
      <c r="GT57" s="1502"/>
      <c r="GU57" s="1502"/>
      <c r="GV57" s="1502"/>
      <c r="GW57" s="1502"/>
      <c r="GX57" s="1502"/>
      <c r="GY57" s="1502"/>
      <c r="GZ57" s="1502"/>
      <c r="HA57" s="1502"/>
      <c r="HB57" s="1502"/>
      <c r="HC57" s="1502"/>
      <c r="HD57" s="1502"/>
      <c r="HE57" s="1502"/>
      <c r="HF57" s="1502"/>
      <c r="HG57" s="1502"/>
      <c r="HH57" s="1502"/>
      <c r="HI57" s="1502"/>
      <c r="HJ57" s="1502"/>
      <c r="HK57" s="1502"/>
      <c r="HL57" s="1502"/>
      <c r="HM57" s="1502"/>
      <c r="HN57" s="1502"/>
      <c r="HO57" s="1502"/>
      <c r="HP57" s="1502"/>
      <c r="HQ57" s="1502"/>
      <c r="HR57" s="1502"/>
      <c r="HS57" s="1502"/>
      <c r="HT57" s="1502"/>
      <c r="HU57" s="1502"/>
      <c r="HV57" s="1502"/>
      <c r="HW57" s="1502"/>
      <c r="HX57" s="1502"/>
      <c r="HY57" s="1502"/>
      <c r="HZ57" s="1502"/>
      <c r="IA57" s="1502"/>
      <c r="IB57" s="1502"/>
      <c r="IC57" s="1502"/>
      <c r="ID57" s="1502"/>
      <c r="IE57" s="1502"/>
      <c r="IF57" s="1502"/>
      <c r="IG57" s="1502"/>
      <c r="IH57" s="1502"/>
      <c r="II57" s="1502"/>
      <c r="IJ57" s="1502"/>
      <c r="IK57" s="1502"/>
      <c r="IL57" s="1502"/>
      <c r="IM57" s="1502"/>
      <c r="IN57" s="1502"/>
      <c r="IO57" s="1502"/>
      <c r="IP57" s="1502"/>
      <c r="IQ57" s="1502"/>
      <c r="IR57" s="1502"/>
      <c r="IS57" s="1502"/>
      <c r="IT57" s="1502"/>
      <c r="IU57" s="1502"/>
    </row>
    <row r="58" spans="1:255">
      <c r="A58" s="1488"/>
      <c r="B58" s="1517"/>
      <c r="C58" s="1517"/>
      <c r="D58" s="1517"/>
      <c r="E58" s="2237"/>
      <c r="F58" s="2372"/>
      <c r="G58" s="1517"/>
      <c r="H58" s="1517"/>
      <c r="I58" s="1517"/>
      <c r="J58" s="1517"/>
      <c r="K58" s="1517"/>
      <c r="L58" s="1517"/>
      <c r="M58" s="2237"/>
      <c r="N58" s="2372"/>
      <c r="O58" s="1517"/>
      <c r="P58" s="1517"/>
      <c r="Q58" s="1517"/>
      <c r="R58" s="1517"/>
      <c r="S58" s="1918"/>
      <c r="T58" s="1502"/>
      <c r="U58" s="1502"/>
      <c r="V58" s="1502"/>
      <c r="W58" s="1502"/>
      <c r="X58" s="1502"/>
      <c r="Y58" s="1502"/>
      <c r="Z58" s="1502"/>
      <c r="AA58" s="1502"/>
      <c r="AB58" s="1502"/>
      <c r="AC58" s="1502"/>
      <c r="AD58" s="1502"/>
      <c r="AE58" s="1502"/>
      <c r="AF58" s="1502"/>
      <c r="AG58" s="1502"/>
      <c r="AH58" s="1502"/>
      <c r="AI58" s="1502"/>
      <c r="AJ58" s="1502"/>
      <c r="AK58" s="1502"/>
      <c r="AL58" s="1502"/>
      <c r="AM58" s="1502"/>
      <c r="AN58" s="1502"/>
      <c r="AO58" s="1502"/>
      <c r="AP58" s="1502"/>
      <c r="AQ58" s="1502"/>
      <c r="AR58" s="1502"/>
      <c r="AS58" s="1502"/>
      <c r="AT58" s="1502"/>
      <c r="AU58" s="1502"/>
      <c r="AV58" s="1502"/>
      <c r="AW58" s="1502"/>
      <c r="AX58" s="1502"/>
      <c r="AY58" s="1502"/>
      <c r="AZ58" s="1502"/>
      <c r="BA58" s="1502"/>
      <c r="BB58" s="1502"/>
      <c r="BC58" s="1502"/>
      <c r="BD58" s="1502"/>
      <c r="BE58" s="1502"/>
      <c r="BF58" s="1502"/>
      <c r="BG58" s="1502"/>
      <c r="BH58" s="1502"/>
      <c r="BI58" s="1502"/>
      <c r="BJ58" s="1502"/>
      <c r="BK58" s="1502"/>
      <c r="BL58" s="1502"/>
      <c r="BM58" s="1502"/>
      <c r="BN58" s="1502"/>
      <c r="BO58" s="1502"/>
      <c r="BP58" s="1502"/>
      <c r="BQ58" s="1502"/>
      <c r="BR58" s="1502"/>
      <c r="BS58" s="1502"/>
      <c r="BT58" s="1502"/>
      <c r="BU58" s="1502"/>
      <c r="BV58" s="1502"/>
      <c r="BW58" s="1502"/>
      <c r="BX58" s="1502"/>
      <c r="BY58" s="1502"/>
      <c r="BZ58" s="1502"/>
      <c r="CA58" s="1502"/>
      <c r="CB58" s="1502"/>
      <c r="CC58" s="1502"/>
      <c r="CD58" s="1502"/>
      <c r="CE58" s="1502"/>
      <c r="CF58" s="1502"/>
      <c r="CG58" s="1502"/>
      <c r="CH58" s="1502"/>
      <c r="CI58" s="1502"/>
      <c r="CJ58" s="1502"/>
      <c r="CK58" s="1502"/>
      <c r="CL58" s="1502"/>
      <c r="CM58" s="1502"/>
      <c r="CN58" s="1502"/>
      <c r="CO58" s="1502"/>
      <c r="CP58" s="1502"/>
      <c r="CQ58" s="1502"/>
      <c r="CR58" s="1502"/>
      <c r="CS58" s="1502"/>
      <c r="CT58" s="1502"/>
      <c r="CU58" s="1502"/>
      <c r="CV58" s="1502"/>
      <c r="CW58" s="1502"/>
      <c r="CX58" s="1502"/>
      <c r="CY58" s="1502"/>
      <c r="CZ58" s="1502"/>
      <c r="DA58" s="1502"/>
      <c r="DB58" s="1502"/>
      <c r="DC58" s="1502"/>
      <c r="DD58" s="1502"/>
      <c r="DE58" s="1502"/>
      <c r="DF58" s="1502"/>
      <c r="DG58" s="1502"/>
      <c r="DH58" s="1502"/>
      <c r="DI58" s="1502"/>
      <c r="DJ58" s="1502"/>
      <c r="DK58" s="1502"/>
      <c r="DL58" s="1502"/>
      <c r="DM58" s="1502"/>
      <c r="DN58" s="1502"/>
      <c r="DO58" s="1502"/>
      <c r="DP58" s="1502"/>
      <c r="DQ58" s="1502"/>
      <c r="DR58" s="1502"/>
      <c r="DS58" s="1502"/>
      <c r="DT58" s="1502"/>
      <c r="DU58" s="1502"/>
      <c r="DV58" s="1502"/>
      <c r="DW58" s="1502"/>
      <c r="DX58" s="1502"/>
      <c r="DY58" s="1502"/>
      <c r="DZ58" s="1502"/>
      <c r="EA58" s="1502"/>
      <c r="EB58" s="1502"/>
      <c r="EC58" s="1502"/>
      <c r="ED58" s="1502"/>
      <c r="EE58" s="1502"/>
      <c r="EF58" s="1502"/>
      <c r="EG58" s="1502"/>
      <c r="EH58" s="1502"/>
      <c r="EI58" s="1502"/>
      <c r="EJ58" s="1502"/>
      <c r="EK58" s="1502"/>
      <c r="EL58" s="1502"/>
      <c r="EM58" s="1502"/>
      <c r="EN58" s="1502"/>
      <c r="EO58" s="1502"/>
      <c r="EP58" s="1502"/>
      <c r="EQ58" s="1502"/>
      <c r="ER58" s="1502"/>
      <c r="ES58" s="1502"/>
      <c r="ET58" s="1502"/>
      <c r="EU58" s="1502"/>
      <c r="EV58" s="1502"/>
      <c r="EW58" s="1502"/>
      <c r="EX58" s="1502"/>
      <c r="EY58" s="1502"/>
      <c r="EZ58" s="1502"/>
      <c r="FA58" s="1502"/>
      <c r="FB58" s="1502"/>
      <c r="FC58" s="1502"/>
      <c r="FD58" s="1502"/>
      <c r="FE58" s="1502"/>
      <c r="FF58" s="1502"/>
      <c r="FG58" s="1502"/>
      <c r="FH58" s="1502"/>
      <c r="FI58" s="1502"/>
      <c r="FJ58" s="1502"/>
      <c r="FK58" s="1502"/>
      <c r="FL58" s="1502"/>
      <c r="FM58" s="1502"/>
      <c r="FN58" s="1502"/>
      <c r="FO58" s="1502"/>
      <c r="FP58" s="1502"/>
      <c r="FQ58" s="1502"/>
      <c r="FR58" s="1502"/>
      <c r="FS58" s="1502"/>
      <c r="FT58" s="1502"/>
      <c r="FU58" s="1502"/>
      <c r="FV58" s="1502"/>
      <c r="FW58" s="1502"/>
      <c r="FX58" s="1502"/>
      <c r="FY58" s="1502"/>
      <c r="FZ58" s="1502"/>
      <c r="GA58" s="1502"/>
      <c r="GB58" s="1502"/>
      <c r="GC58" s="1502"/>
      <c r="GD58" s="1502"/>
      <c r="GE58" s="1502"/>
      <c r="GF58" s="1502"/>
      <c r="GG58" s="1502"/>
      <c r="GH58" s="1502"/>
      <c r="GI58" s="1502"/>
      <c r="GJ58" s="1502"/>
      <c r="GK58" s="1502"/>
      <c r="GL58" s="1502"/>
      <c r="GM58" s="1502"/>
      <c r="GN58" s="1502"/>
      <c r="GO58" s="1502"/>
      <c r="GP58" s="1502"/>
      <c r="GQ58" s="1502"/>
      <c r="GR58" s="1502"/>
      <c r="GS58" s="1502"/>
      <c r="GT58" s="1502"/>
      <c r="GU58" s="1502"/>
      <c r="GV58" s="1502"/>
      <c r="GW58" s="1502"/>
      <c r="GX58" s="1502"/>
      <c r="GY58" s="1502"/>
      <c r="GZ58" s="1502"/>
      <c r="HA58" s="1502"/>
      <c r="HB58" s="1502"/>
      <c r="HC58" s="1502"/>
      <c r="HD58" s="1502"/>
      <c r="HE58" s="1502"/>
      <c r="HF58" s="1502"/>
      <c r="HG58" s="1502"/>
      <c r="HH58" s="1502"/>
      <c r="HI58" s="1502"/>
      <c r="HJ58" s="1502"/>
      <c r="HK58" s="1502"/>
      <c r="HL58" s="1502"/>
      <c r="HM58" s="1502"/>
      <c r="HN58" s="1502"/>
      <c r="HO58" s="1502"/>
      <c r="HP58" s="1502"/>
      <c r="HQ58" s="1502"/>
      <c r="HR58" s="1502"/>
      <c r="HS58" s="1502"/>
      <c r="HT58" s="1502"/>
      <c r="HU58" s="1502"/>
      <c r="HV58" s="1502"/>
      <c r="HW58" s="1502"/>
      <c r="HX58" s="1502"/>
      <c r="HY58" s="1502"/>
      <c r="HZ58" s="1502"/>
      <c r="IA58" s="1502"/>
      <c r="IB58" s="1502"/>
      <c r="IC58" s="1502"/>
      <c r="ID58" s="1502"/>
      <c r="IE58" s="1502"/>
      <c r="IF58" s="1502"/>
      <c r="IG58" s="1502"/>
      <c r="IH58" s="1502"/>
      <c r="II58" s="1502"/>
      <c r="IJ58" s="1502"/>
      <c r="IK58" s="1502"/>
      <c r="IL58" s="1502"/>
      <c r="IM58" s="1502"/>
      <c r="IN58" s="1502"/>
      <c r="IO58" s="1502"/>
      <c r="IP58" s="1502"/>
      <c r="IQ58" s="1502"/>
      <c r="IR58" s="1502"/>
      <c r="IS58" s="1502"/>
      <c r="IT58" s="1502"/>
      <c r="IU58" s="1502"/>
    </row>
    <row r="59" spans="1:255">
      <c r="A59" s="1488"/>
      <c r="B59" s="1517"/>
      <c r="C59" s="1517"/>
      <c r="D59" s="1517"/>
      <c r="E59" s="2237"/>
      <c r="F59" s="2372"/>
      <c r="G59" s="1517"/>
      <c r="H59" s="1517"/>
      <c r="I59" s="1517"/>
      <c r="J59" s="1517"/>
      <c r="K59" s="1517"/>
      <c r="L59" s="1517"/>
      <c r="M59" s="2237"/>
      <c r="N59" s="2372"/>
      <c r="O59" s="1517"/>
      <c r="P59" s="1517"/>
      <c r="Q59" s="1517"/>
      <c r="R59" s="1517"/>
      <c r="S59" s="1918"/>
      <c r="T59" s="1502"/>
      <c r="U59" s="1502"/>
      <c r="V59" s="1502"/>
      <c r="W59" s="1502"/>
      <c r="X59" s="1502"/>
      <c r="Y59" s="1502"/>
      <c r="Z59" s="1502"/>
      <c r="AA59" s="1502"/>
      <c r="AB59" s="1502"/>
      <c r="AC59" s="1502"/>
      <c r="AD59" s="1502"/>
      <c r="AE59" s="1502"/>
      <c r="AF59" s="1502"/>
      <c r="AG59" s="1502"/>
      <c r="AH59" s="1502"/>
      <c r="AI59" s="1502"/>
      <c r="AJ59" s="1502"/>
      <c r="AK59" s="1502"/>
      <c r="AL59" s="1502"/>
      <c r="AM59" s="1502"/>
      <c r="AN59" s="1502"/>
      <c r="AO59" s="1502"/>
      <c r="AP59" s="1502"/>
      <c r="AQ59" s="1502"/>
      <c r="AR59" s="1502"/>
      <c r="AS59" s="1502"/>
      <c r="AT59" s="1502"/>
      <c r="AU59" s="1502"/>
      <c r="AV59" s="1502"/>
      <c r="AW59" s="1502"/>
      <c r="AX59" s="1502"/>
      <c r="AY59" s="1502"/>
      <c r="AZ59" s="1502"/>
      <c r="BA59" s="1502"/>
      <c r="BB59" s="1502"/>
      <c r="BC59" s="1502"/>
      <c r="BD59" s="1502"/>
      <c r="BE59" s="1502"/>
      <c r="BF59" s="1502"/>
      <c r="BG59" s="1502"/>
      <c r="BH59" s="1502"/>
      <c r="BI59" s="1502"/>
      <c r="BJ59" s="1502"/>
      <c r="BK59" s="1502"/>
      <c r="BL59" s="1502"/>
      <c r="BM59" s="1502"/>
      <c r="BN59" s="1502"/>
      <c r="BO59" s="1502"/>
      <c r="BP59" s="1502"/>
      <c r="BQ59" s="1502"/>
      <c r="BR59" s="1502"/>
      <c r="BS59" s="1502"/>
      <c r="BT59" s="1502"/>
      <c r="BU59" s="1502"/>
      <c r="BV59" s="1502"/>
      <c r="BW59" s="1502"/>
      <c r="BX59" s="1502"/>
      <c r="BY59" s="1502"/>
      <c r="BZ59" s="1502"/>
      <c r="CA59" s="1502"/>
      <c r="CB59" s="1502"/>
      <c r="CC59" s="1502"/>
      <c r="CD59" s="1502"/>
      <c r="CE59" s="1502"/>
      <c r="CF59" s="1502"/>
      <c r="CG59" s="1502"/>
      <c r="CH59" s="1502"/>
      <c r="CI59" s="1502"/>
      <c r="CJ59" s="1502"/>
      <c r="CK59" s="1502"/>
      <c r="CL59" s="1502"/>
      <c r="CM59" s="1502"/>
      <c r="CN59" s="1502"/>
      <c r="CO59" s="1502"/>
      <c r="CP59" s="1502"/>
      <c r="CQ59" s="1502"/>
      <c r="CR59" s="1502"/>
      <c r="CS59" s="1502"/>
      <c r="CT59" s="1502"/>
      <c r="CU59" s="1502"/>
      <c r="CV59" s="1502"/>
      <c r="CW59" s="1502"/>
      <c r="CX59" s="1502"/>
      <c r="CY59" s="1502"/>
      <c r="CZ59" s="1502"/>
      <c r="DA59" s="1502"/>
      <c r="DB59" s="1502"/>
      <c r="DC59" s="1502"/>
      <c r="DD59" s="1502"/>
      <c r="DE59" s="1502"/>
      <c r="DF59" s="1502"/>
      <c r="DG59" s="1502"/>
      <c r="DH59" s="1502"/>
      <c r="DI59" s="1502"/>
      <c r="DJ59" s="1502"/>
      <c r="DK59" s="1502"/>
      <c r="DL59" s="1502"/>
      <c r="DM59" s="1502"/>
      <c r="DN59" s="1502"/>
      <c r="DO59" s="1502"/>
      <c r="DP59" s="1502"/>
      <c r="DQ59" s="1502"/>
      <c r="DR59" s="1502"/>
      <c r="DS59" s="1502"/>
      <c r="DT59" s="1502"/>
      <c r="DU59" s="1502"/>
      <c r="DV59" s="1502"/>
      <c r="DW59" s="1502"/>
      <c r="DX59" s="1502"/>
      <c r="DY59" s="1502"/>
      <c r="DZ59" s="1502"/>
      <c r="EA59" s="1502"/>
      <c r="EB59" s="1502"/>
      <c r="EC59" s="1502"/>
      <c r="ED59" s="1502"/>
      <c r="EE59" s="1502"/>
      <c r="EF59" s="1502"/>
      <c r="EG59" s="1502"/>
      <c r="EH59" s="1502"/>
      <c r="EI59" s="1502"/>
      <c r="EJ59" s="1502"/>
      <c r="EK59" s="1502"/>
      <c r="EL59" s="1502"/>
      <c r="EM59" s="1502"/>
      <c r="EN59" s="1502"/>
      <c r="EO59" s="1502"/>
      <c r="EP59" s="1502"/>
      <c r="EQ59" s="1502"/>
      <c r="ER59" s="1502"/>
      <c r="ES59" s="1502"/>
      <c r="ET59" s="1502"/>
      <c r="EU59" s="1502"/>
      <c r="EV59" s="1502"/>
      <c r="EW59" s="1502"/>
      <c r="EX59" s="1502"/>
      <c r="EY59" s="1502"/>
      <c r="EZ59" s="1502"/>
      <c r="FA59" s="1502"/>
      <c r="FB59" s="1502"/>
      <c r="FC59" s="1502"/>
      <c r="FD59" s="1502"/>
      <c r="FE59" s="1502"/>
      <c r="FF59" s="1502"/>
      <c r="FG59" s="1502"/>
      <c r="FH59" s="1502"/>
      <c r="FI59" s="1502"/>
      <c r="FJ59" s="1502"/>
      <c r="FK59" s="1502"/>
      <c r="FL59" s="1502"/>
      <c r="FM59" s="1502"/>
      <c r="FN59" s="1502"/>
      <c r="FO59" s="1502"/>
      <c r="FP59" s="1502"/>
      <c r="FQ59" s="1502"/>
      <c r="FR59" s="1502"/>
      <c r="FS59" s="1502"/>
      <c r="FT59" s="1502"/>
      <c r="FU59" s="1502"/>
      <c r="FV59" s="1502"/>
      <c r="FW59" s="1502"/>
      <c r="FX59" s="1502"/>
      <c r="FY59" s="1502"/>
      <c r="FZ59" s="1502"/>
      <c r="GA59" s="1502"/>
      <c r="GB59" s="1502"/>
      <c r="GC59" s="1502"/>
      <c r="GD59" s="1502"/>
      <c r="GE59" s="1502"/>
      <c r="GF59" s="1502"/>
      <c r="GG59" s="1502"/>
      <c r="GH59" s="1502"/>
      <c r="GI59" s="1502"/>
      <c r="GJ59" s="1502"/>
      <c r="GK59" s="1502"/>
      <c r="GL59" s="1502"/>
      <c r="GM59" s="1502"/>
      <c r="GN59" s="1502"/>
      <c r="GO59" s="1502"/>
      <c r="GP59" s="1502"/>
      <c r="GQ59" s="1502"/>
      <c r="GR59" s="1502"/>
      <c r="GS59" s="1502"/>
      <c r="GT59" s="1502"/>
      <c r="GU59" s="1502"/>
      <c r="GV59" s="1502"/>
      <c r="GW59" s="1502"/>
      <c r="GX59" s="1502"/>
      <c r="GY59" s="1502"/>
      <c r="GZ59" s="1502"/>
      <c r="HA59" s="1502"/>
      <c r="HB59" s="1502"/>
      <c r="HC59" s="1502"/>
      <c r="HD59" s="1502"/>
      <c r="HE59" s="1502"/>
      <c r="HF59" s="1502"/>
      <c r="HG59" s="1502"/>
      <c r="HH59" s="1502"/>
      <c r="HI59" s="1502"/>
      <c r="HJ59" s="1502"/>
      <c r="HK59" s="1502"/>
      <c r="HL59" s="1502"/>
      <c r="HM59" s="1502"/>
      <c r="HN59" s="1502"/>
      <c r="HO59" s="1502"/>
      <c r="HP59" s="1502"/>
      <c r="HQ59" s="1502"/>
      <c r="HR59" s="1502"/>
      <c r="HS59" s="1502"/>
      <c r="HT59" s="1502"/>
      <c r="HU59" s="1502"/>
      <c r="HV59" s="1502"/>
      <c r="HW59" s="1502"/>
      <c r="HX59" s="1502"/>
      <c r="HY59" s="1502"/>
      <c r="HZ59" s="1502"/>
      <c r="IA59" s="1502"/>
      <c r="IB59" s="1502"/>
      <c r="IC59" s="1502"/>
      <c r="ID59" s="1502"/>
      <c r="IE59" s="1502"/>
      <c r="IF59" s="1502"/>
      <c r="IG59" s="1502"/>
      <c r="IH59" s="1502"/>
      <c r="II59" s="1502"/>
      <c r="IJ59" s="1502"/>
      <c r="IK59" s="1502"/>
      <c r="IL59" s="1502"/>
      <c r="IM59" s="1502"/>
      <c r="IN59" s="1502"/>
      <c r="IO59" s="1502"/>
      <c r="IP59" s="1502"/>
      <c r="IQ59" s="1502"/>
      <c r="IR59" s="1502"/>
      <c r="IS59" s="1502"/>
      <c r="IT59" s="1502"/>
      <c r="IU59" s="1502"/>
    </row>
    <row r="60" spans="1:255">
      <c r="A60" s="1488"/>
      <c r="B60" s="1517"/>
      <c r="C60" s="1517"/>
      <c r="D60" s="1517"/>
      <c r="E60" s="2237"/>
      <c r="F60" s="2372"/>
      <c r="G60" s="1517"/>
      <c r="H60" s="1517"/>
      <c r="I60" s="1517"/>
      <c r="J60" s="1517"/>
      <c r="K60" s="1517"/>
      <c r="L60" s="1517"/>
      <c r="M60" s="2237"/>
      <c r="N60" s="2372"/>
      <c r="O60" s="1517"/>
      <c r="P60" s="1517"/>
      <c r="Q60" s="1517"/>
      <c r="R60" s="1517"/>
      <c r="S60" s="1918"/>
      <c r="T60" s="1502"/>
      <c r="U60" s="1502"/>
      <c r="V60" s="1502"/>
      <c r="W60" s="1502"/>
      <c r="X60" s="1502"/>
      <c r="Y60" s="1502"/>
      <c r="Z60" s="1502"/>
      <c r="AA60" s="1502"/>
      <c r="AB60" s="1502"/>
      <c r="AC60" s="1502"/>
      <c r="AD60" s="1502"/>
      <c r="AE60" s="1502"/>
      <c r="AF60" s="1502"/>
      <c r="AG60" s="1502"/>
      <c r="AH60" s="1502"/>
      <c r="AI60" s="1502"/>
      <c r="AJ60" s="1502"/>
      <c r="AK60" s="1502"/>
      <c r="AL60" s="1502"/>
      <c r="AM60" s="1502"/>
      <c r="AN60" s="1502"/>
      <c r="AO60" s="1502"/>
      <c r="AP60" s="1502"/>
      <c r="AQ60" s="1502"/>
      <c r="AR60" s="1502"/>
      <c r="AS60" s="1502"/>
      <c r="AT60" s="1502"/>
      <c r="AU60" s="1502"/>
      <c r="AV60" s="1502"/>
      <c r="AW60" s="1502"/>
      <c r="AX60" s="1502"/>
      <c r="AY60" s="1502"/>
      <c r="AZ60" s="1502"/>
      <c r="BA60" s="1502"/>
      <c r="BB60" s="1502"/>
      <c r="BC60" s="1502"/>
      <c r="BD60" s="1502"/>
      <c r="BE60" s="1502"/>
      <c r="BF60" s="1502"/>
      <c r="BG60" s="1502"/>
      <c r="BH60" s="1502"/>
      <c r="BI60" s="1502"/>
      <c r="BJ60" s="1502"/>
      <c r="BK60" s="1502"/>
      <c r="BL60" s="1502"/>
      <c r="BM60" s="1502"/>
      <c r="BN60" s="1502"/>
      <c r="BO60" s="1502"/>
      <c r="BP60" s="1502"/>
      <c r="BQ60" s="1502"/>
      <c r="BR60" s="1502"/>
      <c r="BS60" s="1502"/>
      <c r="BT60" s="1502"/>
      <c r="BU60" s="1502"/>
      <c r="BV60" s="1502"/>
      <c r="BW60" s="1502"/>
      <c r="BX60" s="1502"/>
      <c r="BY60" s="1502"/>
      <c r="BZ60" s="1502"/>
      <c r="CA60" s="1502"/>
      <c r="CB60" s="1502"/>
      <c r="CC60" s="1502"/>
      <c r="CD60" s="1502"/>
      <c r="CE60" s="1502"/>
      <c r="CF60" s="1502"/>
      <c r="CG60" s="1502"/>
      <c r="CH60" s="1502"/>
      <c r="CI60" s="1502"/>
      <c r="CJ60" s="1502"/>
      <c r="CK60" s="1502"/>
      <c r="CL60" s="1502"/>
      <c r="CM60" s="1502"/>
      <c r="CN60" s="1502"/>
      <c r="CO60" s="1502"/>
      <c r="CP60" s="1502"/>
      <c r="CQ60" s="1502"/>
      <c r="CR60" s="1502"/>
      <c r="CS60" s="1502"/>
      <c r="CT60" s="1502"/>
      <c r="CU60" s="1502"/>
      <c r="CV60" s="1502"/>
      <c r="CW60" s="1502"/>
      <c r="CX60" s="1502"/>
      <c r="CY60" s="1502"/>
      <c r="CZ60" s="1502"/>
      <c r="DA60" s="1502"/>
      <c r="DB60" s="1502"/>
      <c r="DC60" s="1502"/>
      <c r="DD60" s="1502"/>
      <c r="DE60" s="1502"/>
      <c r="DF60" s="1502"/>
      <c r="DG60" s="1502"/>
      <c r="DH60" s="1502"/>
      <c r="DI60" s="1502"/>
      <c r="DJ60" s="1502"/>
      <c r="DK60" s="1502"/>
      <c r="DL60" s="1502"/>
      <c r="DM60" s="1502"/>
      <c r="DN60" s="1502"/>
      <c r="DO60" s="1502"/>
      <c r="DP60" s="1502"/>
      <c r="DQ60" s="1502"/>
      <c r="DR60" s="1502"/>
      <c r="DS60" s="1502"/>
      <c r="DT60" s="1502"/>
      <c r="DU60" s="1502"/>
      <c r="DV60" s="1502"/>
      <c r="DW60" s="1502"/>
      <c r="DX60" s="1502"/>
      <c r="DY60" s="1502"/>
      <c r="DZ60" s="1502"/>
      <c r="EA60" s="1502"/>
      <c r="EB60" s="1502"/>
      <c r="EC60" s="1502"/>
      <c r="ED60" s="1502"/>
      <c r="EE60" s="1502"/>
      <c r="EF60" s="1502"/>
      <c r="EG60" s="1502"/>
      <c r="EH60" s="1502"/>
      <c r="EI60" s="1502"/>
      <c r="EJ60" s="1502"/>
      <c r="EK60" s="1502"/>
      <c r="EL60" s="1502"/>
      <c r="EM60" s="1502"/>
      <c r="EN60" s="1502"/>
      <c r="EO60" s="1502"/>
      <c r="EP60" s="1502"/>
      <c r="EQ60" s="1502"/>
      <c r="ER60" s="1502"/>
      <c r="ES60" s="1502"/>
      <c r="ET60" s="1502"/>
      <c r="EU60" s="1502"/>
      <c r="EV60" s="1502"/>
      <c r="EW60" s="1502"/>
      <c r="EX60" s="1502"/>
      <c r="EY60" s="1502"/>
      <c r="EZ60" s="1502"/>
      <c r="FA60" s="1502"/>
      <c r="FB60" s="1502"/>
      <c r="FC60" s="1502"/>
      <c r="FD60" s="1502"/>
      <c r="FE60" s="1502"/>
      <c r="FF60" s="1502"/>
      <c r="FG60" s="1502"/>
      <c r="FH60" s="1502"/>
      <c r="FI60" s="1502"/>
      <c r="FJ60" s="1502"/>
      <c r="FK60" s="1502"/>
      <c r="FL60" s="1502"/>
      <c r="FM60" s="1502"/>
      <c r="FN60" s="1502"/>
      <c r="FO60" s="1502"/>
      <c r="FP60" s="1502"/>
      <c r="FQ60" s="1502"/>
      <c r="FR60" s="1502"/>
      <c r="FS60" s="1502"/>
      <c r="FT60" s="1502"/>
      <c r="FU60" s="1502"/>
      <c r="FV60" s="1502"/>
      <c r="FW60" s="1502"/>
      <c r="FX60" s="1502"/>
      <c r="FY60" s="1502"/>
      <c r="FZ60" s="1502"/>
      <c r="GA60" s="1502"/>
      <c r="GB60" s="1502"/>
      <c r="GC60" s="1502"/>
      <c r="GD60" s="1502"/>
      <c r="GE60" s="1502"/>
      <c r="GF60" s="1502"/>
      <c r="GG60" s="1502"/>
      <c r="GH60" s="1502"/>
      <c r="GI60" s="1502"/>
      <c r="GJ60" s="1502"/>
      <c r="GK60" s="1502"/>
      <c r="GL60" s="1502"/>
      <c r="GM60" s="1502"/>
      <c r="GN60" s="1502"/>
      <c r="GO60" s="1502"/>
      <c r="GP60" s="1502"/>
      <c r="GQ60" s="1502"/>
      <c r="GR60" s="1502"/>
      <c r="GS60" s="1502"/>
      <c r="GT60" s="1502"/>
      <c r="GU60" s="1502"/>
      <c r="GV60" s="1502"/>
      <c r="GW60" s="1502"/>
      <c r="GX60" s="1502"/>
      <c r="GY60" s="1502"/>
      <c r="GZ60" s="1502"/>
      <c r="HA60" s="1502"/>
      <c r="HB60" s="1502"/>
      <c r="HC60" s="1502"/>
      <c r="HD60" s="1502"/>
      <c r="HE60" s="1502"/>
      <c r="HF60" s="1502"/>
      <c r="HG60" s="1502"/>
      <c r="HH60" s="1502"/>
      <c r="HI60" s="1502"/>
      <c r="HJ60" s="1502"/>
      <c r="HK60" s="1502"/>
      <c r="HL60" s="1502"/>
      <c r="HM60" s="1502"/>
      <c r="HN60" s="1502"/>
      <c r="HO60" s="1502"/>
      <c r="HP60" s="1502"/>
      <c r="HQ60" s="1502"/>
      <c r="HR60" s="1502"/>
      <c r="HS60" s="1502"/>
      <c r="HT60" s="1502"/>
      <c r="HU60" s="1502"/>
      <c r="HV60" s="1502"/>
      <c r="HW60" s="1502"/>
      <c r="HX60" s="1502"/>
      <c r="HY60" s="1502"/>
      <c r="HZ60" s="1502"/>
      <c r="IA60" s="1502"/>
      <c r="IB60" s="1502"/>
      <c r="IC60" s="1502"/>
      <c r="ID60" s="1502"/>
      <c r="IE60" s="1502"/>
      <c r="IF60" s="1502"/>
      <c r="IG60" s="1502"/>
      <c r="IH60" s="1502"/>
      <c r="II60" s="1502"/>
      <c r="IJ60" s="1502"/>
      <c r="IK60" s="1502"/>
      <c r="IL60" s="1502"/>
      <c r="IM60" s="1502"/>
      <c r="IN60" s="1502"/>
      <c r="IO60" s="1502"/>
      <c r="IP60" s="1502"/>
      <c r="IQ60" s="1502"/>
      <c r="IR60" s="1502"/>
      <c r="IS60" s="1502"/>
      <c r="IT60" s="1502"/>
      <c r="IU60" s="1502"/>
    </row>
    <row r="61" spans="1:255">
      <c r="A61" s="1940"/>
      <c r="B61" s="1517"/>
      <c r="C61" s="1517"/>
      <c r="D61" s="1517"/>
      <c r="E61" s="2237"/>
      <c r="F61" s="1940"/>
      <c r="G61" s="1517"/>
      <c r="H61" s="1517"/>
      <c r="I61" s="1517"/>
      <c r="J61" s="1517"/>
      <c r="K61" s="1517"/>
      <c r="L61" s="1517"/>
      <c r="M61" s="2237"/>
      <c r="N61" s="1940"/>
      <c r="O61" s="1517"/>
      <c r="P61" s="1517"/>
      <c r="Q61" s="1517"/>
      <c r="R61" s="1517"/>
      <c r="S61" s="1918"/>
      <c r="T61" s="1502"/>
      <c r="U61" s="1502"/>
      <c r="V61" s="1502"/>
      <c r="W61" s="1502"/>
      <c r="X61" s="1502"/>
      <c r="Y61" s="1502"/>
      <c r="Z61" s="1502"/>
      <c r="AA61" s="1502"/>
      <c r="AB61" s="1502"/>
      <c r="AC61" s="1502"/>
      <c r="AD61" s="1502"/>
      <c r="AE61" s="1502"/>
      <c r="AF61" s="1502"/>
      <c r="AG61" s="1502"/>
      <c r="AH61" s="1502"/>
      <c r="AI61" s="1502"/>
      <c r="AJ61" s="1502"/>
      <c r="AK61" s="1502"/>
      <c r="AL61" s="1502"/>
      <c r="AM61" s="1502"/>
      <c r="AN61" s="1502"/>
      <c r="AO61" s="1502"/>
      <c r="AP61" s="1502"/>
      <c r="AQ61" s="1502"/>
      <c r="AR61" s="1502"/>
      <c r="AS61" s="1502"/>
      <c r="AT61" s="1502"/>
      <c r="AU61" s="1502"/>
      <c r="AV61" s="1502"/>
      <c r="AW61" s="1502"/>
      <c r="AX61" s="1502"/>
      <c r="AY61" s="1502"/>
      <c r="AZ61" s="1502"/>
      <c r="BA61" s="1502"/>
      <c r="BB61" s="1502"/>
      <c r="BC61" s="1502"/>
      <c r="BD61" s="1502"/>
      <c r="BE61" s="1502"/>
      <c r="BF61" s="1502"/>
      <c r="BG61" s="1502"/>
      <c r="BH61" s="1502"/>
      <c r="BI61" s="1502"/>
      <c r="BJ61" s="1502"/>
      <c r="BK61" s="1502"/>
      <c r="BL61" s="1502"/>
      <c r="BM61" s="1502"/>
      <c r="BN61" s="1502"/>
      <c r="BO61" s="1502"/>
      <c r="BP61" s="1502"/>
      <c r="BQ61" s="1502"/>
      <c r="BR61" s="1502"/>
      <c r="BS61" s="1502"/>
      <c r="BT61" s="1502"/>
      <c r="BU61" s="1502"/>
      <c r="BV61" s="1502"/>
      <c r="BW61" s="1502"/>
      <c r="BX61" s="1502"/>
      <c r="BY61" s="1502"/>
      <c r="BZ61" s="1502"/>
      <c r="CA61" s="1502"/>
      <c r="CB61" s="1502"/>
      <c r="CC61" s="1502"/>
      <c r="CD61" s="1502"/>
      <c r="CE61" s="1502"/>
      <c r="CF61" s="1502"/>
      <c r="CG61" s="1502"/>
      <c r="CH61" s="1502"/>
      <c r="CI61" s="1502"/>
      <c r="CJ61" s="1502"/>
      <c r="CK61" s="1502"/>
      <c r="CL61" s="1502"/>
      <c r="CM61" s="1502"/>
      <c r="CN61" s="1502"/>
      <c r="CO61" s="1502"/>
      <c r="CP61" s="1502"/>
      <c r="CQ61" s="1502"/>
      <c r="CR61" s="1502"/>
      <c r="CS61" s="1502"/>
      <c r="CT61" s="1502"/>
      <c r="CU61" s="1502"/>
      <c r="CV61" s="1502"/>
      <c r="CW61" s="1502"/>
      <c r="CX61" s="1502"/>
      <c r="CY61" s="1502"/>
      <c r="CZ61" s="1502"/>
      <c r="DA61" s="1502"/>
      <c r="DB61" s="1502"/>
      <c r="DC61" s="1502"/>
      <c r="DD61" s="1502"/>
      <c r="DE61" s="1502"/>
      <c r="DF61" s="1502"/>
      <c r="DG61" s="1502"/>
      <c r="DH61" s="1502"/>
      <c r="DI61" s="1502"/>
      <c r="DJ61" s="1502"/>
      <c r="DK61" s="1502"/>
      <c r="DL61" s="1502"/>
      <c r="DM61" s="1502"/>
      <c r="DN61" s="1502"/>
      <c r="DO61" s="1502"/>
      <c r="DP61" s="1502"/>
      <c r="DQ61" s="1502"/>
      <c r="DR61" s="1502"/>
      <c r="DS61" s="1502"/>
      <c r="DT61" s="1502"/>
      <c r="DU61" s="1502"/>
      <c r="DV61" s="1502"/>
      <c r="DW61" s="1502"/>
      <c r="DX61" s="1502"/>
      <c r="DY61" s="1502"/>
      <c r="DZ61" s="1502"/>
      <c r="EA61" s="1502"/>
      <c r="EB61" s="1502"/>
      <c r="EC61" s="1502"/>
      <c r="ED61" s="1502"/>
      <c r="EE61" s="1502"/>
      <c r="EF61" s="1502"/>
      <c r="EG61" s="1502"/>
      <c r="EH61" s="1502"/>
      <c r="EI61" s="1502"/>
      <c r="EJ61" s="1502"/>
      <c r="EK61" s="1502"/>
      <c r="EL61" s="1502"/>
      <c r="EM61" s="1502"/>
      <c r="EN61" s="1502"/>
      <c r="EO61" s="1502"/>
      <c r="EP61" s="1502"/>
      <c r="EQ61" s="1502"/>
      <c r="ER61" s="1502"/>
      <c r="ES61" s="1502"/>
      <c r="ET61" s="1502"/>
      <c r="EU61" s="1502"/>
      <c r="EV61" s="1502"/>
      <c r="EW61" s="1502"/>
      <c r="EX61" s="1502"/>
      <c r="EY61" s="1502"/>
      <c r="EZ61" s="1502"/>
      <c r="FA61" s="1502"/>
      <c r="FB61" s="1502"/>
      <c r="FC61" s="1502"/>
      <c r="FD61" s="1502"/>
      <c r="FE61" s="1502"/>
      <c r="FF61" s="1502"/>
      <c r="FG61" s="1502"/>
      <c r="FH61" s="1502"/>
      <c r="FI61" s="1502"/>
      <c r="FJ61" s="1502"/>
      <c r="FK61" s="1502"/>
      <c r="FL61" s="1502"/>
      <c r="FM61" s="1502"/>
      <c r="FN61" s="1502"/>
      <c r="FO61" s="1502"/>
      <c r="FP61" s="1502"/>
      <c r="FQ61" s="1502"/>
      <c r="FR61" s="1502"/>
      <c r="FS61" s="1502"/>
      <c r="FT61" s="1502"/>
      <c r="FU61" s="1502"/>
      <c r="FV61" s="1502"/>
      <c r="FW61" s="1502"/>
      <c r="FX61" s="1502"/>
      <c r="FY61" s="1502"/>
      <c r="FZ61" s="1502"/>
      <c r="GA61" s="1502"/>
      <c r="GB61" s="1502"/>
      <c r="GC61" s="1502"/>
      <c r="GD61" s="1502"/>
      <c r="GE61" s="1502"/>
      <c r="GF61" s="1502"/>
      <c r="GG61" s="1502"/>
      <c r="GH61" s="1502"/>
      <c r="GI61" s="1502"/>
      <c r="GJ61" s="1502"/>
      <c r="GK61" s="1502"/>
      <c r="GL61" s="1502"/>
      <c r="GM61" s="1502"/>
      <c r="GN61" s="1502"/>
      <c r="GO61" s="1502"/>
      <c r="GP61" s="1502"/>
      <c r="GQ61" s="1502"/>
      <c r="GR61" s="1502"/>
      <c r="GS61" s="1502"/>
      <c r="GT61" s="1502"/>
      <c r="GU61" s="1502"/>
      <c r="GV61" s="1502"/>
      <c r="GW61" s="1502"/>
      <c r="GX61" s="1502"/>
      <c r="GY61" s="1502"/>
      <c r="GZ61" s="1502"/>
      <c r="HA61" s="1502"/>
      <c r="HB61" s="1502"/>
      <c r="HC61" s="1502"/>
      <c r="HD61" s="1502"/>
      <c r="HE61" s="1502"/>
      <c r="HF61" s="1502"/>
      <c r="HG61" s="1502"/>
      <c r="HH61" s="1502"/>
      <c r="HI61" s="1502"/>
      <c r="HJ61" s="1502"/>
      <c r="HK61" s="1502"/>
      <c r="HL61" s="1502"/>
      <c r="HM61" s="1502"/>
      <c r="HN61" s="1502"/>
      <c r="HO61" s="1502"/>
      <c r="HP61" s="1502"/>
      <c r="HQ61" s="1502"/>
      <c r="HR61" s="1502"/>
      <c r="HS61" s="1502"/>
      <c r="HT61" s="1502"/>
      <c r="HU61" s="1502"/>
      <c r="HV61" s="1502"/>
      <c r="HW61" s="1502"/>
      <c r="HX61" s="1502"/>
      <c r="HY61" s="1502"/>
      <c r="HZ61" s="1502"/>
      <c r="IA61" s="1502"/>
      <c r="IB61" s="1502"/>
      <c r="IC61" s="1502"/>
      <c r="ID61" s="1502"/>
      <c r="IE61" s="1502"/>
      <c r="IF61" s="1502"/>
      <c r="IG61" s="1502"/>
      <c r="IH61" s="1502"/>
      <c r="II61" s="1502"/>
      <c r="IJ61" s="1502"/>
      <c r="IK61" s="1502"/>
      <c r="IL61" s="1502"/>
      <c r="IM61" s="1502"/>
      <c r="IN61" s="1502"/>
      <c r="IO61" s="1502"/>
      <c r="IP61" s="1502"/>
      <c r="IQ61" s="1502"/>
      <c r="IR61" s="1502"/>
      <c r="IS61" s="1502"/>
      <c r="IT61" s="1502"/>
      <c r="IU61" s="1502"/>
    </row>
    <row r="62" spans="1:255">
      <c r="A62" s="1940"/>
      <c r="B62" s="1517"/>
      <c r="C62" s="1517"/>
      <c r="D62" s="1517"/>
      <c r="E62" s="2237"/>
      <c r="F62" s="1940"/>
      <c r="G62" s="1517"/>
      <c r="H62" s="1517"/>
      <c r="I62" s="1517"/>
      <c r="J62" s="1517"/>
      <c r="K62" s="1517"/>
      <c r="L62" s="1517"/>
      <c r="M62" s="2237"/>
      <c r="N62" s="1940"/>
      <c r="O62" s="1517"/>
      <c r="P62" s="1517"/>
      <c r="Q62" s="1517"/>
      <c r="R62" s="1517"/>
      <c r="S62" s="1918"/>
      <c r="T62" s="1502"/>
      <c r="U62" s="1502"/>
      <c r="V62" s="1502"/>
      <c r="W62" s="1502"/>
      <c r="X62" s="1502"/>
      <c r="Y62" s="1502"/>
      <c r="Z62" s="1502"/>
      <c r="AA62" s="1502"/>
      <c r="AB62" s="1502"/>
      <c r="AC62" s="1502"/>
      <c r="AD62" s="1502"/>
      <c r="AE62" s="1502"/>
      <c r="AF62" s="1502"/>
      <c r="AG62" s="1502"/>
      <c r="AH62" s="1502"/>
      <c r="AI62" s="1502"/>
      <c r="AJ62" s="1502"/>
      <c r="AK62" s="1502"/>
      <c r="AL62" s="1502"/>
      <c r="AM62" s="1502"/>
      <c r="AN62" s="1502"/>
      <c r="AO62" s="1502"/>
      <c r="AP62" s="1502"/>
      <c r="AQ62" s="1502"/>
      <c r="AR62" s="1502"/>
      <c r="AS62" s="1502"/>
      <c r="AT62" s="1502"/>
      <c r="AU62" s="1502"/>
      <c r="AV62" s="1502"/>
      <c r="AW62" s="1502"/>
      <c r="AX62" s="1502"/>
      <c r="AY62" s="1502"/>
      <c r="AZ62" s="1502"/>
      <c r="BA62" s="1502"/>
      <c r="BB62" s="1502"/>
      <c r="BC62" s="1502"/>
      <c r="BD62" s="1502"/>
      <c r="BE62" s="1502"/>
      <c r="BF62" s="1502"/>
      <c r="BG62" s="1502"/>
      <c r="BH62" s="1502"/>
      <c r="BI62" s="1502"/>
      <c r="BJ62" s="1502"/>
      <c r="BK62" s="1502"/>
      <c r="BL62" s="1502"/>
      <c r="BM62" s="1502"/>
      <c r="BN62" s="1502"/>
      <c r="BO62" s="1502"/>
      <c r="BP62" s="1502"/>
      <c r="BQ62" s="1502"/>
      <c r="BR62" s="1502"/>
      <c r="BS62" s="1502"/>
      <c r="BT62" s="1502"/>
      <c r="BU62" s="1502"/>
      <c r="BV62" s="1502"/>
      <c r="BW62" s="1502"/>
      <c r="BX62" s="1502"/>
      <c r="BY62" s="1502"/>
      <c r="BZ62" s="1502"/>
      <c r="CA62" s="1502"/>
      <c r="CB62" s="1502"/>
      <c r="CC62" s="1502"/>
      <c r="CD62" s="1502"/>
      <c r="CE62" s="1502"/>
      <c r="CF62" s="1502"/>
      <c r="CG62" s="1502"/>
      <c r="CH62" s="1502"/>
      <c r="CI62" s="1502"/>
      <c r="CJ62" s="1502"/>
      <c r="CK62" s="1502"/>
      <c r="CL62" s="1502"/>
      <c r="CM62" s="1502"/>
      <c r="CN62" s="1502"/>
      <c r="CO62" s="1502"/>
      <c r="CP62" s="1502"/>
      <c r="CQ62" s="1502"/>
      <c r="CR62" s="1502"/>
      <c r="CS62" s="1502"/>
      <c r="CT62" s="1502"/>
      <c r="CU62" s="1502"/>
      <c r="CV62" s="1502"/>
      <c r="CW62" s="1502"/>
      <c r="CX62" s="1502"/>
      <c r="CY62" s="1502"/>
      <c r="CZ62" s="1502"/>
      <c r="DA62" s="1502"/>
      <c r="DB62" s="1502"/>
      <c r="DC62" s="1502"/>
      <c r="DD62" s="1502"/>
      <c r="DE62" s="1502"/>
      <c r="DF62" s="1502"/>
      <c r="DG62" s="1502"/>
      <c r="DH62" s="1502"/>
      <c r="DI62" s="1502"/>
      <c r="DJ62" s="1502"/>
      <c r="DK62" s="1502"/>
      <c r="DL62" s="1502"/>
      <c r="DM62" s="1502"/>
      <c r="DN62" s="1502"/>
      <c r="DO62" s="1502"/>
      <c r="DP62" s="1502"/>
      <c r="DQ62" s="1502"/>
      <c r="DR62" s="1502"/>
      <c r="DS62" s="1502"/>
      <c r="DT62" s="1502"/>
      <c r="DU62" s="1502"/>
      <c r="DV62" s="1502"/>
      <c r="DW62" s="1502"/>
      <c r="DX62" s="1502"/>
      <c r="DY62" s="1502"/>
      <c r="DZ62" s="1502"/>
      <c r="EA62" s="1502"/>
      <c r="EB62" s="1502"/>
      <c r="EC62" s="1502"/>
      <c r="ED62" s="1502"/>
      <c r="EE62" s="1502"/>
      <c r="EF62" s="1502"/>
      <c r="EG62" s="1502"/>
      <c r="EH62" s="1502"/>
      <c r="EI62" s="1502"/>
      <c r="EJ62" s="1502"/>
      <c r="EK62" s="1502"/>
      <c r="EL62" s="1502"/>
      <c r="EM62" s="1502"/>
      <c r="EN62" s="1502"/>
      <c r="EO62" s="1502"/>
      <c r="EP62" s="1502"/>
      <c r="EQ62" s="1502"/>
      <c r="ER62" s="1502"/>
      <c r="ES62" s="1502"/>
      <c r="ET62" s="1502"/>
      <c r="EU62" s="1502"/>
      <c r="EV62" s="1502"/>
      <c r="EW62" s="1502"/>
      <c r="EX62" s="1502"/>
      <c r="EY62" s="1502"/>
      <c r="EZ62" s="1502"/>
      <c r="FA62" s="1502"/>
      <c r="FB62" s="1502"/>
      <c r="FC62" s="1502"/>
      <c r="FD62" s="1502"/>
      <c r="FE62" s="1502"/>
      <c r="FF62" s="1502"/>
      <c r="FG62" s="1502"/>
      <c r="FH62" s="1502"/>
      <c r="FI62" s="1502"/>
      <c r="FJ62" s="1502"/>
      <c r="FK62" s="1502"/>
      <c r="FL62" s="1502"/>
      <c r="FM62" s="1502"/>
      <c r="FN62" s="1502"/>
      <c r="FO62" s="1502"/>
      <c r="FP62" s="1502"/>
      <c r="FQ62" s="1502"/>
      <c r="FR62" s="1502"/>
      <c r="FS62" s="1502"/>
      <c r="FT62" s="1502"/>
      <c r="FU62" s="1502"/>
      <c r="FV62" s="1502"/>
      <c r="FW62" s="1502"/>
      <c r="FX62" s="1502"/>
      <c r="FY62" s="1502"/>
      <c r="FZ62" s="1502"/>
      <c r="GA62" s="1502"/>
      <c r="GB62" s="1502"/>
      <c r="GC62" s="1502"/>
      <c r="GD62" s="1502"/>
      <c r="GE62" s="1502"/>
      <c r="GF62" s="1502"/>
      <c r="GG62" s="1502"/>
      <c r="GH62" s="1502"/>
      <c r="GI62" s="1502"/>
      <c r="GJ62" s="1502"/>
      <c r="GK62" s="1502"/>
      <c r="GL62" s="1502"/>
      <c r="GM62" s="1502"/>
      <c r="GN62" s="1502"/>
      <c r="GO62" s="1502"/>
      <c r="GP62" s="1502"/>
      <c r="GQ62" s="1502"/>
      <c r="GR62" s="1502"/>
      <c r="GS62" s="1502"/>
      <c r="GT62" s="1502"/>
      <c r="GU62" s="1502"/>
      <c r="GV62" s="1502"/>
      <c r="GW62" s="1502"/>
      <c r="GX62" s="1502"/>
      <c r="GY62" s="1502"/>
      <c r="GZ62" s="1502"/>
      <c r="HA62" s="1502"/>
      <c r="HB62" s="1502"/>
      <c r="HC62" s="1502"/>
      <c r="HD62" s="1502"/>
      <c r="HE62" s="1502"/>
      <c r="HF62" s="1502"/>
      <c r="HG62" s="1502"/>
      <c r="HH62" s="1502"/>
      <c r="HI62" s="1502"/>
      <c r="HJ62" s="1502"/>
      <c r="HK62" s="1502"/>
      <c r="HL62" s="1502"/>
      <c r="HM62" s="1502"/>
      <c r="HN62" s="1502"/>
      <c r="HO62" s="1502"/>
      <c r="HP62" s="1502"/>
      <c r="HQ62" s="1502"/>
      <c r="HR62" s="1502"/>
      <c r="HS62" s="1502"/>
      <c r="HT62" s="1502"/>
      <c r="HU62" s="1502"/>
      <c r="HV62" s="1502"/>
      <c r="HW62" s="1502"/>
      <c r="HX62" s="1502"/>
      <c r="HY62" s="1502"/>
      <c r="HZ62" s="1502"/>
      <c r="IA62" s="1502"/>
      <c r="IB62" s="1502"/>
      <c r="IC62" s="1502"/>
      <c r="ID62" s="1502"/>
      <c r="IE62" s="1502"/>
      <c r="IF62" s="1502"/>
      <c r="IG62" s="1502"/>
      <c r="IH62" s="1502"/>
      <c r="II62" s="1502"/>
      <c r="IJ62" s="1502"/>
      <c r="IK62" s="1502"/>
      <c r="IL62" s="1502"/>
      <c r="IM62" s="1502"/>
      <c r="IN62" s="1502"/>
      <c r="IO62" s="1502"/>
      <c r="IP62" s="1502"/>
      <c r="IQ62" s="1502"/>
      <c r="IR62" s="1502"/>
      <c r="IS62" s="1502"/>
      <c r="IT62" s="1502"/>
      <c r="IU62" s="1502"/>
    </row>
    <row r="63" spans="1:255">
      <c r="A63" s="1940"/>
      <c r="B63" s="1517"/>
      <c r="C63" s="1517"/>
      <c r="D63" s="1517"/>
      <c r="E63" s="2237"/>
      <c r="F63" s="1940"/>
      <c r="G63" s="1517"/>
      <c r="H63" s="1517"/>
      <c r="I63" s="1517"/>
      <c r="J63" s="1517"/>
      <c r="K63" s="1517"/>
      <c r="L63" s="1517"/>
      <c r="M63" s="2237"/>
      <c r="N63" s="1940"/>
      <c r="O63" s="1517"/>
      <c r="P63" s="1517"/>
      <c r="Q63" s="1517"/>
      <c r="R63" s="1517"/>
      <c r="S63" s="1918"/>
      <c r="T63" s="1502"/>
      <c r="U63" s="1502"/>
      <c r="V63" s="1502"/>
      <c r="W63" s="1502"/>
      <c r="X63" s="1502"/>
      <c r="Y63" s="1502"/>
      <c r="Z63" s="1502"/>
      <c r="AA63" s="1502"/>
      <c r="AB63" s="1502"/>
      <c r="AC63" s="1502"/>
      <c r="AD63" s="1502"/>
      <c r="AE63" s="1502"/>
      <c r="AF63" s="1502"/>
      <c r="AG63" s="1502"/>
      <c r="AH63" s="1502"/>
      <c r="AI63" s="1502"/>
      <c r="AJ63" s="1502"/>
      <c r="AK63" s="1502"/>
      <c r="AL63" s="1502"/>
      <c r="AM63" s="1502"/>
      <c r="AN63" s="1502"/>
      <c r="AO63" s="1502"/>
      <c r="AP63" s="1502"/>
      <c r="AQ63" s="1502"/>
      <c r="AR63" s="1502"/>
      <c r="AS63" s="1502"/>
      <c r="AT63" s="1502"/>
      <c r="AU63" s="1502"/>
      <c r="AV63" s="1502"/>
      <c r="AW63" s="1502"/>
      <c r="AX63" s="1502"/>
      <c r="AY63" s="1502"/>
      <c r="AZ63" s="1502"/>
      <c r="BA63" s="1502"/>
      <c r="BB63" s="1502"/>
      <c r="BC63" s="1502"/>
      <c r="BD63" s="1502"/>
      <c r="BE63" s="1502"/>
      <c r="BF63" s="1502"/>
      <c r="BG63" s="1502"/>
      <c r="BH63" s="1502"/>
      <c r="BI63" s="1502"/>
      <c r="BJ63" s="1502"/>
      <c r="BK63" s="1502"/>
      <c r="BL63" s="1502"/>
      <c r="BM63" s="1502"/>
      <c r="BN63" s="1502"/>
      <c r="BO63" s="1502"/>
      <c r="BP63" s="1502"/>
      <c r="BQ63" s="1502"/>
      <c r="BR63" s="1502"/>
      <c r="BS63" s="1502"/>
      <c r="BT63" s="1502"/>
      <c r="BU63" s="1502"/>
      <c r="BV63" s="1502"/>
      <c r="BW63" s="1502"/>
      <c r="BX63" s="1502"/>
      <c r="BY63" s="1502"/>
      <c r="BZ63" s="1502"/>
      <c r="CA63" s="1502"/>
      <c r="CB63" s="1502"/>
      <c r="CC63" s="1502"/>
      <c r="CD63" s="1502"/>
      <c r="CE63" s="1502"/>
      <c r="CF63" s="1502"/>
      <c r="CG63" s="1502"/>
      <c r="CH63" s="1502"/>
      <c r="CI63" s="1502"/>
      <c r="CJ63" s="1502"/>
      <c r="CK63" s="1502"/>
      <c r="CL63" s="1502"/>
      <c r="CM63" s="1502"/>
      <c r="CN63" s="1502"/>
      <c r="CO63" s="1502"/>
      <c r="CP63" s="1502"/>
      <c r="CQ63" s="1502"/>
      <c r="CR63" s="1502"/>
      <c r="CS63" s="1502"/>
      <c r="CT63" s="1502"/>
      <c r="CU63" s="1502"/>
      <c r="CV63" s="1502"/>
      <c r="CW63" s="1502"/>
      <c r="CX63" s="1502"/>
      <c r="CY63" s="1502"/>
      <c r="CZ63" s="1502"/>
      <c r="DA63" s="1502"/>
      <c r="DB63" s="1502"/>
      <c r="DC63" s="1502"/>
      <c r="DD63" s="1502"/>
      <c r="DE63" s="1502"/>
      <c r="DF63" s="1502"/>
      <c r="DG63" s="1502"/>
      <c r="DH63" s="1502"/>
      <c r="DI63" s="1502"/>
      <c r="DJ63" s="1502"/>
      <c r="DK63" s="1502"/>
      <c r="DL63" s="1502"/>
      <c r="DM63" s="1502"/>
      <c r="DN63" s="1502"/>
      <c r="DO63" s="1502"/>
      <c r="DP63" s="1502"/>
      <c r="DQ63" s="1502"/>
      <c r="DR63" s="1502"/>
      <c r="DS63" s="1502"/>
      <c r="DT63" s="1502"/>
      <c r="DU63" s="1502"/>
      <c r="DV63" s="1502"/>
      <c r="DW63" s="1502"/>
      <c r="DX63" s="1502"/>
      <c r="DY63" s="1502"/>
      <c r="DZ63" s="1502"/>
      <c r="EA63" s="1502"/>
      <c r="EB63" s="1502"/>
      <c r="EC63" s="1502"/>
      <c r="ED63" s="1502"/>
      <c r="EE63" s="1502"/>
      <c r="EF63" s="1502"/>
      <c r="EG63" s="1502"/>
      <c r="EH63" s="1502"/>
      <c r="EI63" s="1502"/>
      <c r="EJ63" s="1502"/>
      <c r="EK63" s="1502"/>
      <c r="EL63" s="1502"/>
      <c r="EM63" s="1502"/>
      <c r="EN63" s="1502"/>
      <c r="EO63" s="1502"/>
      <c r="EP63" s="1502"/>
      <c r="EQ63" s="1502"/>
      <c r="ER63" s="1502"/>
      <c r="ES63" s="1502"/>
      <c r="ET63" s="1502"/>
      <c r="EU63" s="1502"/>
      <c r="EV63" s="1502"/>
      <c r="EW63" s="1502"/>
      <c r="EX63" s="1502"/>
      <c r="EY63" s="1502"/>
      <c r="EZ63" s="1502"/>
      <c r="FA63" s="1502"/>
      <c r="FB63" s="1502"/>
      <c r="FC63" s="1502"/>
      <c r="FD63" s="1502"/>
      <c r="FE63" s="1502"/>
      <c r="FF63" s="1502"/>
      <c r="FG63" s="1502"/>
      <c r="FH63" s="1502"/>
      <c r="FI63" s="1502"/>
      <c r="FJ63" s="1502"/>
      <c r="FK63" s="1502"/>
      <c r="FL63" s="1502"/>
      <c r="FM63" s="1502"/>
      <c r="FN63" s="1502"/>
      <c r="FO63" s="1502"/>
      <c r="FP63" s="1502"/>
      <c r="FQ63" s="1502"/>
      <c r="FR63" s="1502"/>
      <c r="FS63" s="1502"/>
      <c r="FT63" s="1502"/>
      <c r="FU63" s="1502"/>
      <c r="FV63" s="1502"/>
      <c r="FW63" s="1502"/>
      <c r="FX63" s="1502"/>
      <c r="FY63" s="1502"/>
      <c r="FZ63" s="1502"/>
      <c r="GA63" s="1502"/>
      <c r="GB63" s="1502"/>
      <c r="GC63" s="1502"/>
      <c r="GD63" s="1502"/>
      <c r="GE63" s="1502"/>
      <c r="GF63" s="1502"/>
      <c r="GG63" s="1502"/>
      <c r="GH63" s="1502"/>
      <c r="GI63" s="1502"/>
      <c r="GJ63" s="1502"/>
      <c r="GK63" s="1502"/>
      <c r="GL63" s="1502"/>
      <c r="GM63" s="1502"/>
      <c r="GN63" s="1502"/>
      <c r="GO63" s="1502"/>
      <c r="GP63" s="1502"/>
      <c r="GQ63" s="1502"/>
      <c r="GR63" s="1502"/>
      <c r="GS63" s="1502"/>
      <c r="GT63" s="1502"/>
      <c r="GU63" s="1502"/>
      <c r="GV63" s="1502"/>
      <c r="GW63" s="1502"/>
      <c r="GX63" s="1502"/>
      <c r="GY63" s="1502"/>
      <c r="GZ63" s="1502"/>
      <c r="HA63" s="1502"/>
      <c r="HB63" s="1502"/>
      <c r="HC63" s="1502"/>
      <c r="HD63" s="1502"/>
      <c r="HE63" s="1502"/>
      <c r="HF63" s="1502"/>
      <c r="HG63" s="1502"/>
      <c r="HH63" s="1502"/>
      <c r="HI63" s="1502"/>
      <c r="HJ63" s="1502"/>
      <c r="HK63" s="1502"/>
      <c r="HL63" s="1502"/>
      <c r="HM63" s="1502"/>
      <c r="HN63" s="1502"/>
      <c r="HO63" s="1502"/>
      <c r="HP63" s="1502"/>
      <c r="HQ63" s="1502"/>
      <c r="HR63" s="1502"/>
      <c r="HS63" s="1502"/>
      <c r="HT63" s="1502"/>
      <c r="HU63" s="1502"/>
      <c r="HV63" s="1502"/>
      <c r="HW63" s="1502"/>
      <c r="HX63" s="1502"/>
      <c r="HY63" s="1502"/>
      <c r="HZ63" s="1502"/>
      <c r="IA63" s="1502"/>
      <c r="IB63" s="1502"/>
      <c r="IC63" s="1502"/>
      <c r="ID63" s="1502"/>
      <c r="IE63" s="1502"/>
      <c r="IF63" s="1502"/>
      <c r="IG63" s="1502"/>
      <c r="IH63" s="1502"/>
      <c r="II63" s="1502"/>
      <c r="IJ63" s="1502"/>
      <c r="IK63" s="1502"/>
      <c r="IL63" s="1502"/>
      <c r="IM63" s="1502"/>
      <c r="IN63" s="1502"/>
      <c r="IO63" s="1502"/>
      <c r="IP63" s="1502"/>
      <c r="IQ63" s="1502"/>
      <c r="IR63" s="1502"/>
      <c r="IS63" s="1502"/>
      <c r="IT63" s="1502"/>
      <c r="IU63" s="1502"/>
    </row>
    <row r="64" spans="1:255">
      <c r="A64" s="1940"/>
      <c r="B64" s="1517"/>
      <c r="C64" s="1517"/>
      <c r="D64" s="1517"/>
      <c r="E64" s="2237"/>
      <c r="F64" s="1940"/>
      <c r="G64" s="1517"/>
      <c r="H64" s="1517"/>
      <c r="I64" s="1517"/>
      <c r="J64" s="1517"/>
      <c r="K64" s="1517"/>
      <c r="L64" s="1517"/>
      <c r="M64" s="2237"/>
      <c r="N64" s="1940"/>
      <c r="O64" s="1517"/>
      <c r="P64" s="1517"/>
      <c r="Q64" s="1517"/>
      <c r="R64" s="1517"/>
      <c r="S64" s="1918"/>
      <c r="T64" s="1502"/>
      <c r="U64" s="1502"/>
      <c r="V64" s="1502"/>
      <c r="W64" s="1502"/>
      <c r="X64" s="1502"/>
      <c r="Y64" s="1502"/>
      <c r="Z64" s="1502"/>
      <c r="AA64" s="1502"/>
      <c r="AB64" s="1502"/>
      <c r="AC64" s="1502"/>
      <c r="AD64" s="1502"/>
      <c r="AE64" s="1502"/>
      <c r="AF64" s="1502"/>
      <c r="AG64" s="1502"/>
      <c r="AH64" s="1502"/>
      <c r="AI64" s="1502"/>
      <c r="AJ64" s="1502"/>
      <c r="AK64" s="1502"/>
      <c r="AL64" s="1502"/>
      <c r="AM64" s="1502"/>
      <c r="AN64" s="1502"/>
      <c r="AO64" s="1502"/>
      <c r="AP64" s="1502"/>
      <c r="AQ64" s="1502"/>
      <c r="AR64" s="1502"/>
      <c r="AS64" s="1502"/>
      <c r="AT64" s="1502"/>
      <c r="AU64" s="1502"/>
      <c r="AV64" s="1502"/>
      <c r="AW64" s="1502"/>
      <c r="AX64" s="1502"/>
      <c r="AY64" s="1502"/>
      <c r="AZ64" s="1502"/>
      <c r="BA64" s="1502"/>
      <c r="BB64" s="1502"/>
      <c r="BC64" s="1502"/>
      <c r="BD64" s="1502"/>
      <c r="BE64" s="1502"/>
      <c r="BF64" s="1502"/>
      <c r="BG64" s="1502"/>
      <c r="BH64" s="1502"/>
      <c r="BI64" s="1502"/>
      <c r="BJ64" s="1502"/>
      <c r="BK64" s="1502"/>
      <c r="BL64" s="1502"/>
      <c r="BM64" s="1502"/>
      <c r="BN64" s="1502"/>
      <c r="BO64" s="1502"/>
      <c r="BP64" s="1502"/>
      <c r="BQ64" s="1502"/>
      <c r="BR64" s="1502"/>
      <c r="BS64" s="1502"/>
      <c r="BT64" s="1502"/>
      <c r="BU64" s="1502"/>
      <c r="BV64" s="1502"/>
      <c r="BW64" s="1502"/>
      <c r="BX64" s="1502"/>
      <c r="BY64" s="1502"/>
      <c r="BZ64" s="1502"/>
      <c r="CA64" s="1502"/>
      <c r="CB64" s="1502"/>
      <c r="CC64" s="1502"/>
      <c r="CD64" s="1502"/>
      <c r="CE64" s="1502"/>
      <c r="CF64" s="1502"/>
      <c r="CG64" s="1502"/>
      <c r="CH64" s="1502"/>
      <c r="CI64" s="1502"/>
      <c r="CJ64" s="1502"/>
      <c r="CK64" s="1502"/>
      <c r="CL64" s="1502"/>
      <c r="CM64" s="1502"/>
      <c r="CN64" s="1502"/>
      <c r="CO64" s="1502"/>
      <c r="CP64" s="1502"/>
      <c r="CQ64" s="1502"/>
      <c r="CR64" s="1502"/>
      <c r="CS64" s="1502"/>
      <c r="CT64" s="1502"/>
      <c r="CU64" s="1502"/>
      <c r="CV64" s="1502"/>
      <c r="CW64" s="1502"/>
      <c r="CX64" s="1502"/>
      <c r="CY64" s="1502"/>
      <c r="CZ64" s="1502"/>
      <c r="DA64" s="1502"/>
      <c r="DB64" s="1502"/>
      <c r="DC64" s="1502"/>
      <c r="DD64" s="1502"/>
      <c r="DE64" s="1502"/>
      <c r="DF64" s="1502"/>
      <c r="DG64" s="1502"/>
      <c r="DH64" s="1502"/>
      <c r="DI64" s="1502"/>
      <c r="DJ64" s="1502"/>
      <c r="DK64" s="1502"/>
      <c r="DL64" s="1502"/>
      <c r="DM64" s="1502"/>
      <c r="DN64" s="1502"/>
      <c r="DO64" s="1502"/>
      <c r="DP64" s="1502"/>
      <c r="DQ64" s="1502"/>
      <c r="DR64" s="1502"/>
      <c r="DS64" s="1502"/>
      <c r="DT64" s="1502"/>
      <c r="DU64" s="1502"/>
      <c r="DV64" s="1502"/>
      <c r="DW64" s="1502"/>
      <c r="DX64" s="1502"/>
      <c r="DY64" s="1502"/>
      <c r="DZ64" s="1502"/>
      <c r="EA64" s="1502"/>
      <c r="EB64" s="1502"/>
      <c r="EC64" s="1502"/>
      <c r="ED64" s="1502"/>
      <c r="EE64" s="1502"/>
      <c r="EF64" s="1502"/>
      <c r="EG64" s="1502"/>
      <c r="EH64" s="1502"/>
      <c r="EI64" s="1502"/>
      <c r="EJ64" s="1502"/>
      <c r="EK64" s="1502"/>
      <c r="EL64" s="1502"/>
      <c r="EM64" s="1502"/>
      <c r="EN64" s="1502"/>
      <c r="EO64" s="1502"/>
      <c r="EP64" s="1502"/>
      <c r="EQ64" s="1502"/>
      <c r="ER64" s="1502"/>
      <c r="ES64" s="1502"/>
      <c r="ET64" s="1502"/>
      <c r="EU64" s="1502"/>
      <c r="EV64" s="1502"/>
      <c r="EW64" s="1502"/>
      <c r="EX64" s="1502"/>
      <c r="EY64" s="1502"/>
      <c r="EZ64" s="1502"/>
      <c r="FA64" s="1502"/>
      <c r="FB64" s="1502"/>
      <c r="FC64" s="1502"/>
      <c r="FD64" s="1502"/>
      <c r="FE64" s="1502"/>
      <c r="FF64" s="1502"/>
      <c r="FG64" s="1502"/>
      <c r="FH64" s="1502"/>
      <c r="FI64" s="1502"/>
      <c r="FJ64" s="1502"/>
      <c r="FK64" s="1502"/>
      <c r="FL64" s="1502"/>
      <c r="FM64" s="1502"/>
      <c r="FN64" s="1502"/>
      <c r="FO64" s="1502"/>
      <c r="FP64" s="1502"/>
      <c r="FQ64" s="1502"/>
      <c r="FR64" s="1502"/>
      <c r="FS64" s="1502"/>
      <c r="FT64" s="1502"/>
      <c r="FU64" s="1502"/>
      <c r="FV64" s="1502"/>
      <c r="FW64" s="1502"/>
      <c r="FX64" s="1502"/>
      <c r="FY64" s="1502"/>
      <c r="FZ64" s="1502"/>
      <c r="GA64" s="1502"/>
      <c r="GB64" s="1502"/>
      <c r="GC64" s="1502"/>
      <c r="GD64" s="1502"/>
      <c r="GE64" s="1502"/>
      <c r="GF64" s="1502"/>
      <c r="GG64" s="1502"/>
      <c r="GH64" s="1502"/>
      <c r="GI64" s="1502"/>
      <c r="GJ64" s="1502"/>
      <c r="GK64" s="1502"/>
      <c r="GL64" s="1502"/>
      <c r="GM64" s="1502"/>
      <c r="GN64" s="1502"/>
      <c r="GO64" s="1502"/>
      <c r="GP64" s="1502"/>
      <c r="GQ64" s="1502"/>
      <c r="GR64" s="1502"/>
      <c r="GS64" s="1502"/>
      <c r="GT64" s="1502"/>
      <c r="GU64" s="1502"/>
      <c r="GV64" s="1502"/>
      <c r="GW64" s="1502"/>
      <c r="GX64" s="1502"/>
      <c r="GY64" s="1502"/>
      <c r="GZ64" s="1502"/>
      <c r="HA64" s="1502"/>
      <c r="HB64" s="1502"/>
      <c r="HC64" s="1502"/>
      <c r="HD64" s="1502"/>
      <c r="HE64" s="1502"/>
      <c r="HF64" s="1502"/>
      <c r="HG64" s="1502"/>
      <c r="HH64" s="1502"/>
      <c r="HI64" s="1502"/>
      <c r="HJ64" s="1502"/>
      <c r="HK64" s="1502"/>
      <c r="HL64" s="1502"/>
      <c r="HM64" s="1502"/>
      <c r="HN64" s="1502"/>
      <c r="HO64" s="1502"/>
      <c r="HP64" s="1502"/>
      <c r="HQ64" s="1502"/>
      <c r="HR64" s="1502"/>
      <c r="HS64" s="1502"/>
      <c r="HT64" s="1502"/>
      <c r="HU64" s="1502"/>
      <c r="HV64" s="1502"/>
      <c r="HW64" s="1502"/>
      <c r="HX64" s="1502"/>
      <c r="HY64" s="1502"/>
      <c r="HZ64" s="1502"/>
      <c r="IA64" s="1502"/>
      <c r="IB64" s="1502"/>
      <c r="IC64" s="1502"/>
      <c r="ID64" s="1502"/>
      <c r="IE64" s="1502"/>
      <c r="IF64" s="1502"/>
      <c r="IG64" s="1502"/>
      <c r="IH64" s="1502"/>
      <c r="II64" s="1502"/>
      <c r="IJ64" s="1502"/>
      <c r="IK64" s="1502"/>
      <c r="IL64" s="1502"/>
      <c r="IM64" s="1502"/>
      <c r="IN64" s="1502"/>
      <c r="IO64" s="1502"/>
      <c r="IP64" s="1502"/>
      <c r="IQ64" s="1502"/>
      <c r="IR64" s="1502"/>
      <c r="IS64" s="1502"/>
      <c r="IT64" s="1502"/>
      <c r="IU64" s="1502"/>
    </row>
    <row r="65" spans="1:255" ht="15.75" thickBot="1">
      <c r="A65" s="2238"/>
      <c r="B65" s="2239"/>
      <c r="C65" s="2239"/>
      <c r="D65" s="2239"/>
      <c r="E65" s="2240"/>
      <c r="F65" s="2238"/>
      <c r="G65" s="2239"/>
      <c r="H65" s="2239"/>
      <c r="I65" s="2239"/>
      <c r="J65" s="2239"/>
      <c r="K65" s="2239"/>
      <c r="L65" s="2239"/>
      <c r="M65" s="2240"/>
      <c r="N65" s="2238"/>
      <c r="O65" s="2239"/>
      <c r="P65" s="2239"/>
      <c r="Q65" s="2239"/>
      <c r="R65" s="2239"/>
      <c r="S65" s="2241"/>
      <c r="T65" s="1502"/>
      <c r="U65" s="1502"/>
      <c r="V65" s="1502"/>
      <c r="W65" s="1502"/>
      <c r="X65" s="1502"/>
      <c r="Y65" s="1502"/>
      <c r="Z65" s="1502"/>
      <c r="AA65" s="1502"/>
      <c r="AB65" s="1502"/>
      <c r="AC65" s="1502"/>
      <c r="AD65" s="1502"/>
      <c r="AE65" s="1502"/>
      <c r="AF65" s="1502"/>
      <c r="AG65" s="1502"/>
      <c r="AH65" s="1502"/>
      <c r="AI65" s="1502"/>
      <c r="AJ65" s="1502"/>
      <c r="AK65" s="1502"/>
      <c r="AL65" s="1502"/>
      <c r="AM65" s="1502"/>
      <c r="AN65" s="1502"/>
      <c r="AO65" s="1502"/>
      <c r="AP65" s="1502"/>
      <c r="AQ65" s="1502"/>
      <c r="AR65" s="1502"/>
      <c r="AS65" s="1502"/>
      <c r="AT65" s="1502"/>
      <c r="AU65" s="1502"/>
      <c r="AV65" s="1502"/>
      <c r="AW65" s="1502"/>
      <c r="AX65" s="1502"/>
      <c r="AY65" s="1502"/>
      <c r="AZ65" s="1502"/>
      <c r="BA65" s="1502"/>
      <c r="BB65" s="1502"/>
      <c r="BC65" s="1502"/>
      <c r="BD65" s="1502"/>
      <c r="BE65" s="1502"/>
      <c r="BF65" s="1502"/>
      <c r="BG65" s="1502"/>
      <c r="BH65" s="1502"/>
      <c r="BI65" s="1502"/>
      <c r="BJ65" s="1502"/>
      <c r="BK65" s="1502"/>
      <c r="BL65" s="1502"/>
      <c r="BM65" s="1502"/>
      <c r="BN65" s="1502"/>
      <c r="BO65" s="1502"/>
      <c r="BP65" s="1502"/>
      <c r="BQ65" s="1502"/>
      <c r="BR65" s="1502"/>
      <c r="BS65" s="1502"/>
      <c r="BT65" s="1502"/>
      <c r="BU65" s="1502"/>
      <c r="BV65" s="1502"/>
      <c r="BW65" s="1502"/>
      <c r="BX65" s="1502"/>
      <c r="BY65" s="1502"/>
      <c r="BZ65" s="1502"/>
      <c r="CA65" s="1502"/>
      <c r="CB65" s="1502"/>
      <c r="CC65" s="1502"/>
      <c r="CD65" s="1502"/>
      <c r="CE65" s="1502"/>
      <c r="CF65" s="1502"/>
      <c r="CG65" s="1502"/>
      <c r="CH65" s="1502"/>
      <c r="CI65" s="1502"/>
      <c r="CJ65" s="1502"/>
      <c r="CK65" s="1502"/>
      <c r="CL65" s="1502"/>
      <c r="CM65" s="1502"/>
      <c r="CN65" s="1502"/>
      <c r="CO65" s="1502"/>
      <c r="CP65" s="1502"/>
      <c r="CQ65" s="1502"/>
      <c r="CR65" s="1502"/>
      <c r="CS65" s="1502"/>
      <c r="CT65" s="1502"/>
      <c r="CU65" s="1502"/>
      <c r="CV65" s="1502"/>
      <c r="CW65" s="1502"/>
      <c r="CX65" s="1502"/>
      <c r="CY65" s="1502"/>
      <c r="CZ65" s="1502"/>
      <c r="DA65" s="1502"/>
      <c r="DB65" s="1502"/>
      <c r="DC65" s="1502"/>
      <c r="DD65" s="1502"/>
      <c r="DE65" s="1502"/>
      <c r="DF65" s="1502"/>
      <c r="DG65" s="1502"/>
      <c r="DH65" s="1502"/>
      <c r="DI65" s="1502"/>
      <c r="DJ65" s="1502"/>
      <c r="DK65" s="1502"/>
      <c r="DL65" s="1502"/>
      <c r="DM65" s="1502"/>
      <c r="DN65" s="1502"/>
      <c r="DO65" s="1502"/>
      <c r="DP65" s="1502"/>
      <c r="DQ65" s="1502"/>
      <c r="DR65" s="1502"/>
      <c r="DS65" s="1502"/>
      <c r="DT65" s="1502"/>
      <c r="DU65" s="1502"/>
      <c r="DV65" s="1502"/>
      <c r="DW65" s="1502"/>
      <c r="DX65" s="1502"/>
      <c r="DY65" s="1502"/>
      <c r="DZ65" s="1502"/>
      <c r="EA65" s="1502"/>
      <c r="EB65" s="1502"/>
      <c r="EC65" s="1502"/>
      <c r="ED65" s="1502"/>
      <c r="EE65" s="1502"/>
      <c r="EF65" s="1502"/>
      <c r="EG65" s="1502"/>
      <c r="EH65" s="1502"/>
      <c r="EI65" s="1502"/>
      <c r="EJ65" s="1502"/>
      <c r="EK65" s="1502"/>
      <c r="EL65" s="1502"/>
      <c r="EM65" s="1502"/>
      <c r="EN65" s="1502"/>
      <c r="EO65" s="1502"/>
      <c r="EP65" s="1502"/>
      <c r="EQ65" s="1502"/>
      <c r="ER65" s="1502"/>
      <c r="ES65" s="1502"/>
      <c r="ET65" s="1502"/>
      <c r="EU65" s="1502"/>
      <c r="EV65" s="1502"/>
      <c r="EW65" s="1502"/>
      <c r="EX65" s="1502"/>
      <c r="EY65" s="1502"/>
      <c r="EZ65" s="1502"/>
      <c r="FA65" s="1502"/>
      <c r="FB65" s="1502"/>
      <c r="FC65" s="1502"/>
      <c r="FD65" s="1502"/>
      <c r="FE65" s="1502"/>
      <c r="FF65" s="1502"/>
      <c r="FG65" s="1502"/>
      <c r="FH65" s="1502"/>
      <c r="FI65" s="1502"/>
      <c r="FJ65" s="1502"/>
      <c r="FK65" s="1502"/>
      <c r="FL65" s="1502"/>
      <c r="FM65" s="1502"/>
      <c r="FN65" s="1502"/>
      <c r="FO65" s="1502"/>
      <c r="FP65" s="1502"/>
      <c r="FQ65" s="1502"/>
      <c r="FR65" s="1502"/>
      <c r="FS65" s="1502"/>
      <c r="FT65" s="1502"/>
      <c r="FU65" s="1502"/>
      <c r="FV65" s="1502"/>
      <c r="FW65" s="1502"/>
      <c r="FX65" s="1502"/>
      <c r="FY65" s="1502"/>
      <c r="FZ65" s="1502"/>
      <c r="GA65" s="1502"/>
      <c r="GB65" s="1502"/>
      <c r="GC65" s="1502"/>
      <c r="GD65" s="1502"/>
      <c r="GE65" s="1502"/>
      <c r="GF65" s="1502"/>
      <c r="GG65" s="1502"/>
      <c r="GH65" s="1502"/>
      <c r="GI65" s="1502"/>
      <c r="GJ65" s="1502"/>
      <c r="GK65" s="1502"/>
      <c r="GL65" s="1502"/>
      <c r="GM65" s="1502"/>
      <c r="GN65" s="1502"/>
      <c r="GO65" s="1502"/>
      <c r="GP65" s="1502"/>
      <c r="GQ65" s="1502"/>
      <c r="GR65" s="1502"/>
      <c r="GS65" s="1502"/>
      <c r="GT65" s="1502"/>
      <c r="GU65" s="1502"/>
      <c r="GV65" s="1502"/>
      <c r="GW65" s="1502"/>
      <c r="GX65" s="1502"/>
      <c r="GY65" s="1502"/>
      <c r="GZ65" s="1502"/>
      <c r="HA65" s="1502"/>
      <c r="HB65" s="1502"/>
      <c r="HC65" s="1502"/>
      <c r="HD65" s="1502"/>
      <c r="HE65" s="1502"/>
      <c r="HF65" s="1502"/>
      <c r="HG65" s="1502"/>
      <c r="HH65" s="1502"/>
      <c r="HI65" s="1502"/>
      <c r="HJ65" s="1502"/>
      <c r="HK65" s="1502"/>
      <c r="HL65" s="1502"/>
      <c r="HM65" s="1502"/>
      <c r="HN65" s="1502"/>
      <c r="HO65" s="1502"/>
      <c r="HP65" s="1502"/>
      <c r="HQ65" s="1502"/>
      <c r="HR65" s="1502"/>
      <c r="HS65" s="1502"/>
      <c r="HT65" s="1502"/>
      <c r="HU65" s="1502"/>
      <c r="HV65" s="1502"/>
      <c r="HW65" s="1502"/>
      <c r="HX65" s="1502"/>
      <c r="HY65" s="1502"/>
      <c r="HZ65" s="1502"/>
      <c r="IA65" s="1502"/>
      <c r="IB65" s="1502"/>
      <c r="IC65" s="1502"/>
      <c r="ID65" s="1502"/>
      <c r="IE65" s="1502"/>
      <c r="IF65" s="1502"/>
      <c r="IG65" s="1502"/>
      <c r="IH65" s="1502"/>
      <c r="II65" s="1502"/>
      <c r="IJ65" s="1502"/>
      <c r="IK65" s="1502"/>
      <c r="IL65" s="1502"/>
      <c r="IM65" s="1502"/>
      <c r="IN65" s="1502"/>
      <c r="IO65" s="1502"/>
      <c r="IP65" s="1502"/>
      <c r="IQ65" s="1502"/>
      <c r="IR65" s="1502"/>
      <c r="IS65" s="1502"/>
      <c r="IT65" s="1502"/>
      <c r="IU65" s="1502"/>
    </row>
    <row r="66" spans="1:255">
      <c r="A66" s="1517"/>
      <c r="B66" s="1517"/>
      <c r="C66" s="1517"/>
      <c r="D66" s="1517"/>
      <c r="E66" s="1517"/>
      <c r="F66" s="1517"/>
      <c r="G66" s="1517"/>
      <c r="H66" s="1517"/>
      <c r="I66" s="1517"/>
      <c r="J66" s="1517"/>
      <c r="K66" s="1517"/>
      <c r="L66" s="1517"/>
      <c r="M66" s="1517"/>
      <c r="N66" s="1517"/>
      <c r="O66" s="1517"/>
      <c r="P66" s="1517"/>
      <c r="Q66" s="1517"/>
      <c r="R66" s="1517"/>
      <c r="S66" s="1517"/>
      <c r="T66" s="1502"/>
      <c r="U66" s="1502"/>
      <c r="V66" s="1502"/>
      <c r="W66" s="1502"/>
      <c r="X66" s="1502"/>
      <c r="Y66" s="1502"/>
      <c r="Z66" s="1502"/>
      <c r="AA66" s="1502"/>
      <c r="AB66" s="1502"/>
      <c r="AC66" s="1502"/>
      <c r="AD66" s="1502"/>
      <c r="AE66" s="1502"/>
      <c r="AF66" s="1502"/>
      <c r="AG66" s="1502"/>
      <c r="AH66" s="1502"/>
      <c r="AI66" s="1502"/>
      <c r="AJ66" s="1502"/>
      <c r="AK66" s="1502"/>
      <c r="AL66" s="1502"/>
      <c r="AM66" s="1502"/>
      <c r="AN66" s="1502"/>
      <c r="AO66" s="1502"/>
      <c r="AP66" s="1502"/>
      <c r="AQ66" s="1502"/>
      <c r="AR66" s="1502"/>
      <c r="AS66" s="1502"/>
      <c r="AT66" s="1502"/>
      <c r="AU66" s="1502"/>
      <c r="AV66" s="1502"/>
      <c r="AW66" s="1502"/>
      <c r="AX66" s="1502"/>
      <c r="AY66" s="1502"/>
      <c r="AZ66" s="1502"/>
      <c r="BA66" s="1502"/>
      <c r="BB66" s="1502"/>
      <c r="BC66" s="1502"/>
      <c r="BD66" s="1502"/>
      <c r="BE66" s="1502"/>
      <c r="BF66" s="1502"/>
      <c r="BG66" s="1502"/>
      <c r="BH66" s="1502"/>
      <c r="BI66" s="1502"/>
      <c r="BJ66" s="1502"/>
      <c r="BK66" s="1502"/>
      <c r="BL66" s="1502"/>
      <c r="BM66" s="1502"/>
      <c r="BN66" s="1502"/>
      <c r="BO66" s="1502"/>
      <c r="BP66" s="1502"/>
      <c r="BQ66" s="1502"/>
      <c r="BR66" s="1502"/>
      <c r="BS66" s="1502"/>
      <c r="BT66" s="1502"/>
      <c r="BU66" s="1502"/>
      <c r="BV66" s="1502"/>
      <c r="BW66" s="1502"/>
      <c r="BX66" s="1502"/>
      <c r="BY66" s="1502"/>
      <c r="BZ66" s="1502"/>
      <c r="CA66" s="1502"/>
      <c r="CB66" s="1502"/>
      <c r="CC66" s="1502"/>
      <c r="CD66" s="1502"/>
      <c r="CE66" s="1502"/>
      <c r="CF66" s="1502"/>
      <c r="CG66" s="1502"/>
      <c r="CH66" s="1502"/>
      <c r="CI66" s="1502"/>
      <c r="CJ66" s="1502"/>
      <c r="CK66" s="1502"/>
      <c r="CL66" s="1502"/>
      <c r="CM66" s="1502"/>
      <c r="CN66" s="1502"/>
      <c r="CO66" s="1502"/>
      <c r="CP66" s="1502"/>
      <c r="CQ66" s="1502"/>
      <c r="CR66" s="1502"/>
      <c r="CS66" s="1502"/>
      <c r="CT66" s="1502"/>
      <c r="CU66" s="1502"/>
      <c r="CV66" s="1502"/>
      <c r="CW66" s="1502"/>
      <c r="CX66" s="1502"/>
      <c r="CY66" s="1502"/>
      <c r="CZ66" s="1502"/>
      <c r="DA66" s="1502"/>
      <c r="DB66" s="1502"/>
      <c r="DC66" s="1502"/>
      <c r="DD66" s="1502"/>
      <c r="DE66" s="1502"/>
      <c r="DF66" s="1502"/>
      <c r="DG66" s="1502"/>
      <c r="DH66" s="1502"/>
      <c r="DI66" s="1502"/>
      <c r="DJ66" s="1502"/>
      <c r="DK66" s="1502"/>
      <c r="DL66" s="1502"/>
      <c r="DM66" s="1502"/>
      <c r="DN66" s="1502"/>
      <c r="DO66" s="1502"/>
      <c r="DP66" s="1502"/>
      <c r="DQ66" s="1502"/>
      <c r="DR66" s="1502"/>
      <c r="DS66" s="1502"/>
      <c r="DT66" s="1502"/>
      <c r="DU66" s="1502"/>
      <c r="DV66" s="1502"/>
      <c r="DW66" s="1502"/>
      <c r="DX66" s="1502"/>
      <c r="DY66" s="1502"/>
      <c r="DZ66" s="1502"/>
      <c r="EA66" s="1502"/>
      <c r="EB66" s="1502"/>
      <c r="EC66" s="1502"/>
      <c r="ED66" s="1502"/>
      <c r="EE66" s="1502"/>
      <c r="EF66" s="1502"/>
      <c r="EG66" s="1502"/>
      <c r="EH66" s="1502"/>
      <c r="EI66" s="1502"/>
      <c r="EJ66" s="1502"/>
      <c r="EK66" s="1502"/>
      <c r="EL66" s="1502"/>
      <c r="EM66" s="1502"/>
      <c r="EN66" s="1502"/>
      <c r="EO66" s="1502"/>
      <c r="EP66" s="1502"/>
      <c r="EQ66" s="1502"/>
      <c r="ER66" s="1502"/>
      <c r="ES66" s="1502"/>
      <c r="ET66" s="1502"/>
      <c r="EU66" s="1502"/>
      <c r="EV66" s="1502"/>
      <c r="EW66" s="1502"/>
      <c r="EX66" s="1502"/>
      <c r="EY66" s="1502"/>
      <c r="EZ66" s="1502"/>
      <c r="FA66" s="1502"/>
      <c r="FB66" s="1502"/>
      <c r="FC66" s="1502"/>
      <c r="FD66" s="1502"/>
      <c r="FE66" s="1502"/>
      <c r="FF66" s="1502"/>
      <c r="FG66" s="1502"/>
      <c r="FH66" s="1502"/>
      <c r="FI66" s="1502"/>
      <c r="FJ66" s="1502"/>
      <c r="FK66" s="1502"/>
      <c r="FL66" s="1502"/>
      <c r="FM66" s="1502"/>
      <c r="FN66" s="1502"/>
      <c r="FO66" s="1502"/>
      <c r="FP66" s="1502"/>
      <c r="FQ66" s="1502"/>
      <c r="FR66" s="1502"/>
      <c r="FS66" s="1502"/>
      <c r="FT66" s="1502"/>
      <c r="FU66" s="1502"/>
      <c r="FV66" s="1502"/>
      <c r="FW66" s="1502"/>
      <c r="FX66" s="1502"/>
      <c r="FY66" s="1502"/>
      <c r="FZ66" s="1502"/>
      <c r="GA66" s="1502"/>
      <c r="GB66" s="1502"/>
      <c r="GC66" s="1502"/>
      <c r="GD66" s="1502"/>
      <c r="GE66" s="1502"/>
      <c r="GF66" s="1502"/>
      <c r="GG66" s="1502"/>
      <c r="GH66" s="1502"/>
      <c r="GI66" s="1502"/>
      <c r="GJ66" s="1502"/>
      <c r="GK66" s="1502"/>
      <c r="GL66" s="1502"/>
      <c r="GM66" s="1502"/>
      <c r="GN66" s="1502"/>
      <c r="GO66" s="1502"/>
      <c r="GP66" s="1502"/>
      <c r="GQ66" s="1502"/>
      <c r="GR66" s="1502"/>
      <c r="GS66" s="1502"/>
      <c r="GT66" s="1502"/>
      <c r="GU66" s="1502"/>
      <c r="GV66" s="1502"/>
      <c r="GW66" s="1502"/>
      <c r="GX66" s="1502"/>
      <c r="GY66" s="1502"/>
      <c r="GZ66" s="1502"/>
      <c r="HA66" s="1502"/>
      <c r="HB66" s="1502"/>
      <c r="HC66" s="1502"/>
      <c r="HD66" s="1502"/>
      <c r="HE66" s="1502"/>
      <c r="HF66" s="1502"/>
      <c r="HG66" s="1502"/>
      <c r="HH66" s="1502"/>
      <c r="HI66" s="1502"/>
      <c r="HJ66" s="1502"/>
      <c r="HK66" s="1502"/>
      <c r="HL66" s="1502"/>
      <c r="HM66" s="1502"/>
      <c r="HN66" s="1502"/>
      <c r="HO66" s="1502"/>
      <c r="HP66" s="1502"/>
      <c r="HQ66" s="1502"/>
      <c r="HR66" s="1502"/>
      <c r="HS66" s="1502"/>
      <c r="HT66" s="1502"/>
      <c r="HU66" s="1502"/>
      <c r="HV66" s="1502"/>
      <c r="HW66" s="1502"/>
      <c r="HX66" s="1502"/>
      <c r="HY66" s="1502"/>
      <c r="HZ66" s="1502"/>
      <c r="IA66" s="1502"/>
      <c r="IB66" s="1502"/>
      <c r="IC66" s="1502"/>
      <c r="ID66" s="1502"/>
      <c r="IE66" s="1502"/>
      <c r="IF66" s="1502"/>
      <c r="IG66" s="1502"/>
      <c r="IH66" s="1502"/>
      <c r="II66" s="1502"/>
      <c r="IJ66" s="1502"/>
      <c r="IK66" s="1502"/>
      <c r="IL66" s="1502"/>
      <c r="IM66" s="1502"/>
      <c r="IN66" s="1502"/>
      <c r="IO66" s="1502"/>
      <c r="IP66" s="1502"/>
      <c r="IQ66" s="1502"/>
      <c r="IR66" s="1502"/>
      <c r="IS66" s="1502"/>
      <c r="IT66" s="1502"/>
      <c r="IU66" s="1502"/>
    </row>
    <row r="67" spans="1:255">
      <c r="A67" s="2654" t="s">
        <v>4659</v>
      </c>
      <c r="B67" s="2587"/>
      <c r="C67" s="2587"/>
      <c r="D67" s="1517"/>
      <c r="E67" s="1517"/>
      <c r="F67" s="2654" t="s">
        <v>4659</v>
      </c>
      <c r="G67" s="2587"/>
      <c r="H67" s="2587"/>
      <c r="I67" s="2587"/>
      <c r="J67" s="1517"/>
      <c r="K67" s="1517"/>
      <c r="L67" s="1517"/>
      <c r="M67" s="1517"/>
      <c r="N67" s="2654" t="s">
        <v>4659</v>
      </c>
      <c r="O67" s="1517"/>
      <c r="P67" s="2154"/>
      <c r="Q67" s="1517"/>
      <c r="R67" s="1517"/>
      <c r="S67" s="1907" t="s">
        <v>1394</v>
      </c>
      <c r="T67" s="1502"/>
      <c r="U67" s="1502"/>
      <c r="V67" s="1502"/>
      <c r="W67" s="1502"/>
      <c r="X67" s="1502"/>
      <c r="Y67" s="1502"/>
      <c r="Z67" s="1502"/>
      <c r="AA67" s="1502"/>
      <c r="AB67" s="1502"/>
      <c r="AC67" s="1502"/>
      <c r="AD67" s="1502"/>
      <c r="AE67" s="1502"/>
      <c r="AF67" s="1502"/>
      <c r="AG67" s="1502"/>
      <c r="AH67" s="1502"/>
      <c r="AI67" s="1502"/>
      <c r="AJ67" s="1502"/>
      <c r="AK67" s="1502"/>
      <c r="AL67" s="1502"/>
      <c r="AM67" s="1502"/>
      <c r="AN67" s="1502"/>
      <c r="AO67" s="1502"/>
      <c r="AP67" s="1502"/>
      <c r="AQ67" s="1502"/>
      <c r="AR67" s="1502"/>
      <c r="AS67" s="1502"/>
      <c r="AT67" s="1502"/>
      <c r="AU67" s="1502"/>
      <c r="AV67" s="1502"/>
      <c r="AW67" s="1502"/>
      <c r="AX67" s="1502"/>
      <c r="AY67" s="1502"/>
      <c r="AZ67" s="1502"/>
      <c r="BA67" s="1502"/>
      <c r="BB67" s="1502"/>
      <c r="BC67" s="1502"/>
      <c r="BD67" s="1502"/>
      <c r="BE67" s="1502"/>
      <c r="BF67" s="1502"/>
      <c r="BG67" s="1502"/>
      <c r="BH67" s="1502"/>
      <c r="BI67" s="1502"/>
      <c r="BJ67" s="1502"/>
      <c r="BK67" s="1502"/>
      <c r="BL67" s="1502"/>
      <c r="BM67" s="1502"/>
      <c r="BN67" s="1502"/>
      <c r="BO67" s="1502"/>
      <c r="BP67" s="1502"/>
      <c r="BQ67" s="1502"/>
      <c r="BR67" s="1502"/>
      <c r="BS67" s="1502"/>
      <c r="BT67" s="1502"/>
      <c r="BU67" s="1502"/>
      <c r="BV67" s="1502"/>
      <c r="BW67" s="1502"/>
      <c r="BX67" s="1502"/>
      <c r="BY67" s="1502"/>
      <c r="BZ67" s="1502"/>
      <c r="CA67" s="1502"/>
      <c r="CB67" s="1502"/>
      <c r="CC67" s="1502"/>
      <c r="CD67" s="1502"/>
      <c r="CE67" s="1502"/>
      <c r="CF67" s="1502"/>
      <c r="CG67" s="1502"/>
      <c r="CH67" s="1502"/>
      <c r="CI67" s="1502"/>
      <c r="CJ67" s="1502"/>
      <c r="CK67" s="1502"/>
      <c r="CL67" s="1502"/>
      <c r="CM67" s="1502"/>
      <c r="CN67" s="1502"/>
      <c r="CO67" s="1502"/>
      <c r="CP67" s="1502"/>
      <c r="CQ67" s="1502"/>
      <c r="CR67" s="1502"/>
      <c r="CS67" s="1502"/>
      <c r="CT67" s="1502"/>
      <c r="CU67" s="1502"/>
      <c r="CV67" s="1502"/>
      <c r="CW67" s="1502"/>
      <c r="CX67" s="1502"/>
      <c r="CY67" s="1502"/>
      <c r="CZ67" s="1502"/>
      <c r="DA67" s="1502"/>
      <c r="DB67" s="1502"/>
      <c r="DC67" s="1502"/>
      <c r="DD67" s="1502"/>
      <c r="DE67" s="1502"/>
      <c r="DF67" s="1502"/>
      <c r="DG67" s="1502"/>
      <c r="DH67" s="1502"/>
      <c r="DI67" s="1502"/>
      <c r="DJ67" s="1502"/>
      <c r="DK67" s="1502"/>
      <c r="DL67" s="1502"/>
      <c r="DM67" s="1502"/>
      <c r="DN67" s="1502"/>
      <c r="DO67" s="1502"/>
      <c r="DP67" s="1502"/>
      <c r="DQ67" s="1502"/>
      <c r="DR67" s="1502"/>
      <c r="DS67" s="1502"/>
      <c r="DT67" s="1502"/>
      <c r="DU67" s="1502"/>
      <c r="DV67" s="1502"/>
      <c r="DW67" s="1502"/>
      <c r="DX67" s="1502"/>
      <c r="DY67" s="1502"/>
      <c r="DZ67" s="1502"/>
      <c r="EA67" s="1502"/>
      <c r="EB67" s="1502"/>
      <c r="EC67" s="1502"/>
      <c r="ED67" s="1502"/>
      <c r="EE67" s="1502"/>
      <c r="EF67" s="1502"/>
      <c r="EG67" s="1502"/>
      <c r="EH67" s="1502"/>
      <c r="EI67" s="1502"/>
      <c r="EJ67" s="1502"/>
      <c r="EK67" s="1502"/>
      <c r="EL67" s="1502"/>
      <c r="EM67" s="1502"/>
      <c r="EN67" s="1502"/>
      <c r="EO67" s="1502"/>
      <c r="EP67" s="1502"/>
      <c r="EQ67" s="1502"/>
      <c r="ER67" s="1502"/>
      <c r="ES67" s="1502"/>
      <c r="ET67" s="1502"/>
      <c r="EU67" s="1502"/>
      <c r="EV67" s="1502"/>
      <c r="EW67" s="1502"/>
      <c r="EX67" s="1502"/>
      <c r="EY67" s="1502"/>
      <c r="EZ67" s="1502"/>
      <c r="FA67" s="1502"/>
      <c r="FB67" s="1502"/>
      <c r="FC67" s="1502"/>
      <c r="FD67" s="1502"/>
      <c r="FE67" s="1502"/>
      <c r="FF67" s="1502"/>
      <c r="FG67" s="1502"/>
      <c r="FH67" s="1502"/>
      <c r="FI67" s="1502"/>
      <c r="FJ67" s="1502"/>
      <c r="FK67" s="1502"/>
      <c r="FL67" s="1502"/>
      <c r="FM67" s="1502"/>
      <c r="FN67" s="1502"/>
      <c r="FO67" s="1502"/>
      <c r="FP67" s="1502"/>
      <c r="FQ67" s="1502"/>
      <c r="FR67" s="1502"/>
      <c r="FS67" s="1502"/>
      <c r="FT67" s="1502"/>
      <c r="FU67" s="1502"/>
      <c r="FV67" s="1502"/>
      <c r="FW67" s="1502"/>
      <c r="FX67" s="1502"/>
      <c r="FY67" s="1502"/>
      <c r="FZ67" s="1502"/>
      <c r="GA67" s="1502"/>
      <c r="GB67" s="1502"/>
      <c r="GC67" s="1502"/>
      <c r="GD67" s="1502"/>
      <c r="GE67" s="1502"/>
      <c r="GF67" s="1502"/>
      <c r="GG67" s="1502"/>
      <c r="GH67" s="1502"/>
      <c r="GI67" s="1502"/>
      <c r="GJ67" s="1502"/>
      <c r="GK67" s="1502"/>
      <c r="GL67" s="1502"/>
      <c r="GM67" s="1502"/>
      <c r="GN67" s="1502"/>
      <c r="GO67" s="1502"/>
      <c r="GP67" s="1502"/>
      <c r="GQ67" s="1502"/>
      <c r="GR67" s="1502"/>
      <c r="GS67" s="1502"/>
      <c r="GT67" s="1502"/>
      <c r="GU67" s="1502"/>
      <c r="GV67" s="1502"/>
      <c r="GW67" s="1502"/>
      <c r="GX67" s="1502"/>
      <c r="GY67" s="1502"/>
      <c r="GZ67" s="1502"/>
      <c r="HA67" s="1502"/>
      <c r="HB67" s="1502"/>
      <c r="HC67" s="1502"/>
      <c r="HD67" s="1502"/>
      <c r="HE67" s="1502"/>
      <c r="HF67" s="1502"/>
      <c r="HG67" s="1502"/>
      <c r="HH67" s="1502"/>
      <c r="HI67" s="1502"/>
      <c r="HJ67" s="1502"/>
      <c r="HK67" s="1502"/>
      <c r="HL67" s="1502"/>
      <c r="HM67" s="1502"/>
      <c r="HN67" s="1502"/>
      <c r="HO67" s="1502"/>
      <c r="HP67" s="1502"/>
      <c r="HQ67" s="1502"/>
      <c r="HR67" s="1502"/>
      <c r="HS67" s="1502"/>
      <c r="HT67" s="1502"/>
      <c r="HU67" s="1502"/>
      <c r="HV67" s="1502"/>
      <c r="HW67" s="1502"/>
      <c r="HX67" s="1502"/>
      <c r="HY67" s="1502"/>
      <c r="HZ67" s="1502"/>
      <c r="IA67" s="1502"/>
      <c r="IB67" s="1502"/>
      <c r="IC67" s="1502"/>
      <c r="ID67" s="1502"/>
      <c r="IE67" s="1502"/>
      <c r="IF67" s="1502"/>
      <c r="IG67" s="1502"/>
      <c r="IH67" s="1502"/>
      <c r="II67" s="1502"/>
      <c r="IJ67" s="1502"/>
      <c r="IK67" s="1502"/>
      <c r="IL67" s="1502"/>
      <c r="IM67" s="1502"/>
      <c r="IN67" s="1502"/>
      <c r="IO67" s="1502"/>
      <c r="IP67" s="1502"/>
      <c r="IQ67" s="1502"/>
      <c r="IR67" s="1502"/>
      <c r="IS67" s="1502"/>
      <c r="IT67" s="1502"/>
      <c r="IU67" s="1502"/>
    </row>
    <row r="68" spans="1:255">
      <c r="A68" s="1517" t="s">
        <v>1395</v>
      </c>
      <c r="B68" s="1517"/>
      <c r="C68" s="1517"/>
      <c r="D68" s="1517"/>
      <c r="E68" s="1517"/>
      <c r="F68" s="1517" t="s">
        <v>1396</v>
      </c>
      <c r="G68" s="1517"/>
      <c r="H68" s="1517"/>
      <c r="I68" s="1517"/>
      <c r="J68" s="2242"/>
      <c r="K68" s="2242"/>
      <c r="L68" s="2242"/>
      <c r="M68" s="1517"/>
      <c r="N68" s="1517" t="s">
        <v>1397</v>
      </c>
      <c r="O68" s="1517"/>
      <c r="P68" s="2242"/>
      <c r="Q68" s="2242"/>
      <c r="R68" s="2242"/>
      <c r="S68" s="1517"/>
      <c r="T68" s="1502"/>
      <c r="U68" s="1502"/>
      <c r="V68" s="1502"/>
      <c r="W68" s="1502"/>
      <c r="X68" s="1502"/>
      <c r="Y68" s="1502"/>
      <c r="Z68" s="1502"/>
      <c r="AA68" s="1502"/>
      <c r="AB68" s="1502"/>
      <c r="AC68" s="1502"/>
      <c r="AD68" s="1502"/>
      <c r="AE68" s="1502"/>
      <c r="AF68" s="1502"/>
      <c r="AG68" s="1502"/>
      <c r="AH68" s="1502"/>
      <c r="AI68" s="1502"/>
      <c r="AJ68" s="1502"/>
      <c r="AK68" s="1502"/>
      <c r="AL68" s="1502"/>
      <c r="AM68" s="1502"/>
      <c r="AN68" s="1502"/>
      <c r="AO68" s="1502"/>
      <c r="AP68" s="1502"/>
      <c r="AQ68" s="1502"/>
      <c r="AR68" s="1502"/>
      <c r="AS68" s="1502"/>
      <c r="AT68" s="1502"/>
      <c r="AU68" s="1502"/>
      <c r="AV68" s="1502"/>
      <c r="AW68" s="1502"/>
      <c r="AX68" s="1502"/>
      <c r="AY68" s="1502"/>
      <c r="AZ68" s="1502"/>
      <c r="BA68" s="1502"/>
      <c r="BB68" s="1502"/>
      <c r="BC68" s="1502"/>
      <c r="BD68" s="1502"/>
      <c r="BE68" s="1502"/>
      <c r="BF68" s="1502"/>
      <c r="BG68" s="1502"/>
      <c r="BH68" s="1502"/>
      <c r="BI68" s="1502"/>
      <c r="BJ68" s="1502"/>
      <c r="BK68" s="1502"/>
      <c r="BL68" s="1502"/>
      <c r="BM68" s="1502"/>
      <c r="BN68" s="1502"/>
      <c r="BO68" s="1502"/>
      <c r="BP68" s="1502"/>
      <c r="BQ68" s="1502"/>
      <c r="BR68" s="1502"/>
      <c r="BS68" s="1502"/>
      <c r="BT68" s="1502"/>
      <c r="BU68" s="1502"/>
      <c r="BV68" s="1502"/>
      <c r="BW68" s="1502"/>
      <c r="BX68" s="1502"/>
      <c r="BY68" s="1502"/>
      <c r="BZ68" s="1502"/>
      <c r="CA68" s="1502"/>
      <c r="CB68" s="1502"/>
      <c r="CC68" s="1502"/>
      <c r="CD68" s="1502"/>
      <c r="CE68" s="1502"/>
      <c r="CF68" s="1502"/>
      <c r="CG68" s="1502"/>
      <c r="CH68" s="1502"/>
      <c r="CI68" s="1502"/>
      <c r="CJ68" s="1502"/>
      <c r="CK68" s="1502"/>
      <c r="CL68" s="1502"/>
      <c r="CM68" s="1502"/>
      <c r="CN68" s="1502"/>
      <c r="CO68" s="1502"/>
      <c r="CP68" s="1502"/>
      <c r="CQ68" s="1502"/>
      <c r="CR68" s="1502"/>
      <c r="CS68" s="1502"/>
      <c r="CT68" s="1502"/>
      <c r="CU68" s="1502"/>
      <c r="CV68" s="1502"/>
      <c r="CW68" s="1502"/>
      <c r="CX68" s="1502"/>
      <c r="CY68" s="1502"/>
      <c r="CZ68" s="1502"/>
      <c r="DA68" s="1502"/>
      <c r="DB68" s="1502"/>
      <c r="DC68" s="1502"/>
      <c r="DD68" s="1502"/>
      <c r="DE68" s="1502"/>
      <c r="DF68" s="1502"/>
      <c r="DG68" s="1502"/>
      <c r="DH68" s="1502"/>
      <c r="DI68" s="1502"/>
      <c r="DJ68" s="1502"/>
      <c r="DK68" s="1502"/>
      <c r="DL68" s="1502"/>
      <c r="DM68" s="1502"/>
      <c r="DN68" s="1502"/>
      <c r="DO68" s="1502"/>
      <c r="DP68" s="1502"/>
      <c r="DQ68" s="1502"/>
      <c r="DR68" s="1502"/>
      <c r="DS68" s="1502"/>
      <c r="DT68" s="1502"/>
      <c r="DU68" s="1502"/>
      <c r="DV68" s="1502"/>
      <c r="DW68" s="1502"/>
      <c r="DX68" s="1502"/>
      <c r="DY68" s="1502"/>
      <c r="DZ68" s="1502"/>
      <c r="EA68" s="1502"/>
      <c r="EB68" s="1502"/>
      <c r="EC68" s="1502"/>
      <c r="ED68" s="1502"/>
      <c r="EE68" s="1502"/>
      <c r="EF68" s="1502"/>
      <c r="EG68" s="1502"/>
      <c r="EH68" s="1502"/>
      <c r="EI68" s="1502"/>
      <c r="EJ68" s="1502"/>
      <c r="EK68" s="1502"/>
      <c r="EL68" s="1502"/>
      <c r="EM68" s="1502"/>
      <c r="EN68" s="1502"/>
      <c r="EO68" s="1502"/>
      <c r="EP68" s="1502"/>
      <c r="EQ68" s="1502"/>
      <c r="ER68" s="1502"/>
      <c r="ES68" s="1502"/>
      <c r="ET68" s="1502"/>
      <c r="EU68" s="1502"/>
      <c r="EV68" s="1502"/>
      <c r="EW68" s="1502"/>
      <c r="EX68" s="1502"/>
      <c r="EY68" s="1502"/>
      <c r="EZ68" s="1502"/>
      <c r="FA68" s="1502"/>
      <c r="FB68" s="1502"/>
      <c r="FC68" s="1502"/>
      <c r="FD68" s="1502"/>
      <c r="FE68" s="1502"/>
      <c r="FF68" s="1502"/>
      <c r="FG68" s="1502"/>
      <c r="FH68" s="1502"/>
      <c r="FI68" s="1502"/>
      <c r="FJ68" s="1502"/>
      <c r="FK68" s="1502"/>
      <c r="FL68" s="1502"/>
      <c r="FM68" s="1502"/>
      <c r="FN68" s="1502"/>
      <c r="FO68" s="1502"/>
      <c r="FP68" s="1502"/>
      <c r="FQ68" s="1502"/>
      <c r="FR68" s="1502"/>
      <c r="FS68" s="1502"/>
      <c r="FT68" s="1502"/>
      <c r="FU68" s="1502"/>
      <c r="FV68" s="1502"/>
      <c r="FW68" s="1502"/>
      <c r="FX68" s="1502"/>
      <c r="FY68" s="1502"/>
      <c r="FZ68" s="1502"/>
      <c r="GA68" s="1502"/>
      <c r="GB68" s="1502"/>
      <c r="GC68" s="1502"/>
      <c r="GD68" s="1502"/>
      <c r="GE68" s="1502"/>
      <c r="GF68" s="1502"/>
      <c r="GG68" s="1502"/>
      <c r="GH68" s="1502"/>
      <c r="GI68" s="1502"/>
      <c r="GJ68" s="1502"/>
      <c r="GK68" s="1502"/>
      <c r="GL68" s="1502"/>
      <c r="GM68" s="1502"/>
      <c r="GN68" s="1502"/>
      <c r="GO68" s="1502"/>
      <c r="GP68" s="1502"/>
      <c r="GQ68" s="1502"/>
      <c r="GR68" s="1502"/>
      <c r="GS68" s="1502"/>
      <c r="GT68" s="1502"/>
      <c r="GU68" s="1502"/>
      <c r="GV68" s="1502"/>
      <c r="GW68" s="1502"/>
      <c r="GX68" s="1502"/>
      <c r="GY68" s="1502"/>
      <c r="GZ68" s="1502"/>
      <c r="HA68" s="1502"/>
      <c r="HB68" s="1502"/>
      <c r="HC68" s="1502"/>
      <c r="HD68" s="1502"/>
      <c r="HE68" s="1502"/>
      <c r="HF68" s="1502"/>
      <c r="HG68" s="1502"/>
      <c r="HH68" s="1502"/>
      <c r="HI68" s="1502"/>
      <c r="HJ68" s="1502"/>
      <c r="HK68" s="1502"/>
      <c r="HL68" s="1502"/>
      <c r="HM68" s="1502"/>
      <c r="HN68" s="1502"/>
      <c r="HO68" s="1502"/>
      <c r="HP68" s="1502"/>
      <c r="HQ68" s="1502"/>
      <c r="HR68" s="1502"/>
      <c r="HS68" s="1502"/>
      <c r="HT68" s="1502"/>
      <c r="HU68" s="1502"/>
      <c r="HV68" s="1502"/>
      <c r="HW68" s="1502"/>
      <c r="HX68" s="1502"/>
      <c r="HY68" s="1502"/>
      <c r="HZ68" s="1502"/>
      <c r="IA68" s="1502"/>
      <c r="IB68" s="1502"/>
      <c r="IC68" s="1502"/>
      <c r="ID68" s="1502"/>
      <c r="IE68" s="1502"/>
      <c r="IF68" s="1502"/>
      <c r="IG68" s="1502"/>
      <c r="IH68" s="1502"/>
      <c r="II68" s="1502"/>
      <c r="IJ68" s="1502"/>
      <c r="IK68" s="1502"/>
      <c r="IL68" s="1502"/>
      <c r="IM68" s="1502"/>
      <c r="IN68" s="1502"/>
      <c r="IO68" s="1502"/>
      <c r="IP68" s="1502"/>
      <c r="IQ68" s="1502"/>
      <c r="IR68" s="1502"/>
      <c r="IS68" s="1502"/>
      <c r="IT68" s="1502"/>
      <c r="IU68" s="1502"/>
    </row>
    <row r="69" spans="1:255" ht="18">
      <c r="A69" s="2187" t="s">
        <v>1398</v>
      </c>
      <c r="B69" s="2155"/>
      <c r="C69" s="2243"/>
      <c r="D69" s="1517"/>
      <c r="E69" s="1517"/>
      <c r="F69" s="1502"/>
      <c r="G69" s="1502"/>
      <c r="H69" s="1502"/>
      <c r="I69" s="1502"/>
      <c r="J69" s="1937"/>
      <c r="K69" s="1937"/>
      <c r="L69" s="1937"/>
      <c r="M69" s="1502"/>
      <c r="N69" s="1937"/>
      <c r="O69" s="1502"/>
      <c r="P69" s="1937"/>
      <c r="Q69" s="1937"/>
      <c r="R69" s="1937"/>
      <c r="S69" s="1502"/>
      <c r="T69" s="1502"/>
      <c r="U69" s="1502"/>
      <c r="V69" s="1502"/>
      <c r="W69" s="1502"/>
      <c r="X69" s="1502"/>
      <c r="Y69" s="1502"/>
      <c r="Z69" s="1502"/>
      <c r="AA69" s="1502"/>
      <c r="AB69" s="1502"/>
      <c r="AC69" s="1502"/>
      <c r="AD69" s="1502"/>
      <c r="AE69" s="1502"/>
      <c r="AF69" s="1502"/>
      <c r="AG69" s="1502"/>
      <c r="AH69" s="1502"/>
      <c r="AI69" s="1502"/>
      <c r="AJ69" s="1502"/>
      <c r="AK69" s="1502"/>
      <c r="AL69" s="1502"/>
      <c r="AM69" s="1502"/>
      <c r="AN69" s="1502"/>
      <c r="AO69" s="1502"/>
      <c r="AP69" s="1502"/>
      <c r="AQ69" s="1502"/>
      <c r="AR69" s="1502"/>
      <c r="AS69" s="1502"/>
      <c r="AT69" s="1502"/>
      <c r="AU69" s="1502"/>
      <c r="AV69" s="1502"/>
      <c r="AW69" s="1502"/>
      <c r="AX69" s="1502"/>
      <c r="AY69" s="1502"/>
      <c r="AZ69" s="1502"/>
      <c r="BA69" s="1502"/>
      <c r="BB69" s="1502"/>
      <c r="BC69" s="1502"/>
      <c r="BD69" s="1502"/>
      <c r="BE69" s="1502"/>
      <c r="BF69" s="1502"/>
      <c r="BG69" s="1502"/>
      <c r="BH69" s="1502"/>
      <c r="BI69" s="1502"/>
      <c r="BJ69" s="1502"/>
      <c r="BK69" s="1502"/>
      <c r="BL69" s="1502"/>
      <c r="BM69" s="1502"/>
      <c r="BN69" s="1502"/>
      <c r="BO69" s="1502"/>
      <c r="BP69" s="1502"/>
      <c r="BQ69" s="1502"/>
      <c r="BR69" s="1502"/>
      <c r="BS69" s="1502"/>
      <c r="BT69" s="1502"/>
      <c r="BU69" s="1502"/>
      <c r="BV69" s="1502"/>
      <c r="BW69" s="1502"/>
      <c r="BX69" s="1502"/>
      <c r="BY69" s="1502"/>
      <c r="BZ69" s="1502"/>
      <c r="CA69" s="1502"/>
      <c r="CB69" s="1502"/>
      <c r="CC69" s="1502"/>
      <c r="CD69" s="1502"/>
      <c r="CE69" s="1502"/>
      <c r="CF69" s="1502"/>
      <c r="CG69" s="1502"/>
      <c r="CH69" s="1502"/>
      <c r="CI69" s="1502"/>
      <c r="CJ69" s="1502"/>
      <c r="CK69" s="1502"/>
      <c r="CL69" s="1502"/>
      <c r="CM69" s="1502"/>
      <c r="CN69" s="1502"/>
      <c r="CO69" s="1502"/>
      <c r="CP69" s="1502"/>
      <c r="CQ69" s="1502"/>
      <c r="CR69" s="1502"/>
      <c r="CS69" s="1502"/>
      <c r="CT69" s="1502"/>
      <c r="CU69" s="1502"/>
      <c r="CV69" s="1502"/>
      <c r="CW69" s="1502"/>
      <c r="CX69" s="1502"/>
      <c r="CY69" s="1502"/>
      <c r="CZ69" s="1502"/>
      <c r="DA69" s="1502"/>
      <c r="DB69" s="1502"/>
      <c r="DC69" s="1502"/>
      <c r="DD69" s="1502"/>
      <c r="DE69" s="1502"/>
      <c r="DF69" s="1502"/>
      <c r="DG69" s="1502"/>
      <c r="DH69" s="1502"/>
      <c r="DI69" s="1502"/>
      <c r="DJ69" s="1502"/>
      <c r="DK69" s="1502"/>
      <c r="DL69" s="1502"/>
      <c r="DM69" s="1502"/>
      <c r="DN69" s="1502"/>
      <c r="DO69" s="1502"/>
      <c r="DP69" s="1502"/>
      <c r="DQ69" s="1502"/>
      <c r="DR69" s="1502"/>
      <c r="DS69" s="1502"/>
      <c r="DT69" s="1502"/>
      <c r="DU69" s="1502"/>
      <c r="DV69" s="1502"/>
      <c r="DW69" s="1502"/>
      <c r="DX69" s="1502"/>
      <c r="DY69" s="1502"/>
      <c r="DZ69" s="1502"/>
      <c r="EA69" s="1502"/>
      <c r="EB69" s="1502"/>
      <c r="EC69" s="1502"/>
      <c r="ED69" s="1502"/>
      <c r="EE69" s="1502"/>
      <c r="EF69" s="1502"/>
      <c r="EG69" s="1502"/>
      <c r="EH69" s="1502"/>
      <c r="EI69" s="1502"/>
      <c r="EJ69" s="1502"/>
      <c r="EK69" s="1502"/>
      <c r="EL69" s="1502"/>
      <c r="EM69" s="1502"/>
      <c r="EN69" s="1502"/>
      <c r="EO69" s="1502"/>
      <c r="EP69" s="1502"/>
      <c r="EQ69" s="1502"/>
      <c r="ER69" s="1502"/>
      <c r="ES69" s="1502"/>
      <c r="ET69" s="1502"/>
      <c r="EU69" s="1502"/>
      <c r="EV69" s="1502"/>
      <c r="EW69" s="1502"/>
      <c r="EX69" s="1502"/>
      <c r="EY69" s="1502"/>
      <c r="EZ69" s="1502"/>
      <c r="FA69" s="1502"/>
      <c r="FB69" s="1502"/>
      <c r="FC69" s="1502"/>
      <c r="FD69" s="1502"/>
      <c r="FE69" s="1502"/>
      <c r="FF69" s="1502"/>
      <c r="FG69" s="1502"/>
      <c r="FH69" s="1502"/>
      <c r="FI69" s="1502"/>
      <c r="FJ69" s="1502"/>
      <c r="FK69" s="1502"/>
      <c r="FL69" s="1502"/>
      <c r="FM69" s="1502"/>
      <c r="FN69" s="1502"/>
      <c r="FO69" s="1502"/>
      <c r="FP69" s="1502"/>
      <c r="FQ69" s="1502"/>
      <c r="FR69" s="1502"/>
      <c r="FS69" s="1502"/>
      <c r="FT69" s="1502"/>
      <c r="FU69" s="1502"/>
      <c r="FV69" s="1502"/>
      <c r="FW69" s="1502"/>
      <c r="FX69" s="1502"/>
      <c r="FY69" s="1502"/>
      <c r="FZ69" s="1502"/>
      <c r="GA69" s="1502"/>
      <c r="GB69" s="1502"/>
      <c r="GC69" s="1502"/>
      <c r="GD69" s="1502"/>
      <c r="GE69" s="1502"/>
      <c r="GF69" s="1502"/>
      <c r="GG69" s="1502"/>
      <c r="GH69" s="1502"/>
      <c r="GI69" s="1502"/>
      <c r="GJ69" s="1502"/>
      <c r="GK69" s="1502"/>
      <c r="GL69" s="1502"/>
      <c r="GM69" s="1502"/>
      <c r="GN69" s="1502"/>
      <c r="GO69" s="1502"/>
      <c r="GP69" s="1502"/>
      <c r="GQ69" s="1502"/>
      <c r="GR69" s="1502"/>
      <c r="GS69" s="1502"/>
      <c r="GT69" s="1502"/>
      <c r="GU69" s="1502"/>
      <c r="GV69" s="1502"/>
      <c r="GW69" s="1502"/>
      <c r="GX69" s="1502"/>
      <c r="GY69" s="1502"/>
      <c r="GZ69" s="1502"/>
      <c r="HA69" s="1502"/>
      <c r="HB69" s="1502"/>
      <c r="HC69" s="1502"/>
      <c r="HD69" s="1502"/>
      <c r="HE69" s="1502"/>
      <c r="HF69" s="1502"/>
      <c r="HG69" s="1502"/>
      <c r="HH69" s="1502"/>
      <c r="HI69" s="1502"/>
      <c r="HJ69" s="1502"/>
      <c r="HK69" s="1502"/>
      <c r="HL69" s="1502"/>
      <c r="HM69" s="1502"/>
      <c r="HN69" s="1502"/>
      <c r="HO69" s="1502"/>
      <c r="HP69" s="1502"/>
      <c r="HQ69" s="1502"/>
      <c r="HR69" s="1502"/>
      <c r="HS69" s="1502"/>
      <c r="HT69" s="1502"/>
      <c r="HU69" s="1502"/>
      <c r="HV69" s="1502"/>
      <c r="HW69" s="1502"/>
      <c r="HX69" s="1502"/>
      <c r="HY69" s="1502"/>
      <c r="HZ69" s="1502"/>
      <c r="IA69" s="1502"/>
      <c r="IB69" s="1502"/>
      <c r="IC69" s="1502"/>
      <c r="ID69" s="1502"/>
      <c r="IE69" s="1502"/>
      <c r="IF69" s="1502"/>
      <c r="IG69" s="1502"/>
      <c r="IH69" s="1502"/>
      <c r="II69" s="1502"/>
      <c r="IJ69" s="1502"/>
      <c r="IK69" s="1502"/>
      <c r="IL69" s="1502"/>
      <c r="IM69" s="1502"/>
      <c r="IN69" s="1502"/>
      <c r="IO69" s="1502"/>
      <c r="IP69" s="1502"/>
      <c r="IQ69" s="1502"/>
      <c r="IR69" s="1502"/>
      <c r="IS69" s="1502"/>
      <c r="IT69" s="1502"/>
      <c r="IU69" s="1502"/>
    </row>
    <row r="70" spans="1:255" ht="18">
      <c r="A70" s="2244"/>
      <c r="B70" s="2245"/>
      <c r="C70" s="2244"/>
      <c r="D70" s="1502"/>
      <c r="E70" s="1502"/>
      <c r="F70" s="1502"/>
      <c r="G70" s="1502"/>
      <c r="H70" s="1502"/>
      <c r="I70" s="1502"/>
      <c r="J70" s="1937"/>
      <c r="K70" s="1937"/>
      <c r="L70" s="1937"/>
      <c r="M70" s="1502"/>
      <c r="N70" s="1937"/>
      <c r="O70" s="1502"/>
      <c r="P70" s="1937"/>
      <c r="Q70" s="1937"/>
      <c r="R70" s="1937"/>
      <c r="S70" s="1502"/>
      <c r="T70" s="1502"/>
      <c r="U70" s="1502"/>
      <c r="V70" s="1502"/>
      <c r="W70" s="1502"/>
      <c r="X70" s="1502"/>
      <c r="Y70" s="1502"/>
      <c r="Z70" s="1502"/>
      <c r="AA70" s="1502"/>
      <c r="AB70" s="1502"/>
      <c r="AC70" s="1502"/>
      <c r="AD70" s="1502"/>
      <c r="AE70" s="1502"/>
      <c r="AF70" s="1502"/>
      <c r="AG70" s="1502"/>
      <c r="AH70" s="1502"/>
      <c r="AI70" s="1502"/>
      <c r="AJ70" s="1502"/>
      <c r="AK70" s="1502"/>
      <c r="AL70" s="1502"/>
      <c r="AM70" s="1502"/>
      <c r="AN70" s="1502"/>
      <c r="AO70" s="1502"/>
      <c r="AP70" s="1502"/>
      <c r="AQ70" s="1502"/>
      <c r="AR70" s="1502"/>
      <c r="AS70" s="1502"/>
      <c r="AT70" s="1502"/>
      <c r="AU70" s="1502"/>
      <c r="AV70" s="1502"/>
      <c r="AW70" s="1502"/>
      <c r="AX70" s="1502"/>
      <c r="AY70" s="1502"/>
      <c r="AZ70" s="1502"/>
      <c r="BA70" s="1502"/>
      <c r="BB70" s="1502"/>
      <c r="BC70" s="1502"/>
      <c r="BD70" s="1502"/>
      <c r="BE70" s="1502"/>
      <c r="BF70" s="1502"/>
      <c r="BG70" s="1502"/>
      <c r="BH70" s="1502"/>
      <c r="BI70" s="1502"/>
      <c r="BJ70" s="1502"/>
      <c r="BK70" s="1502"/>
      <c r="BL70" s="1502"/>
      <c r="BM70" s="1502"/>
      <c r="BN70" s="1502"/>
      <c r="BO70" s="1502"/>
      <c r="BP70" s="1502"/>
      <c r="BQ70" s="1502"/>
      <c r="BR70" s="1502"/>
      <c r="BS70" s="1502"/>
      <c r="BT70" s="1502"/>
      <c r="BU70" s="1502"/>
      <c r="BV70" s="1502"/>
      <c r="BW70" s="1502"/>
      <c r="BX70" s="1502"/>
      <c r="BY70" s="1502"/>
      <c r="BZ70" s="1502"/>
      <c r="CA70" s="1502"/>
      <c r="CB70" s="1502"/>
      <c r="CC70" s="1502"/>
      <c r="CD70" s="1502"/>
      <c r="CE70" s="1502"/>
      <c r="CF70" s="1502"/>
      <c r="CG70" s="1502"/>
      <c r="CH70" s="1502"/>
      <c r="CI70" s="1502"/>
      <c r="CJ70" s="1502"/>
      <c r="CK70" s="1502"/>
      <c r="CL70" s="1502"/>
      <c r="CM70" s="1502"/>
      <c r="CN70" s="1502"/>
      <c r="CO70" s="1502"/>
      <c r="CP70" s="1502"/>
      <c r="CQ70" s="1502"/>
      <c r="CR70" s="1502"/>
      <c r="CS70" s="1502"/>
      <c r="CT70" s="1502"/>
      <c r="CU70" s="1502"/>
      <c r="CV70" s="1502"/>
      <c r="CW70" s="1502"/>
      <c r="CX70" s="1502"/>
      <c r="CY70" s="1502"/>
      <c r="CZ70" s="1502"/>
      <c r="DA70" s="1502"/>
      <c r="DB70" s="1502"/>
      <c r="DC70" s="1502"/>
      <c r="DD70" s="1502"/>
      <c r="DE70" s="1502"/>
      <c r="DF70" s="1502"/>
      <c r="DG70" s="1502"/>
      <c r="DH70" s="1502"/>
      <c r="DI70" s="1502"/>
      <c r="DJ70" s="1502"/>
      <c r="DK70" s="1502"/>
      <c r="DL70" s="1502"/>
      <c r="DM70" s="1502"/>
      <c r="DN70" s="1502"/>
      <c r="DO70" s="1502"/>
      <c r="DP70" s="1502"/>
      <c r="DQ70" s="1502"/>
      <c r="DR70" s="1502"/>
      <c r="DS70" s="1502"/>
      <c r="DT70" s="1502"/>
      <c r="DU70" s="1502"/>
      <c r="DV70" s="1502"/>
      <c r="DW70" s="1502"/>
      <c r="DX70" s="1502"/>
      <c r="DY70" s="1502"/>
      <c r="DZ70" s="1502"/>
      <c r="EA70" s="1502"/>
      <c r="EB70" s="1502"/>
      <c r="EC70" s="1502"/>
      <c r="ED70" s="1502"/>
      <c r="EE70" s="1502"/>
      <c r="EF70" s="1502"/>
      <c r="EG70" s="1502"/>
      <c r="EH70" s="1502"/>
      <c r="EI70" s="1502"/>
      <c r="EJ70" s="1502"/>
      <c r="EK70" s="1502"/>
      <c r="EL70" s="1502"/>
      <c r="EM70" s="1502"/>
      <c r="EN70" s="1502"/>
      <c r="EO70" s="1502"/>
      <c r="EP70" s="1502"/>
      <c r="EQ70" s="1502"/>
      <c r="ER70" s="1502"/>
      <c r="ES70" s="1502"/>
      <c r="ET70" s="1502"/>
      <c r="EU70" s="1502"/>
      <c r="EV70" s="1502"/>
      <c r="EW70" s="1502"/>
      <c r="EX70" s="1502"/>
      <c r="EY70" s="1502"/>
      <c r="EZ70" s="1502"/>
      <c r="FA70" s="1502"/>
      <c r="FB70" s="1502"/>
      <c r="FC70" s="1502"/>
      <c r="FD70" s="1502"/>
      <c r="FE70" s="1502"/>
      <c r="FF70" s="1502"/>
      <c r="FG70" s="1502"/>
      <c r="FH70" s="1502"/>
      <c r="FI70" s="1502"/>
      <c r="FJ70" s="1502"/>
      <c r="FK70" s="1502"/>
      <c r="FL70" s="1502"/>
      <c r="FM70" s="1502"/>
      <c r="FN70" s="1502"/>
      <c r="FO70" s="1502"/>
      <c r="FP70" s="1502"/>
      <c r="FQ70" s="1502"/>
      <c r="FR70" s="1502"/>
      <c r="FS70" s="1502"/>
      <c r="FT70" s="1502"/>
      <c r="FU70" s="1502"/>
      <c r="FV70" s="1502"/>
      <c r="FW70" s="1502"/>
      <c r="FX70" s="1502"/>
      <c r="FY70" s="1502"/>
      <c r="FZ70" s="1502"/>
      <c r="GA70" s="1502"/>
      <c r="GB70" s="1502"/>
      <c r="GC70" s="1502"/>
      <c r="GD70" s="1502"/>
      <c r="GE70" s="1502"/>
      <c r="GF70" s="1502"/>
      <c r="GG70" s="1502"/>
      <c r="GH70" s="1502"/>
      <c r="GI70" s="1502"/>
      <c r="GJ70" s="1502"/>
      <c r="GK70" s="1502"/>
      <c r="GL70" s="1502"/>
      <c r="GM70" s="1502"/>
      <c r="GN70" s="1502"/>
      <c r="GO70" s="1502"/>
      <c r="GP70" s="1502"/>
      <c r="GQ70" s="1502"/>
      <c r="GR70" s="1502"/>
      <c r="GS70" s="1502"/>
      <c r="GT70" s="1502"/>
      <c r="GU70" s="1502"/>
      <c r="GV70" s="1502"/>
      <c r="GW70" s="1502"/>
      <c r="GX70" s="1502"/>
      <c r="GY70" s="1502"/>
      <c r="GZ70" s="1502"/>
      <c r="HA70" s="1502"/>
      <c r="HB70" s="1502"/>
      <c r="HC70" s="1502"/>
      <c r="HD70" s="1502"/>
      <c r="HE70" s="1502"/>
      <c r="HF70" s="1502"/>
      <c r="HG70" s="1502"/>
      <c r="HH70" s="1502"/>
      <c r="HI70" s="1502"/>
      <c r="HJ70" s="1502"/>
      <c r="HK70" s="1502"/>
      <c r="HL70" s="1502"/>
      <c r="HM70" s="1502"/>
      <c r="HN70" s="1502"/>
      <c r="HO70" s="1502"/>
      <c r="HP70" s="1502"/>
      <c r="HQ70" s="1502"/>
      <c r="HR70" s="1502"/>
      <c r="HS70" s="1502"/>
      <c r="HT70" s="1502"/>
      <c r="HU70" s="1502"/>
      <c r="HV70" s="1502"/>
      <c r="HW70" s="1502"/>
      <c r="HX70" s="1502"/>
      <c r="HY70" s="1502"/>
      <c r="HZ70" s="1502"/>
      <c r="IA70" s="1502"/>
      <c r="IB70" s="1502"/>
      <c r="IC70" s="1502"/>
      <c r="ID70" s="1502"/>
      <c r="IE70" s="1502"/>
      <c r="IF70" s="1502"/>
      <c r="IG70" s="1502"/>
      <c r="IH70" s="1502"/>
      <c r="II70" s="1502"/>
      <c r="IJ70" s="1502"/>
      <c r="IK70" s="1502"/>
      <c r="IL70" s="1502"/>
      <c r="IM70" s="1502"/>
      <c r="IN70" s="1502"/>
      <c r="IO70" s="1502"/>
      <c r="IP70" s="1502"/>
      <c r="IQ70" s="1502"/>
      <c r="IR70" s="1502"/>
      <c r="IS70" s="1502"/>
      <c r="IT70" s="1502"/>
      <c r="IU70" s="1502"/>
    </row>
    <row r="71" spans="1:255" ht="18.75" thickBot="1">
      <c r="A71" s="2188" t="str">
        <f>'Data Sheet'!$C$25</f>
        <v xml:space="preserve">Niagara Mohawk Power Corporation </v>
      </c>
      <c r="B71" s="2244"/>
      <c r="C71" s="1502"/>
      <c r="D71" s="2189" t="str">
        <f>'Data Sheet'!$C$40</f>
        <v>April 12, 2018</v>
      </c>
      <c r="E71" s="2154" t="str">
        <f>'Data Sheet'!$C$38</f>
        <v>December 31, 2017</v>
      </c>
      <c r="F71" s="2188" t="str">
        <f>'Data Sheet'!$C$25</f>
        <v xml:space="preserve">Niagara Mohawk Power Corporation </v>
      </c>
      <c r="G71" s="1502"/>
      <c r="H71" s="1502"/>
      <c r="I71" s="1502"/>
      <c r="J71" s="2189" t="str">
        <f>'Data Sheet'!$C$40</f>
        <v>April 12, 2018</v>
      </c>
      <c r="K71" s="1937"/>
      <c r="L71" s="2154" t="str">
        <f>'Data Sheet'!$C$38</f>
        <v>December 31, 2017</v>
      </c>
      <c r="M71" s="1502"/>
      <c r="N71" s="2188" t="str">
        <f>'Data Sheet'!$C$25</f>
        <v xml:space="preserve">Niagara Mohawk Power Corporation </v>
      </c>
      <c r="O71" s="1502"/>
      <c r="P71" s="1937"/>
      <c r="Q71" s="2189" t="str">
        <f>'Data Sheet'!$C$40</f>
        <v>April 12, 2018</v>
      </c>
      <c r="R71" s="2154" t="str">
        <f>'Data Sheet'!$C$38</f>
        <v>December 31, 2017</v>
      </c>
      <c r="S71" s="1502"/>
      <c r="T71" s="1502"/>
      <c r="U71" s="1502"/>
      <c r="V71" s="1502"/>
      <c r="W71" s="1502"/>
      <c r="X71" s="1502"/>
      <c r="Y71" s="1502"/>
      <c r="Z71" s="1502"/>
      <c r="AA71" s="1502"/>
      <c r="AB71" s="1502"/>
      <c r="AC71" s="1502"/>
      <c r="AD71" s="1502"/>
      <c r="AE71" s="1502"/>
      <c r="AF71" s="1502"/>
      <c r="AG71" s="1502"/>
      <c r="AH71" s="1502"/>
      <c r="AI71" s="1502"/>
      <c r="AJ71" s="1502"/>
      <c r="AK71" s="1502"/>
      <c r="AL71" s="1502"/>
      <c r="AM71" s="1502"/>
      <c r="AN71" s="1502"/>
      <c r="AO71" s="1502"/>
      <c r="AP71" s="1502"/>
      <c r="AQ71" s="1502"/>
      <c r="AR71" s="1502"/>
      <c r="AS71" s="1502"/>
      <c r="AT71" s="1502"/>
      <c r="AU71" s="1502"/>
      <c r="AV71" s="1502"/>
      <c r="AW71" s="1502"/>
      <c r="AX71" s="1502"/>
      <c r="AY71" s="1502"/>
      <c r="AZ71" s="1502"/>
      <c r="BA71" s="1502"/>
      <c r="BB71" s="1502"/>
      <c r="BC71" s="1502"/>
      <c r="BD71" s="1502"/>
      <c r="BE71" s="1502"/>
      <c r="BF71" s="1502"/>
      <c r="BG71" s="1502"/>
      <c r="BH71" s="1502"/>
      <c r="BI71" s="1502"/>
      <c r="BJ71" s="1502"/>
      <c r="BK71" s="1502"/>
      <c r="BL71" s="1502"/>
      <c r="BM71" s="1502"/>
      <c r="BN71" s="1502"/>
      <c r="BO71" s="1502"/>
      <c r="BP71" s="1502"/>
      <c r="BQ71" s="1502"/>
      <c r="BR71" s="1502"/>
      <c r="BS71" s="1502"/>
      <c r="BT71" s="1502"/>
      <c r="BU71" s="1502"/>
      <c r="BV71" s="1502"/>
      <c r="BW71" s="1502"/>
      <c r="BX71" s="1502"/>
      <c r="BY71" s="1502"/>
      <c r="BZ71" s="1502"/>
      <c r="CA71" s="1502"/>
      <c r="CB71" s="1502"/>
      <c r="CC71" s="1502"/>
      <c r="CD71" s="1502"/>
      <c r="CE71" s="1502"/>
      <c r="CF71" s="1502"/>
      <c r="CG71" s="1502"/>
      <c r="CH71" s="1502"/>
      <c r="CI71" s="1502"/>
      <c r="CJ71" s="1502"/>
      <c r="CK71" s="1502"/>
      <c r="CL71" s="1502"/>
      <c r="CM71" s="1502"/>
      <c r="CN71" s="1502"/>
      <c r="CO71" s="1502"/>
      <c r="CP71" s="1502"/>
      <c r="CQ71" s="1502"/>
      <c r="CR71" s="1502"/>
      <c r="CS71" s="1502"/>
      <c r="CT71" s="1502"/>
      <c r="CU71" s="1502"/>
      <c r="CV71" s="1502"/>
      <c r="CW71" s="1502"/>
      <c r="CX71" s="1502"/>
      <c r="CY71" s="1502"/>
      <c r="CZ71" s="1502"/>
      <c r="DA71" s="1502"/>
      <c r="DB71" s="1502"/>
      <c r="DC71" s="1502"/>
      <c r="DD71" s="1502"/>
      <c r="DE71" s="1502"/>
      <c r="DF71" s="1502"/>
      <c r="DG71" s="1502"/>
      <c r="DH71" s="1502"/>
      <c r="DI71" s="1502"/>
      <c r="DJ71" s="1502"/>
      <c r="DK71" s="1502"/>
      <c r="DL71" s="1502"/>
      <c r="DM71" s="1502"/>
      <c r="DN71" s="1502"/>
      <c r="DO71" s="1502"/>
      <c r="DP71" s="1502"/>
      <c r="DQ71" s="1502"/>
      <c r="DR71" s="1502"/>
      <c r="DS71" s="1502"/>
      <c r="DT71" s="1502"/>
      <c r="DU71" s="1502"/>
      <c r="DV71" s="1502"/>
      <c r="DW71" s="1502"/>
      <c r="DX71" s="1502"/>
      <c r="DY71" s="1502"/>
      <c r="DZ71" s="1502"/>
      <c r="EA71" s="1502"/>
      <c r="EB71" s="1502"/>
      <c r="EC71" s="1502"/>
      <c r="ED71" s="1502"/>
      <c r="EE71" s="1502"/>
      <c r="EF71" s="1502"/>
      <c r="EG71" s="1502"/>
      <c r="EH71" s="1502"/>
      <c r="EI71" s="1502"/>
      <c r="EJ71" s="1502"/>
      <c r="EK71" s="1502"/>
      <c r="EL71" s="1502"/>
      <c r="EM71" s="1502"/>
      <c r="EN71" s="1502"/>
      <c r="EO71" s="1502"/>
      <c r="EP71" s="1502"/>
      <c r="EQ71" s="1502"/>
      <c r="ER71" s="1502"/>
      <c r="ES71" s="1502"/>
      <c r="ET71" s="1502"/>
      <c r="EU71" s="1502"/>
      <c r="EV71" s="1502"/>
      <c r="EW71" s="1502"/>
      <c r="EX71" s="1502"/>
      <c r="EY71" s="1502"/>
      <c r="EZ71" s="1502"/>
      <c r="FA71" s="1502"/>
      <c r="FB71" s="1502"/>
      <c r="FC71" s="1502"/>
      <c r="FD71" s="1502"/>
      <c r="FE71" s="1502"/>
      <c r="FF71" s="1502"/>
      <c r="FG71" s="1502"/>
      <c r="FH71" s="1502"/>
      <c r="FI71" s="1502"/>
      <c r="FJ71" s="1502"/>
      <c r="FK71" s="1502"/>
      <c r="FL71" s="1502"/>
      <c r="FM71" s="1502"/>
      <c r="FN71" s="1502"/>
      <c r="FO71" s="1502"/>
      <c r="FP71" s="1502"/>
      <c r="FQ71" s="1502"/>
      <c r="FR71" s="1502"/>
      <c r="FS71" s="1502"/>
      <c r="FT71" s="1502"/>
      <c r="FU71" s="1502"/>
      <c r="FV71" s="1502"/>
      <c r="FW71" s="1502"/>
      <c r="FX71" s="1502"/>
      <c r="FY71" s="1502"/>
      <c r="FZ71" s="1502"/>
      <c r="GA71" s="1502"/>
      <c r="GB71" s="1502"/>
      <c r="GC71" s="1502"/>
      <c r="GD71" s="1502"/>
      <c r="GE71" s="1502"/>
      <c r="GF71" s="1502"/>
      <c r="GG71" s="1502"/>
      <c r="GH71" s="1502"/>
      <c r="GI71" s="1502"/>
      <c r="GJ71" s="1502"/>
      <c r="GK71" s="1502"/>
      <c r="GL71" s="1502"/>
      <c r="GM71" s="1502"/>
      <c r="GN71" s="1502"/>
      <c r="GO71" s="1502"/>
      <c r="GP71" s="1502"/>
      <c r="GQ71" s="1502"/>
      <c r="GR71" s="1502"/>
      <c r="GS71" s="1502"/>
      <c r="GT71" s="1502"/>
      <c r="GU71" s="1502"/>
      <c r="GV71" s="1502"/>
      <c r="GW71" s="1502"/>
      <c r="GX71" s="1502"/>
      <c r="GY71" s="1502"/>
      <c r="GZ71" s="1502"/>
      <c r="HA71" s="1502"/>
      <c r="HB71" s="1502"/>
      <c r="HC71" s="1502"/>
      <c r="HD71" s="1502"/>
      <c r="HE71" s="1502"/>
      <c r="HF71" s="1502"/>
      <c r="HG71" s="1502"/>
      <c r="HH71" s="1502"/>
      <c r="HI71" s="1502"/>
      <c r="HJ71" s="1502"/>
      <c r="HK71" s="1502"/>
      <c r="HL71" s="1502"/>
      <c r="HM71" s="1502"/>
      <c r="HN71" s="1502"/>
      <c r="HO71" s="1502"/>
      <c r="HP71" s="1502"/>
      <c r="HQ71" s="1502"/>
      <c r="HR71" s="1502"/>
      <c r="HS71" s="1502"/>
      <c r="HT71" s="1502"/>
      <c r="HU71" s="1502"/>
      <c r="HV71" s="1502"/>
      <c r="HW71" s="1502"/>
      <c r="HX71" s="1502"/>
      <c r="HY71" s="1502"/>
      <c r="HZ71" s="1502"/>
      <c r="IA71" s="1502"/>
      <c r="IB71" s="1502"/>
      <c r="IC71" s="1502"/>
      <c r="ID71" s="1502"/>
      <c r="IE71" s="1502"/>
      <c r="IF71" s="1502"/>
      <c r="IG71" s="1502"/>
      <c r="IH71" s="1502"/>
      <c r="II71" s="1502"/>
      <c r="IJ71" s="1502"/>
      <c r="IK71" s="1502"/>
      <c r="IL71" s="1502"/>
      <c r="IM71" s="1502"/>
      <c r="IN71" s="1502"/>
      <c r="IO71" s="1502"/>
      <c r="IP71" s="1502"/>
      <c r="IQ71" s="1502"/>
      <c r="IR71" s="1502"/>
      <c r="IS71" s="1502"/>
      <c r="IT71" s="1502"/>
      <c r="IU71" s="1502"/>
    </row>
    <row r="72" spans="1:255">
      <c r="A72" s="1476"/>
      <c r="B72" s="1621"/>
      <c r="C72" s="1621"/>
      <c r="D72" s="1621"/>
      <c r="E72" s="1822"/>
      <c r="F72" s="1476"/>
      <c r="G72" s="1621"/>
      <c r="H72" s="1621"/>
      <c r="I72" s="1621"/>
      <c r="J72" s="2246"/>
      <c r="K72" s="2246"/>
      <c r="L72" s="2246"/>
      <c r="M72" s="1822"/>
      <c r="N72" s="2247"/>
      <c r="O72" s="1621"/>
      <c r="P72" s="2246"/>
      <c r="Q72" s="2246"/>
      <c r="R72" s="2246"/>
      <c r="S72" s="1822"/>
      <c r="T72" s="1502"/>
      <c r="U72" s="1502"/>
      <c r="V72" s="1502"/>
      <c r="W72" s="1502"/>
      <c r="X72" s="1502"/>
      <c r="Y72" s="1502"/>
      <c r="Z72" s="1502"/>
      <c r="AA72" s="1502"/>
      <c r="AB72" s="1502"/>
      <c r="AC72" s="1502"/>
      <c r="AD72" s="1502"/>
      <c r="AE72" s="1502"/>
      <c r="AF72" s="1502"/>
      <c r="AG72" s="1502"/>
      <c r="AH72" s="1502"/>
      <c r="AI72" s="1502"/>
      <c r="AJ72" s="1502"/>
      <c r="AK72" s="1502"/>
      <c r="AL72" s="1502"/>
      <c r="AM72" s="1502"/>
      <c r="AN72" s="1502"/>
      <c r="AO72" s="1502"/>
      <c r="AP72" s="1502"/>
      <c r="AQ72" s="1502"/>
      <c r="AR72" s="1502"/>
      <c r="AS72" s="1502"/>
      <c r="AT72" s="1502"/>
      <c r="AU72" s="1502"/>
      <c r="AV72" s="1502"/>
      <c r="AW72" s="1502"/>
      <c r="AX72" s="1502"/>
      <c r="AY72" s="1502"/>
      <c r="AZ72" s="1502"/>
      <c r="BA72" s="1502"/>
      <c r="BB72" s="1502"/>
      <c r="BC72" s="1502"/>
      <c r="BD72" s="1502"/>
      <c r="BE72" s="1502"/>
      <c r="BF72" s="1502"/>
      <c r="BG72" s="1502"/>
      <c r="BH72" s="1502"/>
      <c r="BI72" s="1502"/>
      <c r="BJ72" s="1502"/>
      <c r="BK72" s="1502"/>
      <c r="BL72" s="1502"/>
      <c r="BM72" s="1502"/>
      <c r="BN72" s="1502"/>
      <c r="BO72" s="1502"/>
      <c r="BP72" s="1502"/>
      <c r="BQ72" s="1502"/>
      <c r="BR72" s="1502"/>
      <c r="BS72" s="1502"/>
      <c r="BT72" s="1502"/>
      <c r="BU72" s="1502"/>
      <c r="BV72" s="1502"/>
      <c r="BW72" s="1502"/>
      <c r="BX72" s="1502"/>
      <c r="BY72" s="1502"/>
      <c r="BZ72" s="1502"/>
      <c r="CA72" s="1502"/>
      <c r="CB72" s="1502"/>
      <c r="CC72" s="1502"/>
      <c r="CD72" s="1502"/>
      <c r="CE72" s="1502"/>
      <c r="CF72" s="1502"/>
      <c r="CG72" s="1502"/>
      <c r="CH72" s="1502"/>
      <c r="CI72" s="1502"/>
      <c r="CJ72" s="1502"/>
      <c r="CK72" s="1502"/>
      <c r="CL72" s="1502"/>
      <c r="CM72" s="1502"/>
      <c r="CN72" s="1502"/>
      <c r="CO72" s="1502"/>
      <c r="CP72" s="1502"/>
      <c r="CQ72" s="1502"/>
      <c r="CR72" s="1502"/>
      <c r="CS72" s="1502"/>
      <c r="CT72" s="1502"/>
      <c r="CU72" s="1502"/>
      <c r="CV72" s="1502"/>
      <c r="CW72" s="1502"/>
      <c r="CX72" s="1502"/>
      <c r="CY72" s="1502"/>
      <c r="CZ72" s="1502"/>
      <c r="DA72" s="1502"/>
      <c r="DB72" s="1502"/>
      <c r="DC72" s="1502"/>
      <c r="DD72" s="1502"/>
      <c r="DE72" s="1502"/>
      <c r="DF72" s="1502"/>
      <c r="DG72" s="1502"/>
      <c r="DH72" s="1502"/>
      <c r="DI72" s="1502"/>
      <c r="DJ72" s="1502"/>
      <c r="DK72" s="1502"/>
      <c r="DL72" s="1502"/>
      <c r="DM72" s="1502"/>
      <c r="DN72" s="1502"/>
      <c r="DO72" s="1502"/>
      <c r="DP72" s="1502"/>
      <c r="DQ72" s="1502"/>
      <c r="DR72" s="1502"/>
      <c r="DS72" s="1502"/>
      <c r="DT72" s="1502"/>
      <c r="DU72" s="1502"/>
      <c r="DV72" s="1502"/>
      <c r="DW72" s="1502"/>
      <c r="DX72" s="1502"/>
      <c r="DY72" s="1502"/>
      <c r="DZ72" s="1502"/>
      <c r="EA72" s="1502"/>
      <c r="EB72" s="1502"/>
      <c r="EC72" s="1502"/>
      <c r="ED72" s="1502"/>
      <c r="EE72" s="1502"/>
      <c r="EF72" s="1502"/>
      <c r="EG72" s="1502"/>
      <c r="EH72" s="1502"/>
      <c r="EI72" s="1502"/>
      <c r="EJ72" s="1502"/>
      <c r="EK72" s="1502"/>
      <c r="EL72" s="1502"/>
      <c r="EM72" s="1502"/>
      <c r="EN72" s="1502"/>
      <c r="EO72" s="1502"/>
      <c r="EP72" s="1502"/>
      <c r="EQ72" s="1502"/>
      <c r="ER72" s="1502"/>
      <c r="ES72" s="1502"/>
      <c r="ET72" s="1502"/>
      <c r="EU72" s="1502"/>
      <c r="EV72" s="1502"/>
      <c r="EW72" s="1502"/>
      <c r="EX72" s="1502"/>
      <c r="EY72" s="1502"/>
      <c r="EZ72" s="1502"/>
      <c r="FA72" s="1502"/>
      <c r="FB72" s="1502"/>
      <c r="FC72" s="1502"/>
      <c r="FD72" s="1502"/>
      <c r="FE72" s="1502"/>
      <c r="FF72" s="1502"/>
      <c r="FG72" s="1502"/>
      <c r="FH72" s="1502"/>
      <c r="FI72" s="1502"/>
      <c r="FJ72" s="1502"/>
      <c r="FK72" s="1502"/>
      <c r="FL72" s="1502"/>
      <c r="FM72" s="1502"/>
      <c r="FN72" s="1502"/>
      <c r="FO72" s="1502"/>
      <c r="FP72" s="1502"/>
      <c r="FQ72" s="1502"/>
      <c r="FR72" s="1502"/>
      <c r="FS72" s="1502"/>
      <c r="FT72" s="1502"/>
      <c r="FU72" s="1502"/>
      <c r="FV72" s="1502"/>
      <c r="FW72" s="1502"/>
      <c r="FX72" s="1502"/>
      <c r="FY72" s="1502"/>
      <c r="FZ72" s="1502"/>
      <c r="GA72" s="1502"/>
      <c r="GB72" s="1502"/>
      <c r="GC72" s="1502"/>
      <c r="GD72" s="1502"/>
      <c r="GE72" s="1502"/>
      <c r="GF72" s="1502"/>
      <c r="GG72" s="1502"/>
      <c r="GH72" s="1502"/>
      <c r="GI72" s="1502"/>
      <c r="GJ72" s="1502"/>
      <c r="GK72" s="1502"/>
      <c r="GL72" s="1502"/>
      <c r="GM72" s="1502"/>
      <c r="GN72" s="1502"/>
      <c r="GO72" s="1502"/>
      <c r="GP72" s="1502"/>
      <c r="GQ72" s="1502"/>
      <c r="GR72" s="1502"/>
      <c r="GS72" s="1502"/>
      <c r="GT72" s="1502"/>
      <c r="GU72" s="1502"/>
      <c r="GV72" s="1502"/>
      <c r="GW72" s="1502"/>
      <c r="GX72" s="1502"/>
      <c r="GY72" s="1502"/>
      <c r="GZ72" s="1502"/>
      <c r="HA72" s="1502"/>
      <c r="HB72" s="1502"/>
      <c r="HC72" s="1502"/>
      <c r="HD72" s="1502"/>
      <c r="HE72" s="1502"/>
      <c r="HF72" s="1502"/>
      <c r="HG72" s="1502"/>
      <c r="HH72" s="1502"/>
      <c r="HI72" s="1502"/>
      <c r="HJ72" s="1502"/>
      <c r="HK72" s="1502"/>
      <c r="HL72" s="1502"/>
      <c r="HM72" s="1502"/>
      <c r="HN72" s="1502"/>
      <c r="HO72" s="1502"/>
      <c r="HP72" s="1502"/>
      <c r="HQ72" s="1502"/>
      <c r="HR72" s="1502"/>
      <c r="HS72" s="1502"/>
      <c r="HT72" s="1502"/>
      <c r="HU72" s="1502"/>
      <c r="HV72" s="1502"/>
      <c r="HW72" s="1502"/>
      <c r="HX72" s="1502"/>
      <c r="HY72" s="1502"/>
      <c r="HZ72" s="1502"/>
      <c r="IA72" s="1502"/>
      <c r="IB72" s="1502"/>
      <c r="IC72" s="1502"/>
      <c r="ID72" s="1502"/>
      <c r="IE72" s="1502"/>
      <c r="IF72" s="1502"/>
      <c r="IG72" s="1502"/>
      <c r="IH72" s="1502"/>
      <c r="II72" s="1502"/>
      <c r="IJ72" s="1502"/>
      <c r="IK72" s="1502"/>
      <c r="IL72" s="1502"/>
      <c r="IM72" s="1502"/>
      <c r="IN72" s="1502"/>
      <c r="IO72" s="1502"/>
      <c r="IP72" s="1502"/>
      <c r="IQ72" s="1502"/>
      <c r="IR72" s="1502"/>
      <c r="IS72" s="1502"/>
      <c r="IT72" s="1502"/>
      <c r="IU72" s="1502"/>
    </row>
    <row r="73" spans="1:255">
      <c r="A73" s="3810" t="s">
        <v>1968</v>
      </c>
      <c r="B73" s="3779"/>
      <c r="C73" s="3779"/>
      <c r="D73" s="3779"/>
      <c r="E73" s="3811"/>
      <c r="F73" s="3810" t="s">
        <v>1969</v>
      </c>
      <c r="G73" s="3779"/>
      <c r="H73" s="3779"/>
      <c r="I73" s="3779"/>
      <c r="J73" s="3779"/>
      <c r="K73" s="3779"/>
      <c r="L73" s="3779"/>
      <c r="M73" s="3811"/>
      <c r="N73" s="3810" t="s">
        <v>1969</v>
      </c>
      <c r="O73" s="3779"/>
      <c r="P73" s="3779"/>
      <c r="Q73" s="3779"/>
      <c r="R73" s="3779"/>
      <c r="S73" s="3811"/>
      <c r="T73" s="1502"/>
      <c r="U73" s="1502"/>
      <c r="V73" s="1502"/>
      <c r="W73" s="1502"/>
      <c r="X73" s="1502"/>
      <c r="Y73" s="1502"/>
      <c r="Z73" s="1502"/>
      <c r="AA73" s="1502"/>
      <c r="AB73" s="1502"/>
      <c r="AC73" s="1502"/>
      <c r="AD73" s="1502"/>
      <c r="AE73" s="1502"/>
      <c r="AF73" s="1502"/>
      <c r="AG73" s="1502"/>
      <c r="AH73" s="1502"/>
      <c r="AI73" s="1502"/>
      <c r="AJ73" s="1502"/>
      <c r="AK73" s="1502"/>
      <c r="AL73" s="1502"/>
      <c r="AM73" s="1502"/>
      <c r="AN73" s="1502"/>
      <c r="AO73" s="1502"/>
      <c r="AP73" s="1502"/>
      <c r="AQ73" s="1502"/>
      <c r="AR73" s="1502"/>
      <c r="AS73" s="1502"/>
      <c r="AT73" s="1502"/>
      <c r="AU73" s="1502"/>
      <c r="AV73" s="1502"/>
      <c r="AW73" s="1502"/>
      <c r="AX73" s="1502"/>
      <c r="AY73" s="1502"/>
      <c r="AZ73" s="1502"/>
      <c r="BA73" s="1502"/>
      <c r="BB73" s="1502"/>
      <c r="BC73" s="1502"/>
      <c r="BD73" s="1502"/>
      <c r="BE73" s="1502"/>
      <c r="BF73" s="1502"/>
      <c r="BG73" s="1502"/>
      <c r="BH73" s="1502"/>
      <c r="BI73" s="1502"/>
      <c r="BJ73" s="1502"/>
      <c r="BK73" s="1502"/>
      <c r="BL73" s="1502"/>
      <c r="BM73" s="1502"/>
      <c r="BN73" s="1502"/>
      <c r="BO73" s="1502"/>
      <c r="BP73" s="1502"/>
      <c r="BQ73" s="1502"/>
      <c r="BR73" s="1502"/>
      <c r="BS73" s="1502"/>
      <c r="BT73" s="1502"/>
      <c r="BU73" s="1502"/>
      <c r="BV73" s="1502"/>
      <c r="BW73" s="1502"/>
      <c r="BX73" s="1502"/>
      <c r="BY73" s="1502"/>
      <c r="BZ73" s="1502"/>
      <c r="CA73" s="1502"/>
      <c r="CB73" s="1502"/>
      <c r="CC73" s="1502"/>
      <c r="CD73" s="1502"/>
      <c r="CE73" s="1502"/>
      <c r="CF73" s="1502"/>
      <c r="CG73" s="1502"/>
      <c r="CH73" s="1502"/>
      <c r="CI73" s="1502"/>
      <c r="CJ73" s="1502"/>
      <c r="CK73" s="1502"/>
      <c r="CL73" s="1502"/>
      <c r="CM73" s="1502"/>
      <c r="CN73" s="1502"/>
      <c r="CO73" s="1502"/>
      <c r="CP73" s="1502"/>
      <c r="CQ73" s="1502"/>
      <c r="CR73" s="1502"/>
      <c r="CS73" s="1502"/>
      <c r="CT73" s="1502"/>
      <c r="CU73" s="1502"/>
      <c r="CV73" s="1502"/>
      <c r="CW73" s="1502"/>
      <c r="CX73" s="1502"/>
      <c r="CY73" s="1502"/>
      <c r="CZ73" s="1502"/>
      <c r="DA73" s="1502"/>
      <c r="DB73" s="1502"/>
      <c r="DC73" s="1502"/>
      <c r="DD73" s="1502"/>
      <c r="DE73" s="1502"/>
      <c r="DF73" s="1502"/>
      <c r="DG73" s="1502"/>
      <c r="DH73" s="1502"/>
      <c r="DI73" s="1502"/>
      <c r="DJ73" s="1502"/>
      <c r="DK73" s="1502"/>
      <c r="DL73" s="1502"/>
      <c r="DM73" s="1502"/>
      <c r="DN73" s="1502"/>
      <c r="DO73" s="1502"/>
      <c r="DP73" s="1502"/>
      <c r="DQ73" s="1502"/>
      <c r="DR73" s="1502"/>
      <c r="DS73" s="1502"/>
      <c r="DT73" s="1502"/>
      <c r="DU73" s="1502"/>
      <c r="DV73" s="1502"/>
      <c r="DW73" s="1502"/>
      <c r="DX73" s="1502"/>
      <c r="DY73" s="1502"/>
      <c r="DZ73" s="1502"/>
      <c r="EA73" s="1502"/>
      <c r="EB73" s="1502"/>
      <c r="EC73" s="1502"/>
      <c r="ED73" s="1502"/>
      <c r="EE73" s="1502"/>
      <c r="EF73" s="1502"/>
      <c r="EG73" s="1502"/>
      <c r="EH73" s="1502"/>
      <c r="EI73" s="1502"/>
      <c r="EJ73" s="1502"/>
      <c r="EK73" s="1502"/>
      <c r="EL73" s="1502"/>
      <c r="EM73" s="1502"/>
      <c r="EN73" s="1502"/>
      <c r="EO73" s="1502"/>
      <c r="EP73" s="1502"/>
      <c r="EQ73" s="1502"/>
      <c r="ER73" s="1502"/>
      <c r="ES73" s="1502"/>
      <c r="ET73" s="1502"/>
      <c r="EU73" s="1502"/>
      <c r="EV73" s="1502"/>
      <c r="EW73" s="1502"/>
      <c r="EX73" s="1502"/>
      <c r="EY73" s="1502"/>
      <c r="EZ73" s="1502"/>
      <c r="FA73" s="1502"/>
      <c r="FB73" s="1502"/>
      <c r="FC73" s="1502"/>
      <c r="FD73" s="1502"/>
      <c r="FE73" s="1502"/>
      <c r="FF73" s="1502"/>
      <c r="FG73" s="1502"/>
      <c r="FH73" s="1502"/>
      <c r="FI73" s="1502"/>
      <c r="FJ73" s="1502"/>
      <c r="FK73" s="1502"/>
      <c r="FL73" s="1502"/>
      <c r="FM73" s="1502"/>
      <c r="FN73" s="1502"/>
      <c r="FO73" s="1502"/>
      <c r="FP73" s="1502"/>
      <c r="FQ73" s="1502"/>
      <c r="FR73" s="1502"/>
      <c r="FS73" s="1502"/>
      <c r="FT73" s="1502"/>
      <c r="FU73" s="1502"/>
      <c r="FV73" s="1502"/>
      <c r="FW73" s="1502"/>
      <c r="FX73" s="1502"/>
      <c r="FY73" s="1502"/>
      <c r="FZ73" s="1502"/>
      <c r="GA73" s="1502"/>
      <c r="GB73" s="1502"/>
      <c r="GC73" s="1502"/>
      <c r="GD73" s="1502"/>
      <c r="GE73" s="1502"/>
      <c r="GF73" s="1502"/>
      <c r="GG73" s="1502"/>
      <c r="GH73" s="1502"/>
      <c r="GI73" s="1502"/>
      <c r="GJ73" s="1502"/>
      <c r="GK73" s="1502"/>
      <c r="GL73" s="1502"/>
      <c r="GM73" s="1502"/>
      <c r="GN73" s="1502"/>
      <c r="GO73" s="1502"/>
      <c r="GP73" s="1502"/>
      <c r="GQ73" s="1502"/>
      <c r="GR73" s="1502"/>
      <c r="GS73" s="1502"/>
      <c r="GT73" s="1502"/>
      <c r="GU73" s="1502"/>
      <c r="GV73" s="1502"/>
      <c r="GW73" s="1502"/>
      <c r="GX73" s="1502"/>
      <c r="GY73" s="1502"/>
      <c r="GZ73" s="1502"/>
      <c r="HA73" s="1502"/>
      <c r="HB73" s="1502"/>
      <c r="HC73" s="1502"/>
      <c r="HD73" s="1502"/>
      <c r="HE73" s="1502"/>
      <c r="HF73" s="1502"/>
      <c r="HG73" s="1502"/>
      <c r="HH73" s="1502"/>
      <c r="HI73" s="1502"/>
      <c r="HJ73" s="1502"/>
      <c r="HK73" s="1502"/>
      <c r="HL73" s="1502"/>
      <c r="HM73" s="1502"/>
      <c r="HN73" s="1502"/>
      <c r="HO73" s="1502"/>
      <c r="HP73" s="1502"/>
      <c r="HQ73" s="1502"/>
      <c r="HR73" s="1502"/>
      <c r="HS73" s="1502"/>
      <c r="HT73" s="1502"/>
      <c r="HU73" s="1502"/>
      <c r="HV73" s="1502"/>
      <c r="HW73" s="1502"/>
      <c r="HX73" s="1502"/>
      <c r="HY73" s="1502"/>
      <c r="HZ73" s="1502"/>
      <c r="IA73" s="1502"/>
      <c r="IB73" s="1502"/>
      <c r="IC73" s="1502"/>
      <c r="ID73" s="1502"/>
      <c r="IE73" s="1502"/>
      <c r="IF73" s="1502"/>
      <c r="IG73" s="1502"/>
      <c r="IH73" s="1502"/>
      <c r="II73" s="1502"/>
      <c r="IJ73" s="1502"/>
      <c r="IK73" s="1502"/>
      <c r="IL73" s="1502"/>
      <c r="IM73" s="1502"/>
      <c r="IN73" s="1502"/>
      <c r="IO73" s="1502"/>
      <c r="IP73" s="1502"/>
      <c r="IQ73" s="1502"/>
      <c r="IR73" s="1502"/>
      <c r="IS73" s="1502"/>
      <c r="IT73" s="1502"/>
      <c r="IU73" s="1502"/>
    </row>
    <row r="74" spans="1:255">
      <c r="A74" s="3810" t="s">
        <v>1970</v>
      </c>
      <c r="B74" s="3779"/>
      <c r="C74" s="3779"/>
      <c r="D74" s="3779"/>
      <c r="E74" s="3811"/>
      <c r="F74" s="3810" t="s">
        <v>1970</v>
      </c>
      <c r="G74" s="3779"/>
      <c r="H74" s="3779"/>
      <c r="I74" s="3779"/>
      <c r="J74" s="3779"/>
      <c r="K74" s="3779"/>
      <c r="L74" s="3779"/>
      <c r="M74" s="3811"/>
      <c r="N74" s="3810" t="s">
        <v>1970</v>
      </c>
      <c r="O74" s="3779"/>
      <c r="P74" s="3779"/>
      <c r="Q74" s="3779"/>
      <c r="R74" s="3779"/>
      <c r="S74" s="3811"/>
      <c r="T74" s="1502"/>
      <c r="U74" s="1502"/>
      <c r="V74" s="1502"/>
      <c r="W74" s="1502"/>
      <c r="X74" s="1502"/>
      <c r="Y74" s="1502"/>
      <c r="Z74" s="1502"/>
      <c r="AA74" s="1502"/>
      <c r="AB74" s="1502"/>
      <c r="AC74" s="1502"/>
      <c r="AD74" s="1502"/>
      <c r="AE74" s="1502"/>
      <c r="AF74" s="1502"/>
      <c r="AG74" s="1502"/>
      <c r="AH74" s="1502"/>
      <c r="AI74" s="1502"/>
      <c r="AJ74" s="1502"/>
      <c r="AK74" s="1502"/>
      <c r="AL74" s="1502"/>
      <c r="AM74" s="1502"/>
      <c r="AN74" s="1502"/>
      <c r="AO74" s="1502"/>
      <c r="AP74" s="1502"/>
      <c r="AQ74" s="1502"/>
      <c r="AR74" s="1502"/>
      <c r="AS74" s="1502"/>
      <c r="AT74" s="1502"/>
      <c r="AU74" s="1502"/>
      <c r="AV74" s="1502"/>
      <c r="AW74" s="1502"/>
      <c r="AX74" s="1502"/>
      <c r="AY74" s="1502"/>
      <c r="AZ74" s="1502"/>
      <c r="BA74" s="1502"/>
      <c r="BB74" s="1502"/>
      <c r="BC74" s="1502"/>
      <c r="BD74" s="1502"/>
      <c r="BE74" s="1502"/>
      <c r="BF74" s="1502"/>
      <c r="BG74" s="1502"/>
      <c r="BH74" s="1502"/>
      <c r="BI74" s="1502"/>
      <c r="BJ74" s="1502"/>
      <c r="BK74" s="1502"/>
      <c r="BL74" s="1502"/>
      <c r="BM74" s="1502"/>
      <c r="BN74" s="1502"/>
      <c r="BO74" s="1502"/>
      <c r="BP74" s="1502"/>
      <c r="BQ74" s="1502"/>
      <c r="BR74" s="1502"/>
      <c r="BS74" s="1502"/>
      <c r="BT74" s="1502"/>
      <c r="BU74" s="1502"/>
      <c r="BV74" s="1502"/>
      <c r="BW74" s="1502"/>
      <c r="BX74" s="1502"/>
      <c r="BY74" s="1502"/>
      <c r="BZ74" s="1502"/>
      <c r="CA74" s="1502"/>
      <c r="CB74" s="1502"/>
      <c r="CC74" s="1502"/>
      <c r="CD74" s="1502"/>
      <c r="CE74" s="1502"/>
      <c r="CF74" s="1502"/>
      <c r="CG74" s="1502"/>
      <c r="CH74" s="1502"/>
      <c r="CI74" s="1502"/>
      <c r="CJ74" s="1502"/>
      <c r="CK74" s="1502"/>
      <c r="CL74" s="1502"/>
      <c r="CM74" s="1502"/>
      <c r="CN74" s="1502"/>
      <c r="CO74" s="1502"/>
      <c r="CP74" s="1502"/>
      <c r="CQ74" s="1502"/>
      <c r="CR74" s="1502"/>
      <c r="CS74" s="1502"/>
      <c r="CT74" s="1502"/>
      <c r="CU74" s="1502"/>
      <c r="CV74" s="1502"/>
      <c r="CW74" s="1502"/>
      <c r="CX74" s="1502"/>
      <c r="CY74" s="1502"/>
      <c r="CZ74" s="1502"/>
      <c r="DA74" s="1502"/>
      <c r="DB74" s="1502"/>
      <c r="DC74" s="1502"/>
      <c r="DD74" s="1502"/>
      <c r="DE74" s="1502"/>
      <c r="DF74" s="1502"/>
      <c r="DG74" s="1502"/>
      <c r="DH74" s="1502"/>
      <c r="DI74" s="1502"/>
      <c r="DJ74" s="1502"/>
      <c r="DK74" s="1502"/>
      <c r="DL74" s="1502"/>
      <c r="DM74" s="1502"/>
      <c r="DN74" s="1502"/>
      <c r="DO74" s="1502"/>
      <c r="DP74" s="1502"/>
      <c r="DQ74" s="1502"/>
      <c r="DR74" s="1502"/>
      <c r="DS74" s="1502"/>
      <c r="DT74" s="1502"/>
      <c r="DU74" s="1502"/>
      <c r="DV74" s="1502"/>
      <c r="DW74" s="1502"/>
      <c r="DX74" s="1502"/>
      <c r="DY74" s="1502"/>
      <c r="DZ74" s="1502"/>
      <c r="EA74" s="1502"/>
      <c r="EB74" s="1502"/>
      <c r="EC74" s="1502"/>
      <c r="ED74" s="1502"/>
      <c r="EE74" s="1502"/>
      <c r="EF74" s="1502"/>
      <c r="EG74" s="1502"/>
      <c r="EH74" s="1502"/>
      <c r="EI74" s="1502"/>
      <c r="EJ74" s="1502"/>
      <c r="EK74" s="1502"/>
      <c r="EL74" s="1502"/>
      <c r="EM74" s="1502"/>
      <c r="EN74" s="1502"/>
      <c r="EO74" s="1502"/>
      <c r="EP74" s="1502"/>
      <c r="EQ74" s="1502"/>
      <c r="ER74" s="1502"/>
      <c r="ES74" s="1502"/>
      <c r="ET74" s="1502"/>
      <c r="EU74" s="1502"/>
      <c r="EV74" s="1502"/>
      <c r="EW74" s="1502"/>
      <c r="EX74" s="1502"/>
      <c r="EY74" s="1502"/>
      <c r="EZ74" s="1502"/>
      <c r="FA74" s="1502"/>
      <c r="FB74" s="1502"/>
      <c r="FC74" s="1502"/>
      <c r="FD74" s="1502"/>
      <c r="FE74" s="1502"/>
      <c r="FF74" s="1502"/>
      <c r="FG74" s="1502"/>
      <c r="FH74" s="1502"/>
      <c r="FI74" s="1502"/>
      <c r="FJ74" s="1502"/>
      <c r="FK74" s="1502"/>
      <c r="FL74" s="1502"/>
      <c r="FM74" s="1502"/>
      <c r="FN74" s="1502"/>
      <c r="FO74" s="1502"/>
      <c r="FP74" s="1502"/>
      <c r="FQ74" s="1502"/>
      <c r="FR74" s="1502"/>
      <c r="FS74" s="1502"/>
      <c r="FT74" s="1502"/>
      <c r="FU74" s="1502"/>
      <c r="FV74" s="1502"/>
      <c r="FW74" s="1502"/>
      <c r="FX74" s="1502"/>
      <c r="FY74" s="1502"/>
      <c r="FZ74" s="1502"/>
      <c r="GA74" s="1502"/>
      <c r="GB74" s="1502"/>
      <c r="GC74" s="1502"/>
      <c r="GD74" s="1502"/>
      <c r="GE74" s="1502"/>
      <c r="GF74" s="1502"/>
      <c r="GG74" s="1502"/>
      <c r="GH74" s="1502"/>
      <c r="GI74" s="1502"/>
      <c r="GJ74" s="1502"/>
      <c r="GK74" s="1502"/>
      <c r="GL74" s="1502"/>
      <c r="GM74" s="1502"/>
      <c r="GN74" s="1502"/>
      <c r="GO74" s="1502"/>
      <c r="GP74" s="1502"/>
      <c r="GQ74" s="1502"/>
      <c r="GR74" s="1502"/>
      <c r="GS74" s="1502"/>
      <c r="GT74" s="1502"/>
      <c r="GU74" s="1502"/>
      <c r="GV74" s="1502"/>
      <c r="GW74" s="1502"/>
      <c r="GX74" s="1502"/>
      <c r="GY74" s="1502"/>
      <c r="GZ74" s="1502"/>
      <c r="HA74" s="1502"/>
      <c r="HB74" s="1502"/>
      <c r="HC74" s="1502"/>
      <c r="HD74" s="1502"/>
      <c r="HE74" s="1502"/>
      <c r="HF74" s="1502"/>
      <c r="HG74" s="1502"/>
      <c r="HH74" s="1502"/>
      <c r="HI74" s="1502"/>
      <c r="HJ74" s="1502"/>
      <c r="HK74" s="1502"/>
      <c r="HL74" s="1502"/>
      <c r="HM74" s="1502"/>
      <c r="HN74" s="1502"/>
      <c r="HO74" s="1502"/>
      <c r="HP74" s="1502"/>
      <c r="HQ74" s="1502"/>
      <c r="HR74" s="1502"/>
      <c r="HS74" s="1502"/>
      <c r="HT74" s="1502"/>
      <c r="HU74" s="1502"/>
      <c r="HV74" s="1502"/>
      <c r="HW74" s="1502"/>
      <c r="HX74" s="1502"/>
      <c r="HY74" s="1502"/>
      <c r="HZ74" s="1502"/>
      <c r="IA74" s="1502"/>
      <c r="IB74" s="1502"/>
      <c r="IC74" s="1502"/>
      <c r="ID74" s="1502"/>
      <c r="IE74" s="1502"/>
      <c r="IF74" s="1502"/>
      <c r="IG74" s="1502"/>
      <c r="IH74" s="1502"/>
      <c r="II74" s="1502"/>
      <c r="IJ74" s="1502"/>
      <c r="IK74" s="1502"/>
      <c r="IL74" s="1502"/>
      <c r="IM74" s="1502"/>
      <c r="IN74" s="1502"/>
      <c r="IO74" s="1502"/>
      <c r="IP74" s="1502"/>
      <c r="IQ74" s="1502"/>
      <c r="IR74" s="1502"/>
      <c r="IS74" s="1502"/>
      <c r="IT74" s="1502"/>
      <c r="IU74" s="1502"/>
    </row>
    <row r="75" spans="1:255">
      <c r="A75" s="1480"/>
      <c r="B75" s="1502"/>
      <c r="C75" s="1502"/>
      <c r="D75" s="1502"/>
      <c r="E75" s="1482"/>
      <c r="F75" s="1480"/>
      <c r="G75" s="1502"/>
      <c r="H75" s="1502"/>
      <c r="I75" s="1502"/>
      <c r="J75" s="1502"/>
      <c r="K75" s="1502"/>
      <c r="L75" s="1502"/>
      <c r="M75" s="1482"/>
      <c r="N75" s="1480"/>
      <c r="O75" s="1502"/>
      <c r="P75" s="1502"/>
      <c r="Q75" s="1502"/>
      <c r="R75" s="1502"/>
      <c r="S75" s="1482"/>
      <c r="T75" s="1502"/>
      <c r="U75" s="1502"/>
      <c r="V75" s="1502"/>
      <c r="W75" s="1502"/>
      <c r="X75" s="1502"/>
      <c r="Y75" s="1502"/>
      <c r="Z75" s="1502"/>
      <c r="AA75" s="1502"/>
      <c r="AB75" s="1502"/>
      <c r="AC75" s="1502"/>
      <c r="AD75" s="1502"/>
      <c r="AE75" s="1502"/>
      <c r="AF75" s="1502"/>
      <c r="AG75" s="1502"/>
      <c r="AH75" s="1502"/>
      <c r="AI75" s="1502"/>
      <c r="AJ75" s="1502"/>
      <c r="AK75" s="1502"/>
      <c r="AL75" s="1502"/>
      <c r="AM75" s="1502"/>
      <c r="AN75" s="1502"/>
      <c r="AO75" s="1502"/>
      <c r="AP75" s="1502"/>
      <c r="AQ75" s="1502"/>
      <c r="AR75" s="1502"/>
      <c r="AS75" s="1502"/>
      <c r="AT75" s="1502"/>
      <c r="AU75" s="1502"/>
      <c r="AV75" s="1502"/>
      <c r="AW75" s="1502"/>
      <c r="AX75" s="1502"/>
      <c r="AY75" s="1502"/>
      <c r="AZ75" s="1502"/>
      <c r="BA75" s="1502"/>
      <c r="BB75" s="1502"/>
      <c r="BC75" s="1502"/>
      <c r="BD75" s="1502"/>
      <c r="BE75" s="1502"/>
      <c r="BF75" s="1502"/>
      <c r="BG75" s="1502"/>
      <c r="BH75" s="1502"/>
      <c r="BI75" s="1502"/>
      <c r="BJ75" s="1502"/>
      <c r="BK75" s="1502"/>
      <c r="BL75" s="1502"/>
      <c r="BM75" s="1502"/>
      <c r="BN75" s="1502"/>
      <c r="BO75" s="1502"/>
      <c r="BP75" s="1502"/>
      <c r="BQ75" s="1502"/>
      <c r="BR75" s="1502"/>
      <c r="BS75" s="1502"/>
      <c r="BT75" s="1502"/>
      <c r="BU75" s="1502"/>
      <c r="BV75" s="1502"/>
      <c r="BW75" s="1502"/>
      <c r="BX75" s="1502"/>
      <c r="BY75" s="1502"/>
      <c r="BZ75" s="1502"/>
      <c r="CA75" s="1502"/>
      <c r="CB75" s="1502"/>
      <c r="CC75" s="1502"/>
      <c r="CD75" s="1502"/>
      <c r="CE75" s="1502"/>
      <c r="CF75" s="1502"/>
      <c r="CG75" s="1502"/>
      <c r="CH75" s="1502"/>
      <c r="CI75" s="1502"/>
      <c r="CJ75" s="1502"/>
      <c r="CK75" s="1502"/>
      <c r="CL75" s="1502"/>
      <c r="CM75" s="1502"/>
      <c r="CN75" s="1502"/>
      <c r="CO75" s="1502"/>
      <c r="CP75" s="1502"/>
      <c r="CQ75" s="1502"/>
      <c r="CR75" s="1502"/>
      <c r="CS75" s="1502"/>
      <c r="CT75" s="1502"/>
      <c r="CU75" s="1502"/>
      <c r="CV75" s="1502"/>
      <c r="CW75" s="1502"/>
      <c r="CX75" s="1502"/>
      <c r="CY75" s="1502"/>
      <c r="CZ75" s="1502"/>
      <c r="DA75" s="1502"/>
      <c r="DB75" s="1502"/>
      <c r="DC75" s="1502"/>
      <c r="DD75" s="1502"/>
      <c r="DE75" s="1502"/>
      <c r="DF75" s="1502"/>
      <c r="DG75" s="1502"/>
      <c r="DH75" s="1502"/>
      <c r="DI75" s="1502"/>
      <c r="DJ75" s="1502"/>
      <c r="DK75" s="1502"/>
      <c r="DL75" s="1502"/>
      <c r="DM75" s="1502"/>
      <c r="DN75" s="1502"/>
      <c r="DO75" s="1502"/>
      <c r="DP75" s="1502"/>
      <c r="DQ75" s="1502"/>
      <c r="DR75" s="1502"/>
      <c r="DS75" s="1502"/>
      <c r="DT75" s="1502"/>
      <c r="DU75" s="1502"/>
      <c r="DV75" s="1502"/>
      <c r="DW75" s="1502"/>
      <c r="DX75" s="1502"/>
      <c r="DY75" s="1502"/>
      <c r="DZ75" s="1502"/>
      <c r="EA75" s="1502"/>
      <c r="EB75" s="1502"/>
      <c r="EC75" s="1502"/>
      <c r="ED75" s="1502"/>
      <c r="EE75" s="1502"/>
      <c r="EF75" s="1502"/>
      <c r="EG75" s="1502"/>
      <c r="EH75" s="1502"/>
      <c r="EI75" s="1502"/>
      <c r="EJ75" s="1502"/>
      <c r="EK75" s="1502"/>
      <c r="EL75" s="1502"/>
      <c r="EM75" s="1502"/>
      <c r="EN75" s="1502"/>
      <c r="EO75" s="1502"/>
      <c r="EP75" s="1502"/>
      <c r="EQ75" s="1502"/>
      <c r="ER75" s="1502"/>
      <c r="ES75" s="1502"/>
      <c r="ET75" s="1502"/>
      <c r="EU75" s="1502"/>
      <c r="EV75" s="1502"/>
      <c r="EW75" s="1502"/>
      <c r="EX75" s="1502"/>
      <c r="EY75" s="1502"/>
      <c r="EZ75" s="1502"/>
      <c r="FA75" s="1502"/>
      <c r="FB75" s="1502"/>
      <c r="FC75" s="1502"/>
      <c r="FD75" s="1502"/>
      <c r="FE75" s="1502"/>
      <c r="FF75" s="1502"/>
      <c r="FG75" s="1502"/>
      <c r="FH75" s="1502"/>
      <c r="FI75" s="1502"/>
      <c r="FJ75" s="1502"/>
      <c r="FK75" s="1502"/>
      <c r="FL75" s="1502"/>
      <c r="FM75" s="1502"/>
      <c r="FN75" s="1502"/>
      <c r="FO75" s="1502"/>
      <c r="FP75" s="1502"/>
      <c r="FQ75" s="1502"/>
      <c r="FR75" s="1502"/>
      <c r="FS75" s="1502"/>
      <c r="FT75" s="1502"/>
      <c r="FU75" s="1502"/>
      <c r="FV75" s="1502"/>
      <c r="FW75" s="1502"/>
      <c r="FX75" s="1502"/>
      <c r="FY75" s="1502"/>
      <c r="FZ75" s="1502"/>
      <c r="GA75" s="1502"/>
      <c r="GB75" s="1502"/>
      <c r="GC75" s="1502"/>
      <c r="GD75" s="1502"/>
      <c r="GE75" s="1502"/>
      <c r="GF75" s="1502"/>
      <c r="GG75" s="1502"/>
      <c r="GH75" s="1502"/>
      <c r="GI75" s="1502"/>
      <c r="GJ75" s="1502"/>
      <c r="GK75" s="1502"/>
      <c r="GL75" s="1502"/>
      <c r="GM75" s="1502"/>
      <c r="GN75" s="1502"/>
      <c r="GO75" s="1502"/>
      <c r="GP75" s="1502"/>
      <c r="GQ75" s="1502"/>
      <c r="GR75" s="1502"/>
      <c r="GS75" s="1502"/>
      <c r="GT75" s="1502"/>
      <c r="GU75" s="1502"/>
      <c r="GV75" s="1502"/>
      <c r="GW75" s="1502"/>
      <c r="GX75" s="1502"/>
      <c r="GY75" s="1502"/>
      <c r="GZ75" s="1502"/>
      <c r="HA75" s="1502"/>
      <c r="HB75" s="1502"/>
      <c r="HC75" s="1502"/>
      <c r="HD75" s="1502"/>
      <c r="HE75" s="1502"/>
      <c r="HF75" s="1502"/>
      <c r="HG75" s="1502"/>
      <c r="HH75" s="1502"/>
      <c r="HI75" s="1502"/>
      <c r="HJ75" s="1502"/>
      <c r="HK75" s="1502"/>
      <c r="HL75" s="1502"/>
      <c r="HM75" s="1502"/>
      <c r="HN75" s="1502"/>
      <c r="HO75" s="1502"/>
      <c r="HP75" s="1502"/>
      <c r="HQ75" s="1502"/>
      <c r="HR75" s="1502"/>
      <c r="HS75" s="1502"/>
      <c r="HT75" s="1502"/>
      <c r="HU75" s="1502"/>
      <c r="HV75" s="1502"/>
      <c r="HW75" s="1502"/>
      <c r="HX75" s="1502"/>
      <c r="HY75" s="1502"/>
      <c r="HZ75" s="1502"/>
      <c r="IA75" s="1502"/>
      <c r="IB75" s="1502"/>
      <c r="IC75" s="1502"/>
      <c r="ID75" s="1502"/>
      <c r="IE75" s="1502"/>
      <c r="IF75" s="1502"/>
      <c r="IG75" s="1502"/>
      <c r="IH75" s="1502"/>
      <c r="II75" s="1502"/>
      <c r="IJ75" s="1502"/>
      <c r="IK75" s="1502"/>
      <c r="IL75" s="1502"/>
      <c r="IM75" s="1502"/>
      <c r="IN75" s="1502"/>
      <c r="IO75" s="1502"/>
      <c r="IP75" s="1502"/>
      <c r="IQ75" s="1502"/>
      <c r="IR75" s="1502"/>
      <c r="IS75" s="1502"/>
      <c r="IT75" s="1502"/>
      <c r="IU75" s="1502"/>
    </row>
    <row r="76" spans="1:255">
      <c r="A76" s="2249" t="s">
        <v>1774</v>
      </c>
      <c r="B76" s="1492" t="s">
        <v>1370</v>
      </c>
      <c r="C76" s="1492" t="s">
        <v>1371</v>
      </c>
      <c r="D76" s="2250" t="s">
        <v>1372</v>
      </c>
      <c r="E76" s="1519" t="s">
        <v>1774</v>
      </c>
      <c r="F76" s="2165" t="s">
        <v>1950</v>
      </c>
      <c r="G76" s="2250"/>
      <c r="H76" s="1492"/>
      <c r="I76" s="1492"/>
      <c r="J76" s="1492" t="s">
        <v>1373</v>
      </c>
      <c r="K76" s="2166" t="s">
        <v>1374</v>
      </c>
      <c r="L76" s="2250"/>
      <c r="M76" s="1519"/>
      <c r="N76" s="1827" t="s">
        <v>1375</v>
      </c>
      <c r="O76" s="1740"/>
      <c r="P76" s="1740"/>
      <c r="Q76" s="1740"/>
      <c r="R76" s="1740"/>
      <c r="S76" s="1741"/>
      <c r="T76" s="1502"/>
      <c r="U76" s="1502"/>
      <c r="V76" s="1502"/>
      <c r="W76" s="1502"/>
      <c r="X76" s="1502"/>
      <c r="Y76" s="1502"/>
      <c r="Z76" s="1502"/>
      <c r="AA76" s="1502"/>
      <c r="AB76" s="1502"/>
      <c r="AC76" s="1502"/>
      <c r="AD76" s="1502"/>
      <c r="AE76" s="1502"/>
      <c r="AF76" s="1502"/>
      <c r="AG76" s="1502"/>
      <c r="AH76" s="1502"/>
      <c r="AI76" s="1502"/>
      <c r="AJ76" s="1502"/>
      <c r="AK76" s="1502"/>
      <c r="AL76" s="1502"/>
      <c r="AM76" s="1502"/>
      <c r="AN76" s="1502"/>
      <c r="AO76" s="1502"/>
      <c r="AP76" s="1502"/>
      <c r="AQ76" s="1502"/>
      <c r="AR76" s="1502"/>
      <c r="AS76" s="1502"/>
      <c r="AT76" s="1502"/>
      <c r="AU76" s="1502"/>
      <c r="AV76" s="1502"/>
      <c r="AW76" s="1502"/>
      <c r="AX76" s="1502"/>
      <c r="AY76" s="1502"/>
      <c r="AZ76" s="1502"/>
      <c r="BA76" s="1502"/>
      <c r="BB76" s="1502"/>
      <c r="BC76" s="1502"/>
      <c r="BD76" s="1502"/>
      <c r="BE76" s="1502"/>
      <c r="BF76" s="1502"/>
      <c r="BG76" s="1502"/>
      <c r="BH76" s="1502"/>
      <c r="BI76" s="1502"/>
      <c r="BJ76" s="1502"/>
      <c r="BK76" s="1502"/>
      <c r="BL76" s="1502"/>
      <c r="BM76" s="1502"/>
      <c r="BN76" s="1502"/>
      <c r="BO76" s="1502"/>
      <c r="BP76" s="1502"/>
      <c r="BQ76" s="1502"/>
      <c r="BR76" s="1502"/>
      <c r="BS76" s="1502"/>
      <c r="BT76" s="1502"/>
      <c r="BU76" s="1502"/>
      <c r="BV76" s="1502"/>
      <c r="BW76" s="1502"/>
      <c r="BX76" s="1502"/>
      <c r="BY76" s="1502"/>
      <c r="BZ76" s="1502"/>
      <c r="CA76" s="1502"/>
      <c r="CB76" s="1502"/>
      <c r="CC76" s="1502"/>
      <c r="CD76" s="1502"/>
      <c r="CE76" s="1502"/>
      <c r="CF76" s="1502"/>
      <c r="CG76" s="1502"/>
      <c r="CH76" s="1502"/>
      <c r="CI76" s="1502"/>
      <c r="CJ76" s="1502"/>
      <c r="CK76" s="1502"/>
      <c r="CL76" s="1502"/>
      <c r="CM76" s="1502"/>
      <c r="CN76" s="1502"/>
      <c r="CO76" s="1502"/>
      <c r="CP76" s="1502"/>
      <c r="CQ76" s="1502"/>
      <c r="CR76" s="1502"/>
      <c r="CS76" s="1502"/>
      <c r="CT76" s="1502"/>
      <c r="CU76" s="1502"/>
      <c r="CV76" s="1502"/>
      <c r="CW76" s="1502"/>
      <c r="CX76" s="1502"/>
      <c r="CY76" s="1502"/>
      <c r="CZ76" s="1502"/>
      <c r="DA76" s="1502"/>
      <c r="DB76" s="1502"/>
      <c r="DC76" s="1502"/>
      <c r="DD76" s="1502"/>
      <c r="DE76" s="1502"/>
      <c r="DF76" s="1502"/>
      <c r="DG76" s="1502"/>
      <c r="DH76" s="1502"/>
      <c r="DI76" s="1502"/>
      <c r="DJ76" s="1502"/>
      <c r="DK76" s="1502"/>
      <c r="DL76" s="1502"/>
      <c r="DM76" s="1502"/>
      <c r="DN76" s="1502"/>
      <c r="DO76" s="1502"/>
      <c r="DP76" s="1502"/>
      <c r="DQ76" s="1502"/>
      <c r="DR76" s="1502"/>
      <c r="DS76" s="1502"/>
      <c r="DT76" s="1502"/>
      <c r="DU76" s="1502"/>
      <c r="DV76" s="1502"/>
      <c r="DW76" s="1502"/>
      <c r="DX76" s="1502"/>
      <c r="DY76" s="1502"/>
      <c r="DZ76" s="1502"/>
      <c r="EA76" s="1502"/>
      <c r="EB76" s="1502"/>
      <c r="EC76" s="1502"/>
      <c r="ED76" s="1502"/>
      <c r="EE76" s="1502"/>
      <c r="EF76" s="1502"/>
      <c r="EG76" s="1502"/>
      <c r="EH76" s="1502"/>
      <c r="EI76" s="1502"/>
      <c r="EJ76" s="1502"/>
      <c r="EK76" s="1502"/>
      <c r="EL76" s="1502"/>
      <c r="EM76" s="1502"/>
      <c r="EN76" s="1502"/>
      <c r="EO76" s="1502"/>
      <c r="EP76" s="1502"/>
      <c r="EQ76" s="1502"/>
      <c r="ER76" s="1502"/>
      <c r="ES76" s="1502"/>
      <c r="ET76" s="1502"/>
      <c r="EU76" s="1502"/>
      <c r="EV76" s="1502"/>
      <c r="EW76" s="1502"/>
      <c r="EX76" s="1502"/>
      <c r="EY76" s="1502"/>
      <c r="EZ76" s="1502"/>
      <c r="FA76" s="1502"/>
      <c r="FB76" s="1502"/>
      <c r="FC76" s="1502"/>
      <c r="FD76" s="1502"/>
      <c r="FE76" s="1502"/>
      <c r="FF76" s="1502"/>
      <c r="FG76" s="1502"/>
      <c r="FH76" s="1502"/>
      <c r="FI76" s="1502"/>
      <c r="FJ76" s="1502"/>
      <c r="FK76" s="1502"/>
      <c r="FL76" s="1502"/>
      <c r="FM76" s="1502"/>
      <c r="FN76" s="1502"/>
      <c r="FO76" s="1502"/>
      <c r="FP76" s="1502"/>
      <c r="FQ76" s="1502"/>
      <c r="FR76" s="1502"/>
      <c r="FS76" s="1502"/>
      <c r="FT76" s="1502"/>
      <c r="FU76" s="1502"/>
      <c r="FV76" s="1502"/>
      <c r="FW76" s="1502"/>
      <c r="FX76" s="1502"/>
      <c r="FY76" s="1502"/>
      <c r="FZ76" s="1502"/>
      <c r="GA76" s="1502"/>
      <c r="GB76" s="1502"/>
      <c r="GC76" s="1502"/>
      <c r="GD76" s="1502"/>
      <c r="GE76" s="1502"/>
      <c r="GF76" s="1502"/>
      <c r="GG76" s="1502"/>
      <c r="GH76" s="1502"/>
      <c r="GI76" s="1502"/>
      <c r="GJ76" s="1502"/>
      <c r="GK76" s="1502"/>
      <c r="GL76" s="1502"/>
      <c r="GM76" s="1502"/>
      <c r="GN76" s="1502"/>
      <c r="GO76" s="1502"/>
      <c r="GP76" s="1502"/>
      <c r="GQ76" s="1502"/>
      <c r="GR76" s="1502"/>
      <c r="GS76" s="1502"/>
      <c r="GT76" s="1502"/>
      <c r="GU76" s="1502"/>
      <c r="GV76" s="1502"/>
      <c r="GW76" s="1502"/>
      <c r="GX76" s="1502"/>
      <c r="GY76" s="1502"/>
      <c r="GZ76" s="1502"/>
      <c r="HA76" s="1502"/>
      <c r="HB76" s="1502"/>
      <c r="HC76" s="1502"/>
      <c r="HD76" s="1502"/>
      <c r="HE76" s="1502"/>
      <c r="HF76" s="1502"/>
      <c r="HG76" s="1502"/>
      <c r="HH76" s="1502"/>
      <c r="HI76" s="1502"/>
      <c r="HJ76" s="1502"/>
      <c r="HK76" s="1502"/>
      <c r="HL76" s="1502"/>
      <c r="HM76" s="1502"/>
      <c r="HN76" s="1502"/>
      <c r="HO76" s="1502"/>
      <c r="HP76" s="1502"/>
      <c r="HQ76" s="1502"/>
      <c r="HR76" s="1502"/>
      <c r="HS76" s="1502"/>
      <c r="HT76" s="1502"/>
      <c r="HU76" s="1502"/>
      <c r="HV76" s="1502"/>
      <c r="HW76" s="1502"/>
      <c r="HX76" s="1502"/>
      <c r="HY76" s="1502"/>
      <c r="HZ76" s="1502"/>
      <c r="IA76" s="1502"/>
      <c r="IB76" s="1502"/>
      <c r="IC76" s="1502"/>
      <c r="ID76" s="1502"/>
      <c r="IE76" s="1502"/>
      <c r="IF76" s="1502"/>
      <c r="IG76" s="1502"/>
      <c r="IH76" s="1502"/>
      <c r="II76" s="1502"/>
      <c r="IJ76" s="1502"/>
      <c r="IK76" s="1502"/>
      <c r="IL76" s="1502"/>
      <c r="IM76" s="1502"/>
      <c r="IN76" s="1502"/>
      <c r="IO76" s="1502"/>
      <c r="IP76" s="1502"/>
      <c r="IQ76" s="1502"/>
      <c r="IR76" s="1502"/>
      <c r="IS76" s="1502"/>
      <c r="IT76" s="1502"/>
      <c r="IU76" s="1502"/>
    </row>
    <row r="77" spans="1:255">
      <c r="A77" s="2128"/>
      <c r="B77" s="1908" t="s">
        <v>1376</v>
      </c>
      <c r="C77" s="1908" t="s">
        <v>1376</v>
      </c>
      <c r="D77" s="1908" t="s">
        <v>1376</v>
      </c>
      <c r="E77" s="1506" t="s">
        <v>3575</v>
      </c>
      <c r="F77" s="1940" t="s">
        <v>3576</v>
      </c>
      <c r="G77" s="2129"/>
      <c r="H77" s="1908" t="s">
        <v>1377</v>
      </c>
      <c r="I77" s="1908" t="s">
        <v>1378</v>
      </c>
      <c r="J77" s="1908" t="s">
        <v>1951</v>
      </c>
      <c r="K77" s="1492" t="s">
        <v>3579</v>
      </c>
      <c r="L77" s="1492" t="s">
        <v>3579</v>
      </c>
      <c r="M77" s="1506" t="s">
        <v>1714</v>
      </c>
      <c r="N77" s="1940" t="s">
        <v>3580</v>
      </c>
      <c r="O77" s="2129"/>
      <c r="P77" s="1908" t="s">
        <v>3581</v>
      </c>
      <c r="Q77" s="1908" t="s">
        <v>3582</v>
      </c>
      <c r="R77" s="1908" t="s">
        <v>1379</v>
      </c>
      <c r="S77" s="1506" t="s">
        <v>1714</v>
      </c>
      <c r="T77" s="1502"/>
      <c r="U77" s="1502"/>
      <c r="V77" s="1502"/>
      <c r="W77" s="1502"/>
      <c r="X77" s="1502"/>
      <c r="Y77" s="1502"/>
      <c r="Z77" s="1502"/>
      <c r="AA77" s="1502"/>
      <c r="AB77" s="1502"/>
      <c r="AC77" s="1502"/>
      <c r="AD77" s="1502"/>
      <c r="AE77" s="1502"/>
      <c r="AF77" s="1502"/>
      <c r="AG77" s="1502"/>
      <c r="AH77" s="1502"/>
      <c r="AI77" s="1502"/>
      <c r="AJ77" s="1502"/>
      <c r="AK77" s="1502"/>
      <c r="AL77" s="1502"/>
      <c r="AM77" s="1502"/>
      <c r="AN77" s="1502"/>
      <c r="AO77" s="1502"/>
      <c r="AP77" s="1502"/>
      <c r="AQ77" s="1502"/>
      <c r="AR77" s="1502"/>
      <c r="AS77" s="1502"/>
      <c r="AT77" s="1502"/>
      <c r="AU77" s="1502"/>
      <c r="AV77" s="1502"/>
      <c r="AW77" s="1502"/>
      <c r="AX77" s="1502"/>
      <c r="AY77" s="1502"/>
      <c r="AZ77" s="1502"/>
      <c r="BA77" s="1502"/>
      <c r="BB77" s="1502"/>
      <c r="BC77" s="1502"/>
      <c r="BD77" s="1502"/>
      <c r="BE77" s="1502"/>
      <c r="BF77" s="1502"/>
      <c r="BG77" s="1502"/>
      <c r="BH77" s="1502"/>
      <c r="BI77" s="1502"/>
      <c r="BJ77" s="1502"/>
      <c r="BK77" s="1502"/>
      <c r="BL77" s="1502"/>
      <c r="BM77" s="1502"/>
      <c r="BN77" s="1502"/>
      <c r="BO77" s="1502"/>
      <c r="BP77" s="1502"/>
      <c r="BQ77" s="1502"/>
      <c r="BR77" s="1502"/>
      <c r="BS77" s="1502"/>
      <c r="BT77" s="1502"/>
      <c r="BU77" s="1502"/>
      <c r="BV77" s="1502"/>
      <c r="BW77" s="1502"/>
      <c r="BX77" s="1502"/>
      <c r="BY77" s="1502"/>
      <c r="BZ77" s="1502"/>
      <c r="CA77" s="1502"/>
      <c r="CB77" s="1502"/>
      <c r="CC77" s="1502"/>
      <c r="CD77" s="1502"/>
      <c r="CE77" s="1502"/>
      <c r="CF77" s="1502"/>
      <c r="CG77" s="1502"/>
      <c r="CH77" s="1502"/>
      <c r="CI77" s="1502"/>
      <c r="CJ77" s="1502"/>
      <c r="CK77" s="1502"/>
      <c r="CL77" s="1502"/>
      <c r="CM77" s="1502"/>
      <c r="CN77" s="1502"/>
      <c r="CO77" s="1502"/>
      <c r="CP77" s="1502"/>
      <c r="CQ77" s="1502"/>
      <c r="CR77" s="1502"/>
      <c r="CS77" s="1502"/>
      <c r="CT77" s="1502"/>
      <c r="CU77" s="1502"/>
      <c r="CV77" s="1502"/>
      <c r="CW77" s="1502"/>
      <c r="CX77" s="1502"/>
      <c r="CY77" s="1502"/>
      <c r="CZ77" s="1502"/>
      <c r="DA77" s="1502"/>
      <c r="DB77" s="1502"/>
      <c r="DC77" s="1502"/>
      <c r="DD77" s="1502"/>
      <c r="DE77" s="1502"/>
      <c r="DF77" s="1502"/>
      <c r="DG77" s="1502"/>
      <c r="DH77" s="1502"/>
      <c r="DI77" s="1502"/>
      <c r="DJ77" s="1502"/>
      <c r="DK77" s="1502"/>
      <c r="DL77" s="1502"/>
      <c r="DM77" s="1502"/>
      <c r="DN77" s="1502"/>
      <c r="DO77" s="1502"/>
      <c r="DP77" s="1502"/>
      <c r="DQ77" s="1502"/>
      <c r="DR77" s="1502"/>
      <c r="DS77" s="1502"/>
      <c r="DT77" s="1502"/>
      <c r="DU77" s="1502"/>
      <c r="DV77" s="1502"/>
      <c r="DW77" s="1502"/>
      <c r="DX77" s="1502"/>
      <c r="DY77" s="1502"/>
      <c r="DZ77" s="1502"/>
      <c r="EA77" s="1502"/>
      <c r="EB77" s="1502"/>
      <c r="EC77" s="1502"/>
      <c r="ED77" s="1502"/>
      <c r="EE77" s="1502"/>
      <c r="EF77" s="1502"/>
      <c r="EG77" s="1502"/>
      <c r="EH77" s="1502"/>
      <c r="EI77" s="1502"/>
      <c r="EJ77" s="1502"/>
      <c r="EK77" s="1502"/>
      <c r="EL77" s="1502"/>
      <c r="EM77" s="1502"/>
      <c r="EN77" s="1502"/>
      <c r="EO77" s="1502"/>
      <c r="EP77" s="1502"/>
      <c r="EQ77" s="1502"/>
      <c r="ER77" s="1502"/>
      <c r="ES77" s="1502"/>
      <c r="ET77" s="1502"/>
      <c r="EU77" s="1502"/>
      <c r="EV77" s="1502"/>
      <c r="EW77" s="1502"/>
      <c r="EX77" s="1502"/>
      <c r="EY77" s="1502"/>
      <c r="EZ77" s="1502"/>
      <c r="FA77" s="1502"/>
      <c r="FB77" s="1502"/>
      <c r="FC77" s="1502"/>
      <c r="FD77" s="1502"/>
      <c r="FE77" s="1502"/>
      <c r="FF77" s="1502"/>
      <c r="FG77" s="1502"/>
      <c r="FH77" s="1502"/>
      <c r="FI77" s="1502"/>
      <c r="FJ77" s="1502"/>
      <c r="FK77" s="1502"/>
      <c r="FL77" s="1502"/>
      <c r="FM77" s="1502"/>
      <c r="FN77" s="1502"/>
      <c r="FO77" s="1502"/>
      <c r="FP77" s="1502"/>
      <c r="FQ77" s="1502"/>
      <c r="FR77" s="1502"/>
      <c r="FS77" s="1502"/>
      <c r="FT77" s="1502"/>
      <c r="FU77" s="1502"/>
      <c r="FV77" s="1502"/>
      <c r="FW77" s="1502"/>
      <c r="FX77" s="1502"/>
      <c r="FY77" s="1502"/>
      <c r="FZ77" s="1502"/>
      <c r="GA77" s="1502"/>
      <c r="GB77" s="1502"/>
      <c r="GC77" s="1502"/>
      <c r="GD77" s="1502"/>
      <c r="GE77" s="1502"/>
      <c r="GF77" s="1502"/>
      <c r="GG77" s="1502"/>
      <c r="GH77" s="1502"/>
      <c r="GI77" s="1502"/>
      <c r="GJ77" s="1502"/>
      <c r="GK77" s="1502"/>
      <c r="GL77" s="1502"/>
      <c r="GM77" s="1502"/>
      <c r="GN77" s="1502"/>
      <c r="GO77" s="1502"/>
      <c r="GP77" s="1502"/>
      <c r="GQ77" s="1502"/>
      <c r="GR77" s="1502"/>
      <c r="GS77" s="1502"/>
      <c r="GT77" s="1502"/>
      <c r="GU77" s="1502"/>
      <c r="GV77" s="1502"/>
      <c r="GW77" s="1502"/>
      <c r="GX77" s="1502"/>
      <c r="GY77" s="1502"/>
      <c r="GZ77" s="1502"/>
      <c r="HA77" s="1502"/>
      <c r="HB77" s="1502"/>
      <c r="HC77" s="1502"/>
      <c r="HD77" s="1502"/>
      <c r="HE77" s="1502"/>
      <c r="HF77" s="1502"/>
      <c r="HG77" s="1502"/>
      <c r="HH77" s="1502"/>
      <c r="HI77" s="1502"/>
      <c r="HJ77" s="1502"/>
      <c r="HK77" s="1502"/>
      <c r="HL77" s="1502"/>
      <c r="HM77" s="1502"/>
      <c r="HN77" s="1502"/>
      <c r="HO77" s="1502"/>
      <c r="HP77" s="1502"/>
      <c r="HQ77" s="1502"/>
      <c r="HR77" s="1502"/>
      <c r="HS77" s="1502"/>
      <c r="HT77" s="1502"/>
      <c r="HU77" s="1502"/>
      <c r="HV77" s="1502"/>
      <c r="HW77" s="1502"/>
      <c r="HX77" s="1502"/>
      <c r="HY77" s="1502"/>
      <c r="HZ77" s="1502"/>
      <c r="IA77" s="1502"/>
      <c r="IB77" s="1502"/>
      <c r="IC77" s="1502"/>
      <c r="ID77" s="1502"/>
      <c r="IE77" s="1502"/>
      <c r="IF77" s="1502"/>
      <c r="IG77" s="1502"/>
      <c r="IH77" s="1502"/>
      <c r="II77" s="1502"/>
      <c r="IJ77" s="1502"/>
      <c r="IK77" s="1502"/>
      <c r="IL77" s="1502"/>
      <c r="IM77" s="1502"/>
      <c r="IN77" s="1502"/>
      <c r="IO77" s="1502"/>
      <c r="IP77" s="1502"/>
      <c r="IQ77" s="1502"/>
      <c r="IR77" s="1502"/>
      <c r="IS77" s="1502"/>
      <c r="IT77" s="1502"/>
      <c r="IU77" s="1502"/>
    </row>
    <row r="78" spans="1:255">
      <c r="A78" s="2091" t="s">
        <v>1714</v>
      </c>
      <c r="B78" s="1908" t="s">
        <v>1380</v>
      </c>
      <c r="C78" s="1908" t="s">
        <v>1380</v>
      </c>
      <c r="D78" s="1908" t="s">
        <v>1380</v>
      </c>
      <c r="E78" s="1506" t="s">
        <v>3585</v>
      </c>
      <c r="F78" s="1940" t="s">
        <v>3586</v>
      </c>
      <c r="G78" s="2129"/>
      <c r="H78" s="1908" t="s">
        <v>1381</v>
      </c>
      <c r="I78" s="1908" t="s">
        <v>1381</v>
      </c>
      <c r="J78" s="1908" t="s">
        <v>1382</v>
      </c>
      <c r="K78" s="1908" t="s">
        <v>1383</v>
      </c>
      <c r="L78" s="1908" t="s">
        <v>1958</v>
      </c>
      <c r="M78" s="1506" t="s">
        <v>1717</v>
      </c>
      <c r="N78" s="1940" t="s">
        <v>3591</v>
      </c>
      <c r="O78" s="2129"/>
      <c r="P78" s="1908" t="s">
        <v>3591</v>
      </c>
      <c r="Q78" s="1908" t="s">
        <v>3591</v>
      </c>
      <c r="R78" s="1908" t="s">
        <v>1384</v>
      </c>
      <c r="S78" s="1506" t="s">
        <v>1717</v>
      </c>
      <c r="T78" s="1502"/>
      <c r="U78" s="1502"/>
      <c r="V78" s="1502"/>
      <c r="W78" s="1502"/>
      <c r="X78" s="1502"/>
      <c r="Y78" s="1502"/>
      <c r="Z78" s="1502"/>
      <c r="AA78" s="1502"/>
      <c r="AB78" s="1502"/>
      <c r="AC78" s="1502"/>
      <c r="AD78" s="1502"/>
      <c r="AE78" s="1502"/>
      <c r="AF78" s="1502"/>
      <c r="AG78" s="1502"/>
      <c r="AH78" s="1502"/>
      <c r="AI78" s="1502"/>
      <c r="AJ78" s="1502"/>
      <c r="AK78" s="1502"/>
      <c r="AL78" s="1502"/>
      <c r="AM78" s="1502"/>
      <c r="AN78" s="1502"/>
      <c r="AO78" s="1502"/>
      <c r="AP78" s="1502"/>
      <c r="AQ78" s="1502"/>
      <c r="AR78" s="1502"/>
      <c r="AS78" s="1502"/>
      <c r="AT78" s="1502"/>
      <c r="AU78" s="1502"/>
      <c r="AV78" s="1502"/>
      <c r="AW78" s="1502"/>
      <c r="AX78" s="1502"/>
      <c r="AY78" s="1502"/>
      <c r="AZ78" s="1502"/>
      <c r="BA78" s="1502"/>
      <c r="BB78" s="1502"/>
      <c r="BC78" s="1502"/>
      <c r="BD78" s="1502"/>
      <c r="BE78" s="1502"/>
      <c r="BF78" s="1502"/>
      <c r="BG78" s="1502"/>
      <c r="BH78" s="1502"/>
      <c r="BI78" s="1502"/>
      <c r="BJ78" s="1502"/>
      <c r="BK78" s="1502"/>
      <c r="BL78" s="1502"/>
      <c r="BM78" s="1502"/>
      <c r="BN78" s="1502"/>
      <c r="BO78" s="1502"/>
      <c r="BP78" s="1502"/>
      <c r="BQ78" s="1502"/>
      <c r="BR78" s="1502"/>
      <c r="BS78" s="1502"/>
      <c r="BT78" s="1502"/>
      <c r="BU78" s="1502"/>
      <c r="BV78" s="1502"/>
      <c r="BW78" s="1502"/>
      <c r="BX78" s="1502"/>
      <c r="BY78" s="1502"/>
      <c r="BZ78" s="1502"/>
      <c r="CA78" s="1502"/>
      <c r="CB78" s="1502"/>
      <c r="CC78" s="1502"/>
      <c r="CD78" s="1502"/>
      <c r="CE78" s="1502"/>
      <c r="CF78" s="1502"/>
      <c r="CG78" s="1502"/>
      <c r="CH78" s="1502"/>
      <c r="CI78" s="1502"/>
      <c r="CJ78" s="1502"/>
      <c r="CK78" s="1502"/>
      <c r="CL78" s="1502"/>
      <c r="CM78" s="1502"/>
      <c r="CN78" s="1502"/>
      <c r="CO78" s="1502"/>
      <c r="CP78" s="1502"/>
      <c r="CQ78" s="1502"/>
      <c r="CR78" s="1502"/>
      <c r="CS78" s="1502"/>
      <c r="CT78" s="1502"/>
      <c r="CU78" s="1502"/>
      <c r="CV78" s="1502"/>
      <c r="CW78" s="1502"/>
      <c r="CX78" s="1502"/>
      <c r="CY78" s="1502"/>
      <c r="CZ78" s="1502"/>
      <c r="DA78" s="1502"/>
      <c r="DB78" s="1502"/>
      <c r="DC78" s="1502"/>
      <c r="DD78" s="1502"/>
      <c r="DE78" s="1502"/>
      <c r="DF78" s="1502"/>
      <c r="DG78" s="1502"/>
      <c r="DH78" s="1502"/>
      <c r="DI78" s="1502"/>
      <c r="DJ78" s="1502"/>
      <c r="DK78" s="1502"/>
      <c r="DL78" s="1502"/>
      <c r="DM78" s="1502"/>
      <c r="DN78" s="1502"/>
      <c r="DO78" s="1502"/>
      <c r="DP78" s="1502"/>
      <c r="DQ78" s="1502"/>
      <c r="DR78" s="1502"/>
      <c r="DS78" s="1502"/>
      <c r="DT78" s="1502"/>
      <c r="DU78" s="1502"/>
      <c r="DV78" s="1502"/>
      <c r="DW78" s="1502"/>
      <c r="DX78" s="1502"/>
      <c r="DY78" s="1502"/>
      <c r="DZ78" s="1502"/>
      <c r="EA78" s="1502"/>
      <c r="EB78" s="1502"/>
      <c r="EC78" s="1502"/>
      <c r="ED78" s="1502"/>
      <c r="EE78" s="1502"/>
      <c r="EF78" s="1502"/>
      <c r="EG78" s="1502"/>
      <c r="EH78" s="1502"/>
      <c r="EI78" s="1502"/>
      <c r="EJ78" s="1502"/>
      <c r="EK78" s="1502"/>
      <c r="EL78" s="1502"/>
      <c r="EM78" s="1502"/>
      <c r="EN78" s="1502"/>
      <c r="EO78" s="1502"/>
      <c r="EP78" s="1502"/>
      <c r="EQ78" s="1502"/>
      <c r="ER78" s="1502"/>
      <c r="ES78" s="1502"/>
      <c r="ET78" s="1502"/>
      <c r="EU78" s="1502"/>
      <c r="EV78" s="1502"/>
      <c r="EW78" s="1502"/>
      <c r="EX78" s="1502"/>
      <c r="EY78" s="1502"/>
      <c r="EZ78" s="1502"/>
      <c r="FA78" s="1502"/>
      <c r="FB78" s="1502"/>
      <c r="FC78" s="1502"/>
      <c r="FD78" s="1502"/>
      <c r="FE78" s="1502"/>
      <c r="FF78" s="1502"/>
      <c r="FG78" s="1502"/>
      <c r="FH78" s="1502"/>
      <c r="FI78" s="1502"/>
      <c r="FJ78" s="1502"/>
      <c r="FK78" s="1502"/>
      <c r="FL78" s="1502"/>
      <c r="FM78" s="1502"/>
      <c r="FN78" s="1502"/>
      <c r="FO78" s="1502"/>
      <c r="FP78" s="1502"/>
      <c r="FQ78" s="1502"/>
      <c r="FR78" s="1502"/>
      <c r="FS78" s="1502"/>
      <c r="FT78" s="1502"/>
      <c r="FU78" s="1502"/>
      <c r="FV78" s="1502"/>
      <c r="FW78" s="1502"/>
      <c r="FX78" s="1502"/>
      <c r="FY78" s="1502"/>
      <c r="FZ78" s="1502"/>
      <c r="GA78" s="1502"/>
      <c r="GB78" s="1502"/>
      <c r="GC78" s="1502"/>
      <c r="GD78" s="1502"/>
      <c r="GE78" s="1502"/>
      <c r="GF78" s="1502"/>
      <c r="GG78" s="1502"/>
      <c r="GH78" s="1502"/>
      <c r="GI78" s="1502"/>
      <c r="GJ78" s="1502"/>
      <c r="GK78" s="1502"/>
      <c r="GL78" s="1502"/>
      <c r="GM78" s="1502"/>
      <c r="GN78" s="1502"/>
      <c r="GO78" s="1502"/>
      <c r="GP78" s="1502"/>
      <c r="GQ78" s="1502"/>
      <c r="GR78" s="1502"/>
      <c r="GS78" s="1502"/>
      <c r="GT78" s="1502"/>
      <c r="GU78" s="1502"/>
      <c r="GV78" s="1502"/>
      <c r="GW78" s="1502"/>
      <c r="GX78" s="1502"/>
      <c r="GY78" s="1502"/>
      <c r="GZ78" s="1502"/>
      <c r="HA78" s="1502"/>
      <c r="HB78" s="1502"/>
      <c r="HC78" s="1502"/>
      <c r="HD78" s="1502"/>
      <c r="HE78" s="1502"/>
      <c r="HF78" s="1502"/>
      <c r="HG78" s="1502"/>
      <c r="HH78" s="1502"/>
      <c r="HI78" s="1502"/>
      <c r="HJ78" s="1502"/>
      <c r="HK78" s="1502"/>
      <c r="HL78" s="1502"/>
      <c r="HM78" s="1502"/>
      <c r="HN78" s="1502"/>
      <c r="HO78" s="1502"/>
      <c r="HP78" s="1502"/>
      <c r="HQ78" s="1502"/>
      <c r="HR78" s="1502"/>
      <c r="HS78" s="1502"/>
      <c r="HT78" s="1502"/>
      <c r="HU78" s="1502"/>
      <c r="HV78" s="1502"/>
      <c r="HW78" s="1502"/>
      <c r="HX78" s="1502"/>
      <c r="HY78" s="1502"/>
      <c r="HZ78" s="1502"/>
      <c r="IA78" s="1502"/>
      <c r="IB78" s="1502"/>
      <c r="IC78" s="1502"/>
      <c r="ID78" s="1502"/>
      <c r="IE78" s="1502"/>
      <c r="IF78" s="1502"/>
      <c r="IG78" s="1502"/>
      <c r="IH78" s="1502"/>
      <c r="II78" s="1502"/>
      <c r="IJ78" s="1502"/>
      <c r="IK78" s="1502"/>
      <c r="IL78" s="1502"/>
      <c r="IM78" s="1502"/>
      <c r="IN78" s="1502"/>
      <c r="IO78" s="1502"/>
      <c r="IP78" s="1502"/>
      <c r="IQ78" s="1502"/>
      <c r="IR78" s="1502"/>
      <c r="IS78" s="1502"/>
      <c r="IT78" s="1502"/>
      <c r="IU78" s="1502"/>
    </row>
    <row r="79" spans="1:255">
      <c r="A79" s="2093" t="s">
        <v>1717</v>
      </c>
      <c r="B79" s="1498" t="s">
        <v>3005</v>
      </c>
      <c r="C79" s="1498" t="s">
        <v>3006</v>
      </c>
      <c r="D79" s="1498" t="s">
        <v>3007</v>
      </c>
      <c r="E79" s="1485" t="s">
        <v>3008</v>
      </c>
      <c r="F79" s="2126" t="s">
        <v>2334</v>
      </c>
      <c r="G79" s="2130"/>
      <c r="H79" s="1498" t="s">
        <v>2335</v>
      </c>
      <c r="I79" s="1498" t="s">
        <v>2336</v>
      </c>
      <c r="J79" s="1498" t="s">
        <v>2337</v>
      </c>
      <c r="K79" s="1498" t="s">
        <v>2338</v>
      </c>
      <c r="L79" s="1498" t="s">
        <v>2339</v>
      </c>
      <c r="M79" s="1485"/>
      <c r="N79" s="2126" t="s">
        <v>2340</v>
      </c>
      <c r="O79" s="2130"/>
      <c r="P79" s="1498" t="s">
        <v>2341</v>
      </c>
      <c r="Q79" s="1498" t="s">
        <v>181</v>
      </c>
      <c r="R79" s="1498" t="s">
        <v>182</v>
      </c>
      <c r="S79" s="1485"/>
      <c r="T79" s="1502"/>
      <c r="U79" s="1502"/>
      <c r="V79" s="1502"/>
      <c r="W79" s="1502"/>
      <c r="X79" s="1502"/>
      <c r="Y79" s="1502"/>
      <c r="Z79" s="1502"/>
      <c r="AA79" s="1502"/>
      <c r="AB79" s="1502"/>
      <c r="AC79" s="1502"/>
      <c r="AD79" s="1502"/>
      <c r="AE79" s="1502"/>
      <c r="AF79" s="1502"/>
      <c r="AG79" s="1502"/>
      <c r="AH79" s="1502"/>
      <c r="AI79" s="1502"/>
      <c r="AJ79" s="1502"/>
      <c r="AK79" s="1502"/>
      <c r="AL79" s="1502"/>
      <c r="AM79" s="1502"/>
      <c r="AN79" s="1502"/>
      <c r="AO79" s="1502"/>
      <c r="AP79" s="1502"/>
      <c r="AQ79" s="1502"/>
      <c r="AR79" s="1502"/>
      <c r="AS79" s="1502"/>
      <c r="AT79" s="1502"/>
      <c r="AU79" s="1502"/>
      <c r="AV79" s="1502"/>
      <c r="AW79" s="1502"/>
      <c r="AX79" s="1502"/>
      <c r="AY79" s="1502"/>
      <c r="AZ79" s="1502"/>
      <c r="BA79" s="1502"/>
      <c r="BB79" s="1502"/>
      <c r="BC79" s="1502"/>
      <c r="BD79" s="1502"/>
      <c r="BE79" s="1502"/>
      <c r="BF79" s="1502"/>
      <c r="BG79" s="1502"/>
      <c r="BH79" s="1502"/>
      <c r="BI79" s="1502"/>
      <c r="BJ79" s="1502"/>
      <c r="BK79" s="1502"/>
      <c r="BL79" s="1502"/>
      <c r="BM79" s="1502"/>
      <c r="BN79" s="1502"/>
      <c r="BO79" s="1502"/>
      <c r="BP79" s="1502"/>
      <c r="BQ79" s="1502"/>
      <c r="BR79" s="1502"/>
      <c r="BS79" s="1502"/>
      <c r="BT79" s="1502"/>
      <c r="BU79" s="1502"/>
      <c r="BV79" s="1502"/>
      <c r="BW79" s="1502"/>
      <c r="BX79" s="1502"/>
      <c r="BY79" s="1502"/>
      <c r="BZ79" s="1502"/>
      <c r="CA79" s="1502"/>
      <c r="CB79" s="1502"/>
      <c r="CC79" s="1502"/>
      <c r="CD79" s="1502"/>
      <c r="CE79" s="1502"/>
      <c r="CF79" s="1502"/>
      <c r="CG79" s="1502"/>
      <c r="CH79" s="1502"/>
      <c r="CI79" s="1502"/>
      <c r="CJ79" s="1502"/>
      <c r="CK79" s="1502"/>
      <c r="CL79" s="1502"/>
      <c r="CM79" s="1502"/>
      <c r="CN79" s="1502"/>
      <c r="CO79" s="1502"/>
      <c r="CP79" s="1502"/>
      <c r="CQ79" s="1502"/>
      <c r="CR79" s="1502"/>
      <c r="CS79" s="1502"/>
      <c r="CT79" s="1502"/>
      <c r="CU79" s="1502"/>
      <c r="CV79" s="1502"/>
      <c r="CW79" s="1502"/>
      <c r="CX79" s="1502"/>
      <c r="CY79" s="1502"/>
      <c r="CZ79" s="1502"/>
      <c r="DA79" s="1502"/>
      <c r="DB79" s="1502"/>
      <c r="DC79" s="1502"/>
      <c r="DD79" s="1502"/>
      <c r="DE79" s="1502"/>
      <c r="DF79" s="1502"/>
      <c r="DG79" s="1502"/>
      <c r="DH79" s="1502"/>
      <c r="DI79" s="1502"/>
      <c r="DJ79" s="1502"/>
      <c r="DK79" s="1502"/>
      <c r="DL79" s="1502"/>
      <c r="DM79" s="1502"/>
      <c r="DN79" s="1502"/>
      <c r="DO79" s="1502"/>
      <c r="DP79" s="1502"/>
      <c r="DQ79" s="1502"/>
      <c r="DR79" s="1502"/>
      <c r="DS79" s="1502"/>
      <c r="DT79" s="1502"/>
      <c r="DU79" s="1502"/>
      <c r="DV79" s="1502"/>
      <c r="DW79" s="1502"/>
      <c r="DX79" s="1502"/>
      <c r="DY79" s="1502"/>
      <c r="DZ79" s="1502"/>
      <c r="EA79" s="1502"/>
      <c r="EB79" s="1502"/>
      <c r="EC79" s="1502"/>
      <c r="ED79" s="1502"/>
      <c r="EE79" s="1502"/>
      <c r="EF79" s="1502"/>
      <c r="EG79" s="1502"/>
      <c r="EH79" s="1502"/>
      <c r="EI79" s="1502"/>
      <c r="EJ79" s="1502"/>
      <c r="EK79" s="1502"/>
      <c r="EL79" s="1502"/>
      <c r="EM79" s="1502"/>
      <c r="EN79" s="1502"/>
      <c r="EO79" s="1502"/>
      <c r="EP79" s="1502"/>
      <c r="EQ79" s="1502"/>
      <c r="ER79" s="1502"/>
      <c r="ES79" s="1502"/>
      <c r="ET79" s="1502"/>
      <c r="EU79" s="1502"/>
      <c r="EV79" s="1502"/>
      <c r="EW79" s="1502"/>
      <c r="EX79" s="1502"/>
      <c r="EY79" s="1502"/>
      <c r="EZ79" s="1502"/>
      <c r="FA79" s="1502"/>
      <c r="FB79" s="1502"/>
      <c r="FC79" s="1502"/>
      <c r="FD79" s="1502"/>
      <c r="FE79" s="1502"/>
      <c r="FF79" s="1502"/>
      <c r="FG79" s="1502"/>
      <c r="FH79" s="1502"/>
      <c r="FI79" s="1502"/>
      <c r="FJ79" s="1502"/>
      <c r="FK79" s="1502"/>
      <c r="FL79" s="1502"/>
      <c r="FM79" s="1502"/>
      <c r="FN79" s="1502"/>
      <c r="FO79" s="1502"/>
      <c r="FP79" s="1502"/>
      <c r="FQ79" s="1502"/>
      <c r="FR79" s="1502"/>
      <c r="FS79" s="1502"/>
      <c r="FT79" s="1502"/>
      <c r="FU79" s="1502"/>
      <c r="FV79" s="1502"/>
      <c r="FW79" s="1502"/>
      <c r="FX79" s="1502"/>
      <c r="FY79" s="1502"/>
      <c r="FZ79" s="1502"/>
      <c r="GA79" s="1502"/>
      <c r="GB79" s="1502"/>
      <c r="GC79" s="1502"/>
      <c r="GD79" s="1502"/>
      <c r="GE79" s="1502"/>
      <c r="GF79" s="1502"/>
      <c r="GG79" s="1502"/>
      <c r="GH79" s="1502"/>
      <c r="GI79" s="1502"/>
      <c r="GJ79" s="1502"/>
      <c r="GK79" s="1502"/>
      <c r="GL79" s="1502"/>
      <c r="GM79" s="1502"/>
      <c r="GN79" s="1502"/>
      <c r="GO79" s="1502"/>
      <c r="GP79" s="1502"/>
      <c r="GQ79" s="1502"/>
      <c r="GR79" s="1502"/>
      <c r="GS79" s="1502"/>
      <c r="GT79" s="1502"/>
      <c r="GU79" s="1502"/>
      <c r="GV79" s="1502"/>
      <c r="GW79" s="1502"/>
      <c r="GX79" s="1502"/>
      <c r="GY79" s="1502"/>
      <c r="GZ79" s="1502"/>
      <c r="HA79" s="1502"/>
      <c r="HB79" s="1502"/>
      <c r="HC79" s="1502"/>
      <c r="HD79" s="1502"/>
      <c r="HE79" s="1502"/>
      <c r="HF79" s="1502"/>
      <c r="HG79" s="1502"/>
      <c r="HH79" s="1502"/>
      <c r="HI79" s="1502"/>
      <c r="HJ79" s="1502"/>
      <c r="HK79" s="1502"/>
      <c r="HL79" s="1502"/>
      <c r="HM79" s="1502"/>
      <c r="HN79" s="1502"/>
      <c r="HO79" s="1502"/>
      <c r="HP79" s="1502"/>
      <c r="HQ79" s="1502"/>
      <c r="HR79" s="1502"/>
      <c r="HS79" s="1502"/>
      <c r="HT79" s="1502"/>
      <c r="HU79" s="1502"/>
      <c r="HV79" s="1502"/>
      <c r="HW79" s="1502"/>
      <c r="HX79" s="1502"/>
      <c r="HY79" s="1502"/>
      <c r="HZ79" s="1502"/>
      <c r="IA79" s="1502"/>
      <c r="IB79" s="1502"/>
      <c r="IC79" s="1502"/>
      <c r="ID79" s="1502"/>
      <c r="IE79" s="1502"/>
      <c r="IF79" s="1502"/>
      <c r="IG79" s="1502"/>
      <c r="IH79" s="1502"/>
      <c r="II79" s="1502"/>
      <c r="IJ79" s="1502"/>
      <c r="IK79" s="1502"/>
      <c r="IL79" s="1502"/>
      <c r="IM79" s="1502"/>
      <c r="IN79" s="1502"/>
      <c r="IO79" s="1502"/>
      <c r="IP79" s="1502"/>
      <c r="IQ79" s="1502"/>
      <c r="IR79" s="1502"/>
      <c r="IS79" s="1502"/>
      <c r="IT79" s="1502"/>
      <c r="IU79" s="1502"/>
    </row>
    <row r="80" spans="1:255">
      <c r="A80" s="2093" t="s">
        <v>1385</v>
      </c>
      <c r="B80" s="1484"/>
      <c r="C80" s="1484"/>
      <c r="D80" s="1484"/>
      <c r="E80" s="1826"/>
      <c r="F80" s="1483"/>
      <c r="G80" s="1484"/>
      <c r="H80" s="1484"/>
      <c r="I80" s="1484"/>
      <c r="J80" s="1484"/>
      <c r="K80" s="1798"/>
      <c r="L80" s="1798"/>
      <c r="M80" s="1837" t="s">
        <v>1385</v>
      </c>
      <c r="N80" s="1483"/>
      <c r="O80" s="1781"/>
      <c r="P80" s="1781"/>
      <c r="Q80" s="1781"/>
      <c r="R80" s="1781">
        <f t="shared" ref="R80:R143" si="2">SUM(O80:Q80)</f>
        <v>0</v>
      </c>
      <c r="S80" s="1837" t="s">
        <v>1385</v>
      </c>
      <c r="T80" s="1502"/>
      <c r="U80" s="1502"/>
      <c r="V80" s="1502"/>
      <c r="W80" s="1502"/>
      <c r="X80" s="1502"/>
      <c r="Y80" s="1502"/>
      <c r="Z80" s="1502"/>
      <c r="AA80" s="1502"/>
      <c r="AB80" s="1502"/>
      <c r="AC80" s="1502"/>
      <c r="AD80" s="1502"/>
      <c r="AE80" s="1502"/>
      <c r="AF80" s="1502"/>
      <c r="AG80" s="1502"/>
      <c r="AH80" s="1502"/>
      <c r="AI80" s="1502"/>
      <c r="AJ80" s="1502"/>
      <c r="AK80" s="1502"/>
      <c r="AL80" s="1502"/>
      <c r="AM80" s="1502"/>
      <c r="AN80" s="1502"/>
      <c r="AO80" s="1502"/>
      <c r="AP80" s="1502"/>
      <c r="AQ80" s="1502"/>
      <c r="AR80" s="1502"/>
      <c r="AS80" s="1502"/>
      <c r="AT80" s="1502"/>
      <c r="AU80" s="1502"/>
      <c r="AV80" s="1502"/>
      <c r="AW80" s="1502"/>
      <c r="AX80" s="1502"/>
      <c r="AY80" s="1502"/>
      <c r="AZ80" s="1502"/>
      <c r="BA80" s="1502"/>
      <c r="BB80" s="1502"/>
      <c r="BC80" s="1502"/>
      <c r="BD80" s="1502"/>
      <c r="BE80" s="1502"/>
      <c r="BF80" s="1502"/>
      <c r="BG80" s="1502"/>
      <c r="BH80" s="1502"/>
      <c r="BI80" s="1502"/>
      <c r="BJ80" s="1502"/>
      <c r="BK80" s="1502"/>
      <c r="BL80" s="1502"/>
      <c r="BM80" s="1502"/>
      <c r="BN80" s="1502"/>
      <c r="BO80" s="1502"/>
      <c r="BP80" s="1502"/>
      <c r="BQ80" s="1502"/>
      <c r="BR80" s="1502"/>
      <c r="BS80" s="1502"/>
      <c r="BT80" s="1502"/>
      <c r="BU80" s="1502"/>
      <c r="BV80" s="1502"/>
      <c r="BW80" s="1502"/>
      <c r="BX80" s="1502"/>
      <c r="BY80" s="1502"/>
      <c r="BZ80" s="1502"/>
      <c r="CA80" s="1502"/>
      <c r="CB80" s="1502"/>
      <c r="CC80" s="1502"/>
      <c r="CD80" s="1502"/>
      <c r="CE80" s="1502"/>
      <c r="CF80" s="1502"/>
      <c r="CG80" s="1502"/>
      <c r="CH80" s="1502"/>
      <c r="CI80" s="1502"/>
      <c r="CJ80" s="1502"/>
      <c r="CK80" s="1502"/>
      <c r="CL80" s="1502"/>
      <c r="CM80" s="1502"/>
      <c r="CN80" s="1502"/>
      <c r="CO80" s="1502"/>
      <c r="CP80" s="1502"/>
      <c r="CQ80" s="1502"/>
      <c r="CR80" s="1502"/>
      <c r="CS80" s="1502"/>
      <c r="CT80" s="1502"/>
      <c r="CU80" s="1502"/>
      <c r="CV80" s="1502"/>
      <c r="CW80" s="1502"/>
      <c r="CX80" s="1502"/>
      <c r="CY80" s="1502"/>
      <c r="CZ80" s="1502"/>
      <c r="DA80" s="1502"/>
      <c r="DB80" s="1502"/>
      <c r="DC80" s="1502"/>
      <c r="DD80" s="1502"/>
      <c r="DE80" s="1502"/>
      <c r="DF80" s="1502"/>
      <c r="DG80" s="1502"/>
      <c r="DH80" s="1502"/>
      <c r="DI80" s="1502"/>
      <c r="DJ80" s="1502"/>
      <c r="DK80" s="1502"/>
      <c r="DL80" s="1502"/>
      <c r="DM80" s="1502"/>
      <c r="DN80" s="1502"/>
      <c r="DO80" s="1502"/>
      <c r="DP80" s="1502"/>
      <c r="DQ80" s="1502"/>
      <c r="DR80" s="1502"/>
      <c r="DS80" s="1502"/>
      <c r="DT80" s="1502"/>
      <c r="DU80" s="1502"/>
      <c r="DV80" s="1502"/>
      <c r="DW80" s="1502"/>
      <c r="DX80" s="1502"/>
      <c r="DY80" s="1502"/>
      <c r="DZ80" s="1502"/>
      <c r="EA80" s="1502"/>
      <c r="EB80" s="1502"/>
      <c r="EC80" s="1502"/>
      <c r="ED80" s="1502"/>
      <c r="EE80" s="1502"/>
      <c r="EF80" s="1502"/>
      <c r="EG80" s="1502"/>
      <c r="EH80" s="1502"/>
      <c r="EI80" s="1502"/>
      <c r="EJ80" s="1502"/>
      <c r="EK80" s="1502"/>
      <c r="EL80" s="1502"/>
      <c r="EM80" s="1502"/>
      <c r="EN80" s="1502"/>
      <c r="EO80" s="1502"/>
      <c r="EP80" s="1502"/>
      <c r="EQ80" s="1502"/>
      <c r="ER80" s="1502"/>
      <c r="ES80" s="1502"/>
      <c r="ET80" s="1502"/>
      <c r="EU80" s="1502"/>
      <c r="EV80" s="1502"/>
      <c r="EW80" s="1502"/>
      <c r="EX80" s="1502"/>
      <c r="EY80" s="1502"/>
      <c r="EZ80" s="1502"/>
      <c r="FA80" s="1502"/>
      <c r="FB80" s="1502"/>
      <c r="FC80" s="1502"/>
      <c r="FD80" s="1502"/>
      <c r="FE80" s="1502"/>
      <c r="FF80" s="1502"/>
      <c r="FG80" s="1502"/>
      <c r="FH80" s="1502"/>
      <c r="FI80" s="1502"/>
      <c r="FJ80" s="1502"/>
      <c r="FK80" s="1502"/>
      <c r="FL80" s="1502"/>
      <c r="FM80" s="1502"/>
      <c r="FN80" s="1502"/>
      <c r="FO80" s="1502"/>
      <c r="FP80" s="1502"/>
      <c r="FQ80" s="1502"/>
      <c r="FR80" s="1502"/>
      <c r="FS80" s="1502"/>
      <c r="FT80" s="1502"/>
      <c r="FU80" s="1502"/>
      <c r="FV80" s="1502"/>
      <c r="FW80" s="1502"/>
      <c r="FX80" s="1502"/>
      <c r="FY80" s="1502"/>
      <c r="FZ80" s="1502"/>
      <c r="GA80" s="1502"/>
      <c r="GB80" s="1502"/>
      <c r="GC80" s="1502"/>
      <c r="GD80" s="1502"/>
      <c r="GE80" s="1502"/>
      <c r="GF80" s="1502"/>
      <c r="GG80" s="1502"/>
      <c r="GH80" s="1502"/>
      <c r="GI80" s="1502"/>
      <c r="GJ80" s="1502"/>
      <c r="GK80" s="1502"/>
      <c r="GL80" s="1502"/>
      <c r="GM80" s="1502"/>
      <c r="GN80" s="1502"/>
      <c r="GO80" s="1502"/>
      <c r="GP80" s="1502"/>
      <c r="GQ80" s="1502"/>
      <c r="GR80" s="1502"/>
      <c r="GS80" s="1502"/>
      <c r="GT80" s="1502"/>
      <c r="GU80" s="1502"/>
      <c r="GV80" s="1502"/>
      <c r="GW80" s="1502"/>
      <c r="GX80" s="1502"/>
      <c r="GY80" s="1502"/>
      <c r="GZ80" s="1502"/>
      <c r="HA80" s="1502"/>
      <c r="HB80" s="1502"/>
      <c r="HC80" s="1502"/>
      <c r="HD80" s="1502"/>
      <c r="HE80" s="1502"/>
      <c r="HF80" s="1502"/>
      <c r="HG80" s="1502"/>
      <c r="HH80" s="1502"/>
      <c r="HI80" s="1502"/>
      <c r="HJ80" s="1502"/>
      <c r="HK80" s="1502"/>
      <c r="HL80" s="1502"/>
      <c r="HM80" s="1502"/>
      <c r="HN80" s="1502"/>
      <c r="HO80" s="1502"/>
      <c r="HP80" s="1502"/>
      <c r="HQ80" s="1502"/>
      <c r="HR80" s="1502"/>
      <c r="HS80" s="1502"/>
      <c r="HT80" s="1502"/>
      <c r="HU80" s="1502"/>
      <c r="HV80" s="1502"/>
      <c r="HW80" s="1502"/>
      <c r="HX80" s="1502"/>
      <c r="HY80" s="1502"/>
      <c r="HZ80" s="1502"/>
      <c r="IA80" s="1502"/>
      <c r="IB80" s="1502"/>
      <c r="IC80" s="1502"/>
      <c r="ID80" s="1502"/>
      <c r="IE80" s="1502"/>
      <c r="IF80" s="1502"/>
      <c r="IG80" s="1502"/>
      <c r="IH80" s="1502"/>
      <c r="II80" s="1502"/>
      <c r="IJ80" s="1502"/>
      <c r="IK80" s="1502"/>
      <c r="IL80" s="1502"/>
      <c r="IM80" s="1502"/>
      <c r="IN80" s="1502"/>
      <c r="IO80" s="1502"/>
      <c r="IP80" s="1502"/>
      <c r="IQ80" s="1502"/>
      <c r="IR80" s="1502"/>
      <c r="IS80" s="1502"/>
      <c r="IT80" s="1502"/>
      <c r="IU80" s="1502"/>
    </row>
    <row r="81" spans="1:255">
      <c r="A81" s="2093" t="s">
        <v>1386</v>
      </c>
      <c r="B81" s="1484"/>
      <c r="C81" s="1484"/>
      <c r="D81" s="1484"/>
      <c r="E81" s="1826"/>
      <c r="F81" s="1483"/>
      <c r="G81" s="1484"/>
      <c r="H81" s="1484"/>
      <c r="I81" s="1484"/>
      <c r="J81" s="1484"/>
      <c r="K81" s="1798"/>
      <c r="L81" s="1798"/>
      <c r="M81" s="1837" t="s">
        <v>1386</v>
      </c>
      <c r="N81" s="1483" t="s">
        <v>1774</v>
      </c>
      <c r="O81" s="1798"/>
      <c r="P81" s="1798"/>
      <c r="Q81" s="1798"/>
      <c r="R81" s="1798">
        <f t="shared" si="2"/>
        <v>0</v>
      </c>
      <c r="S81" s="1837" t="s">
        <v>1386</v>
      </c>
      <c r="T81" s="1502"/>
      <c r="U81" s="1502"/>
      <c r="V81" s="1502"/>
      <c r="W81" s="1502"/>
      <c r="X81" s="1502"/>
      <c r="Y81" s="1502"/>
      <c r="Z81" s="1502"/>
      <c r="AA81" s="1502"/>
      <c r="AB81" s="1502"/>
      <c r="AC81" s="1502"/>
      <c r="AD81" s="1502"/>
      <c r="AE81" s="1502"/>
      <c r="AF81" s="1502"/>
      <c r="AG81" s="1502"/>
      <c r="AH81" s="1502"/>
      <c r="AI81" s="1502"/>
      <c r="AJ81" s="1502"/>
      <c r="AK81" s="1502"/>
      <c r="AL81" s="1502"/>
      <c r="AM81" s="1502"/>
      <c r="AN81" s="1502"/>
      <c r="AO81" s="1502"/>
      <c r="AP81" s="1502"/>
      <c r="AQ81" s="1502"/>
      <c r="AR81" s="1502"/>
      <c r="AS81" s="1502"/>
      <c r="AT81" s="1502"/>
      <c r="AU81" s="1502"/>
      <c r="AV81" s="1502"/>
      <c r="AW81" s="1502"/>
      <c r="AX81" s="1502"/>
      <c r="AY81" s="1502"/>
      <c r="AZ81" s="1502"/>
      <c r="BA81" s="1502"/>
      <c r="BB81" s="1502"/>
      <c r="BC81" s="1502"/>
      <c r="BD81" s="1502"/>
      <c r="BE81" s="1502"/>
      <c r="BF81" s="1502"/>
      <c r="BG81" s="1502"/>
      <c r="BH81" s="1502"/>
      <c r="BI81" s="1502"/>
      <c r="BJ81" s="1502"/>
      <c r="BK81" s="1502"/>
      <c r="BL81" s="1502"/>
      <c r="BM81" s="1502"/>
      <c r="BN81" s="1502"/>
      <c r="BO81" s="1502"/>
      <c r="BP81" s="1502"/>
      <c r="BQ81" s="1502"/>
      <c r="BR81" s="1502"/>
      <c r="BS81" s="1502"/>
      <c r="BT81" s="1502"/>
      <c r="BU81" s="1502"/>
      <c r="BV81" s="1502"/>
      <c r="BW81" s="1502"/>
      <c r="BX81" s="1502"/>
      <c r="BY81" s="1502"/>
      <c r="BZ81" s="1502"/>
      <c r="CA81" s="1502"/>
      <c r="CB81" s="1502"/>
      <c r="CC81" s="1502"/>
      <c r="CD81" s="1502"/>
      <c r="CE81" s="1502"/>
      <c r="CF81" s="1502"/>
      <c r="CG81" s="1502"/>
      <c r="CH81" s="1502"/>
      <c r="CI81" s="1502"/>
      <c r="CJ81" s="1502"/>
      <c r="CK81" s="1502"/>
      <c r="CL81" s="1502"/>
      <c r="CM81" s="1502"/>
      <c r="CN81" s="1502"/>
      <c r="CO81" s="1502"/>
      <c r="CP81" s="1502"/>
      <c r="CQ81" s="1502"/>
      <c r="CR81" s="1502"/>
      <c r="CS81" s="1502"/>
      <c r="CT81" s="1502"/>
      <c r="CU81" s="1502"/>
      <c r="CV81" s="1502"/>
      <c r="CW81" s="1502"/>
      <c r="CX81" s="1502"/>
      <c r="CY81" s="1502"/>
      <c r="CZ81" s="1502"/>
      <c r="DA81" s="1502"/>
      <c r="DB81" s="1502"/>
      <c r="DC81" s="1502"/>
      <c r="DD81" s="1502"/>
      <c r="DE81" s="1502"/>
      <c r="DF81" s="1502"/>
      <c r="DG81" s="1502"/>
      <c r="DH81" s="1502"/>
      <c r="DI81" s="1502"/>
      <c r="DJ81" s="1502"/>
      <c r="DK81" s="1502"/>
      <c r="DL81" s="1502"/>
      <c r="DM81" s="1502"/>
      <c r="DN81" s="1502"/>
      <c r="DO81" s="1502"/>
      <c r="DP81" s="1502"/>
      <c r="DQ81" s="1502"/>
      <c r="DR81" s="1502"/>
      <c r="DS81" s="1502"/>
      <c r="DT81" s="1502"/>
      <c r="DU81" s="1502"/>
      <c r="DV81" s="1502"/>
      <c r="DW81" s="1502"/>
      <c r="DX81" s="1502"/>
      <c r="DY81" s="1502"/>
      <c r="DZ81" s="1502"/>
      <c r="EA81" s="1502"/>
      <c r="EB81" s="1502"/>
      <c r="EC81" s="1502"/>
      <c r="ED81" s="1502"/>
      <c r="EE81" s="1502"/>
      <c r="EF81" s="1502"/>
      <c r="EG81" s="1502"/>
      <c r="EH81" s="1502"/>
      <c r="EI81" s="1502"/>
      <c r="EJ81" s="1502"/>
      <c r="EK81" s="1502"/>
      <c r="EL81" s="1502"/>
      <c r="EM81" s="1502"/>
      <c r="EN81" s="1502"/>
      <c r="EO81" s="1502"/>
      <c r="EP81" s="1502"/>
      <c r="EQ81" s="1502"/>
      <c r="ER81" s="1502"/>
      <c r="ES81" s="1502"/>
      <c r="ET81" s="1502"/>
      <c r="EU81" s="1502"/>
      <c r="EV81" s="1502"/>
      <c r="EW81" s="1502"/>
      <c r="EX81" s="1502"/>
      <c r="EY81" s="1502"/>
      <c r="EZ81" s="1502"/>
      <c r="FA81" s="1502"/>
      <c r="FB81" s="1502"/>
      <c r="FC81" s="1502"/>
      <c r="FD81" s="1502"/>
      <c r="FE81" s="1502"/>
      <c r="FF81" s="1502"/>
      <c r="FG81" s="1502"/>
      <c r="FH81" s="1502"/>
      <c r="FI81" s="1502"/>
      <c r="FJ81" s="1502"/>
      <c r="FK81" s="1502"/>
      <c r="FL81" s="1502"/>
      <c r="FM81" s="1502"/>
      <c r="FN81" s="1502"/>
      <c r="FO81" s="1502"/>
      <c r="FP81" s="1502"/>
      <c r="FQ81" s="1502"/>
      <c r="FR81" s="1502"/>
      <c r="FS81" s="1502"/>
      <c r="FT81" s="1502"/>
      <c r="FU81" s="1502"/>
      <c r="FV81" s="1502"/>
      <c r="FW81" s="1502"/>
      <c r="FX81" s="1502"/>
      <c r="FY81" s="1502"/>
      <c r="FZ81" s="1502"/>
      <c r="GA81" s="1502"/>
      <c r="GB81" s="1502"/>
      <c r="GC81" s="1502"/>
      <c r="GD81" s="1502"/>
      <c r="GE81" s="1502"/>
      <c r="GF81" s="1502"/>
      <c r="GG81" s="1502"/>
      <c r="GH81" s="1502"/>
      <c r="GI81" s="1502"/>
      <c r="GJ81" s="1502"/>
      <c r="GK81" s="1502"/>
      <c r="GL81" s="1502"/>
      <c r="GM81" s="1502"/>
      <c r="GN81" s="1502"/>
      <c r="GO81" s="1502"/>
      <c r="GP81" s="1502"/>
      <c r="GQ81" s="1502"/>
      <c r="GR81" s="1502"/>
      <c r="GS81" s="1502"/>
      <c r="GT81" s="1502"/>
      <c r="GU81" s="1502"/>
      <c r="GV81" s="1502"/>
      <c r="GW81" s="1502"/>
      <c r="GX81" s="1502"/>
      <c r="GY81" s="1502"/>
      <c r="GZ81" s="1502"/>
      <c r="HA81" s="1502"/>
      <c r="HB81" s="1502"/>
      <c r="HC81" s="1502"/>
      <c r="HD81" s="1502"/>
      <c r="HE81" s="1502"/>
      <c r="HF81" s="1502"/>
      <c r="HG81" s="1502"/>
      <c r="HH81" s="1502"/>
      <c r="HI81" s="1502"/>
      <c r="HJ81" s="1502"/>
      <c r="HK81" s="1502"/>
      <c r="HL81" s="1502"/>
      <c r="HM81" s="1502"/>
      <c r="HN81" s="1502"/>
      <c r="HO81" s="1502"/>
      <c r="HP81" s="1502"/>
      <c r="HQ81" s="1502"/>
      <c r="HR81" s="1502"/>
      <c r="HS81" s="1502"/>
      <c r="HT81" s="1502"/>
      <c r="HU81" s="1502"/>
      <c r="HV81" s="1502"/>
      <c r="HW81" s="1502"/>
      <c r="HX81" s="1502"/>
      <c r="HY81" s="1502"/>
      <c r="HZ81" s="1502"/>
      <c r="IA81" s="1502"/>
      <c r="IB81" s="1502"/>
      <c r="IC81" s="1502"/>
      <c r="ID81" s="1502"/>
      <c r="IE81" s="1502"/>
      <c r="IF81" s="1502"/>
      <c r="IG81" s="1502"/>
      <c r="IH81" s="1502"/>
      <c r="II81" s="1502"/>
      <c r="IJ81" s="1502"/>
      <c r="IK81" s="1502"/>
      <c r="IL81" s="1502"/>
      <c r="IM81" s="1502"/>
      <c r="IN81" s="1502"/>
      <c r="IO81" s="1502"/>
      <c r="IP81" s="1502"/>
      <c r="IQ81" s="1502"/>
      <c r="IR81" s="1502"/>
      <c r="IS81" s="1502"/>
      <c r="IT81" s="1502"/>
      <c r="IU81" s="1502"/>
    </row>
    <row r="82" spans="1:255">
      <c r="A82" s="2093" t="s">
        <v>1387</v>
      </c>
      <c r="B82" s="1484"/>
      <c r="C82" s="1484"/>
      <c r="D82" s="1484"/>
      <c r="E82" s="1826"/>
      <c r="F82" s="1483"/>
      <c r="G82" s="1484"/>
      <c r="H82" s="1484"/>
      <c r="I82" s="1484"/>
      <c r="J82" s="1484"/>
      <c r="K82" s="1798"/>
      <c r="L82" s="1798"/>
      <c r="M82" s="1837" t="s">
        <v>1387</v>
      </c>
      <c r="N82" s="1483"/>
      <c r="O82" s="1798"/>
      <c r="P82" s="1798"/>
      <c r="Q82" s="1798"/>
      <c r="R82" s="1798">
        <f t="shared" si="2"/>
        <v>0</v>
      </c>
      <c r="S82" s="1837" t="s">
        <v>1387</v>
      </c>
      <c r="T82" s="1502"/>
      <c r="U82" s="1502"/>
      <c r="V82" s="1502"/>
      <c r="W82" s="1502"/>
      <c r="X82" s="1502"/>
      <c r="Y82" s="1502"/>
      <c r="Z82" s="1502"/>
      <c r="AA82" s="1502"/>
      <c r="AB82" s="1502"/>
      <c r="AC82" s="1502"/>
      <c r="AD82" s="1502"/>
      <c r="AE82" s="1502"/>
      <c r="AF82" s="1502"/>
      <c r="AG82" s="1502"/>
      <c r="AH82" s="1502"/>
      <c r="AI82" s="1502"/>
      <c r="AJ82" s="1502"/>
      <c r="AK82" s="1502"/>
      <c r="AL82" s="1502"/>
      <c r="AM82" s="1502"/>
      <c r="AN82" s="1502"/>
      <c r="AO82" s="1502"/>
      <c r="AP82" s="1502"/>
      <c r="AQ82" s="1502"/>
      <c r="AR82" s="1502"/>
      <c r="AS82" s="1502"/>
      <c r="AT82" s="1502"/>
      <c r="AU82" s="1502"/>
      <c r="AV82" s="1502"/>
      <c r="AW82" s="1502"/>
      <c r="AX82" s="1502"/>
      <c r="AY82" s="1502"/>
      <c r="AZ82" s="1502"/>
      <c r="BA82" s="1502"/>
      <c r="BB82" s="1502"/>
      <c r="BC82" s="1502"/>
      <c r="BD82" s="1502"/>
      <c r="BE82" s="1502"/>
      <c r="BF82" s="1502"/>
      <c r="BG82" s="1502"/>
      <c r="BH82" s="1502"/>
      <c r="BI82" s="1502"/>
      <c r="BJ82" s="1502"/>
      <c r="BK82" s="1502"/>
      <c r="BL82" s="1502"/>
      <c r="BM82" s="1502"/>
      <c r="BN82" s="1502"/>
      <c r="BO82" s="1502"/>
      <c r="BP82" s="1502"/>
      <c r="BQ82" s="1502"/>
      <c r="BR82" s="1502"/>
      <c r="BS82" s="1502"/>
      <c r="BT82" s="1502"/>
      <c r="BU82" s="1502"/>
      <c r="BV82" s="1502"/>
      <c r="BW82" s="1502"/>
      <c r="BX82" s="1502"/>
      <c r="BY82" s="1502"/>
      <c r="BZ82" s="1502"/>
      <c r="CA82" s="1502"/>
      <c r="CB82" s="1502"/>
      <c r="CC82" s="1502"/>
      <c r="CD82" s="1502"/>
      <c r="CE82" s="1502"/>
      <c r="CF82" s="1502"/>
      <c r="CG82" s="1502"/>
      <c r="CH82" s="1502"/>
      <c r="CI82" s="1502"/>
      <c r="CJ82" s="1502"/>
      <c r="CK82" s="1502"/>
      <c r="CL82" s="1502"/>
      <c r="CM82" s="1502"/>
      <c r="CN82" s="1502"/>
      <c r="CO82" s="1502"/>
      <c r="CP82" s="1502"/>
      <c r="CQ82" s="1502"/>
      <c r="CR82" s="1502"/>
      <c r="CS82" s="1502"/>
      <c r="CT82" s="1502"/>
      <c r="CU82" s="1502"/>
      <c r="CV82" s="1502"/>
      <c r="CW82" s="1502"/>
      <c r="CX82" s="1502"/>
      <c r="CY82" s="1502"/>
      <c r="CZ82" s="1502"/>
      <c r="DA82" s="1502"/>
      <c r="DB82" s="1502"/>
      <c r="DC82" s="1502"/>
      <c r="DD82" s="1502"/>
      <c r="DE82" s="1502"/>
      <c r="DF82" s="1502"/>
      <c r="DG82" s="1502"/>
      <c r="DH82" s="1502"/>
      <c r="DI82" s="1502"/>
      <c r="DJ82" s="1502"/>
      <c r="DK82" s="1502"/>
      <c r="DL82" s="1502"/>
      <c r="DM82" s="1502"/>
      <c r="DN82" s="1502"/>
      <c r="DO82" s="1502"/>
      <c r="DP82" s="1502"/>
      <c r="DQ82" s="1502"/>
      <c r="DR82" s="1502"/>
      <c r="DS82" s="1502"/>
      <c r="DT82" s="1502"/>
      <c r="DU82" s="1502"/>
      <c r="DV82" s="1502"/>
      <c r="DW82" s="1502"/>
      <c r="DX82" s="1502"/>
      <c r="DY82" s="1502"/>
      <c r="DZ82" s="1502"/>
      <c r="EA82" s="1502"/>
      <c r="EB82" s="1502"/>
      <c r="EC82" s="1502"/>
      <c r="ED82" s="1502"/>
      <c r="EE82" s="1502"/>
      <c r="EF82" s="1502"/>
      <c r="EG82" s="1502"/>
      <c r="EH82" s="1502"/>
      <c r="EI82" s="1502"/>
      <c r="EJ82" s="1502"/>
      <c r="EK82" s="1502"/>
      <c r="EL82" s="1502"/>
      <c r="EM82" s="1502"/>
      <c r="EN82" s="1502"/>
      <c r="EO82" s="1502"/>
      <c r="EP82" s="1502"/>
      <c r="EQ82" s="1502"/>
      <c r="ER82" s="1502"/>
      <c r="ES82" s="1502"/>
      <c r="ET82" s="1502"/>
      <c r="EU82" s="1502"/>
      <c r="EV82" s="1502"/>
      <c r="EW82" s="1502"/>
      <c r="EX82" s="1502"/>
      <c r="EY82" s="1502"/>
      <c r="EZ82" s="1502"/>
      <c r="FA82" s="1502"/>
      <c r="FB82" s="1502"/>
      <c r="FC82" s="1502"/>
      <c r="FD82" s="1502"/>
      <c r="FE82" s="1502"/>
      <c r="FF82" s="1502"/>
      <c r="FG82" s="1502"/>
      <c r="FH82" s="1502"/>
      <c r="FI82" s="1502"/>
      <c r="FJ82" s="1502"/>
      <c r="FK82" s="1502"/>
      <c r="FL82" s="1502"/>
      <c r="FM82" s="1502"/>
      <c r="FN82" s="1502"/>
      <c r="FO82" s="1502"/>
      <c r="FP82" s="1502"/>
      <c r="FQ82" s="1502"/>
      <c r="FR82" s="1502"/>
      <c r="FS82" s="1502"/>
      <c r="FT82" s="1502"/>
      <c r="FU82" s="1502"/>
      <c r="FV82" s="1502"/>
      <c r="FW82" s="1502"/>
      <c r="FX82" s="1502"/>
      <c r="FY82" s="1502"/>
      <c r="FZ82" s="1502"/>
      <c r="GA82" s="1502"/>
      <c r="GB82" s="1502"/>
      <c r="GC82" s="1502"/>
      <c r="GD82" s="1502"/>
      <c r="GE82" s="1502"/>
      <c r="GF82" s="1502"/>
      <c r="GG82" s="1502"/>
      <c r="GH82" s="1502"/>
      <c r="GI82" s="1502"/>
      <c r="GJ82" s="1502"/>
      <c r="GK82" s="1502"/>
      <c r="GL82" s="1502"/>
      <c r="GM82" s="1502"/>
      <c r="GN82" s="1502"/>
      <c r="GO82" s="1502"/>
      <c r="GP82" s="1502"/>
      <c r="GQ82" s="1502"/>
      <c r="GR82" s="1502"/>
      <c r="GS82" s="1502"/>
      <c r="GT82" s="1502"/>
      <c r="GU82" s="1502"/>
      <c r="GV82" s="1502"/>
      <c r="GW82" s="1502"/>
      <c r="GX82" s="1502"/>
      <c r="GY82" s="1502"/>
      <c r="GZ82" s="1502"/>
      <c r="HA82" s="1502"/>
      <c r="HB82" s="1502"/>
      <c r="HC82" s="1502"/>
      <c r="HD82" s="1502"/>
      <c r="HE82" s="1502"/>
      <c r="HF82" s="1502"/>
      <c r="HG82" s="1502"/>
      <c r="HH82" s="1502"/>
      <c r="HI82" s="1502"/>
      <c r="HJ82" s="1502"/>
      <c r="HK82" s="1502"/>
      <c r="HL82" s="1502"/>
      <c r="HM82" s="1502"/>
      <c r="HN82" s="1502"/>
      <c r="HO82" s="1502"/>
      <c r="HP82" s="1502"/>
      <c r="HQ82" s="1502"/>
      <c r="HR82" s="1502"/>
      <c r="HS82" s="1502"/>
      <c r="HT82" s="1502"/>
      <c r="HU82" s="1502"/>
      <c r="HV82" s="1502"/>
      <c r="HW82" s="1502"/>
      <c r="HX82" s="1502"/>
      <c r="HY82" s="1502"/>
      <c r="HZ82" s="1502"/>
      <c r="IA82" s="1502"/>
      <c r="IB82" s="1502"/>
      <c r="IC82" s="1502"/>
      <c r="ID82" s="1502"/>
      <c r="IE82" s="1502"/>
      <c r="IF82" s="1502"/>
      <c r="IG82" s="1502"/>
      <c r="IH82" s="1502"/>
      <c r="II82" s="1502"/>
      <c r="IJ82" s="1502"/>
      <c r="IK82" s="1502"/>
      <c r="IL82" s="1502"/>
      <c r="IM82" s="1502"/>
      <c r="IN82" s="1502"/>
      <c r="IO82" s="1502"/>
      <c r="IP82" s="1502"/>
      <c r="IQ82" s="1502"/>
      <c r="IR82" s="1502"/>
      <c r="IS82" s="1502"/>
      <c r="IT82" s="1502"/>
      <c r="IU82" s="1502"/>
    </row>
    <row r="83" spans="1:255">
      <c r="A83" s="2093" t="s">
        <v>1388</v>
      </c>
      <c r="B83" s="1484"/>
      <c r="C83" s="1484"/>
      <c r="D83" s="1484"/>
      <c r="E83" s="1826"/>
      <c r="F83" s="1483"/>
      <c r="G83" s="1484"/>
      <c r="H83" s="1484"/>
      <c r="I83" s="1484"/>
      <c r="J83" s="1484"/>
      <c r="K83" s="1798"/>
      <c r="L83" s="1798"/>
      <c r="M83" s="1837" t="s">
        <v>1388</v>
      </c>
      <c r="N83" s="1483"/>
      <c r="O83" s="1798"/>
      <c r="P83" s="1798"/>
      <c r="Q83" s="1798"/>
      <c r="R83" s="1798">
        <f t="shared" si="2"/>
        <v>0</v>
      </c>
      <c r="S83" s="1837" t="s">
        <v>1388</v>
      </c>
      <c r="T83" s="1502"/>
      <c r="U83" s="1502"/>
      <c r="V83" s="1502"/>
      <c r="W83" s="1502"/>
      <c r="X83" s="1502"/>
      <c r="Y83" s="1502"/>
      <c r="Z83" s="1502"/>
      <c r="AA83" s="1502"/>
      <c r="AB83" s="1502"/>
      <c r="AC83" s="1502"/>
      <c r="AD83" s="1502"/>
      <c r="AE83" s="1502"/>
      <c r="AF83" s="1502"/>
      <c r="AG83" s="1502"/>
      <c r="AH83" s="1502"/>
      <c r="AI83" s="1502"/>
      <c r="AJ83" s="1502"/>
      <c r="AK83" s="1502"/>
      <c r="AL83" s="1502"/>
      <c r="AM83" s="1502"/>
      <c r="AN83" s="1502"/>
      <c r="AO83" s="1502"/>
      <c r="AP83" s="1502"/>
      <c r="AQ83" s="1502"/>
      <c r="AR83" s="1502"/>
      <c r="AS83" s="1502"/>
      <c r="AT83" s="1502"/>
      <c r="AU83" s="1502"/>
      <c r="AV83" s="1502"/>
      <c r="AW83" s="1502"/>
      <c r="AX83" s="1502"/>
      <c r="AY83" s="1502"/>
      <c r="AZ83" s="1502"/>
      <c r="BA83" s="1502"/>
      <c r="BB83" s="1502"/>
      <c r="BC83" s="1502"/>
      <c r="BD83" s="1502"/>
      <c r="BE83" s="1502"/>
      <c r="BF83" s="1502"/>
      <c r="BG83" s="1502"/>
      <c r="BH83" s="1502"/>
      <c r="BI83" s="1502"/>
      <c r="BJ83" s="1502"/>
      <c r="BK83" s="1502"/>
      <c r="BL83" s="1502"/>
      <c r="BM83" s="1502"/>
      <c r="BN83" s="1502"/>
      <c r="BO83" s="1502"/>
      <c r="BP83" s="1502"/>
      <c r="BQ83" s="1502"/>
      <c r="BR83" s="1502"/>
      <c r="BS83" s="1502"/>
      <c r="BT83" s="1502"/>
      <c r="BU83" s="1502"/>
      <c r="BV83" s="1502"/>
      <c r="BW83" s="1502"/>
      <c r="BX83" s="1502"/>
      <c r="BY83" s="1502"/>
      <c r="BZ83" s="1502"/>
      <c r="CA83" s="1502"/>
      <c r="CB83" s="1502"/>
      <c r="CC83" s="1502"/>
      <c r="CD83" s="1502"/>
      <c r="CE83" s="1502"/>
      <c r="CF83" s="1502"/>
      <c r="CG83" s="1502"/>
      <c r="CH83" s="1502"/>
      <c r="CI83" s="1502"/>
      <c r="CJ83" s="1502"/>
      <c r="CK83" s="1502"/>
      <c r="CL83" s="1502"/>
      <c r="CM83" s="1502"/>
      <c r="CN83" s="1502"/>
      <c r="CO83" s="1502"/>
      <c r="CP83" s="1502"/>
      <c r="CQ83" s="1502"/>
      <c r="CR83" s="1502"/>
      <c r="CS83" s="1502"/>
      <c r="CT83" s="1502"/>
      <c r="CU83" s="1502"/>
      <c r="CV83" s="1502"/>
      <c r="CW83" s="1502"/>
      <c r="CX83" s="1502"/>
      <c r="CY83" s="1502"/>
      <c r="CZ83" s="1502"/>
      <c r="DA83" s="1502"/>
      <c r="DB83" s="1502"/>
      <c r="DC83" s="1502"/>
      <c r="DD83" s="1502"/>
      <c r="DE83" s="1502"/>
      <c r="DF83" s="1502"/>
      <c r="DG83" s="1502"/>
      <c r="DH83" s="1502"/>
      <c r="DI83" s="1502"/>
      <c r="DJ83" s="1502"/>
      <c r="DK83" s="1502"/>
      <c r="DL83" s="1502"/>
      <c r="DM83" s="1502"/>
      <c r="DN83" s="1502"/>
      <c r="DO83" s="1502"/>
      <c r="DP83" s="1502"/>
      <c r="DQ83" s="1502"/>
      <c r="DR83" s="1502"/>
      <c r="DS83" s="1502"/>
      <c r="DT83" s="1502"/>
      <c r="DU83" s="1502"/>
      <c r="DV83" s="1502"/>
      <c r="DW83" s="1502"/>
      <c r="DX83" s="1502"/>
      <c r="DY83" s="1502"/>
      <c r="DZ83" s="1502"/>
      <c r="EA83" s="1502"/>
      <c r="EB83" s="1502"/>
      <c r="EC83" s="1502"/>
      <c r="ED83" s="1502"/>
      <c r="EE83" s="1502"/>
      <c r="EF83" s="1502"/>
      <c r="EG83" s="1502"/>
      <c r="EH83" s="1502"/>
      <c r="EI83" s="1502"/>
      <c r="EJ83" s="1502"/>
      <c r="EK83" s="1502"/>
      <c r="EL83" s="1502"/>
      <c r="EM83" s="1502"/>
      <c r="EN83" s="1502"/>
      <c r="EO83" s="1502"/>
      <c r="EP83" s="1502"/>
      <c r="EQ83" s="1502"/>
      <c r="ER83" s="1502"/>
      <c r="ES83" s="1502"/>
      <c r="ET83" s="1502"/>
      <c r="EU83" s="1502"/>
      <c r="EV83" s="1502"/>
      <c r="EW83" s="1502"/>
      <c r="EX83" s="1502"/>
      <c r="EY83" s="1502"/>
      <c r="EZ83" s="1502"/>
      <c r="FA83" s="1502"/>
      <c r="FB83" s="1502"/>
      <c r="FC83" s="1502"/>
      <c r="FD83" s="1502"/>
      <c r="FE83" s="1502"/>
      <c r="FF83" s="1502"/>
      <c r="FG83" s="1502"/>
      <c r="FH83" s="1502"/>
      <c r="FI83" s="1502"/>
      <c r="FJ83" s="1502"/>
      <c r="FK83" s="1502"/>
      <c r="FL83" s="1502"/>
      <c r="FM83" s="1502"/>
      <c r="FN83" s="1502"/>
      <c r="FO83" s="1502"/>
      <c r="FP83" s="1502"/>
      <c r="FQ83" s="1502"/>
      <c r="FR83" s="1502"/>
      <c r="FS83" s="1502"/>
      <c r="FT83" s="1502"/>
      <c r="FU83" s="1502"/>
      <c r="FV83" s="1502"/>
      <c r="FW83" s="1502"/>
      <c r="FX83" s="1502"/>
      <c r="FY83" s="1502"/>
      <c r="FZ83" s="1502"/>
      <c r="GA83" s="1502"/>
      <c r="GB83" s="1502"/>
      <c r="GC83" s="1502"/>
      <c r="GD83" s="1502"/>
      <c r="GE83" s="1502"/>
      <c r="GF83" s="1502"/>
      <c r="GG83" s="1502"/>
      <c r="GH83" s="1502"/>
      <c r="GI83" s="1502"/>
      <c r="GJ83" s="1502"/>
      <c r="GK83" s="1502"/>
      <c r="GL83" s="1502"/>
      <c r="GM83" s="1502"/>
      <c r="GN83" s="1502"/>
      <c r="GO83" s="1502"/>
      <c r="GP83" s="1502"/>
      <c r="GQ83" s="1502"/>
      <c r="GR83" s="1502"/>
      <c r="GS83" s="1502"/>
      <c r="GT83" s="1502"/>
      <c r="GU83" s="1502"/>
      <c r="GV83" s="1502"/>
      <c r="GW83" s="1502"/>
      <c r="GX83" s="1502"/>
      <c r="GY83" s="1502"/>
      <c r="GZ83" s="1502"/>
      <c r="HA83" s="1502"/>
      <c r="HB83" s="1502"/>
      <c r="HC83" s="1502"/>
      <c r="HD83" s="1502"/>
      <c r="HE83" s="1502"/>
      <c r="HF83" s="1502"/>
      <c r="HG83" s="1502"/>
      <c r="HH83" s="1502"/>
      <c r="HI83" s="1502"/>
      <c r="HJ83" s="1502"/>
      <c r="HK83" s="1502"/>
      <c r="HL83" s="1502"/>
      <c r="HM83" s="1502"/>
      <c r="HN83" s="1502"/>
      <c r="HO83" s="1502"/>
      <c r="HP83" s="1502"/>
      <c r="HQ83" s="1502"/>
      <c r="HR83" s="1502"/>
      <c r="HS83" s="1502"/>
      <c r="HT83" s="1502"/>
      <c r="HU83" s="1502"/>
      <c r="HV83" s="1502"/>
      <c r="HW83" s="1502"/>
      <c r="HX83" s="1502"/>
      <c r="HY83" s="1502"/>
      <c r="HZ83" s="1502"/>
      <c r="IA83" s="1502"/>
      <c r="IB83" s="1502"/>
      <c r="IC83" s="1502"/>
      <c r="ID83" s="1502"/>
      <c r="IE83" s="1502"/>
      <c r="IF83" s="1502"/>
      <c r="IG83" s="1502"/>
      <c r="IH83" s="1502"/>
      <c r="II83" s="1502"/>
      <c r="IJ83" s="1502"/>
      <c r="IK83" s="1502"/>
      <c r="IL83" s="1502"/>
      <c r="IM83" s="1502"/>
      <c r="IN83" s="1502"/>
      <c r="IO83" s="1502"/>
      <c r="IP83" s="1502"/>
      <c r="IQ83" s="1502"/>
      <c r="IR83" s="1502"/>
      <c r="IS83" s="1502"/>
      <c r="IT83" s="1502"/>
      <c r="IU83" s="1502"/>
    </row>
    <row r="84" spans="1:255">
      <c r="A84" s="2093" t="s">
        <v>1389</v>
      </c>
      <c r="B84" s="1484"/>
      <c r="C84" s="1484"/>
      <c r="D84" s="1484"/>
      <c r="E84" s="1826"/>
      <c r="F84" s="1483"/>
      <c r="G84" s="1484"/>
      <c r="H84" s="1484"/>
      <c r="I84" s="1484"/>
      <c r="J84" s="1484"/>
      <c r="K84" s="1798"/>
      <c r="L84" s="1798"/>
      <c r="M84" s="1837" t="s">
        <v>1389</v>
      </c>
      <c r="N84" s="1483"/>
      <c r="O84" s="1798"/>
      <c r="P84" s="1798"/>
      <c r="Q84" s="1798"/>
      <c r="R84" s="1798">
        <f t="shared" si="2"/>
        <v>0</v>
      </c>
      <c r="S84" s="1837" t="s">
        <v>1389</v>
      </c>
      <c r="T84" s="1502"/>
      <c r="U84" s="1502"/>
      <c r="V84" s="1502"/>
      <c r="W84" s="1502"/>
      <c r="X84" s="1502"/>
      <c r="Y84" s="1502"/>
      <c r="Z84" s="1502"/>
      <c r="AA84" s="1502"/>
      <c r="AB84" s="1502"/>
      <c r="AC84" s="1502"/>
      <c r="AD84" s="1502"/>
      <c r="AE84" s="1502"/>
      <c r="AF84" s="1502"/>
      <c r="AG84" s="1502"/>
      <c r="AH84" s="1502"/>
      <c r="AI84" s="1502"/>
      <c r="AJ84" s="1502"/>
      <c r="AK84" s="1502"/>
      <c r="AL84" s="1502"/>
      <c r="AM84" s="1502"/>
      <c r="AN84" s="1502"/>
      <c r="AO84" s="1502"/>
      <c r="AP84" s="1502"/>
      <c r="AQ84" s="1502"/>
      <c r="AR84" s="1502"/>
      <c r="AS84" s="1502"/>
      <c r="AT84" s="1502"/>
      <c r="AU84" s="1502"/>
      <c r="AV84" s="1502"/>
      <c r="AW84" s="1502"/>
      <c r="AX84" s="1502"/>
      <c r="AY84" s="1502"/>
      <c r="AZ84" s="1502"/>
      <c r="BA84" s="1502"/>
      <c r="BB84" s="1502"/>
      <c r="BC84" s="1502"/>
      <c r="BD84" s="1502"/>
      <c r="BE84" s="1502"/>
      <c r="BF84" s="1502"/>
      <c r="BG84" s="1502"/>
      <c r="BH84" s="1502"/>
      <c r="BI84" s="1502"/>
      <c r="BJ84" s="1502"/>
      <c r="BK84" s="1502"/>
      <c r="BL84" s="1502"/>
      <c r="BM84" s="1502"/>
      <c r="BN84" s="1502"/>
      <c r="BO84" s="1502"/>
      <c r="BP84" s="1502"/>
      <c r="BQ84" s="1502"/>
      <c r="BR84" s="1502"/>
      <c r="BS84" s="1502"/>
      <c r="BT84" s="1502"/>
      <c r="BU84" s="1502"/>
      <c r="BV84" s="1502"/>
      <c r="BW84" s="1502"/>
      <c r="BX84" s="1502"/>
      <c r="BY84" s="1502"/>
      <c r="BZ84" s="1502"/>
      <c r="CA84" s="1502"/>
      <c r="CB84" s="1502"/>
      <c r="CC84" s="1502"/>
      <c r="CD84" s="1502"/>
      <c r="CE84" s="1502"/>
      <c r="CF84" s="1502"/>
      <c r="CG84" s="1502"/>
      <c r="CH84" s="1502"/>
      <c r="CI84" s="1502"/>
      <c r="CJ84" s="1502"/>
      <c r="CK84" s="1502"/>
      <c r="CL84" s="1502"/>
      <c r="CM84" s="1502"/>
      <c r="CN84" s="1502"/>
      <c r="CO84" s="1502"/>
      <c r="CP84" s="1502"/>
      <c r="CQ84" s="1502"/>
      <c r="CR84" s="1502"/>
      <c r="CS84" s="1502"/>
      <c r="CT84" s="1502"/>
      <c r="CU84" s="1502"/>
      <c r="CV84" s="1502"/>
      <c r="CW84" s="1502"/>
      <c r="CX84" s="1502"/>
      <c r="CY84" s="1502"/>
      <c r="CZ84" s="1502"/>
      <c r="DA84" s="1502"/>
      <c r="DB84" s="1502"/>
      <c r="DC84" s="1502"/>
      <c r="DD84" s="1502"/>
      <c r="DE84" s="1502"/>
      <c r="DF84" s="1502"/>
      <c r="DG84" s="1502"/>
      <c r="DH84" s="1502"/>
      <c r="DI84" s="1502"/>
      <c r="DJ84" s="1502"/>
      <c r="DK84" s="1502"/>
      <c r="DL84" s="1502"/>
      <c r="DM84" s="1502"/>
      <c r="DN84" s="1502"/>
      <c r="DO84" s="1502"/>
      <c r="DP84" s="1502"/>
      <c r="DQ84" s="1502"/>
      <c r="DR84" s="1502"/>
      <c r="DS84" s="1502"/>
      <c r="DT84" s="1502"/>
      <c r="DU84" s="1502"/>
      <c r="DV84" s="1502"/>
      <c r="DW84" s="1502"/>
      <c r="DX84" s="1502"/>
      <c r="DY84" s="1502"/>
      <c r="DZ84" s="1502"/>
      <c r="EA84" s="1502"/>
      <c r="EB84" s="1502"/>
      <c r="EC84" s="1502"/>
      <c r="ED84" s="1502"/>
      <c r="EE84" s="1502"/>
      <c r="EF84" s="1502"/>
      <c r="EG84" s="1502"/>
      <c r="EH84" s="1502"/>
      <c r="EI84" s="1502"/>
      <c r="EJ84" s="1502"/>
      <c r="EK84" s="1502"/>
      <c r="EL84" s="1502"/>
      <c r="EM84" s="1502"/>
      <c r="EN84" s="1502"/>
      <c r="EO84" s="1502"/>
      <c r="EP84" s="1502"/>
      <c r="EQ84" s="1502"/>
      <c r="ER84" s="1502"/>
      <c r="ES84" s="1502"/>
      <c r="ET84" s="1502"/>
      <c r="EU84" s="1502"/>
      <c r="EV84" s="1502"/>
      <c r="EW84" s="1502"/>
      <c r="EX84" s="1502"/>
      <c r="EY84" s="1502"/>
      <c r="EZ84" s="1502"/>
      <c r="FA84" s="1502"/>
      <c r="FB84" s="1502"/>
      <c r="FC84" s="1502"/>
      <c r="FD84" s="1502"/>
      <c r="FE84" s="1502"/>
      <c r="FF84" s="1502"/>
      <c r="FG84" s="1502"/>
      <c r="FH84" s="1502"/>
      <c r="FI84" s="1502"/>
      <c r="FJ84" s="1502"/>
      <c r="FK84" s="1502"/>
      <c r="FL84" s="1502"/>
      <c r="FM84" s="1502"/>
      <c r="FN84" s="1502"/>
      <c r="FO84" s="1502"/>
      <c r="FP84" s="1502"/>
      <c r="FQ84" s="1502"/>
      <c r="FR84" s="1502"/>
      <c r="FS84" s="1502"/>
      <c r="FT84" s="1502"/>
      <c r="FU84" s="1502"/>
      <c r="FV84" s="1502"/>
      <c r="FW84" s="1502"/>
      <c r="FX84" s="1502"/>
      <c r="FY84" s="1502"/>
      <c r="FZ84" s="1502"/>
      <c r="GA84" s="1502"/>
      <c r="GB84" s="1502"/>
      <c r="GC84" s="1502"/>
      <c r="GD84" s="1502"/>
      <c r="GE84" s="1502"/>
      <c r="GF84" s="1502"/>
      <c r="GG84" s="1502"/>
      <c r="GH84" s="1502"/>
      <c r="GI84" s="1502"/>
      <c r="GJ84" s="1502"/>
      <c r="GK84" s="1502"/>
      <c r="GL84" s="1502"/>
      <c r="GM84" s="1502"/>
      <c r="GN84" s="1502"/>
      <c r="GO84" s="1502"/>
      <c r="GP84" s="1502"/>
      <c r="GQ84" s="1502"/>
      <c r="GR84" s="1502"/>
      <c r="GS84" s="1502"/>
      <c r="GT84" s="1502"/>
      <c r="GU84" s="1502"/>
      <c r="GV84" s="1502"/>
      <c r="GW84" s="1502"/>
      <c r="GX84" s="1502"/>
      <c r="GY84" s="1502"/>
      <c r="GZ84" s="1502"/>
      <c r="HA84" s="1502"/>
      <c r="HB84" s="1502"/>
      <c r="HC84" s="1502"/>
      <c r="HD84" s="1502"/>
      <c r="HE84" s="1502"/>
      <c r="HF84" s="1502"/>
      <c r="HG84" s="1502"/>
      <c r="HH84" s="1502"/>
      <c r="HI84" s="1502"/>
      <c r="HJ84" s="1502"/>
      <c r="HK84" s="1502"/>
      <c r="HL84" s="1502"/>
      <c r="HM84" s="1502"/>
      <c r="HN84" s="1502"/>
      <c r="HO84" s="1502"/>
      <c r="HP84" s="1502"/>
      <c r="HQ84" s="1502"/>
      <c r="HR84" s="1502"/>
      <c r="HS84" s="1502"/>
      <c r="HT84" s="1502"/>
      <c r="HU84" s="1502"/>
      <c r="HV84" s="1502"/>
      <c r="HW84" s="1502"/>
      <c r="HX84" s="1502"/>
      <c r="HY84" s="1502"/>
      <c r="HZ84" s="1502"/>
      <c r="IA84" s="1502"/>
      <c r="IB84" s="1502"/>
      <c r="IC84" s="1502"/>
      <c r="ID84" s="1502"/>
      <c r="IE84" s="1502"/>
      <c r="IF84" s="1502"/>
      <c r="IG84" s="1502"/>
      <c r="IH84" s="1502"/>
      <c r="II84" s="1502"/>
      <c r="IJ84" s="1502"/>
      <c r="IK84" s="1502"/>
      <c r="IL84" s="1502"/>
      <c r="IM84" s="1502"/>
      <c r="IN84" s="1502"/>
      <c r="IO84" s="1502"/>
      <c r="IP84" s="1502"/>
      <c r="IQ84" s="1502"/>
      <c r="IR84" s="1502"/>
      <c r="IS84" s="1502"/>
      <c r="IT84" s="1502"/>
      <c r="IU84" s="1502"/>
    </row>
    <row r="85" spans="1:255">
      <c r="A85" s="2093" t="s">
        <v>1390</v>
      </c>
      <c r="B85" s="1484"/>
      <c r="C85" s="1484"/>
      <c r="D85" s="1484"/>
      <c r="E85" s="1826"/>
      <c r="F85" s="1483"/>
      <c r="G85" s="1484"/>
      <c r="H85" s="1484"/>
      <c r="I85" s="1484"/>
      <c r="J85" s="1484"/>
      <c r="K85" s="1798"/>
      <c r="L85" s="1798"/>
      <c r="M85" s="1837" t="s">
        <v>1390</v>
      </c>
      <c r="N85" s="1483"/>
      <c r="O85" s="1798"/>
      <c r="P85" s="1798"/>
      <c r="Q85" s="1798"/>
      <c r="R85" s="1798">
        <f t="shared" si="2"/>
        <v>0</v>
      </c>
      <c r="S85" s="1837" t="s">
        <v>1390</v>
      </c>
      <c r="T85" s="1502"/>
      <c r="U85" s="1502"/>
      <c r="V85" s="1502"/>
      <c r="W85" s="1502"/>
      <c r="X85" s="1502"/>
      <c r="Y85" s="1502"/>
      <c r="Z85" s="1502"/>
      <c r="AA85" s="1502"/>
      <c r="AB85" s="1502"/>
      <c r="AC85" s="1502"/>
      <c r="AD85" s="1502"/>
      <c r="AE85" s="1502"/>
      <c r="AF85" s="1502"/>
      <c r="AG85" s="1502"/>
      <c r="AH85" s="1502"/>
      <c r="AI85" s="1502"/>
      <c r="AJ85" s="1502"/>
      <c r="AK85" s="1502"/>
      <c r="AL85" s="1502"/>
      <c r="AM85" s="1502"/>
      <c r="AN85" s="1502"/>
      <c r="AO85" s="1502"/>
      <c r="AP85" s="1502"/>
      <c r="AQ85" s="1502"/>
      <c r="AR85" s="1502"/>
      <c r="AS85" s="1502"/>
      <c r="AT85" s="1502"/>
      <c r="AU85" s="1502"/>
      <c r="AV85" s="1502"/>
      <c r="AW85" s="1502"/>
      <c r="AX85" s="1502"/>
      <c r="AY85" s="1502"/>
      <c r="AZ85" s="1502"/>
      <c r="BA85" s="1502"/>
      <c r="BB85" s="1502"/>
      <c r="BC85" s="1502"/>
      <c r="BD85" s="1502"/>
      <c r="BE85" s="1502"/>
      <c r="BF85" s="1502"/>
      <c r="BG85" s="1502"/>
      <c r="BH85" s="1502"/>
      <c r="BI85" s="1502"/>
      <c r="BJ85" s="1502"/>
      <c r="BK85" s="1502"/>
      <c r="BL85" s="1502"/>
      <c r="BM85" s="1502"/>
      <c r="BN85" s="1502"/>
      <c r="BO85" s="1502"/>
      <c r="BP85" s="1502"/>
      <c r="BQ85" s="1502"/>
      <c r="BR85" s="1502"/>
      <c r="BS85" s="1502"/>
      <c r="BT85" s="1502"/>
      <c r="BU85" s="1502"/>
      <c r="BV85" s="1502"/>
      <c r="BW85" s="1502"/>
      <c r="BX85" s="1502"/>
      <c r="BY85" s="1502"/>
      <c r="BZ85" s="1502"/>
      <c r="CA85" s="1502"/>
      <c r="CB85" s="1502"/>
      <c r="CC85" s="1502"/>
      <c r="CD85" s="1502"/>
      <c r="CE85" s="1502"/>
      <c r="CF85" s="1502"/>
      <c r="CG85" s="1502"/>
      <c r="CH85" s="1502"/>
      <c r="CI85" s="1502"/>
      <c r="CJ85" s="1502"/>
      <c r="CK85" s="1502"/>
      <c r="CL85" s="1502"/>
      <c r="CM85" s="1502"/>
      <c r="CN85" s="1502"/>
      <c r="CO85" s="1502"/>
      <c r="CP85" s="1502"/>
      <c r="CQ85" s="1502"/>
      <c r="CR85" s="1502"/>
      <c r="CS85" s="1502"/>
      <c r="CT85" s="1502"/>
      <c r="CU85" s="1502"/>
      <c r="CV85" s="1502"/>
      <c r="CW85" s="1502"/>
      <c r="CX85" s="1502"/>
      <c r="CY85" s="1502"/>
      <c r="CZ85" s="1502"/>
      <c r="DA85" s="1502"/>
      <c r="DB85" s="1502"/>
      <c r="DC85" s="1502"/>
      <c r="DD85" s="1502"/>
      <c r="DE85" s="1502"/>
      <c r="DF85" s="1502"/>
      <c r="DG85" s="1502"/>
      <c r="DH85" s="1502"/>
      <c r="DI85" s="1502"/>
      <c r="DJ85" s="1502"/>
      <c r="DK85" s="1502"/>
      <c r="DL85" s="1502"/>
      <c r="DM85" s="1502"/>
      <c r="DN85" s="1502"/>
      <c r="DO85" s="1502"/>
      <c r="DP85" s="1502"/>
      <c r="DQ85" s="1502"/>
      <c r="DR85" s="1502"/>
      <c r="DS85" s="1502"/>
      <c r="DT85" s="1502"/>
      <c r="DU85" s="1502"/>
      <c r="DV85" s="1502"/>
      <c r="DW85" s="1502"/>
      <c r="DX85" s="1502"/>
      <c r="DY85" s="1502"/>
      <c r="DZ85" s="1502"/>
      <c r="EA85" s="1502"/>
      <c r="EB85" s="1502"/>
      <c r="EC85" s="1502"/>
      <c r="ED85" s="1502"/>
      <c r="EE85" s="1502"/>
      <c r="EF85" s="1502"/>
      <c r="EG85" s="1502"/>
      <c r="EH85" s="1502"/>
      <c r="EI85" s="1502"/>
      <c r="EJ85" s="1502"/>
      <c r="EK85" s="1502"/>
      <c r="EL85" s="1502"/>
      <c r="EM85" s="1502"/>
      <c r="EN85" s="1502"/>
      <c r="EO85" s="1502"/>
      <c r="EP85" s="1502"/>
      <c r="EQ85" s="1502"/>
      <c r="ER85" s="1502"/>
      <c r="ES85" s="1502"/>
      <c r="ET85" s="1502"/>
      <c r="EU85" s="1502"/>
      <c r="EV85" s="1502"/>
      <c r="EW85" s="1502"/>
      <c r="EX85" s="1502"/>
      <c r="EY85" s="1502"/>
      <c r="EZ85" s="1502"/>
      <c r="FA85" s="1502"/>
      <c r="FB85" s="1502"/>
      <c r="FC85" s="1502"/>
      <c r="FD85" s="1502"/>
      <c r="FE85" s="1502"/>
      <c r="FF85" s="1502"/>
      <c r="FG85" s="1502"/>
      <c r="FH85" s="1502"/>
      <c r="FI85" s="1502"/>
      <c r="FJ85" s="1502"/>
      <c r="FK85" s="1502"/>
      <c r="FL85" s="1502"/>
      <c r="FM85" s="1502"/>
      <c r="FN85" s="1502"/>
      <c r="FO85" s="1502"/>
      <c r="FP85" s="1502"/>
      <c r="FQ85" s="1502"/>
      <c r="FR85" s="1502"/>
      <c r="FS85" s="1502"/>
      <c r="FT85" s="1502"/>
      <c r="FU85" s="1502"/>
      <c r="FV85" s="1502"/>
      <c r="FW85" s="1502"/>
      <c r="FX85" s="1502"/>
      <c r="FY85" s="1502"/>
      <c r="FZ85" s="1502"/>
      <c r="GA85" s="1502"/>
      <c r="GB85" s="1502"/>
      <c r="GC85" s="1502"/>
      <c r="GD85" s="1502"/>
      <c r="GE85" s="1502"/>
      <c r="GF85" s="1502"/>
      <c r="GG85" s="1502"/>
      <c r="GH85" s="1502"/>
      <c r="GI85" s="1502"/>
      <c r="GJ85" s="1502"/>
      <c r="GK85" s="1502"/>
      <c r="GL85" s="1502"/>
      <c r="GM85" s="1502"/>
      <c r="GN85" s="1502"/>
      <c r="GO85" s="1502"/>
      <c r="GP85" s="1502"/>
      <c r="GQ85" s="1502"/>
      <c r="GR85" s="1502"/>
      <c r="GS85" s="1502"/>
      <c r="GT85" s="1502"/>
      <c r="GU85" s="1502"/>
      <c r="GV85" s="1502"/>
      <c r="GW85" s="1502"/>
      <c r="GX85" s="1502"/>
      <c r="GY85" s="1502"/>
      <c r="GZ85" s="1502"/>
      <c r="HA85" s="1502"/>
      <c r="HB85" s="1502"/>
      <c r="HC85" s="1502"/>
      <c r="HD85" s="1502"/>
      <c r="HE85" s="1502"/>
      <c r="HF85" s="1502"/>
      <c r="HG85" s="1502"/>
      <c r="HH85" s="1502"/>
      <c r="HI85" s="1502"/>
      <c r="HJ85" s="1502"/>
      <c r="HK85" s="1502"/>
      <c r="HL85" s="1502"/>
      <c r="HM85" s="1502"/>
      <c r="HN85" s="1502"/>
      <c r="HO85" s="1502"/>
      <c r="HP85" s="1502"/>
      <c r="HQ85" s="1502"/>
      <c r="HR85" s="1502"/>
      <c r="HS85" s="1502"/>
      <c r="HT85" s="1502"/>
      <c r="HU85" s="1502"/>
      <c r="HV85" s="1502"/>
      <c r="HW85" s="1502"/>
      <c r="HX85" s="1502"/>
      <c r="HY85" s="1502"/>
      <c r="HZ85" s="1502"/>
      <c r="IA85" s="1502"/>
      <c r="IB85" s="1502"/>
      <c r="IC85" s="1502"/>
      <c r="ID85" s="1502"/>
      <c r="IE85" s="1502"/>
      <c r="IF85" s="1502"/>
      <c r="IG85" s="1502"/>
      <c r="IH85" s="1502"/>
      <c r="II85" s="1502"/>
      <c r="IJ85" s="1502"/>
      <c r="IK85" s="1502"/>
      <c r="IL85" s="1502"/>
      <c r="IM85" s="1502"/>
      <c r="IN85" s="1502"/>
      <c r="IO85" s="1502"/>
      <c r="IP85" s="1502"/>
      <c r="IQ85" s="1502"/>
      <c r="IR85" s="1502"/>
      <c r="IS85" s="1502"/>
      <c r="IT85" s="1502"/>
      <c r="IU85" s="1502"/>
    </row>
    <row r="86" spans="1:255">
      <c r="A86" s="2093" t="s">
        <v>1391</v>
      </c>
      <c r="B86" s="1484"/>
      <c r="C86" s="1484"/>
      <c r="D86" s="1484"/>
      <c r="E86" s="1826"/>
      <c r="F86" s="1483"/>
      <c r="G86" s="1484"/>
      <c r="H86" s="1484"/>
      <c r="I86" s="1484"/>
      <c r="J86" s="1484"/>
      <c r="K86" s="1798"/>
      <c r="L86" s="1798"/>
      <c r="M86" s="1837" t="s">
        <v>1391</v>
      </c>
      <c r="N86" s="1483"/>
      <c r="O86" s="1798"/>
      <c r="P86" s="1798"/>
      <c r="Q86" s="1798"/>
      <c r="R86" s="1798">
        <f t="shared" si="2"/>
        <v>0</v>
      </c>
      <c r="S86" s="1837" t="s">
        <v>1391</v>
      </c>
      <c r="T86" s="1502"/>
      <c r="U86" s="1502"/>
      <c r="V86" s="1502"/>
      <c r="W86" s="1502"/>
      <c r="X86" s="1502"/>
      <c r="Y86" s="1502"/>
      <c r="Z86" s="1502"/>
      <c r="AA86" s="1502"/>
      <c r="AB86" s="1502"/>
      <c r="AC86" s="1502"/>
      <c r="AD86" s="1502"/>
      <c r="AE86" s="1502"/>
      <c r="AF86" s="1502"/>
      <c r="AG86" s="1502"/>
      <c r="AH86" s="1502"/>
      <c r="AI86" s="1502"/>
      <c r="AJ86" s="1502"/>
      <c r="AK86" s="1502"/>
      <c r="AL86" s="1502"/>
      <c r="AM86" s="1502"/>
      <c r="AN86" s="1502"/>
      <c r="AO86" s="1502"/>
      <c r="AP86" s="1502"/>
      <c r="AQ86" s="1502"/>
      <c r="AR86" s="1502"/>
      <c r="AS86" s="1502"/>
      <c r="AT86" s="1502"/>
      <c r="AU86" s="1502"/>
      <c r="AV86" s="1502"/>
      <c r="AW86" s="1502"/>
      <c r="AX86" s="1502"/>
      <c r="AY86" s="1502"/>
      <c r="AZ86" s="1502"/>
      <c r="BA86" s="1502"/>
      <c r="BB86" s="1502"/>
      <c r="BC86" s="1502"/>
      <c r="BD86" s="1502"/>
      <c r="BE86" s="1502"/>
      <c r="BF86" s="1502"/>
      <c r="BG86" s="1502"/>
      <c r="BH86" s="1502"/>
      <c r="BI86" s="1502"/>
      <c r="BJ86" s="1502"/>
      <c r="BK86" s="1502"/>
      <c r="BL86" s="1502"/>
      <c r="BM86" s="1502"/>
      <c r="BN86" s="1502"/>
      <c r="BO86" s="1502"/>
      <c r="BP86" s="1502"/>
      <c r="BQ86" s="1502"/>
      <c r="BR86" s="1502"/>
      <c r="BS86" s="1502"/>
      <c r="BT86" s="1502"/>
      <c r="BU86" s="1502"/>
      <c r="BV86" s="1502"/>
      <c r="BW86" s="1502"/>
      <c r="BX86" s="1502"/>
      <c r="BY86" s="1502"/>
      <c r="BZ86" s="1502"/>
      <c r="CA86" s="1502"/>
      <c r="CB86" s="1502"/>
      <c r="CC86" s="1502"/>
      <c r="CD86" s="1502"/>
      <c r="CE86" s="1502"/>
      <c r="CF86" s="1502"/>
      <c r="CG86" s="1502"/>
      <c r="CH86" s="1502"/>
      <c r="CI86" s="1502"/>
      <c r="CJ86" s="1502"/>
      <c r="CK86" s="1502"/>
      <c r="CL86" s="1502"/>
      <c r="CM86" s="1502"/>
      <c r="CN86" s="1502"/>
      <c r="CO86" s="1502"/>
      <c r="CP86" s="1502"/>
      <c r="CQ86" s="1502"/>
      <c r="CR86" s="1502"/>
      <c r="CS86" s="1502"/>
      <c r="CT86" s="1502"/>
      <c r="CU86" s="1502"/>
      <c r="CV86" s="1502"/>
      <c r="CW86" s="1502"/>
      <c r="CX86" s="1502"/>
      <c r="CY86" s="1502"/>
      <c r="CZ86" s="1502"/>
      <c r="DA86" s="1502"/>
      <c r="DB86" s="1502"/>
      <c r="DC86" s="1502"/>
      <c r="DD86" s="1502"/>
      <c r="DE86" s="1502"/>
      <c r="DF86" s="1502"/>
      <c r="DG86" s="1502"/>
      <c r="DH86" s="1502"/>
      <c r="DI86" s="1502"/>
      <c r="DJ86" s="1502"/>
      <c r="DK86" s="1502"/>
      <c r="DL86" s="1502"/>
      <c r="DM86" s="1502"/>
      <c r="DN86" s="1502"/>
      <c r="DO86" s="1502"/>
      <c r="DP86" s="1502"/>
      <c r="DQ86" s="1502"/>
      <c r="DR86" s="1502"/>
      <c r="DS86" s="1502"/>
      <c r="DT86" s="1502"/>
      <c r="DU86" s="1502"/>
      <c r="DV86" s="1502"/>
      <c r="DW86" s="1502"/>
      <c r="DX86" s="1502"/>
      <c r="DY86" s="1502"/>
      <c r="DZ86" s="1502"/>
      <c r="EA86" s="1502"/>
      <c r="EB86" s="1502"/>
      <c r="EC86" s="1502"/>
      <c r="ED86" s="1502"/>
      <c r="EE86" s="1502"/>
      <c r="EF86" s="1502"/>
      <c r="EG86" s="1502"/>
      <c r="EH86" s="1502"/>
      <c r="EI86" s="1502"/>
      <c r="EJ86" s="1502"/>
      <c r="EK86" s="1502"/>
      <c r="EL86" s="1502"/>
      <c r="EM86" s="1502"/>
      <c r="EN86" s="1502"/>
      <c r="EO86" s="1502"/>
      <c r="EP86" s="1502"/>
      <c r="EQ86" s="1502"/>
      <c r="ER86" s="1502"/>
      <c r="ES86" s="1502"/>
      <c r="ET86" s="1502"/>
      <c r="EU86" s="1502"/>
      <c r="EV86" s="1502"/>
      <c r="EW86" s="1502"/>
      <c r="EX86" s="1502"/>
      <c r="EY86" s="1502"/>
      <c r="EZ86" s="1502"/>
      <c r="FA86" s="1502"/>
      <c r="FB86" s="1502"/>
      <c r="FC86" s="1502"/>
      <c r="FD86" s="1502"/>
      <c r="FE86" s="1502"/>
      <c r="FF86" s="1502"/>
      <c r="FG86" s="1502"/>
      <c r="FH86" s="1502"/>
      <c r="FI86" s="1502"/>
      <c r="FJ86" s="1502"/>
      <c r="FK86" s="1502"/>
      <c r="FL86" s="1502"/>
      <c r="FM86" s="1502"/>
      <c r="FN86" s="1502"/>
      <c r="FO86" s="1502"/>
      <c r="FP86" s="1502"/>
      <c r="FQ86" s="1502"/>
      <c r="FR86" s="1502"/>
      <c r="FS86" s="1502"/>
      <c r="FT86" s="1502"/>
      <c r="FU86" s="1502"/>
      <c r="FV86" s="1502"/>
      <c r="FW86" s="1502"/>
      <c r="FX86" s="1502"/>
      <c r="FY86" s="1502"/>
      <c r="FZ86" s="1502"/>
      <c r="GA86" s="1502"/>
      <c r="GB86" s="1502"/>
      <c r="GC86" s="1502"/>
      <c r="GD86" s="1502"/>
      <c r="GE86" s="1502"/>
      <c r="GF86" s="1502"/>
      <c r="GG86" s="1502"/>
      <c r="GH86" s="1502"/>
      <c r="GI86" s="1502"/>
      <c r="GJ86" s="1502"/>
      <c r="GK86" s="1502"/>
      <c r="GL86" s="1502"/>
      <c r="GM86" s="1502"/>
      <c r="GN86" s="1502"/>
      <c r="GO86" s="1502"/>
      <c r="GP86" s="1502"/>
      <c r="GQ86" s="1502"/>
      <c r="GR86" s="1502"/>
      <c r="GS86" s="1502"/>
      <c r="GT86" s="1502"/>
      <c r="GU86" s="1502"/>
      <c r="GV86" s="1502"/>
      <c r="GW86" s="1502"/>
      <c r="GX86" s="1502"/>
      <c r="GY86" s="1502"/>
      <c r="GZ86" s="1502"/>
      <c r="HA86" s="1502"/>
      <c r="HB86" s="1502"/>
      <c r="HC86" s="1502"/>
      <c r="HD86" s="1502"/>
      <c r="HE86" s="1502"/>
      <c r="HF86" s="1502"/>
      <c r="HG86" s="1502"/>
      <c r="HH86" s="1502"/>
      <c r="HI86" s="1502"/>
      <c r="HJ86" s="1502"/>
      <c r="HK86" s="1502"/>
      <c r="HL86" s="1502"/>
      <c r="HM86" s="1502"/>
      <c r="HN86" s="1502"/>
      <c r="HO86" s="1502"/>
      <c r="HP86" s="1502"/>
      <c r="HQ86" s="1502"/>
      <c r="HR86" s="1502"/>
      <c r="HS86" s="1502"/>
      <c r="HT86" s="1502"/>
      <c r="HU86" s="1502"/>
      <c r="HV86" s="1502"/>
      <c r="HW86" s="1502"/>
      <c r="HX86" s="1502"/>
      <c r="HY86" s="1502"/>
      <c r="HZ86" s="1502"/>
      <c r="IA86" s="1502"/>
      <c r="IB86" s="1502"/>
      <c r="IC86" s="1502"/>
      <c r="ID86" s="1502"/>
      <c r="IE86" s="1502"/>
      <c r="IF86" s="1502"/>
      <c r="IG86" s="1502"/>
      <c r="IH86" s="1502"/>
      <c r="II86" s="1502"/>
      <c r="IJ86" s="1502"/>
      <c r="IK86" s="1502"/>
      <c r="IL86" s="1502"/>
      <c r="IM86" s="1502"/>
      <c r="IN86" s="1502"/>
      <c r="IO86" s="1502"/>
      <c r="IP86" s="1502"/>
      <c r="IQ86" s="1502"/>
      <c r="IR86" s="1502"/>
      <c r="IS86" s="1502"/>
      <c r="IT86" s="1502"/>
      <c r="IU86" s="1502"/>
    </row>
    <row r="87" spans="1:255">
      <c r="A87" s="2093" t="s">
        <v>1392</v>
      </c>
      <c r="B87" s="1484"/>
      <c r="C87" s="1484"/>
      <c r="D87" s="1484"/>
      <c r="E87" s="1826"/>
      <c r="F87" s="1483"/>
      <c r="G87" s="1484"/>
      <c r="H87" s="1484"/>
      <c r="I87" s="1484"/>
      <c r="J87" s="1484"/>
      <c r="K87" s="1798"/>
      <c r="L87" s="1798"/>
      <c r="M87" s="1837" t="s">
        <v>1392</v>
      </c>
      <c r="N87" s="1483"/>
      <c r="O87" s="1798"/>
      <c r="P87" s="1798"/>
      <c r="Q87" s="1798"/>
      <c r="R87" s="1798">
        <f t="shared" si="2"/>
        <v>0</v>
      </c>
      <c r="S87" s="1837" t="s">
        <v>1392</v>
      </c>
      <c r="T87" s="1502"/>
      <c r="U87" s="1502"/>
      <c r="V87" s="1502"/>
      <c r="W87" s="1502"/>
      <c r="X87" s="1502"/>
      <c r="Y87" s="1502"/>
      <c r="Z87" s="1502"/>
      <c r="AA87" s="1502"/>
      <c r="AB87" s="1502"/>
      <c r="AC87" s="1502"/>
      <c r="AD87" s="1502"/>
      <c r="AE87" s="1502"/>
      <c r="AF87" s="1502"/>
      <c r="AG87" s="1502"/>
      <c r="AH87" s="1502"/>
      <c r="AI87" s="1502"/>
      <c r="AJ87" s="1502"/>
      <c r="AK87" s="1502"/>
      <c r="AL87" s="1502"/>
      <c r="AM87" s="1502"/>
      <c r="AN87" s="1502"/>
      <c r="AO87" s="1502"/>
      <c r="AP87" s="1502"/>
      <c r="AQ87" s="1502"/>
      <c r="AR87" s="1502"/>
      <c r="AS87" s="1502"/>
      <c r="AT87" s="1502"/>
      <c r="AU87" s="1502"/>
      <c r="AV87" s="1502"/>
      <c r="AW87" s="1502"/>
      <c r="AX87" s="1502"/>
      <c r="AY87" s="1502"/>
      <c r="AZ87" s="1502"/>
      <c r="BA87" s="1502"/>
      <c r="BB87" s="1502"/>
      <c r="BC87" s="1502"/>
      <c r="BD87" s="1502"/>
      <c r="BE87" s="1502"/>
      <c r="BF87" s="1502"/>
      <c r="BG87" s="1502"/>
      <c r="BH87" s="1502"/>
      <c r="BI87" s="1502"/>
      <c r="BJ87" s="1502"/>
      <c r="BK87" s="1502"/>
      <c r="BL87" s="1502"/>
      <c r="BM87" s="1502"/>
      <c r="BN87" s="1502"/>
      <c r="BO87" s="1502"/>
      <c r="BP87" s="1502"/>
      <c r="BQ87" s="1502"/>
      <c r="BR87" s="1502"/>
      <c r="BS87" s="1502"/>
      <c r="BT87" s="1502"/>
      <c r="BU87" s="1502"/>
      <c r="BV87" s="1502"/>
      <c r="BW87" s="1502"/>
      <c r="BX87" s="1502"/>
      <c r="BY87" s="1502"/>
      <c r="BZ87" s="1502"/>
      <c r="CA87" s="1502"/>
      <c r="CB87" s="1502"/>
      <c r="CC87" s="1502"/>
      <c r="CD87" s="1502"/>
      <c r="CE87" s="1502"/>
      <c r="CF87" s="1502"/>
      <c r="CG87" s="1502"/>
      <c r="CH87" s="1502"/>
      <c r="CI87" s="1502"/>
      <c r="CJ87" s="1502"/>
      <c r="CK87" s="1502"/>
      <c r="CL87" s="1502"/>
      <c r="CM87" s="1502"/>
      <c r="CN87" s="1502"/>
      <c r="CO87" s="1502"/>
      <c r="CP87" s="1502"/>
      <c r="CQ87" s="1502"/>
      <c r="CR87" s="1502"/>
      <c r="CS87" s="1502"/>
      <c r="CT87" s="1502"/>
      <c r="CU87" s="1502"/>
      <c r="CV87" s="1502"/>
      <c r="CW87" s="1502"/>
      <c r="CX87" s="1502"/>
      <c r="CY87" s="1502"/>
      <c r="CZ87" s="1502"/>
      <c r="DA87" s="1502"/>
      <c r="DB87" s="1502"/>
      <c r="DC87" s="1502"/>
      <c r="DD87" s="1502"/>
      <c r="DE87" s="1502"/>
      <c r="DF87" s="1502"/>
      <c r="DG87" s="1502"/>
      <c r="DH87" s="1502"/>
      <c r="DI87" s="1502"/>
      <c r="DJ87" s="1502"/>
      <c r="DK87" s="1502"/>
      <c r="DL87" s="1502"/>
      <c r="DM87" s="1502"/>
      <c r="DN87" s="1502"/>
      <c r="DO87" s="1502"/>
      <c r="DP87" s="1502"/>
      <c r="DQ87" s="1502"/>
      <c r="DR87" s="1502"/>
      <c r="DS87" s="1502"/>
      <c r="DT87" s="1502"/>
      <c r="DU87" s="1502"/>
      <c r="DV87" s="1502"/>
      <c r="DW87" s="1502"/>
      <c r="DX87" s="1502"/>
      <c r="DY87" s="1502"/>
      <c r="DZ87" s="1502"/>
      <c r="EA87" s="1502"/>
      <c r="EB87" s="1502"/>
      <c r="EC87" s="1502"/>
      <c r="ED87" s="1502"/>
      <c r="EE87" s="1502"/>
      <c r="EF87" s="1502"/>
      <c r="EG87" s="1502"/>
      <c r="EH87" s="1502"/>
      <c r="EI87" s="1502"/>
      <c r="EJ87" s="1502"/>
      <c r="EK87" s="1502"/>
      <c r="EL87" s="1502"/>
      <c r="EM87" s="1502"/>
      <c r="EN87" s="1502"/>
      <c r="EO87" s="1502"/>
      <c r="EP87" s="1502"/>
      <c r="EQ87" s="1502"/>
      <c r="ER87" s="1502"/>
      <c r="ES87" s="1502"/>
      <c r="ET87" s="1502"/>
      <c r="EU87" s="1502"/>
      <c r="EV87" s="1502"/>
      <c r="EW87" s="1502"/>
      <c r="EX87" s="1502"/>
      <c r="EY87" s="1502"/>
      <c r="EZ87" s="1502"/>
      <c r="FA87" s="1502"/>
      <c r="FB87" s="1502"/>
      <c r="FC87" s="1502"/>
      <c r="FD87" s="1502"/>
      <c r="FE87" s="1502"/>
      <c r="FF87" s="1502"/>
      <c r="FG87" s="1502"/>
      <c r="FH87" s="1502"/>
      <c r="FI87" s="1502"/>
      <c r="FJ87" s="1502"/>
      <c r="FK87" s="1502"/>
      <c r="FL87" s="1502"/>
      <c r="FM87" s="1502"/>
      <c r="FN87" s="1502"/>
      <c r="FO87" s="1502"/>
      <c r="FP87" s="1502"/>
      <c r="FQ87" s="1502"/>
      <c r="FR87" s="1502"/>
      <c r="FS87" s="1502"/>
      <c r="FT87" s="1502"/>
      <c r="FU87" s="1502"/>
      <c r="FV87" s="1502"/>
      <c r="FW87" s="1502"/>
      <c r="FX87" s="1502"/>
      <c r="FY87" s="1502"/>
      <c r="FZ87" s="1502"/>
      <c r="GA87" s="1502"/>
      <c r="GB87" s="1502"/>
      <c r="GC87" s="1502"/>
      <c r="GD87" s="1502"/>
      <c r="GE87" s="1502"/>
      <c r="GF87" s="1502"/>
      <c r="GG87" s="1502"/>
      <c r="GH87" s="1502"/>
      <c r="GI87" s="1502"/>
      <c r="GJ87" s="1502"/>
      <c r="GK87" s="1502"/>
      <c r="GL87" s="1502"/>
      <c r="GM87" s="1502"/>
      <c r="GN87" s="1502"/>
      <c r="GO87" s="1502"/>
      <c r="GP87" s="1502"/>
      <c r="GQ87" s="1502"/>
      <c r="GR87" s="1502"/>
      <c r="GS87" s="1502"/>
      <c r="GT87" s="1502"/>
      <c r="GU87" s="1502"/>
      <c r="GV87" s="1502"/>
      <c r="GW87" s="1502"/>
      <c r="GX87" s="1502"/>
      <c r="GY87" s="1502"/>
      <c r="GZ87" s="1502"/>
      <c r="HA87" s="1502"/>
      <c r="HB87" s="1502"/>
      <c r="HC87" s="1502"/>
      <c r="HD87" s="1502"/>
      <c r="HE87" s="1502"/>
      <c r="HF87" s="1502"/>
      <c r="HG87" s="1502"/>
      <c r="HH87" s="1502"/>
      <c r="HI87" s="1502"/>
      <c r="HJ87" s="1502"/>
      <c r="HK87" s="1502"/>
      <c r="HL87" s="1502"/>
      <c r="HM87" s="1502"/>
      <c r="HN87" s="1502"/>
      <c r="HO87" s="1502"/>
      <c r="HP87" s="1502"/>
      <c r="HQ87" s="1502"/>
      <c r="HR87" s="1502"/>
      <c r="HS87" s="1502"/>
      <c r="HT87" s="1502"/>
      <c r="HU87" s="1502"/>
      <c r="HV87" s="1502"/>
      <c r="HW87" s="1502"/>
      <c r="HX87" s="1502"/>
      <c r="HY87" s="1502"/>
      <c r="HZ87" s="1502"/>
      <c r="IA87" s="1502"/>
      <c r="IB87" s="1502"/>
      <c r="IC87" s="1502"/>
      <c r="ID87" s="1502"/>
      <c r="IE87" s="1502"/>
      <c r="IF87" s="1502"/>
      <c r="IG87" s="1502"/>
      <c r="IH87" s="1502"/>
      <c r="II87" s="1502"/>
      <c r="IJ87" s="1502"/>
      <c r="IK87" s="1502"/>
      <c r="IL87" s="1502"/>
      <c r="IM87" s="1502"/>
      <c r="IN87" s="1502"/>
      <c r="IO87" s="1502"/>
      <c r="IP87" s="1502"/>
      <c r="IQ87" s="1502"/>
      <c r="IR87" s="1502"/>
      <c r="IS87" s="1502"/>
      <c r="IT87" s="1502"/>
      <c r="IU87" s="1502"/>
    </row>
    <row r="88" spans="1:255">
      <c r="A88" s="2093" t="s">
        <v>1393</v>
      </c>
      <c r="B88" s="1484"/>
      <c r="C88" s="1484"/>
      <c r="D88" s="1484"/>
      <c r="E88" s="1826"/>
      <c r="F88" s="1483"/>
      <c r="G88" s="1484"/>
      <c r="H88" s="1484"/>
      <c r="I88" s="1484"/>
      <c r="J88" s="1484"/>
      <c r="K88" s="1798"/>
      <c r="L88" s="1798"/>
      <c r="M88" s="1837" t="s">
        <v>1393</v>
      </c>
      <c r="N88" s="1483"/>
      <c r="O88" s="1798"/>
      <c r="P88" s="1798"/>
      <c r="Q88" s="1798"/>
      <c r="R88" s="1798">
        <f t="shared" si="2"/>
        <v>0</v>
      </c>
      <c r="S88" s="1837" t="s">
        <v>1393</v>
      </c>
      <c r="T88" s="1502"/>
      <c r="U88" s="1502"/>
      <c r="V88" s="1502"/>
      <c r="W88" s="1502"/>
      <c r="X88" s="1502"/>
      <c r="Y88" s="1502"/>
      <c r="Z88" s="1502"/>
      <c r="AA88" s="1502"/>
      <c r="AB88" s="1502"/>
      <c r="AC88" s="1502"/>
      <c r="AD88" s="1502"/>
      <c r="AE88" s="1502"/>
      <c r="AF88" s="1502"/>
      <c r="AG88" s="1502"/>
      <c r="AH88" s="1502"/>
      <c r="AI88" s="1502"/>
      <c r="AJ88" s="1502"/>
      <c r="AK88" s="1502"/>
      <c r="AL88" s="1502"/>
      <c r="AM88" s="1502"/>
      <c r="AN88" s="1502"/>
      <c r="AO88" s="1502"/>
      <c r="AP88" s="1502"/>
      <c r="AQ88" s="1502"/>
      <c r="AR88" s="1502"/>
      <c r="AS88" s="1502"/>
      <c r="AT88" s="1502"/>
      <c r="AU88" s="1502"/>
      <c r="AV88" s="1502"/>
      <c r="AW88" s="1502"/>
      <c r="AX88" s="1502"/>
      <c r="AY88" s="1502"/>
      <c r="AZ88" s="1502"/>
      <c r="BA88" s="1502"/>
      <c r="BB88" s="1502"/>
      <c r="BC88" s="1502"/>
      <c r="BD88" s="1502"/>
      <c r="BE88" s="1502"/>
      <c r="BF88" s="1502"/>
      <c r="BG88" s="1502"/>
      <c r="BH88" s="1502"/>
      <c r="BI88" s="1502"/>
      <c r="BJ88" s="1502"/>
      <c r="BK88" s="1502"/>
      <c r="BL88" s="1502"/>
      <c r="BM88" s="1502"/>
      <c r="BN88" s="1502"/>
      <c r="BO88" s="1502"/>
      <c r="BP88" s="1502"/>
      <c r="BQ88" s="1502"/>
      <c r="BR88" s="1502"/>
      <c r="BS88" s="1502"/>
      <c r="BT88" s="1502"/>
      <c r="BU88" s="1502"/>
      <c r="BV88" s="1502"/>
      <c r="BW88" s="1502"/>
      <c r="BX88" s="1502"/>
      <c r="BY88" s="1502"/>
      <c r="BZ88" s="1502"/>
      <c r="CA88" s="1502"/>
      <c r="CB88" s="1502"/>
      <c r="CC88" s="1502"/>
      <c r="CD88" s="1502"/>
      <c r="CE88" s="1502"/>
      <c r="CF88" s="1502"/>
      <c r="CG88" s="1502"/>
      <c r="CH88" s="1502"/>
      <c r="CI88" s="1502"/>
      <c r="CJ88" s="1502"/>
      <c r="CK88" s="1502"/>
      <c r="CL88" s="1502"/>
      <c r="CM88" s="1502"/>
      <c r="CN88" s="1502"/>
      <c r="CO88" s="1502"/>
      <c r="CP88" s="1502"/>
      <c r="CQ88" s="1502"/>
      <c r="CR88" s="1502"/>
      <c r="CS88" s="1502"/>
      <c r="CT88" s="1502"/>
      <c r="CU88" s="1502"/>
      <c r="CV88" s="1502"/>
      <c r="CW88" s="1502"/>
      <c r="CX88" s="1502"/>
      <c r="CY88" s="1502"/>
      <c r="CZ88" s="1502"/>
      <c r="DA88" s="1502"/>
      <c r="DB88" s="1502"/>
      <c r="DC88" s="1502"/>
      <c r="DD88" s="1502"/>
      <c r="DE88" s="1502"/>
      <c r="DF88" s="1502"/>
      <c r="DG88" s="1502"/>
      <c r="DH88" s="1502"/>
      <c r="DI88" s="1502"/>
      <c r="DJ88" s="1502"/>
      <c r="DK88" s="1502"/>
      <c r="DL88" s="1502"/>
      <c r="DM88" s="1502"/>
      <c r="DN88" s="1502"/>
      <c r="DO88" s="1502"/>
      <c r="DP88" s="1502"/>
      <c r="DQ88" s="1502"/>
      <c r="DR88" s="1502"/>
      <c r="DS88" s="1502"/>
      <c r="DT88" s="1502"/>
      <c r="DU88" s="1502"/>
      <c r="DV88" s="1502"/>
      <c r="DW88" s="1502"/>
      <c r="DX88" s="1502"/>
      <c r="DY88" s="1502"/>
      <c r="DZ88" s="1502"/>
      <c r="EA88" s="1502"/>
      <c r="EB88" s="1502"/>
      <c r="EC88" s="1502"/>
      <c r="ED88" s="1502"/>
      <c r="EE88" s="1502"/>
      <c r="EF88" s="1502"/>
      <c r="EG88" s="1502"/>
      <c r="EH88" s="1502"/>
      <c r="EI88" s="1502"/>
      <c r="EJ88" s="1502"/>
      <c r="EK88" s="1502"/>
      <c r="EL88" s="1502"/>
      <c r="EM88" s="1502"/>
      <c r="EN88" s="1502"/>
      <c r="EO88" s="1502"/>
      <c r="EP88" s="1502"/>
      <c r="EQ88" s="1502"/>
      <c r="ER88" s="1502"/>
      <c r="ES88" s="1502"/>
      <c r="ET88" s="1502"/>
      <c r="EU88" s="1502"/>
      <c r="EV88" s="1502"/>
      <c r="EW88" s="1502"/>
      <c r="EX88" s="1502"/>
      <c r="EY88" s="1502"/>
      <c r="EZ88" s="1502"/>
      <c r="FA88" s="1502"/>
      <c r="FB88" s="1502"/>
      <c r="FC88" s="1502"/>
      <c r="FD88" s="1502"/>
      <c r="FE88" s="1502"/>
      <c r="FF88" s="1502"/>
      <c r="FG88" s="1502"/>
      <c r="FH88" s="1502"/>
      <c r="FI88" s="1502"/>
      <c r="FJ88" s="1502"/>
      <c r="FK88" s="1502"/>
      <c r="FL88" s="1502"/>
      <c r="FM88" s="1502"/>
      <c r="FN88" s="1502"/>
      <c r="FO88" s="1502"/>
      <c r="FP88" s="1502"/>
      <c r="FQ88" s="1502"/>
      <c r="FR88" s="1502"/>
      <c r="FS88" s="1502"/>
      <c r="FT88" s="1502"/>
      <c r="FU88" s="1502"/>
      <c r="FV88" s="1502"/>
      <c r="FW88" s="1502"/>
      <c r="FX88" s="1502"/>
      <c r="FY88" s="1502"/>
      <c r="FZ88" s="1502"/>
      <c r="GA88" s="1502"/>
      <c r="GB88" s="1502"/>
      <c r="GC88" s="1502"/>
      <c r="GD88" s="1502"/>
      <c r="GE88" s="1502"/>
      <c r="GF88" s="1502"/>
      <c r="GG88" s="1502"/>
      <c r="GH88" s="1502"/>
      <c r="GI88" s="1502"/>
      <c r="GJ88" s="1502"/>
      <c r="GK88" s="1502"/>
      <c r="GL88" s="1502"/>
      <c r="GM88" s="1502"/>
      <c r="GN88" s="1502"/>
      <c r="GO88" s="1502"/>
      <c r="GP88" s="1502"/>
      <c r="GQ88" s="1502"/>
      <c r="GR88" s="1502"/>
      <c r="GS88" s="1502"/>
      <c r="GT88" s="1502"/>
      <c r="GU88" s="1502"/>
      <c r="GV88" s="1502"/>
      <c r="GW88" s="1502"/>
      <c r="GX88" s="1502"/>
      <c r="GY88" s="1502"/>
      <c r="GZ88" s="1502"/>
      <c r="HA88" s="1502"/>
      <c r="HB88" s="1502"/>
      <c r="HC88" s="1502"/>
      <c r="HD88" s="1502"/>
      <c r="HE88" s="1502"/>
      <c r="HF88" s="1502"/>
      <c r="HG88" s="1502"/>
      <c r="HH88" s="1502"/>
      <c r="HI88" s="1502"/>
      <c r="HJ88" s="1502"/>
      <c r="HK88" s="1502"/>
      <c r="HL88" s="1502"/>
      <c r="HM88" s="1502"/>
      <c r="HN88" s="1502"/>
      <c r="HO88" s="1502"/>
      <c r="HP88" s="1502"/>
      <c r="HQ88" s="1502"/>
      <c r="HR88" s="1502"/>
      <c r="HS88" s="1502"/>
      <c r="HT88" s="1502"/>
      <c r="HU88" s="1502"/>
      <c r="HV88" s="1502"/>
      <c r="HW88" s="1502"/>
      <c r="HX88" s="1502"/>
      <c r="HY88" s="1502"/>
      <c r="HZ88" s="1502"/>
      <c r="IA88" s="1502"/>
      <c r="IB88" s="1502"/>
      <c r="IC88" s="1502"/>
      <c r="ID88" s="1502"/>
      <c r="IE88" s="1502"/>
      <c r="IF88" s="1502"/>
      <c r="IG88" s="1502"/>
      <c r="IH88" s="1502"/>
      <c r="II88" s="1502"/>
      <c r="IJ88" s="1502"/>
      <c r="IK88" s="1502"/>
      <c r="IL88" s="1502"/>
      <c r="IM88" s="1502"/>
      <c r="IN88" s="1502"/>
      <c r="IO88" s="1502"/>
      <c r="IP88" s="1502"/>
      <c r="IQ88" s="1502"/>
      <c r="IR88" s="1502"/>
      <c r="IS88" s="1502"/>
      <c r="IT88" s="1502"/>
      <c r="IU88" s="1502"/>
    </row>
    <row r="89" spans="1:255">
      <c r="A89" s="2093" t="s">
        <v>1731</v>
      </c>
      <c r="B89" s="1484"/>
      <c r="C89" s="1484"/>
      <c r="D89" s="1484"/>
      <c r="E89" s="1826"/>
      <c r="F89" s="1483"/>
      <c r="G89" s="1484"/>
      <c r="H89" s="1484"/>
      <c r="I89" s="1484"/>
      <c r="J89" s="1484"/>
      <c r="K89" s="1798"/>
      <c r="L89" s="1798"/>
      <c r="M89" s="1837" t="s">
        <v>1731</v>
      </c>
      <c r="N89" s="1483"/>
      <c r="O89" s="1798"/>
      <c r="P89" s="1798"/>
      <c r="Q89" s="1798"/>
      <c r="R89" s="1798">
        <f t="shared" si="2"/>
        <v>0</v>
      </c>
      <c r="S89" s="1837" t="s">
        <v>1731</v>
      </c>
      <c r="T89" s="1502"/>
      <c r="U89" s="1502"/>
      <c r="V89" s="1502"/>
      <c r="W89" s="1502"/>
      <c r="X89" s="1502"/>
      <c r="Y89" s="1502"/>
      <c r="Z89" s="1502"/>
      <c r="AA89" s="1502"/>
      <c r="AB89" s="1502"/>
      <c r="AC89" s="1502"/>
      <c r="AD89" s="1502"/>
      <c r="AE89" s="1502"/>
      <c r="AF89" s="1502"/>
      <c r="AG89" s="1502"/>
      <c r="AH89" s="1502"/>
      <c r="AI89" s="1502"/>
      <c r="AJ89" s="1502"/>
      <c r="AK89" s="1502"/>
      <c r="AL89" s="1502"/>
      <c r="AM89" s="1502"/>
      <c r="AN89" s="1502"/>
      <c r="AO89" s="1502"/>
      <c r="AP89" s="1502"/>
      <c r="AQ89" s="1502"/>
      <c r="AR89" s="1502"/>
      <c r="AS89" s="1502"/>
      <c r="AT89" s="1502"/>
      <c r="AU89" s="1502"/>
      <c r="AV89" s="1502"/>
      <c r="AW89" s="1502"/>
      <c r="AX89" s="1502"/>
      <c r="AY89" s="1502"/>
      <c r="AZ89" s="1502"/>
      <c r="BA89" s="1502"/>
      <c r="BB89" s="1502"/>
      <c r="BC89" s="1502"/>
      <c r="BD89" s="1502"/>
      <c r="BE89" s="1502"/>
      <c r="BF89" s="1502"/>
      <c r="BG89" s="1502"/>
      <c r="BH89" s="1502"/>
      <c r="BI89" s="1502"/>
      <c r="BJ89" s="1502"/>
      <c r="BK89" s="1502"/>
      <c r="BL89" s="1502"/>
      <c r="BM89" s="1502"/>
      <c r="BN89" s="1502"/>
      <c r="BO89" s="1502"/>
      <c r="BP89" s="1502"/>
      <c r="BQ89" s="1502"/>
      <c r="BR89" s="1502"/>
      <c r="BS89" s="1502"/>
      <c r="BT89" s="1502"/>
      <c r="BU89" s="1502"/>
      <c r="BV89" s="1502"/>
      <c r="BW89" s="1502"/>
      <c r="BX89" s="1502"/>
      <c r="BY89" s="1502"/>
      <c r="BZ89" s="1502"/>
      <c r="CA89" s="1502"/>
      <c r="CB89" s="1502"/>
      <c r="CC89" s="1502"/>
      <c r="CD89" s="1502"/>
      <c r="CE89" s="1502"/>
      <c r="CF89" s="1502"/>
      <c r="CG89" s="1502"/>
      <c r="CH89" s="1502"/>
      <c r="CI89" s="1502"/>
      <c r="CJ89" s="1502"/>
      <c r="CK89" s="1502"/>
      <c r="CL89" s="1502"/>
      <c r="CM89" s="1502"/>
      <c r="CN89" s="1502"/>
      <c r="CO89" s="1502"/>
      <c r="CP89" s="1502"/>
      <c r="CQ89" s="1502"/>
      <c r="CR89" s="1502"/>
      <c r="CS89" s="1502"/>
      <c r="CT89" s="1502"/>
      <c r="CU89" s="1502"/>
      <c r="CV89" s="1502"/>
      <c r="CW89" s="1502"/>
      <c r="CX89" s="1502"/>
      <c r="CY89" s="1502"/>
      <c r="CZ89" s="1502"/>
      <c r="DA89" s="1502"/>
      <c r="DB89" s="1502"/>
      <c r="DC89" s="1502"/>
      <c r="DD89" s="1502"/>
      <c r="DE89" s="1502"/>
      <c r="DF89" s="1502"/>
      <c r="DG89" s="1502"/>
      <c r="DH89" s="1502"/>
      <c r="DI89" s="1502"/>
      <c r="DJ89" s="1502"/>
      <c r="DK89" s="1502"/>
      <c r="DL89" s="1502"/>
      <c r="DM89" s="1502"/>
      <c r="DN89" s="1502"/>
      <c r="DO89" s="1502"/>
      <c r="DP89" s="1502"/>
      <c r="DQ89" s="1502"/>
      <c r="DR89" s="1502"/>
      <c r="DS89" s="1502"/>
      <c r="DT89" s="1502"/>
      <c r="DU89" s="1502"/>
      <c r="DV89" s="1502"/>
      <c r="DW89" s="1502"/>
      <c r="DX89" s="1502"/>
      <c r="DY89" s="1502"/>
      <c r="DZ89" s="1502"/>
      <c r="EA89" s="1502"/>
      <c r="EB89" s="1502"/>
      <c r="EC89" s="1502"/>
      <c r="ED89" s="1502"/>
      <c r="EE89" s="1502"/>
      <c r="EF89" s="1502"/>
      <c r="EG89" s="1502"/>
      <c r="EH89" s="1502"/>
      <c r="EI89" s="1502"/>
      <c r="EJ89" s="1502"/>
      <c r="EK89" s="1502"/>
      <c r="EL89" s="1502"/>
      <c r="EM89" s="1502"/>
      <c r="EN89" s="1502"/>
      <c r="EO89" s="1502"/>
      <c r="EP89" s="1502"/>
      <c r="EQ89" s="1502"/>
      <c r="ER89" s="1502"/>
      <c r="ES89" s="1502"/>
      <c r="ET89" s="1502"/>
      <c r="EU89" s="1502"/>
      <c r="EV89" s="1502"/>
      <c r="EW89" s="1502"/>
      <c r="EX89" s="1502"/>
      <c r="EY89" s="1502"/>
      <c r="EZ89" s="1502"/>
      <c r="FA89" s="1502"/>
      <c r="FB89" s="1502"/>
      <c r="FC89" s="1502"/>
      <c r="FD89" s="1502"/>
      <c r="FE89" s="1502"/>
      <c r="FF89" s="1502"/>
      <c r="FG89" s="1502"/>
      <c r="FH89" s="1502"/>
      <c r="FI89" s="1502"/>
      <c r="FJ89" s="1502"/>
      <c r="FK89" s="1502"/>
      <c r="FL89" s="1502"/>
      <c r="FM89" s="1502"/>
      <c r="FN89" s="1502"/>
      <c r="FO89" s="1502"/>
      <c r="FP89" s="1502"/>
      <c r="FQ89" s="1502"/>
      <c r="FR89" s="1502"/>
      <c r="FS89" s="1502"/>
      <c r="FT89" s="1502"/>
      <c r="FU89" s="1502"/>
      <c r="FV89" s="1502"/>
      <c r="FW89" s="1502"/>
      <c r="FX89" s="1502"/>
      <c r="FY89" s="1502"/>
      <c r="FZ89" s="1502"/>
      <c r="GA89" s="1502"/>
      <c r="GB89" s="1502"/>
      <c r="GC89" s="1502"/>
      <c r="GD89" s="1502"/>
      <c r="GE89" s="1502"/>
      <c r="GF89" s="1502"/>
      <c r="GG89" s="1502"/>
      <c r="GH89" s="1502"/>
      <c r="GI89" s="1502"/>
      <c r="GJ89" s="1502"/>
      <c r="GK89" s="1502"/>
      <c r="GL89" s="1502"/>
      <c r="GM89" s="1502"/>
      <c r="GN89" s="1502"/>
      <c r="GO89" s="1502"/>
      <c r="GP89" s="1502"/>
      <c r="GQ89" s="1502"/>
      <c r="GR89" s="1502"/>
      <c r="GS89" s="1502"/>
      <c r="GT89" s="1502"/>
      <c r="GU89" s="1502"/>
      <c r="GV89" s="1502"/>
      <c r="GW89" s="1502"/>
      <c r="GX89" s="1502"/>
      <c r="GY89" s="1502"/>
      <c r="GZ89" s="1502"/>
      <c r="HA89" s="1502"/>
      <c r="HB89" s="1502"/>
      <c r="HC89" s="1502"/>
      <c r="HD89" s="1502"/>
      <c r="HE89" s="1502"/>
      <c r="HF89" s="1502"/>
      <c r="HG89" s="1502"/>
      <c r="HH89" s="1502"/>
      <c r="HI89" s="1502"/>
      <c r="HJ89" s="1502"/>
      <c r="HK89" s="1502"/>
      <c r="HL89" s="1502"/>
      <c r="HM89" s="1502"/>
      <c r="HN89" s="1502"/>
      <c r="HO89" s="1502"/>
      <c r="HP89" s="1502"/>
      <c r="HQ89" s="1502"/>
      <c r="HR89" s="1502"/>
      <c r="HS89" s="1502"/>
      <c r="HT89" s="1502"/>
      <c r="HU89" s="1502"/>
      <c r="HV89" s="1502"/>
      <c r="HW89" s="1502"/>
      <c r="HX89" s="1502"/>
      <c r="HY89" s="1502"/>
      <c r="HZ89" s="1502"/>
      <c r="IA89" s="1502"/>
      <c r="IB89" s="1502"/>
      <c r="IC89" s="1502"/>
      <c r="ID89" s="1502"/>
      <c r="IE89" s="1502"/>
      <c r="IF89" s="1502"/>
      <c r="IG89" s="1502"/>
      <c r="IH89" s="1502"/>
      <c r="II89" s="1502"/>
      <c r="IJ89" s="1502"/>
      <c r="IK89" s="1502"/>
      <c r="IL89" s="1502"/>
      <c r="IM89" s="1502"/>
      <c r="IN89" s="1502"/>
      <c r="IO89" s="1502"/>
      <c r="IP89" s="1502"/>
      <c r="IQ89" s="1502"/>
      <c r="IR89" s="1502"/>
      <c r="IS89" s="1502"/>
      <c r="IT89" s="1502"/>
      <c r="IU89" s="1502"/>
    </row>
    <row r="90" spans="1:255">
      <c r="A90" s="2093" t="s">
        <v>1732</v>
      </c>
      <c r="B90" s="1484"/>
      <c r="C90" s="1484"/>
      <c r="D90" s="1484"/>
      <c r="E90" s="1826"/>
      <c r="F90" s="1483"/>
      <c r="G90" s="1484"/>
      <c r="H90" s="1484"/>
      <c r="I90" s="1484"/>
      <c r="J90" s="1484"/>
      <c r="K90" s="1798"/>
      <c r="L90" s="1798"/>
      <c r="M90" s="1837" t="s">
        <v>1732</v>
      </c>
      <c r="N90" s="1483"/>
      <c r="O90" s="1798"/>
      <c r="P90" s="1798"/>
      <c r="Q90" s="1798"/>
      <c r="R90" s="1798">
        <f t="shared" si="2"/>
        <v>0</v>
      </c>
      <c r="S90" s="1837" t="s">
        <v>1732</v>
      </c>
      <c r="T90" s="1502"/>
      <c r="U90" s="1502"/>
      <c r="V90" s="1502"/>
      <c r="W90" s="1502"/>
      <c r="X90" s="1502"/>
      <c r="Y90" s="1502"/>
      <c r="Z90" s="1502"/>
      <c r="AA90" s="1502"/>
      <c r="AB90" s="1502"/>
      <c r="AC90" s="1502"/>
      <c r="AD90" s="1502"/>
      <c r="AE90" s="1502"/>
      <c r="AF90" s="1502"/>
      <c r="AG90" s="1502"/>
      <c r="AH90" s="1502"/>
      <c r="AI90" s="1502"/>
      <c r="AJ90" s="1502"/>
      <c r="AK90" s="1502"/>
      <c r="AL90" s="1502"/>
      <c r="AM90" s="1502"/>
      <c r="AN90" s="1502"/>
      <c r="AO90" s="1502"/>
      <c r="AP90" s="1502"/>
      <c r="AQ90" s="1502"/>
      <c r="AR90" s="1502"/>
      <c r="AS90" s="1502"/>
      <c r="AT90" s="1502"/>
      <c r="AU90" s="1502"/>
      <c r="AV90" s="1502"/>
      <c r="AW90" s="1502"/>
      <c r="AX90" s="1502"/>
      <c r="AY90" s="1502"/>
      <c r="AZ90" s="1502"/>
      <c r="BA90" s="1502"/>
      <c r="BB90" s="1502"/>
      <c r="BC90" s="1502"/>
      <c r="BD90" s="1502"/>
      <c r="BE90" s="1502"/>
      <c r="BF90" s="1502"/>
      <c r="BG90" s="1502"/>
      <c r="BH90" s="1502"/>
      <c r="BI90" s="1502"/>
      <c r="BJ90" s="1502"/>
      <c r="BK90" s="1502"/>
      <c r="BL90" s="1502"/>
      <c r="BM90" s="1502"/>
      <c r="BN90" s="1502"/>
      <c r="BO90" s="1502"/>
      <c r="BP90" s="1502"/>
      <c r="BQ90" s="1502"/>
      <c r="BR90" s="1502"/>
      <c r="BS90" s="1502"/>
      <c r="BT90" s="1502"/>
      <c r="BU90" s="1502"/>
      <c r="BV90" s="1502"/>
      <c r="BW90" s="1502"/>
      <c r="BX90" s="1502"/>
      <c r="BY90" s="1502"/>
      <c r="BZ90" s="1502"/>
      <c r="CA90" s="1502"/>
      <c r="CB90" s="1502"/>
      <c r="CC90" s="1502"/>
      <c r="CD90" s="1502"/>
      <c r="CE90" s="1502"/>
      <c r="CF90" s="1502"/>
      <c r="CG90" s="1502"/>
      <c r="CH90" s="1502"/>
      <c r="CI90" s="1502"/>
      <c r="CJ90" s="1502"/>
      <c r="CK90" s="1502"/>
      <c r="CL90" s="1502"/>
      <c r="CM90" s="1502"/>
      <c r="CN90" s="1502"/>
      <c r="CO90" s="1502"/>
      <c r="CP90" s="1502"/>
      <c r="CQ90" s="1502"/>
      <c r="CR90" s="1502"/>
      <c r="CS90" s="1502"/>
      <c r="CT90" s="1502"/>
      <c r="CU90" s="1502"/>
      <c r="CV90" s="1502"/>
      <c r="CW90" s="1502"/>
      <c r="CX90" s="1502"/>
      <c r="CY90" s="1502"/>
      <c r="CZ90" s="1502"/>
      <c r="DA90" s="1502"/>
      <c r="DB90" s="1502"/>
      <c r="DC90" s="1502"/>
      <c r="DD90" s="1502"/>
      <c r="DE90" s="1502"/>
      <c r="DF90" s="1502"/>
      <c r="DG90" s="1502"/>
      <c r="DH90" s="1502"/>
      <c r="DI90" s="1502"/>
      <c r="DJ90" s="1502"/>
      <c r="DK90" s="1502"/>
      <c r="DL90" s="1502"/>
      <c r="DM90" s="1502"/>
      <c r="DN90" s="1502"/>
      <c r="DO90" s="1502"/>
      <c r="DP90" s="1502"/>
      <c r="DQ90" s="1502"/>
      <c r="DR90" s="1502"/>
      <c r="DS90" s="1502"/>
      <c r="DT90" s="1502"/>
      <c r="DU90" s="1502"/>
      <c r="DV90" s="1502"/>
      <c r="DW90" s="1502"/>
      <c r="DX90" s="1502"/>
      <c r="DY90" s="1502"/>
      <c r="DZ90" s="1502"/>
      <c r="EA90" s="1502"/>
      <c r="EB90" s="1502"/>
      <c r="EC90" s="1502"/>
      <c r="ED90" s="1502"/>
      <c r="EE90" s="1502"/>
      <c r="EF90" s="1502"/>
      <c r="EG90" s="1502"/>
      <c r="EH90" s="1502"/>
      <c r="EI90" s="1502"/>
      <c r="EJ90" s="1502"/>
      <c r="EK90" s="1502"/>
      <c r="EL90" s="1502"/>
      <c r="EM90" s="1502"/>
      <c r="EN90" s="1502"/>
      <c r="EO90" s="1502"/>
      <c r="EP90" s="1502"/>
      <c r="EQ90" s="1502"/>
      <c r="ER90" s="1502"/>
      <c r="ES90" s="1502"/>
      <c r="ET90" s="1502"/>
      <c r="EU90" s="1502"/>
      <c r="EV90" s="1502"/>
      <c r="EW90" s="1502"/>
      <c r="EX90" s="1502"/>
      <c r="EY90" s="1502"/>
      <c r="EZ90" s="1502"/>
      <c r="FA90" s="1502"/>
      <c r="FB90" s="1502"/>
      <c r="FC90" s="1502"/>
      <c r="FD90" s="1502"/>
      <c r="FE90" s="1502"/>
      <c r="FF90" s="1502"/>
      <c r="FG90" s="1502"/>
      <c r="FH90" s="1502"/>
      <c r="FI90" s="1502"/>
      <c r="FJ90" s="1502"/>
      <c r="FK90" s="1502"/>
      <c r="FL90" s="1502"/>
      <c r="FM90" s="1502"/>
      <c r="FN90" s="1502"/>
      <c r="FO90" s="1502"/>
      <c r="FP90" s="1502"/>
      <c r="FQ90" s="1502"/>
      <c r="FR90" s="1502"/>
      <c r="FS90" s="1502"/>
      <c r="FT90" s="1502"/>
      <c r="FU90" s="1502"/>
      <c r="FV90" s="1502"/>
      <c r="FW90" s="1502"/>
      <c r="FX90" s="1502"/>
      <c r="FY90" s="1502"/>
      <c r="FZ90" s="1502"/>
      <c r="GA90" s="1502"/>
      <c r="GB90" s="1502"/>
      <c r="GC90" s="1502"/>
      <c r="GD90" s="1502"/>
      <c r="GE90" s="1502"/>
      <c r="GF90" s="1502"/>
      <c r="GG90" s="1502"/>
      <c r="GH90" s="1502"/>
      <c r="GI90" s="1502"/>
      <c r="GJ90" s="1502"/>
      <c r="GK90" s="1502"/>
      <c r="GL90" s="1502"/>
      <c r="GM90" s="1502"/>
      <c r="GN90" s="1502"/>
      <c r="GO90" s="1502"/>
      <c r="GP90" s="1502"/>
      <c r="GQ90" s="1502"/>
      <c r="GR90" s="1502"/>
      <c r="GS90" s="1502"/>
      <c r="GT90" s="1502"/>
      <c r="GU90" s="1502"/>
      <c r="GV90" s="1502"/>
      <c r="GW90" s="1502"/>
      <c r="GX90" s="1502"/>
      <c r="GY90" s="1502"/>
      <c r="GZ90" s="1502"/>
      <c r="HA90" s="1502"/>
      <c r="HB90" s="1502"/>
      <c r="HC90" s="1502"/>
      <c r="HD90" s="1502"/>
      <c r="HE90" s="1502"/>
      <c r="HF90" s="1502"/>
      <c r="HG90" s="1502"/>
      <c r="HH90" s="1502"/>
      <c r="HI90" s="1502"/>
      <c r="HJ90" s="1502"/>
      <c r="HK90" s="1502"/>
      <c r="HL90" s="1502"/>
      <c r="HM90" s="1502"/>
      <c r="HN90" s="1502"/>
      <c r="HO90" s="1502"/>
      <c r="HP90" s="1502"/>
      <c r="HQ90" s="1502"/>
      <c r="HR90" s="1502"/>
      <c r="HS90" s="1502"/>
      <c r="HT90" s="1502"/>
      <c r="HU90" s="1502"/>
      <c r="HV90" s="1502"/>
      <c r="HW90" s="1502"/>
      <c r="HX90" s="1502"/>
      <c r="HY90" s="1502"/>
      <c r="HZ90" s="1502"/>
      <c r="IA90" s="1502"/>
      <c r="IB90" s="1502"/>
      <c r="IC90" s="1502"/>
      <c r="ID90" s="1502"/>
      <c r="IE90" s="1502"/>
      <c r="IF90" s="1502"/>
      <c r="IG90" s="1502"/>
      <c r="IH90" s="1502"/>
      <c r="II90" s="1502"/>
      <c r="IJ90" s="1502"/>
      <c r="IK90" s="1502"/>
      <c r="IL90" s="1502"/>
      <c r="IM90" s="1502"/>
      <c r="IN90" s="1502"/>
      <c r="IO90" s="1502"/>
      <c r="IP90" s="1502"/>
      <c r="IQ90" s="1502"/>
      <c r="IR90" s="1502"/>
      <c r="IS90" s="1502"/>
      <c r="IT90" s="1502"/>
      <c r="IU90" s="1502"/>
    </row>
    <row r="91" spans="1:255">
      <c r="A91" s="2093">
        <v>12</v>
      </c>
      <c r="B91" s="1484"/>
      <c r="C91" s="1484"/>
      <c r="D91" s="1484"/>
      <c r="E91" s="1826"/>
      <c r="F91" s="1483"/>
      <c r="G91" s="1484"/>
      <c r="H91" s="1484"/>
      <c r="I91" s="1484"/>
      <c r="J91" s="1484"/>
      <c r="K91" s="1798"/>
      <c r="L91" s="1798"/>
      <c r="M91" s="1837">
        <v>12</v>
      </c>
      <c r="N91" s="1483"/>
      <c r="O91" s="1798"/>
      <c r="P91" s="1798"/>
      <c r="Q91" s="1798"/>
      <c r="R91" s="1798">
        <f t="shared" si="2"/>
        <v>0</v>
      </c>
      <c r="S91" s="1837">
        <v>12</v>
      </c>
      <c r="T91" s="1502"/>
      <c r="U91" s="1502"/>
      <c r="V91" s="1502"/>
      <c r="W91" s="1502"/>
      <c r="X91" s="1502"/>
      <c r="Y91" s="1502"/>
      <c r="Z91" s="1502"/>
      <c r="AA91" s="1502"/>
      <c r="AB91" s="1502"/>
      <c r="AC91" s="1502"/>
      <c r="AD91" s="1502"/>
      <c r="AE91" s="1502"/>
      <c r="AF91" s="1502"/>
      <c r="AG91" s="1502"/>
      <c r="AH91" s="1502"/>
      <c r="AI91" s="1502"/>
      <c r="AJ91" s="1502"/>
      <c r="AK91" s="1502"/>
      <c r="AL91" s="1502"/>
      <c r="AM91" s="1502"/>
      <c r="AN91" s="1502"/>
      <c r="AO91" s="1502"/>
      <c r="AP91" s="1502"/>
      <c r="AQ91" s="1502"/>
      <c r="AR91" s="1502"/>
      <c r="AS91" s="1502"/>
      <c r="AT91" s="1502"/>
      <c r="AU91" s="1502"/>
      <c r="AV91" s="1502"/>
      <c r="AW91" s="1502"/>
      <c r="AX91" s="1502"/>
      <c r="AY91" s="1502"/>
      <c r="AZ91" s="1502"/>
      <c r="BA91" s="1502"/>
      <c r="BB91" s="1502"/>
      <c r="BC91" s="1502"/>
      <c r="BD91" s="1502"/>
      <c r="BE91" s="1502"/>
      <c r="BF91" s="1502"/>
      <c r="BG91" s="1502"/>
      <c r="BH91" s="1502"/>
      <c r="BI91" s="1502"/>
      <c r="BJ91" s="1502"/>
      <c r="BK91" s="1502"/>
      <c r="BL91" s="1502"/>
      <c r="BM91" s="1502"/>
      <c r="BN91" s="1502"/>
      <c r="BO91" s="1502"/>
      <c r="BP91" s="1502"/>
      <c r="BQ91" s="1502"/>
      <c r="BR91" s="1502"/>
      <c r="BS91" s="1502"/>
      <c r="BT91" s="1502"/>
      <c r="BU91" s="1502"/>
      <c r="BV91" s="1502"/>
      <c r="BW91" s="1502"/>
      <c r="BX91" s="1502"/>
      <c r="BY91" s="1502"/>
      <c r="BZ91" s="1502"/>
      <c r="CA91" s="1502"/>
      <c r="CB91" s="1502"/>
      <c r="CC91" s="1502"/>
      <c r="CD91" s="1502"/>
      <c r="CE91" s="1502"/>
      <c r="CF91" s="1502"/>
      <c r="CG91" s="1502"/>
      <c r="CH91" s="1502"/>
      <c r="CI91" s="1502"/>
      <c r="CJ91" s="1502"/>
      <c r="CK91" s="1502"/>
      <c r="CL91" s="1502"/>
      <c r="CM91" s="1502"/>
      <c r="CN91" s="1502"/>
      <c r="CO91" s="1502"/>
      <c r="CP91" s="1502"/>
      <c r="CQ91" s="1502"/>
      <c r="CR91" s="1502"/>
      <c r="CS91" s="1502"/>
      <c r="CT91" s="1502"/>
      <c r="CU91" s="1502"/>
      <c r="CV91" s="1502"/>
      <c r="CW91" s="1502"/>
      <c r="CX91" s="1502"/>
      <c r="CY91" s="1502"/>
      <c r="CZ91" s="1502"/>
      <c r="DA91" s="1502"/>
      <c r="DB91" s="1502"/>
      <c r="DC91" s="1502"/>
      <c r="DD91" s="1502"/>
      <c r="DE91" s="1502"/>
      <c r="DF91" s="1502"/>
      <c r="DG91" s="1502"/>
      <c r="DH91" s="1502"/>
      <c r="DI91" s="1502"/>
      <c r="DJ91" s="1502"/>
      <c r="DK91" s="1502"/>
      <c r="DL91" s="1502"/>
      <c r="DM91" s="1502"/>
      <c r="DN91" s="1502"/>
      <c r="DO91" s="1502"/>
      <c r="DP91" s="1502"/>
      <c r="DQ91" s="1502"/>
      <c r="DR91" s="1502"/>
      <c r="DS91" s="1502"/>
      <c r="DT91" s="1502"/>
      <c r="DU91" s="1502"/>
      <c r="DV91" s="1502"/>
      <c r="DW91" s="1502"/>
      <c r="DX91" s="1502"/>
      <c r="DY91" s="1502"/>
      <c r="DZ91" s="1502"/>
      <c r="EA91" s="1502"/>
      <c r="EB91" s="1502"/>
      <c r="EC91" s="1502"/>
      <c r="ED91" s="1502"/>
      <c r="EE91" s="1502"/>
      <c r="EF91" s="1502"/>
      <c r="EG91" s="1502"/>
      <c r="EH91" s="1502"/>
      <c r="EI91" s="1502"/>
      <c r="EJ91" s="1502"/>
      <c r="EK91" s="1502"/>
      <c r="EL91" s="1502"/>
      <c r="EM91" s="1502"/>
      <c r="EN91" s="1502"/>
      <c r="EO91" s="1502"/>
      <c r="EP91" s="1502"/>
      <c r="EQ91" s="1502"/>
      <c r="ER91" s="1502"/>
      <c r="ES91" s="1502"/>
      <c r="ET91" s="1502"/>
      <c r="EU91" s="1502"/>
      <c r="EV91" s="1502"/>
      <c r="EW91" s="1502"/>
      <c r="EX91" s="1502"/>
      <c r="EY91" s="1502"/>
      <c r="EZ91" s="1502"/>
      <c r="FA91" s="1502"/>
      <c r="FB91" s="1502"/>
      <c r="FC91" s="1502"/>
      <c r="FD91" s="1502"/>
      <c r="FE91" s="1502"/>
      <c r="FF91" s="1502"/>
      <c r="FG91" s="1502"/>
      <c r="FH91" s="1502"/>
      <c r="FI91" s="1502"/>
      <c r="FJ91" s="1502"/>
      <c r="FK91" s="1502"/>
      <c r="FL91" s="1502"/>
      <c r="FM91" s="1502"/>
      <c r="FN91" s="1502"/>
      <c r="FO91" s="1502"/>
      <c r="FP91" s="1502"/>
      <c r="FQ91" s="1502"/>
      <c r="FR91" s="1502"/>
      <c r="FS91" s="1502"/>
      <c r="FT91" s="1502"/>
      <c r="FU91" s="1502"/>
      <c r="FV91" s="1502"/>
      <c r="FW91" s="1502"/>
      <c r="FX91" s="1502"/>
      <c r="FY91" s="1502"/>
      <c r="FZ91" s="1502"/>
      <c r="GA91" s="1502"/>
      <c r="GB91" s="1502"/>
      <c r="GC91" s="1502"/>
      <c r="GD91" s="1502"/>
      <c r="GE91" s="1502"/>
      <c r="GF91" s="1502"/>
      <c r="GG91" s="1502"/>
      <c r="GH91" s="1502"/>
      <c r="GI91" s="1502"/>
      <c r="GJ91" s="1502"/>
      <c r="GK91" s="1502"/>
      <c r="GL91" s="1502"/>
      <c r="GM91" s="1502"/>
      <c r="GN91" s="1502"/>
      <c r="GO91" s="1502"/>
      <c r="GP91" s="1502"/>
      <c r="GQ91" s="1502"/>
      <c r="GR91" s="1502"/>
      <c r="GS91" s="1502"/>
      <c r="GT91" s="1502"/>
      <c r="GU91" s="1502"/>
      <c r="GV91" s="1502"/>
      <c r="GW91" s="1502"/>
      <c r="GX91" s="1502"/>
      <c r="GY91" s="1502"/>
      <c r="GZ91" s="1502"/>
      <c r="HA91" s="1502"/>
      <c r="HB91" s="1502"/>
      <c r="HC91" s="1502"/>
      <c r="HD91" s="1502"/>
      <c r="HE91" s="1502"/>
      <c r="HF91" s="1502"/>
      <c r="HG91" s="1502"/>
      <c r="HH91" s="1502"/>
      <c r="HI91" s="1502"/>
      <c r="HJ91" s="1502"/>
      <c r="HK91" s="1502"/>
      <c r="HL91" s="1502"/>
      <c r="HM91" s="1502"/>
      <c r="HN91" s="1502"/>
      <c r="HO91" s="1502"/>
      <c r="HP91" s="1502"/>
      <c r="HQ91" s="1502"/>
      <c r="HR91" s="1502"/>
      <c r="HS91" s="1502"/>
      <c r="HT91" s="1502"/>
      <c r="HU91" s="1502"/>
      <c r="HV91" s="1502"/>
      <c r="HW91" s="1502"/>
      <c r="HX91" s="1502"/>
      <c r="HY91" s="1502"/>
      <c r="HZ91" s="1502"/>
      <c r="IA91" s="1502"/>
      <c r="IB91" s="1502"/>
      <c r="IC91" s="1502"/>
      <c r="ID91" s="1502"/>
      <c r="IE91" s="1502"/>
      <c r="IF91" s="1502"/>
      <c r="IG91" s="1502"/>
      <c r="IH91" s="1502"/>
      <c r="II91" s="1502"/>
      <c r="IJ91" s="1502"/>
      <c r="IK91" s="1502"/>
      <c r="IL91" s="1502"/>
      <c r="IM91" s="1502"/>
      <c r="IN91" s="1502"/>
      <c r="IO91" s="1502"/>
      <c r="IP91" s="1502"/>
      <c r="IQ91" s="1502"/>
      <c r="IR91" s="1502"/>
      <c r="IS91" s="1502"/>
      <c r="IT91" s="1502"/>
      <c r="IU91" s="1502"/>
    </row>
    <row r="92" spans="1:255">
      <c r="A92" s="2093">
        <v>13</v>
      </c>
      <c r="B92" s="1484"/>
      <c r="C92" s="1484"/>
      <c r="D92" s="1484"/>
      <c r="E92" s="1826"/>
      <c r="F92" s="1483"/>
      <c r="G92" s="1484"/>
      <c r="H92" s="1484"/>
      <c r="I92" s="1484"/>
      <c r="J92" s="1484"/>
      <c r="K92" s="1798"/>
      <c r="L92" s="1798"/>
      <c r="M92" s="1837">
        <v>13</v>
      </c>
      <c r="N92" s="1483"/>
      <c r="O92" s="1798"/>
      <c r="P92" s="1798"/>
      <c r="Q92" s="1798"/>
      <c r="R92" s="1798">
        <f t="shared" si="2"/>
        <v>0</v>
      </c>
      <c r="S92" s="1837">
        <v>13</v>
      </c>
      <c r="T92" s="1502"/>
      <c r="U92" s="1502"/>
      <c r="V92" s="1502"/>
      <c r="W92" s="1502"/>
      <c r="X92" s="1502"/>
      <c r="Y92" s="1502"/>
      <c r="Z92" s="1502"/>
      <c r="AA92" s="1502"/>
      <c r="AB92" s="1502"/>
      <c r="AC92" s="1502"/>
      <c r="AD92" s="1502"/>
      <c r="AE92" s="1502"/>
      <c r="AF92" s="1502"/>
      <c r="AG92" s="1502"/>
      <c r="AH92" s="1502"/>
      <c r="AI92" s="1502"/>
      <c r="AJ92" s="1502"/>
      <c r="AK92" s="1502"/>
      <c r="AL92" s="1502"/>
      <c r="AM92" s="1502"/>
      <c r="AN92" s="1502"/>
      <c r="AO92" s="1502"/>
      <c r="AP92" s="1502"/>
      <c r="AQ92" s="1502"/>
      <c r="AR92" s="1502"/>
      <c r="AS92" s="1502"/>
      <c r="AT92" s="1502"/>
      <c r="AU92" s="1502"/>
      <c r="AV92" s="1502"/>
      <c r="AW92" s="1502"/>
      <c r="AX92" s="1502"/>
      <c r="AY92" s="1502"/>
      <c r="AZ92" s="1502"/>
      <c r="BA92" s="1502"/>
      <c r="BB92" s="1502"/>
      <c r="BC92" s="1502"/>
      <c r="BD92" s="1502"/>
      <c r="BE92" s="1502"/>
      <c r="BF92" s="1502"/>
      <c r="BG92" s="1502"/>
      <c r="BH92" s="1502"/>
      <c r="BI92" s="1502"/>
      <c r="BJ92" s="1502"/>
      <c r="BK92" s="1502"/>
      <c r="BL92" s="1502"/>
      <c r="BM92" s="1502"/>
      <c r="BN92" s="1502"/>
      <c r="BO92" s="1502"/>
      <c r="BP92" s="1502"/>
      <c r="BQ92" s="1502"/>
      <c r="BR92" s="1502"/>
      <c r="BS92" s="1502"/>
      <c r="BT92" s="1502"/>
      <c r="BU92" s="1502"/>
      <c r="BV92" s="1502"/>
      <c r="BW92" s="1502"/>
      <c r="BX92" s="1502"/>
      <c r="BY92" s="1502"/>
      <c r="BZ92" s="1502"/>
      <c r="CA92" s="1502"/>
      <c r="CB92" s="1502"/>
      <c r="CC92" s="1502"/>
      <c r="CD92" s="1502"/>
      <c r="CE92" s="1502"/>
      <c r="CF92" s="1502"/>
      <c r="CG92" s="1502"/>
      <c r="CH92" s="1502"/>
      <c r="CI92" s="1502"/>
      <c r="CJ92" s="1502"/>
      <c r="CK92" s="1502"/>
      <c r="CL92" s="1502"/>
      <c r="CM92" s="1502"/>
      <c r="CN92" s="1502"/>
      <c r="CO92" s="1502"/>
      <c r="CP92" s="1502"/>
      <c r="CQ92" s="1502"/>
      <c r="CR92" s="1502"/>
      <c r="CS92" s="1502"/>
      <c r="CT92" s="1502"/>
      <c r="CU92" s="1502"/>
      <c r="CV92" s="1502"/>
      <c r="CW92" s="1502"/>
      <c r="CX92" s="1502"/>
      <c r="CY92" s="1502"/>
      <c r="CZ92" s="1502"/>
      <c r="DA92" s="1502"/>
      <c r="DB92" s="1502"/>
      <c r="DC92" s="1502"/>
      <c r="DD92" s="1502"/>
      <c r="DE92" s="1502"/>
      <c r="DF92" s="1502"/>
      <c r="DG92" s="1502"/>
      <c r="DH92" s="1502"/>
      <c r="DI92" s="1502"/>
      <c r="DJ92" s="1502"/>
      <c r="DK92" s="1502"/>
      <c r="DL92" s="1502"/>
      <c r="DM92" s="1502"/>
      <c r="DN92" s="1502"/>
      <c r="DO92" s="1502"/>
      <c r="DP92" s="1502"/>
      <c r="DQ92" s="1502"/>
      <c r="DR92" s="1502"/>
      <c r="DS92" s="1502"/>
      <c r="DT92" s="1502"/>
      <c r="DU92" s="1502"/>
      <c r="DV92" s="1502"/>
      <c r="DW92" s="1502"/>
      <c r="DX92" s="1502"/>
      <c r="DY92" s="1502"/>
      <c r="DZ92" s="1502"/>
      <c r="EA92" s="1502"/>
      <c r="EB92" s="1502"/>
      <c r="EC92" s="1502"/>
      <c r="ED92" s="1502"/>
      <c r="EE92" s="1502"/>
      <c r="EF92" s="1502"/>
      <c r="EG92" s="1502"/>
      <c r="EH92" s="1502"/>
      <c r="EI92" s="1502"/>
      <c r="EJ92" s="1502"/>
      <c r="EK92" s="1502"/>
      <c r="EL92" s="1502"/>
      <c r="EM92" s="1502"/>
      <c r="EN92" s="1502"/>
      <c r="EO92" s="1502"/>
      <c r="EP92" s="1502"/>
      <c r="EQ92" s="1502"/>
      <c r="ER92" s="1502"/>
      <c r="ES92" s="1502"/>
      <c r="ET92" s="1502"/>
      <c r="EU92" s="1502"/>
      <c r="EV92" s="1502"/>
      <c r="EW92" s="1502"/>
      <c r="EX92" s="1502"/>
      <c r="EY92" s="1502"/>
      <c r="EZ92" s="1502"/>
      <c r="FA92" s="1502"/>
      <c r="FB92" s="1502"/>
      <c r="FC92" s="1502"/>
      <c r="FD92" s="1502"/>
      <c r="FE92" s="1502"/>
      <c r="FF92" s="1502"/>
      <c r="FG92" s="1502"/>
      <c r="FH92" s="1502"/>
      <c r="FI92" s="1502"/>
      <c r="FJ92" s="1502"/>
      <c r="FK92" s="1502"/>
      <c r="FL92" s="1502"/>
      <c r="FM92" s="1502"/>
      <c r="FN92" s="1502"/>
      <c r="FO92" s="1502"/>
      <c r="FP92" s="1502"/>
      <c r="FQ92" s="1502"/>
      <c r="FR92" s="1502"/>
      <c r="FS92" s="1502"/>
      <c r="FT92" s="1502"/>
      <c r="FU92" s="1502"/>
      <c r="FV92" s="1502"/>
      <c r="FW92" s="1502"/>
      <c r="FX92" s="1502"/>
      <c r="FY92" s="1502"/>
      <c r="FZ92" s="1502"/>
      <c r="GA92" s="1502"/>
      <c r="GB92" s="1502"/>
      <c r="GC92" s="1502"/>
      <c r="GD92" s="1502"/>
      <c r="GE92" s="1502"/>
      <c r="GF92" s="1502"/>
      <c r="GG92" s="1502"/>
      <c r="GH92" s="1502"/>
      <c r="GI92" s="1502"/>
      <c r="GJ92" s="1502"/>
      <c r="GK92" s="1502"/>
      <c r="GL92" s="1502"/>
      <c r="GM92" s="1502"/>
      <c r="GN92" s="1502"/>
      <c r="GO92" s="1502"/>
      <c r="GP92" s="1502"/>
      <c r="GQ92" s="1502"/>
      <c r="GR92" s="1502"/>
      <c r="GS92" s="1502"/>
      <c r="GT92" s="1502"/>
      <c r="GU92" s="1502"/>
      <c r="GV92" s="1502"/>
      <c r="GW92" s="1502"/>
      <c r="GX92" s="1502"/>
      <c r="GY92" s="1502"/>
      <c r="GZ92" s="1502"/>
      <c r="HA92" s="1502"/>
      <c r="HB92" s="1502"/>
      <c r="HC92" s="1502"/>
      <c r="HD92" s="1502"/>
      <c r="HE92" s="1502"/>
      <c r="HF92" s="1502"/>
      <c r="HG92" s="1502"/>
      <c r="HH92" s="1502"/>
      <c r="HI92" s="1502"/>
      <c r="HJ92" s="1502"/>
      <c r="HK92" s="1502"/>
      <c r="HL92" s="1502"/>
      <c r="HM92" s="1502"/>
      <c r="HN92" s="1502"/>
      <c r="HO92" s="1502"/>
      <c r="HP92" s="1502"/>
      <c r="HQ92" s="1502"/>
      <c r="HR92" s="1502"/>
      <c r="HS92" s="1502"/>
      <c r="HT92" s="1502"/>
      <c r="HU92" s="1502"/>
      <c r="HV92" s="1502"/>
      <c r="HW92" s="1502"/>
      <c r="HX92" s="1502"/>
      <c r="HY92" s="1502"/>
      <c r="HZ92" s="1502"/>
      <c r="IA92" s="1502"/>
      <c r="IB92" s="1502"/>
      <c r="IC92" s="1502"/>
      <c r="ID92" s="1502"/>
      <c r="IE92" s="1502"/>
      <c r="IF92" s="1502"/>
      <c r="IG92" s="1502"/>
      <c r="IH92" s="1502"/>
      <c r="II92" s="1502"/>
      <c r="IJ92" s="1502"/>
      <c r="IK92" s="1502"/>
      <c r="IL92" s="1502"/>
      <c r="IM92" s="1502"/>
      <c r="IN92" s="1502"/>
      <c r="IO92" s="1502"/>
      <c r="IP92" s="1502"/>
      <c r="IQ92" s="1502"/>
      <c r="IR92" s="1502"/>
      <c r="IS92" s="1502"/>
      <c r="IT92" s="1502"/>
      <c r="IU92" s="1502"/>
    </row>
    <row r="93" spans="1:255">
      <c r="A93" s="2093">
        <v>14</v>
      </c>
      <c r="B93" s="1484"/>
      <c r="C93" s="1484"/>
      <c r="D93" s="1484"/>
      <c r="E93" s="1826"/>
      <c r="F93" s="1483"/>
      <c r="G93" s="1484"/>
      <c r="H93" s="1484"/>
      <c r="I93" s="1484"/>
      <c r="J93" s="1484"/>
      <c r="K93" s="1798"/>
      <c r="L93" s="1798"/>
      <c r="M93" s="1837">
        <v>14</v>
      </c>
      <c r="N93" s="1483"/>
      <c r="O93" s="1798"/>
      <c r="P93" s="1798"/>
      <c r="Q93" s="1798"/>
      <c r="R93" s="1798">
        <f t="shared" si="2"/>
        <v>0</v>
      </c>
      <c r="S93" s="1837">
        <v>14</v>
      </c>
      <c r="T93" s="1502"/>
      <c r="U93" s="1502"/>
      <c r="V93" s="1502"/>
      <c r="W93" s="1502"/>
      <c r="X93" s="1502"/>
      <c r="Y93" s="1502"/>
      <c r="Z93" s="1502"/>
      <c r="AA93" s="1502"/>
      <c r="AB93" s="1502"/>
      <c r="AC93" s="1502"/>
      <c r="AD93" s="1502"/>
      <c r="AE93" s="1502"/>
      <c r="AF93" s="1502"/>
      <c r="AG93" s="1502"/>
      <c r="AH93" s="1502"/>
      <c r="AI93" s="1502"/>
      <c r="AJ93" s="1502"/>
      <c r="AK93" s="1502"/>
      <c r="AL93" s="1502"/>
      <c r="AM93" s="1502"/>
      <c r="AN93" s="1502"/>
      <c r="AO93" s="1502"/>
      <c r="AP93" s="1502"/>
      <c r="AQ93" s="1502"/>
      <c r="AR93" s="1502"/>
      <c r="AS93" s="1502"/>
      <c r="AT93" s="1502"/>
      <c r="AU93" s="1502"/>
      <c r="AV93" s="1502"/>
      <c r="AW93" s="1502"/>
      <c r="AX93" s="1502"/>
      <c r="AY93" s="1502"/>
      <c r="AZ93" s="1502"/>
      <c r="BA93" s="1502"/>
      <c r="BB93" s="1502"/>
      <c r="BC93" s="1502"/>
      <c r="BD93" s="1502"/>
      <c r="BE93" s="1502"/>
      <c r="BF93" s="1502"/>
      <c r="BG93" s="1502"/>
      <c r="BH93" s="1502"/>
      <c r="BI93" s="1502"/>
      <c r="BJ93" s="1502"/>
      <c r="BK93" s="1502"/>
      <c r="BL93" s="1502"/>
      <c r="BM93" s="1502"/>
      <c r="BN93" s="1502"/>
      <c r="BO93" s="1502"/>
      <c r="BP93" s="1502"/>
      <c r="BQ93" s="1502"/>
      <c r="BR93" s="1502"/>
      <c r="BS93" s="1502"/>
      <c r="BT93" s="1502"/>
      <c r="BU93" s="1502"/>
      <c r="BV93" s="1502"/>
      <c r="BW93" s="1502"/>
      <c r="BX93" s="1502"/>
      <c r="BY93" s="1502"/>
      <c r="BZ93" s="1502"/>
      <c r="CA93" s="1502"/>
      <c r="CB93" s="1502"/>
      <c r="CC93" s="1502"/>
      <c r="CD93" s="1502"/>
      <c r="CE93" s="1502"/>
      <c r="CF93" s="1502"/>
      <c r="CG93" s="1502"/>
      <c r="CH93" s="1502"/>
      <c r="CI93" s="1502"/>
      <c r="CJ93" s="1502"/>
      <c r="CK93" s="1502"/>
      <c r="CL93" s="1502"/>
      <c r="CM93" s="1502"/>
      <c r="CN93" s="1502"/>
      <c r="CO93" s="1502"/>
      <c r="CP93" s="1502"/>
      <c r="CQ93" s="1502"/>
      <c r="CR93" s="1502"/>
      <c r="CS93" s="1502"/>
      <c r="CT93" s="1502"/>
      <c r="CU93" s="1502"/>
      <c r="CV93" s="1502"/>
      <c r="CW93" s="1502"/>
      <c r="CX93" s="1502"/>
      <c r="CY93" s="1502"/>
      <c r="CZ93" s="1502"/>
      <c r="DA93" s="1502"/>
      <c r="DB93" s="1502"/>
      <c r="DC93" s="1502"/>
      <c r="DD93" s="1502"/>
      <c r="DE93" s="1502"/>
      <c r="DF93" s="1502"/>
      <c r="DG93" s="1502"/>
      <c r="DH93" s="1502"/>
      <c r="DI93" s="1502"/>
      <c r="DJ93" s="1502"/>
      <c r="DK93" s="1502"/>
      <c r="DL93" s="1502"/>
      <c r="DM93" s="1502"/>
      <c r="DN93" s="1502"/>
      <c r="DO93" s="1502"/>
      <c r="DP93" s="1502"/>
      <c r="DQ93" s="1502"/>
      <c r="DR93" s="1502"/>
      <c r="DS93" s="1502"/>
      <c r="DT93" s="1502"/>
      <c r="DU93" s="1502"/>
      <c r="DV93" s="1502"/>
      <c r="DW93" s="1502"/>
      <c r="DX93" s="1502"/>
      <c r="DY93" s="1502"/>
      <c r="DZ93" s="1502"/>
      <c r="EA93" s="1502"/>
      <c r="EB93" s="1502"/>
      <c r="EC93" s="1502"/>
      <c r="ED93" s="1502"/>
      <c r="EE93" s="1502"/>
      <c r="EF93" s="1502"/>
      <c r="EG93" s="1502"/>
      <c r="EH93" s="1502"/>
      <c r="EI93" s="1502"/>
      <c r="EJ93" s="1502"/>
      <c r="EK93" s="1502"/>
      <c r="EL93" s="1502"/>
      <c r="EM93" s="1502"/>
      <c r="EN93" s="1502"/>
      <c r="EO93" s="1502"/>
      <c r="EP93" s="1502"/>
      <c r="EQ93" s="1502"/>
      <c r="ER93" s="1502"/>
      <c r="ES93" s="1502"/>
      <c r="ET93" s="1502"/>
      <c r="EU93" s="1502"/>
      <c r="EV93" s="1502"/>
      <c r="EW93" s="1502"/>
      <c r="EX93" s="1502"/>
      <c r="EY93" s="1502"/>
      <c r="EZ93" s="1502"/>
      <c r="FA93" s="1502"/>
      <c r="FB93" s="1502"/>
      <c r="FC93" s="1502"/>
      <c r="FD93" s="1502"/>
      <c r="FE93" s="1502"/>
      <c r="FF93" s="1502"/>
      <c r="FG93" s="1502"/>
      <c r="FH93" s="1502"/>
      <c r="FI93" s="1502"/>
      <c r="FJ93" s="1502"/>
      <c r="FK93" s="1502"/>
      <c r="FL93" s="1502"/>
      <c r="FM93" s="1502"/>
      <c r="FN93" s="1502"/>
      <c r="FO93" s="1502"/>
      <c r="FP93" s="1502"/>
      <c r="FQ93" s="1502"/>
      <c r="FR93" s="1502"/>
      <c r="FS93" s="1502"/>
      <c r="FT93" s="1502"/>
      <c r="FU93" s="1502"/>
      <c r="FV93" s="1502"/>
      <c r="FW93" s="1502"/>
      <c r="FX93" s="1502"/>
      <c r="FY93" s="1502"/>
      <c r="FZ93" s="1502"/>
      <c r="GA93" s="1502"/>
      <c r="GB93" s="1502"/>
      <c r="GC93" s="1502"/>
      <c r="GD93" s="1502"/>
      <c r="GE93" s="1502"/>
      <c r="GF93" s="1502"/>
      <c r="GG93" s="1502"/>
      <c r="GH93" s="1502"/>
      <c r="GI93" s="1502"/>
      <c r="GJ93" s="1502"/>
      <c r="GK93" s="1502"/>
      <c r="GL93" s="1502"/>
      <c r="GM93" s="1502"/>
      <c r="GN93" s="1502"/>
      <c r="GO93" s="1502"/>
      <c r="GP93" s="1502"/>
      <c r="GQ93" s="1502"/>
      <c r="GR93" s="1502"/>
      <c r="GS93" s="1502"/>
      <c r="GT93" s="1502"/>
      <c r="GU93" s="1502"/>
      <c r="GV93" s="1502"/>
      <c r="GW93" s="1502"/>
      <c r="GX93" s="1502"/>
      <c r="GY93" s="1502"/>
      <c r="GZ93" s="1502"/>
      <c r="HA93" s="1502"/>
      <c r="HB93" s="1502"/>
      <c r="HC93" s="1502"/>
      <c r="HD93" s="1502"/>
      <c r="HE93" s="1502"/>
      <c r="HF93" s="1502"/>
      <c r="HG93" s="1502"/>
      <c r="HH93" s="1502"/>
      <c r="HI93" s="1502"/>
      <c r="HJ93" s="1502"/>
      <c r="HK93" s="1502"/>
      <c r="HL93" s="1502"/>
      <c r="HM93" s="1502"/>
      <c r="HN93" s="1502"/>
      <c r="HO93" s="1502"/>
      <c r="HP93" s="1502"/>
      <c r="HQ93" s="1502"/>
      <c r="HR93" s="1502"/>
      <c r="HS93" s="1502"/>
      <c r="HT93" s="1502"/>
      <c r="HU93" s="1502"/>
      <c r="HV93" s="1502"/>
      <c r="HW93" s="1502"/>
      <c r="HX93" s="1502"/>
      <c r="HY93" s="1502"/>
      <c r="HZ93" s="1502"/>
      <c r="IA93" s="1502"/>
      <c r="IB93" s="1502"/>
      <c r="IC93" s="1502"/>
      <c r="ID93" s="1502"/>
      <c r="IE93" s="1502"/>
      <c r="IF93" s="1502"/>
      <c r="IG93" s="1502"/>
      <c r="IH93" s="1502"/>
      <c r="II93" s="1502"/>
      <c r="IJ93" s="1502"/>
      <c r="IK93" s="1502"/>
      <c r="IL93" s="1502"/>
      <c r="IM93" s="1502"/>
      <c r="IN93" s="1502"/>
      <c r="IO93" s="1502"/>
      <c r="IP93" s="1502"/>
      <c r="IQ93" s="1502"/>
      <c r="IR93" s="1502"/>
      <c r="IS93" s="1502"/>
      <c r="IT93" s="1502"/>
      <c r="IU93" s="1502"/>
    </row>
    <row r="94" spans="1:255">
      <c r="A94" s="2093">
        <v>15</v>
      </c>
      <c r="B94" s="1484"/>
      <c r="C94" s="1484"/>
      <c r="D94" s="1484"/>
      <c r="E94" s="1826"/>
      <c r="F94" s="1483"/>
      <c r="G94" s="1484"/>
      <c r="H94" s="1484"/>
      <c r="I94" s="1484"/>
      <c r="J94" s="1484"/>
      <c r="K94" s="1798"/>
      <c r="L94" s="1798"/>
      <c r="M94" s="1837">
        <v>15</v>
      </c>
      <c r="N94" s="1483"/>
      <c r="O94" s="1798"/>
      <c r="P94" s="1798"/>
      <c r="Q94" s="1798"/>
      <c r="R94" s="1798">
        <f t="shared" si="2"/>
        <v>0</v>
      </c>
      <c r="S94" s="1837">
        <v>15</v>
      </c>
      <c r="T94" s="1502"/>
      <c r="U94" s="1502"/>
      <c r="V94" s="1502"/>
      <c r="W94" s="1502"/>
      <c r="X94" s="1502"/>
      <c r="Y94" s="1502"/>
      <c r="Z94" s="1502"/>
      <c r="AA94" s="1502"/>
      <c r="AB94" s="1502"/>
      <c r="AC94" s="1502"/>
      <c r="AD94" s="1502"/>
      <c r="AE94" s="1502"/>
      <c r="AF94" s="1502"/>
      <c r="AG94" s="1502"/>
      <c r="AH94" s="1502"/>
      <c r="AI94" s="1502"/>
      <c r="AJ94" s="1502"/>
      <c r="AK94" s="1502"/>
      <c r="AL94" s="1502"/>
      <c r="AM94" s="1502"/>
      <c r="AN94" s="1502"/>
      <c r="AO94" s="1502"/>
      <c r="AP94" s="1502"/>
      <c r="AQ94" s="1502"/>
      <c r="AR94" s="1502"/>
      <c r="AS94" s="1502"/>
      <c r="AT94" s="1502"/>
      <c r="AU94" s="1502"/>
      <c r="AV94" s="1502"/>
      <c r="AW94" s="1502"/>
      <c r="AX94" s="1502"/>
      <c r="AY94" s="1502"/>
      <c r="AZ94" s="1502"/>
      <c r="BA94" s="1502"/>
      <c r="BB94" s="1502"/>
      <c r="BC94" s="1502"/>
      <c r="BD94" s="1502"/>
      <c r="BE94" s="1502"/>
      <c r="BF94" s="1502"/>
      <c r="BG94" s="1502"/>
      <c r="BH94" s="1502"/>
      <c r="BI94" s="1502"/>
      <c r="BJ94" s="1502"/>
      <c r="BK94" s="1502"/>
      <c r="BL94" s="1502"/>
      <c r="BM94" s="1502"/>
      <c r="BN94" s="1502"/>
      <c r="BO94" s="1502"/>
      <c r="BP94" s="1502"/>
      <c r="BQ94" s="1502"/>
      <c r="BR94" s="1502"/>
      <c r="BS94" s="1502"/>
      <c r="BT94" s="1502"/>
      <c r="BU94" s="1502"/>
      <c r="BV94" s="1502"/>
      <c r="BW94" s="1502"/>
      <c r="BX94" s="1502"/>
      <c r="BY94" s="1502"/>
      <c r="BZ94" s="1502"/>
      <c r="CA94" s="1502"/>
      <c r="CB94" s="1502"/>
      <c r="CC94" s="1502"/>
      <c r="CD94" s="1502"/>
      <c r="CE94" s="1502"/>
      <c r="CF94" s="1502"/>
      <c r="CG94" s="1502"/>
      <c r="CH94" s="1502"/>
      <c r="CI94" s="1502"/>
      <c r="CJ94" s="1502"/>
      <c r="CK94" s="1502"/>
      <c r="CL94" s="1502"/>
      <c r="CM94" s="1502"/>
      <c r="CN94" s="1502"/>
      <c r="CO94" s="1502"/>
      <c r="CP94" s="1502"/>
      <c r="CQ94" s="1502"/>
      <c r="CR94" s="1502"/>
      <c r="CS94" s="1502"/>
      <c r="CT94" s="1502"/>
      <c r="CU94" s="1502"/>
      <c r="CV94" s="1502"/>
      <c r="CW94" s="1502"/>
      <c r="CX94" s="1502"/>
      <c r="CY94" s="1502"/>
      <c r="CZ94" s="1502"/>
      <c r="DA94" s="1502"/>
      <c r="DB94" s="1502"/>
      <c r="DC94" s="1502"/>
      <c r="DD94" s="1502"/>
      <c r="DE94" s="1502"/>
      <c r="DF94" s="1502"/>
      <c r="DG94" s="1502"/>
      <c r="DH94" s="1502"/>
      <c r="DI94" s="1502"/>
      <c r="DJ94" s="1502"/>
      <c r="DK94" s="1502"/>
      <c r="DL94" s="1502"/>
      <c r="DM94" s="1502"/>
      <c r="DN94" s="1502"/>
      <c r="DO94" s="1502"/>
      <c r="DP94" s="1502"/>
      <c r="DQ94" s="1502"/>
      <c r="DR94" s="1502"/>
      <c r="DS94" s="1502"/>
      <c r="DT94" s="1502"/>
      <c r="DU94" s="1502"/>
      <c r="DV94" s="1502"/>
      <c r="DW94" s="1502"/>
      <c r="DX94" s="1502"/>
      <c r="DY94" s="1502"/>
      <c r="DZ94" s="1502"/>
      <c r="EA94" s="1502"/>
      <c r="EB94" s="1502"/>
      <c r="EC94" s="1502"/>
      <c r="ED94" s="1502"/>
      <c r="EE94" s="1502"/>
      <c r="EF94" s="1502"/>
      <c r="EG94" s="1502"/>
      <c r="EH94" s="1502"/>
      <c r="EI94" s="1502"/>
      <c r="EJ94" s="1502"/>
      <c r="EK94" s="1502"/>
      <c r="EL94" s="1502"/>
      <c r="EM94" s="1502"/>
      <c r="EN94" s="1502"/>
      <c r="EO94" s="1502"/>
      <c r="EP94" s="1502"/>
      <c r="EQ94" s="1502"/>
      <c r="ER94" s="1502"/>
      <c r="ES94" s="1502"/>
      <c r="ET94" s="1502"/>
      <c r="EU94" s="1502"/>
      <c r="EV94" s="1502"/>
      <c r="EW94" s="1502"/>
      <c r="EX94" s="1502"/>
      <c r="EY94" s="1502"/>
      <c r="EZ94" s="1502"/>
      <c r="FA94" s="1502"/>
      <c r="FB94" s="1502"/>
      <c r="FC94" s="1502"/>
      <c r="FD94" s="1502"/>
      <c r="FE94" s="1502"/>
      <c r="FF94" s="1502"/>
      <c r="FG94" s="1502"/>
      <c r="FH94" s="1502"/>
      <c r="FI94" s="1502"/>
      <c r="FJ94" s="1502"/>
      <c r="FK94" s="1502"/>
      <c r="FL94" s="1502"/>
      <c r="FM94" s="1502"/>
      <c r="FN94" s="1502"/>
      <c r="FO94" s="1502"/>
      <c r="FP94" s="1502"/>
      <c r="FQ94" s="1502"/>
      <c r="FR94" s="1502"/>
      <c r="FS94" s="1502"/>
      <c r="FT94" s="1502"/>
      <c r="FU94" s="1502"/>
      <c r="FV94" s="1502"/>
      <c r="FW94" s="1502"/>
      <c r="FX94" s="1502"/>
      <c r="FY94" s="1502"/>
      <c r="FZ94" s="1502"/>
      <c r="GA94" s="1502"/>
      <c r="GB94" s="1502"/>
      <c r="GC94" s="1502"/>
      <c r="GD94" s="1502"/>
      <c r="GE94" s="1502"/>
      <c r="GF94" s="1502"/>
      <c r="GG94" s="1502"/>
      <c r="GH94" s="1502"/>
      <c r="GI94" s="1502"/>
      <c r="GJ94" s="1502"/>
      <c r="GK94" s="1502"/>
      <c r="GL94" s="1502"/>
      <c r="GM94" s="1502"/>
      <c r="GN94" s="1502"/>
      <c r="GO94" s="1502"/>
      <c r="GP94" s="1502"/>
      <c r="GQ94" s="1502"/>
      <c r="GR94" s="1502"/>
      <c r="GS94" s="1502"/>
      <c r="GT94" s="1502"/>
      <c r="GU94" s="1502"/>
      <c r="GV94" s="1502"/>
      <c r="GW94" s="1502"/>
      <c r="GX94" s="1502"/>
      <c r="GY94" s="1502"/>
      <c r="GZ94" s="1502"/>
      <c r="HA94" s="1502"/>
      <c r="HB94" s="1502"/>
      <c r="HC94" s="1502"/>
      <c r="HD94" s="1502"/>
      <c r="HE94" s="1502"/>
      <c r="HF94" s="1502"/>
      <c r="HG94" s="1502"/>
      <c r="HH94" s="1502"/>
      <c r="HI94" s="1502"/>
      <c r="HJ94" s="1502"/>
      <c r="HK94" s="1502"/>
      <c r="HL94" s="1502"/>
      <c r="HM94" s="1502"/>
      <c r="HN94" s="1502"/>
      <c r="HO94" s="1502"/>
      <c r="HP94" s="1502"/>
      <c r="HQ94" s="1502"/>
      <c r="HR94" s="1502"/>
      <c r="HS94" s="1502"/>
      <c r="HT94" s="1502"/>
      <c r="HU94" s="1502"/>
      <c r="HV94" s="1502"/>
      <c r="HW94" s="1502"/>
      <c r="HX94" s="1502"/>
      <c r="HY94" s="1502"/>
      <c r="HZ94" s="1502"/>
      <c r="IA94" s="1502"/>
      <c r="IB94" s="1502"/>
      <c r="IC94" s="1502"/>
      <c r="ID94" s="1502"/>
      <c r="IE94" s="1502"/>
      <c r="IF94" s="1502"/>
      <c r="IG94" s="1502"/>
      <c r="IH94" s="1502"/>
      <c r="II94" s="1502"/>
      <c r="IJ94" s="1502"/>
      <c r="IK94" s="1502"/>
      <c r="IL94" s="1502"/>
      <c r="IM94" s="1502"/>
      <c r="IN94" s="1502"/>
      <c r="IO94" s="1502"/>
      <c r="IP94" s="1502"/>
      <c r="IQ94" s="1502"/>
      <c r="IR94" s="1502"/>
      <c r="IS94" s="1502"/>
      <c r="IT94" s="1502"/>
      <c r="IU94" s="1502"/>
    </row>
    <row r="95" spans="1:255">
      <c r="A95" s="2093">
        <v>16</v>
      </c>
      <c r="B95" s="1484"/>
      <c r="C95" s="1484"/>
      <c r="D95" s="1484"/>
      <c r="E95" s="1826"/>
      <c r="F95" s="1483"/>
      <c r="G95" s="1484"/>
      <c r="H95" s="1484"/>
      <c r="I95" s="1484"/>
      <c r="J95" s="1484"/>
      <c r="K95" s="1798"/>
      <c r="L95" s="1798"/>
      <c r="M95" s="1837">
        <v>16</v>
      </c>
      <c r="N95" s="1483"/>
      <c r="O95" s="1798"/>
      <c r="P95" s="1798"/>
      <c r="Q95" s="1798"/>
      <c r="R95" s="1798">
        <f t="shared" si="2"/>
        <v>0</v>
      </c>
      <c r="S95" s="1837">
        <v>16</v>
      </c>
      <c r="T95" s="1502"/>
      <c r="U95" s="1502"/>
      <c r="V95" s="1502"/>
      <c r="W95" s="1502"/>
      <c r="X95" s="1502"/>
      <c r="Y95" s="1502"/>
      <c r="Z95" s="1502"/>
      <c r="AA95" s="1502"/>
      <c r="AB95" s="1502"/>
      <c r="AC95" s="1502"/>
      <c r="AD95" s="1502"/>
      <c r="AE95" s="1502"/>
      <c r="AF95" s="1502"/>
      <c r="AG95" s="1502"/>
      <c r="AH95" s="1502"/>
      <c r="AI95" s="1502"/>
      <c r="AJ95" s="1502"/>
      <c r="AK95" s="1502"/>
      <c r="AL95" s="1502"/>
      <c r="AM95" s="1502"/>
      <c r="AN95" s="1502"/>
      <c r="AO95" s="1502"/>
      <c r="AP95" s="1502"/>
      <c r="AQ95" s="1502"/>
      <c r="AR95" s="1502"/>
      <c r="AS95" s="1502"/>
      <c r="AT95" s="1502"/>
      <c r="AU95" s="1502"/>
      <c r="AV95" s="1502"/>
      <c r="AW95" s="1502"/>
      <c r="AX95" s="1502"/>
      <c r="AY95" s="1502"/>
      <c r="AZ95" s="1502"/>
      <c r="BA95" s="1502"/>
      <c r="BB95" s="1502"/>
      <c r="BC95" s="1502"/>
      <c r="BD95" s="1502"/>
      <c r="BE95" s="1502"/>
      <c r="BF95" s="1502"/>
      <c r="BG95" s="1502"/>
      <c r="BH95" s="1502"/>
      <c r="BI95" s="1502"/>
      <c r="BJ95" s="1502"/>
      <c r="BK95" s="1502"/>
      <c r="BL95" s="1502"/>
      <c r="BM95" s="1502"/>
      <c r="BN95" s="1502"/>
      <c r="BO95" s="1502"/>
      <c r="BP95" s="1502"/>
      <c r="BQ95" s="1502"/>
      <c r="BR95" s="1502"/>
      <c r="BS95" s="1502"/>
      <c r="BT95" s="1502"/>
      <c r="BU95" s="1502"/>
      <c r="BV95" s="1502"/>
      <c r="BW95" s="1502"/>
      <c r="BX95" s="1502"/>
      <c r="BY95" s="1502"/>
      <c r="BZ95" s="1502"/>
      <c r="CA95" s="1502"/>
      <c r="CB95" s="1502"/>
      <c r="CC95" s="1502"/>
      <c r="CD95" s="1502"/>
      <c r="CE95" s="1502"/>
      <c r="CF95" s="1502"/>
      <c r="CG95" s="1502"/>
      <c r="CH95" s="1502"/>
      <c r="CI95" s="1502"/>
      <c r="CJ95" s="1502"/>
      <c r="CK95" s="1502"/>
      <c r="CL95" s="1502"/>
      <c r="CM95" s="1502"/>
      <c r="CN95" s="1502"/>
      <c r="CO95" s="1502"/>
      <c r="CP95" s="1502"/>
      <c r="CQ95" s="1502"/>
      <c r="CR95" s="1502"/>
      <c r="CS95" s="1502"/>
      <c r="CT95" s="1502"/>
      <c r="CU95" s="1502"/>
      <c r="CV95" s="1502"/>
      <c r="CW95" s="1502"/>
      <c r="CX95" s="1502"/>
      <c r="CY95" s="1502"/>
      <c r="CZ95" s="1502"/>
      <c r="DA95" s="1502"/>
      <c r="DB95" s="1502"/>
      <c r="DC95" s="1502"/>
      <c r="DD95" s="1502"/>
      <c r="DE95" s="1502"/>
      <c r="DF95" s="1502"/>
      <c r="DG95" s="1502"/>
      <c r="DH95" s="1502"/>
      <c r="DI95" s="1502"/>
      <c r="DJ95" s="1502"/>
      <c r="DK95" s="1502"/>
      <c r="DL95" s="1502"/>
      <c r="DM95" s="1502"/>
      <c r="DN95" s="1502"/>
      <c r="DO95" s="1502"/>
      <c r="DP95" s="1502"/>
      <c r="DQ95" s="1502"/>
      <c r="DR95" s="1502"/>
      <c r="DS95" s="1502"/>
      <c r="DT95" s="1502"/>
      <c r="DU95" s="1502"/>
      <c r="DV95" s="1502"/>
      <c r="DW95" s="1502"/>
      <c r="DX95" s="1502"/>
      <c r="DY95" s="1502"/>
      <c r="DZ95" s="1502"/>
      <c r="EA95" s="1502"/>
      <c r="EB95" s="1502"/>
      <c r="EC95" s="1502"/>
      <c r="ED95" s="1502"/>
      <c r="EE95" s="1502"/>
      <c r="EF95" s="1502"/>
      <c r="EG95" s="1502"/>
      <c r="EH95" s="1502"/>
      <c r="EI95" s="1502"/>
      <c r="EJ95" s="1502"/>
      <c r="EK95" s="1502"/>
      <c r="EL95" s="1502"/>
      <c r="EM95" s="1502"/>
      <c r="EN95" s="1502"/>
      <c r="EO95" s="1502"/>
      <c r="EP95" s="1502"/>
      <c r="EQ95" s="1502"/>
      <c r="ER95" s="1502"/>
      <c r="ES95" s="1502"/>
      <c r="ET95" s="1502"/>
      <c r="EU95" s="1502"/>
      <c r="EV95" s="1502"/>
      <c r="EW95" s="1502"/>
      <c r="EX95" s="1502"/>
      <c r="EY95" s="1502"/>
      <c r="EZ95" s="1502"/>
      <c r="FA95" s="1502"/>
      <c r="FB95" s="1502"/>
      <c r="FC95" s="1502"/>
      <c r="FD95" s="1502"/>
      <c r="FE95" s="1502"/>
      <c r="FF95" s="1502"/>
      <c r="FG95" s="1502"/>
      <c r="FH95" s="1502"/>
      <c r="FI95" s="1502"/>
      <c r="FJ95" s="1502"/>
      <c r="FK95" s="1502"/>
      <c r="FL95" s="1502"/>
      <c r="FM95" s="1502"/>
      <c r="FN95" s="1502"/>
      <c r="FO95" s="1502"/>
      <c r="FP95" s="1502"/>
      <c r="FQ95" s="1502"/>
      <c r="FR95" s="1502"/>
      <c r="FS95" s="1502"/>
      <c r="FT95" s="1502"/>
      <c r="FU95" s="1502"/>
      <c r="FV95" s="1502"/>
      <c r="FW95" s="1502"/>
      <c r="FX95" s="1502"/>
      <c r="FY95" s="1502"/>
      <c r="FZ95" s="1502"/>
      <c r="GA95" s="1502"/>
      <c r="GB95" s="1502"/>
      <c r="GC95" s="1502"/>
      <c r="GD95" s="1502"/>
      <c r="GE95" s="1502"/>
      <c r="GF95" s="1502"/>
      <c r="GG95" s="1502"/>
      <c r="GH95" s="1502"/>
      <c r="GI95" s="1502"/>
      <c r="GJ95" s="1502"/>
      <c r="GK95" s="1502"/>
      <c r="GL95" s="1502"/>
      <c r="GM95" s="1502"/>
      <c r="GN95" s="1502"/>
      <c r="GO95" s="1502"/>
      <c r="GP95" s="1502"/>
      <c r="GQ95" s="1502"/>
      <c r="GR95" s="1502"/>
      <c r="GS95" s="1502"/>
      <c r="GT95" s="1502"/>
      <c r="GU95" s="1502"/>
      <c r="GV95" s="1502"/>
      <c r="GW95" s="1502"/>
      <c r="GX95" s="1502"/>
      <c r="GY95" s="1502"/>
      <c r="GZ95" s="1502"/>
      <c r="HA95" s="1502"/>
      <c r="HB95" s="1502"/>
      <c r="HC95" s="1502"/>
      <c r="HD95" s="1502"/>
      <c r="HE95" s="1502"/>
      <c r="HF95" s="1502"/>
      <c r="HG95" s="1502"/>
      <c r="HH95" s="1502"/>
      <c r="HI95" s="1502"/>
      <c r="HJ95" s="1502"/>
      <c r="HK95" s="1502"/>
      <c r="HL95" s="1502"/>
      <c r="HM95" s="1502"/>
      <c r="HN95" s="1502"/>
      <c r="HO95" s="1502"/>
      <c r="HP95" s="1502"/>
      <c r="HQ95" s="1502"/>
      <c r="HR95" s="1502"/>
      <c r="HS95" s="1502"/>
      <c r="HT95" s="1502"/>
      <c r="HU95" s="1502"/>
      <c r="HV95" s="1502"/>
      <c r="HW95" s="1502"/>
      <c r="HX95" s="1502"/>
      <c r="HY95" s="1502"/>
      <c r="HZ95" s="1502"/>
      <c r="IA95" s="1502"/>
      <c r="IB95" s="1502"/>
      <c r="IC95" s="1502"/>
      <c r="ID95" s="1502"/>
      <c r="IE95" s="1502"/>
      <c r="IF95" s="1502"/>
      <c r="IG95" s="1502"/>
      <c r="IH95" s="1502"/>
      <c r="II95" s="1502"/>
      <c r="IJ95" s="1502"/>
      <c r="IK95" s="1502"/>
      <c r="IL95" s="1502"/>
      <c r="IM95" s="1502"/>
      <c r="IN95" s="1502"/>
      <c r="IO95" s="1502"/>
      <c r="IP95" s="1502"/>
      <c r="IQ95" s="1502"/>
      <c r="IR95" s="1502"/>
      <c r="IS95" s="1502"/>
      <c r="IT95" s="1502"/>
      <c r="IU95" s="1502"/>
    </row>
    <row r="96" spans="1:255">
      <c r="A96" s="2093">
        <v>17</v>
      </c>
      <c r="B96" s="1484"/>
      <c r="C96" s="1484"/>
      <c r="D96" s="1484"/>
      <c r="E96" s="1826"/>
      <c r="F96" s="1483"/>
      <c r="G96" s="1484"/>
      <c r="H96" s="1484"/>
      <c r="I96" s="1484"/>
      <c r="J96" s="1484"/>
      <c r="K96" s="1798"/>
      <c r="L96" s="1798"/>
      <c r="M96" s="1837">
        <v>17</v>
      </c>
      <c r="N96" s="1483"/>
      <c r="O96" s="1798"/>
      <c r="P96" s="1798"/>
      <c r="Q96" s="1798"/>
      <c r="R96" s="1798">
        <f t="shared" si="2"/>
        <v>0</v>
      </c>
      <c r="S96" s="1837">
        <v>17</v>
      </c>
      <c r="T96" s="1502"/>
      <c r="U96" s="1502"/>
      <c r="V96" s="1502"/>
      <c r="W96" s="1502"/>
      <c r="X96" s="1502"/>
      <c r="Y96" s="1502"/>
      <c r="Z96" s="1502"/>
      <c r="AA96" s="1502"/>
      <c r="AB96" s="1502"/>
      <c r="AC96" s="1502"/>
      <c r="AD96" s="1502"/>
      <c r="AE96" s="1502"/>
      <c r="AF96" s="1502"/>
      <c r="AG96" s="1502"/>
      <c r="AH96" s="1502"/>
      <c r="AI96" s="1502"/>
      <c r="AJ96" s="1502"/>
      <c r="AK96" s="1502"/>
      <c r="AL96" s="1502"/>
      <c r="AM96" s="1502"/>
      <c r="AN96" s="1502"/>
      <c r="AO96" s="1502"/>
      <c r="AP96" s="1502"/>
      <c r="AQ96" s="1502"/>
      <c r="AR96" s="1502"/>
      <c r="AS96" s="1502"/>
      <c r="AT96" s="1502"/>
      <c r="AU96" s="1502"/>
      <c r="AV96" s="1502"/>
      <c r="AW96" s="1502"/>
      <c r="AX96" s="1502"/>
      <c r="AY96" s="1502"/>
      <c r="AZ96" s="1502"/>
      <c r="BA96" s="1502"/>
      <c r="BB96" s="1502"/>
      <c r="BC96" s="1502"/>
      <c r="BD96" s="1502"/>
      <c r="BE96" s="1502"/>
      <c r="BF96" s="1502"/>
      <c r="BG96" s="1502"/>
      <c r="BH96" s="1502"/>
      <c r="BI96" s="1502"/>
      <c r="BJ96" s="1502"/>
      <c r="BK96" s="1502"/>
      <c r="BL96" s="1502"/>
      <c r="BM96" s="1502"/>
      <c r="BN96" s="1502"/>
      <c r="BO96" s="1502"/>
      <c r="BP96" s="1502"/>
      <c r="BQ96" s="1502"/>
      <c r="BR96" s="1502"/>
      <c r="BS96" s="1502"/>
      <c r="BT96" s="1502"/>
      <c r="BU96" s="1502"/>
      <c r="BV96" s="1502"/>
      <c r="BW96" s="1502"/>
      <c r="BX96" s="1502"/>
      <c r="BY96" s="1502"/>
      <c r="BZ96" s="1502"/>
      <c r="CA96" s="1502"/>
      <c r="CB96" s="1502"/>
      <c r="CC96" s="1502"/>
      <c r="CD96" s="1502"/>
      <c r="CE96" s="1502"/>
      <c r="CF96" s="1502"/>
      <c r="CG96" s="1502"/>
      <c r="CH96" s="1502"/>
      <c r="CI96" s="1502"/>
      <c r="CJ96" s="1502"/>
      <c r="CK96" s="1502"/>
      <c r="CL96" s="1502"/>
      <c r="CM96" s="1502"/>
      <c r="CN96" s="1502"/>
      <c r="CO96" s="1502"/>
      <c r="CP96" s="1502"/>
      <c r="CQ96" s="1502"/>
      <c r="CR96" s="1502"/>
      <c r="CS96" s="1502"/>
      <c r="CT96" s="1502"/>
      <c r="CU96" s="1502"/>
      <c r="CV96" s="1502"/>
      <c r="CW96" s="1502"/>
      <c r="CX96" s="1502"/>
      <c r="CY96" s="1502"/>
      <c r="CZ96" s="1502"/>
      <c r="DA96" s="1502"/>
      <c r="DB96" s="1502"/>
      <c r="DC96" s="1502"/>
      <c r="DD96" s="1502"/>
      <c r="DE96" s="1502"/>
      <c r="DF96" s="1502"/>
      <c r="DG96" s="1502"/>
      <c r="DH96" s="1502"/>
      <c r="DI96" s="1502"/>
      <c r="DJ96" s="1502"/>
      <c r="DK96" s="1502"/>
      <c r="DL96" s="1502"/>
      <c r="DM96" s="1502"/>
      <c r="DN96" s="1502"/>
      <c r="DO96" s="1502"/>
      <c r="DP96" s="1502"/>
      <c r="DQ96" s="1502"/>
      <c r="DR96" s="1502"/>
      <c r="DS96" s="1502"/>
      <c r="DT96" s="1502"/>
      <c r="DU96" s="1502"/>
      <c r="DV96" s="1502"/>
      <c r="DW96" s="1502"/>
      <c r="DX96" s="1502"/>
      <c r="DY96" s="1502"/>
      <c r="DZ96" s="1502"/>
      <c r="EA96" s="1502"/>
      <c r="EB96" s="1502"/>
      <c r="EC96" s="1502"/>
      <c r="ED96" s="1502"/>
      <c r="EE96" s="1502"/>
      <c r="EF96" s="1502"/>
      <c r="EG96" s="1502"/>
      <c r="EH96" s="1502"/>
      <c r="EI96" s="1502"/>
      <c r="EJ96" s="1502"/>
      <c r="EK96" s="1502"/>
      <c r="EL96" s="1502"/>
      <c r="EM96" s="1502"/>
      <c r="EN96" s="1502"/>
      <c r="EO96" s="1502"/>
      <c r="EP96" s="1502"/>
      <c r="EQ96" s="1502"/>
      <c r="ER96" s="1502"/>
      <c r="ES96" s="1502"/>
      <c r="ET96" s="1502"/>
      <c r="EU96" s="1502"/>
      <c r="EV96" s="1502"/>
      <c r="EW96" s="1502"/>
      <c r="EX96" s="1502"/>
      <c r="EY96" s="1502"/>
      <c r="EZ96" s="1502"/>
      <c r="FA96" s="1502"/>
      <c r="FB96" s="1502"/>
      <c r="FC96" s="1502"/>
      <c r="FD96" s="1502"/>
      <c r="FE96" s="1502"/>
      <c r="FF96" s="1502"/>
      <c r="FG96" s="1502"/>
      <c r="FH96" s="1502"/>
      <c r="FI96" s="1502"/>
      <c r="FJ96" s="1502"/>
      <c r="FK96" s="1502"/>
      <c r="FL96" s="1502"/>
      <c r="FM96" s="1502"/>
      <c r="FN96" s="1502"/>
      <c r="FO96" s="1502"/>
      <c r="FP96" s="1502"/>
      <c r="FQ96" s="1502"/>
      <c r="FR96" s="1502"/>
      <c r="FS96" s="1502"/>
      <c r="FT96" s="1502"/>
      <c r="FU96" s="1502"/>
      <c r="FV96" s="1502"/>
      <c r="FW96" s="1502"/>
      <c r="FX96" s="1502"/>
      <c r="FY96" s="1502"/>
      <c r="FZ96" s="1502"/>
      <c r="GA96" s="1502"/>
      <c r="GB96" s="1502"/>
      <c r="GC96" s="1502"/>
      <c r="GD96" s="1502"/>
      <c r="GE96" s="1502"/>
      <c r="GF96" s="1502"/>
      <c r="GG96" s="1502"/>
      <c r="GH96" s="1502"/>
      <c r="GI96" s="1502"/>
      <c r="GJ96" s="1502"/>
      <c r="GK96" s="1502"/>
      <c r="GL96" s="1502"/>
      <c r="GM96" s="1502"/>
      <c r="GN96" s="1502"/>
      <c r="GO96" s="1502"/>
      <c r="GP96" s="1502"/>
      <c r="GQ96" s="1502"/>
      <c r="GR96" s="1502"/>
      <c r="GS96" s="1502"/>
      <c r="GT96" s="1502"/>
      <c r="GU96" s="1502"/>
      <c r="GV96" s="1502"/>
      <c r="GW96" s="1502"/>
      <c r="GX96" s="1502"/>
      <c r="GY96" s="1502"/>
      <c r="GZ96" s="1502"/>
      <c r="HA96" s="1502"/>
      <c r="HB96" s="1502"/>
      <c r="HC96" s="1502"/>
      <c r="HD96" s="1502"/>
      <c r="HE96" s="1502"/>
      <c r="HF96" s="1502"/>
      <c r="HG96" s="1502"/>
      <c r="HH96" s="1502"/>
      <c r="HI96" s="1502"/>
      <c r="HJ96" s="1502"/>
      <c r="HK96" s="1502"/>
      <c r="HL96" s="1502"/>
      <c r="HM96" s="1502"/>
      <c r="HN96" s="1502"/>
      <c r="HO96" s="1502"/>
      <c r="HP96" s="1502"/>
      <c r="HQ96" s="1502"/>
      <c r="HR96" s="1502"/>
      <c r="HS96" s="1502"/>
      <c r="HT96" s="1502"/>
      <c r="HU96" s="1502"/>
      <c r="HV96" s="1502"/>
      <c r="HW96" s="1502"/>
      <c r="HX96" s="1502"/>
      <c r="HY96" s="1502"/>
      <c r="HZ96" s="1502"/>
      <c r="IA96" s="1502"/>
      <c r="IB96" s="1502"/>
      <c r="IC96" s="1502"/>
      <c r="ID96" s="1502"/>
      <c r="IE96" s="1502"/>
      <c r="IF96" s="1502"/>
      <c r="IG96" s="1502"/>
      <c r="IH96" s="1502"/>
      <c r="II96" s="1502"/>
      <c r="IJ96" s="1502"/>
      <c r="IK96" s="1502"/>
      <c r="IL96" s="1502"/>
      <c r="IM96" s="1502"/>
      <c r="IN96" s="1502"/>
      <c r="IO96" s="1502"/>
      <c r="IP96" s="1502"/>
      <c r="IQ96" s="1502"/>
      <c r="IR96" s="1502"/>
      <c r="IS96" s="1502"/>
      <c r="IT96" s="1502"/>
      <c r="IU96" s="1502"/>
    </row>
    <row r="97" spans="1:255">
      <c r="A97" s="2093">
        <v>18</v>
      </c>
      <c r="B97" s="1484"/>
      <c r="C97" s="1484"/>
      <c r="D97" s="1484"/>
      <c r="E97" s="1826"/>
      <c r="F97" s="1483"/>
      <c r="G97" s="1484"/>
      <c r="H97" s="1484"/>
      <c r="I97" s="1484"/>
      <c r="J97" s="1484"/>
      <c r="K97" s="1798"/>
      <c r="L97" s="1798"/>
      <c r="M97" s="1837">
        <v>18</v>
      </c>
      <c r="N97" s="1483"/>
      <c r="O97" s="1798"/>
      <c r="P97" s="1798"/>
      <c r="Q97" s="1798"/>
      <c r="R97" s="1798">
        <f t="shared" si="2"/>
        <v>0</v>
      </c>
      <c r="S97" s="1837">
        <v>18</v>
      </c>
      <c r="T97" s="1502"/>
      <c r="U97" s="1502"/>
      <c r="V97" s="1502"/>
      <c r="W97" s="1502"/>
      <c r="X97" s="1502"/>
      <c r="Y97" s="1502"/>
      <c r="Z97" s="1502"/>
      <c r="AA97" s="1502"/>
      <c r="AB97" s="1502"/>
      <c r="AC97" s="1502"/>
      <c r="AD97" s="1502"/>
      <c r="AE97" s="1502"/>
      <c r="AF97" s="1502"/>
      <c r="AG97" s="1502"/>
      <c r="AH97" s="1502"/>
      <c r="AI97" s="1502"/>
      <c r="AJ97" s="1502"/>
      <c r="AK97" s="1502"/>
      <c r="AL97" s="1502"/>
      <c r="AM97" s="1502"/>
      <c r="AN97" s="1502"/>
      <c r="AO97" s="1502"/>
      <c r="AP97" s="1502"/>
      <c r="AQ97" s="1502"/>
      <c r="AR97" s="1502"/>
      <c r="AS97" s="1502"/>
      <c r="AT97" s="1502"/>
      <c r="AU97" s="1502"/>
      <c r="AV97" s="1502"/>
      <c r="AW97" s="1502"/>
      <c r="AX97" s="1502"/>
      <c r="AY97" s="1502"/>
      <c r="AZ97" s="1502"/>
      <c r="BA97" s="1502"/>
      <c r="BB97" s="1502"/>
      <c r="BC97" s="1502"/>
      <c r="BD97" s="1502"/>
      <c r="BE97" s="1502"/>
      <c r="BF97" s="1502"/>
      <c r="BG97" s="1502"/>
      <c r="BH97" s="1502"/>
      <c r="BI97" s="1502"/>
      <c r="BJ97" s="1502"/>
      <c r="BK97" s="1502"/>
      <c r="BL97" s="1502"/>
      <c r="BM97" s="1502"/>
      <c r="BN97" s="1502"/>
      <c r="BO97" s="1502"/>
      <c r="BP97" s="1502"/>
      <c r="BQ97" s="1502"/>
      <c r="BR97" s="1502"/>
      <c r="BS97" s="1502"/>
      <c r="BT97" s="1502"/>
      <c r="BU97" s="1502"/>
      <c r="BV97" s="1502"/>
      <c r="BW97" s="1502"/>
      <c r="BX97" s="1502"/>
      <c r="BY97" s="1502"/>
      <c r="BZ97" s="1502"/>
      <c r="CA97" s="1502"/>
      <c r="CB97" s="1502"/>
      <c r="CC97" s="1502"/>
      <c r="CD97" s="1502"/>
      <c r="CE97" s="1502"/>
      <c r="CF97" s="1502"/>
      <c r="CG97" s="1502"/>
      <c r="CH97" s="1502"/>
      <c r="CI97" s="1502"/>
      <c r="CJ97" s="1502"/>
      <c r="CK97" s="1502"/>
      <c r="CL97" s="1502"/>
      <c r="CM97" s="1502"/>
      <c r="CN97" s="1502"/>
      <c r="CO97" s="1502"/>
      <c r="CP97" s="1502"/>
      <c r="CQ97" s="1502"/>
      <c r="CR97" s="1502"/>
      <c r="CS97" s="1502"/>
      <c r="CT97" s="1502"/>
      <c r="CU97" s="1502"/>
      <c r="CV97" s="1502"/>
      <c r="CW97" s="1502"/>
      <c r="CX97" s="1502"/>
      <c r="CY97" s="1502"/>
      <c r="CZ97" s="1502"/>
      <c r="DA97" s="1502"/>
      <c r="DB97" s="1502"/>
      <c r="DC97" s="1502"/>
      <c r="DD97" s="1502"/>
      <c r="DE97" s="1502"/>
      <c r="DF97" s="1502"/>
      <c r="DG97" s="1502"/>
      <c r="DH97" s="1502"/>
      <c r="DI97" s="1502"/>
      <c r="DJ97" s="1502"/>
      <c r="DK97" s="1502"/>
      <c r="DL97" s="1502"/>
      <c r="DM97" s="1502"/>
      <c r="DN97" s="1502"/>
      <c r="DO97" s="1502"/>
      <c r="DP97" s="1502"/>
      <c r="DQ97" s="1502"/>
      <c r="DR97" s="1502"/>
      <c r="DS97" s="1502"/>
      <c r="DT97" s="1502"/>
      <c r="DU97" s="1502"/>
      <c r="DV97" s="1502"/>
      <c r="DW97" s="1502"/>
      <c r="DX97" s="1502"/>
      <c r="DY97" s="1502"/>
      <c r="DZ97" s="1502"/>
      <c r="EA97" s="1502"/>
      <c r="EB97" s="1502"/>
      <c r="EC97" s="1502"/>
      <c r="ED97" s="1502"/>
      <c r="EE97" s="1502"/>
      <c r="EF97" s="1502"/>
      <c r="EG97" s="1502"/>
      <c r="EH97" s="1502"/>
      <c r="EI97" s="1502"/>
      <c r="EJ97" s="1502"/>
      <c r="EK97" s="1502"/>
      <c r="EL97" s="1502"/>
      <c r="EM97" s="1502"/>
      <c r="EN97" s="1502"/>
      <c r="EO97" s="1502"/>
      <c r="EP97" s="1502"/>
      <c r="EQ97" s="1502"/>
      <c r="ER97" s="1502"/>
      <c r="ES97" s="1502"/>
      <c r="ET97" s="1502"/>
      <c r="EU97" s="1502"/>
      <c r="EV97" s="1502"/>
      <c r="EW97" s="1502"/>
      <c r="EX97" s="1502"/>
      <c r="EY97" s="1502"/>
      <c r="EZ97" s="1502"/>
      <c r="FA97" s="1502"/>
      <c r="FB97" s="1502"/>
      <c r="FC97" s="1502"/>
      <c r="FD97" s="1502"/>
      <c r="FE97" s="1502"/>
      <c r="FF97" s="1502"/>
      <c r="FG97" s="1502"/>
      <c r="FH97" s="1502"/>
      <c r="FI97" s="1502"/>
      <c r="FJ97" s="1502"/>
      <c r="FK97" s="1502"/>
      <c r="FL97" s="1502"/>
      <c r="FM97" s="1502"/>
      <c r="FN97" s="1502"/>
      <c r="FO97" s="1502"/>
      <c r="FP97" s="1502"/>
      <c r="FQ97" s="1502"/>
      <c r="FR97" s="1502"/>
      <c r="FS97" s="1502"/>
      <c r="FT97" s="1502"/>
      <c r="FU97" s="1502"/>
      <c r="FV97" s="1502"/>
      <c r="FW97" s="1502"/>
      <c r="FX97" s="1502"/>
      <c r="FY97" s="1502"/>
      <c r="FZ97" s="1502"/>
      <c r="GA97" s="1502"/>
      <c r="GB97" s="1502"/>
      <c r="GC97" s="1502"/>
      <c r="GD97" s="1502"/>
      <c r="GE97" s="1502"/>
      <c r="GF97" s="1502"/>
      <c r="GG97" s="1502"/>
      <c r="GH97" s="1502"/>
      <c r="GI97" s="1502"/>
      <c r="GJ97" s="1502"/>
      <c r="GK97" s="1502"/>
      <c r="GL97" s="1502"/>
      <c r="GM97" s="1502"/>
      <c r="GN97" s="1502"/>
      <c r="GO97" s="1502"/>
      <c r="GP97" s="1502"/>
      <c r="GQ97" s="1502"/>
      <c r="GR97" s="1502"/>
      <c r="GS97" s="1502"/>
      <c r="GT97" s="1502"/>
      <c r="GU97" s="1502"/>
      <c r="GV97" s="1502"/>
      <c r="GW97" s="1502"/>
      <c r="GX97" s="1502"/>
      <c r="GY97" s="1502"/>
      <c r="GZ97" s="1502"/>
      <c r="HA97" s="1502"/>
      <c r="HB97" s="1502"/>
      <c r="HC97" s="1502"/>
      <c r="HD97" s="1502"/>
      <c r="HE97" s="1502"/>
      <c r="HF97" s="1502"/>
      <c r="HG97" s="1502"/>
      <c r="HH97" s="1502"/>
      <c r="HI97" s="1502"/>
      <c r="HJ97" s="1502"/>
      <c r="HK97" s="1502"/>
      <c r="HL97" s="1502"/>
      <c r="HM97" s="1502"/>
      <c r="HN97" s="1502"/>
      <c r="HO97" s="1502"/>
      <c r="HP97" s="1502"/>
      <c r="HQ97" s="1502"/>
      <c r="HR97" s="1502"/>
      <c r="HS97" s="1502"/>
      <c r="HT97" s="1502"/>
      <c r="HU97" s="1502"/>
      <c r="HV97" s="1502"/>
      <c r="HW97" s="1502"/>
      <c r="HX97" s="1502"/>
      <c r="HY97" s="1502"/>
      <c r="HZ97" s="1502"/>
      <c r="IA97" s="1502"/>
      <c r="IB97" s="1502"/>
      <c r="IC97" s="1502"/>
      <c r="ID97" s="1502"/>
      <c r="IE97" s="1502"/>
      <c r="IF97" s="1502"/>
      <c r="IG97" s="1502"/>
      <c r="IH97" s="1502"/>
      <c r="II97" s="1502"/>
      <c r="IJ97" s="1502"/>
      <c r="IK97" s="1502"/>
      <c r="IL97" s="1502"/>
      <c r="IM97" s="1502"/>
      <c r="IN97" s="1502"/>
      <c r="IO97" s="1502"/>
      <c r="IP97" s="1502"/>
      <c r="IQ97" s="1502"/>
      <c r="IR97" s="1502"/>
      <c r="IS97" s="1502"/>
      <c r="IT97" s="1502"/>
      <c r="IU97" s="1502"/>
    </row>
    <row r="98" spans="1:255">
      <c r="A98" s="2093">
        <v>19</v>
      </c>
      <c r="B98" s="1484"/>
      <c r="C98" s="1484"/>
      <c r="D98" s="1484"/>
      <c r="E98" s="1826"/>
      <c r="F98" s="1483"/>
      <c r="G98" s="1484"/>
      <c r="H98" s="1484"/>
      <c r="I98" s="1484"/>
      <c r="J98" s="1484"/>
      <c r="K98" s="1798"/>
      <c r="L98" s="1798"/>
      <c r="M98" s="1837">
        <v>19</v>
      </c>
      <c r="N98" s="1483"/>
      <c r="O98" s="1798"/>
      <c r="P98" s="1798"/>
      <c r="Q98" s="1798"/>
      <c r="R98" s="1798">
        <f t="shared" si="2"/>
        <v>0</v>
      </c>
      <c r="S98" s="1837">
        <v>19</v>
      </c>
      <c r="T98" s="1502"/>
      <c r="U98" s="1502"/>
      <c r="V98" s="1502"/>
      <c r="W98" s="1502"/>
      <c r="X98" s="1502"/>
      <c r="Y98" s="1502"/>
      <c r="Z98" s="1502"/>
      <c r="AA98" s="1502"/>
      <c r="AB98" s="1502"/>
      <c r="AC98" s="1502"/>
      <c r="AD98" s="1502"/>
      <c r="AE98" s="1502"/>
      <c r="AF98" s="1502"/>
      <c r="AG98" s="1502"/>
      <c r="AH98" s="1502"/>
      <c r="AI98" s="1502"/>
      <c r="AJ98" s="1502"/>
      <c r="AK98" s="1502"/>
      <c r="AL98" s="1502"/>
      <c r="AM98" s="1502"/>
      <c r="AN98" s="1502"/>
      <c r="AO98" s="1502"/>
      <c r="AP98" s="1502"/>
      <c r="AQ98" s="1502"/>
      <c r="AR98" s="1502"/>
      <c r="AS98" s="1502"/>
      <c r="AT98" s="1502"/>
      <c r="AU98" s="1502"/>
      <c r="AV98" s="1502"/>
      <c r="AW98" s="1502"/>
      <c r="AX98" s="1502"/>
      <c r="AY98" s="1502"/>
      <c r="AZ98" s="1502"/>
      <c r="BA98" s="1502"/>
      <c r="BB98" s="1502"/>
      <c r="BC98" s="1502"/>
      <c r="BD98" s="1502"/>
      <c r="BE98" s="1502"/>
      <c r="BF98" s="1502"/>
      <c r="BG98" s="1502"/>
      <c r="BH98" s="1502"/>
      <c r="BI98" s="1502"/>
      <c r="BJ98" s="1502"/>
      <c r="BK98" s="1502"/>
      <c r="BL98" s="1502"/>
      <c r="BM98" s="1502"/>
      <c r="BN98" s="1502"/>
      <c r="BO98" s="1502"/>
      <c r="BP98" s="1502"/>
      <c r="BQ98" s="1502"/>
      <c r="BR98" s="1502"/>
      <c r="BS98" s="1502"/>
      <c r="BT98" s="1502"/>
      <c r="BU98" s="1502"/>
      <c r="BV98" s="1502"/>
      <c r="BW98" s="1502"/>
      <c r="BX98" s="1502"/>
      <c r="BY98" s="1502"/>
      <c r="BZ98" s="1502"/>
      <c r="CA98" s="1502"/>
      <c r="CB98" s="1502"/>
      <c r="CC98" s="1502"/>
      <c r="CD98" s="1502"/>
      <c r="CE98" s="1502"/>
      <c r="CF98" s="1502"/>
      <c r="CG98" s="1502"/>
      <c r="CH98" s="1502"/>
      <c r="CI98" s="1502"/>
      <c r="CJ98" s="1502"/>
      <c r="CK98" s="1502"/>
      <c r="CL98" s="1502"/>
      <c r="CM98" s="1502"/>
      <c r="CN98" s="1502"/>
      <c r="CO98" s="1502"/>
      <c r="CP98" s="1502"/>
      <c r="CQ98" s="1502"/>
      <c r="CR98" s="1502"/>
      <c r="CS98" s="1502"/>
      <c r="CT98" s="1502"/>
      <c r="CU98" s="1502"/>
      <c r="CV98" s="1502"/>
      <c r="CW98" s="1502"/>
      <c r="CX98" s="1502"/>
      <c r="CY98" s="1502"/>
      <c r="CZ98" s="1502"/>
      <c r="DA98" s="1502"/>
      <c r="DB98" s="1502"/>
      <c r="DC98" s="1502"/>
      <c r="DD98" s="1502"/>
      <c r="DE98" s="1502"/>
      <c r="DF98" s="1502"/>
      <c r="DG98" s="1502"/>
      <c r="DH98" s="1502"/>
      <c r="DI98" s="1502"/>
      <c r="DJ98" s="1502"/>
      <c r="DK98" s="1502"/>
      <c r="DL98" s="1502"/>
      <c r="DM98" s="1502"/>
      <c r="DN98" s="1502"/>
      <c r="DO98" s="1502"/>
      <c r="DP98" s="1502"/>
      <c r="DQ98" s="1502"/>
      <c r="DR98" s="1502"/>
      <c r="DS98" s="1502"/>
      <c r="DT98" s="1502"/>
      <c r="DU98" s="1502"/>
      <c r="DV98" s="1502"/>
      <c r="DW98" s="1502"/>
      <c r="DX98" s="1502"/>
      <c r="DY98" s="1502"/>
      <c r="DZ98" s="1502"/>
      <c r="EA98" s="1502"/>
      <c r="EB98" s="1502"/>
      <c r="EC98" s="1502"/>
      <c r="ED98" s="1502"/>
      <c r="EE98" s="1502"/>
      <c r="EF98" s="1502"/>
      <c r="EG98" s="1502"/>
      <c r="EH98" s="1502"/>
      <c r="EI98" s="1502"/>
      <c r="EJ98" s="1502"/>
      <c r="EK98" s="1502"/>
      <c r="EL98" s="1502"/>
      <c r="EM98" s="1502"/>
      <c r="EN98" s="1502"/>
      <c r="EO98" s="1502"/>
      <c r="EP98" s="1502"/>
      <c r="EQ98" s="1502"/>
      <c r="ER98" s="1502"/>
      <c r="ES98" s="1502"/>
      <c r="ET98" s="1502"/>
      <c r="EU98" s="1502"/>
      <c r="EV98" s="1502"/>
      <c r="EW98" s="1502"/>
      <c r="EX98" s="1502"/>
      <c r="EY98" s="1502"/>
      <c r="EZ98" s="1502"/>
      <c r="FA98" s="1502"/>
      <c r="FB98" s="1502"/>
      <c r="FC98" s="1502"/>
      <c r="FD98" s="1502"/>
      <c r="FE98" s="1502"/>
      <c r="FF98" s="1502"/>
      <c r="FG98" s="1502"/>
      <c r="FH98" s="1502"/>
      <c r="FI98" s="1502"/>
      <c r="FJ98" s="1502"/>
      <c r="FK98" s="1502"/>
      <c r="FL98" s="1502"/>
      <c r="FM98" s="1502"/>
      <c r="FN98" s="1502"/>
      <c r="FO98" s="1502"/>
      <c r="FP98" s="1502"/>
      <c r="FQ98" s="1502"/>
      <c r="FR98" s="1502"/>
      <c r="FS98" s="1502"/>
      <c r="FT98" s="1502"/>
      <c r="FU98" s="1502"/>
      <c r="FV98" s="1502"/>
      <c r="FW98" s="1502"/>
      <c r="FX98" s="1502"/>
      <c r="FY98" s="1502"/>
      <c r="FZ98" s="1502"/>
      <c r="GA98" s="1502"/>
      <c r="GB98" s="1502"/>
      <c r="GC98" s="1502"/>
      <c r="GD98" s="1502"/>
      <c r="GE98" s="1502"/>
      <c r="GF98" s="1502"/>
      <c r="GG98" s="1502"/>
      <c r="GH98" s="1502"/>
      <c r="GI98" s="1502"/>
      <c r="GJ98" s="1502"/>
      <c r="GK98" s="1502"/>
      <c r="GL98" s="1502"/>
      <c r="GM98" s="1502"/>
      <c r="GN98" s="1502"/>
      <c r="GO98" s="1502"/>
      <c r="GP98" s="1502"/>
      <c r="GQ98" s="1502"/>
      <c r="GR98" s="1502"/>
      <c r="GS98" s="1502"/>
      <c r="GT98" s="1502"/>
      <c r="GU98" s="1502"/>
      <c r="GV98" s="1502"/>
      <c r="GW98" s="1502"/>
      <c r="GX98" s="1502"/>
      <c r="GY98" s="1502"/>
      <c r="GZ98" s="1502"/>
      <c r="HA98" s="1502"/>
      <c r="HB98" s="1502"/>
      <c r="HC98" s="1502"/>
      <c r="HD98" s="1502"/>
      <c r="HE98" s="1502"/>
      <c r="HF98" s="1502"/>
      <c r="HG98" s="1502"/>
      <c r="HH98" s="1502"/>
      <c r="HI98" s="1502"/>
      <c r="HJ98" s="1502"/>
      <c r="HK98" s="1502"/>
      <c r="HL98" s="1502"/>
      <c r="HM98" s="1502"/>
      <c r="HN98" s="1502"/>
      <c r="HO98" s="1502"/>
      <c r="HP98" s="1502"/>
      <c r="HQ98" s="1502"/>
      <c r="HR98" s="1502"/>
      <c r="HS98" s="1502"/>
      <c r="HT98" s="1502"/>
      <c r="HU98" s="1502"/>
      <c r="HV98" s="1502"/>
      <c r="HW98" s="1502"/>
      <c r="HX98" s="1502"/>
      <c r="HY98" s="1502"/>
      <c r="HZ98" s="1502"/>
      <c r="IA98" s="1502"/>
      <c r="IB98" s="1502"/>
      <c r="IC98" s="1502"/>
      <c r="ID98" s="1502"/>
      <c r="IE98" s="1502"/>
      <c r="IF98" s="1502"/>
      <c r="IG98" s="1502"/>
      <c r="IH98" s="1502"/>
      <c r="II98" s="1502"/>
      <c r="IJ98" s="1502"/>
      <c r="IK98" s="1502"/>
      <c r="IL98" s="1502"/>
      <c r="IM98" s="1502"/>
      <c r="IN98" s="1502"/>
      <c r="IO98" s="1502"/>
      <c r="IP98" s="1502"/>
      <c r="IQ98" s="1502"/>
      <c r="IR98" s="1502"/>
      <c r="IS98" s="1502"/>
      <c r="IT98" s="1502"/>
      <c r="IU98" s="1502"/>
    </row>
    <row r="99" spans="1:255">
      <c r="A99" s="2093">
        <v>20</v>
      </c>
      <c r="B99" s="1484"/>
      <c r="C99" s="1484"/>
      <c r="D99" s="1484"/>
      <c r="E99" s="1826"/>
      <c r="F99" s="1483"/>
      <c r="G99" s="1484"/>
      <c r="H99" s="1484"/>
      <c r="I99" s="1484"/>
      <c r="J99" s="1484"/>
      <c r="K99" s="1798"/>
      <c r="L99" s="1798"/>
      <c r="M99" s="1837">
        <v>20</v>
      </c>
      <c r="N99" s="1483"/>
      <c r="O99" s="1798"/>
      <c r="P99" s="1798"/>
      <c r="Q99" s="1798"/>
      <c r="R99" s="1798">
        <f t="shared" si="2"/>
        <v>0</v>
      </c>
      <c r="S99" s="1837">
        <v>20</v>
      </c>
      <c r="T99" s="1502"/>
      <c r="U99" s="1502"/>
      <c r="V99" s="1502"/>
      <c r="W99" s="1502"/>
      <c r="X99" s="1502"/>
      <c r="Y99" s="1502"/>
      <c r="Z99" s="1502"/>
      <c r="AA99" s="1502"/>
      <c r="AB99" s="1502"/>
      <c r="AC99" s="1502"/>
      <c r="AD99" s="1502"/>
      <c r="AE99" s="1502"/>
      <c r="AF99" s="1502"/>
      <c r="AG99" s="1502"/>
      <c r="AH99" s="1502"/>
      <c r="AI99" s="1502"/>
      <c r="AJ99" s="1502"/>
      <c r="AK99" s="1502"/>
      <c r="AL99" s="1502"/>
      <c r="AM99" s="1502"/>
      <c r="AN99" s="1502"/>
      <c r="AO99" s="1502"/>
      <c r="AP99" s="1502"/>
      <c r="AQ99" s="1502"/>
      <c r="AR99" s="1502"/>
      <c r="AS99" s="1502"/>
      <c r="AT99" s="1502"/>
      <c r="AU99" s="1502"/>
      <c r="AV99" s="1502"/>
      <c r="AW99" s="1502"/>
      <c r="AX99" s="1502"/>
      <c r="AY99" s="1502"/>
      <c r="AZ99" s="1502"/>
      <c r="BA99" s="1502"/>
      <c r="BB99" s="1502"/>
      <c r="BC99" s="1502"/>
      <c r="BD99" s="1502"/>
      <c r="BE99" s="1502"/>
      <c r="BF99" s="1502"/>
      <c r="BG99" s="1502"/>
      <c r="BH99" s="1502"/>
      <c r="BI99" s="1502"/>
      <c r="BJ99" s="1502"/>
      <c r="BK99" s="1502"/>
      <c r="BL99" s="1502"/>
      <c r="BM99" s="1502"/>
      <c r="BN99" s="1502"/>
      <c r="BO99" s="1502"/>
      <c r="BP99" s="1502"/>
      <c r="BQ99" s="1502"/>
      <c r="BR99" s="1502"/>
      <c r="BS99" s="1502"/>
      <c r="BT99" s="1502"/>
      <c r="BU99" s="1502"/>
      <c r="BV99" s="1502"/>
      <c r="BW99" s="1502"/>
      <c r="BX99" s="1502"/>
      <c r="BY99" s="1502"/>
      <c r="BZ99" s="1502"/>
      <c r="CA99" s="1502"/>
      <c r="CB99" s="1502"/>
      <c r="CC99" s="1502"/>
      <c r="CD99" s="1502"/>
      <c r="CE99" s="1502"/>
      <c r="CF99" s="1502"/>
      <c r="CG99" s="1502"/>
      <c r="CH99" s="1502"/>
      <c r="CI99" s="1502"/>
      <c r="CJ99" s="1502"/>
      <c r="CK99" s="1502"/>
      <c r="CL99" s="1502"/>
      <c r="CM99" s="1502"/>
      <c r="CN99" s="1502"/>
      <c r="CO99" s="1502"/>
      <c r="CP99" s="1502"/>
      <c r="CQ99" s="1502"/>
      <c r="CR99" s="1502"/>
      <c r="CS99" s="1502"/>
      <c r="CT99" s="1502"/>
      <c r="CU99" s="1502"/>
      <c r="CV99" s="1502"/>
      <c r="CW99" s="1502"/>
      <c r="CX99" s="1502"/>
      <c r="CY99" s="1502"/>
      <c r="CZ99" s="1502"/>
      <c r="DA99" s="1502"/>
      <c r="DB99" s="1502"/>
      <c r="DC99" s="1502"/>
      <c r="DD99" s="1502"/>
      <c r="DE99" s="1502"/>
      <c r="DF99" s="1502"/>
      <c r="DG99" s="1502"/>
      <c r="DH99" s="1502"/>
      <c r="DI99" s="1502"/>
      <c r="DJ99" s="1502"/>
      <c r="DK99" s="1502"/>
      <c r="DL99" s="1502"/>
      <c r="DM99" s="1502"/>
      <c r="DN99" s="1502"/>
      <c r="DO99" s="1502"/>
      <c r="DP99" s="1502"/>
      <c r="DQ99" s="1502"/>
      <c r="DR99" s="1502"/>
      <c r="DS99" s="1502"/>
      <c r="DT99" s="1502"/>
      <c r="DU99" s="1502"/>
      <c r="DV99" s="1502"/>
      <c r="DW99" s="1502"/>
      <c r="DX99" s="1502"/>
      <c r="DY99" s="1502"/>
      <c r="DZ99" s="1502"/>
      <c r="EA99" s="1502"/>
      <c r="EB99" s="1502"/>
      <c r="EC99" s="1502"/>
      <c r="ED99" s="1502"/>
      <c r="EE99" s="1502"/>
      <c r="EF99" s="1502"/>
      <c r="EG99" s="1502"/>
      <c r="EH99" s="1502"/>
      <c r="EI99" s="1502"/>
      <c r="EJ99" s="1502"/>
      <c r="EK99" s="1502"/>
      <c r="EL99" s="1502"/>
      <c r="EM99" s="1502"/>
      <c r="EN99" s="1502"/>
      <c r="EO99" s="1502"/>
      <c r="EP99" s="1502"/>
      <c r="EQ99" s="1502"/>
      <c r="ER99" s="1502"/>
      <c r="ES99" s="1502"/>
      <c r="ET99" s="1502"/>
      <c r="EU99" s="1502"/>
      <c r="EV99" s="1502"/>
      <c r="EW99" s="1502"/>
      <c r="EX99" s="1502"/>
      <c r="EY99" s="1502"/>
      <c r="EZ99" s="1502"/>
      <c r="FA99" s="1502"/>
      <c r="FB99" s="1502"/>
      <c r="FC99" s="1502"/>
      <c r="FD99" s="1502"/>
      <c r="FE99" s="1502"/>
      <c r="FF99" s="1502"/>
      <c r="FG99" s="1502"/>
      <c r="FH99" s="1502"/>
      <c r="FI99" s="1502"/>
      <c r="FJ99" s="1502"/>
      <c r="FK99" s="1502"/>
      <c r="FL99" s="1502"/>
      <c r="FM99" s="1502"/>
      <c r="FN99" s="1502"/>
      <c r="FO99" s="1502"/>
      <c r="FP99" s="1502"/>
      <c r="FQ99" s="1502"/>
      <c r="FR99" s="1502"/>
      <c r="FS99" s="1502"/>
      <c r="FT99" s="1502"/>
      <c r="FU99" s="1502"/>
      <c r="FV99" s="1502"/>
      <c r="FW99" s="1502"/>
      <c r="FX99" s="1502"/>
      <c r="FY99" s="1502"/>
      <c r="FZ99" s="1502"/>
      <c r="GA99" s="1502"/>
      <c r="GB99" s="1502"/>
      <c r="GC99" s="1502"/>
      <c r="GD99" s="1502"/>
      <c r="GE99" s="1502"/>
      <c r="GF99" s="1502"/>
      <c r="GG99" s="1502"/>
      <c r="GH99" s="1502"/>
      <c r="GI99" s="1502"/>
      <c r="GJ99" s="1502"/>
      <c r="GK99" s="1502"/>
      <c r="GL99" s="1502"/>
      <c r="GM99" s="1502"/>
      <c r="GN99" s="1502"/>
      <c r="GO99" s="1502"/>
      <c r="GP99" s="1502"/>
      <c r="GQ99" s="1502"/>
      <c r="GR99" s="1502"/>
      <c r="GS99" s="1502"/>
      <c r="GT99" s="1502"/>
      <c r="GU99" s="1502"/>
      <c r="GV99" s="1502"/>
      <c r="GW99" s="1502"/>
      <c r="GX99" s="1502"/>
      <c r="GY99" s="1502"/>
      <c r="GZ99" s="1502"/>
      <c r="HA99" s="1502"/>
      <c r="HB99" s="1502"/>
      <c r="HC99" s="1502"/>
      <c r="HD99" s="1502"/>
      <c r="HE99" s="1502"/>
      <c r="HF99" s="1502"/>
      <c r="HG99" s="1502"/>
      <c r="HH99" s="1502"/>
      <c r="HI99" s="1502"/>
      <c r="HJ99" s="1502"/>
      <c r="HK99" s="1502"/>
      <c r="HL99" s="1502"/>
      <c r="HM99" s="1502"/>
      <c r="HN99" s="1502"/>
      <c r="HO99" s="1502"/>
      <c r="HP99" s="1502"/>
      <c r="HQ99" s="1502"/>
      <c r="HR99" s="1502"/>
      <c r="HS99" s="1502"/>
      <c r="HT99" s="1502"/>
      <c r="HU99" s="1502"/>
      <c r="HV99" s="1502"/>
      <c r="HW99" s="1502"/>
      <c r="HX99" s="1502"/>
      <c r="HY99" s="1502"/>
      <c r="HZ99" s="1502"/>
      <c r="IA99" s="1502"/>
      <c r="IB99" s="1502"/>
      <c r="IC99" s="1502"/>
      <c r="ID99" s="1502"/>
      <c r="IE99" s="1502"/>
      <c r="IF99" s="1502"/>
      <c r="IG99" s="1502"/>
      <c r="IH99" s="1502"/>
      <c r="II99" s="1502"/>
      <c r="IJ99" s="1502"/>
      <c r="IK99" s="1502"/>
      <c r="IL99" s="1502"/>
      <c r="IM99" s="1502"/>
      <c r="IN99" s="1502"/>
      <c r="IO99" s="1502"/>
      <c r="IP99" s="1502"/>
      <c r="IQ99" s="1502"/>
      <c r="IR99" s="1502"/>
      <c r="IS99" s="1502"/>
      <c r="IT99" s="1502"/>
      <c r="IU99" s="1502"/>
    </row>
    <row r="100" spans="1:255">
      <c r="A100" s="2093">
        <v>21</v>
      </c>
      <c r="B100" s="1484"/>
      <c r="C100" s="1484"/>
      <c r="D100" s="1484"/>
      <c r="E100" s="1826"/>
      <c r="F100" s="1483"/>
      <c r="G100" s="1484"/>
      <c r="H100" s="1484"/>
      <c r="I100" s="1484"/>
      <c r="J100" s="1484"/>
      <c r="K100" s="1798"/>
      <c r="L100" s="1798"/>
      <c r="M100" s="1837">
        <v>21</v>
      </c>
      <c r="N100" s="1483"/>
      <c r="O100" s="1798"/>
      <c r="P100" s="1798"/>
      <c r="Q100" s="1798"/>
      <c r="R100" s="1798">
        <f t="shared" si="2"/>
        <v>0</v>
      </c>
      <c r="S100" s="1837">
        <v>21</v>
      </c>
      <c r="T100" s="1502"/>
      <c r="U100" s="1502"/>
      <c r="V100" s="1502"/>
      <c r="W100" s="1502"/>
      <c r="X100" s="1502"/>
      <c r="Y100" s="1502"/>
      <c r="Z100" s="1502"/>
      <c r="AA100" s="1502"/>
      <c r="AB100" s="1502"/>
      <c r="AC100" s="1502"/>
      <c r="AD100" s="1502"/>
      <c r="AE100" s="1502"/>
      <c r="AF100" s="1502"/>
      <c r="AG100" s="1502"/>
      <c r="AH100" s="1502"/>
      <c r="AI100" s="1502"/>
      <c r="AJ100" s="1502"/>
      <c r="AK100" s="1502"/>
      <c r="AL100" s="1502"/>
      <c r="AM100" s="1502"/>
      <c r="AN100" s="1502"/>
      <c r="AO100" s="1502"/>
      <c r="AP100" s="1502"/>
      <c r="AQ100" s="1502"/>
      <c r="AR100" s="1502"/>
      <c r="AS100" s="1502"/>
      <c r="AT100" s="1502"/>
      <c r="AU100" s="1502"/>
      <c r="AV100" s="1502"/>
      <c r="AW100" s="1502"/>
      <c r="AX100" s="1502"/>
      <c r="AY100" s="1502"/>
      <c r="AZ100" s="1502"/>
      <c r="BA100" s="1502"/>
      <c r="BB100" s="1502"/>
      <c r="BC100" s="1502"/>
      <c r="BD100" s="1502"/>
      <c r="BE100" s="1502"/>
      <c r="BF100" s="1502"/>
      <c r="BG100" s="1502"/>
      <c r="BH100" s="1502"/>
      <c r="BI100" s="1502"/>
      <c r="BJ100" s="1502"/>
      <c r="BK100" s="1502"/>
      <c r="BL100" s="1502"/>
      <c r="BM100" s="1502"/>
      <c r="BN100" s="1502"/>
      <c r="BO100" s="1502"/>
      <c r="BP100" s="1502"/>
      <c r="BQ100" s="1502"/>
      <c r="BR100" s="1502"/>
      <c r="BS100" s="1502"/>
      <c r="BT100" s="1502"/>
      <c r="BU100" s="1502"/>
      <c r="BV100" s="1502"/>
      <c r="BW100" s="1502"/>
      <c r="BX100" s="1502"/>
      <c r="BY100" s="1502"/>
      <c r="BZ100" s="1502"/>
      <c r="CA100" s="1502"/>
      <c r="CB100" s="1502"/>
      <c r="CC100" s="1502"/>
      <c r="CD100" s="1502"/>
      <c r="CE100" s="1502"/>
      <c r="CF100" s="1502"/>
      <c r="CG100" s="1502"/>
      <c r="CH100" s="1502"/>
      <c r="CI100" s="1502"/>
      <c r="CJ100" s="1502"/>
      <c r="CK100" s="1502"/>
      <c r="CL100" s="1502"/>
      <c r="CM100" s="1502"/>
      <c r="CN100" s="1502"/>
      <c r="CO100" s="1502"/>
      <c r="CP100" s="1502"/>
      <c r="CQ100" s="1502"/>
      <c r="CR100" s="1502"/>
      <c r="CS100" s="1502"/>
      <c r="CT100" s="1502"/>
      <c r="CU100" s="1502"/>
      <c r="CV100" s="1502"/>
      <c r="CW100" s="1502"/>
      <c r="CX100" s="1502"/>
      <c r="CY100" s="1502"/>
      <c r="CZ100" s="1502"/>
      <c r="DA100" s="1502"/>
      <c r="DB100" s="1502"/>
      <c r="DC100" s="1502"/>
      <c r="DD100" s="1502"/>
      <c r="DE100" s="1502"/>
      <c r="DF100" s="1502"/>
      <c r="DG100" s="1502"/>
      <c r="DH100" s="1502"/>
      <c r="DI100" s="1502"/>
      <c r="DJ100" s="1502"/>
      <c r="DK100" s="1502"/>
      <c r="DL100" s="1502"/>
      <c r="DM100" s="1502"/>
      <c r="DN100" s="1502"/>
      <c r="DO100" s="1502"/>
      <c r="DP100" s="1502"/>
      <c r="DQ100" s="1502"/>
      <c r="DR100" s="1502"/>
      <c r="DS100" s="1502"/>
      <c r="DT100" s="1502"/>
      <c r="DU100" s="1502"/>
      <c r="DV100" s="1502"/>
      <c r="DW100" s="1502"/>
      <c r="DX100" s="1502"/>
      <c r="DY100" s="1502"/>
      <c r="DZ100" s="1502"/>
      <c r="EA100" s="1502"/>
      <c r="EB100" s="1502"/>
      <c r="EC100" s="1502"/>
      <c r="ED100" s="1502"/>
      <c r="EE100" s="1502"/>
      <c r="EF100" s="1502"/>
      <c r="EG100" s="1502"/>
      <c r="EH100" s="1502"/>
      <c r="EI100" s="1502"/>
      <c r="EJ100" s="1502"/>
      <c r="EK100" s="1502"/>
      <c r="EL100" s="1502"/>
      <c r="EM100" s="1502"/>
      <c r="EN100" s="1502"/>
      <c r="EO100" s="1502"/>
      <c r="EP100" s="1502"/>
      <c r="EQ100" s="1502"/>
      <c r="ER100" s="1502"/>
      <c r="ES100" s="1502"/>
      <c r="ET100" s="1502"/>
      <c r="EU100" s="1502"/>
      <c r="EV100" s="1502"/>
      <c r="EW100" s="1502"/>
      <c r="EX100" s="1502"/>
      <c r="EY100" s="1502"/>
      <c r="EZ100" s="1502"/>
      <c r="FA100" s="1502"/>
      <c r="FB100" s="1502"/>
      <c r="FC100" s="1502"/>
      <c r="FD100" s="1502"/>
      <c r="FE100" s="1502"/>
      <c r="FF100" s="1502"/>
      <c r="FG100" s="1502"/>
      <c r="FH100" s="1502"/>
      <c r="FI100" s="1502"/>
      <c r="FJ100" s="1502"/>
      <c r="FK100" s="1502"/>
      <c r="FL100" s="1502"/>
      <c r="FM100" s="1502"/>
      <c r="FN100" s="1502"/>
      <c r="FO100" s="1502"/>
      <c r="FP100" s="1502"/>
      <c r="FQ100" s="1502"/>
      <c r="FR100" s="1502"/>
      <c r="FS100" s="1502"/>
      <c r="FT100" s="1502"/>
      <c r="FU100" s="1502"/>
      <c r="FV100" s="1502"/>
      <c r="FW100" s="1502"/>
      <c r="FX100" s="1502"/>
      <c r="FY100" s="1502"/>
      <c r="FZ100" s="1502"/>
      <c r="GA100" s="1502"/>
      <c r="GB100" s="1502"/>
      <c r="GC100" s="1502"/>
      <c r="GD100" s="1502"/>
      <c r="GE100" s="1502"/>
      <c r="GF100" s="1502"/>
      <c r="GG100" s="1502"/>
      <c r="GH100" s="1502"/>
      <c r="GI100" s="1502"/>
      <c r="GJ100" s="1502"/>
      <c r="GK100" s="1502"/>
      <c r="GL100" s="1502"/>
      <c r="GM100" s="1502"/>
      <c r="GN100" s="1502"/>
      <c r="GO100" s="1502"/>
      <c r="GP100" s="1502"/>
      <c r="GQ100" s="1502"/>
      <c r="GR100" s="1502"/>
      <c r="GS100" s="1502"/>
      <c r="GT100" s="1502"/>
      <c r="GU100" s="1502"/>
      <c r="GV100" s="1502"/>
      <c r="GW100" s="1502"/>
      <c r="GX100" s="1502"/>
      <c r="GY100" s="1502"/>
      <c r="GZ100" s="1502"/>
      <c r="HA100" s="1502"/>
      <c r="HB100" s="1502"/>
      <c r="HC100" s="1502"/>
      <c r="HD100" s="1502"/>
      <c r="HE100" s="1502"/>
      <c r="HF100" s="1502"/>
      <c r="HG100" s="1502"/>
      <c r="HH100" s="1502"/>
      <c r="HI100" s="1502"/>
      <c r="HJ100" s="1502"/>
      <c r="HK100" s="1502"/>
      <c r="HL100" s="1502"/>
      <c r="HM100" s="1502"/>
      <c r="HN100" s="1502"/>
      <c r="HO100" s="1502"/>
      <c r="HP100" s="1502"/>
      <c r="HQ100" s="1502"/>
      <c r="HR100" s="1502"/>
      <c r="HS100" s="1502"/>
      <c r="HT100" s="1502"/>
      <c r="HU100" s="1502"/>
      <c r="HV100" s="1502"/>
      <c r="HW100" s="1502"/>
      <c r="HX100" s="1502"/>
      <c r="HY100" s="1502"/>
      <c r="HZ100" s="1502"/>
      <c r="IA100" s="1502"/>
      <c r="IB100" s="1502"/>
      <c r="IC100" s="1502"/>
      <c r="ID100" s="1502"/>
      <c r="IE100" s="1502"/>
      <c r="IF100" s="1502"/>
      <c r="IG100" s="1502"/>
      <c r="IH100" s="1502"/>
      <c r="II100" s="1502"/>
      <c r="IJ100" s="1502"/>
      <c r="IK100" s="1502"/>
      <c r="IL100" s="1502"/>
      <c r="IM100" s="1502"/>
      <c r="IN100" s="1502"/>
      <c r="IO100" s="1502"/>
      <c r="IP100" s="1502"/>
      <c r="IQ100" s="1502"/>
      <c r="IR100" s="1502"/>
      <c r="IS100" s="1502"/>
      <c r="IT100" s="1502"/>
      <c r="IU100" s="1502"/>
    </row>
    <row r="101" spans="1:255">
      <c r="A101" s="2093">
        <v>22</v>
      </c>
      <c r="B101" s="1484"/>
      <c r="C101" s="1484"/>
      <c r="D101" s="1484"/>
      <c r="E101" s="1826"/>
      <c r="F101" s="1483"/>
      <c r="G101" s="1484"/>
      <c r="H101" s="1484"/>
      <c r="I101" s="1484"/>
      <c r="J101" s="1484"/>
      <c r="K101" s="1798"/>
      <c r="L101" s="1798"/>
      <c r="M101" s="1837">
        <v>22</v>
      </c>
      <c r="N101" s="1483"/>
      <c r="O101" s="1798"/>
      <c r="P101" s="1798"/>
      <c r="Q101" s="1798"/>
      <c r="R101" s="1798">
        <f t="shared" si="2"/>
        <v>0</v>
      </c>
      <c r="S101" s="1837">
        <v>22</v>
      </c>
      <c r="T101" s="1502"/>
      <c r="U101" s="1502"/>
      <c r="V101" s="1502"/>
      <c r="W101" s="1502"/>
      <c r="X101" s="1502"/>
      <c r="Y101" s="1502"/>
      <c r="Z101" s="1502"/>
      <c r="AA101" s="1502"/>
      <c r="AB101" s="1502"/>
      <c r="AC101" s="1502"/>
      <c r="AD101" s="1502"/>
      <c r="AE101" s="1502"/>
      <c r="AF101" s="1502"/>
      <c r="AG101" s="1502"/>
      <c r="AH101" s="1502"/>
      <c r="AI101" s="1502"/>
      <c r="AJ101" s="1502"/>
      <c r="AK101" s="1502"/>
      <c r="AL101" s="1502"/>
      <c r="AM101" s="1502"/>
      <c r="AN101" s="1502"/>
      <c r="AO101" s="1502"/>
      <c r="AP101" s="1502"/>
      <c r="AQ101" s="1502"/>
      <c r="AR101" s="1502"/>
      <c r="AS101" s="1502"/>
      <c r="AT101" s="1502"/>
      <c r="AU101" s="1502"/>
      <c r="AV101" s="1502"/>
      <c r="AW101" s="1502"/>
      <c r="AX101" s="1502"/>
      <c r="AY101" s="1502"/>
      <c r="AZ101" s="1502"/>
      <c r="BA101" s="1502"/>
      <c r="BB101" s="1502"/>
      <c r="BC101" s="1502"/>
      <c r="BD101" s="1502"/>
      <c r="BE101" s="1502"/>
      <c r="BF101" s="1502"/>
      <c r="BG101" s="1502"/>
      <c r="BH101" s="1502"/>
      <c r="BI101" s="1502"/>
      <c r="BJ101" s="1502"/>
      <c r="BK101" s="1502"/>
      <c r="BL101" s="1502"/>
      <c r="BM101" s="1502"/>
      <c r="BN101" s="1502"/>
      <c r="BO101" s="1502"/>
      <c r="BP101" s="1502"/>
      <c r="BQ101" s="1502"/>
      <c r="BR101" s="1502"/>
      <c r="BS101" s="1502"/>
      <c r="BT101" s="1502"/>
      <c r="BU101" s="1502"/>
      <c r="BV101" s="1502"/>
      <c r="BW101" s="1502"/>
      <c r="BX101" s="1502"/>
      <c r="BY101" s="1502"/>
      <c r="BZ101" s="1502"/>
      <c r="CA101" s="1502"/>
      <c r="CB101" s="1502"/>
      <c r="CC101" s="1502"/>
      <c r="CD101" s="1502"/>
      <c r="CE101" s="1502"/>
      <c r="CF101" s="1502"/>
      <c r="CG101" s="1502"/>
      <c r="CH101" s="1502"/>
      <c r="CI101" s="1502"/>
      <c r="CJ101" s="1502"/>
      <c r="CK101" s="1502"/>
      <c r="CL101" s="1502"/>
      <c r="CM101" s="1502"/>
      <c r="CN101" s="1502"/>
      <c r="CO101" s="1502"/>
      <c r="CP101" s="1502"/>
      <c r="CQ101" s="1502"/>
      <c r="CR101" s="1502"/>
      <c r="CS101" s="1502"/>
      <c r="CT101" s="1502"/>
      <c r="CU101" s="1502"/>
      <c r="CV101" s="1502"/>
      <c r="CW101" s="1502"/>
      <c r="CX101" s="1502"/>
      <c r="CY101" s="1502"/>
      <c r="CZ101" s="1502"/>
      <c r="DA101" s="1502"/>
      <c r="DB101" s="1502"/>
      <c r="DC101" s="1502"/>
      <c r="DD101" s="1502"/>
      <c r="DE101" s="1502"/>
      <c r="DF101" s="1502"/>
      <c r="DG101" s="1502"/>
      <c r="DH101" s="1502"/>
      <c r="DI101" s="1502"/>
      <c r="DJ101" s="1502"/>
      <c r="DK101" s="1502"/>
      <c r="DL101" s="1502"/>
      <c r="DM101" s="1502"/>
      <c r="DN101" s="1502"/>
      <c r="DO101" s="1502"/>
      <c r="DP101" s="1502"/>
      <c r="DQ101" s="1502"/>
      <c r="DR101" s="1502"/>
      <c r="DS101" s="1502"/>
      <c r="DT101" s="1502"/>
      <c r="DU101" s="1502"/>
      <c r="DV101" s="1502"/>
      <c r="DW101" s="1502"/>
      <c r="DX101" s="1502"/>
      <c r="DY101" s="1502"/>
      <c r="DZ101" s="1502"/>
      <c r="EA101" s="1502"/>
      <c r="EB101" s="1502"/>
      <c r="EC101" s="1502"/>
      <c r="ED101" s="1502"/>
      <c r="EE101" s="1502"/>
      <c r="EF101" s="1502"/>
      <c r="EG101" s="1502"/>
      <c r="EH101" s="1502"/>
      <c r="EI101" s="1502"/>
      <c r="EJ101" s="1502"/>
      <c r="EK101" s="1502"/>
      <c r="EL101" s="1502"/>
      <c r="EM101" s="1502"/>
      <c r="EN101" s="1502"/>
      <c r="EO101" s="1502"/>
      <c r="EP101" s="1502"/>
      <c r="EQ101" s="1502"/>
      <c r="ER101" s="1502"/>
      <c r="ES101" s="1502"/>
      <c r="ET101" s="1502"/>
      <c r="EU101" s="1502"/>
      <c r="EV101" s="1502"/>
      <c r="EW101" s="1502"/>
      <c r="EX101" s="1502"/>
      <c r="EY101" s="1502"/>
      <c r="EZ101" s="1502"/>
      <c r="FA101" s="1502"/>
      <c r="FB101" s="1502"/>
      <c r="FC101" s="1502"/>
      <c r="FD101" s="1502"/>
      <c r="FE101" s="1502"/>
      <c r="FF101" s="1502"/>
      <c r="FG101" s="1502"/>
      <c r="FH101" s="1502"/>
      <c r="FI101" s="1502"/>
      <c r="FJ101" s="1502"/>
      <c r="FK101" s="1502"/>
      <c r="FL101" s="1502"/>
      <c r="FM101" s="1502"/>
      <c r="FN101" s="1502"/>
      <c r="FO101" s="1502"/>
      <c r="FP101" s="1502"/>
      <c r="FQ101" s="1502"/>
      <c r="FR101" s="1502"/>
      <c r="FS101" s="1502"/>
      <c r="FT101" s="1502"/>
      <c r="FU101" s="1502"/>
      <c r="FV101" s="1502"/>
      <c r="FW101" s="1502"/>
      <c r="FX101" s="1502"/>
      <c r="FY101" s="1502"/>
      <c r="FZ101" s="1502"/>
      <c r="GA101" s="1502"/>
      <c r="GB101" s="1502"/>
      <c r="GC101" s="1502"/>
      <c r="GD101" s="1502"/>
      <c r="GE101" s="1502"/>
      <c r="GF101" s="1502"/>
      <c r="GG101" s="1502"/>
      <c r="GH101" s="1502"/>
      <c r="GI101" s="1502"/>
      <c r="GJ101" s="1502"/>
      <c r="GK101" s="1502"/>
      <c r="GL101" s="1502"/>
      <c r="GM101" s="1502"/>
      <c r="GN101" s="1502"/>
      <c r="GO101" s="1502"/>
      <c r="GP101" s="1502"/>
      <c r="GQ101" s="1502"/>
      <c r="GR101" s="1502"/>
      <c r="GS101" s="1502"/>
      <c r="GT101" s="1502"/>
      <c r="GU101" s="1502"/>
      <c r="GV101" s="1502"/>
      <c r="GW101" s="1502"/>
      <c r="GX101" s="1502"/>
      <c r="GY101" s="1502"/>
      <c r="GZ101" s="1502"/>
      <c r="HA101" s="1502"/>
      <c r="HB101" s="1502"/>
      <c r="HC101" s="1502"/>
      <c r="HD101" s="1502"/>
      <c r="HE101" s="1502"/>
      <c r="HF101" s="1502"/>
      <c r="HG101" s="1502"/>
      <c r="HH101" s="1502"/>
      <c r="HI101" s="1502"/>
      <c r="HJ101" s="1502"/>
      <c r="HK101" s="1502"/>
      <c r="HL101" s="1502"/>
      <c r="HM101" s="1502"/>
      <c r="HN101" s="1502"/>
      <c r="HO101" s="1502"/>
      <c r="HP101" s="1502"/>
      <c r="HQ101" s="1502"/>
      <c r="HR101" s="1502"/>
      <c r="HS101" s="1502"/>
      <c r="HT101" s="1502"/>
      <c r="HU101" s="1502"/>
      <c r="HV101" s="1502"/>
      <c r="HW101" s="1502"/>
      <c r="HX101" s="1502"/>
      <c r="HY101" s="1502"/>
      <c r="HZ101" s="1502"/>
      <c r="IA101" s="1502"/>
      <c r="IB101" s="1502"/>
      <c r="IC101" s="1502"/>
      <c r="ID101" s="1502"/>
      <c r="IE101" s="1502"/>
      <c r="IF101" s="1502"/>
      <c r="IG101" s="1502"/>
      <c r="IH101" s="1502"/>
      <c r="II101" s="1502"/>
      <c r="IJ101" s="1502"/>
      <c r="IK101" s="1502"/>
      <c r="IL101" s="1502"/>
      <c r="IM101" s="1502"/>
      <c r="IN101" s="1502"/>
      <c r="IO101" s="1502"/>
      <c r="IP101" s="1502"/>
      <c r="IQ101" s="1502"/>
      <c r="IR101" s="1502"/>
      <c r="IS101" s="1502"/>
      <c r="IT101" s="1502"/>
      <c r="IU101" s="1502"/>
    </row>
    <row r="102" spans="1:255">
      <c r="A102" s="2093">
        <v>23</v>
      </c>
      <c r="B102" s="1484"/>
      <c r="C102" s="1484"/>
      <c r="D102" s="1484"/>
      <c r="E102" s="1826"/>
      <c r="F102" s="1483"/>
      <c r="G102" s="1484"/>
      <c r="H102" s="1484"/>
      <c r="I102" s="1484"/>
      <c r="J102" s="1484"/>
      <c r="K102" s="1798"/>
      <c r="L102" s="1798"/>
      <c r="M102" s="1837">
        <v>23</v>
      </c>
      <c r="N102" s="1483"/>
      <c r="O102" s="1798"/>
      <c r="P102" s="1798"/>
      <c r="Q102" s="1798"/>
      <c r="R102" s="1798">
        <f t="shared" si="2"/>
        <v>0</v>
      </c>
      <c r="S102" s="1837">
        <v>23</v>
      </c>
      <c r="T102" s="1502"/>
      <c r="U102" s="1502"/>
      <c r="V102" s="1502"/>
      <c r="W102" s="1502"/>
      <c r="X102" s="1502"/>
      <c r="Y102" s="1502"/>
      <c r="Z102" s="1502"/>
      <c r="AA102" s="1502"/>
      <c r="AB102" s="1502"/>
      <c r="AC102" s="1502"/>
      <c r="AD102" s="1502"/>
      <c r="AE102" s="1502"/>
      <c r="AF102" s="1502"/>
      <c r="AG102" s="1502"/>
      <c r="AH102" s="1502"/>
      <c r="AI102" s="1502"/>
      <c r="AJ102" s="1502"/>
      <c r="AK102" s="1502"/>
      <c r="AL102" s="1502"/>
      <c r="AM102" s="1502"/>
      <c r="AN102" s="1502"/>
      <c r="AO102" s="1502"/>
      <c r="AP102" s="1502"/>
      <c r="AQ102" s="1502"/>
      <c r="AR102" s="1502"/>
      <c r="AS102" s="1502"/>
      <c r="AT102" s="1502"/>
      <c r="AU102" s="1502"/>
      <c r="AV102" s="1502"/>
      <c r="AW102" s="1502"/>
      <c r="AX102" s="1502"/>
      <c r="AY102" s="1502"/>
      <c r="AZ102" s="1502"/>
      <c r="BA102" s="1502"/>
      <c r="BB102" s="1502"/>
      <c r="BC102" s="1502"/>
      <c r="BD102" s="1502"/>
      <c r="BE102" s="1502"/>
      <c r="BF102" s="1502"/>
      <c r="BG102" s="1502"/>
      <c r="BH102" s="1502"/>
      <c r="BI102" s="1502"/>
      <c r="BJ102" s="1502"/>
      <c r="BK102" s="1502"/>
      <c r="BL102" s="1502"/>
      <c r="BM102" s="1502"/>
      <c r="BN102" s="1502"/>
      <c r="BO102" s="1502"/>
      <c r="BP102" s="1502"/>
      <c r="BQ102" s="1502"/>
      <c r="BR102" s="1502"/>
      <c r="BS102" s="1502"/>
      <c r="BT102" s="1502"/>
      <c r="BU102" s="1502"/>
      <c r="BV102" s="1502"/>
      <c r="BW102" s="1502"/>
      <c r="BX102" s="1502"/>
      <c r="BY102" s="1502"/>
      <c r="BZ102" s="1502"/>
      <c r="CA102" s="1502"/>
      <c r="CB102" s="1502"/>
      <c r="CC102" s="1502"/>
      <c r="CD102" s="1502"/>
      <c r="CE102" s="1502"/>
      <c r="CF102" s="1502"/>
      <c r="CG102" s="1502"/>
      <c r="CH102" s="1502"/>
      <c r="CI102" s="1502"/>
      <c r="CJ102" s="1502"/>
      <c r="CK102" s="1502"/>
      <c r="CL102" s="1502"/>
      <c r="CM102" s="1502"/>
      <c r="CN102" s="1502"/>
      <c r="CO102" s="1502"/>
      <c r="CP102" s="1502"/>
      <c r="CQ102" s="1502"/>
      <c r="CR102" s="1502"/>
      <c r="CS102" s="1502"/>
      <c r="CT102" s="1502"/>
      <c r="CU102" s="1502"/>
      <c r="CV102" s="1502"/>
      <c r="CW102" s="1502"/>
      <c r="CX102" s="1502"/>
      <c r="CY102" s="1502"/>
      <c r="CZ102" s="1502"/>
      <c r="DA102" s="1502"/>
      <c r="DB102" s="1502"/>
      <c r="DC102" s="1502"/>
      <c r="DD102" s="1502"/>
      <c r="DE102" s="1502"/>
      <c r="DF102" s="1502"/>
      <c r="DG102" s="1502"/>
      <c r="DH102" s="1502"/>
      <c r="DI102" s="1502"/>
      <c r="DJ102" s="1502"/>
      <c r="DK102" s="1502"/>
      <c r="DL102" s="1502"/>
      <c r="DM102" s="1502"/>
      <c r="DN102" s="1502"/>
      <c r="DO102" s="1502"/>
      <c r="DP102" s="1502"/>
      <c r="DQ102" s="1502"/>
      <c r="DR102" s="1502"/>
      <c r="DS102" s="1502"/>
      <c r="DT102" s="1502"/>
      <c r="DU102" s="1502"/>
      <c r="DV102" s="1502"/>
      <c r="DW102" s="1502"/>
      <c r="DX102" s="1502"/>
      <c r="DY102" s="1502"/>
      <c r="DZ102" s="1502"/>
      <c r="EA102" s="1502"/>
      <c r="EB102" s="1502"/>
      <c r="EC102" s="1502"/>
      <c r="ED102" s="1502"/>
      <c r="EE102" s="1502"/>
      <c r="EF102" s="1502"/>
      <c r="EG102" s="1502"/>
      <c r="EH102" s="1502"/>
      <c r="EI102" s="1502"/>
      <c r="EJ102" s="1502"/>
      <c r="EK102" s="1502"/>
      <c r="EL102" s="1502"/>
      <c r="EM102" s="1502"/>
      <c r="EN102" s="1502"/>
      <c r="EO102" s="1502"/>
      <c r="EP102" s="1502"/>
      <c r="EQ102" s="1502"/>
      <c r="ER102" s="1502"/>
      <c r="ES102" s="1502"/>
      <c r="ET102" s="1502"/>
      <c r="EU102" s="1502"/>
      <c r="EV102" s="1502"/>
      <c r="EW102" s="1502"/>
      <c r="EX102" s="1502"/>
      <c r="EY102" s="1502"/>
      <c r="EZ102" s="1502"/>
      <c r="FA102" s="1502"/>
      <c r="FB102" s="1502"/>
      <c r="FC102" s="1502"/>
      <c r="FD102" s="1502"/>
      <c r="FE102" s="1502"/>
      <c r="FF102" s="1502"/>
      <c r="FG102" s="1502"/>
      <c r="FH102" s="1502"/>
      <c r="FI102" s="1502"/>
      <c r="FJ102" s="1502"/>
      <c r="FK102" s="1502"/>
      <c r="FL102" s="1502"/>
      <c r="FM102" s="1502"/>
      <c r="FN102" s="1502"/>
      <c r="FO102" s="1502"/>
      <c r="FP102" s="1502"/>
      <c r="FQ102" s="1502"/>
      <c r="FR102" s="1502"/>
      <c r="FS102" s="1502"/>
      <c r="FT102" s="1502"/>
      <c r="FU102" s="1502"/>
      <c r="FV102" s="1502"/>
      <c r="FW102" s="1502"/>
      <c r="FX102" s="1502"/>
      <c r="FY102" s="1502"/>
      <c r="FZ102" s="1502"/>
      <c r="GA102" s="1502"/>
      <c r="GB102" s="1502"/>
      <c r="GC102" s="1502"/>
      <c r="GD102" s="1502"/>
      <c r="GE102" s="1502"/>
      <c r="GF102" s="1502"/>
      <c r="GG102" s="1502"/>
      <c r="GH102" s="1502"/>
      <c r="GI102" s="1502"/>
      <c r="GJ102" s="1502"/>
      <c r="GK102" s="1502"/>
      <c r="GL102" s="1502"/>
      <c r="GM102" s="1502"/>
      <c r="GN102" s="1502"/>
      <c r="GO102" s="1502"/>
      <c r="GP102" s="1502"/>
      <c r="GQ102" s="1502"/>
      <c r="GR102" s="1502"/>
      <c r="GS102" s="1502"/>
      <c r="GT102" s="1502"/>
      <c r="GU102" s="1502"/>
      <c r="GV102" s="1502"/>
      <c r="GW102" s="1502"/>
      <c r="GX102" s="1502"/>
      <c r="GY102" s="1502"/>
      <c r="GZ102" s="1502"/>
      <c r="HA102" s="1502"/>
      <c r="HB102" s="1502"/>
      <c r="HC102" s="1502"/>
      <c r="HD102" s="1502"/>
      <c r="HE102" s="1502"/>
      <c r="HF102" s="1502"/>
      <c r="HG102" s="1502"/>
      <c r="HH102" s="1502"/>
      <c r="HI102" s="1502"/>
      <c r="HJ102" s="1502"/>
      <c r="HK102" s="1502"/>
      <c r="HL102" s="1502"/>
      <c r="HM102" s="1502"/>
      <c r="HN102" s="1502"/>
      <c r="HO102" s="1502"/>
      <c r="HP102" s="1502"/>
      <c r="HQ102" s="1502"/>
      <c r="HR102" s="1502"/>
      <c r="HS102" s="1502"/>
      <c r="HT102" s="1502"/>
      <c r="HU102" s="1502"/>
      <c r="HV102" s="1502"/>
      <c r="HW102" s="1502"/>
      <c r="HX102" s="1502"/>
      <c r="HY102" s="1502"/>
      <c r="HZ102" s="1502"/>
      <c r="IA102" s="1502"/>
      <c r="IB102" s="1502"/>
      <c r="IC102" s="1502"/>
      <c r="ID102" s="1502"/>
      <c r="IE102" s="1502"/>
      <c r="IF102" s="1502"/>
      <c r="IG102" s="1502"/>
      <c r="IH102" s="1502"/>
      <c r="II102" s="1502"/>
      <c r="IJ102" s="1502"/>
      <c r="IK102" s="1502"/>
      <c r="IL102" s="1502"/>
      <c r="IM102" s="1502"/>
      <c r="IN102" s="1502"/>
      <c r="IO102" s="1502"/>
      <c r="IP102" s="1502"/>
      <c r="IQ102" s="1502"/>
      <c r="IR102" s="1502"/>
      <c r="IS102" s="1502"/>
      <c r="IT102" s="1502"/>
      <c r="IU102" s="1502"/>
    </row>
    <row r="103" spans="1:255">
      <c r="A103" s="2093">
        <v>24</v>
      </c>
      <c r="B103" s="1484"/>
      <c r="C103" s="1484"/>
      <c r="D103" s="1484"/>
      <c r="E103" s="1826"/>
      <c r="F103" s="1483"/>
      <c r="G103" s="1484"/>
      <c r="H103" s="1484"/>
      <c r="I103" s="1484"/>
      <c r="J103" s="1484"/>
      <c r="K103" s="1798"/>
      <c r="L103" s="1798"/>
      <c r="M103" s="1837">
        <v>24</v>
      </c>
      <c r="N103" s="1483"/>
      <c r="O103" s="1798"/>
      <c r="P103" s="1798"/>
      <c r="Q103" s="1798"/>
      <c r="R103" s="1798">
        <f t="shared" si="2"/>
        <v>0</v>
      </c>
      <c r="S103" s="1837">
        <v>24</v>
      </c>
      <c r="T103" s="1502"/>
      <c r="U103" s="1502"/>
      <c r="V103" s="1502"/>
      <c r="W103" s="1502"/>
      <c r="X103" s="1502"/>
      <c r="Y103" s="1502"/>
      <c r="Z103" s="1502"/>
      <c r="AA103" s="1502"/>
      <c r="AB103" s="1502"/>
      <c r="AC103" s="1502"/>
      <c r="AD103" s="1502"/>
      <c r="AE103" s="1502"/>
      <c r="AF103" s="1502"/>
      <c r="AG103" s="1502"/>
      <c r="AH103" s="1502"/>
      <c r="AI103" s="1502"/>
      <c r="AJ103" s="1502"/>
      <c r="AK103" s="1502"/>
      <c r="AL103" s="1502"/>
      <c r="AM103" s="1502"/>
      <c r="AN103" s="1502"/>
      <c r="AO103" s="1502"/>
      <c r="AP103" s="1502"/>
      <c r="AQ103" s="1502"/>
      <c r="AR103" s="1502"/>
      <c r="AS103" s="1502"/>
      <c r="AT103" s="1502"/>
      <c r="AU103" s="1502"/>
      <c r="AV103" s="1502"/>
      <c r="AW103" s="1502"/>
      <c r="AX103" s="1502"/>
      <c r="AY103" s="1502"/>
      <c r="AZ103" s="1502"/>
      <c r="BA103" s="1502"/>
      <c r="BB103" s="1502"/>
      <c r="BC103" s="1502"/>
      <c r="BD103" s="1502"/>
      <c r="BE103" s="1502"/>
      <c r="BF103" s="1502"/>
      <c r="BG103" s="1502"/>
      <c r="BH103" s="1502"/>
      <c r="BI103" s="1502"/>
      <c r="BJ103" s="1502"/>
      <c r="BK103" s="1502"/>
      <c r="BL103" s="1502"/>
      <c r="BM103" s="1502"/>
      <c r="BN103" s="1502"/>
      <c r="BO103" s="1502"/>
      <c r="BP103" s="1502"/>
      <c r="BQ103" s="1502"/>
      <c r="BR103" s="1502"/>
      <c r="BS103" s="1502"/>
      <c r="BT103" s="1502"/>
      <c r="BU103" s="1502"/>
      <c r="BV103" s="1502"/>
      <c r="BW103" s="1502"/>
      <c r="BX103" s="1502"/>
      <c r="BY103" s="1502"/>
      <c r="BZ103" s="1502"/>
      <c r="CA103" s="1502"/>
      <c r="CB103" s="1502"/>
      <c r="CC103" s="1502"/>
      <c r="CD103" s="1502"/>
      <c r="CE103" s="1502"/>
      <c r="CF103" s="1502"/>
      <c r="CG103" s="1502"/>
      <c r="CH103" s="1502"/>
      <c r="CI103" s="1502"/>
      <c r="CJ103" s="1502"/>
      <c r="CK103" s="1502"/>
      <c r="CL103" s="1502"/>
      <c r="CM103" s="1502"/>
      <c r="CN103" s="1502"/>
      <c r="CO103" s="1502"/>
      <c r="CP103" s="1502"/>
      <c r="CQ103" s="1502"/>
      <c r="CR103" s="1502"/>
      <c r="CS103" s="1502"/>
      <c r="CT103" s="1502"/>
      <c r="CU103" s="1502"/>
      <c r="CV103" s="1502"/>
      <c r="CW103" s="1502"/>
      <c r="CX103" s="1502"/>
      <c r="CY103" s="1502"/>
      <c r="CZ103" s="1502"/>
      <c r="DA103" s="1502"/>
      <c r="DB103" s="1502"/>
      <c r="DC103" s="1502"/>
      <c r="DD103" s="1502"/>
      <c r="DE103" s="1502"/>
      <c r="DF103" s="1502"/>
      <c r="DG103" s="1502"/>
      <c r="DH103" s="1502"/>
      <c r="DI103" s="1502"/>
      <c r="DJ103" s="1502"/>
      <c r="DK103" s="1502"/>
      <c r="DL103" s="1502"/>
      <c r="DM103" s="1502"/>
      <c r="DN103" s="1502"/>
      <c r="DO103" s="1502"/>
      <c r="DP103" s="1502"/>
      <c r="DQ103" s="1502"/>
      <c r="DR103" s="1502"/>
      <c r="DS103" s="1502"/>
      <c r="DT103" s="1502"/>
      <c r="DU103" s="1502"/>
      <c r="DV103" s="1502"/>
      <c r="DW103" s="1502"/>
      <c r="DX103" s="1502"/>
      <c r="DY103" s="1502"/>
      <c r="DZ103" s="1502"/>
      <c r="EA103" s="1502"/>
      <c r="EB103" s="1502"/>
      <c r="EC103" s="1502"/>
      <c r="ED103" s="1502"/>
      <c r="EE103" s="1502"/>
      <c r="EF103" s="1502"/>
      <c r="EG103" s="1502"/>
      <c r="EH103" s="1502"/>
      <c r="EI103" s="1502"/>
      <c r="EJ103" s="1502"/>
      <c r="EK103" s="1502"/>
      <c r="EL103" s="1502"/>
      <c r="EM103" s="1502"/>
      <c r="EN103" s="1502"/>
      <c r="EO103" s="1502"/>
      <c r="EP103" s="1502"/>
      <c r="EQ103" s="1502"/>
      <c r="ER103" s="1502"/>
      <c r="ES103" s="1502"/>
      <c r="ET103" s="1502"/>
      <c r="EU103" s="1502"/>
      <c r="EV103" s="1502"/>
      <c r="EW103" s="1502"/>
      <c r="EX103" s="1502"/>
      <c r="EY103" s="1502"/>
      <c r="EZ103" s="1502"/>
      <c r="FA103" s="1502"/>
      <c r="FB103" s="1502"/>
      <c r="FC103" s="1502"/>
      <c r="FD103" s="1502"/>
      <c r="FE103" s="1502"/>
      <c r="FF103" s="1502"/>
      <c r="FG103" s="1502"/>
      <c r="FH103" s="1502"/>
      <c r="FI103" s="1502"/>
      <c r="FJ103" s="1502"/>
      <c r="FK103" s="1502"/>
      <c r="FL103" s="1502"/>
      <c r="FM103" s="1502"/>
      <c r="FN103" s="1502"/>
      <c r="FO103" s="1502"/>
      <c r="FP103" s="1502"/>
      <c r="FQ103" s="1502"/>
      <c r="FR103" s="1502"/>
      <c r="FS103" s="1502"/>
      <c r="FT103" s="1502"/>
      <c r="FU103" s="1502"/>
      <c r="FV103" s="1502"/>
      <c r="FW103" s="1502"/>
      <c r="FX103" s="1502"/>
      <c r="FY103" s="1502"/>
      <c r="FZ103" s="1502"/>
      <c r="GA103" s="1502"/>
      <c r="GB103" s="1502"/>
      <c r="GC103" s="1502"/>
      <c r="GD103" s="1502"/>
      <c r="GE103" s="1502"/>
      <c r="GF103" s="1502"/>
      <c r="GG103" s="1502"/>
      <c r="GH103" s="1502"/>
      <c r="GI103" s="1502"/>
      <c r="GJ103" s="1502"/>
      <c r="GK103" s="1502"/>
      <c r="GL103" s="1502"/>
      <c r="GM103" s="1502"/>
      <c r="GN103" s="1502"/>
      <c r="GO103" s="1502"/>
      <c r="GP103" s="1502"/>
      <c r="GQ103" s="1502"/>
      <c r="GR103" s="1502"/>
      <c r="GS103" s="1502"/>
      <c r="GT103" s="1502"/>
      <c r="GU103" s="1502"/>
      <c r="GV103" s="1502"/>
      <c r="GW103" s="1502"/>
      <c r="GX103" s="1502"/>
      <c r="GY103" s="1502"/>
      <c r="GZ103" s="1502"/>
      <c r="HA103" s="1502"/>
      <c r="HB103" s="1502"/>
      <c r="HC103" s="1502"/>
      <c r="HD103" s="1502"/>
      <c r="HE103" s="1502"/>
      <c r="HF103" s="1502"/>
      <c r="HG103" s="1502"/>
      <c r="HH103" s="1502"/>
      <c r="HI103" s="1502"/>
      <c r="HJ103" s="1502"/>
      <c r="HK103" s="1502"/>
      <c r="HL103" s="1502"/>
      <c r="HM103" s="1502"/>
      <c r="HN103" s="1502"/>
      <c r="HO103" s="1502"/>
      <c r="HP103" s="1502"/>
      <c r="HQ103" s="1502"/>
      <c r="HR103" s="1502"/>
      <c r="HS103" s="1502"/>
      <c r="HT103" s="1502"/>
      <c r="HU103" s="1502"/>
      <c r="HV103" s="1502"/>
      <c r="HW103" s="1502"/>
      <c r="HX103" s="1502"/>
      <c r="HY103" s="1502"/>
      <c r="HZ103" s="1502"/>
      <c r="IA103" s="1502"/>
      <c r="IB103" s="1502"/>
      <c r="IC103" s="1502"/>
      <c r="ID103" s="1502"/>
      <c r="IE103" s="1502"/>
      <c r="IF103" s="1502"/>
      <c r="IG103" s="1502"/>
      <c r="IH103" s="1502"/>
      <c r="II103" s="1502"/>
      <c r="IJ103" s="1502"/>
      <c r="IK103" s="1502"/>
      <c r="IL103" s="1502"/>
      <c r="IM103" s="1502"/>
      <c r="IN103" s="1502"/>
      <c r="IO103" s="1502"/>
      <c r="IP103" s="1502"/>
      <c r="IQ103" s="1502"/>
      <c r="IR103" s="1502"/>
      <c r="IS103" s="1502"/>
      <c r="IT103" s="1502"/>
      <c r="IU103" s="1502"/>
    </row>
    <row r="104" spans="1:255">
      <c r="A104" s="2093">
        <v>25</v>
      </c>
      <c r="B104" s="1484"/>
      <c r="C104" s="1484"/>
      <c r="D104" s="1484"/>
      <c r="E104" s="1826"/>
      <c r="F104" s="1483"/>
      <c r="G104" s="1484"/>
      <c r="H104" s="1484"/>
      <c r="I104" s="1484"/>
      <c r="J104" s="1484"/>
      <c r="K104" s="1798"/>
      <c r="L104" s="1798"/>
      <c r="M104" s="1837">
        <v>25</v>
      </c>
      <c r="N104" s="1483"/>
      <c r="O104" s="1798"/>
      <c r="P104" s="1798"/>
      <c r="Q104" s="1798"/>
      <c r="R104" s="1798">
        <f t="shared" si="2"/>
        <v>0</v>
      </c>
      <c r="S104" s="1837">
        <v>25</v>
      </c>
      <c r="T104" s="1502"/>
      <c r="U104" s="1502"/>
      <c r="V104" s="1502"/>
      <c r="W104" s="1502"/>
      <c r="X104" s="1502"/>
      <c r="Y104" s="1502"/>
      <c r="Z104" s="1502"/>
      <c r="AA104" s="1502"/>
      <c r="AB104" s="1502"/>
      <c r="AC104" s="1502"/>
      <c r="AD104" s="1502"/>
      <c r="AE104" s="1502"/>
      <c r="AF104" s="1502"/>
      <c r="AG104" s="1502"/>
      <c r="AH104" s="1502"/>
      <c r="AI104" s="1502"/>
      <c r="AJ104" s="1502"/>
      <c r="AK104" s="1502"/>
      <c r="AL104" s="1502"/>
      <c r="AM104" s="1502"/>
      <c r="AN104" s="1502"/>
      <c r="AO104" s="1502"/>
      <c r="AP104" s="1502"/>
      <c r="AQ104" s="1502"/>
      <c r="AR104" s="1502"/>
      <c r="AS104" s="1502"/>
      <c r="AT104" s="1502"/>
      <c r="AU104" s="1502"/>
      <c r="AV104" s="1502"/>
      <c r="AW104" s="1502"/>
      <c r="AX104" s="1502"/>
      <c r="AY104" s="1502"/>
      <c r="AZ104" s="1502"/>
      <c r="BA104" s="1502"/>
      <c r="BB104" s="1502"/>
      <c r="BC104" s="1502"/>
      <c r="BD104" s="1502"/>
      <c r="BE104" s="1502"/>
      <c r="BF104" s="1502"/>
      <c r="BG104" s="1502"/>
      <c r="BH104" s="1502"/>
      <c r="BI104" s="1502"/>
      <c r="BJ104" s="1502"/>
      <c r="BK104" s="1502"/>
      <c r="BL104" s="1502"/>
      <c r="BM104" s="1502"/>
      <c r="BN104" s="1502"/>
      <c r="BO104" s="1502"/>
      <c r="BP104" s="1502"/>
      <c r="BQ104" s="1502"/>
      <c r="BR104" s="1502"/>
      <c r="BS104" s="1502"/>
      <c r="BT104" s="1502"/>
      <c r="BU104" s="1502"/>
      <c r="BV104" s="1502"/>
      <c r="BW104" s="1502"/>
      <c r="BX104" s="1502"/>
      <c r="BY104" s="1502"/>
      <c r="BZ104" s="1502"/>
      <c r="CA104" s="1502"/>
      <c r="CB104" s="1502"/>
      <c r="CC104" s="1502"/>
      <c r="CD104" s="1502"/>
      <c r="CE104" s="1502"/>
      <c r="CF104" s="1502"/>
      <c r="CG104" s="1502"/>
      <c r="CH104" s="1502"/>
      <c r="CI104" s="1502"/>
      <c r="CJ104" s="1502"/>
      <c r="CK104" s="1502"/>
      <c r="CL104" s="1502"/>
      <c r="CM104" s="1502"/>
      <c r="CN104" s="1502"/>
      <c r="CO104" s="1502"/>
      <c r="CP104" s="1502"/>
      <c r="CQ104" s="1502"/>
      <c r="CR104" s="1502"/>
      <c r="CS104" s="1502"/>
      <c r="CT104" s="1502"/>
      <c r="CU104" s="1502"/>
      <c r="CV104" s="1502"/>
      <c r="CW104" s="1502"/>
      <c r="CX104" s="1502"/>
      <c r="CY104" s="1502"/>
      <c r="CZ104" s="1502"/>
      <c r="DA104" s="1502"/>
      <c r="DB104" s="1502"/>
      <c r="DC104" s="1502"/>
      <c r="DD104" s="1502"/>
      <c r="DE104" s="1502"/>
      <c r="DF104" s="1502"/>
      <c r="DG104" s="1502"/>
      <c r="DH104" s="1502"/>
      <c r="DI104" s="1502"/>
      <c r="DJ104" s="1502"/>
      <c r="DK104" s="1502"/>
      <c r="DL104" s="1502"/>
      <c r="DM104" s="1502"/>
      <c r="DN104" s="1502"/>
      <c r="DO104" s="1502"/>
      <c r="DP104" s="1502"/>
      <c r="DQ104" s="1502"/>
      <c r="DR104" s="1502"/>
      <c r="DS104" s="1502"/>
      <c r="DT104" s="1502"/>
      <c r="DU104" s="1502"/>
      <c r="DV104" s="1502"/>
      <c r="DW104" s="1502"/>
      <c r="DX104" s="1502"/>
      <c r="DY104" s="1502"/>
      <c r="DZ104" s="1502"/>
      <c r="EA104" s="1502"/>
      <c r="EB104" s="1502"/>
      <c r="EC104" s="1502"/>
      <c r="ED104" s="1502"/>
      <c r="EE104" s="1502"/>
      <c r="EF104" s="1502"/>
      <c r="EG104" s="1502"/>
      <c r="EH104" s="1502"/>
      <c r="EI104" s="1502"/>
      <c r="EJ104" s="1502"/>
      <c r="EK104" s="1502"/>
      <c r="EL104" s="1502"/>
      <c r="EM104" s="1502"/>
      <c r="EN104" s="1502"/>
      <c r="EO104" s="1502"/>
      <c r="EP104" s="1502"/>
      <c r="EQ104" s="1502"/>
      <c r="ER104" s="1502"/>
      <c r="ES104" s="1502"/>
      <c r="ET104" s="1502"/>
      <c r="EU104" s="1502"/>
      <c r="EV104" s="1502"/>
      <c r="EW104" s="1502"/>
      <c r="EX104" s="1502"/>
      <c r="EY104" s="1502"/>
      <c r="EZ104" s="1502"/>
      <c r="FA104" s="1502"/>
      <c r="FB104" s="1502"/>
      <c r="FC104" s="1502"/>
      <c r="FD104" s="1502"/>
      <c r="FE104" s="1502"/>
      <c r="FF104" s="1502"/>
      <c r="FG104" s="1502"/>
      <c r="FH104" s="1502"/>
      <c r="FI104" s="1502"/>
      <c r="FJ104" s="1502"/>
      <c r="FK104" s="1502"/>
      <c r="FL104" s="1502"/>
      <c r="FM104" s="1502"/>
      <c r="FN104" s="1502"/>
      <c r="FO104" s="1502"/>
      <c r="FP104" s="1502"/>
      <c r="FQ104" s="1502"/>
      <c r="FR104" s="1502"/>
      <c r="FS104" s="1502"/>
      <c r="FT104" s="1502"/>
      <c r="FU104" s="1502"/>
      <c r="FV104" s="1502"/>
      <c r="FW104" s="1502"/>
      <c r="FX104" s="1502"/>
      <c r="FY104" s="1502"/>
      <c r="FZ104" s="1502"/>
      <c r="GA104" s="1502"/>
      <c r="GB104" s="1502"/>
      <c r="GC104" s="1502"/>
      <c r="GD104" s="1502"/>
      <c r="GE104" s="1502"/>
      <c r="GF104" s="1502"/>
      <c r="GG104" s="1502"/>
      <c r="GH104" s="1502"/>
      <c r="GI104" s="1502"/>
      <c r="GJ104" s="1502"/>
      <c r="GK104" s="1502"/>
      <c r="GL104" s="1502"/>
      <c r="GM104" s="1502"/>
      <c r="GN104" s="1502"/>
      <c r="GO104" s="1502"/>
      <c r="GP104" s="1502"/>
      <c r="GQ104" s="1502"/>
      <c r="GR104" s="1502"/>
      <c r="GS104" s="1502"/>
      <c r="GT104" s="1502"/>
      <c r="GU104" s="1502"/>
      <c r="GV104" s="1502"/>
      <c r="GW104" s="1502"/>
      <c r="GX104" s="1502"/>
      <c r="GY104" s="1502"/>
      <c r="GZ104" s="1502"/>
      <c r="HA104" s="1502"/>
      <c r="HB104" s="1502"/>
      <c r="HC104" s="1502"/>
      <c r="HD104" s="1502"/>
      <c r="HE104" s="1502"/>
      <c r="HF104" s="1502"/>
      <c r="HG104" s="1502"/>
      <c r="HH104" s="1502"/>
      <c r="HI104" s="1502"/>
      <c r="HJ104" s="1502"/>
      <c r="HK104" s="1502"/>
      <c r="HL104" s="1502"/>
      <c r="HM104" s="1502"/>
      <c r="HN104" s="1502"/>
      <c r="HO104" s="1502"/>
      <c r="HP104" s="1502"/>
      <c r="HQ104" s="1502"/>
      <c r="HR104" s="1502"/>
      <c r="HS104" s="1502"/>
      <c r="HT104" s="1502"/>
      <c r="HU104" s="1502"/>
      <c r="HV104" s="1502"/>
      <c r="HW104" s="1502"/>
      <c r="HX104" s="1502"/>
      <c r="HY104" s="1502"/>
      <c r="HZ104" s="1502"/>
      <c r="IA104" s="1502"/>
      <c r="IB104" s="1502"/>
      <c r="IC104" s="1502"/>
      <c r="ID104" s="1502"/>
      <c r="IE104" s="1502"/>
      <c r="IF104" s="1502"/>
      <c r="IG104" s="1502"/>
      <c r="IH104" s="1502"/>
      <c r="II104" s="1502"/>
      <c r="IJ104" s="1502"/>
      <c r="IK104" s="1502"/>
      <c r="IL104" s="1502"/>
      <c r="IM104" s="1502"/>
      <c r="IN104" s="1502"/>
      <c r="IO104" s="1502"/>
      <c r="IP104" s="1502"/>
      <c r="IQ104" s="1502"/>
      <c r="IR104" s="1502"/>
      <c r="IS104" s="1502"/>
      <c r="IT104" s="1502"/>
      <c r="IU104" s="1502"/>
    </row>
    <row r="105" spans="1:255">
      <c r="A105" s="2093">
        <v>26</v>
      </c>
      <c r="B105" s="1484"/>
      <c r="C105" s="1484"/>
      <c r="D105" s="1484"/>
      <c r="E105" s="1826"/>
      <c r="F105" s="1483"/>
      <c r="G105" s="1484"/>
      <c r="H105" s="1484"/>
      <c r="I105" s="1484"/>
      <c r="J105" s="1484"/>
      <c r="K105" s="1798"/>
      <c r="L105" s="1798"/>
      <c r="M105" s="1837">
        <v>26</v>
      </c>
      <c r="N105" s="1483"/>
      <c r="O105" s="1798"/>
      <c r="P105" s="1798"/>
      <c r="Q105" s="1798"/>
      <c r="R105" s="1798">
        <f t="shared" si="2"/>
        <v>0</v>
      </c>
      <c r="S105" s="1837">
        <v>26</v>
      </c>
      <c r="T105" s="1502"/>
      <c r="U105" s="1502"/>
      <c r="V105" s="1502"/>
      <c r="W105" s="1502"/>
      <c r="X105" s="1502"/>
      <c r="Y105" s="1502"/>
      <c r="Z105" s="1502"/>
      <c r="AA105" s="1502"/>
      <c r="AB105" s="1502"/>
      <c r="AC105" s="1502"/>
      <c r="AD105" s="1502"/>
      <c r="AE105" s="1502"/>
      <c r="AF105" s="1502"/>
      <c r="AG105" s="1502"/>
      <c r="AH105" s="1502"/>
      <c r="AI105" s="1502"/>
      <c r="AJ105" s="1502"/>
      <c r="AK105" s="1502"/>
      <c r="AL105" s="1502"/>
      <c r="AM105" s="1502"/>
      <c r="AN105" s="1502"/>
      <c r="AO105" s="1502"/>
      <c r="AP105" s="1502"/>
      <c r="AQ105" s="1502"/>
      <c r="AR105" s="1502"/>
      <c r="AS105" s="1502"/>
      <c r="AT105" s="1502"/>
      <c r="AU105" s="1502"/>
      <c r="AV105" s="1502"/>
      <c r="AW105" s="1502"/>
      <c r="AX105" s="1502"/>
      <c r="AY105" s="1502"/>
      <c r="AZ105" s="1502"/>
      <c r="BA105" s="1502"/>
      <c r="BB105" s="1502"/>
      <c r="BC105" s="1502"/>
      <c r="BD105" s="1502"/>
      <c r="BE105" s="1502"/>
      <c r="BF105" s="1502"/>
      <c r="BG105" s="1502"/>
      <c r="BH105" s="1502"/>
      <c r="BI105" s="1502"/>
      <c r="BJ105" s="1502"/>
      <c r="BK105" s="1502"/>
      <c r="BL105" s="1502"/>
      <c r="BM105" s="1502"/>
      <c r="BN105" s="1502"/>
      <c r="BO105" s="1502"/>
      <c r="BP105" s="1502"/>
      <c r="BQ105" s="1502"/>
      <c r="BR105" s="1502"/>
      <c r="BS105" s="1502"/>
      <c r="BT105" s="1502"/>
      <c r="BU105" s="1502"/>
      <c r="BV105" s="1502"/>
      <c r="BW105" s="1502"/>
      <c r="BX105" s="1502"/>
      <c r="BY105" s="1502"/>
      <c r="BZ105" s="1502"/>
      <c r="CA105" s="1502"/>
      <c r="CB105" s="1502"/>
      <c r="CC105" s="1502"/>
      <c r="CD105" s="1502"/>
      <c r="CE105" s="1502"/>
      <c r="CF105" s="1502"/>
      <c r="CG105" s="1502"/>
      <c r="CH105" s="1502"/>
      <c r="CI105" s="1502"/>
      <c r="CJ105" s="1502"/>
      <c r="CK105" s="1502"/>
      <c r="CL105" s="1502"/>
      <c r="CM105" s="1502"/>
      <c r="CN105" s="1502"/>
      <c r="CO105" s="1502"/>
      <c r="CP105" s="1502"/>
      <c r="CQ105" s="1502"/>
      <c r="CR105" s="1502"/>
      <c r="CS105" s="1502"/>
      <c r="CT105" s="1502"/>
      <c r="CU105" s="1502"/>
      <c r="CV105" s="1502"/>
      <c r="CW105" s="1502"/>
      <c r="CX105" s="1502"/>
      <c r="CY105" s="1502"/>
      <c r="CZ105" s="1502"/>
      <c r="DA105" s="1502"/>
      <c r="DB105" s="1502"/>
      <c r="DC105" s="1502"/>
      <c r="DD105" s="1502"/>
      <c r="DE105" s="1502"/>
      <c r="DF105" s="1502"/>
      <c r="DG105" s="1502"/>
      <c r="DH105" s="1502"/>
      <c r="DI105" s="1502"/>
      <c r="DJ105" s="1502"/>
      <c r="DK105" s="1502"/>
      <c r="DL105" s="1502"/>
      <c r="DM105" s="1502"/>
      <c r="DN105" s="1502"/>
      <c r="DO105" s="1502"/>
      <c r="DP105" s="1502"/>
      <c r="DQ105" s="1502"/>
      <c r="DR105" s="1502"/>
      <c r="DS105" s="1502"/>
      <c r="DT105" s="1502"/>
      <c r="DU105" s="1502"/>
      <c r="DV105" s="1502"/>
      <c r="DW105" s="1502"/>
      <c r="DX105" s="1502"/>
      <c r="DY105" s="1502"/>
      <c r="DZ105" s="1502"/>
      <c r="EA105" s="1502"/>
      <c r="EB105" s="1502"/>
      <c r="EC105" s="1502"/>
      <c r="ED105" s="1502"/>
      <c r="EE105" s="1502"/>
      <c r="EF105" s="1502"/>
      <c r="EG105" s="1502"/>
      <c r="EH105" s="1502"/>
      <c r="EI105" s="1502"/>
      <c r="EJ105" s="1502"/>
      <c r="EK105" s="1502"/>
      <c r="EL105" s="1502"/>
      <c r="EM105" s="1502"/>
      <c r="EN105" s="1502"/>
      <c r="EO105" s="1502"/>
      <c r="EP105" s="1502"/>
      <c r="EQ105" s="1502"/>
      <c r="ER105" s="1502"/>
      <c r="ES105" s="1502"/>
      <c r="ET105" s="1502"/>
      <c r="EU105" s="1502"/>
      <c r="EV105" s="1502"/>
      <c r="EW105" s="1502"/>
      <c r="EX105" s="1502"/>
      <c r="EY105" s="1502"/>
      <c r="EZ105" s="1502"/>
      <c r="FA105" s="1502"/>
      <c r="FB105" s="1502"/>
      <c r="FC105" s="1502"/>
      <c r="FD105" s="1502"/>
      <c r="FE105" s="1502"/>
      <c r="FF105" s="1502"/>
      <c r="FG105" s="1502"/>
      <c r="FH105" s="1502"/>
      <c r="FI105" s="1502"/>
      <c r="FJ105" s="1502"/>
      <c r="FK105" s="1502"/>
      <c r="FL105" s="1502"/>
      <c r="FM105" s="1502"/>
      <c r="FN105" s="1502"/>
      <c r="FO105" s="1502"/>
      <c r="FP105" s="1502"/>
      <c r="FQ105" s="1502"/>
      <c r="FR105" s="1502"/>
      <c r="FS105" s="1502"/>
      <c r="FT105" s="1502"/>
      <c r="FU105" s="1502"/>
      <c r="FV105" s="1502"/>
      <c r="FW105" s="1502"/>
      <c r="FX105" s="1502"/>
      <c r="FY105" s="1502"/>
      <c r="FZ105" s="1502"/>
      <c r="GA105" s="1502"/>
      <c r="GB105" s="1502"/>
      <c r="GC105" s="1502"/>
      <c r="GD105" s="1502"/>
      <c r="GE105" s="1502"/>
      <c r="GF105" s="1502"/>
      <c r="GG105" s="1502"/>
      <c r="GH105" s="1502"/>
      <c r="GI105" s="1502"/>
      <c r="GJ105" s="1502"/>
      <c r="GK105" s="1502"/>
      <c r="GL105" s="1502"/>
      <c r="GM105" s="1502"/>
      <c r="GN105" s="1502"/>
      <c r="GO105" s="1502"/>
      <c r="GP105" s="1502"/>
      <c r="GQ105" s="1502"/>
      <c r="GR105" s="1502"/>
      <c r="GS105" s="1502"/>
      <c r="GT105" s="1502"/>
      <c r="GU105" s="1502"/>
      <c r="GV105" s="1502"/>
      <c r="GW105" s="1502"/>
      <c r="GX105" s="1502"/>
      <c r="GY105" s="1502"/>
      <c r="GZ105" s="1502"/>
      <c r="HA105" s="1502"/>
      <c r="HB105" s="1502"/>
      <c r="HC105" s="1502"/>
      <c r="HD105" s="1502"/>
      <c r="HE105" s="1502"/>
      <c r="HF105" s="1502"/>
      <c r="HG105" s="1502"/>
      <c r="HH105" s="1502"/>
      <c r="HI105" s="1502"/>
      <c r="HJ105" s="1502"/>
      <c r="HK105" s="1502"/>
      <c r="HL105" s="1502"/>
      <c r="HM105" s="1502"/>
      <c r="HN105" s="1502"/>
      <c r="HO105" s="1502"/>
      <c r="HP105" s="1502"/>
      <c r="HQ105" s="1502"/>
      <c r="HR105" s="1502"/>
      <c r="HS105" s="1502"/>
      <c r="HT105" s="1502"/>
      <c r="HU105" s="1502"/>
      <c r="HV105" s="1502"/>
      <c r="HW105" s="1502"/>
      <c r="HX105" s="1502"/>
      <c r="HY105" s="1502"/>
      <c r="HZ105" s="1502"/>
      <c r="IA105" s="1502"/>
      <c r="IB105" s="1502"/>
      <c r="IC105" s="1502"/>
      <c r="ID105" s="1502"/>
      <c r="IE105" s="1502"/>
      <c r="IF105" s="1502"/>
      <c r="IG105" s="1502"/>
      <c r="IH105" s="1502"/>
      <c r="II105" s="1502"/>
      <c r="IJ105" s="1502"/>
      <c r="IK105" s="1502"/>
      <c r="IL105" s="1502"/>
      <c r="IM105" s="1502"/>
      <c r="IN105" s="1502"/>
      <c r="IO105" s="1502"/>
      <c r="IP105" s="1502"/>
      <c r="IQ105" s="1502"/>
      <c r="IR105" s="1502"/>
      <c r="IS105" s="1502"/>
      <c r="IT105" s="1502"/>
      <c r="IU105" s="1502"/>
    </row>
    <row r="106" spans="1:255">
      <c r="A106" s="2093">
        <v>27</v>
      </c>
      <c r="B106" s="1484"/>
      <c r="C106" s="1484"/>
      <c r="D106" s="1484"/>
      <c r="E106" s="1826"/>
      <c r="F106" s="1483"/>
      <c r="G106" s="1484"/>
      <c r="H106" s="1484"/>
      <c r="I106" s="1484"/>
      <c r="J106" s="1484"/>
      <c r="K106" s="1798"/>
      <c r="L106" s="1798"/>
      <c r="M106" s="1837">
        <v>27</v>
      </c>
      <c r="N106" s="1483"/>
      <c r="O106" s="1798"/>
      <c r="P106" s="1798"/>
      <c r="Q106" s="1798"/>
      <c r="R106" s="1798">
        <f t="shared" si="2"/>
        <v>0</v>
      </c>
      <c r="S106" s="1837">
        <v>27</v>
      </c>
      <c r="T106" s="1502"/>
      <c r="U106" s="1502"/>
      <c r="V106" s="1502"/>
      <c r="W106" s="1502"/>
      <c r="X106" s="1502"/>
      <c r="Y106" s="1502"/>
      <c r="Z106" s="1502"/>
      <c r="AA106" s="1502"/>
      <c r="AB106" s="1502"/>
      <c r="AC106" s="1502"/>
      <c r="AD106" s="1502"/>
      <c r="AE106" s="1502"/>
      <c r="AF106" s="1502"/>
      <c r="AG106" s="1502"/>
      <c r="AH106" s="1502"/>
      <c r="AI106" s="1502"/>
      <c r="AJ106" s="1502"/>
      <c r="AK106" s="1502"/>
      <c r="AL106" s="1502"/>
      <c r="AM106" s="1502"/>
      <c r="AN106" s="1502"/>
      <c r="AO106" s="1502"/>
      <c r="AP106" s="1502"/>
      <c r="AQ106" s="1502"/>
      <c r="AR106" s="1502"/>
      <c r="AS106" s="1502"/>
      <c r="AT106" s="1502"/>
      <c r="AU106" s="1502"/>
      <c r="AV106" s="1502"/>
      <c r="AW106" s="1502"/>
      <c r="AX106" s="1502"/>
      <c r="AY106" s="1502"/>
      <c r="AZ106" s="1502"/>
      <c r="BA106" s="1502"/>
      <c r="BB106" s="1502"/>
      <c r="BC106" s="1502"/>
      <c r="BD106" s="1502"/>
      <c r="BE106" s="1502"/>
      <c r="BF106" s="1502"/>
      <c r="BG106" s="1502"/>
      <c r="BH106" s="1502"/>
      <c r="BI106" s="1502"/>
      <c r="BJ106" s="1502"/>
      <c r="BK106" s="1502"/>
      <c r="BL106" s="1502"/>
      <c r="BM106" s="1502"/>
      <c r="BN106" s="1502"/>
      <c r="BO106" s="1502"/>
      <c r="BP106" s="1502"/>
      <c r="BQ106" s="1502"/>
      <c r="BR106" s="1502"/>
      <c r="BS106" s="1502"/>
      <c r="BT106" s="1502"/>
      <c r="BU106" s="1502"/>
      <c r="BV106" s="1502"/>
      <c r="BW106" s="1502"/>
      <c r="BX106" s="1502"/>
      <c r="BY106" s="1502"/>
      <c r="BZ106" s="1502"/>
      <c r="CA106" s="1502"/>
      <c r="CB106" s="1502"/>
      <c r="CC106" s="1502"/>
      <c r="CD106" s="1502"/>
      <c r="CE106" s="1502"/>
      <c r="CF106" s="1502"/>
      <c r="CG106" s="1502"/>
      <c r="CH106" s="1502"/>
      <c r="CI106" s="1502"/>
      <c r="CJ106" s="1502"/>
      <c r="CK106" s="1502"/>
      <c r="CL106" s="1502"/>
      <c r="CM106" s="1502"/>
      <c r="CN106" s="1502"/>
      <c r="CO106" s="1502"/>
      <c r="CP106" s="1502"/>
      <c r="CQ106" s="1502"/>
      <c r="CR106" s="1502"/>
      <c r="CS106" s="1502"/>
      <c r="CT106" s="1502"/>
      <c r="CU106" s="1502"/>
      <c r="CV106" s="1502"/>
      <c r="CW106" s="1502"/>
      <c r="CX106" s="1502"/>
      <c r="CY106" s="1502"/>
      <c r="CZ106" s="1502"/>
      <c r="DA106" s="1502"/>
      <c r="DB106" s="1502"/>
      <c r="DC106" s="1502"/>
      <c r="DD106" s="1502"/>
      <c r="DE106" s="1502"/>
      <c r="DF106" s="1502"/>
      <c r="DG106" s="1502"/>
      <c r="DH106" s="1502"/>
      <c r="DI106" s="1502"/>
      <c r="DJ106" s="1502"/>
      <c r="DK106" s="1502"/>
      <c r="DL106" s="1502"/>
      <c r="DM106" s="1502"/>
      <c r="DN106" s="1502"/>
      <c r="DO106" s="1502"/>
      <c r="DP106" s="1502"/>
      <c r="DQ106" s="1502"/>
      <c r="DR106" s="1502"/>
      <c r="DS106" s="1502"/>
      <c r="DT106" s="1502"/>
      <c r="DU106" s="1502"/>
      <c r="DV106" s="1502"/>
      <c r="DW106" s="1502"/>
      <c r="DX106" s="1502"/>
      <c r="DY106" s="1502"/>
      <c r="DZ106" s="1502"/>
      <c r="EA106" s="1502"/>
      <c r="EB106" s="1502"/>
      <c r="EC106" s="1502"/>
      <c r="ED106" s="1502"/>
      <c r="EE106" s="1502"/>
      <c r="EF106" s="1502"/>
      <c r="EG106" s="1502"/>
      <c r="EH106" s="1502"/>
      <c r="EI106" s="1502"/>
      <c r="EJ106" s="1502"/>
      <c r="EK106" s="1502"/>
      <c r="EL106" s="1502"/>
      <c r="EM106" s="1502"/>
      <c r="EN106" s="1502"/>
      <c r="EO106" s="1502"/>
      <c r="EP106" s="1502"/>
      <c r="EQ106" s="1502"/>
      <c r="ER106" s="1502"/>
      <c r="ES106" s="1502"/>
      <c r="ET106" s="1502"/>
      <c r="EU106" s="1502"/>
      <c r="EV106" s="1502"/>
      <c r="EW106" s="1502"/>
      <c r="EX106" s="1502"/>
      <c r="EY106" s="1502"/>
      <c r="EZ106" s="1502"/>
      <c r="FA106" s="1502"/>
      <c r="FB106" s="1502"/>
      <c r="FC106" s="1502"/>
      <c r="FD106" s="1502"/>
      <c r="FE106" s="1502"/>
      <c r="FF106" s="1502"/>
      <c r="FG106" s="1502"/>
      <c r="FH106" s="1502"/>
      <c r="FI106" s="1502"/>
      <c r="FJ106" s="1502"/>
      <c r="FK106" s="1502"/>
      <c r="FL106" s="1502"/>
      <c r="FM106" s="1502"/>
      <c r="FN106" s="1502"/>
      <c r="FO106" s="1502"/>
      <c r="FP106" s="1502"/>
      <c r="FQ106" s="1502"/>
      <c r="FR106" s="1502"/>
      <c r="FS106" s="1502"/>
      <c r="FT106" s="1502"/>
      <c r="FU106" s="1502"/>
      <c r="FV106" s="1502"/>
      <c r="FW106" s="1502"/>
      <c r="FX106" s="1502"/>
      <c r="FY106" s="1502"/>
      <c r="FZ106" s="1502"/>
      <c r="GA106" s="1502"/>
      <c r="GB106" s="1502"/>
      <c r="GC106" s="1502"/>
      <c r="GD106" s="1502"/>
      <c r="GE106" s="1502"/>
      <c r="GF106" s="1502"/>
      <c r="GG106" s="1502"/>
      <c r="GH106" s="1502"/>
      <c r="GI106" s="1502"/>
      <c r="GJ106" s="1502"/>
      <c r="GK106" s="1502"/>
      <c r="GL106" s="1502"/>
      <c r="GM106" s="1502"/>
      <c r="GN106" s="1502"/>
      <c r="GO106" s="1502"/>
      <c r="GP106" s="1502"/>
      <c r="GQ106" s="1502"/>
      <c r="GR106" s="1502"/>
      <c r="GS106" s="1502"/>
      <c r="GT106" s="1502"/>
      <c r="GU106" s="1502"/>
      <c r="GV106" s="1502"/>
      <c r="GW106" s="1502"/>
      <c r="GX106" s="1502"/>
      <c r="GY106" s="1502"/>
      <c r="GZ106" s="1502"/>
      <c r="HA106" s="1502"/>
      <c r="HB106" s="1502"/>
      <c r="HC106" s="1502"/>
      <c r="HD106" s="1502"/>
      <c r="HE106" s="1502"/>
      <c r="HF106" s="1502"/>
      <c r="HG106" s="1502"/>
      <c r="HH106" s="1502"/>
      <c r="HI106" s="1502"/>
      <c r="HJ106" s="1502"/>
      <c r="HK106" s="1502"/>
      <c r="HL106" s="1502"/>
      <c r="HM106" s="1502"/>
      <c r="HN106" s="1502"/>
      <c r="HO106" s="1502"/>
      <c r="HP106" s="1502"/>
      <c r="HQ106" s="1502"/>
      <c r="HR106" s="1502"/>
      <c r="HS106" s="1502"/>
      <c r="HT106" s="1502"/>
      <c r="HU106" s="1502"/>
      <c r="HV106" s="1502"/>
      <c r="HW106" s="1502"/>
      <c r="HX106" s="1502"/>
      <c r="HY106" s="1502"/>
      <c r="HZ106" s="1502"/>
      <c r="IA106" s="1502"/>
      <c r="IB106" s="1502"/>
      <c r="IC106" s="1502"/>
      <c r="ID106" s="1502"/>
      <c r="IE106" s="1502"/>
      <c r="IF106" s="1502"/>
      <c r="IG106" s="1502"/>
      <c r="IH106" s="1502"/>
      <c r="II106" s="1502"/>
      <c r="IJ106" s="1502"/>
      <c r="IK106" s="1502"/>
      <c r="IL106" s="1502"/>
      <c r="IM106" s="1502"/>
      <c r="IN106" s="1502"/>
      <c r="IO106" s="1502"/>
      <c r="IP106" s="1502"/>
      <c r="IQ106" s="1502"/>
      <c r="IR106" s="1502"/>
      <c r="IS106" s="1502"/>
      <c r="IT106" s="1502"/>
      <c r="IU106" s="1502"/>
    </row>
    <row r="107" spans="1:255">
      <c r="A107" s="2093">
        <v>28</v>
      </c>
      <c r="B107" s="1484"/>
      <c r="C107" s="1484"/>
      <c r="D107" s="1484"/>
      <c r="E107" s="1826"/>
      <c r="F107" s="1483"/>
      <c r="G107" s="1484"/>
      <c r="H107" s="1484"/>
      <c r="I107" s="1484"/>
      <c r="J107" s="1484"/>
      <c r="K107" s="1798"/>
      <c r="L107" s="1798"/>
      <c r="M107" s="1837">
        <v>28</v>
      </c>
      <c r="N107" s="1483"/>
      <c r="O107" s="1798"/>
      <c r="P107" s="1798"/>
      <c r="Q107" s="1798"/>
      <c r="R107" s="1798">
        <f t="shared" si="2"/>
        <v>0</v>
      </c>
      <c r="S107" s="1837">
        <v>28</v>
      </c>
      <c r="T107" s="1502"/>
      <c r="U107" s="1502"/>
      <c r="V107" s="1502"/>
      <c r="W107" s="1502"/>
      <c r="X107" s="1502"/>
      <c r="Y107" s="1502"/>
      <c r="Z107" s="1502"/>
      <c r="AA107" s="1502"/>
      <c r="AB107" s="1502"/>
      <c r="AC107" s="1502"/>
      <c r="AD107" s="1502"/>
      <c r="AE107" s="1502"/>
      <c r="AF107" s="1502"/>
      <c r="AG107" s="1502"/>
      <c r="AH107" s="1502"/>
      <c r="AI107" s="1502"/>
      <c r="AJ107" s="1502"/>
      <c r="AK107" s="1502"/>
      <c r="AL107" s="1502"/>
      <c r="AM107" s="1502"/>
      <c r="AN107" s="1502"/>
      <c r="AO107" s="1502"/>
      <c r="AP107" s="1502"/>
      <c r="AQ107" s="1502"/>
      <c r="AR107" s="1502"/>
      <c r="AS107" s="1502"/>
      <c r="AT107" s="1502"/>
      <c r="AU107" s="1502"/>
      <c r="AV107" s="1502"/>
      <c r="AW107" s="1502"/>
      <c r="AX107" s="1502"/>
      <c r="AY107" s="1502"/>
      <c r="AZ107" s="1502"/>
      <c r="BA107" s="1502"/>
      <c r="BB107" s="1502"/>
      <c r="BC107" s="1502"/>
      <c r="BD107" s="1502"/>
      <c r="BE107" s="1502"/>
      <c r="BF107" s="1502"/>
      <c r="BG107" s="1502"/>
      <c r="BH107" s="1502"/>
      <c r="BI107" s="1502"/>
      <c r="BJ107" s="1502"/>
      <c r="BK107" s="1502"/>
      <c r="BL107" s="1502"/>
      <c r="BM107" s="1502"/>
      <c r="BN107" s="1502"/>
      <c r="BO107" s="1502"/>
      <c r="BP107" s="1502"/>
      <c r="BQ107" s="1502"/>
      <c r="BR107" s="1502"/>
      <c r="BS107" s="1502"/>
      <c r="BT107" s="1502"/>
      <c r="BU107" s="1502"/>
      <c r="BV107" s="1502"/>
      <c r="BW107" s="1502"/>
      <c r="BX107" s="1502"/>
      <c r="BY107" s="1502"/>
      <c r="BZ107" s="1502"/>
      <c r="CA107" s="1502"/>
      <c r="CB107" s="1502"/>
      <c r="CC107" s="1502"/>
      <c r="CD107" s="1502"/>
      <c r="CE107" s="1502"/>
      <c r="CF107" s="1502"/>
      <c r="CG107" s="1502"/>
      <c r="CH107" s="1502"/>
      <c r="CI107" s="1502"/>
      <c r="CJ107" s="1502"/>
      <c r="CK107" s="1502"/>
      <c r="CL107" s="1502"/>
      <c r="CM107" s="1502"/>
      <c r="CN107" s="1502"/>
      <c r="CO107" s="1502"/>
      <c r="CP107" s="1502"/>
      <c r="CQ107" s="1502"/>
      <c r="CR107" s="1502"/>
      <c r="CS107" s="1502"/>
      <c r="CT107" s="1502"/>
      <c r="CU107" s="1502"/>
      <c r="CV107" s="1502"/>
      <c r="CW107" s="1502"/>
      <c r="CX107" s="1502"/>
      <c r="CY107" s="1502"/>
      <c r="CZ107" s="1502"/>
      <c r="DA107" s="1502"/>
      <c r="DB107" s="1502"/>
      <c r="DC107" s="1502"/>
      <c r="DD107" s="1502"/>
      <c r="DE107" s="1502"/>
      <c r="DF107" s="1502"/>
      <c r="DG107" s="1502"/>
      <c r="DH107" s="1502"/>
      <c r="DI107" s="1502"/>
      <c r="DJ107" s="1502"/>
      <c r="DK107" s="1502"/>
      <c r="DL107" s="1502"/>
      <c r="DM107" s="1502"/>
      <c r="DN107" s="1502"/>
      <c r="DO107" s="1502"/>
      <c r="DP107" s="1502"/>
      <c r="DQ107" s="1502"/>
      <c r="DR107" s="1502"/>
      <c r="DS107" s="1502"/>
      <c r="DT107" s="1502"/>
      <c r="DU107" s="1502"/>
      <c r="DV107" s="1502"/>
      <c r="DW107" s="1502"/>
      <c r="DX107" s="1502"/>
      <c r="DY107" s="1502"/>
      <c r="DZ107" s="1502"/>
      <c r="EA107" s="1502"/>
      <c r="EB107" s="1502"/>
      <c r="EC107" s="1502"/>
      <c r="ED107" s="1502"/>
      <c r="EE107" s="1502"/>
      <c r="EF107" s="1502"/>
      <c r="EG107" s="1502"/>
      <c r="EH107" s="1502"/>
      <c r="EI107" s="1502"/>
      <c r="EJ107" s="1502"/>
      <c r="EK107" s="1502"/>
      <c r="EL107" s="1502"/>
      <c r="EM107" s="1502"/>
      <c r="EN107" s="1502"/>
      <c r="EO107" s="1502"/>
      <c r="EP107" s="1502"/>
      <c r="EQ107" s="1502"/>
      <c r="ER107" s="1502"/>
      <c r="ES107" s="1502"/>
      <c r="ET107" s="1502"/>
      <c r="EU107" s="1502"/>
      <c r="EV107" s="1502"/>
      <c r="EW107" s="1502"/>
      <c r="EX107" s="1502"/>
      <c r="EY107" s="1502"/>
      <c r="EZ107" s="1502"/>
      <c r="FA107" s="1502"/>
      <c r="FB107" s="1502"/>
      <c r="FC107" s="1502"/>
      <c r="FD107" s="1502"/>
      <c r="FE107" s="1502"/>
      <c r="FF107" s="1502"/>
      <c r="FG107" s="1502"/>
      <c r="FH107" s="1502"/>
      <c r="FI107" s="1502"/>
      <c r="FJ107" s="1502"/>
      <c r="FK107" s="1502"/>
      <c r="FL107" s="1502"/>
      <c r="FM107" s="1502"/>
      <c r="FN107" s="1502"/>
      <c r="FO107" s="1502"/>
      <c r="FP107" s="1502"/>
      <c r="FQ107" s="1502"/>
      <c r="FR107" s="1502"/>
      <c r="FS107" s="1502"/>
      <c r="FT107" s="1502"/>
      <c r="FU107" s="1502"/>
      <c r="FV107" s="1502"/>
      <c r="FW107" s="1502"/>
      <c r="FX107" s="1502"/>
      <c r="FY107" s="1502"/>
      <c r="FZ107" s="1502"/>
      <c r="GA107" s="1502"/>
      <c r="GB107" s="1502"/>
      <c r="GC107" s="1502"/>
      <c r="GD107" s="1502"/>
      <c r="GE107" s="1502"/>
      <c r="GF107" s="1502"/>
      <c r="GG107" s="1502"/>
      <c r="GH107" s="1502"/>
      <c r="GI107" s="1502"/>
      <c r="GJ107" s="1502"/>
      <c r="GK107" s="1502"/>
      <c r="GL107" s="1502"/>
      <c r="GM107" s="1502"/>
      <c r="GN107" s="1502"/>
      <c r="GO107" s="1502"/>
      <c r="GP107" s="1502"/>
      <c r="GQ107" s="1502"/>
      <c r="GR107" s="1502"/>
      <c r="GS107" s="1502"/>
      <c r="GT107" s="1502"/>
      <c r="GU107" s="1502"/>
      <c r="GV107" s="1502"/>
      <c r="GW107" s="1502"/>
      <c r="GX107" s="1502"/>
      <c r="GY107" s="1502"/>
      <c r="GZ107" s="1502"/>
      <c r="HA107" s="1502"/>
      <c r="HB107" s="1502"/>
      <c r="HC107" s="1502"/>
      <c r="HD107" s="1502"/>
      <c r="HE107" s="1502"/>
      <c r="HF107" s="1502"/>
      <c r="HG107" s="1502"/>
      <c r="HH107" s="1502"/>
      <c r="HI107" s="1502"/>
      <c r="HJ107" s="1502"/>
      <c r="HK107" s="1502"/>
      <c r="HL107" s="1502"/>
      <c r="HM107" s="1502"/>
      <c r="HN107" s="1502"/>
      <c r="HO107" s="1502"/>
      <c r="HP107" s="1502"/>
      <c r="HQ107" s="1502"/>
      <c r="HR107" s="1502"/>
      <c r="HS107" s="1502"/>
      <c r="HT107" s="1502"/>
      <c r="HU107" s="1502"/>
      <c r="HV107" s="1502"/>
      <c r="HW107" s="1502"/>
      <c r="HX107" s="1502"/>
      <c r="HY107" s="1502"/>
      <c r="HZ107" s="1502"/>
      <c r="IA107" s="1502"/>
      <c r="IB107" s="1502"/>
      <c r="IC107" s="1502"/>
      <c r="ID107" s="1502"/>
      <c r="IE107" s="1502"/>
      <c r="IF107" s="1502"/>
      <c r="IG107" s="1502"/>
      <c r="IH107" s="1502"/>
      <c r="II107" s="1502"/>
      <c r="IJ107" s="1502"/>
      <c r="IK107" s="1502"/>
      <c r="IL107" s="1502"/>
      <c r="IM107" s="1502"/>
      <c r="IN107" s="1502"/>
      <c r="IO107" s="1502"/>
      <c r="IP107" s="1502"/>
      <c r="IQ107" s="1502"/>
      <c r="IR107" s="1502"/>
      <c r="IS107" s="1502"/>
      <c r="IT107" s="1502"/>
      <c r="IU107" s="1502"/>
    </row>
    <row r="108" spans="1:255">
      <c r="A108" s="2093">
        <v>29</v>
      </c>
      <c r="B108" s="1484"/>
      <c r="C108" s="1484"/>
      <c r="D108" s="1484"/>
      <c r="E108" s="1826"/>
      <c r="F108" s="1483"/>
      <c r="G108" s="1484"/>
      <c r="H108" s="1484"/>
      <c r="I108" s="1484"/>
      <c r="J108" s="1484"/>
      <c r="K108" s="1798"/>
      <c r="L108" s="1798"/>
      <c r="M108" s="1837">
        <v>29</v>
      </c>
      <c r="N108" s="1483"/>
      <c r="O108" s="1798"/>
      <c r="P108" s="1798"/>
      <c r="Q108" s="1798"/>
      <c r="R108" s="1798">
        <f t="shared" si="2"/>
        <v>0</v>
      </c>
      <c r="S108" s="1837">
        <v>29</v>
      </c>
      <c r="T108" s="1502"/>
      <c r="U108" s="1502"/>
      <c r="V108" s="1502"/>
      <c r="W108" s="1502"/>
      <c r="X108" s="1502"/>
      <c r="Y108" s="1502"/>
      <c r="Z108" s="1502"/>
      <c r="AA108" s="1502"/>
      <c r="AB108" s="1502"/>
      <c r="AC108" s="1502"/>
      <c r="AD108" s="1502"/>
      <c r="AE108" s="1502"/>
      <c r="AF108" s="1502"/>
      <c r="AG108" s="1502"/>
      <c r="AH108" s="1502"/>
      <c r="AI108" s="1502"/>
      <c r="AJ108" s="1502"/>
      <c r="AK108" s="1502"/>
      <c r="AL108" s="1502"/>
      <c r="AM108" s="1502"/>
      <c r="AN108" s="1502"/>
      <c r="AO108" s="1502"/>
      <c r="AP108" s="1502"/>
      <c r="AQ108" s="1502"/>
      <c r="AR108" s="1502"/>
      <c r="AS108" s="1502"/>
      <c r="AT108" s="1502"/>
      <c r="AU108" s="1502"/>
      <c r="AV108" s="1502"/>
      <c r="AW108" s="1502"/>
      <c r="AX108" s="1502"/>
      <c r="AY108" s="1502"/>
      <c r="AZ108" s="1502"/>
      <c r="BA108" s="1502"/>
      <c r="BB108" s="1502"/>
      <c r="BC108" s="1502"/>
      <c r="BD108" s="1502"/>
      <c r="BE108" s="1502"/>
      <c r="BF108" s="1502"/>
      <c r="BG108" s="1502"/>
      <c r="BH108" s="1502"/>
      <c r="BI108" s="1502"/>
      <c r="BJ108" s="1502"/>
      <c r="BK108" s="1502"/>
      <c r="BL108" s="1502"/>
      <c r="BM108" s="1502"/>
      <c r="BN108" s="1502"/>
      <c r="BO108" s="1502"/>
      <c r="BP108" s="1502"/>
      <c r="BQ108" s="1502"/>
      <c r="BR108" s="1502"/>
      <c r="BS108" s="1502"/>
      <c r="BT108" s="1502"/>
      <c r="BU108" s="1502"/>
      <c r="BV108" s="1502"/>
      <c r="BW108" s="1502"/>
      <c r="BX108" s="1502"/>
      <c r="BY108" s="1502"/>
      <c r="BZ108" s="1502"/>
      <c r="CA108" s="1502"/>
      <c r="CB108" s="1502"/>
      <c r="CC108" s="1502"/>
      <c r="CD108" s="1502"/>
      <c r="CE108" s="1502"/>
      <c r="CF108" s="1502"/>
      <c r="CG108" s="1502"/>
      <c r="CH108" s="1502"/>
      <c r="CI108" s="1502"/>
      <c r="CJ108" s="1502"/>
      <c r="CK108" s="1502"/>
      <c r="CL108" s="1502"/>
      <c r="CM108" s="1502"/>
      <c r="CN108" s="1502"/>
      <c r="CO108" s="1502"/>
      <c r="CP108" s="1502"/>
      <c r="CQ108" s="1502"/>
      <c r="CR108" s="1502"/>
      <c r="CS108" s="1502"/>
      <c r="CT108" s="1502"/>
      <c r="CU108" s="1502"/>
      <c r="CV108" s="1502"/>
      <c r="CW108" s="1502"/>
      <c r="CX108" s="1502"/>
      <c r="CY108" s="1502"/>
      <c r="CZ108" s="1502"/>
      <c r="DA108" s="1502"/>
      <c r="DB108" s="1502"/>
      <c r="DC108" s="1502"/>
      <c r="DD108" s="1502"/>
      <c r="DE108" s="1502"/>
      <c r="DF108" s="1502"/>
      <c r="DG108" s="1502"/>
      <c r="DH108" s="1502"/>
      <c r="DI108" s="1502"/>
      <c r="DJ108" s="1502"/>
      <c r="DK108" s="1502"/>
      <c r="DL108" s="1502"/>
      <c r="DM108" s="1502"/>
      <c r="DN108" s="1502"/>
      <c r="DO108" s="1502"/>
      <c r="DP108" s="1502"/>
      <c r="DQ108" s="1502"/>
      <c r="DR108" s="1502"/>
      <c r="DS108" s="1502"/>
      <c r="DT108" s="1502"/>
      <c r="DU108" s="1502"/>
      <c r="DV108" s="1502"/>
      <c r="DW108" s="1502"/>
      <c r="DX108" s="1502"/>
      <c r="DY108" s="1502"/>
      <c r="DZ108" s="1502"/>
      <c r="EA108" s="1502"/>
      <c r="EB108" s="1502"/>
      <c r="EC108" s="1502"/>
      <c r="ED108" s="1502"/>
      <c r="EE108" s="1502"/>
      <c r="EF108" s="1502"/>
      <c r="EG108" s="1502"/>
      <c r="EH108" s="1502"/>
      <c r="EI108" s="1502"/>
      <c r="EJ108" s="1502"/>
      <c r="EK108" s="1502"/>
      <c r="EL108" s="1502"/>
      <c r="EM108" s="1502"/>
      <c r="EN108" s="1502"/>
      <c r="EO108" s="1502"/>
      <c r="EP108" s="1502"/>
      <c r="EQ108" s="1502"/>
      <c r="ER108" s="1502"/>
      <c r="ES108" s="1502"/>
      <c r="ET108" s="1502"/>
      <c r="EU108" s="1502"/>
      <c r="EV108" s="1502"/>
      <c r="EW108" s="1502"/>
      <c r="EX108" s="1502"/>
      <c r="EY108" s="1502"/>
      <c r="EZ108" s="1502"/>
      <c r="FA108" s="1502"/>
      <c r="FB108" s="1502"/>
      <c r="FC108" s="1502"/>
      <c r="FD108" s="1502"/>
      <c r="FE108" s="1502"/>
      <c r="FF108" s="1502"/>
      <c r="FG108" s="1502"/>
      <c r="FH108" s="1502"/>
      <c r="FI108" s="1502"/>
      <c r="FJ108" s="1502"/>
      <c r="FK108" s="1502"/>
      <c r="FL108" s="1502"/>
      <c r="FM108" s="1502"/>
      <c r="FN108" s="1502"/>
      <c r="FO108" s="1502"/>
      <c r="FP108" s="1502"/>
      <c r="FQ108" s="1502"/>
      <c r="FR108" s="1502"/>
      <c r="FS108" s="1502"/>
      <c r="FT108" s="1502"/>
      <c r="FU108" s="1502"/>
      <c r="FV108" s="1502"/>
      <c r="FW108" s="1502"/>
      <c r="FX108" s="1502"/>
      <c r="FY108" s="1502"/>
      <c r="FZ108" s="1502"/>
      <c r="GA108" s="1502"/>
      <c r="GB108" s="1502"/>
      <c r="GC108" s="1502"/>
      <c r="GD108" s="1502"/>
      <c r="GE108" s="1502"/>
      <c r="GF108" s="1502"/>
      <c r="GG108" s="1502"/>
      <c r="GH108" s="1502"/>
      <c r="GI108" s="1502"/>
      <c r="GJ108" s="1502"/>
      <c r="GK108" s="1502"/>
      <c r="GL108" s="1502"/>
      <c r="GM108" s="1502"/>
      <c r="GN108" s="1502"/>
      <c r="GO108" s="1502"/>
      <c r="GP108" s="1502"/>
      <c r="GQ108" s="1502"/>
      <c r="GR108" s="1502"/>
      <c r="GS108" s="1502"/>
      <c r="GT108" s="1502"/>
      <c r="GU108" s="1502"/>
      <c r="GV108" s="1502"/>
      <c r="GW108" s="1502"/>
      <c r="GX108" s="1502"/>
      <c r="GY108" s="1502"/>
      <c r="GZ108" s="1502"/>
      <c r="HA108" s="1502"/>
      <c r="HB108" s="1502"/>
      <c r="HC108" s="1502"/>
      <c r="HD108" s="1502"/>
      <c r="HE108" s="1502"/>
      <c r="HF108" s="1502"/>
      <c r="HG108" s="1502"/>
      <c r="HH108" s="1502"/>
      <c r="HI108" s="1502"/>
      <c r="HJ108" s="1502"/>
      <c r="HK108" s="1502"/>
      <c r="HL108" s="1502"/>
      <c r="HM108" s="1502"/>
      <c r="HN108" s="1502"/>
      <c r="HO108" s="1502"/>
      <c r="HP108" s="1502"/>
      <c r="HQ108" s="1502"/>
      <c r="HR108" s="1502"/>
      <c r="HS108" s="1502"/>
      <c r="HT108" s="1502"/>
      <c r="HU108" s="1502"/>
      <c r="HV108" s="1502"/>
      <c r="HW108" s="1502"/>
      <c r="HX108" s="1502"/>
      <c r="HY108" s="1502"/>
      <c r="HZ108" s="1502"/>
      <c r="IA108" s="1502"/>
      <c r="IB108" s="1502"/>
      <c r="IC108" s="1502"/>
      <c r="ID108" s="1502"/>
      <c r="IE108" s="1502"/>
      <c r="IF108" s="1502"/>
      <c r="IG108" s="1502"/>
      <c r="IH108" s="1502"/>
      <c r="II108" s="1502"/>
      <c r="IJ108" s="1502"/>
      <c r="IK108" s="1502"/>
      <c r="IL108" s="1502"/>
      <c r="IM108" s="1502"/>
      <c r="IN108" s="1502"/>
      <c r="IO108" s="1502"/>
      <c r="IP108" s="1502"/>
      <c r="IQ108" s="1502"/>
      <c r="IR108" s="1502"/>
      <c r="IS108" s="1502"/>
      <c r="IT108" s="1502"/>
      <c r="IU108" s="1502"/>
    </row>
    <row r="109" spans="1:255">
      <c r="A109" s="2093">
        <v>30</v>
      </c>
      <c r="B109" s="1484"/>
      <c r="C109" s="1484"/>
      <c r="D109" s="1484"/>
      <c r="E109" s="1826"/>
      <c r="F109" s="1483"/>
      <c r="G109" s="1484"/>
      <c r="H109" s="1484"/>
      <c r="I109" s="1484"/>
      <c r="J109" s="1484"/>
      <c r="K109" s="1798"/>
      <c r="L109" s="1798"/>
      <c r="M109" s="1837">
        <v>30</v>
      </c>
      <c r="N109" s="1483"/>
      <c r="O109" s="1798"/>
      <c r="P109" s="1798"/>
      <c r="Q109" s="1798"/>
      <c r="R109" s="1798">
        <f t="shared" si="2"/>
        <v>0</v>
      </c>
      <c r="S109" s="1837">
        <v>30</v>
      </c>
      <c r="T109" s="1502"/>
      <c r="U109" s="1502"/>
      <c r="V109" s="1502"/>
      <c r="W109" s="1502"/>
      <c r="X109" s="1502"/>
      <c r="Y109" s="1502"/>
      <c r="Z109" s="1502"/>
      <c r="AA109" s="1502"/>
      <c r="AB109" s="1502"/>
      <c r="AC109" s="1502"/>
      <c r="AD109" s="1502"/>
      <c r="AE109" s="1502"/>
      <c r="AF109" s="1502"/>
      <c r="AG109" s="1502"/>
      <c r="AH109" s="1502"/>
      <c r="AI109" s="1502"/>
      <c r="AJ109" s="1502"/>
      <c r="AK109" s="1502"/>
      <c r="AL109" s="1502"/>
      <c r="AM109" s="1502"/>
      <c r="AN109" s="1502"/>
      <c r="AO109" s="1502"/>
      <c r="AP109" s="1502"/>
      <c r="AQ109" s="1502"/>
      <c r="AR109" s="1502"/>
      <c r="AS109" s="1502"/>
      <c r="AT109" s="1502"/>
      <c r="AU109" s="1502"/>
      <c r="AV109" s="1502"/>
      <c r="AW109" s="1502"/>
      <c r="AX109" s="1502"/>
      <c r="AY109" s="1502"/>
      <c r="AZ109" s="1502"/>
      <c r="BA109" s="1502"/>
      <c r="BB109" s="1502"/>
      <c r="BC109" s="1502"/>
      <c r="BD109" s="1502"/>
      <c r="BE109" s="1502"/>
      <c r="BF109" s="1502"/>
      <c r="BG109" s="1502"/>
      <c r="BH109" s="1502"/>
      <c r="BI109" s="1502"/>
      <c r="BJ109" s="1502"/>
      <c r="BK109" s="1502"/>
      <c r="BL109" s="1502"/>
      <c r="BM109" s="1502"/>
      <c r="BN109" s="1502"/>
      <c r="BO109" s="1502"/>
      <c r="BP109" s="1502"/>
      <c r="BQ109" s="1502"/>
      <c r="BR109" s="1502"/>
      <c r="BS109" s="1502"/>
      <c r="BT109" s="1502"/>
      <c r="BU109" s="1502"/>
      <c r="BV109" s="1502"/>
      <c r="BW109" s="1502"/>
      <c r="BX109" s="1502"/>
      <c r="BY109" s="1502"/>
      <c r="BZ109" s="1502"/>
      <c r="CA109" s="1502"/>
      <c r="CB109" s="1502"/>
      <c r="CC109" s="1502"/>
      <c r="CD109" s="1502"/>
      <c r="CE109" s="1502"/>
      <c r="CF109" s="1502"/>
      <c r="CG109" s="1502"/>
      <c r="CH109" s="1502"/>
      <c r="CI109" s="1502"/>
      <c r="CJ109" s="1502"/>
      <c r="CK109" s="1502"/>
      <c r="CL109" s="1502"/>
      <c r="CM109" s="1502"/>
      <c r="CN109" s="1502"/>
      <c r="CO109" s="1502"/>
      <c r="CP109" s="1502"/>
      <c r="CQ109" s="1502"/>
      <c r="CR109" s="1502"/>
      <c r="CS109" s="1502"/>
      <c r="CT109" s="1502"/>
      <c r="CU109" s="1502"/>
      <c r="CV109" s="1502"/>
      <c r="CW109" s="1502"/>
      <c r="CX109" s="1502"/>
      <c r="CY109" s="1502"/>
      <c r="CZ109" s="1502"/>
      <c r="DA109" s="1502"/>
      <c r="DB109" s="1502"/>
      <c r="DC109" s="1502"/>
      <c r="DD109" s="1502"/>
      <c r="DE109" s="1502"/>
      <c r="DF109" s="1502"/>
      <c r="DG109" s="1502"/>
      <c r="DH109" s="1502"/>
      <c r="DI109" s="1502"/>
      <c r="DJ109" s="1502"/>
      <c r="DK109" s="1502"/>
      <c r="DL109" s="1502"/>
      <c r="DM109" s="1502"/>
      <c r="DN109" s="1502"/>
      <c r="DO109" s="1502"/>
      <c r="DP109" s="1502"/>
      <c r="DQ109" s="1502"/>
      <c r="DR109" s="1502"/>
      <c r="DS109" s="1502"/>
      <c r="DT109" s="1502"/>
      <c r="DU109" s="1502"/>
      <c r="DV109" s="1502"/>
      <c r="DW109" s="1502"/>
      <c r="DX109" s="1502"/>
      <c r="DY109" s="1502"/>
      <c r="DZ109" s="1502"/>
      <c r="EA109" s="1502"/>
      <c r="EB109" s="1502"/>
      <c r="EC109" s="1502"/>
      <c r="ED109" s="1502"/>
      <c r="EE109" s="1502"/>
      <c r="EF109" s="1502"/>
      <c r="EG109" s="1502"/>
      <c r="EH109" s="1502"/>
      <c r="EI109" s="1502"/>
      <c r="EJ109" s="1502"/>
      <c r="EK109" s="1502"/>
      <c r="EL109" s="1502"/>
      <c r="EM109" s="1502"/>
      <c r="EN109" s="1502"/>
      <c r="EO109" s="1502"/>
      <c r="EP109" s="1502"/>
      <c r="EQ109" s="1502"/>
      <c r="ER109" s="1502"/>
      <c r="ES109" s="1502"/>
      <c r="ET109" s="1502"/>
      <c r="EU109" s="1502"/>
      <c r="EV109" s="1502"/>
      <c r="EW109" s="1502"/>
      <c r="EX109" s="1502"/>
      <c r="EY109" s="1502"/>
      <c r="EZ109" s="1502"/>
      <c r="FA109" s="1502"/>
      <c r="FB109" s="1502"/>
      <c r="FC109" s="1502"/>
      <c r="FD109" s="1502"/>
      <c r="FE109" s="1502"/>
      <c r="FF109" s="1502"/>
      <c r="FG109" s="1502"/>
      <c r="FH109" s="1502"/>
      <c r="FI109" s="1502"/>
      <c r="FJ109" s="1502"/>
      <c r="FK109" s="1502"/>
      <c r="FL109" s="1502"/>
      <c r="FM109" s="1502"/>
      <c r="FN109" s="1502"/>
      <c r="FO109" s="1502"/>
      <c r="FP109" s="1502"/>
      <c r="FQ109" s="1502"/>
      <c r="FR109" s="1502"/>
      <c r="FS109" s="1502"/>
      <c r="FT109" s="1502"/>
      <c r="FU109" s="1502"/>
      <c r="FV109" s="1502"/>
      <c r="FW109" s="1502"/>
      <c r="FX109" s="1502"/>
      <c r="FY109" s="1502"/>
      <c r="FZ109" s="1502"/>
      <c r="GA109" s="1502"/>
      <c r="GB109" s="1502"/>
      <c r="GC109" s="1502"/>
      <c r="GD109" s="1502"/>
      <c r="GE109" s="1502"/>
      <c r="GF109" s="1502"/>
      <c r="GG109" s="1502"/>
      <c r="GH109" s="1502"/>
      <c r="GI109" s="1502"/>
      <c r="GJ109" s="1502"/>
      <c r="GK109" s="1502"/>
      <c r="GL109" s="1502"/>
      <c r="GM109" s="1502"/>
      <c r="GN109" s="1502"/>
      <c r="GO109" s="1502"/>
      <c r="GP109" s="1502"/>
      <c r="GQ109" s="1502"/>
      <c r="GR109" s="1502"/>
      <c r="GS109" s="1502"/>
      <c r="GT109" s="1502"/>
      <c r="GU109" s="1502"/>
      <c r="GV109" s="1502"/>
      <c r="GW109" s="1502"/>
      <c r="GX109" s="1502"/>
      <c r="GY109" s="1502"/>
      <c r="GZ109" s="1502"/>
      <c r="HA109" s="1502"/>
      <c r="HB109" s="1502"/>
      <c r="HC109" s="1502"/>
      <c r="HD109" s="1502"/>
      <c r="HE109" s="1502"/>
      <c r="HF109" s="1502"/>
      <c r="HG109" s="1502"/>
      <c r="HH109" s="1502"/>
      <c r="HI109" s="1502"/>
      <c r="HJ109" s="1502"/>
      <c r="HK109" s="1502"/>
      <c r="HL109" s="1502"/>
      <c r="HM109" s="1502"/>
      <c r="HN109" s="1502"/>
      <c r="HO109" s="1502"/>
      <c r="HP109" s="1502"/>
      <c r="HQ109" s="1502"/>
      <c r="HR109" s="1502"/>
      <c r="HS109" s="1502"/>
      <c r="HT109" s="1502"/>
      <c r="HU109" s="1502"/>
      <c r="HV109" s="1502"/>
      <c r="HW109" s="1502"/>
      <c r="HX109" s="1502"/>
      <c r="HY109" s="1502"/>
      <c r="HZ109" s="1502"/>
      <c r="IA109" s="1502"/>
      <c r="IB109" s="1502"/>
      <c r="IC109" s="1502"/>
      <c r="ID109" s="1502"/>
      <c r="IE109" s="1502"/>
      <c r="IF109" s="1502"/>
      <c r="IG109" s="1502"/>
      <c r="IH109" s="1502"/>
      <c r="II109" s="1502"/>
      <c r="IJ109" s="1502"/>
      <c r="IK109" s="1502"/>
      <c r="IL109" s="1502"/>
      <c r="IM109" s="1502"/>
      <c r="IN109" s="1502"/>
      <c r="IO109" s="1502"/>
      <c r="IP109" s="1502"/>
      <c r="IQ109" s="1502"/>
      <c r="IR109" s="1502"/>
      <c r="IS109" s="1502"/>
      <c r="IT109" s="1502"/>
      <c r="IU109" s="1502"/>
    </row>
    <row r="110" spans="1:255">
      <c r="A110" s="2093">
        <v>31</v>
      </c>
      <c r="B110" s="1484"/>
      <c r="C110" s="1484"/>
      <c r="D110" s="1484"/>
      <c r="E110" s="1826"/>
      <c r="F110" s="1483"/>
      <c r="G110" s="1484"/>
      <c r="H110" s="1484"/>
      <c r="I110" s="1484"/>
      <c r="J110" s="1484"/>
      <c r="K110" s="1798"/>
      <c r="L110" s="1798"/>
      <c r="M110" s="1837">
        <v>31</v>
      </c>
      <c r="N110" s="1483"/>
      <c r="O110" s="1798"/>
      <c r="P110" s="1798"/>
      <c r="Q110" s="1798"/>
      <c r="R110" s="1798">
        <f t="shared" si="2"/>
        <v>0</v>
      </c>
      <c r="S110" s="1837">
        <v>31</v>
      </c>
      <c r="T110" s="1502"/>
      <c r="U110" s="1502"/>
      <c r="V110" s="1502"/>
      <c r="W110" s="1502"/>
      <c r="X110" s="1502"/>
      <c r="Y110" s="1502"/>
      <c r="Z110" s="1502"/>
      <c r="AA110" s="1502"/>
      <c r="AB110" s="1502"/>
      <c r="AC110" s="1502"/>
      <c r="AD110" s="1502"/>
      <c r="AE110" s="1502"/>
      <c r="AF110" s="1502"/>
      <c r="AG110" s="1502"/>
      <c r="AH110" s="1502"/>
      <c r="AI110" s="1502"/>
      <c r="AJ110" s="1502"/>
      <c r="AK110" s="1502"/>
      <c r="AL110" s="1502"/>
      <c r="AM110" s="1502"/>
      <c r="AN110" s="1502"/>
      <c r="AO110" s="1502"/>
      <c r="AP110" s="1502"/>
      <c r="AQ110" s="1502"/>
      <c r="AR110" s="1502"/>
      <c r="AS110" s="1502"/>
      <c r="AT110" s="1502"/>
      <c r="AU110" s="1502"/>
      <c r="AV110" s="1502"/>
      <c r="AW110" s="1502"/>
      <c r="AX110" s="1502"/>
      <c r="AY110" s="1502"/>
      <c r="AZ110" s="1502"/>
      <c r="BA110" s="1502"/>
      <c r="BB110" s="1502"/>
      <c r="BC110" s="1502"/>
      <c r="BD110" s="1502"/>
      <c r="BE110" s="1502"/>
      <c r="BF110" s="1502"/>
      <c r="BG110" s="1502"/>
      <c r="BH110" s="1502"/>
      <c r="BI110" s="1502"/>
      <c r="BJ110" s="1502"/>
      <c r="BK110" s="1502"/>
      <c r="BL110" s="1502"/>
      <c r="BM110" s="1502"/>
      <c r="BN110" s="1502"/>
      <c r="BO110" s="1502"/>
      <c r="BP110" s="1502"/>
      <c r="BQ110" s="1502"/>
      <c r="BR110" s="1502"/>
      <c r="BS110" s="1502"/>
      <c r="BT110" s="1502"/>
      <c r="BU110" s="1502"/>
      <c r="BV110" s="1502"/>
      <c r="BW110" s="1502"/>
      <c r="BX110" s="1502"/>
      <c r="BY110" s="1502"/>
      <c r="BZ110" s="1502"/>
      <c r="CA110" s="1502"/>
      <c r="CB110" s="1502"/>
      <c r="CC110" s="1502"/>
      <c r="CD110" s="1502"/>
      <c r="CE110" s="1502"/>
      <c r="CF110" s="1502"/>
      <c r="CG110" s="1502"/>
      <c r="CH110" s="1502"/>
      <c r="CI110" s="1502"/>
      <c r="CJ110" s="1502"/>
      <c r="CK110" s="1502"/>
      <c r="CL110" s="1502"/>
      <c r="CM110" s="1502"/>
      <c r="CN110" s="1502"/>
      <c r="CO110" s="1502"/>
      <c r="CP110" s="1502"/>
      <c r="CQ110" s="1502"/>
      <c r="CR110" s="1502"/>
      <c r="CS110" s="1502"/>
      <c r="CT110" s="1502"/>
      <c r="CU110" s="1502"/>
      <c r="CV110" s="1502"/>
      <c r="CW110" s="1502"/>
      <c r="CX110" s="1502"/>
      <c r="CY110" s="1502"/>
      <c r="CZ110" s="1502"/>
      <c r="DA110" s="1502"/>
      <c r="DB110" s="1502"/>
      <c r="DC110" s="1502"/>
      <c r="DD110" s="1502"/>
      <c r="DE110" s="1502"/>
      <c r="DF110" s="1502"/>
      <c r="DG110" s="1502"/>
      <c r="DH110" s="1502"/>
      <c r="DI110" s="1502"/>
      <c r="DJ110" s="1502"/>
      <c r="DK110" s="1502"/>
      <c r="DL110" s="1502"/>
      <c r="DM110" s="1502"/>
      <c r="DN110" s="1502"/>
      <c r="DO110" s="1502"/>
      <c r="DP110" s="1502"/>
      <c r="DQ110" s="1502"/>
      <c r="DR110" s="1502"/>
      <c r="DS110" s="1502"/>
      <c r="DT110" s="1502"/>
      <c r="DU110" s="1502"/>
      <c r="DV110" s="1502"/>
      <c r="DW110" s="1502"/>
      <c r="DX110" s="1502"/>
      <c r="DY110" s="1502"/>
      <c r="DZ110" s="1502"/>
      <c r="EA110" s="1502"/>
      <c r="EB110" s="1502"/>
      <c r="EC110" s="1502"/>
      <c r="ED110" s="1502"/>
      <c r="EE110" s="1502"/>
      <c r="EF110" s="1502"/>
      <c r="EG110" s="1502"/>
      <c r="EH110" s="1502"/>
      <c r="EI110" s="1502"/>
      <c r="EJ110" s="1502"/>
      <c r="EK110" s="1502"/>
      <c r="EL110" s="1502"/>
      <c r="EM110" s="1502"/>
      <c r="EN110" s="1502"/>
      <c r="EO110" s="1502"/>
      <c r="EP110" s="1502"/>
      <c r="EQ110" s="1502"/>
      <c r="ER110" s="1502"/>
      <c r="ES110" s="1502"/>
      <c r="ET110" s="1502"/>
      <c r="EU110" s="1502"/>
      <c r="EV110" s="1502"/>
      <c r="EW110" s="1502"/>
      <c r="EX110" s="1502"/>
      <c r="EY110" s="1502"/>
      <c r="EZ110" s="1502"/>
      <c r="FA110" s="1502"/>
      <c r="FB110" s="1502"/>
      <c r="FC110" s="1502"/>
      <c r="FD110" s="1502"/>
      <c r="FE110" s="1502"/>
      <c r="FF110" s="1502"/>
      <c r="FG110" s="1502"/>
      <c r="FH110" s="1502"/>
      <c r="FI110" s="1502"/>
      <c r="FJ110" s="1502"/>
      <c r="FK110" s="1502"/>
      <c r="FL110" s="1502"/>
      <c r="FM110" s="1502"/>
      <c r="FN110" s="1502"/>
      <c r="FO110" s="1502"/>
      <c r="FP110" s="1502"/>
      <c r="FQ110" s="1502"/>
      <c r="FR110" s="1502"/>
      <c r="FS110" s="1502"/>
      <c r="FT110" s="1502"/>
      <c r="FU110" s="1502"/>
      <c r="FV110" s="1502"/>
      <c r="FW110" s="1502"/>
      <c r="FX110" s="1502"/>
      <c r="FY110" s="1502"/>
      <c r="FZ110" s="1502"/>
      <c r="GA110" s="1502"/>
      <c r="GB110" s="1502"/>
      <c r="GC110" s="1502"/>
      <c r="GD110" s="1502"/>
      <c r="GE110" s="1502"/>
      <c r="GF110" s="1502"/>
      <c r="GG110" s="1502"/>
      <c r="GH110" s="1502"/>
      <c r="GI110" s="1502"/>
      <c r="GJ110" s="1502"/>
      <c r="GK110" s="1502"/>
      <c r="GL110" s="1502"/>
      <c r="GM110" s="1502"/>
      <c r="GN110" s="1502"/>
      <c r="GO110" s="1502"/>
      <c r="GP110" s="1502"/>
      <c r="GQ110" s="1502"/>
      <c r="GR110" s="1502"/>
      <c r="GS110" s="1502"/>
      <c r="GT110" s="1502"/>
      <c r="GU110" s="1502"/>
      <c r="GV110" s="1502"/>
      <c r="GW110" s="1502"/>
      <c r="GX110" s="1502"/>
      <c r="GY110" s="1502"/>
      <c r="GZ110" s="1502"/>
      <c r="HA110" s="1502"/>
      <c r="HB110" s="1502"/>
      <c r="HC110" s="1502"/>
      <c r="HD110" s="1502"/>
      <c r="HE110" s="1502"/>
      <c r="HF110" s="1502"/>
      <c r="HG110" s="1502"/>
      <c r="HH110" s="1502"/>
      <c r="HI110" s="1502"/>
      <c r="HJ110" s="1502"/>
      <c r="HK110" s="1502"/>
      <c r="HL110" s="1502"/>
      <c r="HM110" s="1502"/>
      <c r="HN110" s="1502"/>
      <c r="HO110" s="1502"/>
      <c r="HP110" s="1502"/>
      <c r="HQ110" s="1502"/>
      <c r="HR110" s="1502"/>
      <c r="HS110" s="1502"/>
      <c r="HT110" s="1502"/>
      <c r="HU110" s="1502"/>
      <c r="HV110" s="1502"/>
      <c r="HW110" s="1502"/>
      <c r="HX110" s="1502"/>
      <c r="HY110" s="1502"/>
      <c r="HZ110" s="1502"/>
      <c r="IA110" s="1502"/>
      <c r="IB110" s="1502"/>
      <c r="IC110" s="1502"/>
      <c r="ID110" s="1502"/>
      <c r="IE110" s="1502"/>
      <c r="IF110" s="1502"/>
      <c r="IG110" s="1502"/>
      <c r="IH110" s="1502"/>
      <c r="II110" s="1502"/>
      <c r="IJ110" s="1502"/>
      <c r="IK110" s="1502"/>
      <c r="IL110" s="1502"/>
      <c r="IM110" s="1502"/>
      <c r="IN110" s="1502"/>
      <c r="IO110" s="1502"/>
      <c r="IP110" s="1502"/>
      <c r="IQ110" s="1502"/>
      <c r="IR110" s="1502"/>
      <c r="IS110" s="1502"/>
      <c r="IT110" s="1502"/>
      <c r="IU110" s="1502"/>
    </row>
    <row r="111" spans="1:255">
      <c r="A111" s="2093">
        <v>32</v>
      </c>
      <c r="B111" s="1484"/>
      <c r="C111" s="1484"/>
      <c r="D111" s="1484"/>
      <c r="E111" s="1826"/>
      <c r="F111" s="1483"/>
      <c r="G111" s="1484"/>
      <c r="H111" s="1484"/>
      <c r="I111" s="1484"/>
      <c r="J111" s="1484"/>
      <c r="K111" s="1798"/>
      <c r="L111" s="1798"/>
      <c r="M111" s="1837">
        <v>32</v>
      </c>
      <c r="N111" s="1483"/>
      <c r="O111" s="1798"/>
      <c r="P111" s="1798"/>
      <c r="Q111" s="1798"/>
      <c r="R111" s="1798">
        <f t="shared" si="2"/>
        <v>0</v>
      </c>
      <c r="S111" s="1837">
        <v>32</v>
      </c>
      <c r="T111" s="1502"/>
      <c r="U111" s="1502"/>
      <c r="V111" s="1502"/>
      <c r="W111" s="1502"/>
      <c r="X111" s="1502"/>
      <c r="Y111" s="1502"/>
      <c r="Z111" s="1502"/>
      <c r="AA111" s="1502"/>
      <c r="AB111" s="1502"/>
      <c r="AC111" s="1502"/>
      <c r="AD111" s="1502"/>
      <c r="AE111" s="1502"/>
      <c r="AF111" s="1502"/>
      <c r="AG111" s="1502"/>
      <c r="AH111" s="1502"/>
      <c r="AI111" s="1502"/>
      <c r="AJ111" s="1502"/>
      <c r="AK111" s="1502"/>
      <c r="AL111" s="1502"/>
      <c r="AM111" s="1502"/>
      <c r="AN111" s="1502"/>
      <c r="AO111" s="1502"/>
      <c r="AP111" s="1502"/>
      <c r="AQ111" s="1502"/>
      <c r="AR111" s="1502"/>
      <c r="AS111" s="1502"/>
      <c r="AT111" s="1502"/>
      <c r="AU111" s="1502"/>
      <c r="AV111" s="1502"/>
      <c r="AW111" s="1502"/>
      <c r="AX111" s="1502"/>
      <c r="AY111" s="1502"/>
      <c r="AZ111" s="1502"/>
      <c r="BA111" s="1502"/>
      <c r="BB111" s="1502"/>
      <c r="BC111" s="1502"/>
      <c r="BD111" s="1502"/>
      <c r="BE111" s="1502"/>
      <c r="BF111" s="1502"/>
      <c r="BG111" s="1502"/>
      <c r="BH111" s="1502"/>
      <c r="BI111" s="1502"/>
      <c r="BJ111" s="1502"/>
      <c r="BK111" s="1502"/>
      <c r="BL111" s="1502"/>
      <c r="BM111" s="1502"/>
      <c r="BN111" s="1502"/>
      <c r="BO111" s="1502"/>
      <c r="BP111" s="1502"/>
      <c r="BQ111" s="1502"/>
      <c r="BR111" s="1502"/>
      <c r="BS111" s="1502"/>
      <c r="BT111" s="1502"/>
      <c r="BU111" s="1502"/>
      <c r="BV111" s="1502"/>
      <c r="BW111" s="1502"/>
      <c r="BX111" s="1502"/>
      <c r="BY111" s="1502"/>
      <c r="BZ111" s="1502"/>
      <c r="CA111" s="1502"/>
      <c r="CB111" s="1502"/>
      <c r="CC111" s="1502"/>
      <c r="CD111" s="1502"/>
      <c r="CE111" s="1502"/>
      <c r="CF111" s="1502"/>
      <c r="CG111" s="1502"/>
      <c r="CH111" s="1502"/>
      <c r="CI111" s="1502"/>
      <c r="CJ111" s="1502"/>
      <c r="CK111" s="1502"/>
      <c r="CL111" s="1502"/>
      <c r="CM111" s="1502"/>
      <c r="CN111" s="1502"/>
      <c r="CO111" s="1502"/>
      <c r="CP111" s="1502"/>
      <c r="CQ111" s="1502"/>
      <c r="CR111" s="1502"/>
      <c r="CS111" s="1502"/>
      <c r="CT111" s="1502"/>
      <c r="CU111" s="1502"/>
      <c r="CV111" s="1502"/>
      <c r="CW111" s="1502"/>
      <c r="CX111" s="1502"/>
      <c r="CY111" s="1502"/>
      <c r="CZ111" s="1502"/>
      <c r="DA111" s="1502"/>
      <c r="DB111" s="1502"/>
      <c r="DC111" s="1502"/>
      <c r="DD111" s="1502"/>
      <c r="DE111" s="1502"/>
      <c r="DF111" s="1502"/>
      <c r="DG111" s="1502"/>
      <c r="DH111" s="1502"/>
      <c r="DI111" s="1502"/>
      <c r="DJ111" s="1502"/>
      <c r="DK111" s="1502"/>
      <c r="DL111" s="1502"/>
      <c r="DM111" s="1502"/>
      <c r="DN111" s="1502"/>
      <c r="DO111" s="1502"/>
      <c r="DP111" s="1502"/>
      <c r="DQ111" s="1502"/>
      <c r="DR111" s="1502"/>
      <c r="DS111" s="1502"/>
      <c r="DT111" s="1502"/>
      <c r="DU111" s="1502"/>
      <c r="DV111" s="1502"/>
      <c r="DW111" s="1502"/>
      <c r="DX111" s="1502"/>
      <c r="DY111" s="1502"/>
      <c r="DZ111" s="1502"/>
      <c r="EA111" s="1502"/>
      <c r="EB111" s="1502"/>
      <c r="EC111" s="1502"/>
      <c r="ED111" s="1502"/>
      <c r="EE111" s="1502"/>
      <c r="EF111" s="1502"/>
      <c r="EG111" s="1502"/>
      <c r="EH111" s="1502"/>
      <c r="EI111" s="1502"/>
      <c r="EJ111" s="1502"/>
      <c r="EK111" s="1502"/>
      <c r="EL111" s="1502"/>
      <c r="EM111" s="1502"/>
      <c r="EN111" s="1502"/>
      <c r="EO111" s="1502"/>
      <c r="EP111" s="1502"/>
      <c r="EQ111" s="1502"/>
      <c r="ER111" s="1502"/>
      <c r="ES111" s="1502"/>
      <c r="ET111" s="1502"/>
      <c r="EU111" s="1502"/>
      <c r="EV111" s="1502"/>
      <c r="EW111" s="1502"/>
      <c r="EX111" s="1502"/>
      <c r="EY111" s="1502"/>
      <c r="EZ111" s="1502"/>
      <c r="FA111" s="1502"/>
      <c r="FB111" s="1502"/>
      <c r="FC111" s="1502"/>
      <c r="FD111" s="1502"/>
      <c r="FE111" s="1502"/>
      <c r="FF111" s="1502"/>
      <c r="FG111" s="1502"/>
      <c r="FH111" s="1502"/>
      <c r="FI111" s="1502"/>
      <c r="FJ111" s="1502"/>
      <c r="FK111" s="1502"/>
      <c r="FL111" s="1502"/>
      <c r="FM111" s="1502"/>
      <c r="FN111" s="1502"/>
      <c r="FO111" s="1502"/>
      <c r="FP111" s="1502"/>
      <c r="FQ111" s="1502"/>
      <c r="FR111" s="1502"/>
      <c r="FS111" s="1502"/>
      <c r="FT111" s="1502"/>
      <c r="FU111" s="1502"/>
      <c r="FV111" s="1502"/>
      <c r="FW111" s="1502"/>
      <c r="FX111" s="1502"/>
      <c r="FY111" s="1502"/>
      <c r="FZ111" s="1502"/>
      <c r="GA111" s="1502"/>
      <c r="GB111" s="1502"/>
      <c r="GC111" s="1502"/>
      <c r="GD111" s="1502"/>
      <c r="GE111" s="1502"/>
      <c r="GF111" s="1502"/>
      <c r="GG111" s="1502"/>
      <c r="GH111" s="1502"/>
      <c r="GI111" s="1502"/>
      <c r="GJ111" s="1502"/>
      <c r="GK111" s="1502"/>
      <c r="GL111" s="1502"/>
      <c r="GM111" s="1502"/>
      <c r="GN111" s="1502"/>
      <c r="GO111" s="1502"/>
      <c r="GP111" s="1502"/>
      <c r="GQ111" s="1502"/>
      <c r="GR111" s="1502"/>
      <c r="GS111" s="1502"/>
      <c r="GT111" s="1502"/>
      <c r="GU111" s="1502"/>
      <c r="GV111" s="1502"/>
      <c r="GW111" s="1502"/>
      <c r="GX111" s="1502"/>
      <c r="GY111" s="1502"/>
      <c r="GZ111" s="1502"/>
      <c r="HA111" s="1502"/>
      <c r="HB111" s="1502"/>
      <c r="HC111" s="1502"/>
      <c r="HD111" s="1502"/>
      <c r="HE111" s="1502"/>
      <c r="HF111" s="1502"/>
      <c r="HG111" s="1502"/>
      <c r="HH111" s="1502"/>
      <c r="HI111" s="1502"/>
      <c r="HJ111" s="1502"/>
      <c r="HK111" s="1502"/>
      <c r="HL111" s="1502"/>
      <c r="HM111" s="1502"/>
      <c r="HN111" s="1502"/>
      <c r="HO111" s="1502"/>
      <c r="HP111" s="1502"/>
      <c r="HQ111" s="1502"/>
      <c r="HR111" s="1502"/>
      <c r="HS111" s="1502"/>
      <c r="HT111" s="1502"/>
      <c r="HU111" s="1502"/>
      <c r="HV111" s="1502"/>
      <c r="HW111" s="1502"/>
      <c r="HX111" s="1502"/>
      <c r="HY111" s="1502"/>
      <c r="HZ111" s="1502"/>
      <c r="IA111" s="1502"/>
      <c r="IB111" s="1502"/>
      <c r="IC111" s="1502"/>
      <c r="ID111" s="1502"/>
      <c r="IE111" s="1502"/>
      <c r="IF111" s="1502"/>
      <c r="IG111" s="1502"/>
      <c r="IH111" s="1502"/>
      <c r="II111" s="1502"/>
      <c r="IJ111" s="1502"/>
      <c r="IK111" s="1502"/>
      <c r="IL111" s="1502"/>
      <c r="IM111" s="1502"/>
      <c r="IN111" s="1502"/>
      <c r="IO111" s="1502"/>
      <c r="IP111" s="1502"/>
      <c r="IQ111" s="1502"/>
      <c r="IR111" s="1502"/>
      <c r="IS111" s="1502"/>
      <c r="IT111" s="1502"/>
      <c r="IU111" s="1502"/>
    </row>
    <row r="112" spans="1:255">
      <c r="A112" s="2093">
        <v>33</v>
      </c>
      <c r="B112" s="1484"/>
      <c r="C112" s="1484"/>
      <c r="D112" s="1484"/>
      <c r="E112" s="1826"/>
      <c r="F112" s="1483"/>
      <c r="G112" s="1484"/>
      <c r="H112" s="1484"/>
      <c r="I112" s="1484"/>
      <c r="J112" s="1484"/>
      <c r="K112" s="1798"/>
      <c r="L112" s="1798"/>
      <c r="M112" s="1837">
        <v>33</v>
      </c>
      <c r="N112" s="1483"/>
      <c r="O112" s="1798"/>
      <c r="P112" s="1798"/>
      <c r="Q112" s="1798"/>
      <c r="R112" s="1798">
        <f t="shared" si="2"/>
        <v>0</v>
      </c>
      <c r="S112" s="1837">
        <v>33</v>
      </c>
      <c r="T112" s="1502"/>
      <c r="U112" s="1502"/>
      <c r="V112" s="1502"/>
      <c r="W112" s="1502"/>
      <c r="X112" s="1502"/>
      <c r="Y112" s="1502"/>
      <c r="Z112" s="1502"/>
      <c r="AA112" s="1502"/>
      <c r="AB112" s="1502"/>
      <c r="AC112" s="1502"/>
      <c r="AD112" s="1502"/>
      <c r="AE112" s="1502"/>
      <c r="AF112" s="1502"/>
      <c r="AG112" s="1502"/>
      <c r="AH112" s="1502"/>
      <c r="AI112" s="1502"/>
      <c r="AJ112" s="1502"/>
      <c r="AK112" s="1502"/>
      <c r="AL112" s="1502"/>
      <c r="AM112" s="1502"/>
      <c r="AN112" s="1502"/>
      <c r="AO112" s="1502"/>
      <c r="AP112" s="1502"/>
      <c r="AQ112" s="1502"/>
      <c r="AR112" s="1502"/>
      <c r="AS112" s="1502"/>
      <c r="AT112" s="1502"/>
      <c r="AU112" s="1502"/>
      <c r="AV112" s="1502"/>
      <c r="AW112" s="1502"/>
      <c r="AX112" s="1502"/>
      <c r="AY112" s="1502"/>
      <c r="AZ112" s="1502"/>
      <c r="BA112" s="1502"/>
      <c r="BB112" s="1502"/>
      <c r="BC112" s="1502"/>
      <c r="BD112" s="1502"/>
      <c r="BE112" s="1502"/>
      <c r="BF112" s="1502"/>
      <c r="BG112" s="1502"/>
      <c r="BH112" s="1502"/>
      <c r="BI112" s="1502"/>
      <c r="BJ112" s="1502"/>
      <c r="BK112" s="1502"/>
      <c r="BL112" s="1502"/>
      <c r="BM112" s="1502"/>
      <c r="BN112" s="1502"/>
      <c r="BO112" s="1502"/>
      <c r="BP112" s="1502"/>
      <c r="BQ112" s="1502"/>
      <c r="BR112" s="1502"/>
      <c r="BS112" s="1502"/>
      <c r="BT112" s="1502"/>
      <c r="BU112" s="1502"/>
      <c r="BV112" s="1502"/>
      <c r="BW112" s="1502"/>
      <c r="BX112" s="1502"/>
      <c r="BY112" s="1502"/>
      <c r="BZ112" s="1502"/>
      <c r="CA112" s="1502"/>
      <c r="CB112" s="1502"/>
      <c r="CC112" s="1502"/>
      <c r="CD112" s="1502"/>
      <c r="CE112" s="1502"/>
      <c r="CF112" s="1502"/>
      <c r="CG112" s="1502"/>
      <c r="CH112" s="1502"/>
      <c r="CI112" s="1502"/>
      <c r="CJ112" s="1502"/>
      <c r="CK112" s="1502"/>
      <c r="CL112" s="1502"/>
      <c r="CM112" s="1502"/>
      <c r="CN112" s="1502"/>
      <c r="CO112" s="1502"/>
      <c r="CP112" s="1502"/>
      <c r="CQ112" s="1502"/>
      <c r="CR112" s="1502"/>
      <c r="CS112" s="1502"/>
      <c r="CT112" s="1502"/>
      <c r="CU112" s="1502"/>
      <c r="CV112" s="1502"/>
      <c r="CW112" s="1502"/>
      <c r="CX112" s="1502"/>
      <c r="CY112" s="1502"/>
      <c r="CZ112" s="1502"/>
      <c r="DA112" s="1502"/>
      <c r="DB112" s="1502"/>
      <c r="DC112" s="1502"/>
      <c r="DD112" s="1502"/>
      <c r="DE112" s="1502"/>
      <c r="DF112" s="1502"/>
      <c r="DG112" s="1502"/>
      <c r="DH112" s="1502"/>
      <c r="DI112" s="1502"/>
      <c r="DJ112" s="1502"/>
      <c r="DK112" s="1502"/>
      <c r="DL112" s="1502"/>
      <c r="DM112" s="1502"/>
      <c r="DN112" s="1502"/>
      <c r="DO112" s="1502"/>
      <c r="DP112" s="1502"/>
      <c r="DQ112" s="1502"/>
      <c r="DR112" s="1502"/>
      <c r="DS112" s="1502"/>
      <c r="DT112" s="1502"/>
      <c r="DU112" s="1502"/>
      <c r="DV112" s="1502"/>
      <c r="DW112" s="1502"/>
      <c r="DX112" s="1502"/>
      <c r="DY112" s="1502"/>
      <c r="DZ112" s="1502"/>
      <c r="EA112" s="1502"/>
      <c r="EB112" s="1502"/>
      <c r="EC112" s="1502"/>
      <c r="ED112" s="1502"/>
      <c r="EE112" s="1502"/>
      <c r="EF112" s="1502"/>
      <c r="EG112" s="1502"/>
      <c r="EH112" s="1502"/>
      <c r="EI112" s="1502"/>
      <c r="EJ112" s="1502"/>
      <c r="EK112" s="1502"/>
      <c r="EL112" s="1502"/>
      <c r="EM112" s="1502"/>
      <c r="EN112" s="1502"/>
      <c r="EO112" s="1502"/>
      <c r="EP112" s="1502"/>
      <c r="EQ112" s="1502"/>
      <c r="ER112" s="1502"/>
      <c r="ES112" s="1502"/>
      <c r="ET112" s="1502"/>
      <c r="EU112" s="1502"/>
      <c r="EV112" s="1502"/>
      <c r="EW112" s="1502"/>
      <c r="EX112" s="1502"/>
      <c r="EY112" s="1502"/>
      <c r="EZ112" s="1502"/>
      <c r="FA112" s="1502"/>
      <c r="FB112" s="1502"/>
      <c r="FC112" s="1502"/>
      <c r="FD112" s="1502"/>
      <c r="FE112" s="1502"/>
      <c r="FF112" s="1502"/>
      <c r="FG112" s="1502"/>
      <c r="FH112" s="1502"/>
      <c r="FI112" s="1502"/>
      <c r="FJ112" s="1502"/>
      <c r="FK112" s="1502"/>
      <c r="FL112" s="1502"/>
      <c r="FM112" s="1502"/>
      <c r="FN112" s="1502"/>
      <c r="FO112" s="1502"/>
      <c r="FP112" s="1502"/>
      <c r="FQ112" s="1502"/>
      <c r="FR112" s="1502"/>
      <c r="FS112" s="1502"/>
      <c r="FT112" s="1502"/>
      <c r="FU112" s="1502"/>
      <c r="FV112" s="1502"/>
      <c r="FW112" s="1502"/>
      <c r="FX112" s="1502"/>
      <c r="FY112" s="1502"/>
      <c r="FZ112" s="1502"/>
      <c r="GA112" s="1502"/>
      <c r="GB112" s="1502"/>
      <c r="GC112" s="1502"/>
      <c r="GD112" s="1502"/>
      <c r="GE112" s="1502"/>
      <c r="GF112" s="1502"/>
      <c r="GG112" s="1502"/>
      <c r="GH112" s="1502"/>
      <c r="GI112" s="1502"/>
      <c r="GJ112" s="1502"/>
      <c r="GK112" s="1502"/>
      <c r="GL112" s="1502"/>
      <c r="GM112" s="1502"/>
      <c r="GN112" s="1502"/>
      <c r="GO112" s="1502"/>
      <c r="GP112" s="1502"/>
      <c r="GQ112" s="1502"/>
      <c r="GR112" s="1502"/>
      <c r="GS112" s="1502"/>
      <c r="GT112" s="1502"/>
      <c r="GU112" s="1502"/>
      <c r="GV112" s="1502"/>
      <c r="GW112" s="1502"/>
      <c r="GX112" s="1502"/>
      <c r="GY112" s="1502"/>
      <c r="GZ112" s="1502"/>
      <c r="HA112" s="1502"/>
      <c r="HB112" s="1502"/>
      <c r="HC112" s="1502"/>
      <c r="HD112" s="1502"/>
      <c r="HE112" s="1502"/>
      <c r="HF112" s="1502"/>
      <c r="HG112" s="1502"/>
      <c r="HH112" s="1502"/>
      <c r="HI112" s="1502"/>
      <c r="HJ112" s="1502"/>
      <c r="HK112" s="1502"/>
      <c r="HL112" s="1502"/>
      <c r="HM112" s="1502"/>
      <c r="HN112" s="1502"/>
      <c r="HO112" s="1502"/>
      <c r="HP112" s="1502"/>
      <c r="HQ112" s="1502"/>
      <c r="HR112" s="1502"/>
      <c r="HS112" s="1502"/>
      <c r="HT112" s="1502"/>
      <c r="HU112" s="1502"/>
      <c r="HV112" s="1502"/>
      <c r="HW112" s="1502"/>
      <c r="HX112" s="1502"/>
      <c r="HY112" s="1502"/>
      <c r="HZ112" s="1502"/>
      <c r="IA112" s="1502"/>
      <c r="IB112" s="1502"/>
      <c r="IC112" s="1502"/>
      <c r="ID112" s="1502"/>
      <c r="IE112" s="1502"/>
      <c r="IF112" s="1502"/>
      <c r="IG112" s="1502"/>
      <c r="IH112" s="1502"/>
      <c r="II112" s="1502"/>
      <c r="IJ112" s="1502"/>
      <c r="IK112" s="1502"/>
      <c r="IL112" s="1502"/>
      <c r="IM112" s="1502"/>
      <c r="IN112" s="1502"/>
      <c r="IO112" s="1502"/>
      <c r="IP112" s="1502"/>
      <c r="IQ112" s="1502"/>
      <c r="IR112" s="1502"/>
      <c r="IS112" s="1502"/>
      <c r="IT112" s="1502"/>
      <c r="IU112" s="1502"/>
    </row>
    <row r="113" spans="1:255">
      <c r="A113" s="2093">
        <v>34</v>
      </c>
      <c r="B113" s="1484"/>
      <c r="C113" s="1484"/>
      <c r="D113" s="1484"/>
      <c r="E113" s="1826"/>
      <c r="F113" s="1483"/>
      <c r="G113" s="1484"/>
      <c r="H113" s="1484"/>
      <c r="I113" s="1484"/>
      <c r="J113" s="1484"/>
      <c r="K113" s="1798"/>
      <c r="L113" s="1798"/>
      <c r="M113" s="1837">
        <v>34</v>
      </c>
      <c r="N113" s="1483"/>
      <c r="O113" s="1798"/>
      <c r="P113" s="1798"/>
      <c r="Q113" s="1798"/>
      <c r="R113" s="1798">
        <f t="shared" si="2"/>
        <v>0</v>
      </c>
      <c r="S113" s="1837">
        <v>34</v>
      </c>
      <c r="T113" s="1502"/>
      <c r="U113" s="1502"/>
      <c r="V113" s="1502"/>
      <c r="W113" s="1502"/>
      <c r="X113" s="1502"/>
      <c r="Y113" s="1502"/>
      <c r="Z113" s="1502"/>
      <c r="AA113" s="1502"/>
      <c r="AB113" s="1502"/>
      <c r="AC113" s="1502"/>
      <c r="AD113" s="1502"/>
      <c r="AE113" s="1502"/>
      <c r="AF113" s="1502"/>
      <c r="AG113" s="1502"/>
      <c r="AH113" s="1502"/>
      <c r="AI113" s="1502"/>
      <c r="AJ113" s="1502"/>
      <c r="AK113" s="1502"/>
      <c r="AL113" s="1502"/>
      <c r="AM113" s="1502"/>
      <c r="AN113" s="1502"/>
      <c r="AO113" s="1502"/>
      <c r="AP113" s="1502"/>
      <c r="AQ113" s="1502"/>
      <c r="AR113" s="1502"/>
      <c r="AS113" s="1502"/>
      <c r="AT113" s="1502"/>
      <c r="AU113" s="1502"/>
      <c r="AV113" s="1502"/>
      <c r="AW113" s="1502"/>
      <c r="AX113" s="1502"/>
      <c r="AY113" s="1502"/>
      <c r="AZ113" s="1502"/>
      <c r="BA113" s="1502"/>
      <c r="BB113" s="1502"/>
      <c r="BC113" s="1502"/>
      <c r="BD113" s="1502"/>
      <c r="BE113" s="1502"/>
      <c r="BF113" s="1502"/>
      <c r="BG113" s="1502"/>
      <c r="BH113" s="1502"/>
      <c r="BI113" s="1502"/>
      <c r="BJ113" s="1502"/>
      <c r="BK113" s="1502"/>
      <c r="BL113" s="1502"/>
      <c r="BM113" s="1502"/>
      <c r="BN113" s="1502"/>
      <c r="BO113" s="1502"/>
      <c r="BP113" s="1502"/>
      <c r="BQ113" s="1502"/>
      <c r="BR113" s="1502"/>
      <c r="BS113" s="1502"/>
      <c r="BT113" s="1502"/>
      <c r="BU113" s="1502"/>
      <c r="BV113" s="1502"/>
      <c r="BW113" s="1502"/>
      <c r="BX113" s="1502"/>
      <c r="BY113" s="1502"/>
      <c r="BZ113" s="1502"/>
      <c r="CA113" s="1502"/>
      <c r="CB113" s="1502"/>
      <c r="CC113" s="1502"/>
      <c r="CD113" s="1502"/>
      <c r="CE113" s="1502"/>
      <c r="CF113" s="1502"/>
      <c r="CG113" s="1502"/>
      <c r="CH113" s="1502"/>
      <c r="CI113" s="1502"/>
      <c r="CJ113" s="1502"/>
      <c r="CK113" s="1502"/>
      <c r="CL113" s="1502"/>
      <c r="CM113" s="1502"/>
      <c r="CN113" s="1502"/>
      <c r="CO113" s="1502"/>
      <c r="CP113" s="1502"/>
      <c r="CQ113" s="1502"/>
      <c r="CR113" s="1502"/>
      <c r="CS113" s="1502"/>
      <c r="CT113" s="1502"/>
      <c r="CU113" s="1502"/>
      <c r="CV113" s="1502"/>
      <c r="CW113" s="1502"/>
      <c r="CX113" s="1502"/>
      <c r="CY113" s="1502"/>
      <c r="CZ113" s="1502"/>
      <c r="DA113" s="1502"/>
      <c r="DB113" s="1502"/>
      <c r="DC113" s="1502"/>
      <c r="DD113" s="1502"/>
      <c r="DE113" s="1502"/>
      <c r="DF113" s="1502"/>
      <c r="DG113" s="1502"/>
      <c r="DH113" s="1502"/>
      <c r="DI113" s="1502"/>
      <c r="DJ113" s="1502"/>
      <c r="DK113" s="1502"/>
      <c r="DL113" s="1502"/>
      <c r="DM113" s="1502"/>
      <c r="DN113" s="1502"/>
      <c r="DO113" s="1502"/>
      <c r="DP113" s="1502"/>
      <c r="DQ113" s="1502"/>
      <c r="DR113" s="1502"/>
      <c r="DS113" s="1502"/>
      <c r="DT113" s="1502"/>
      <c r="DU113" s="1502"/>
      <c r="DV113" s="1502"/>
      <c r="DW113" s="1502"/>
      <c r="DX113" s="1502"/>
      <c r="DY113" s="1502"/>
      <c r="DZ113" s="1502"/>
      <c r="EA113" s="1502"/>
      <c r="EB113" s="1502"/>
      <c r="EC113" s="1502"/>
      <c r="ED113" s="1502"/>
      <c r="EE113" s="1502"/>
      <c r="EF113" s="1502"/>
      <c r="EG113" s="1502"/>
      <c r="EH113" s="1502"/>
      <c r="EI113" s="1502"/>
      <c r="EJ113" s="1502"/>
      <c r="EK113" s="1502"/>
      <c r="EL113" s="1502"/>
      <c r="EM113" s="1502"/>
      <c r="EN113" s="1502"/>
      <c r="EO113" s="1502"/>
      <c r="EP113" s="1502"/>
      <c r="EQ113" s="1502"/>
      <c r="ER113" s="1502"/>
      <c r="ES113" s="1502"/>
      <c r="ET113" s="1502"/>
      <c r="EU113" s="1502"/>
      <c r="EV113" s="1502"/>
      <c r="EW113" s="1502"/>
      <c r="EX113" s="1502"/>
      <c r="EY113" s="1502"/>
      <c r="EZ113" s="1502"/>
      <c r="FA113" s="1502"/>
      <c r="FB113" s="1502"/>
      <c r="FC113" s="1502"/>
      <c r="FD113" s="1502"/>
      <c r="FE113" s="1502"/>
      <c r="FF113" s="1502"/>
      <c r="FG113" s="1502"/>
      <c r="FH113" s="1502"/>
      <c r="FI113" s="1502"/>
      <c r="FJ113" s="1502"/>
      <c r="FK113" s="1502"/>
      <c r="FL113" s="1502"/>
      <c r="FM113" s="1502"/>
      <c r="FN113" s="1502"/>
      <c r="FO113" s="1502"/>
      <c r="FP113" s="1502"/>
      <c r="FQ113" s="1502"/>
      <c r="FR113" s="1502"/>
      <c r="FS113" s="1502"/>
      <c r="FT113" s="1502"/>
      <c r="FU113" s="1502"/>
      <c r="FV113" s="1502"/>
      <c r="FW113" s="1502"/>
      <c r="FX113" s="1502"/>
      <c r="FY113" s="1502"/>
      <c r="FZ113" s="1502"/>
      <c r="GA113" s="1502"/>
      <c r="GB113" s="1502"/>
      <c r="GC113" s="1502"/>
      <c r="GD113" s="1502"/>
      <c r="GE113" s="1502"/>
      <c r="GF113" s="1502"/>
      <c r="GG113" s="1502"/>
      <c r="GH113" s="1502"/>
      <c r="GI113" s="1502"/>
      <c r="GJ113" s="1502"/>
      <c r="GK113" s="1502"/>
      <c r="GL113" s="1502"/>
      <c r="GM113" s="1502"/>
      <c r="GN113" s="1502"/>
      <c r="GO113" s="1502"/>
      <c r="GP113" s="1502"/>
      <c r="GQ113" s="1502"/>
      <c r="GR113" s="1502"/>
      <c r="GS113" s="1502"/>
      <c r="GT113" s="1502"/>
      <c r="GU113" s="1502"/>
      <c r="GV113" s="1502"/>
      <c r="GW113" s="1502"/>
      <c r="GX113" s="1502"/>
      <c r="GY113" s="1502"/>
      <c r="GZ113" s="1502"/>
      <c r="HA113" s="1502"/>
      <c r="HB113" s="1502"/>
      <c r="HC113" s="1502"/>
      <c r="HD113" s="1502"/>
      <c r="HE113" s="1502"/>
      <c r="HF113" s="1502"/>
      <c r="HG113" s="1502"/>
      <c r="HH113" s="1502"/>
      <c r="HI113" s="1502"/>
      <c r="HJ113" s="1502"/>
      <c r="HK113" s="1502"/>
      <c r="HL113" s="1502"/>
      <c r="HM113" s="1502"/>
      <c r="HN113" s="1502"/>
      <c r="HO113" s="1502"/>
      <c r="HP113" s="1502"/>
      <c r="HQ113" s="1502"/>
      <c r="HR113" s="1502"/>
      <c r="HS113" s="1502"/>
      <c r="HT113" s="1502"/>
      <c r="HU113" s="1502"/>
      <c r="HV113" s="1502"/>
      <c r="HW113" s="1502"/>
      <c r="HX113" s="1502"/>
      <c r="HY113" s="1502"/>
      <c r="HZ113" s="1502"/>
      <c r="IA113" s="1502"/>
      <c r="IB113" s="1502"/>
      <c r="IC113" s="1502"/>
      <c r="ID113" s="1502"/>
      <c r="IE113" s="1502"/>
      <c r="IF113" s="1502"/>
      <c r="IG113" s="1502"/>
      <c r="IH113" s="1502"/>
      <c r="II113" s="1502"/>
      <c r="IJ113" s="1502"/>
      <c r="IK113" s="1502"/>
      <c r="IL113" s="1502"/>
      <c r="IM113" s="1502"/>
      <c r="IN113" s="1502"/>
      <c r="IO113" s="1502"/>
      <c r="IP113" s="1502"/>
      <c r="IQ113" s="1502"/>
      <c r="IR113" s="1502"/>
      <c r="IS113" s="1502"/>
      <c r="IT113" s="1502"/>
      <c r="IU113" s="1502"/>
    </row>
    <row r="114" spans="1:255">
      <c r="A114" s="2093">
        <v>35</v>
      </c>
      <c r="B114" s="1484"/>
      <c r="C114" s="1484"/>
      <c r="D114" s="1484"/>
      <c r="E114" s="1826"/>
      <c r="F114" s="1483"/>
      <c r="G114" s="1484"/>
      <c r="H114" s="1484"/>
      <c r="I114" s="1484"/>
      <c r="J114" s="1484"/>
      <c r="K114" s="1798"/>
      <c r="L114" s="1798"/>
      <c r="M114" s="1837">
        <v>35</v>
      </c>
      <c r="N114" s="1483"/>
      <c r="O114" s="1798"/>
      <c r="P114" s="1798"/>
      <c r="Q114" s="1798"/>
      <c r="R114" s="1798">
        <f t="shared" si="2"/>
        <v>0</v>
      </c>
      <c r="S114" s="1837">
        <v>35</v>
      </c>
      <c r="T114" s="1502"/>
      <c r="U114" s="1502"/>
      <c r="V114" s="1502"/>
      <c r="W114" s="1502"/>
      <c r="X114" s="1502"/>
      <c r="Y114" s="1502"/>
      <c r="Z114" s="1502"/>
      <c r="AA114" s="1502"/>
      <c r="AB114" s="1502"/>
      <c r="AC114" s="1502"/>
      <c r="AD114" s="1502"/>
      <c r="AE114" s="1502"/>
      <c r="AF114" s="1502"/>
      <c r="AG114" s="1502"/>
      <c r="AH114" s="1502"/>
      <c r="AI114" s="1502"/>
      <c r="AJ114" s="1502"/>
      <c r="AK114" s="1502"/>
      <c r="AL114" s="1502"/>
      <c r="AM114" s="1502"/>
      <c r="AN114" s="1502"/>
      <c r="AO114" s="1502"/>
      <c r="AP114" s="1502"/>
      <c r="AQ114" s="1502"/>
      <c r="AR114" s="1502"/>
      <c r="AS114" s="1502"/>
      <c r="AT114" s="1502"/>
      <c r="AU114" s="1502"/>
      <c r="AV114" s="1502"/>
      <c r="AW114" s="1502"/>
      <c r="AX114" s="1502"/>
      <c r="AY114" s="1502"/>
      <c r="AZ114" s="1502"/>
      <c r="BA114" s="1502"/>
      <c r="BB114" s="1502"/>
      <c r="BC114" s="1502"/>
      <c r="BD114" s="1502"/>
      <c r="BE114" s="1502"/>
      <c r="BF114" s="1502"/>
      <c r="BG114" s="1502"/>
      <c r="BH114" s="1502"/>
      <c r="BI114" s="1502"/>
      <c r="BJ114" s="1502"/>
      <c r="BK114" s="1502"/>
      <c r="BL114" s="1502"/>
      <c r="BM114" s="1502"/>
      <c r="BN114" s="1502"/>
      <c r="BO114" s="1502"/>
      <c r="BP114" s="1502"/>
      <c r="BQ114" s="1502"/>
      <c r="BR114" s="1502"/>
      <c r="BS114" s="1502"/>
      <c r="BT114" s="1502"/>
      <c r="BU114" s="1502"/>
      <c r="BV114" s="1502"/>
      <c r="BW114" s="1502"/>
      <c r="BX114" s="1502"/>
      <c r="BY114" s="1502"/>
      <c r="BZ114" s="1502"/>
      <c r="CA114" s="1502"/>
      <c r="CB114" s="1502"/>
      <c r="CC114" s="1502"/>
      <c r="CD114" s="1502"/>
      <c r="CE114" s="1502"/>
      <c r="CF114" s="1502"/>
      <c r="CG114" s="1502"/>
      <c r="CH114" s="1502"/>
      <c r="CI114" s="1502"/>
      <c r="CJ114" s="1502"/>
      <c r="CK114" s="1502"/>
      <c r="CL114" s="1502"/>
      <c r="CM114" s="1502"/>
      <c r="CN114" s="1502"/>
      <c r="CO114" s="1502"/>
      <c r="CP114" s="1502"/>
      <c r="CQ114" s="1502"/>
      <c r="CR114" s="1502"/>
      <c r="CS114" s="1502"/>
      <c r="CT114" s="1502"/>
      <c r="CU114" s="1502"/>
      <c r="CV114" s="1502"/>
      <c r="CW114" s="1502"/>
      <c r="CX114" s="1502"/>
      <c r="CY114" s="1502"/>
      <c r="CZ114" s="1502"/>
      <c r="DA114" s="1502"/>
      <c r="DB114" s="1502"/>
      <c r="DC114" s="1502"/>
      <c r="DD114" s="1502"/>
      <c r="DE114" s="1502"/>
      <c r="DF114" s="1502"/>
      <c r="DG114" s="1502"/>
      <c r="DH114" s="1502"/>
      <c r="DI114" s="1502"/>
      <c r="DJ114" s="1502"/>
      <c r="DK114" s="1502"/>
      <c r="DL114" s="1502"/>
      <c r="DM114" s="1502"/>
      <c r="DN114" s="1502"/>
      <c r="DO114" s="1502"/>
      <c r="DP114" s="1502"/>
      <c r="DQ114" s="1502"/>
      <c r="DR114" s="1502"/>
      <c r="DS114" s="1502"/>
      <c r="DT114" s="1502"/>
      <c r="DU114" s="1502"/>
      <c r="DV114" s="1502"/>
      <c r="DW114" s="1502"/>
      <c r="DX114" s="1502"/>
      <c r="DY114" s="1502"/>
      <c r="DZ114" s="1502"/>
      <c r="EA114" s="1502"/>
      <c r="EB114" s="1502"/>
      <c r="EC114" s="1502"/>
      <c r="ED114" s="1502"/>
      <c r="EE114" s="1502"/>
      <c r="EF114" s="1502"/>
      <c r="EG114" s="1502"/>
      <c r="EH114" s="1502"/>
      <c r="EI114" s="1502"/>
      <c r="EJ114" s="1502"/>
      <c r="EK114" s="1502"/>
      <c r="EL114" s="1502"/>
      <c r="EM114" s="1502"/>
      <c r="EN114" s="1502"/>
      <c r="EO114" s="1502"/>
      <c r="EP114" s="1502"/>
      <c r="EQ114" s="1502"/>
      <c r="ER114" s="1502"/>
      <c r="ES114" s="1502"/>
      <c r="ET114" s="1502"/>
      <c r="EU114" s="1502"/>
      <c r="EV114" s="1502"/>
      <c r="EW114" s="1502"/>
      <c r="EX114" s="1502"/>
      <c r="EY114" s="1502"/>
      <c r="EZ114" s="1502"/>
      <c r="FA114" s="1502"/>
      <c r="FB114" s="1502"/>
      <c r="FC114" s="1502"/>
      <c r="FD114" s="1502"/>
      <c r="FE114" s="1502"/>
      <c r="FF114" s="1502"/>
      <c r="FG114" s="1502"/>
      <c r="FH114" s="1502"/>
      <c r="FI114" s="1502"/>
      <c r="FJ114" s="1502"/>
      <c r="FK114" s="1502"/>
      <c r="FL114" s="1502"/>
      <c r="FM114" s="1502"/>
      <c r="FN114" s="1502"/>
      <c r="FO114" s="1502"/>
      <c r="FP114" s="1502"/>
      <c r="FQ114" s="1502"/>
      <c r="FR114" s="1502"/>
      <c r="FS114" s="1502"/>
      <c r="FT114" s="1502"/>
      <c r="FU114" s="1502"/>
      <c r="FV114" s="1502"/>
      <c r="FW114" s="1502"/>
      <c r="FX114" s="1502"/>
      <c r="FY114" s="1502"/>
      <c r="FZ114" s="1502"/>
      <c r="GA114" s="1502"/>
      <c r="GB114" s="1502"/>
      <c r="GC114" s="1502"/>
      <c r="GD114" s="1502"/>
      <c r="GE114" s="1502"/>
      <c r="GF114" s="1502"/>
      <c r="GG114" s="1502"/>
      <c r="GH114" s="1502"/>
      <c r="GI114" s="1502"/>
      <c r="GJ114" s="1502"/>
      <c r="GK114" s="1502"/>
      <c r="GL114" s="1502"/>
      <c r="GM114" s="1502"/>
      <c r="GN114" s="1502"/>
      <c r="GO114" s="1502"/>
      <c r="GP114" s="1502"/>
      <c r="GQ114" s="1502"/>
      <c r="GR114" s="1502"/>
      <c r="GS114" s="1502"/>
      <c r="GT114" s="1502"/>
      <c r="GU114" s="1502"/>
      <c r="GV114" s="1502"/>
      <c r="GW114" s="1502"/>
      <c r="GX114" s="1502"/>
      <c r="GY114" s="1502"/>
      <c r="GZ114" s="1502"/>
      <c r="HA114" s="1502"/>
      <c r="HB114" s="1502"/>
      <c r="HC114" s="1502"/>
      <c r="HD114" s="1502"/>
      <c r="HE114" s="1502"/>
      <c r="HF114" s="1502"/>
      <c r="HG114" s="1502"/>
      <c r="HH114" s="1502"/>
      <c r="HI114" s="1502"/>
      <c r="HJ114" s="1502"/>
      <c r="HK114" s="1502"/>
      <c r="HL114" s="1502"/>
      <c r="HM114" s="1502"/>
      <c r="HN114" s="1502"/>
      <c r="HO114" s="1502"/>
      <c r="HP114" s="1502"/>
      <c r="HQ114" s="1502"/>
      <c r="HR114" s="1502"/>
      <c r="HS114" s="1502"/>
      <c r="HT114" s="1502"/>
      <c r="HU114" s="1502"/>
      <c r="HV114" s="1502"/>
      <c r="HW114" s="1502"/>
      <c r="HX114" s="1502"/>
      <c r="HY114" s="1502"/>
      <c r="HZ114" s="1502"/>
      <c r="IA114" s="1502"/>
      <c r="IB114" s="1502"/>
      <c r="IC114" s="1502"/>
      <c r="ID114" s="1502"/>
      <c r="IE114" s="1502"/>
      <c r="IF114" s="1502"/>
      <c r="IG114" s="1502"/>
      <c r="IH114" s="1502"/>
      <c r="II114" s="1502"/>
      <c r="IJ114" s="1502"/>
      <c r="IK114" s="1502"/>
      <c r="IL114" s="1502"/>
      <c r="IM114" s="1502"/>
      <c r="IN114" s="1502"/>
      <c r="IO114" s="1502"/>
      <c r="IP114" s="1502"/>
      <c r="IQ114" s="1502"/>
      <c r="IR114" s="1502"/>
      <c r="IS114" s="1502"/>
      <c r="IT114" s="1502"/>
      <c r="IU114" s="1502"/>
    </row>
    <row r="115" spans="1:255">
      <c r="A115" s="2093">
        <v>36</v>
      </c>
      <c r="B115" s="1484"/>
      <c r="C115" s="1484"/>
      <c r="D115" s="1484"/>
      <c r="E115" s="1826"/>
      <c r="F115" s="1483"/>
      <c r="G115" s="1484"/>
      <c r="H115" s="1484"/>
      <c r="I115" s="1484"/>
      <c r="J115" s="1484"/>
      <c r="K115" s="1798"/>
      <c r="L115" s="1798"/>
      <c r="M115" s="1837">
        <v>36</v>
      </c>
      <c r="N115" s="1483"/>
      <c r="O115" s="1798"/>
      <c r="P115" s="1798"/>
      <c r="Q115" s="1798"/>
      <c r="R115" s="1798">
        <f t="shared" si="2"/>
        <v>0</v>
      </c>
      <c r="S115" s="1837">
        <v>36</v>
      </c>
      <c r="T115" s="1502"/>
      <c r="U115" s="1502"/>
      <c r="V115" s="1502"/>
      <c r="W115" s="1502"/>
      <c r="X115" s="1502"/>
      <c r="Y115" s="1502"/>
      <c r="Z115" s="1502"/>
      <c r="AA115" s="1502"/>
      <c r="AB115" s="1502"/>
      <c r="AC115" s="1502"/>
      <c r="AD115" s="1502"/>
      <c r="AE115" s="1502"/>
      <c r="AF115" s="1502"/>
      <c r="AG115" s="1502"/>
      <c r="AH115" s="1502"/>
      <c r="AI115" s="1502"/>
      <c r="AJ115" s="1502"/>
      <c r="AK115" s="1502"/>
      <c r="AL115" s="1502"/>
      <c r="AM115" s="1502"/>
      <c r="AN115" s="1502"/>
      <c r="AO115" s="1502"/>
      <c r="AP115" s="1502"/>
      <c r="AQ115" s="1502"/>
      <c r="AR115" s="1502"/>
      <c r="AS115" s="1502"/>
      <c r="AT115" s="1502"/>
      <c r="AU115" s="1502"/>
      <c r="AV115" s="1502"/>
      <c r="AW115" s="1502"/>
      <c r="AX115" s="1502"/>
      <c r="AY115" s="1502"/>
      <c r="AZ115" s="1502"/>
      <c r="BA115" s="1502"/>
      <c r="BB115" s="1502"/>
      <c r="BC115" s="1502"/>
      <c r="BD115" s="1502"/>
      <c r="BE115" s="1502"/>
      <c r="BF115" s="1502"/>
      <c r="BG115" s="1502"/>
      <c r="BH115" s="1502"/>
      <c r="BI115" s="1502"/>
      <c r="BJ115" s="1502"/>
      <c r="BK115" s="1502"/>
      <c r="BL115" s="1502"/>
      <c r="BM115" s="1502"/>
      <c r="BN115" s="1502"/>
      <c r="BO115" s="1502"/>
      <c r="BP115" s="1502"/>
      <c r="BQ115" s="1502"/>
      <c r="BR115" s="1502"/>
      <c r="BS115" s="1502"/>
      <c r="BT115" s="1502"/>
      <c r="BU115" s="1502"/>
      <c r="BV115" s="1502"/>
      <c r="BW115" s="1502"/>
      <c r="BX115" s="1502"/>
      <c r="BY115" s="1502"/>
      <c r="BZ115" s="1502"/>
      <c r="CA115" s="1502"/>
      <c r="CB115" s="1502"/>
      <c r="CC115" s="1502"/>
      <c r="CD115" s="1502"/>
      <c r="CE115" s="1502"/>
      <c r="CF115" s="1502"/>
      <c r="CG115" s="1502"/>
      <c r="CH115" s="1502"/>
      <c r="CI115" s="1502"/>
      <c r="CJ115" s="1502"/>
      <c r="CK115" s="1502"/>
      <c r="CL115" s="1502"/>
      <c r="CM115" s="1502"/>
      <c r="CN115" s="1502"/>
      <c r="CO115" s="1502"/>
      <c r="CP115" s="1502"/>
      <c r="CQ115" s="1502"/>
      <c r="CR115" s="1502"/>
      <c r="CS115" s="1502"/>
      <c r="CT115" s="1502"/>
      <c r="CU115" s="1502"/>
      <c r="CV115" s="1502"/>
      <c r="CW115" s="1502"/>
      <c r="CX115" s="1502"/>
      <c r="CY115" s="1502"/>
      <c r="CZ115" s="1502"/>
      <c r="DA115" s="1502"/>
      <c r="DB115" s="1502"/>
      <c r="DC115" s="1502"/>
      <c r="DD115" s="1502"/>
      <c r="DE115" s="1502"/>
      <c r="DF115" s="1502"/>
      <c r="DG115" s="1502"/>
      <c r="DH115" s="1502"/>
      <c r="DI115" s="1502"/>
      <c r="DJ115" s="1502"/>
      <c r="DK115" s="1502"/>
      <c r="DL115" s="1502"/>
      <c r="DM115" s="1502"/>
      <c r="DN115" s="1502"/>
      <c r="DO115" s="1502"/>
      <c r="DP115" s="1502"/>
      <c r="DQ115" s="1502"/>
      <c r="DR115" s="1502"/>
      <c r="DS115" s="1502"/>
      <c r="DT115" s="1502"/>
      <c r="DU115" s="1502"/>
      <c r="DV115" s="1502"/>
      <c r="DW115" s="1502"/>
      <c r="DX115" s="1502"/>
      <c r="DY115" s="1502"/>
      <c r="DZ115" s="1502"/>
      <c r="EA115" s="1502"/>
      <c r="EB115" s="1502"/>
      <c r="EC115" s="1502"/>
      <c r="ED115" s="1502"/>
      <c r="EE115" s="1502"/>
      <c r="EF115" s="1502"/>
      <c r="EG115" s="1502"/>
      <c r="EH115" s="1502"/>
      <c r="EI115" s="1502"/>
      <c r="EJ115" s="1502"/>
      <c r="EK115" s="1502"/>
      <c r="EL115" s="1502"/>
      <c r="EM115" s="1502"/>
      <c r="EN115" s="1502"/>
      <c r="EO115" s="1502"/>
      <c r="EP115" s="1502"/>
      <c r="EQ115" s="1502"/>
      <c r="ER115" s="1502"/>
      <c r="ES115" s="1502"/>
      <c r="ET115" s="1502"/>
      <c r="EU115" s="1502"/>
      <c r="EV115" s="1502"/>
      <c r="EW115" s="1502"/>
      <c r="EX115" s="1502"/>
      <c r="EY115" s="1502"/>
      <c r="EZ115" s="1502"/>
      <c r="FA115" s="1502"/>
      <c r="FB115" s="1502"/>
      <c r="FC115" s="1502"/>
      <c r="FD115" s="1502"/>
      <c r="FE115" s="1502"/>
      <c r="FF115" s="1502"/>
      <c r="FG115" s="1502"/>
      <c r="FH115" s="1502"/>
      <c r="FI115" s="1502"/>
      <c r="FJ115" s="1502"/>
      <c r="FK115" s="1502"/>
      <c r="FL115" s="1502"/>
      <c r="FM115" s="1502"/>
      <c r="FN115" s="1502"/>
      <c r="FO115" s="1502"/>
      <c r="FP115" s="1502"/>
      <c r="FQ115" s="1502"/>
      <c r="FR115" s="1502"/>
      <c r="FS115" s="1502"/>
      <c r="FT115" s="1502"/>
      <c r="FU115" s="1502"/>
      <c r="FV115" s="1502"/>
      <c r="FW115" s="1502"/>
      <c r="FX115" s="1502"/>
      <c r="FY115" s="1502"/>
      <c r="FZ115" s="1502"/>
      <c r="GA115" s="1502"/>
      <c r="GB115" s="1502"/>
      <c r="GC115" s="1502"/>
      <c r="GD115" s="1502"/>
      <c r="GE115" s="1502"/>
      <c r="GF115" s="1502"/>
      <c r="GG115" s="1502"/>
      <c r="GH115" s="1502"/>
      <c r="GI115" s="1502"/>
      <c r="GJ115" s="1502"/>
      <c r="GK115" s="1502"/>
      <c r="GL115" s="1502"/>
      <c r="GM115" s="1502"/>
      <c r="GN115" s="1502"/>
      <c r="GO115" s="1502"/>
      <c r="GP115" s="1502"/>
      <c r="GQ115" s="1502"/>
      <c r="GR115" s="1502"/>
      <c r="GS115" s="1502"/>
      <c r="GT115" s="1502"/>
      <c r="GU115" s="1502"/>
      <c r="GV115" s="1502"/>
      <c r="GW115" s="1502"/>
      <c r="GX115" s="1502"/>
      <c r="GY115" s="1502"/>
      <c r="GZ115" s="1502"/>
      <c r="HA115" s="1502"/>
      <c r="HB115" s="1502"/>
      <c r="HC115" s="1502"/>
      <c r="HD115" s="1502"/>
      <c r="HE115" s="1502"/>
      <c r="HF115" s="1502"/>
      <c r="HG115" s="1502"/>
      <c r="HH115" s="1502"/>
      <c r="HI115" s="1502"/>
      <c r="HJ115" s="1502"/>
      <c r="HK115" s="1502"/>
      <c r="HL115" s="1502"/>
      <c r="HM115" s="1502"/>
      <c r="HN115" s="1502"/>
      <c r="HO115" s="1502"/>
      <c r="HP115" s="1502"/>
      <c r="HQ115" s="1502"/>
      <c r="HR115" s="1502"/>
      <c r="HS115" s="1502"/>
      <c r="HT115" s="1502"/>
      <c r="HU115" s="1502"/>
      <c r="HV115" s="1502"/>
      <c r="HW115" s="1502"/>
      <c r="HX115" s="1502"/>
      <c r="HY115" s="1502"/>
      <c r="HZ115" s="1502"/>
      <c r="IA115" s="1502"/>
      <c r="IB115" s="1502"/>
      <c r="IC115" s="1502"/>
      <c r="ID115" s="1502"/>
      <c r="IE115" s="1502"/>
      <c r="IF115" s="1502"/>
      <c r="IG115" s="1502"/>
      <c r="IH115" s="1502"/>
      <c r="II115" s="1502"/>
      <c r="IJ115" s="1502"/>
      <c r="IK115" s="1502"/>
      <c r="IL115" s="1502"/>
      <c r="IM115" s="1502"/>
      <c r="IN115" s="1502"/>
      <c r="IO115" s="1502"/>
      <c r="IP115" s="1502"/>
      <c r="IQ115" s="1502"/>
      <c r="IR115" s="1502"/>
      <c r="IS115" s="1502"/>
      <c r="IT115" s="1502"/>
      <c r="IU115" s="1502"/>
    </row>
    <row r="116" spans="1:255">
      <c r="A116" s="2093">
        <v>37</v>
      </c>
      <c r="B116" s="1484"/>
      <c r="C116" s="1484"/>
      <c r="D116" s="1484"/>
      <c r="E116" s="1826"/>
      <c r="F116" s="1483"/>
      <c r="G116" s="1484"/>
      <c r="H116" s="1484"/>
      <c r="I116" s="1484"/>
      <c r="J116" s="1484"/>
      <c r="K116" s="1798"/>
      <c r="L116" s="1798"/>
      <c r="M116" s="1837">
        <v>37</v>
      </c>
      <c r="N116" s="1483"/>
      <c r="O116" s="1798"/>
      <c r="P116" s="1798"/>
      <c r="Q116" s="1798"/>
      <c r="R116" s="1798">
        <f t="shared" si="2"/>
        <v>0</v>
      </c>
      <c r="S116" s="1837">
        <v>37</v>
      </c>
      <c r="T116" s="1502"/>
      <c r="U116" s="1502"/>
      <c r="V116" s="1502"/>
      <c r="W116" s="1502"/>
      <c r="X116" s="1502"/>
      <c r="Y116" s="1502"/>
      <c r="Z116" s="1502"/>
      <c r="AA116" s="1502"/>
      <c r="AB116" s="1502"/>
      <c r="AC116" s="1502"/>
      <c r="AD116" s="1502"/>
      <c r="AE116" s="1502"/>
      <c r="AF116" s="1502"/>
      <c r="AG116" s="1502"/>
      <c r="AH116" s="1502"/>
      <c r="AI116" s="1502"/>
      <c r="AJ116" s="1502"/>
      <c r="AK116" s="1502"/>
      <c r="AL116" s="1502"/>
      <c r="AM116" s="1502"/>
      <c r="AN116" s="1502"/>
      <c r="AO116" s="1502"/>
      <c r="AP116" s="1502"/>
      <c r="AQ116" s="1502"/>
      <c r="AR116" s="1502"/>
      <c r="AS116" s="1502"/>
      <c r="AT116" s="1502"/>
      <c r="AU116" s="1502"/>
      <c r="AV116" s="1502"/>
      <c r="AW116" s="1502"/>
      <c r="AX116" s="1502"/>
      <c r="AY116" s="1502"/>
      <c r="AZ116" s="1502"/>
      <c r="BA116" s="1502"/>
      <c r="BB116" s="1502"/>
      <c r="BC116" s="1502"/>
      <c r="BD116" s="1502"/>
      <c r="BE116" s="1502"/>
      <c r="BF116" s="1502"/>
      <c r="BG116" s="1502"/>
      <c r="BH116" s="1502"/>
      <c r="BI116" s="1502"/>
      <c r="BJ116" s="1502"/>
      <c r="BK116" s="1502"/>
      <c r="BL116" s="1502"/>
      <c r="BM116" s="1502"/>
      <c r="BN116" s="1502"/>
      <c r="BO116" s="1502"/>
      <c r="BP116" s="1502"/>
      <c r="BQ116" s="1502"/>
      <c r="BR116" s="1502"/>
      <c r="BS116" s="1502"/>
      <c r="BT116" s="1502"/>
      <c r="BU116" s="1502"/>
      <c r="BV116" s="1502"/>
      <c r="BW116" s="1502"/>
      <c r="BX116" s="1502"/>
      <c r="BY116" s="1502"/>
      <c r="BZ116" s="1502"/>
      <c r="CA116" s="1502"/>
      <c r="CB116" s="1502"/>
      <c r="CC116" s="1502"/>
      <c r="CD116" s="1502"/>
      <c r="CE116" s="1502"/>
      <c r="CF116" s="1502"/>
      <c r="CG116" s="1502"/>
      <c r="CH116" s="1502"/>
      <c r="CI116" s="1502"/>
      <c r="CJ116" s="1502"/>
      <c r="CK116" s="1502"/>
      <c r="CL116" s="1502"/>
      <c r="CM116" s="1502"/>
      <c r="CN116" s="1502"/>
      <c r="CO116" s="1502"/>
      <c r="CP116" s="1502"/>
      <c r="CQ116" s="1502"/>
      <c r="CR116" s="1502"/>
      <c r="CS116" s="1502"/>
      <c r="CT116" s="1502"/>
      <c r="CU116" s="1502"/>
      <c r="CV116" s="1502"/>
      <c r="CW116" s="1502"/>
      <c r="CX116" s="1502"/>
      <c r="CY116" s="1502"/>
      <c r="CZ116" s="1502"/>
      <c r="DA116" s="1502"/>
      <c r="DB116" s="1502"/>
      <c r="DC116" s="1502"/>
      <c r="DD116" s="1502"/>
      <c r="DE116" s="1502"/>
      <c r="DF116" s="1502"/>
      <c r="DG116" s="1502"/>
      <c r="DH116" s="1502"/>
      <c r="DI116" s="1502"/>
      <c r="DJ116" s="1502"/>
      <c r="DK116" s="1502"/>
      <c r="DL116" s="1502"/>
      <c r="DM116" s="1502"/>
      <c r="DN116" s="1502"/>
      <c r="DO116" s="1502"/>
      <c r="DP116" s="1502"/>
      <c r="DQ116" s="1502"/>
      <c r="DR116" s="1502"/>
      <c r="DS116" s="1502"/>
      <c r="DT116" s="1502"/>
      <c r="DU116" s="1502"/>
      <c r="DV116" s="1502"/>
      <c r="DW116" s="1502"/>
      <c r="DX116" s="1502"/>
      <c r="DY116" s="1502"/>
      <c r="DZ116" s="1502"/>
      <c r="EA116" s="1502"/>
      <c r="EB116" s="1502"/>
      <c r="EC116" s="1502"/>
      <c r="ED116" s="1502"/>
      <c r="EE116" s="1502"/>
      <c r="EF116" s="1502"/>
      <c r="EG116" s="1502"/>
      <c r="EH116" s="1502"/>
      <c r="EI116" s="1502"/>
      <c r="EJ116" s="1502"/>
      <c r="EK116" s="1502"/>
      <c r="EL116" s="1502"/>
      <c r="EM116" s="1502"/>
      <c r="EN116" s="1502"/>
      <c r="EO116" s="1502"/>
      <c r="EP116" s="1502"/>
      <c r="EQ116" s="1502"/>
      <c r="ER116" s="1502"/>
      <c r="ES116" s="1502"/>
      <c r="ET116" s="1502"/>
      <c r="EU116" s="1502"/>
      <c r="EV116" s="1502"/>
      <c r="EW116" s="1502"/>
      <c r="EX116" s="1502"/>
      <c r="EY116" s="1502"/>
      <c r="EZ116" s="1502"/>
      <c r="FA116" s="1502"/>
      <c r="FB116" s="1502"/>
      <c r="FC116" s="1502"/>
      <c r="FD116" s="1502"/>
      <c r="FE116" s="1502"/>
      <c r="FF116" s="1502"/>
      <c r="FG116" s="1502"/>
      <c r="FH116" s="1502"/>
      <c r="FI116" s="1502"/>
      <c r="FJ116" s="1502"/>
      <c r="FK116" s="1502"/>
      <c r="FL116" s="1502"/>
      <c r="FM116" s="1502"/>
      <c r="FN116" s="1502"/>
      <c r="FO116" s="1502"/>
      <c r="FP116" s="1502"/>
      <c r="FQ116" s="1502"/>
      <c r="FR116" s="1502"/>
      <c r="FS116" s="1502"/>
      <c r="FT116" s="1502"/>
      <c r="FU116" s="1502"/>
      <c r="FV116" s="1502"/>
      <c r="FW116" s="1502"/>
      <c r="FX116" s="1502"/>
      <c r="FY116" s="1502"/>
      <c r="FZ116" s="1502"/>
      <c r="GA116" s="1502"/>
      <c r="GB116" s="1502"/>
      <c r="GC116" s="1502"/>
      <c r="GD116" s="1502"/>
      <c r="GE116" s="1502"/>
      <c r="GF116" s="1502"/>
      <c r="GG116" s="1502"/>
      <c r="GH116" s="1502"/>
      <c r="GI116" s="1502"/>
      <c r="GJ116" s="1502"/>
      <c r="GK116" s="1502"/>
      <c r="GL116" s="1502"/>
      <c r="GM116" s="1502"/>
      <c r="GN116" s="1502"/>
      <c r="GO116" s="1502"/>
      <c r="GP116" s="1502"/>
      <c r="GQ116" s="1502"/>
      <c r="GR116" s="1502"/>
      <c r="GS116" s="1502"/>
      <c r="GT116" s="1502"/>
      <c r="GU116" s="1502"/>
      <c r="GV116" s="1502"/>
      <c r="GW116" s="1502"/>
      <c r="GX116" s="1502"/>
      <c r="GY116" s="1502"/>
      <c r="GZ116" s="1502"/>
      <c r="HA116" s="1502"/>
      <c r="HB116" s="1502"/>
      <c r="HC116" s="1502"/>
      <c r="HD116" s="1502"/>
      <c r="HE116" s="1502"/>
      <c r="HF116" s="1502"/>
      <c r="HG116" s="1502"/>
      <c r="HH116" s="1502"/>
      <c r="HI116" s="1502"/>
      <c r="HJ116" s="1502"/>
      <c r="HK116" s="1502"/>
      <c r="HL116" s="1502"/>
      <c r="HM116" s="1502"/>
      <c r="HN116" s="1502"/>
      <c r="HO116" s="1502"/>
      <c r="HP116" s="1502"/>
      <c r="HQ116" s="1502"/>
      <c r="HR116" s="1502"/>
      <c r="HS116" s="1502"/>
      <c r="HT116" s="1502"/>
      <c r="HU116" s="1502"/>
      <c r="HV116" s="1502"/>
      <c r="HW116" s="1502"/>
      <c r="HX116" s="1502"/>
      <c r="HY116" s="1502"/>
      <c r="HZ116" s="1502"/>
      <c r="IA116" s="1502"/>
      <c r="IB116" s="1502"/>
      <c r="IC116" s="1502"/>
      <c r="ID116" s="1502"/>
      <c r="IE116" s="1502"/>
      <c r="IF116" s="1502"/>
      <c r="IG116" s="1502"/>
      <c r="IH116" s="1502"/>
      <c r="II116" s="1502"/>
      <c r="IJ116" s="1502"/>
      <c r="IK116" s="1502"/>
      <c r="IL116" s="1502"/>
      <c r="IM116" s="1502"/>
      <c r="IN116" s="1502"/>
      <c r="IO116" s="1502"/>
      <c r="IP116" s="1502"/>
      <c r="IQ116" s="1502"/>
      <c r="IR116" s="1502"/>
      <c r="IS116" s="1502"/>
      <c r="IT116" s="1502"/>
      <c r="IU116" s="1502"/>
    </row>
    <row r="117" spans="1:255">
      <c r="A117" s="2093">
        <v>38</v>
      </c>
      <c r="B117" s="1484"/>
      <c r="C117" s="1484"/>
      <c r="D117" s="1484"/>
      <c r="E117" s="1826"/>
      <c r="F117" s="1483"/>
      <c r="G117" s="1484"/>
      <c r="H117" s="1484"/>
      <c r="I117" s="1484"/>
      <c r="J117" s="1484"/>
      <c r="K117" s="1798"/>
      <c r="L117" s="1798"/>
      <c r="M117" s="1837">
        <v>38</v>
      </c>
      <c r="N117" s="1483"/>
      <c r="O117" s="1798"/>
      <c r="P117" s="1798"/>
      <c r="Q117" s="1798"/>
      <c r="R117" s="1798">
        <f t="shared" si="2"/>
        <v>0</v>
      </c>
      <c r="S117" s="1837">
        <v>38</v>
      </c>
      <c r="T117" s="1502"/>
      <c r="U117" s="1502"/>
      <c r="V117" s="1502"/>
      <c r="W117" s="1502"/>
      <c r="X117" s="1502"/>
      <c r="Y117" s="1502"/>
      <c r="Z117" s="1502"/>
      <c r="AA117" s="1502"/>
      <c r="AB117" s="1502"/>
      <c r="AC117" s="1502"/>
      <c r="AD117" s="1502"/>
      <c r="AE117" s="1502"/>
      <c r="AF117" s="1502"/>
      <c r="AG117" s="1502"/>
      <c r="AH117" s="1502"/>
      <c r="AI117" s="1502"/>
      <c r="AJ117" s="1502"/>
      <c r="AK117" s="1502"/>
      <c r="AL117" s="1502"/>
      <c r="AM117" s="1502"/>
      <c r="AN117" s="1502"/>
      <c r="AO117" s="1502"/>
      <c r="AP117" s="1502"/>
      <c r="AQ117" s="1502"/>
      <c r="AR117" s="1502"/>
      <c r="AS117" s="1502"/>
      <c r="AT117" s="1502"/>
      <c r="AU117" s="1502"/>
      <c r="AV117" s="1502"/>
      <c r="AW117" s="1502"/>
      <c r="AX117" s="1502"/>
      <c r="AY117" s="1502"/>
      <c r="AZ117" s="1502"/>
      <c r="BA117" s="1502"/>
      <c r="BB117" s="1502"/>
      <c r="BC117" s="1502"/>
      <c r="BD117" s="1502"/>
      <c r="BE117" s="1502"/>
      <c r="BF117" s="1502"/>
      <c r="BG117" s="1502"/>
      <c r="BH117" s="1502"/>
      <c r="BI117" s="1502"/>
      <c r="BJ117" s="1502"/>
      <c r="BK117" s="1502"/>
      <c r="BL117" s="1502"/>
      <c r="BM117" s="1502"/>
      <c r="BN117" s="1502"/>
      <c r="BO117" s="1502"/>
      <c r="BP117" s="1502"/>
      <c r="BQ117" s="1502"/>
      <c r="BR117" s="1502"/>
      <c r="BS117" s="1502"/>
      <c r="BT117" s="1502"/>
      <c r="BU117" s="1502"/>
      <c r="BV117" s="1502"/>
      <c r="BW117" s="1502"/>
      <c r="BX117" s="1502"/>
      <c r="BY117" s="1502"/>
      <c r="BZ117" s="1502"/>
      <c r="CA117" s="1502"/>
      <c r="CB117" s="1502"/>
      <c r="CC117" s="1502"/>
      <c r="CD117" s="1502"/>
      <c r="CE117" s="1502"/>
      <c r="CF117" s="1502"/>
      <c r="CG117" s="1502"/>
      <c r="CH117" s="1502"/>
      <c r="CI117" s="1502"/>
      <c r="CJ117" s="1502"/>
      <c r="CK117" s="1502"/>
      <c r="CL117" s="1502"/>
      <c r="CM117" s="1502"/>
      <c r="CN117" s="1502"/>
      <c r="CO117" s="1502"/>
      <c r="CP117" s="1502"/>
      <c r="CQ117" s="1502"/>
      <c r="CR117" s="1502"/>
      <c r="CS117" s="1502"/>
      <c r="CT117" s="1502"/>
      <c r="CU117" s="1502"/>
      <c r="CV117" s="1502"/>
      <c r="CW117" s="1502"/>
      <c r="CX117" s="1502"/>
      <c r="CY117" s="1502"/>
      <c r="CZ117" s="1502"/>
      <c r="DA117" s="1502"/>
      <c r="DB117" s="1502"/>
      <c r="DC117" s="1502"/>
      <c r="DD117" s="1502"/>
      <c r="DE117" s="1502"/>
      <c r="DF117" s="1502"/>
      <c r="DG117" s="1502"/>
      <c r="DH117" s="1502"/>
      <c r="DI117" s="1502"/>
      <c r="DJ117" s="1502"/>
      <c r="DK117" s="1502"/>
      <c r="DL117" s="1502"/>
      <c r="DM117" s="1502"/>
      <c r="DN117" s="1502"/>
      <c r="DO117" s="1502"/>
      <c r="DP117" s="1502"/>
      <c r="DQ117" s="1502"/>
      <c r="DR117" s="1502"/>
      <c r="DS117" s="1502"/>
      <c r="DT117" s="1502"/>
      <c r="DU117" s="1502"/>
      <c r="DV117" s="1502"/>
      <c r="DW117" s="1502"/>
      <c r="DX117" s="1502"/>
      <c r="DY117" s="1502"/>
      <c r="DZ117" s="1502"/>
      <c r="EA117" s="1502"/>
      <c r="EB117" s="1502"/>
      <c r="EC117" s="1502"/>
      <c r="ED117" s="1502"/>
      <c r="EE117" s="1502"/>
      <c r="EF117" s="1502"/>
      <c r="EG117" s="1502"/>
      <c r="EH117" s="1502"/>
      <c r="EI117" s="1502"/>
      <c r="EJ117" s="1502"/>
      <c r="EK117" s="1502"/>
      <c r="EL117" s="1502"/>
      <c r="EM117" s="1502"/>
      <c r="EN117" s="1502"/>
      <c r="EO117" s="1502"/>
      <c r="EP117" s="1502"/>
      <c r="EQ117" s="1502"/>
      <c r="ER117" s="1502"/>
      <c r="ES117" s="1502"/>
      <c r="ET117" s="1502"/>
      <c r="EU117" s="1502"/>
      <c r="EV117" s="1502"/>
      <c r="EW117" s="1502"/>
      <c r="EX117" s="1502"/>
      <c r="EY117" s="1502"/>
      <c r="EZ117" s="1502"/>
      <c r="FA117" s="1502"/>
      <c r="FB117" s="1502"/>
      <c r="FC117" s="1502"/>
      <c r="FD117" s="1502"/>
      <c r="FE117" s="1502"/>
      <c r="FF117" s="1502"/>
      <c r="FG117" s="1502"/>
      <c r="FH117" s="1502"/>
      <c r="FI117" s="1502"/>
      <c r="FJ117" s="1502"/>
      <c r="FK117" s="1502"/>
      <c r="FL117" s="1502"/>
      <c r="FM117" s="1502"/>
      <c r="FN117" s="1502"/>
      <c r="FO117" s="1502"/>
      <c r="FP117" s="1502"/>
      <c r="FQ117" s="1502"/>
      <c r="FR117" s="1502"/>
      <c r="FS117" s="1502"/>
      <c r="FT117" s="1502"/>
      <c r="FU117" s="1502"/>
      <c r="FV117" s="1502"/>
      <c r="FW117" s="1502"/>
      <c r="FX117" s="1502"/>
      <c r="FY117" s="1502"/>
      <c r="FZ117" s="1502"/>
      <c r="GA117" s="1502"/>
      <c r="GB117" s="1502"/>
      <c r="GC117" s="1502"/>
      <c r="GD117" s="1502"/>
      <c r="GE117" s="1502"/>
      <c r="GF117" s="1502"/>
      <c r="GG117" s="1502"/>
      <c r="GH117" s="1502"/>
      <c r="GI117" s="1502"/>
      <c r="GJ117" s="1502"/>
      <c r="GK117" s="1502"/>
      <c r="GL117" s="1502"/>
      <c r="GM117" s="1502"/>
      <c r="GN117" s="1502"/>
      <c r="GO117" s="1502"/>
      <c r="GP117" s="1502"/>
      <c r="GQ117" s="1502"/>
      <c r="GR117" s="1502"/>
      <c r="GS117" s="1502"/>
      <c r="GT117" s="1502"/>
      <c r="GU117" s="1502"/>
      <c r="GV117" s="1502"/>
      <c r="GW117" s="1502"/>
      <c r="GX117" s="1502"/>
      <c r="GY117" s="1502"/>
      <c r="GZ117" s="1502"/>
      <c r="HA117" s="1502"/>
      <c r="HB117" s="1502"/>
      <c r="HC117" s="1502"/>
      <c r="HD117" s="1502"/>
      <c r="HE117" s="1502"/>
      <c r="HF117" s="1502"/>
      <c r="HG117" s="1502"/>
      <c r="HH117" s="1502"/>
      <c r="HI117" s="1502"/>
      <c r="HJ117" s="1502"/>
      <c r="HK117" s="1502"/>
      <c r="HL117" s="1502"/>
      <c r="HM117" s="1502"/>
      <c r="HN117" s="1502"/>
      <c r="HO117" s="1502"/>
      <c r="HP117" s="1502"/>
      <c r="HQ117" s="1502"/>
      <c r="HR117" s="1502"/>
      <c r="HS117" s="1502"/>
      <c r="HT117" s="1502"/>
      <c r="HU117" s="1502"/>
      <c r="HV117" s="1502"/>
      <c r="HW117" s="1502"/>
      <c r="HX117" s="1502"/>
      <c r="HY117" s="1502"/>
      <c r="HZ117" s="1502"/>
      <c r="IA117" s="1502"/>
      <c r="IB117" s="1502"/>
      <c r="IC117" s="1502"/>
      <c r="ID117" s="1502"/>
      <c r="IE117" s="1502"/>
      <c r="IF117" s="1502"/>
      <c r="IG117" s="1502"/>
      <c r="IH117" s="1502"/>
      <c r="II117" s="1502"/>
      <c r="IJ117" s="1502"/>
      <c r="IK117" s="1502"/>
      <c r="IL117" s="1502"/>
      <c r="IM117" s="1502"/>
      <c r="IN117" s="1502"/>
      <c r="IO117" s="1502"/>
      <c r="IP117" s="1502"/>
      <c r="IQ117" s="1502"/>
      <c r="IR117" s="1502"/>
      <c r="IS117" s="1502"/>
      <c r="IT117" s="1502"/>
      <c r="IU117" s="1502"/>
    </row>
    <row r="118" spans="1:255">
      <c r="A118" s="2093">
        <v>39</v>
      </c>
      <c r="B118" s="1484"/>
      <c r="C118" s="1484"/>
      <c r="D118" s="1484"/>
      <c r="E118" s="1826"/>
      <c r="F118" s="1483"/>
      <c r="G118" s="1484"/>
      <c r="H118" s="1484"/>
      <c r="I118" s="1484"/>
      <c r="J118" s="1484"/>
      <c r="K118" s="1798"/>
      <c r="L118" s="1798"/>
      <c r="M118" s="1837">
        <v>39</v>
      </c>
      <c r="N118" s="1483"/>
      <c r="O118" s="1798"/>
      <c r="P118" s="1798"/>
      <c r="Q118" s="1798"/>
      <c r="R118" s="1798">
        <f t="shared" si="2"/>
        <v>0</v>
      </c>
      <c r="S118" s="1837">
        <v>39</v>
      </c>
      <c r="T118" s="1502"/>
      <c r="U118" s="1502"/>
      <c r="V118" s="1502"/>
      <c r="W118" s="1502"/>
      <c r="X118" s="1502"/>
      <c r="Y118" s="1502"/>
      <c r="Z118" s="1502"/>
      <c r="AA118" s="1502"/>
      <c r="AB118" s="1502"/>
      <c r="AC118" s="1502"/>
      <c r="AD118" s="1502"/>
      <c r="AE118" s="1502"/>
      <c r="AF118" s="1502"/>
      <c r="AG118" s="1502"/>
      <c r="AH118" s="1502"/>
      <c r="AI118" s="1502"/>
      <c r="AJ118" s="1502"/>
      <c r="AK118" s="1502"/>
      <c r="AL118" s="1502"/>
      <c r="AM118" s="1502"/>
      <c r="AN118" s="1502"/>
      <c r="AO118" s="1502"/>
      <c r="AP118" s="1502"/>
      <c r="AQ118" s="1502"/>
      <c r="AR118" s="1502"/>
      <c r="AS118" s="1502"/>
      <c r="AT118" s="1502"/>
      <c r="AU118" s="1502"/>
      <c r="AV118" s="1502"/>
      <c r="AW118" s="1502"/>
      <c r="AX118" s="1502"/>
      <c r="AY118" s="1502"/>
      <c r="AZ118" s="1502"/>
      <c r="BA118" s="1502"/>
      <c r="BB118" s="1502"/>
      <c r="BC118" s="1502"/>
      <c r="BD118" s="1502"/>
      <c r="BE118" s="1502"/>
      <c r="BF118" s="1502"/>
      <c r="BG118" s="1502"/>
      <c r="BH118" s="1502"/>
      <c r="BI118" s="1502"/>
      <c r="BJ118" s="1502"/>
      <c r="BK118" s="1502"/>
      <c r="BL118" s="1502"/>
      <c r="BM118" s="1502"/>
      <c r="BN118" s="1502"/>
      <c r="BO118" s="1502"/>
      <c r="BP118" s="1502"/>
      <c r="BQ118" s="1502"/>
      <c r="BR118" s="1502"/>
      <c r="BS118" s="1502"/>
      <c r="BT118" s="1502"/>
      <c r="BU118" s="1502"/>
      <c r="BV118" s="1502"/>
      <c r="BW118" s="1502"/>
      <c r="BX118" s="1502"/>
      <c r="BY118" s="1502"/>
      <c r="BZ118" s="1502"/>
      <c r="CA118" s="1502"/>
      <c r="CB118" s="1502"/>
      <c r="CC118" s="1502"/>
      <c r="CD118" s="1502"/>
      <c r="CE118" s="1502"/>
      <c r="CF118" s="1502"/>
      <c r="CG118" s="1502"/>
      <c r="CH118" s="1502"/>
      <c r="CI118" s="1502"/>
      <c r="CJ118" s="1502"/>
      <c r="CK118" s="1502"/>
      <c r="CL118" s="1502"/>
      <c r="CM118" s="1502"/>
      <c r="CN118" s="1502"/>
      <c r="CO118" s="1502"/>
      <c r="CP118" s="1502"/>
      <c r="CQ118" s="1502"/>
      <c r="CR118" s="1502"/>
      <c r="CS118" s="1502"/>
      <c r="CT118" s="1502"/>
      <c r="CU118" s="1502"/>
      <c r="CV118" s="1502"/>
      <c r="CW118" s="1502"/>
      <c r="CX118" s="1502"/>
      <c r="CY118" s="1502"/>
      <c r="CZ118" s="1502"/>
      <c r="DA118" s="1502"/>
      <c r="DB118" s="1502"/>
      <c r="DC118" s="1502"/>
      <c r="DD118" s="1502"/>
      <c r="DE118" s="1502"/>
      <c r="DF118" s="1502"/>
      <c r="DG118" s="1502"/>
      <c r="DH118" s="1502"/>
      <c r="DI118" s="1502"/>
      <c r="DJ118" s="1502"/>
      <c r="DK118" s="1502"/>
      <c r="DL118" s="1502"/>
      <c r="DM118" s="1502"/>
      <c r="DN118" s="1502"/>
      <c r="DO118" s="1502"/>
      <c r="DP118" s="1502"/>
      <c r="DQ118" s="1502"/>
      <c r="DR118" s="1502"/>
      <c r="DS118" s="1502"/>
      <c r="DT118" s="1502"/>
      <c r="DU118" s="1502"/>
      <c r="DV118" s="1502"/>
      <c r="DW118" s="1502"/>
      <c r="DX118" s="1502"/>
      <c r="DY118" s="1502"/>
      <c r="DZ118" s="1502"/>
      <c r="EA118" s="1502"/>
      <c r="EB118" s="1502"/>
      <c r="EC118" s="1502"/>
      <c r="ED118" s="1502"/>
      <c r="EE118" s="1502"/>
      <c r="EF118" s="1502"/>
      <c r="EG118" s="1502"/>
      <c r="EH118" s="1502"/>
      <c r="EI118" s="1502"/>
      <c r="EJ118" s="1502"/>
      <c r="EK118" s="1502"/>
      <c r="EL118" s="1502"/>
      <c r="EM118" s="1502"/>
      <c r="EN118" s="1502"/>
      <c r="EO118" s="1502"/>
      <c r="EP118" s="1502"/>
      <c r="EQ118" s="1502"/>
      <c r="ER118" s="1502"/>
      <c r="ES118" s="1502"/>
      <c r="ET118" s="1502"/>
      <c r="EU118" s="1502"/>
      <c r="EV118" s="1502"/>
      <c r="EW118" s="1502"/>
      <c r="EX118" s="1502"/>
      <c r="EY118" s="1502"/>
      <c r="EZ118" s="1502"/>
      <c r="FA118" s="1502"/>
      <c r="FB118" s="1502"/>
      <c r="FC118" s="1502"/>
      <c r="FD118" s="1502"/>
      <c r="FE118" s="1502"/>
      <c r="FF118" s="1502"/>
      <c r="FG118" s="1502"/>
      <c r="FH118" s="1502"/>
      <c r="FI118" s="1502"/>
      <c r="FJ118" s="1502"/>
      <c r="FK118" s="1502"/>
      <c r="FL118" s="1502"/>
      <c r="FM118" s="1502"/>
      <c r="FN118" s="1502"/>
      <c r="FO118" s="1502"/>
      <c r="FP118" s="1502"/>
      <c r="FQ118" s="1502"/>
      <c r="FR118" s="1502"/>
      <c r="FS118" s="1502"/>
      <c r="FT118" s="1502"/>
      <c r="FU118" s="1502"/>
      <c r="FV118" s="1502"/>
      <c r="FW118" s="1502"/>
      <c r="FX118" s="1502"/>
      <c r="FY118" s="1502"/>
      <c r="FZ118" s="1502"/>
      <c r="GA118" s="1502"/>
      <c r="GB118" s="1502"/>
      <c r="GC118" s="1502"/>
      <c r="GD118" s="1502"/>
      <c r="GE118" s="1502"/>
      <c r="GF118" s="1502"/>
      <c r="GG118" s="1502"/>
      <c r="GH118" s="1502"/>
      <c r="GI118" s="1502"/>
      <c r="GJ118" s="1502"/>
      <c r="GK118" s="1502"/>
      <c r="GL118" s="1502"/>
      <c r="GM118" s="1502"/>
      <c r="GN118" s="1502"/>
      <c r="GO118" s="1502"/>
      <c r="GP118" s="1502"/>
      <c r="GQ118" s="1502"/>
      <c r="GR118" s="1502"/>
      <c r="GS118" s="1502"/>
      <c r="GT118" s="1502"/>
      <c r="GU118" s="1502"/>
      <c r="GV118" s="1502"/>
      <c r="GW118" s="1502"/>
      <c r="GX118" s="1502"/>
      <c r="GY118" s="1502"/>
      <c r="GZ118" s="1502"/>
      <c r="HA118" s="1502"/>
      <c r="HB118" s="1502"/>
      <c r="HC118" s="1502"/>
      <c r="HD118" s="1502"/>
      <c r="HE118" s="1502"/>
      <c r="HF118" s="1502"/>
      <c r="HG118" s="1502"/>
      <c r="HH118" s="1502"/>
      <c r="HI118" s="1502"/>
      <c r="HJ118" s="1502"/>
      <c r="HK118" s="1502"/>
      <c r="HL118" s="1502"/>
      <c r="HM118" s="1502"/>
      <c r="HN118" s="1502"/>
      <c r="HO118" s="1502"/>
      <c r="HP118" s="1502"/>
      <c r="HQ118" s="1502"/>
      <c r="HR118" s="1502"/>
      <c r="HS118" s="1502"/>
      <c r="HT118" s="1502"/>
      <c r="HU118" s="1502"/>
      <c r="HV118" s="1502"/>
      <c r="HW118" s="1502"/>
      <c r="HX118" s="1502"/>
      <c r="HY118" s="1502"/>
      <c r="HZ118" s="1502"/>
      <c r="IA118" s="1502"/>
      <c r="IB118" s="1502"/>
      <c r="IC118" s="1502"/>
      <c r="ID118" s="1502"/>
      <c r="IE118" s="1502"/>
      <c r="IF118" s="1502"/>
      <c r="IG118" s="1502"/>
      <c r="IH118" s="1502"/>
      <c r="II118" s="1502"/>
      <c r="IJ118" s="1502"/>
      <c r="IK118" s="1502"/>
      <c r="IL118" s="1502"/>
      <c r="IM118" s="1502"/>
      <c r="IN118" s="1502"/>
      <c r="IO118" s="1502"/>
      <c r="IP118" s="1502"/>
      <c r="IQ118" s="1502"/>
      <c r="IR118" s="1502"/>
      <c r="IS118" s="1502"/>
      <c r="IT118" s="1502"/>
      <c r="IU118" s="1502"/>
    </row>
    <row r="119" spans="1:255">
      <c r="A119" s="2093">
        <v>40</v>
      </c>
      <c r="B119" s="1484"/>
      <c r="C119" s="1484"/>
      <c r="D119" s="1484"/>
      <c r="E119" s="1826"/>
      <c r="F119" s="1483"/>
      <c r="G119" s="1484"/>
      <c r="H119" s="1484"/>
      <c r="I119" s="1484"/>
      <c r="J119" s="1484"/>
      <c r="K119" s="1798"/>
      <c r="L119" s="1798"/>
      <c r="M119" s="1837">
        <v>40</v>
      </c>
      <c r="N119" s="1483"/>
      <c r="O119" s="1798"/>
      <c r="P119" s="1798"/>
      <c r="Q119" s="1798"/>
      <c r="R119" s="1798">
        <f t="shared" si="2"/>
        <v>0</v>
      </c>
      <c r="S119" s="1837">
        <v>40</v>
      </c>
      <c r="T119" s="1502"/>
      <c r="U119" s="1502"/>
      <c r="V119" s="1502"/>
      <c r="W119" s="1502"/>
      <c r="X119" s="1502"/>
      <c r="Y119" s="1502"/>
      <c r="Z119" s="1502"/>
      <c r="AA119" s="1502"/>
      <c r="AB119" s="1502"/>
      <c r="AC119" s="1502"/>
      <c r="AD119" s="1502"/>
      <c r="AE119" s="1502"/>
      <c r="AF119" s="1502"/>
      <c r="AG119" s="1502"/>
      <c r="AH119" s="1502"/>
      <c r="AI119" s="1502"/>
      <c r="AJ119" s="1502"/>
      <c r="AK119" s="1502"/>
      <c r="AL119" s="1502"/>
      <c r="AM119" s="1502"/>
      <c r="AN119" s="1502"/>
      <c r="AO119" s="1502"/>
      <c r="AP119" s="1502"/>
      <c r="AQ119" s="1502"/>
      <c r="AR119" s="1502"/>
      <c r="AS119" s="1502"/>
      <c r="AT119" s="1502"/>
      <c r="AU119" s="1502"/>
      <c r="AV119" s="1502"/>
      <c r="AW119" s="1502"/>
      <c r="AX119" s="1502"/>
      <c r="AY119" s="1502"/>
      <c r="AZ119" s="1502"/>
      <c r="BA119" s="1502"/>
      <c r="BB119" s="1502"/>
      <c r="BC119" s="1502"/>
      <c r="BD119" s="1502"/>
      <c r="BE119" s="1502"/>
      <c r="BF119" s="1502"/>
      <c r="BG119" s="1502"/>
      <c r="BH119" s="1502"/>
      <c r="BI119" s="1502"/>
      <c r="BJ119" s="1502"/>
      <c r="BK119" s="1502"/>
      <c r="BL119" s="1502"/>
      <c r="BM119" s="1502"/>
      <c r="BN119" s="1502"/>
      <c r="BO119" s="1502"/>
      <c r="BP119" s="1502"/>
      <c r="BQ119" s="1502"/>
      <c r="BR119" s="1502"/>
      <c r="BS119" s="1502"/>
      <c r="BT119" s="1502"/>
      <c r="BU119" s="1502"/>
      <c r="BV119" s="1502"/>
      <c r="BW119" s="1502"/>
      <c r="BX119" s="1502"/>
      <c r="BY119" s="1502"/>
      <c r="BZ119" s="1502"/>
      <c r="CA119" s="1502"/>
      <c r="CB119" s="1502"/>
      <c r="CC119" s="1502"/>
      <c r="CD119" s="1502"/>
      <c r="CE119" s="1502"/>
      <c r="CF119" s="1502"/>
      <c r="CG119" s="1502"/>
      <c r="CH119" s="1502"/>
      <c r="CI119" s="1502"/>
      <c r="CJ119" s="1502"/>
      <c r="CK119" s="1502"/>
      <c r="CL119" s="1502"/>
      <c r="CM119" s="1502"/>
      <c r="CN119" s="1502"/>
      <c r="CO119" s="1502"/>
      <c r="CP119" s="1502"/>
      <c r="CQ119" s="1502"/>
      <c r="CR119" s="1502"/>
      <c r="CS119" s="1502"/>
      <c r="CT119" s="1502"/>
      <c r="CU119" s="1502"/>
      <c r="CV119" s="1502"/>
      <c r="CW119" s="1502"/>
      <c r="CX119" s="1502"/>
      <c r="CY119" s="1502"/>
      <c r="CZ119" s="1502"/>
      <c r="DA119" s="1502"/>
      <c r="DB119" s="1502"/>
      <c r="DC119" s="1502"/>
      <c r="DD119" s="1502"/>
      <c r="DE119" s="1502"/>
      <c r="DF119" s="1502"/>
      <c r="DG119" s="1502"/>
      <c r="DH119" s="1502"/>
      <c r="DI119" s="1502"/>
      <c r="DJ119" s="1502"/>
      <c r="DK119" s="1502"/>
      <c r="DL119" s="1502"/>
      <c r="DM119" s="1502"/>
      <c r="DN119" s="1502"/>
      <c r="DO119" s="1502"/>
      <c r="DP119" s="1502"/>
      <c r="DQ119" s="1502"/>
      <c r="DR119" s="1502"/>
      <c r="DS119" s="1502"/>
      <c r="DT119" s="1502"/>
      <c r="DU119" s="1502"/>
      <c r="DV119" s="1502"/>
      <c r="DW119" s="1502"/>
      <c r="DX119" s="1502"/>
      <c r="DY119" s="1502"/>
      <c r="DZ119" s="1502"/>
      <c r="EA119" s="1502"/>
      <c r="EB119" s="1502"/>
      <c r="EC119" s="1502"/>
      <c r="ED119" s="1502"/>
      <c r="EE119" s="1502"/>
      <c r="EF119" s="1502"/>
      <c r="EG119" s="1502"/>
      <c r="EH119" s="1502"/>
      <c r="EI119" s="1502"/>
      <c r="EJ119" s="1502"/>
      <c r="EK119" s="1502"/>
      <c r="EL119" s="1502"/>
      <c r="EM119" s="1502"/>
      <c r="EN119" s="1502"/>
      <c r="EO119" s="1502"/>
      <c r="EP119" s="1502"/>
      <c r="EQ119" s="1502"/>
      <c r="ER119" s="1502"/>
      <c r="ES119" s="1502"/>
      <c r="ET119" s="1502"/>
      <c r="EU119" s="1502"/>
      <c r="EV119" s="1502"/>
      <c r="EW119" s="1502"/>
      <c r="EX119" s="1502"/>
      <c r="EY119" s="1502"/>
      <c r="EZ119" s="1502"/>
      <c r="FA119" s="1502"/>
      <c r="FB119" s="1502"/>
      <c r="FC119" s="1502"/>
      <c r="FD119" s="1502"/>
      <c r="FE119" s="1502"/>
      <c r="FF119" s="1502"/>
      <c r="FG119" s="1502"/>
      <c r="FH119" s="1502"/>
      <c r="FI119" s="1502"/>
      <c r="FJ119" s="1502"/>
      <c r="FK119" s="1502"/>
      <c r="FL119" s="1502"/>
      <c r="FM119" s="1502"/>
      <c r="FN119" s="1502"/>
      <c r="FO119" s="1502"/>
      <c r="FP119" s="1502"/>
      <c r="FQ119" s="1502"/>
      <c r="FR119" s="1502"/>
      <c r="FS119" s="1502"/>
      <c r="FT119" s="1502"/>
      <c r="FU119" s="1502"/>
      <c r="FV119" s="1502"/>
      <c r="FW119" s="1502"/>
      <c r="FX119" s="1502"/>
      <c r="FY119" s="1502"/>
      <c r="FZ119" s="1502"/>
      <c r="GA119" s="1502"/>
      <c r="GB119" s="1502"/>
      <c r="GC119" s="1502"/>
      <c r="GD119" s="1502"/>
      <c r="GE119" s="1502"/>
      <c r="GF119" s="1502"/>
      <c r="GG119" s="1502"/>
      <c r="GH119" s="1502"/>
      <c r="GI119" s="1502"/>
      <c r="GJ119" s="1502"/>
      <c r="GK119" s="1502"/>
      <c r="GL119" s="1502"/>
      <c r="GM119" s="1502"/>
      <c r="GN119" s="1502"/>
      <c r="GO119" s="1502"/>
      <c r="GP119" s="1502"/>
      <c r="GQ119" s="1502"/>
      <c r="GR119" s="1502"/>
      <c r="GS119" s="1502"/>
      <c r="GT119" s="1502"/>
      <c r="GU119" s="1502"/>
      <c r="GV119" s="1502"/>
      <c r="GW119" s="1502"/>
      <c r="GX119" s="1502"/>
      <c r="GY119" s="1502"/>
      <c r="GZ119" s="1502"/>
      <c r="HA119" s="1502"/>
      <c r="HB119" s="1502"/>
      <c r="HC119" s="1502"/>
      <c r="HD119" s="1502"/>
      <c r="HE119" s="1502"/>
      <c r="HF119" s="1502"/>
      <c r="HG119" s="1502"/>
      <c r="HH119" s="1502"/>
      <c r="HI119" s="1502"/>
      <c r="HJ119" s="1502"/>
      <c r="HK119" s="1502"/>
      <c r="HL119" s="1502"/>
      <c r="HM119" s="1502"/>
      <c r="HN119" s="1502"/>
      <c r="HO119" s="1502"/>
      <c r="HP119" s="1502"/>
      <c r="HQ119" s="1502"/>
      <c r="HR119" s="1502"/>
      <c r="HS119" s="1502"/>
      <c r="HT119" s="1502"/>
      <c r="HU119" s="1502"/>
      <c r="HV119" s="1502"/>
      <c r="HW119" s="1502"/>
      <c r="HX119" s="1502"/>
      <c r="HY119" s="1502"/>
      <c r="HZ119" s="1502"/>
      <c r="IA119" s="1502"/>
      <c r="IB119" s="1502"/>
      <c r="IC119" s="1502"/>
      <c r="ID119" s="1502"/>
      <c r="IE119" s="1502"/>
      <c r="IF119" s="1502"/>
      <c r="IG119" s="1502"/>
      <c r="IH119" s="1502"/>
      <c r="II119" s="1502"/>
      <c r="IJ119" s="1502"/>
      <c r="IK119" s="1502"/>
      <c r="IL119" s="1502"/>
      <c r="IM119" s="1502"/>
      <c r="IN119" s="1502"/>
      <c r="IO119" s="1502"/>
      <c r="IP119" s="1502"/>
      <c r="IQ119" s="1502"/>
      <c r="IR119" s="1502"/>
      <c r="IS119" s="1502"/>
      <c r="IT119" s="1502"/>
      <c r="IU119" s="1502"/>
    </row>
    <row r="120" spans="1:255">
      <c r="A120" s="2093">
        <v>41</v>
      </c>
      <c r="B120" s="1484"/>
      <c r="C120" s="1484"/>
      <c r="D120" s="1484"/>
      <c r="E120" s="1826"/>
      <c r="F120" s="1483"/>
      <c r="G120" s="1484"/>
      <c r="H120" s="1484"/>
      <c r="I120" s="1484"/>
      <c r="J120" s="1484"/>
      <c r="K120" s="1798"/>
      <c r="L120" s="1798"/>
      <c r="M120" s="1837">
        <v>41</v>
      </c>
      <c r="N120" s="1483"/>
      <c r="O120" s="1798"/>
      <c r="P120" s="1798"/>
      <c r="Q120" s="1798"/>
      <c r="R120" s="1798">
        <f t="shared" si="2"/>
        <v>0</v>
      </c>
      <c r="S120" s="1837">
        <v>41</v>
      </c>
      <c r="T120" s="1502"/>
      <c r="U120" s="1502"/>
      <c r="V120" s="1502"/>
      <c r="W120" s="1502"/>
      <c r="X120" s="1502"/>
      <c r="Y120" s="1502"/>
      <c r="Z120" s="1502"/>
      <c r="AA120" s="1502"/>
      <c r="AB120" s="1502"/>
      <c r="AC120" s="1502"/>
      <c r="AD120" s="1502"/>
      <c r="AE120" s="1502"/>
      <c r="AF120" s="1502"/>
      <c r="AG120" s="1502"/>
      <c r="AH120" s="1502"/>
      <c r="AI120" s="1502"/>
      <c r="AJ120" s="1502"/>
      <c r="AK120" s="1502"/>
      <c r="AL120" s="1502"/>
      <c r="AM120" s="1502"/>
      <c r="AN120" s="1502"/>
      <c r="AO120" s="1502"/>
      <c r="AP120" s="1502"/>
      <c r="AQ120" s="1502"/>
      <c r="AR120" s="1502"/>
      <c r="AS120" s="1502"/>
      <c r="AT120" s="1502"/>
      <c r="AU120" s="1502"/>
      <c r="AV120" s="1502"/>
      <c r="AW120" s="1502"/>
      <c r="AX120" s="1502"/>
      <c r="AY120" s="1502"/>
      <c r="AZ120" s="1502"/>
      <c r="BA120" s="1502"/>
      <c r="BB120" s="1502"/>
      <c r="BC120" s="1502"/>
      <c r="BD120" s="1502"/>
      <c r="BE120" s="1502"/>
      <c r="BF120" s="1502"/>
      <c r="BG120" s="1502"/>
      <c r="BH120" s="1502"/>
      <c r="BI120" s="1502"/>
      <c r="BJ120" s="1502"/>
      <c r="BK120" s="1502"/>
      <c r="BL120" s="1502"/>
      <c r="BM120" s="1502"/>
      <c r="BN120" s="1502"/>
      <c r="BO120" s="1502"/>
      <c r="BP120" s="1502"/>
      <c r="BQ120" s="1502"/>
      <c r="BR120" s="1502"/>
      <c r="BS120" s="1502"/>
      <c r="BT120" s="1502"/>
      <c r="BU120" s="1502"/>
      <c r="BV120" s="1502"/>
      <c r="BW120" s="1502"/>
      <c r="BX120" s="1502"/>
      <c r="BY120" s="1502"/>
      <c r="BZ120" s="1502"/>
      <c r="CA120" s="1502"/>
      <c r="CB120" s="1502"/>
      <c r="CC120" s="1502"/>
      <c r="CD120" s="1502"/>
      <c r="CE120" s="1502"/>
      <c r="CF120" s="1502"/>
      <c r="CG120" s="1502"/>
      <c r="CH120" s="1502"/>
      <c r="CI120" s="1502"/>
      <c r="CJ120" s="1502"/>
      <c r="CK120" s="1502"/>
      <c r="CL120" s="1502"/>
      <c r="CM120" s="1502"/>
      <c r="CN120" s="1502"/>
      <c r="CO120" s="1502"/>
      <c r="CP120" s="1502"/>
      <c r="CQ120" s="1502"/>
      <c r="CR120" s="1502"/>
      <c r="CS120" s="1502"/>
      <c r="CT120" s="1502"/>
      <c r="CU120" s="1502"/>
      <c r="CV120" s="1502"/>
      <c r="CW120" s="1502"/>
      <c r="CX120" s="1502"/>
      <c r="CY120" s="1502"/>
      <c r="CZ120" s="1502"/>
      <c r="DA120" s="1502"/>
      <c r="DB120" s="1502"/>
      <c r="DC120" s="1502"/>
      <c r="DD120" s="1502"/>
      <c r="DE120" s="1502"/>
      <c r="DF120" s="1502"/>
      <c r="DG120" s="1502"/>
      <c r="DH120" s="1502"/>
      <c r="DI120" s="1502"/>
      <c r="DJ120" s="1502"/>
      <c r="DK120" s="1502"/>
      <c r="DL120" s="1502"/>
      <c r="DM120" s="1502"/>
      <c r="DN120" s="1502"/>
      <c r="DO120" s="1502"/>
      <c r="DP120" s="1502"/>
      <c r="DQ120" s="1502"/>
      <c r="DR120" s="1502"/>
      <c r="DS120" s="1502"/>
      <c r="DT120" s="1502"/>
      <c r="DU120" s="1502"/>
      <c r="DV120" s="1502"/>
      <c r="DW120" s="1502"/>
      <c r="DX120" s="1502"/>
      <c r="DY120" s="1502"/>
      <c r="DZ120" s="1502"/>
      <c r="EA120" s="1502"/>
      <c r="EB120" s="1502"/>
      <c r="EC120" s="1502"/>
      <c r="ED120" s="1502"/>
      <c r="EE120" s="1502"/>
      <c r="EF120" s="1502"/>
      <c r="EG120" s="1502"/>
      <c r="EH120" s="1502"/>
      <c r="EI120" s="1502"/>
      <c r="EJ120" s="1502"/>
      <c r="EK120" s="1502"/>
      <c r="EL120" s="1502"/>
      <c r="EM120" s="1502"/>
      <c r="EN120" s="1502"/>
      <c r="EO120" s="1502"/>
      <c r="EP120" s="1502"/>
      <c r="EQ120" s="1502"/>
      <c r="ER120" s="1502"/>
      <c r="ES120" s="1502"/>
      <c r="ET120" s="1502"/>
      <c r="EU120" s="1502"/>
      <c r="EV120" s="1502"/>
      <c r="EW120" s="1502"/>
      <c r="EX120" s="1502"/>
      <c r="EY120" s="1502"/>
      <c r="EZ120" s="1502"/>
      <c r="FA120" s="1502"/>
      <c r="FB120" s="1502"/>
      <c r="FC120" s="1502"/>
      <c r="FD120" s="1502"/>
      <c r="FE120" s="1502"/>
      <c r="FF120" s="1502"/>
      <c r="FG120" s="1502"/>
      <c r="FH120" s="1502"/>
      <c r="FI120" s="1502"/>
      <c r="FJ120" s="1502"/>
      <c r="FK120" s="1502"/>
      <c r="FL120" s="1502"/>
      <c r="FM120" s="1502"/>
      <c r="FN120" s="1502"/>
      <c r="FO120" s="1502"/>
      <c r="FP120" s="1502"/>
      <c r="FQ120" s="1502"/>
      <c r="FR120" s="1502"/>
      <c r="FS120" s="1502"/>
      <c r="FT120" s="1502"/>
      <c r="FU120" s="1502"/>
      <c r="FV120" s="1502"/>
      <c r="FW120" s="1502"/>
      <c r="FX120" s="1502"/>
      <c r="FY120" s="1502"/>
      <c r="FZ120" s="1502"/>
      <c r="GA120" s="1502"/>
      <c r="GB120" s="1502"/>
      <c r="GC120" s="1502"/>
      <c r="GD120" s="1502"/>
      <c r="GE120" s="1502"/>
      <c r="GF120" s="1502"/>
      <c r="GG120" s="1502"/>
      <c r="GH120" s="1502"/>
      <c r="GI120" s="1502"/>
      <c r="GJ120" s="1502"/>
      <c r="GK120" s="1502"/>
      <c r="GL120" s="1502"/>
      <c r="GM120" s="1502"/>
      <c r="GN120" s="1502"/>
      <c r="GO120" s="1502"/>
      <c r="GP120" s="1502"/>
      <c r="GQ120" s="1502"/>
      <c r="GR120" s="1502"/>
      <c r="GS120" s="1502"/>
      <c r="GT120" s="1502"/>
      <c r="GU120" s="1502"/>
      <c r="GV120" s="1502"/>
      <c r="GW120" s="1502"/>
      <c r="GX120" s="1502"/>
      <c r="GY120" s="1502"/>
      <c r="GZ120" s="1502"/>
      <c r="HA120" s="1502"/>
      <c r="HB120" s="1502"/>
      <c r="HC120" s="1502"/>
      <c r="HD120" s="1502"/>
      <c r="HE120" s="1502"/>
      <c r="HF120" s="1502"/>
      <c r="HG120" s="1502"/>
      <c r="HH120" s="1502"/>
      <c r="HI120" s="1502"/>
      <c r="HJ120" s="1502"/>
      <c r="HK120" s="1502"/>
      <c r="HL120" s="1502"/>
      <c r="HM120" s="1502"/>
      <c r="HN120" s="1502"/>
      <c r="HO120" s="1502"/>
      <c r="HP120" s="1502"/>
      <c r="HQ120" s="1502"/>
      <c r="HR120" s="1502"/>
      <c r="HS120" s="1502"/>
      <c r="HT120" s="1502"/>
      <c r="HU120" s="1502"/>
      <c r="HV120" s="1502"/>
      <c r="HW120" s="1502"/>
      <c r="HX120" s="1502"/>
      <c r="HY120" s="1502"/>
      <c r="HZ120" s="1502"/>
      <c r="IA120" s="1502"/>
      <c r="IB120" s="1502"/>
      <c r="IC120" s="1502"/>
      <c r="ID120" s="1502"/>
      <c r="IE120" s="1502"/>
      <c r="IF120" s="1502"/>
      <c r="IG120" s="1502"/>
      <c r="IH120" s="1502"/>
      <c r="II120" s="1502"/>
      <c r="IJ120" s="1502"/>
      <c r="IK120" s="1502"/>
      <c r="IL120" s="1502"/>
      <c r="IM120" s="1502"/>
      <c r="IN120" s="1502"/>
      <c r="IO120" s="1502"/>
      <c r="IP120" s="1502"/>
      <c r="IQ120" s="1502"/>
      <c r="IR120" s="1502"/>
      <c r="IS120" s="1502"/>
      <c r="IT120" s="1502"/>
      <c r="IU120" s="1502"/>
    </row>
    <row r="121" spans="1:255">
      <c r="A121" s="2093">
        <v>42</v>
      </c>
      <c r="B121" s="1484"/>
      <c r="C121" s="1484"/>
      <c r="D121" s="1484"/>
      <c r="E121" s="1826"/>
      <c r="F121" s="1483"/>
      <c r="G121" s="1484"/>
      <c r="H121" s="1484"/>
      <c r="I121" s="1484"/>
      <c r="J121" s="1484"/>
      <c r="K121" s="1798"/>
      <c r="L121" s="1798"/>
      <c r="M121" s="1837">
        <v>42</v>
      </c>
      <c r="N121" s="1483"/>
      <c r="O121" s="1798"/>
      <c r="P121" s="1798"/>
      <c r="Q121" s="1798"/>
      <c r="R121" s="1798">
        <f t="shared" si="2"/>
        <v>0</v>
      </c>
      <c r="S121" s="1837">
        <v>42</v>
      </c>
      <c r="T121" s="1502"/>
      <c r="U121" s="1502"/>
      <c r="V121" s="1502"/>
      <c r="W121" s="1502"/>
      <c r="X121" s="1502"/>
      <c r="Y121" s="1502"/>
      <c r="Z121" s="1502"/>
      <c r="AA121" s="1502"/>
      <c r="AB121" s="1502"/>
      <c r="AC121" s="1502"/>
      <c r="AD121" s="1502"/>
      <c r="AE121" s="1502"/>
      <c r="AF121" s="1502"/>
      <c r="AG121" s="1502"/>
      <c r="AH121" s="1502"/>
      <c r="AI121" s="1502"/>
      <c r="AJ121" s="1502"/>
      <c r="AK121" s="1502"/>
      <c r="AL121" s="1502"/>
      <c r="AM121" s="1502"/>
      <c r="AN121" s="1502"/>
      <c r="AO121" s="1502"/>
      <c r="AP121" s="1502"/>
      <c r="AQ121" s="1502"/>
      <c r="AR121" s="1502"/>
      <c r="AS121" s="1502"/>
      <c r="AT121" s="1502"/>
      <c r="AU121" s="1502"/>
      <c r="AV121" s="1502"/>
      <c r="AW121" s="1502"/>
      <c r="AX121" s="1502"/>
      <c r="AY121" s="1502"/>
      <c r="AZ121" s="1502"/>
      <c r="BA121" s="1502"/>
      <c r="BB121" s="1502"/>
      <c r="BC121" s="1502"/>
      <c r="BD121" s="1502"/>
      <c r="BE121" s="1502"/>
      <c r="BF121" s="1502"/>
      <c r="BG121" s="1502"/>
      <c r="BH121" s="1502"/>
      <c r="BI121" s="1502"/>
      <c r="BJ121" s="1502"/>
      <c r="BK121" s="1502"/>
      <c r="BL121" s="1502"/>
      <c r="BM121" s="1502"/>
      <c r="BN121" s="1502"/>
      <c r="BO121" s="1502"/>
      <c r="BP121" s="1502"/>
      <c r="BQ121" s="1502"/>
      <c r="BR121" s="1502"/>
      <c r="BS121" s="1502"/>
      <c r="BT121" s="1502"/>
      <c r="BU121" s="1502"/>
      <c r="BV121" s="1502"/>
      <c r="BW121" s="1502"/>
      <c r="BX121" s="1502"/>
      <c r="BY121" s="1502"/>
      <c r="BZ121" s="1502"/>
      <c r="CA121" s="1502"/>
      <c r="CB121" s="1502"/>
      <c r="CC121" s="1502"/>
      <c r="CD121" s="1502"/>
      <c r="CE121" s="1502"/>
      <c r="CF121" s="1502"/>
      <c r="CG121" s="1502"/>
      <c r="CH121" s="1502"/>
      <c r="CI121" s="1502"/>
      <c r="CJ121" s="1502"/>
      <c r="CK121" s="1502"/>
      <c r="CL121" s="1502"/>
      <c r="CM121" s="1502"/>
      <c r="CN121" s="1502"/>
      <c r="CO121" s="1502"/>
      <c r="CP121" s="1502"/>
      <c r="CQ121" s="1502"/>
      <c r="CR121" s="1502"/>
      <c r="CS121" s="1502"/>
      <c r="CT121" s="1502"/>
      <c r="CU121" s="1502"/>
      <c r="CV121" s="1502"/>
      <c r="CW121" s="1502"/>
      <c r="CX121" s="1502"/>
      <c r="CY121" s="1502"/>
      <c r="CZ121" s="1502"/>
      <c r="DA121" s="1502"/>
      <c r="DB121" s="1502"/>
      <c r="DC121" s="1502"/>
      <c r="DD121" s="1502"/>
      <c r="DE121" s="1502"/>
      <c r="DF121" s="1502"/>
      <c r="DG121" s="1502"/>
      <c r="DH121" s="1502"/>
      <c r="DI121" s="1502"/>
      <c r="DJ121" s="1502"/>
      <c r="DK121" s="1502"/>
      <c r="DL121" s="1502"/>
      <c r="DM121" s="1502"/>
      <c r="DN121" s="1502"/>
      <c r="DO121" s="1502"/>
      <c r="DP121" s="1502"/>
      <c r="DQ121" s="1502"/>
      <c r="DR121" s="1502"/>
      <c r="DS121" s="1502"/>
      <c r="DT121" s="1502"/>
      <c r="DU121" s="1502"/>
      <c r="DV121" s="1502"/>
      <c r="DW121" s="1502"/>
      <c r="DX121" s="1502"/>
      <c r="DY121" s="1502"/>
      <c r="DZ121" s="1502"/>
      <c r="EA121" s="1502"/>
      <c r="EB121" s="1502"/>
      <c r="EC121" s="1502"/>
      <c r="ED121" s="1502"/>
      <c r="EE121" s="1502"/>
      <c r="EF121" s="1502"/>
      <c r="EG121" s="1502"/>
      <c r="EH121" s="1502"/>
      <c r="EI121" s="1502"/>
      <c r="EJ121" s="1502"/>
      <c r="EK121" s="1502"/>
      <c r="EL121" s="1502"/>
      <c r="EM121" s="1502"/>
      <c r="EN121" s="1502"/>
      <c r="EO121" s="1502"/>
      <c r="EP121" s="1502"/>
      <c r="EQ121" s="1502"/>
      <c r="ER121" s="1502"/>
      <c r="ES121" s="1502"/>
      <c r="ET121" s="1502"/>
      <c r="EU121" s="1502"/>
      <c r="EV121" s="1502"/>
      <c r="EW121" s="1502"/>
      <c r="EX121" s="1502"/>
      <c r="EY121" s="1502"/>
      <c r="EZ121" s="1502"/>
      <c r="FA121" s="1502"/>
      <c r="FB121" s="1502"/>
      <c r="FC121" s="1502"/>
      <c r="FD121" s="1502"/>
      <c r="FE121" s="1502"/>
      <c r="FF121" s="1502"/>
      <c r="FG121" s="1502"/>
      <c r="FH121" s="1502"/>
      <c r="FI121" s="1502"/>
      <c r="FJ121" s="1502"/>
      <c r="FK121" s="1502"/>
      <c r="FL121" s="1502"/>
      <c r="FM121" s="1502"/>
      <c r="FN121" s="1502"/>
      <c r="FO121" s="1502"/>
      <c r="FP121" s="1502"/>
      <c r="FQ121" s="1502"/>
      <c r="FR121" s="1502"/>
      <c r="FS121" s="1502"/>
      <c r="FT121" s="1502"/>
      <c r="FU121" s="1502"/>
      <c r="FV121" s="1502"/>
      <c r="FW121" s="1502"/>
      <c r="FX121" s="1502"/>
      <c r="FY121" s="1502"/>
      <c r="FZ121" s="1502"/>
      <c r="GA121" s="1502"/>
      <c r="GB121" s="1502"/>
      <c r="GC121" s="1502"/>
      <c r="GD121" s="1502"/>
      <c r="GE121" s="1502"/>
      <c r="GF121" s="1502"/>
      <c r="GG121" s="1502"/>
      <c r="GH121" s="1502"/>
      <c r="GI121" s="1502"/>
      <c r="GJ121" s="1502"/>
      <c r="GK121" s="1502"/>
      <c r="GL121" s="1502"/>
      <c r="GM121" s="1502"/>
      <c r="GN121" s="1502"/>
      <c r="GO121" s="1502"/>
      <c r="GP121" s="1502"/>
      <c r="GQ121" s="1502"/>
      <c r="GR121" s="1502"/>
      <c r="GS121" s="1502"/>
      <c r="GT121" s="1502"/>
      <c r="GU121" s="1502"/>
      <c r="GV121" s="1502"/>
      <c r="GW121" s="1502"/>
      <c r="GX121" s="1502"/>
      <c r="GY121" s="1502"/>
      <c r="GZ121" s="1502"/>
      <c r="HA121" s="1502"/>
      <c r="HB121" s="1502"/>
      <c r="HC121" s="1502"/>
      <c r="HD121" s="1502"/>
      <c r="HE121" s="1502"/>
      <c r="HF121" s="1502"/>
      <c r="HG121" s="1502"/>
      <c r="HH121" s="1502"/>
      <c r="HI121" s="1502"/>
      <c r="HJ121" s="1502"/>
      <c r="HK121" s="1502"/>
      <c r="HL121" s="1502"/>
      <c r="HM121" s="1502"/>
      <c r="HN121" s="1502"/>
      <c r="HO121" s="1502"/>
      <c r="HP121" s="1502"/>
      <c r="HQ121" s="1502"/>
      <c r="HR121" s="1502"/>
      <c r="HS121" s="1502"/>
      <c r="HT121" s="1502"/>
      <c r="HU121" s="1502"/>
      <c r="HV121" s="1502"/>
      <c r="HW121" s="1502"/>
      <c r="HX121" s="1502"/>
      <c r="HY121" s="1502"/>
      <c r="HZ121" s="1502"/>
      <c r="IA121" s="1502"/>
      <c r="IB121" s="1502"/>
      <c r="IC121" s="1502"/>
      <c r="ID121" s="1502"/>
      <c r="IE121" s="1502"/>
      <c r="IF121" s="1502"/>
      <c r="IG121" s="1502"/>
      <c r="IH121" s="1502"/>
      <c r="II121" s="1502"/>
      <c r="IJ121" s="1502"/>
      <c r="IK121" s="1502"/>
      <c r="IL121" s="1502"/>
      <c r="IM121" s="1502"/>
      <c r="IN121" s="1502"/>
      <c r="IO121" s="1502"/>
      <c r="IP121" s="1502"/>
      <c r="IQ121" s="1502"/>
      <c r="IR121" s="1502"/>
      <c r="IS121" s="1502"/>
      <c r="IT121" s="1502"/>
      <c r="IU121" s="1502"/>
    </row>
    <row r="122" spans="1:255">
      <c r="A122" s="2093">
        <v>43</v>
      </c>
      <c r="B122" s="1484"/>
      <c r="C122" s="1484"/>
      <c r="D122" s="1484"/>
      <c r="E122" s="1826"/>
      <c r="F122" s="1483"/>
      <c r="G122" s="1484"/>
      <c r="H122" s="1484"/>
      <c r="I122" s="1484"/>
      <c r="J122" s="1484"/>
      <c r="K122" s="1798"/>
      <c r="L122" s="1798"/>
      <c r="M122" s="1837">
        <v>43</v>
      </c>
      <c r="N122" s="1483"/>
      <c r="O122" s="1798"/>
      <c r="P122" s="1798"/>
      <c r="Q122" s="1798"/>
      <c r="R122" s="1798">
        <f t="shared" si="2"/>
        <v>0</v>
      </c>
      <c r="S122" s="1837">
        <v>43</v>
      </c>
      <c r="T122" s="1502"/>
      <c r="U122" s="1502"/>
      <c r="V122" s="1502"/>
      <c r="W122" s="1502"/>
      <c r="X122" s="1502"/>
      <c r="Y122" s="1502"/>
      <c r="Z122" s="1502"/>
      <c r="AA122" s="1502"/>
      <c r="AB122" s="1502"/>
      <c r="AC122" s="1502"/>
      <c r="AD122" s="1502"/>
      <c r="AE122" s="1502"/>
      <c r="AF122" s="1502"/>
      <c r="AG122" s="1502"/>
      <c r="AH122" s="1502"/>
      <c r="AI122" s="1502"/>
      <c r="AJ122" s="1502"/>
      <c r="AK122" s="1502"/>
      <c r="AL122" s="1502"/>
      <c r="AM122" s="1502"/>
      <c r="AN122" s="1502"/>
      <c r="AO122" s="1502"/>
      <c r="AP122" s="1502"/>
      <c r="AQ122" s="1502"/>
      <c r="AR122" s="1502"/>
      <c r="AS122" s="1502"/>
      <c r="AT122" s="1502"/>
      <c r="AU122" s="1502"/>
      <c r="AV122" s="1502"/>
      <c r="AW122" s="1502"/>
      <c r="AX122" s="1502"/>
      <c r="AY122" s="1502"/>
      <c r="AZ122" s="1502"/>
      <c r="BA122" s="1502"/>
      <c r="BB122" s="1502"/>
      <c r="BC122" s="1502"/>
      <c r="BD122" s="1502"/>
      <c r="BE122" s="1502"/>
      <c r="BF122" s="1502"/>
      <c r="BG122" s="1502"/>
      <c r="BH122" s="1502"/>
      <c r="BI122" s="1502"/>
      <c r="BJ122" s="1502"/>
      <c r="BK122" s="1502"/>
      <c r="BL122" s="1502"/>
      <c r="BM122" s="1502"/>
      <c r="BN122" s="1502"/>
      <c r="BO122" s="1502"/>
      <c r="BP122" s="1502"/>
      <c r="BQ122" s="1502"/>
      <c r="BR122" s="1502"/>
      <c r="BS122" s="1502"/>
      <c r="BT122" s="1502"/>
      <c r="BU122" s="1502"/>
      <c r="BV122" s="1502"/>
      <c r="BW122" s="1502"/>
      <c r="BX122" s="1502"/>
      <c r="BY122" s="1502"/>
      <c r="BZ122" s="1502"/>
      <c r="CA122" s="1502"/>
      <c r="CB122" s="1502"/>
      <c r="CC122" s="1502"/>
      <c r="CD122" s="1502"/>
      <c r="CE122" s="1502"/>
      <c r="CF122" s="1502"/>
      <c r="CG122" s="1502"/>
      <c r="CH122" s="1502"/>
      <c r="CI122" s="1502"/>
      <c r="CJ122" s="1502"/>
      <c r="CK122" s="1502"/>
      <c r="CL122" s="1502"/>
      <c r="CM122" s="1502"/>
      <c r="CN122" s="1502"/>
      <c r="CO122" s="1502"/>
      <c r="CP122" s="1502"/>
      <c r="CQ122" s="1502"/>
      <c r="CR122" s="1502"/>
      <c r="CS122" s="1502"/>
      <c r="CT122" s="1502"/>
      <c r="CU122" s="1502"/>
      <c r="CV122" s="1502"/>
      <c r="CW122" s="1502"/>
      <c r="CX122" s="1502"/>
      <c r="CY122" s="1502"/>
      <c r="CZ122" s="1502"/>
      <c r="DA122" s="1502"/>
      <c r="DB122" s="1502"/>
      <c r="DC122" s="1502"/>
      <c r="DD122" s="1502"/>
      <c r="DE122" s="1502"/>
      <c r="DF122" s="1502"/>
      <c r="DG122" s="1502"/>
      <c r="DH122" s="1502"/>
      <c r="DI122" s="1502"/>
      <c r="DJ122" s="1502"/>
      <c r="DK122" s="1502"/>
      <c r="DL122" s="1502"/>
      <c r="DM122" s="1502"/>
      <c r="DN122" s="1502"/>
      <c r="DO122" s="1502"/>
      <c r="DP122" s="1502"/>
      <c r="DQ122" s="1502"/>
      <c r="DR122" s="1502"/>
      <c r="DS122" s="1502"/>
      <c r="DT122" s="1502"/>
      <c r="DU122" s="1502"/>
      <c r="DV122" s="1502"/>
      <c r="DW122" s="1502"/>
      <c r="DX122" s="1502"/>
      <c r="DY122" s="1502"/>
      <c r="DZ122" s="1502"/>
      <c r="EA122" s="1502"/>
      <c r="EB122" s="1502"/>
      <c r="EC122" s="1502"/>
      <c r="ED122" s="1502"/>
      <c r="EE122" s="1502"/>
      <c r="EF122" s="1502"/>
      <c r="EG122" s="1502"/>
      <c r="EH122" s="1502"/>
      <c r="EI122" s="1502"/>
      <c r="EJ122" s="1502"/>
      <c r="EK122" s="1502"/>
      <c r="EL122" s="1502"/>
      <c r="EM122" s="1502"/>
      <c r="EN122" s="1502"/>
      <c r="EO122" s="1502"/>
      <c r="EP122" s="1502"/>
      <c r="EQ122" s="1502"/>
      <c r="ER122" s="1502"/>
      <c r="ES122" s="1502"/>
      <c r="ET122" s="1502"/>
      <c r="EU122" s="1502"/>
      <c r="EV122" s="1502"/>
      <c r="EW122" s="1502"/>
      <c r="EX122" s="1502"/>
      <c r="EY122" s="1502"/>
      <c r="EZ122" s="1502"/>
      <c r="FA122" s="1502"/>
      <c r="FB122" s="1502"/>
      <c r="FC122" s="1502"/>
      <c r="FD122" s="1502"/>
      <c r="FE122" s="1502"/>
      <c r="FF122" s="1502"/>
      <c r="FG122" s="1502"/>
      <c r="FH122" s="1502"/>
      <c r="FI122" s="1502"/>
      <c r="FJ122" s="1502"/>
      <c r="FK122" s="1502"/>
      <c r="FL122" s="1502"/>
      <c r="FM122" s="1502"/>
      <c r="FN122" s="1502"/>
      <c r="FO122" s="1502"/>
      <c r="FP122" s="1502"/>
      <c r="FQ122" s="1502"/>
      <c r="FR122" s="1502"/>
      <c r="FS122" s="1502"/>
      <c r="FT122" s="1502"/>
      <c r="FU122" s="1502"/>
      <c r="FV122" s="1502"/>
      <c r="FW122" s="1502"/>
      <c r="FX122" s="1502"/>
      <c r="FY122" s="1502"/>
      <c r="FZ122" s="1502"/>
      <c r="GA122" s="1502"/>
      <c r="GB122" s="1502"/>
      <c r="GC122" s="1502"/>
      <c r="GD122" s="1502"/>
      <c r="GE122" s="1502"/>
      <c r="GF122" s="1502"/>
      <c r="GG122" s="1502"/>
      <c r="GH122" s="1502"/>
      <c r="GI122" s="1502"/>
      <c r="GJ122" s="1502"/>
      <c r="GK122" s="1502"/>
      <c r="GL122" s="1502"/>
      <c r="GM122" s="1502"/>
      <c r="GN122" s="1502"/>
      <c r="GO122" s="1502"/>
      <c r="GP122" s="1502"/>
      <c r="GQ122" s="1502"/>
      <c r="GR122" s="1502"/>
      <c r="GS122" s="1502"/>
      <c r="GT122" s="1502"/>
      <c r="GU122" s="1502"/>
      <c r="GV122" s="1502"/>
      <c r="GW122" s="1502"/>
      <c r="GX122" s="1502"/>
      <c r="GY122" s="1502"/>
      <c r="GZ122" s="1502"/>
      <c r="HA122" s="1502"/>
      <c r="HB122" s="1502"/>
      <c r="HC122" s="1502"/>
      <c r="HD122" s="1502"/>
      <c r="HE122" s="1502"/>
      <c r="HF122" s="1502"/>
      <c r="HG122" s="1502"/>
      <c r="HH122" s="1502"/>
      <c r="HI122" s="1502"/>
      <c r="HJ122" s="1502"/>
      <c r="HK122" s="1502"/>
      <c r="HL122" s="1502"/>
      <c r="HM122" s="1502"/>
      <c r="HN122" s="1502"/>
      <c r="HO122" s="1502"/>
      <c r="HP122" s="1502"/>
      <c r="HQ122" s="1502"/>
      <c r="HR122" s="1502"/>
      <c r="HS122" s="1502"/>
      <c r="HT122" s="1502"/>
      <c r="HU122" s="1502"/>
      <c r="HV122" s="1502"/>
      <c r="HW122" s="1502"/>
      <c r="HX122" s="1502"/>
      <c r="HY122" s="1502"/>
      <c r="HZ122" s="1502"/>
      <c r="IA122" s="1502"/>
      <c r="IB122" s="1502"/>
      <c r="IC122" s="1502"/>
      <c r="ID122" s="1502"/>
      <c r="IE122" s="1502"/>
      <c r="IF122" s="1502"/>
      <c r="IG122" s="1502"/>
      <c r="IH122" s="1502"/>
      <c r="II122" s="1502"/>
      <c r="IJ122" s="1502"/>
      <c r="IK122" s="1502"/>
      <c r="IL122" s="1502"/>
      <c r="IM122" s="1502"/>
      <c r="IN122" s="1502"/>
      <c r="IO122" s="1502"/>
      <c r="IP122" s="1502"/>
      <c r="IQ122" s="1502"/>
      <c r="IR122" s="1502"/>
      <c r="IS122" s="1502"/>
      <c r="IT122" s="1502"/>
      <c r="IU122" s="1502"/>
    </row>
    <row r="123" spans="1:255">
      <c r="A123" s="2093">
        <v>44</v>
      </c>
      <c r="B123" s="1484"/>
      <c r="C123" s="1484"/>
      <c r="D123" s="1484"/>
      <c r="E123" s="1826"/>
      <c r="F123" s="1483"/>
      <c r="G123" s="1484"/>
      <c r="H123" s="1484"/>
      <c r="I123" s="1484"/>
      <c r="J123" s="1484"/>
      <c r="K123" s="1798"/>
      <c r="L123" s="1798"/>
      <c r="M123" s="1837">
        <v>44</v>
      </c>
      <c r="N123" s="1483"/>
      <c r="O123" s="1798"/>
      <c r="P123" s="1798"/>
      <c r="Q123" s="1798"/>
      <c r="R123" s="1798">
        <f t="shared" si="2"/>
        <v>0</v>
      </c>
      <c r="S123" s="1837">
        <v>44</v>
      </c>
      <c r="T123" s="1502"/>
      <c r="U123" s="1502"/>
      <c r="V123" s="1502"/>
      <c r="W123" s="1502"/>
      <c r="X123" s="1502"/>
      <c r="Y123" s="1502"/>
      <c r="Z123" s="1502"/>
      <c r="AA123" s="1502"/>
      <c r="AB123" s="1502"/>
      <c r="AC123" s="1502"/>
      <c r="AD123" s="1502"/>
      <c r="AE123" s="1502"/>
      <c r="AF123" s="1502"/>
      <c r="AG123" s="1502"/>
      <c r="AH123" s="1502"/>
      <c r="AI123" s="1502"/>
      <c r="AJ123" s="1502"/>
      <c r="AK123" s="1502"/>
      <c r="AL123" s="1502"/>
      <c r="AM123" s="1502"/>
      <c r="AN123" s="1502"/>
      <c r="AO123" s="1502"/>
      <c r="AP123" s="1502"/>
      <c r="AQ123" s="1502"/>
      <c r="AR123" s="1502"/>
      <c r="AS123" s="1502"/>
      <c r="AT123" s="1502"/>
      <c r="AU123" s="1502"/>
      <c r="AV123" s="1502"/>
      <c r="AW123" s="1502"/>
      <c r="AX123" s="1502"/>
      <c r="AY123" s="1502"/>
      <c r="AZ123" s="1502"/>
      <c r="BA123" s="1502"/>
      <c r="BB123" s="1502"/>
      <c r="BC123" s="1502"/>
      <c r="BD123" s="1502"/>
      <c r="BE123" s="1502"/>
      <c r="BF123" s="1502"/>
      <c r="BG123" s="1502"/>
      <c r="BH123" s="1502"/>
      <c r="BI123" s="1502"/>
      <c r="BJ123" s="1502"/>
      <c r="BK123" s="1502"/>
      <c r="BL123" s="1502"/>
      <c r="BM123" s="1502"/>
      <c r="BN123" s="1502"/>
      <c r="BO123" s="1502"/>
      <c r="BP123" s="1502"/>
      <c r="BQ123" s="1502"/>
      <c r="BR123" s="1502"/>
      <c r="BS123" s="1502"/>
      <c r="BT123" s="1502"/>
      <c r="BU123" s="1502"/>
      <c r="BV123" s="1502"/>
      <c r="BW123" s="1502"/>
      <c r="BX123" s="1502"/>
      <c r="BY123" s="1502"/>
      <c r="BZ123" s="1502"/>
      <c r="CA123" s="1502"/>
      <c r="CB123" s="1502"/>
      <c r="CC123" s="1502"/>
      <c r="CD123" s="1502"/>
      <c r="CE123" s="1502"/>
      <c r="CF123" s="1502"/>
      <c r="CG123" s="1502"/>
      <c r="CH123" s="1502"/>
      <c r="CI123" s="1502"/>
      <c r="CJ123" s="1502"/>
      <c r="CK123" s="1502"/>
      <c r="CL123" s="1502"/>
      <c r="CM123" s="1502"/>
      <c r="CN123" s="1502"/>
      <c r="CO123" s="1502"/>
      <c r="CP123" s="1502"/>
      <c r="CQ123" s="1502"/>
      <c r="CR123" s="1502"/>
      <c r="CS123" s="1502"/>
      <c r="CT123" s="1502"/>
      <c r="CU123" s="1502"/>
      <c r="CV123" s="1502"/>
      <c r="CW123" s="1502"/>
      <c r="CX123" s="1502"/>
      <c r="CY123" s="1502"/>
      <c r="CZ123" s="1502"/>
      <c r="DA123" s="1502"/>
      <c r="DB123" s="1502"/>
      <c r="DC123" s="1502"/>
      <c r="DD123" s="1502"/>
      <c r="DE123" s="1502"/>
      <c r="DF123" s="1502"/>
      <c r="DG123" s="1502"/>
      <c r="DH123" s="1502"/>
      <c r="DI123" s="1502"/>
      <c r="DJ123" s="1502"/>
      <c r="DK123" s="1502"/>
      <c r="DL123" s="1502"/>
      <c r="DM123" s="1502"/>
      <c r="DN123" s="1502"/>
      <c r="DO123" s="1502"/>
      <c r="DP123" s="1502"/>
      <c r="DQ123" s="1502"/>
      <c r="DR123" s="1502"/>
      <c r="DS123" s="1502"/>
      <c r="DT123" s="1502"/>
      <c r="DU123" s="1502"/>
      <c r="DV123" s="1502"/>
      <c r="DW123" s="1502"/>
      <c r="DX123" s="1502"/>
      <c r="DY123" s="1502"/>
      <c r="DZ123" s="1502"/>
      <c r="EA123" s="1502"/>
      <c r="EB123" s="1502"/>
      <c r="EC123" s="1502"/>
      <c r="ED123" s="1502"/>
      <c r="EE123" s="1502"/>
      <c r="EF123" s="1502"/>
      <c r="EG123" s="1502"/>
      <c r="EH123" s="1502"/>
      <c r="EI123" s="1502"/>
      <c r="EJ123" s="1502"/>
      <c r="EK123" s="1502"/>
      <c r="EL123" s="1502"/>
      <c r="EM123" s="1502"/>
      <c r="EN123" s="1502"/>
      <c r="EO123" s="1502"/>
      <c r="EP123" s="1502"/>
      <c r="EQ123" s="1502"/>
      <c r="ER123" s="1502"/>
      <c r="ES123" s="1502"/>
      <c r="ET123" s="1502"/>
      <c r="EU123" s="1502"/>
      <c r="EV123" s="1502"/>
      <c r="EW123" s="1502"/>
      <c r="EX123" s="1502"/>
      <c r="EY123" s="1502"/>
      <c r="EZ123" s="1502"/>
      <c r="FA123" s="1502"/>
      <c r="FB123" s="1502"/>
      <c r="FC123" s="1502"/>
      <c r="FD123" s="1502"/>
      <c r="FE123" s="1502"/>
      <c r="FF123" s="1502"/>
      <c r="FG123" s="1502"/>
      <c r="FH123" s="1502"/>
      <c r="FI123" s="1502"/>
      <c r="FJ123" s="1502"/>
      <c r="FK123" s="1502"/>
      <c r="FL123" s="1502"/>
      <c r="FM123" s="1502"/>
      <c r="FN123" s="1502"/>
      <c r="FO123" s="1502"/>
      <c r="FP123" s="1502"/>
      <c r="FQ123" s="1502"/>
      <c r="FR123" s="1502"/>
      <c r="FS123" s="1502"/>
      <c r="FT123" s="1502"/>
      <c r="FU123" s="1502"/>
      <c r="FV123" s="1502"/>
      <c r="FW123" s="1502"/>
      <c r="FX123" s="1502"/>
      <c r="FY123" s="1502"/>
      <c r="FZ123" s="1502"/>
      <c r="GA123" s="1502"/>
      <c r="GB123" s="1502"/>
      <c r="GC123" s="1502"/>
      <c r="GD123" s="1502"/>
      <c r="GE123" s="1502"/>
      <c r="GF123" s="1502"/>
      <c r="GG123" s="1502"/>
      <c r="GH123" s="1502"/>
      <c r="GI123" s="1502"/>
      <c r="GJ123" s="1502"/>
      <c r="GK123" s="1502"/>
      <c r="GL123" s="1502"/>
      <c r="GM123" s="1502"/>
      <c r="GN123" s="1502"/>
      <c r="GO123" s="1502"/>
      <c r="GP123" s="1502"/>
      <c r="GQ123" s="1502"/>
      <c r="GR123" s="1502"/>
      <c r="GS123" s="1502"/>
      <c r="GT123" s="1502"/>
      <c r="GU123" s="1502"/>
      <c r="GV123" s="1502"/>
      <c r="GW123" s="1502"/>
      <c r="GX123" s="1502"/>
      <c r="GY123" s="1502"/>
      <c r="GZ123" s="1502"/>
      <c r="HA123" s="1502"/>
      <c r="HB123" s="1502"/>
      <c r="HC123" s="1502"/>
      <c r="HD123" s="1502"/>
      <c r="HE123" s="1502"/>
      <c r="HF123" s="1502"/>
      <c r="HG123" s="1502"/>
      <c r="HH123" s="1502"/>
      <c r="HI123" s="1502"/>
      <c r="HJ123" s="1502"/>
      <c r="HK123" s="1502"/>
      <c r="HL123" s="1502"/>
      <c r="HM123" s="1502"/>
      <c r="HN123" s="1502"/>
      <c r="HO123" s="1502"/>
      <c r="HP123" s="1502"/>
      <c r="HQ123" s="1502"/>
      <c r="HR123" s="1502"/>
      <c r="HS123" s="1502"/>
      <c r="HT123" s="1502"/>
      <c r="HU123" s="1502"/>
      <c r="HV123" s="1502"/>
      <c r="HW123" s="1502"/>
      <c r="HX123" s="1502"/>
      <c r="HY123" s="1502"/>
      <c r="HZ123" s="1502"/>
      <c r="IA123" s="1502"/>
      <c r="IB123" s="1502"/>
      <c r="IC123" s="1502"/>
      <c r="ID123" s="1502"/>
      <c r="IE123" s="1502"/>
      <c r="IF123" s="1502"/>
      <c r="IG123" s="1502"/>
      <c r="IH123" s="1502"/>
      <c r="II123" s="1502"/>
      <c r="IJ123" s="1502"/>
      <c r="IK123" s="1502"/>
      <c r="IL123" s="1502"/>
      <c r="IM123" s="1502"/>
      <c r="IN123" s="1502"/>
      <c r="IO123" s="1502"/>
      <c r="IP123" s="1502"/>
      <c r="IQ123" s="1502"/>
      <c r="IR123" s="1502"/>
      <c r="IS123" s="1502"/>
      <c r="IT123" s="1502"/>
      <c r="IU123" s="1502"/>
    </row>
    <row r="124" spans="1:255">
      <c r="A124" s="2093">
        <v>45</v>
      </c>
      <c r="B124" s="1484"/>
      <c r="C124" s="1484"/>
      <c r="D124" s="1484"/>
      <c r="E124" s="1826"/>
      <c r="F124" s="1483"/>
      <c r="G124" s="1484"/>
      <c r="H124" s="1484"/>
      <c r="I124" s="1484"/>
      <c r="J124" s="1484"/>
      <c r="K124" s="1798"/>
      <c r="L124" s="1798"/>
      <c r="M124" s="1837">
        <v>45</v>
      </c>
      <c r="N124" s="1483"/>
      <c r="O124" s="1798"/>
      <c r="P124" s="1798"/>
      <c r="Q124" s="1798"/>
      <c r="R124" s="1798">
        <f t="shared" si="2"/>
        <v>0</v>
      </c>
      <c r="S124" s="1837">
        <v>45</v>
      </c>
      <c r="T124" s="1502"/>
      <c r="U124" s="1502"/>
      <c r="V124" s="1502"/>
      <c r="W124" s="1502"/>
      <c r="X124" s="1502"/>
      <c r="Y124" s="1502"/>
      <c r="Z124" s="1502"/>
      <c r="AA124" s="1502"/>
      <c r="AB124" s="1502"/>
      <c r="AC124" s="1502"/>
      <c r="AD124" s="1502"/>
      <c r="AE124" s="1502"/>
      <c r="AF124" s="1502"/>
      <c r="AG124" s="1502"/>
      <c r="AH124" s="1502"/>
      <c r="AI124" s="1502"/>
      <c r="AJ124" s="1502"/>
      <c r="AK124" s="1502"/>
      <c r="AL124" s="1502"/>
      <c r="AM124" s="1502"/>
      <c r="AN124" s="1502"/>
      <c r="AO124" s="1502"/>
      <c r="AP124" s="1502"/>
      <c r="AQ124" s="1502"/>
      <c r="AR124" s="1502"/>
      <c r="AS124" s="1502"/>
      <c r="AT124" s="1502"/>
      <c r="AU124" s="1502"/>
      <c r="AV124" s="1502"/>
      <c r="AW124" s="1502"/>
      <c r="AX124" s="1502"/>
      <c r="AY124" s="1502"/>
      <c r="AZ124" s="1502"/>
      <c r="BA124" s="1502"/>
      <c r="BB124" s="1502"/>
      <c r="BC124" s="1502"/>
      <c r="BD124" s="1502"/>
      <c r="BE124" s="1502"/>
      <c r="BF124" s="1502"/>
      <c r="BG124" s="1502"/>
      <c r="BH124" s="1502"/>
      <c r="BI124" s="1502"/>
      <c r="BJ124" s="1502"/>
      <c r="BK124" s="1502"/>
      <c r="BL124" s="1502"/>
      <c r="BM124" s="1502"/>
      <c r="BN124" s="1502"/>
      <c r="BO124" s="1502"/>
      <c r="BP124" s="1502"/>
      <c r="BQ124" s="1502"/>
      <c r="BR124" s="1502"/>
      <c r="BS124" s="1502"/>
      <c r="BT124" s="1502"/>
      <c r="BU124" s="1502"/>
      <c r="BV124" s="1502"/>
      <c r="BW124" s="1502"/>
      <c r="BX124" s="1502"/>
      <c r="BY124" s="1502"/>
      <c r="BZ124" s="1502"/>
      <c r="CA124" s="1502"/>
      <c r="CB124" s="1502"/>
      <c r="CC124" s="1502"/>
      <c r="CD124" s="1502"/>
      <c r="CE124" s="1502"/>
      <c r="CF124" s="1502"/>
      <c r="CG124" s="1502"/>
      <c r="CH124" s="1502"/>
      <c r="CI124" s="1502"/>
      <c r="CJ124" s="1502"/>
      <c r="CK124" s="1502"/>
      <c r="CL124" s="1502"/>
      <c r="CM124" s="1502"/>
      <c r="CN124" s="1502"/>
      <c r="CO124" s="1502"/>
      <c r="CP124" s="1502"/>
      <c r="CQ124" s="1502"/>
      <c r="CR124" s="1502"/>
      <c r="CS124" s="1502"/>
      <c r="CT124" s="1502"/>
      <c r="CU124" s="1502"/>
      <c r="CV124" s="1502"/>
      <c r="CW124" s="1502"/>
      <c r="CX124" s="1502"/>
      <c r="CY124" s="1502"/>
      <c r="CZ124" s="1502"/>
      <c r="DA124" s="1502"/>
      <c r="DB124" s="1502"/>
      <c r="DC124" s="1502"/>
      <c r="DD124" s="1502"/>
      <c r="DE124" s="1502"/>
      <c r="DF124" s="1502"/>
      <c r="DG124" s="1502"/>
      <c r="DH124" s="1502"/>
      <c r="DI124" s="1502"/>
      <c r="DJ124" s="1502"/>
      <c r="DK124" s="1502"/>
      <c r="DL124" s="1502"/>
      <c r="DM124" s="1502"/>
      <c r="DN124" s="1502"/>
      <c r="DO124" s="1502"/>
      <c r="DP124" s="1502"/>
      <c r="DQ124" s="1502"/>
      <c r="DR124" s="1502"/>
      <c r="DS124" s="1502"/>
      <c r="DT124" s="1502"/>
      <c r="DU124" s="1502"/>
      <c r="DV124" s="1502"/>
      <c r="DW124" s="1502"/>
      <c r="DX124" s="1502"/>
      <c r="DY124" s="1502"/>
      <c r="DZ124" s="1502"/>
      <c r="EA124" s="1502"/>
      <c r="EB124" s="1502"/>
      <c r="EC124" s="1502"/>
      <c r="ED124" s="1502"/>
      <c r="EE124" s="1502"/>
      <c r="EF124" s="1502"/>
      <c r="EG124" s="1502"/>
      <c r="EH124" s="1502"/>
      <c r="EI124" s="1502"/>
      <c r="EJ124" s="1502"/>
      <c r="EK124" s="1502"/>
      <c r="EL124" s="1502"/>
      <c r="EM124" s="1502"/>
      <c r="EN124" s="1502"/>
      <c r="EO124" s="1502"/>
      <c r="EP124" s="1502"/>
      <c r="EQ124" s="1502"/>
      <c r="ER124" s="1502"/>
      <c r="ES124" s="1502"/>
      <c r="ET124" s="1502"/>
      <c r="EU124" s="1502"/>
      <c r="EV124" s="1502"/>
      <c r="EW124" s="1502"/>
      <c r="EX124" s="1502"/>
      <c r="EY124" s="1502"/>
      <c r="EZ124" s="1502"/>
      <c r="FA124" s="1502"/>
      <c r="FB124" s="1502"/>
      <c r="FC124" s="1502"/>
      <c r="FD124" s="1502"/>
      <c r="FE124" s="1502"/>
      <c r="FF124" s="1502"/>
      <c r="FG124" s="1502"/>
      <c r="FH124" s="1502"/>
      <c r="FI124" s="1502"/>
      <c r="FJ124" s="1502"/>
      <c r="FK124" s="1502"/>
      <c r="FL124" s="1502"/>
      <c r="FM124" s="1502"/>
      <c r="FN124" s="1502"/>
      <c r="FO124" s="1502"/>
      <c r="FP124" s="1502"/>
      <c r="FQ124" s="1502"/>
      <c r="FR124" s="1502"/>
      <c r="FS124" s="1502"/>
      <c r="FT124" s="1502"/>
      <c r="FU124" s="1502"/>
      <c r="FV124" s="1502"/>
      <c r="FW124" s="1502"/>
      <c r="FX124" s="1502"/>
      <c r="FY124" s="1502"/>
      <c r="FZ124" s="1502"/>
      <c r="GA124" s="1502"/>
      <c r="GB124" s="1502"/>
      <c r="GC124" s="1502"/>
      <c r="GD124" s="1502"/>
      <c r="GE124" s="1502"/>
      <c r="GF124" s="1502"/>
      <c r="GG124" s="1502"/>
      <c r="GH124" s="1502"/>
      <c r="GI124" s="1502"/>
      <c r="GJ124" s="1502"/>
      <c r="GK124" s="1502"/>
      <c r="GL124" s="1502"/>
      <c r="GM124" s="1502"/>
      <c r="GN124" s="1502"/>
      <c r="GO124" s="1502"/>
      <c r="GP124" s="1502"/>
      <c r="GQ124" s="1502"/>
      <c r="GR124" s="1502"/>
      <c r="GS124" s="1502"/>
      <c r="GT124" s="1502"/>
      <c r="GU124" s="1502"/>
      <c r="GV124" s="1502"/>
      <c r="GW124" s="1502"/>
      <c r="GX124" s="1502"/>
      <c r="GY124" s="1502"/>
      <c r="GZ124" s="1502"/>
      <c r="HA124" s="1502"/>
      <c r="HB124" s="1502"/>
      <c r="HC124" s="1502"/>
      <c r="HD124" s="1502"/>
      <c r="HE124" s="1502"/>
      <c r="HF124" s="1502"/>
      <c r="HG124" s="1502"/>
      <c r="HH124" s="1502"/>
      <c r="HI124" s="1502"/>
      <c r="HJ124" s="1502"/>
      <c r="HK124" s="1502"/>
      <c r="HL124" s="1502"/>
      <c r="HM124" s="1502"/>
      <c r="HN124" s="1502"/>
      <c r="HO124" s="1502"/>
      <c r="HP124" s="1502"/>
      <c r="HQ124" s="1502"/>
      <c r="HR124" s="1502"/>
      <c r="HS124" s="1502"/>
      <c r="HT124" s="1502"/>
      <c r="HU124" s="1502"/>
      <c r="HV124" s="1502"/>
      <c r="HW124" s="1502"/>
      <c r="HX124" s="1502"/>
      <c r="HY124" s="1502"/>
      <c r="HZ124" s="1502"/>
      <c r="IA124" s="1502"/>
      <c r="IB124" s="1502"/>
      <c r="IC124" s="1502"/>
      <c r="ID124" s="1502"/>
      <c r="IE124" s="1502"/>
      <c r="IF124" s="1502"/>
      <c r="IG124" s="1502"/>
      <c r="IH124" s="1502"/>
      <c r="II124" s="1502"/>
      <c r="IJ124" s="1502"/>
      <c r="IK124" s="1502"/>
      <c r="IL124" s="1502"/>
      <c r="IM124" s="1502"/>
      <c r="IN124" s="1502"/>
      <c r="IO124" s="1502"/>
      <c r="IP124" s="1502"/>
      <c r="IQ124" s="1502"/>
      <c r="IR124" s="1502"/>
      <c r="IS124" s="1502"/>
      <c r="IT124" s="1502"/>
      <c r="IU124" s="1502"/>
    </row>
    <row r="125" spans="1:255">
      <c r="A125" s="2093">
        <v>46</v>
      </c>
      <c r="B125" s="1484"/>
      <c r="C125" s="1484"/>
      <c r="D125" s="1484"/>
      <c r="E125" s="1826"/>
      <c r="F125" s="1483"/>
      <c r="G125" s="1484"/>
      <c r="H125" s="1484"/>
      <c r="I125" s="1484"/>
      <c r="J125" s="1484"/>
      <c r="K125" s="1798"/>
      <c r="L125" s="1798"/>
      <c r="M125" s="1837">
        <v>46</v>
      </c>
      <c r="N125" s="1483"/>
      <c r="O125" s="1798"/>
      <c r="P125" s="1798"/>
      <c r="Q125" s="1798"/>
      <c r="R125" s="1798">
        <f t="shared" si="2"/>
        <v>0</v>
      </c>
      <c r="S125" s="1837">
        <v>46</v>
      </c>
      <c r="T125" s="1502"/>
      <c r="U125" s="1502"/>
      <c r="V125" s="1502"/>
      <c r="W125" s="1502"/>
      <c r="X125" s="1502"/>
      <c r="Y125" s="1502"/>
      <c r="Z125" s="1502"/>
      <c r="AA125" s="1502"/>
      <c r="AB125" s="1502"/>
      <c r="AC125" s="1502"/>
      <c r="AD125" s="1502"/>
      <c r="AE125" s="1502"/>
      <c r="AF125" s="1502"/>
      <c r="AG125" s="1502"/>
      <c r="AH125" s="1502"/>
      <c r="AI125" s="1502"/>
      <c r="AJ125" s="1502"/>
      <c r="AK125" s="1502"/>
      <c r="AL125" s="1502"/>
      <c r="AM125" s="1502"/>
      <c r="AN125" s="1502"/>
      <c r="AO125" s="1502"/>
      <c r="AP125" s="1502"/>
      <c r="AQ125" s="1502"/>
      <c r="AR125" s="1502"/>
      <c r="AS125" s="1502"/>
      <c r="AT125" s="1502"/>
      <c r="AU125" s="1502"/>
      <c r="AV125" s="1502"/>
      <c r="AW125" s="1502"/>
      <c r="AX125" s="1502"/>
      <c r="AY125" s="1502"/>
      <c r="AZ125" s="1502"/>
      <c r="BA125" s="1502"/>
      <c r="BB125" s="1502"/>
      <c r="BC125" s="1502"/>
      <c r="BD125" s="1502"/>
      <c r="BE125" s="1502"/>
      <c r="BF125" s="1502"/>
      <c r="BG125" s="1502"/>
      <c r="BH125" s="1502"/>
      <c r="BI125" s="1502"/>
      <c r="BJ125" s="1502"/>
      <c r="BK125" s="1502"/>
      <c r="BL125" s="1502"/>
      <c r="BM125" s="1502"/>
      <c r="BN125" s="1502"/>
      <c r="BO125" s="1502"/>
      <c r="BP125" s="1502"/>
      <c r="BQ125" s="1502"/>
      <c r="BR125" s="1502"/>
      <c r="BS125" s="1502"/>
      <c r="BT125" s="1502"/>
      <c r="BU125" s="1502"/>
      <c r="BV125" s="1502"/>
      <c r="BW125" s="1502"/>
      <c r="BX125" s="1502"/>
      <c r="BY125" s="1502"/>
      <c r="BZ125" s="1502"/>
      <c r="CA125" s="1502"/>
      <c r="CB125" s="1502"/>
      <c r="CC125" s="1502"/>
      <c r="CD125" s="1502"/>
      <c r="CE125" s="1502"/>
      <c r="CF125" s="1502"/>
      <c r="CG125" s="1502"/>
      <c r="CH125" s="1502"/>
      <c r="CI125" s="1502"/>
      <c r="CJ125" s="1502"/>
      <c r="CK125" s="1502"/>
      <c r="CL125" s="1502"/>
      <c r="CM125" s="1502"/>
      <c r="CN125" s="1502"/>
      <c r="CO125" s="1502"/>
      <c r="CP125" s="1502"/>
      <c r="CQ125" s="1502"/>
      <c r="CR125" s="1502"/>
      <c r="CS125" s="1502"/>
      <c r="CT125" s="1502"/>
      <c r="CU125" s="1502"/>
      <c r="CV125" s="1502"/>
      <c r="CW125" s="1502"/>
      <c r="CX125" s="1502"/>
      <c r="CY125" s="1502"/>
      <c r="CZ125" s="1502"/>
      <c r="DA125" s="1502"/>
      <c r="DB125" s="1502"/>
      <c r="DC125" s="1502"/>
      <c r="DD125" s="1502"/>
      <c r="DE125" s="1502"/>
      <c r="DF125" s="1502"/>
      <c r="DG125" s="1502"/>
      <c r="DH125" s="1502"/>
      <c r="DI125" s="1502"/>
      <c r="DJ125" s="1502"/>
      <c r="DK125" s="1502"/>
      <c r="DL125" s="1502"/>
      <c r="DM125" s="1502"/>
      <c r="DN125" s="1502"/>
      <c r="DO125" s="1502"/>
      <c r="DP125" s="1502"/>
      <c r="DQ125" s="1502"/>
      <c r="DR125" s="1502"/>
      <c r="DS125" s="1502"/>
      <c r="DT125" s="1502"/>
      <c r="DU125" s="1502"/>
      <c r="DV125" s="1502"/>
      <c r="DW125" s="1502"/>
      <c r="DX125" s="1502"/>
      <c r="DY125" s="1502"/>
      <c r="DZ125" s="1502"/>
      <c r="EA125" s="1502"/>
      <c r="EB125" s="1502"/>
      <c r="EC125" s="1502"/>
      <c r="ED125" s="1502"/>
      <c r="EE125" s="1502"/>
      <c r="EF125" s="1502"/>
      <c r="EG125" s="1502"/>
      <c r="EH125" s="1502"/>
      <c r="EI125" s="1502"/>
      <c r="EJ125" s="1502"/>
      <c r="EK125" s="1502"/>
      <c r="EL125" s="1502"/>
      <c r="EM125" s="1502"/>
      <c r="EN125" s="1502"/>
      <c r="EO125" s="1502"/>
      <c r="EP125" s="1502"/>
      <c r="EQ125" s="1502"/>
      <c r="ER125" s="1502"/>
      <c r="ES125" s="1502"/>
      <c r="ET125" s="1502"/>
      <c r="EU125" s="1502"/>
      <c r="EV125" s="1502"/>
      <c r="EW125" s="1502"/>
      <c r="EX125" s="1502"/>
      <c r="EY125" s="1502"/>
      <c r="EZ125" s="1502"/>
      <c r="FA125" s="1502"/>
      <c r="FB125" s="1502"/>
      <c r="FC125" s="1502"/>
      <c r="FD125" s="1502"/>
      <c r="FE125" s="1502"/>
      <c r="FF125" s="1502"/>
      <c r="FG125" s="1502"/>
      <c r="FH125" s="1502"/>
      <c r="FI125" s="1502"/>
      <c r="FJ125" s="1502"/>
      <c r="FK125" s="1502"/>
      <c r="FL125" s="1502"/>
      <c r="FM125" s="1502"/>
      <c r="FN125" s="1502"/>
      <c r="FO125" s="1502"/>
      <c r="FP125" s="1502"/>
      <c r="FQ125" s="1502"/>
      <c r="FR125" s="1502"/>
      <c r="FS125" s="1502"/>
      <c r="FT125" s="1502"/>
      <c r="FU125" s="1502"/>
      <c r="FV125" s="1502"/>
      <c r="FW125" s="1502"/>
      <c r="FX125" s="1502"/>
      <c r="FY125" s="1502"/>
      <c r="FZ125" s="1502"/>
      <c r="GA125" s="1502"/>
      <c r="GB125" s="1502"/>
      <c r="GC125" s="1502"/>
      <c r="GD125" s="1502"/>
      <c r="GE125" s="1502"/>
      <c r="GF125" s="1502"/>
      <c r="GG125" s="1502"/>
      <c r="GH125" s="1502"/>
      <c r="GI125" s="1502"/>
      <c r="GJ125" s="1502"/>
      <c r="GK125" s="1502"/>
      <c r="GL125" s="1502"/>
      <c r="GM125" s="1502"/>
      <c r="GN125" s="1502"/>
      <c r="GO125" s="1502"/>
      <c r="GP125" s="1502"/>
      <c r="GQ125" s="1502"/>
      <c r="GR125" s="1502"/>
      <c r="GS125" s="1502"/>
      <c r="GT125" s="1502"/>
      <c r="GU125" s="1502"/>
      <c r="GV125" s="1502"/>
      <c r="GW125" s="1502"/>
      <c r="GX125" s="1502"/>
      <c r="GY125" s="1502"/>
      <c r="GZ125" s="1502"/>
      <c r="HA125" s="1502"/>
      <c r="HB125" s="1502"/>
      <c r="HC125" s="1502"/>
      <c r="HD125" s="1502"/>
      <c r="HE125" s="1502"/>
      <c r="HF125" s="1502"/>
      <c r="HG125" s="1502"/>
      <c r="HH125" s="1502"/>
      <c r="HI125" s="1502"/>
      <c r="HJ125" s="1502"/>
      <c r="HK125" s="1502"/>
      <c r="HL125" s="1502"/>
      <c r="HM125" s="1502"/>
      <c r="HN125" s="1502"/>
      <c r="HO125" s="1502"/>
      <c r="HP125" s="1502"/>
      <c r="HQ125" s="1502"/>
      <c r="HR125" s="1502"/>
      <c r="HS125" s="1502"/>
      <c r="HT125" s="1502"/>
      <c r="HU125" s="1502"/>
      <c r="HV125" s="1502"/>
      <c r="HW125" s="1502"/>
      <c r="HX125" s="1502"/>
      <c r="HY125" s="1502"/>
      <c r="HZ125" s="1502"/>
      <c r="IA125" s="1502"/>
      <c r="IB125" s="1502"/>
      <c r="IC125" s="1502"/>
      <c r="ID125" s="1502"/>
      <c r="IE125" s="1502"/>
      <c r="IF125" s="1502"/>
      <c r="IG125" s="1502"/>
      <c r="IH125" s="1502"/>
      <c r="II125" s="1502"/>
      <c r="IJ125" s="1502"/>
      <c r="IK125" s="1502"/>
      <c r="IL125" s="1502"/>
      <c r="IM125" s="1502"/>
      <c r="IN125" s="1502"/>
      <c r="IO125" s="1502"/>
      <c r="IP125" s="1502"/>
      <c r="IQ125" s="1502"/>
      <c r="IR125" s="1502"/>
      <c r="IS125" s="1502"/>
      <c r="IT125" s="1502"/>
      <c r="IU125" s="1502"/>
    </row>
    <row r="126" spans="1:255">
      <c r="A126" s="2093">
        <v>47</v>
      </c>
      <c r="B126" s="1484"/>
      <c r="C126" s="1484"/>
      <c r="D126" s="1484"/>
      <c r="E126" s="1826"/>
      <c r="F126" s="1483"/>
      <c r="G126" s="1484"/>
      <c r="H126" s="1484"/>
      <c r="I126" s="1484"/>
      <c r="J126" s="1484"/>
      <c r="K126" s="1798"/>
      <c r="L126" s="1798"/>
      <c r="M126" s="1837">
        <v>47</v>
      </c>
      <c r="N126" s="1483"/>
      <c r="O126" s="1798"/>
      <c r="P126" s="1798"/>
      <c r="Q126" s="1798"/>
      <c r="R126" s="1798">
        <f t="shared" si="2"/>
        <v>0</v>
      </c>
      <c r="S126" s="1837">
        <v>47</v>
      </c>
      <c r="T126" s="1502"/>
      <c r="U126" s="1502"/>
      <c r="V126" s="1502"/>
      <c r="W126" s="1502"/>
      <c r="X126" s="1502"/>
      <c r="Y126" s="1502"/>
      <c r="Z126" s="1502"/>
      <c r="AA126" s="1502"/>
      <c r="AB126" s="1502"/>
      <c r="AC126" s="1502"/>
      <c r="AD126" s="1502"/>
      <c r="AE126" s="1502"/>
      <c r="AF126" s="1502"/>
      <c r="AG126" s="1502"/>
      <c r="AH126" s="1502"/>
      <c r="AI126" s="1502"/>
      <c r="AJ126" s="1502"/>
      <c r="AK126" s="1502"/>
      <c r="AL126" s="1502"/>
      <c r="AM126" s="1502"/>
      <c r="AN126" s="1502"/>
      <c r="AO126" s="1502"/>
      <c r="AP126" s="1502"/>
      <c r="AQ126" s="1502"/>
      <c r="AR126" s="1502"/>
      <c r="AS126" s="1502"/>
      <c r="AT126" s="1502"/>
      <c r="AU126" s="1502"/>
      <c r="AV126" s="1502"/>
      <c r="AW126" s="1502"/>
      <c r="AX126" s="1502"/>
      <c r="AY126" s="1502"/>
      <c r="AZ126" s="1502"/>
      <c r="BA126" s="1502"/>
      <c r="BB126" s="1502"/>
      <c r="BC126" s="1502"/>
      <c r="BD126" s="1502"/>
      <c r="BE126" s="1502"/>
      <c r="BF126" s="1502"/>
      <c r="BG126" s="1502"/>
      <c r="BH126" s="1502"/>
      <c r="BI126" s="1502"/>
      <c r="BJ126" s="1502"/>
      <c r="BK126" s="1502"/>
      <c r="BL126" s="1502"/>
      <c r="BM126" s="1502"/>
      <c r="BN126" s="1502"/>
      <c r="BO126" s="1502"/>
      <c r="BP126" s="1502"/>
      <c r="BQ126" s="1502"/>
      <c r="BR126" s="1502"/>
      <c r="BS126" s="1502"/>
      <c r="BT126" s="1502"/>
      <c r="BU126" s="1502"/>
      <c r="BV126" s="1502"/>
      <c r="BW126" s="1502"/>
      <c r="BX126" s="1502"/>
      <c r="BY126" s="1502"/>
      <c r="BZ126" s="1502"/>
      <c r="CA126" s="1502"/>
      <c r="CB126" s="1502"/>
      <c r="CC126" s="1502"/>
      <c r="CD126" s="1502"/>
      <c r="CE126" s="1502"/>
      <c r="CF126" s="1502"/>
      <c r="CG126" s="1502"/>
      <c r="CH126" s="1502"/>
      <c r="CI126" s="1502"/>
      <c r="CJ126" s="1502"/>
      <c r="CK126" s="1502"/>
      <c r="CL126" s="1502"/>
      <c r="CM126" s="1502"/>
      <c r="CN126" s="1502"/>
      <c r="CO126" s="1502"/>
      <c r="CP126" s="1502"/>
      <c r="CQ126" s="1502"/>
      <c r="CR126" s="1502"/>
      <c r="CS126" s="1502"/>
      <c r="CT126" s="1502"/>
      <c r="CU126" s="1502"/>
      <c r="CV126" s="1502"/>
      <c r="CW126" s="1502"/>
      <c r="CX126" s="1502"/>
      <c r="CY126" s="1502"/>
      <c r="CZ126" s="1502"/>
      <c r="DA126" s="1502"/>
      <c r="DB126" s="1502"/>
      <c r="DC126" s="1502"/>
      <c r="DD126" s="1502"/>
      <c r="DE126" s="1502"/>
      <c r="DF126" s="1502"/>
      <c r="DG126" s="1502"/>
      <c r="DH126" s="1502"/>
      <c r="DI126" s="1502"/>
      <c r="DJ126" s="1502"/>
      <c r="DK126" s="1502"/>
      <c r="DL126" s="1502"/>
      <c r="DM126" s="1502"/>
      <c r="DN126" s="1502"/>
      <c r="DO126" s="1502"/>
      <c r="DP126" s="1502"/>
      <c r="DQ126" s="1502"/>
      <c r="DR126" s="1502"/>
      <c r="DS126" s="1502"/>
      <c r="DT126" s="1502"/>
      <c r="DU126" s="1502"/>
      <c r="DV126" s="1502"/>
      <c r="DW126" s="1502"/>
      <c r="DX126" s="1502"/>
      <c r="DY126" s="1502"/>
      <c r="DZ126" s="1502"/>
      <c r="EA126" s="1502"/>
      <c r="EB126" s="1502"/>
      <c r="EC126" s="1502"/>
      <c r="ED126" s="1502"/>
      <c r="EE126" s="1502"/>
      <c r="EF126" s="1502"/>
      <c r="EG126" s="1502"/>
      <c r="EH126" s="1502"/>
      <c r="EI126" s="1502"/>
      <c r="EJ126" s="1502"/>
      <c r="EK126" s="1502"/>
      <c r="EL126" s="1502"/>
      <c r="EM126" s="1502"/>
      <c r="EN126" s="1502"/>
      <c r="EO126" s="1502"/>
      <c r="EP126" s="1502"/>
      <c r="EQ126" s="1502"/>
      <c r="ER126" s="1502"/>
      <c r="ES126" s="1502"/>
      <c r="ET126" s="1502"/>
      <c r="EU126" s="1502"/>
      <c r="EV126" s="1502"/>
      <c r="EW126" s="1502"/>
      <c r="EX126" s="1502"/>
      <c r="EY126" s="1502"/>
      <c r="EZ126" s="1502"/>
      <c r="FA126" s="1502"/>
      <c r="FB126" s="1502"/>
      <c r="FC126" s="1502"/>
      <c r="FD126" s="1502"/>
      <c r="FE126" s="1502"/>
      <c r="FF126" s="1502"/>
      <c r="FG126" s="1502"/>
      <c r="FH126" s="1502"/>
      <c r="FI126" s="1502"/>
      <c r="FJ126" s="1502"/>
      <c r="FK126" s="1502"/>
      <c r="FL126" s="1502"/>
      <c r="FM126" s="1502"/>
      <c r="FN126" s="1502"/>
      <c r="FO126" s="1502"/>
      <c r="FP126" s="1502"/>
      <c r="FQ126" s="1502"/>
      <c r="FR126" s="1502"/>
      <c r="FS126" s="1502"/>
      <c r="FT126" s="1502"/>
      <c r="FU126" s="1502"/>
      <c r="FV126" s="1502"/>
      <c r="FW126" s="1502"/>
      <c r="FX126" s="1502"/>
      <c r="FY126" s="1502"/>
      <c r="FZ126" s="1502"/>
      <c r="GA126" s="1502"/>
      <c r="GB126" s="1502"/>
      <c r="GC126" s="1502"/>
      <c r="GD126" s="1502"/>
      <c r="GE126" s="1502"/>
      <c r="GF126" s="1502"/>
      <c r="GG126" s="1502"/>
      <c r="GH126" s="1502"/>
      <c r="GI126" s="1502"/>
      <c r="GJ126" s="1502"/>
      <c r="GK126" s="1502"/>
      <c r="GL126" s="1502"/>
      <c r="GM126" s="1502"/>
      <c r="GN126" s="1502"/>
      <c r="GO126" s="1502"/>
      <c r="GP126" s="1502"/>
      <c r="GQ126" s="1502"/>
      <c r="GR126" s="1502"/>
      <c r="GS126" s="1502"/>
      <c r="GT126" s="1502"/>
      <c r="GU126" s="1502"/>
      <c r="GV126" s="1502"/>
      <c r="GW126" s="1502"/>
      <c r="GX126" s="1502"/>
      <c r="GY126" s="1502"/>
      <c r="GZ126" s="1502"/>
      <c r="HA126" s="1502"/>
      <c r="HB126" s="1502"/>
      <c r="HC126" s="1502"/>
      <c r="HD126" s="1502"/>
      <c r="HE126" s="1502"/>
      <c r="HF126" s="1502"/>
      <c r="HG126" s="1502"/>
      <c r="HH126" s="1502"/>
      <c r="HI126" s="1502"/>
      <c r="HJ126" s="1502"/>
      <c r="HK126" s="1502"/>
      <c r="HL126" s="1502"/>
      <c r="HM126" s="1502"/>
      <c r="HN126" s="1502"/>
      <c r="HO126" s="1502"/>
      <c r="HP126" s="1502"/>
      <c r="HQ126" s="1502"/>
      <c r="HR126" s="1502"/>
      <c r="HS126" s="1502"/>
      <c r="HT126" s="1502"/>
      <c r="HU126" s="1502"/>
      <c r="HV126" s="1502"/>
      <c r="HW126" s="1502"/>
      <c r="HX126" s="1502"/>
      <c r="HY126" s="1502"/>
      <c r="HZ126" s="1502"/>
      <c r="IA126" s="1502"/>
      <c r="IB126" s="1502"/>
      <c r="IC126" s="1502"/>
      <c r="ID126" s="1502"/>
      <c r="IE126" s="1502"/>
      <c r="IF126" s="1502"/>
      <c r="IG126" s="1502"/>
      <c r="IH126" s="1502"/>
      <c r="II126" s="1502"/>
      <c r="IJ126" s="1502"/>
      <c r="IK126" s="1502"/>
      <c r="IL126" s="1502"/>
      <c r="IM126" s="1502"/>
      <c r="IN126" s="1502"/>
      <c r="IO126" s="1502"/>
      <c r="IP126" s="1502"/>
      <c r="IQ126" s="1502"/>
      <c r="IR126" s="1502"/>
      <c r="IS126" s="1502"/>
      <c r="IT126" s="1502"/>
      <c r="IU126" s="1502"/>
    </row>
    <row r="127" spans="1:255">
      <c r="A127" s="2093">
        <v>48</v>
      </c>
      <c r="B127" s="1484"/>
      <c r="C127" s="1484"/>
      <c r="D127" s="1484"/>
      <c r="E127" s="1826"/>
      <c r="F127" s="1483"/>
      <c r="G127" s="1484"/>
      <c r="H127" s="1484"/>
      <c r="I127" s="1484"/>
      <c r="J127" s="1484"/>
      <c r="K127" s="1798"/>
      <c r="L127" s="1798"/>
      <c r="M127" s="1837">
        <v>48</v>
      </c>
      <c r="N127" s="1483"/>
      <c r="O127" s="1798"/>
      <c r="P127" s="1798"/>
      <c r="Q127" s="1798"/>
      <c r="R127" s="1798">
        <f t="shared" si="2"/>
        <v>0</v>
      </c>
      <c r="S127" s="1837">
        <v>48</v>
      </c>
      <c r="T127" s="1502"/>
      <c r="U127" s="1502"/>
      <c r="V127" s="1502"/>
      <c r="W127" s="1502"/>
      <c r="X127" s="1502"/>
      <c r="Y127" s="1502"/>
      <c r="Z127" s="1502"/>
      <c r="AA127" s="1502"/>
      <c r="AB127" s="1502"/>
      <c r="AC127" s="1502"/>
      <c r="AD127" s="1502"/>
      <c r="AE127" s="1502"/>
      <c r="AF127" s="1502"/>
      <c r="AG127" s="1502"/>
      <c r="AH127" s="1502"/>
      <c r="AI127" s="1502"/>
      <c r="AJ127" s="1502"/>
      <c r="AK127" s="1502"/>
      <c r="AL127" s="1502"/>
      <c r="AM127" s="1502"/>
      <c r="AN127" s="1502"/>
      <c r="AO127" s="1502"/>
      <c r="AP127" s="1502"/>
      <c r="AQ127" s="1502"/>
      <c r="AR127" s="1502"/>
      <c r="AS127" s="1502"/>
      <c r="AT127" s="1502"/>
      <c r="AU127" s="1502"/>
      <c r="AV127" s="1502"/>
      <c r="AW127" s="1502"/>
      <c r="AX127" s="1502"/>
      <c r="AY127" s="1502"/>
      <c r="AZ127" s="1502"/>
      <c r="BA127" s="1502"/>
      <c r="BB127" s="1502"/>
      <c r="BC127" s="1502"/>
      <c r="BD127" s="1502"/>
      <c r="BE127" s="1502"/>
      <c r="BF127" s="1502"/>
      <c r="BG127" s="1502"/>
      <c r="BH127" s="1502"/>
      <c r="BI127" s="1502"/>
      <c r="BJ127" s="1502"/>
      <c r="BK127" s="1502"/>
      <c r="BL127" s="1502"/>
      <c r="BM127" s="1502"/>
      <c r="BN127" s="1502"/>
      <c r="BO127" s="1502"/>
      <c r="BP127" s="1502"/>
      <c r="BQ127" s="1502"/>
      <c r="BR127" s="1502"/>
      <c r="BS127" s="1502"/>
      <c r="BT127" s="1502"/>
      <c r="BU127" s="1502"/>
      <c r="BV127" s="1502"/>
      <c r="BW127" s="1502"/>
      <c r="BX127" s="1502"/>
      <c r="BY127" s="1502"/>
      <c r="BZ127" s="1502"/>
      <c r="CA127" s="1502"/>
      <c r="CB127" s="1502"/>
      <c r="CC127" s="1502"/>
      <c r="CD127" s="1502"/>
      <c r="CE127" s="1502"/>
      <c r="CF127" s="1502"/>
      <c r="CG127" s="1502"/>
      <c r="CH127" s="1502"/>
      <c r="CI127" s="1502"/>
      <c r="CJ127" s="1502"/>
      <c r="CK127" s="1502"/>
      <c r="CL127" s="1502"/>
      <c r="CM127" s="1502"/>
      <c r="CN127" s="1502"/>
      <c r="CO127" s="1502"/>
      <c r="CP127" s="1502"/>
      <c r="CQ127" s="1502"/>
      <c r="CR127" s="1502"/>
      <c r="CS127" s="1502"/>
      <c r="CT127" s="1502"/>
      <c r="CU127" s="1502"/>
      <c r="CV127" s="1502"/>
      <c r="CW127" s="1502"/>
      <c r="CX127" s="1502"/>
      <c r="CY127" s="1502"/>
      <c r="CZ127" s="1502"/>
      <c r="DA127" s="1502"/>
      <c r="DB127" s="1502"/>
      <c r="DC127" s="1502"/>
      <c r="DD127" s="1502"/>
      <c r="DE127" s="1502"/>
      <c r="DF127" s="1502"/>
      <c r="DG127" s="1502"/>
      <c r="DH127" s="1502"/>
      <c r="DI127" s="1502"/>
      <c r="DJ127" s="1502"/>
      <c r="DK127" s="1502"/>
      <c r="DL127" s="1502"/>
      <c r="DM127" s="1502"/>
      <c r="DN127" s="1502"/>
      <c r="DO127" s="1502"/>
      <c r="DP127" s="1502"/>
      <c r="DQ127" s="1502"/>
      <c r="DR127" s="1502"/>
      <c r="DS127" s="1502"/>
      <c r="DT127" s="1502"/>
      <c r="DU127" s="1502"/>
      <c r="DV127" s="1502"/>
      <c r="DW127" s="1502"/>
      <c r="DX127" s="1502"/>
      <c r="DY127" s="1502"/>
      <c r="DZ127" s="1502"/>
      <c r="EA127" s="1502"/>
      <c r="EB127" s="1502"/>
      <c r="EC127" s="1502"/>
      <c r="ED127" s="1502"/>
      <c r="EE127" s="1502"/>
      <c r="EF127" s="1502"/>
      <c r="EG127" s="1502"/>
      <c r="EH127" s="1502"/>
      <c r="EI127" s="1502"/>
      <c r="EJ127" s="1502"/>
      <c r="EK127" s="1502"/>
      <c r="EL127" s="1502"/>
      <c r="EM127" s="1502"/>
      <c r="EN127" s="1502"/>
      <c r="EO127" s="1502"/>
      <c r="EP127" s="1502"/>
      <c r="EQ127" s="1502"/>
      <c r="ER127" s="1502"/>
      <c r="ES127" s="1502"/>
      <c r="ET127" s="1502"/>
      <c r="EU127" s="1502"/>
      <c r="EV127" s="1502"/>
      <c r="EW127" s="1502"/>
      <c r="EX127" s="1502"/>
      <c r="EY127" s="1502"/>
      <c r="EZ127" s="1502"/>
      <c r="FA127" s="1502"/>
      <c r="FB127" s="1502"/>
      <c r="FC127" s="1502"/>
      <c r="FD127" s="1502"/>
      <c r="FE127" s="1502"/>
      <c r="FF127" s="1502"/>
      <c r="FG127" s="1502"/>
      <c r="FH127" s="1502"/>
      <c r="FI127" s="1502"/>
      <c r="FJ127" s="1502"/>
      <c r="FK127" s="1502"/>
      <c r="FL127" s="1502"/>
      <c r="FM127" s="1502"/>
      <c r="FN127" s="1502"/>
      <c r="FO127" s="1502"/>
      <c r="FP127" s="1502"/>
      <c r="FQ127" s="1502"/>
      <c r="FR127" s="1502"/>
      <c r="FS127" s="1502"/>
      <c r="FT127" s="1502"/>
      <c r="FU127" s="1502"/>
      <c r="FV127" s="1502"/>
      <c r="FW127" s="1502"/>
      <c r="FX127" s="1502"/>
      <c r="FY127" s="1502"/>
      <c r="FZ127" s="1502"/>
      <c r="GA127" s="1502"/>
      <c r="GB127" s="1502"/>
      <c r="GC127" s="1502"/>
      <c r="GD127" s="1502"/>
      <c r="GE127" s="1502"/>
      <c r="GF127" s="1502"/>
      <c r="GG127" s="1502"/>
      <c r="GH127" s="1502"/>
      <c r="GI127" s="1502"/>
      <c r="GJ127" s="1502"/>
      <c r="GK127" s="1502"/>
      <c r="GL127" s="1502"/>
      <c r="GM127" s="1502"/>
      <c r="GN127" s="1502"/>
      <c r="GO127" s="1502"/>
      <c r="GP127" s="1502"/>
      <c r="GQ127" s="1502"/>
      <c r="GR127" s="1502"/>
      <c r="GS127" s="1502"/>
      <c r="GT127" s="1502"/>
      <c r="GU127" s="1502"/>
      <c r="GV127" s="1502"/>
      <c r="GW127" s="1502"/>
      <c r="GX127" s="1502"/>
      <c r="GY127" s="1502"/>
      <c r="GZ127" s="1502"/>
      <c r="HA127" s="1502"/>
      <c r="HB127" s="1502"/>
      <c r="HC127" s="1502"/>
      <c r="HD127" s="1502"/>
      <c r="HE127" s="1502"/>
      <c r="HF127" s="1502"/>
      <c r="HG127" s="1502"/>
      <c r="HH127" s="1502"/>
      <c r="HI127" s="1502"/>
      <c r="HJ127" s="1502"/>
      <c r="HK127" s="1502"/>
      <c r="HL127" s="1502"/>
      <c r="HM127" s="1502"/>
      <c r="HN127" s="1502"/>
      <c r="HO127" s="1502"/>
      <c r="HP127" s="1502"/>
      <c r="HQ127" s="1502"/>
      <c r="HR127" s="1502"/>
      <c r="HS127" s="1502"/>
      <c r="HT127" s="1502"/>
      <c r="HU127" s="1502"/>
      <c r="HV127" s="1502"/>
      <c r="HW127" s="1502"/>
      <c r="HX127" s="1502"/>
      <c r="HY127" s="1502"/>
      <c r="HZ127" s="1502"/>
      <c r="IA127" s="1502"/>
      <c r="IB127" s="1502"/>
      <c r="IC127" s="1502"/>
      <c r="ID127" s="1502"/>
      <c r="IE127" s="1502"/>
      <c r="IF127" s="1502"/>
      <c r="IG127" s="1502"/>
      <c r="IH127" s="1502"/>
      <c r="II127" s="1502"/>
      <c r="IJ127" s="1502"/>
      <c r="IK127" s="1502"/>
      <c r="IL127" s="1502"/>
      <c r="IM127" s="1502"/>
      <c r="IN127" s="1502"/>
      <c r="IO127" s="1502"/>
      <c r="IP127" s="1502"/>
      <c r="IQ127" s="1502"/>
      <c r="IR127" s="1502"/>
      <c r="IS127" s="1502"/>
      <c r="IT127" s="1502"/>
      <c r="IU127" s="1502"/>
    </row>
    <row r="128" spans="1:255">
      <c r="A128" s="2093">
        <v>49</v>
      </c>
      <c r="B128" s="1484"/>
      <c r="C128" s="1484"/>
      <c r="D128" s="1484"/>
      <c r="E128" s="1826"/>
      <c r="F128" s="1483"/>
      <c r="G128" s="1484"/>
      <c r="H128" s="1484"/>
      <c r="I128" s="1484"/>
      <c r="J128" s="1484"/>
      <c r="K128" s="1798"/>
      <c r="L128" s="1798"/>
      <c r="M128" s="1837">
        <v>49</v>
      </c>
      <c r="N128" s="1483"/>
      <c r="O128" s="1798"/>
      <c r="P128" s="1798"/>
      <c r="Q128" s="1798"/>
      <c r="R128" s="1798">
        <f t="shared" si="2"/>
        <v>0</v>
      </c>
      <c r="S128" s="1837">
        <v>49</v>
      </c>
      <c r="T128" s="1502"/>
      <c r="U128" s="1502"/>
      <c r="V128" s="1502"/>
      <c r="W128" s="1502"/>
      <c r="X128" s="1502"/>
      <c r="Y128" s="1502"/>
      <c r="Z128" s="1502"/>
      <c r="AA128" s="1502"/>
      <c r="AB128" s="1502"/>
      <c r="AC128" s="1502"/>
      <c r="AD128" s="1502"/>
      <c r="AE128" s="1502"/>
      <c r="AF128" s="1502"/>
      <c r="AG128" s="1502"/>
      <c r="AH128" s="1502"/>
      <c r="AI128" s="1502"/>
      <c r="AJ128" s="1502"/>
      <c r="AK128" s="1502"/>
      <c r="AL128" s="1502"/>
      <c r="AM128" s="1502"/>
      <c r="AN128" s="1502"/>
      <c r="AO128" s="1502"/>
      <c r="AP128" s="1502"/>
      <c r="AQ128" s="1502"/>
      <c r="AR128" s="1502"/>
      <c r="AS128" s="1502"/>
      <c r="AT128" s="1502"/>
      <c r="AU128" s="1502"/>
      <c r="AV128" s="1502"/>
      <c r="AW128" s="1502"/>
      <c r="AX128" s="1502"/>
      <c r="AY128" s="1502"/>
      <c r="AZ128" s="1502"/>
      <c r="BA128" s="1502"/>
      <c r="BB128" s="1502"/>
      <c r="BC128" s="1502"/>
      <c r="BD128" s="1502"/>
      <c r="BE128" s="1502"/>
      <c r="BF128" s="1502"/>
      <c r="BG128" s="1502"/>
      <c r="BH128" s="1502"/>
      <c r="BI128" s="1502"/>
      <c r="BJ128" s="1502"/>
      <c r="BK128" s="1502"/>
      <c r="BL128" s="1502"/>
      <c r="BM128" s="1502"/>
      <c r="BN128" s="1502"/>
      <c r="BO128" s="1502"/>
      <c r="BP128" s="1502"/>
      <c r="BQ128" s="1502"/>
      <c r="BR128" s="1502"/>
      <c r="BS128" s="1502"/>
      <c r="BT128" s="1502"/>
      <c r="BU128" s="1502"/>
      <c r="BV128" s="1502"/>
      <c r="BW128" s="1502"/>
      <c r="BX128" s="1502"/>
      <c r="BY128" s="1502"/>
      <c r="BZ128" s="1502"/>
      <c r="CA128" s="1502"/>
      <c r="CB128" s="1502"/>
      <c r="CC128" s="1502"/>
      <c r="CD128" s="1502"/>
      <c r="CE128" s="1502"/>
      <c r="CF128" s="1502"/>
      <c r="CG128" s="1502"/>
      <c r="CH128" s="1502"/>
      <c r="CI128" s="1502"/>
      <c r="CJ128" s="1502"/>
      <c r="CK128" s="1502"/>
      <c r="CL128" s="1502"/>
      <c r="CM128" s="1502"/>
      <c r="CN128" s="1502"/>
      <c r="CO128" s="1502"/>
      <c r="CP128" s="1502"/>
      <c r="CQ128" s="1502"/>
      <c r="CR128" s="1502"/>
      <c r="CS128" s="1502"/>
      <c r="CT128" s="1502"/>
      <c r="CU128" s="1502"/>
      <c r="CV128" s="1502"/>
      <c r="CW128" s="1502"/>
      <c r="CX128" s="1502"/>
      <c r="CY128" s="1502"/>
      <c r="CZ128" s="1502"/>
      <c r="DA128" s="1502"/>
      <c r="DB128" s="1502"/>
      <c r="DC128" s="1502"/>
      <c r="DD128" s="1502"/>
      <c r="DE128" s="1502"/>
      <c r="DF128" s="1502"/>
      <c r="DG128" s="1502"/>
      <c r="DH128" s="1502"/>
      <c r="DI128" s="1502"/>
      <c r="DJ128" s="1502"/>
      <c r="DK128" s="1502"/>
      <c r="DL128" s="1502"/>
      <c r="DM128" s="1502"/>
      <c r="DN128" s="1502"/>
      <c r="DO128" s="1502"/>
      <c r="DP128" s="1502"/>
      <c r="DQ128" s="1502"/>
      <c r="DR128" s="1502"/>
      <c r="DS128" s="1502"/>
      <c r="DT128" s="1502"/>
      <c r="DU128" s="1502"/>
      <c r="DV128" s="1502"/>
      <c r="DW128" s="1502"/>
      <c r="DX128" s="1502"/>
      <c r="DY128" s="1502"/>
      <c r="DZ128" s="1502"/>
      <c r="EA128" s="1502"/>
      <c r="EB128" s="1502"/>
      <c r="EC128" s="1502"/>
      <c r="ED128" s="1502"/>
      <c r="EE128" s="1502"/>
      <c r="EF128" s="1502"/>
      <c r="EG128" s="1502"/>
      <c r="EH128" s="1502"/>
      <c r="EI128" s="1502"/>
      <c r="EJ128" s="1502"/>
      <c r="EK128" s="1502"/>
      <c r="EL128" s="1502"/>
      <c r="EM128" s="1502"/>
      <c r="EN128" s="1502"/>
      <c r="EO128" s="1502"/>
      <c r="EP128" s="1502"/>
      <c r="EQ128" s="1502"/>
      <c r="ER128" s="1502"/>
      <c r="ES128" s="1502"/>
      <c r="ET128" s="1502"/>
      <c r="EU128" s="1502"/>
      <c r="EV128" s="1502"/>
      <c r="EW128" s="1502"/>
      <c r="EX128" s="1502"/>
      <c r="EY128" s="1502"/>
      <c r="EZ128" s="1502"/>
      <c r="FA128" s="1502"/>
      <c r="FB128" s="1502"/>
      <c r="FC128" s="1502"/>
      <c r="FD128" s="1502"/>
      <c r="FE128" s="1502"/>
      <c r="FF128" s="1502"/>
      <c r="FG128" s="1502"/>
      <c r="FH128" s="1502"/>
      <c r="FI128" s="1502"/>
      <c r="FJ128" s="1502"/>
      <c r="FK128" s="1502"/>
      <c r="FL128" s="1502"/>
      <c r="FM128" s="1502"/>
      <c r="FN128" s="1502"/>
      <c r="FO128" s="1502"/>
      <c r="FP128" s="1502"/>
      <c r="FQ128" s="1502"/>
      <c r="FR128" s="1502"/>
      <c r="FS128" s="1502"/>
      <c r="FT128" s="1502"/>
      <c r="FU128" s="1502"/>
      <c r="FV128" s="1502"/>
      <c r="FW128" s="1502"/>
      <c r="FX128" s="1502"/>
      <c r="FY128" s="1502"/>
      <c r="FZ128" s="1502"/>
      <c r="GA128" s="1502"/>
      <c r="GB128" s="1502"/>
      <c r="GC128" s="1502"/>
      <c r="GD128" s="1502"/>
      <c r="GE128" s="1502"/>
      <c r="GF128" s="1502"/>
      <c r="GG128" s="1502"/>
      <c r="GH128" s="1502"/>
      <c r="GI128" s="1502"/>
      <c r="GJ128" s="1502"/>
      <c r="GK128" s="1502"/>
      <c r="GL128" s="1502"/>
      <c r="GM128" s="1502"/>
      <c r="GN128" s="1502"/>
      <c r="GO128" s="1502"/>
      <c r="GP128" s="1502"/>
      <c r="GQ128" s="1502"/>
      <c r="GR128" s="1502"/>
      <c r="GS128" s="1502"/>
      <c r="GT128" s="1502"/>
      <c r="GU128" s="1502"/>
      <c r="GV128" s="1502"/>
      <c r="GW128" s="1502"/>
      <c r="GX128" s="1502"/>
      <c r="GY128" s="1502"/>
      <c r="GZ128" s="1502"/>
      <c r="HA128" s="1502"/>
      <c r="HB128" s="1502"/>
      <c r="HC128" s="1502"/>
      <c r="HD128" s="1502"/>
      <c r="HE128" s="1502"/>
      <c r="HF128" s="1502"/>
      <c r="HG128" s="1502"/>
      <c r="HH128" s="1502"/>
      <c r="HI128" s="1502"/>
      <c r="HJ128" s="1502"/>
      <c r="HK128" s="1502"/>
      <c r="HL128" s="1502"/>
      <c r="HM128" s="1502"/>
      <c r="HN128" s="1502"/>
      <c r="HO128" s="1502"/>
      <c r="HP128" s="1502"/>
      <c r="HQ128" s="1502"/>
      <c r="HR128" s="1502"/>
      <c r="HS128" s="1502"/>
      <c r="HT128" s="1502"/>
      <c r="HU128" s="1502"/>
      <c r="HV128" s="1502"/>
      <c r="HW128" s="1502"/>
      <c r="HX128" s="1502"/>
      <c r="HY128" s="1502"/>
      <c r="HZ128" s="1502"/>
      <c r="IA128" s="1502"/>
      <c r="IB128" s="1502"/>
      <c r="IC128" s="1502"/>
      <c r="ID128" s="1502"/>
      <c r="IE128" s="1502"/>
      <c r="IF128" s="1502"/>
      <c r="IG128" s="1502"/>
      <c r="IH128" s="1502"/>
      <c r="II128" s="1502"/>
      <c r="IJ128" s="1502"/>
      <c r="IK128" s="1502"/>
      <c r="IL128" s="1502"/>
      <c r="IM128" s="1502"/>
      <c r="IN128" s="1502"/>
      <c r="IO128" s="1502"/>
      <c r="IP128" s="1502"/>
      <c r="IQ128" s="1502"/>
      <c r="IR128" s="1502"/>
      <c r="IS128" s="1502"/>
      <c r="IT128" s="1502"/>
      <c r="IU128" s="1502"/>
    </row>
    <row r="129" spans="1:255">
      <c r="A129" s="2093">
        <v>50</v>
      </c>
      <c r="B129" s="1484"/>
      <c r="C129" s="1484"/>
      <c r="D129" s="1484"/>
      <c r="E129" s="1826"/>
      <c r="F129" s="1483"/>
      <c r="G129" s="1484"/>
      <c r="H129" s="1484"/>
      <c r="I129" s="1484"/>
      <c r="J129" s="1484"/>
      <c r="K129" s="1798"/>
      <c r="L129" s="1798"/>
      <c r="M129" s="1837">
        <v>50</v>
      </c>
      <c r="N129" s="1483"/>
      <c r="O129" s="1798"/>
      <c r="P129" s="1798"/>
      <c r="Q129" s="1798"/>
      <c r="R129" s="1798">
        <f t="shared" si="2"/>
        <v>0</v>
      </c>
      <c r="S129" s="1837">
        <v>50</v>
      </c>
      <c r="T129" s="1502"/>
      <c r="U129" s="1502"/>
      <c r="V129" s="1502"/>
      <c r="W129" s="1502"/>
      <c r="X129" s="1502"/>
      <c r="Y129" s="1502"/>
      <c r="Z129" s="1502"/>
      <c r="AA129" s="1502"/>
      <c r="AB129" s="1502"/>
      <c r="AC129" s="1502"/>
      <c r="AD129" s="1502"/>
      <c r="AE129" s="1502"/>
      <c r="AF129" s="1502"/>
      <c r="AG129" s="1502"/>
      <c r="AH129" s="1502"/>
      <c r="AI129" s="1502"/>
      <c r="AJ129" s="1502"/>
      <c r="AK129" s="1502"/>
      <c r="AL129" s="1502"/>
      <c r="AM129" s="1502"/>
      <c r="AN129" s="1502"/>
      <c r="AO129" s="1502"/>
      <c r="AP129" s="1502"/>
      <c r="AQ129" s="1502"/>
      <c r="AR129" s="1502"/>
      <c r="AS129" s="1502"/>
      <c r="AT129" s="1502"/>
      <c r="AU129" s="1502"/>
      <c r="AV129" s="1502"/>
      <c r="AW129" s="1502"/>
      <c r="AX129" s="1502"/>
      <c r="AY129" s="1502"/>
      <c r="AZ129" s="1502"/>
      <c r="BA129" s="1502"/>
      <c r="BB129" s="1502"/>
      <c r="BC129" s="1502"/>
      <c r="BD129" s="1502"/>
      <c r="BE129" s="1502"/>
      <c r="BF129" s="1502"/>
      <c r="BG129" s="1502"/>
      <c r="BH129" s="1502"/>
      <c r="BI129" s="1502"/>
      <c r="BJ129" s="1502"/>
      <c r="BK129" s="1502"/>
      <c r="BL129" s="1502"/>
      <c r="BM129" s="1502"/>
      <c r="BN129" s="1502"/>
      <c r="BO129" s="1502"/>
      <c r="BP129" s="1502"/>
      <c r="BQ129" s="1502"/>
      <c r="BR129" s="1502"/>
      <c r="BS129" s="1502"/>
      <c r="BT129" s="1502"/>
      <c r="BU129" s="1502"/>
      <c r="BV129" s="1502"/>
      <c r="BW129" s="1502"/>
      <c r="BX129" s="1502"/>
      <c r="BY129" s="1502"/>
      <c r="BZ129" s="1502"/>
      <c r="CA129" s="1502"/>
      <c r="CB129" s="1502"/>
      <c r="CC129" s="1502"/>
      <c r="CD129" s="1502"/>
      <c r="CE129" s="1502"/>
      <c r="CF129" s="1502"/>
      <c r="CG129" s="1502"/>
      <c r="CH129" s="1502"/>
      <c r="CI129" s="1502"/>
      <c r="CJ129" s="1502"/>
      <c r="CK129" s="1502"/>
      <c r="CL129" s="1502"/>
      <c r="CM129" s="1502"/>
      <c r="CN129" s="1502"/>
      <c r="CO129" s="1502"/>
      <c r="CP129" s="1502"/>
      <c r="CQ129" s="1502"/>
      <c r="CR129" s="1502"/>
      <c r="CS129" s="1502"/>
      <c r="CT129" s="1502"/>
      <c r="CU129" s="1502"/>
      <c r="CV129" s="1502"/>
      <c r="CW129" s="1502"/>
      <c r="CX129" s="1502"/>
      <c r="CY129" s="1502"/>
      <c r="CZ129" s="1502"/>
      <c r="DA129" s="1502"/>
      <c r="DB129" s="1502"/>
      <c r="DC129" s="1502"/>
      <c r="DD129" s="1502"/>
      <c r="DE129" s="1502"/>
      <c r="DF129" s="1502"/>
      <c r="DG129" s="1502"/>
      <c r="DH129" s="1502"/>
      <c r="DI129" s="1502"/>
      <c r="DJ129" s="1502"/>
      <c r="DK129" s="1502"/>
      <c r="DL129" s="1502"/>
      <c r="DM129" s="1502"/>
      <c r="DN129" s="1502"/>
      <c r="DO129" s="1502"/>
      <c r="DP129" s="1502"/>
      <c r="DQ129" s="1502"/>
      <c r="DR129" s="1502"/>
      <c r="DS129" s="1502"/>
      <c r="DT129" s="1502"/>
      <c r="DU129" s="1502"/>
      <c r="DV129" s="1502"/>
      <c r="DW129" s="1502"/>
      <c r="DX129" s="1502"/>
      <c r="DY129" s="1502"/>
      <c r="DZ129" s="1502"/>
      <c r="EA129" s="1502"/>
      <c r="EB129" s="1502"/>
      <c r="EC129" s="1502"/>
      <c r="ED129" s="1502"/>
      <c r="EE129" s="1502"/>
      <c r="EF129" s="1502"/>
      <c r="EG129" s="1502"/>
      <c r="EH129" s="1502"/>
      <c r="EI129" s="1502"/>
      <c r="EJ129" s="1502"/>
      <c r="EK129" s="1502"/>
      <c r="EL129" s="1502"/>
      <c r="EM129" s="1502"/>
      <c r="EN129" s="1502"/>
      <c r="EO129" s="1502"/>
      <c r="EP129" s="1502"/>
      <c r="EQ129" s="1502"/>
      <c r="ER129" s="1502"/>
      <c r="ES129" s="1502"/>
      <c r="ET129" s="1502"/>
      <c r="EU129" s="1502"/>
      <c r="EV129" s="1502"/>
      <c r="EW129" s="1502"/>
      <c r="EX129" s="1502"/>
      <c r="EY129" s="1502"/>
      <c r="EZ129" s="1502"/>
      <c r="FA129" s="1502"/>
      <c r="FB129" s="1502"/>
      <c r="FC129" s="1502"/>
      <c r="FD129" s="1502"/>
      <c r="FE129" s="1502"/>
      <c r="FF129" s="1502"/>
      <c r="FG129" s="1502"/>
      <c r="FH129" s="1502"/>
      <c r="FI129" s="1502"/>
      <c r="FJ129" s="1502"/>
      <c r="FK129" s="1502"/>
      <c r="FL129" s="1502"/>
      <c r="FM129" s="1502"/>
      <c r="FN129" s="1502"/>
      <c r="FO129" s="1502"/>
      <c r="FP129" s="1502"/>
      <c r="FQ129" s="1502"/>
      <c r="FR129" s="1502"/>
      <c r="FS129" s="1502"/>
      <c r="FT129" s="1502"/>
      <c r="FU129" s="1502"/>
      <c r="FV129" s="1502"/>
      <c r="FW129" s="1502"/>
      <c r="FX129" s="1502"/>
      <c r="FY129" s="1502"/>
      <c r="FZ129" s="1502"/>
      <c r="GA129" s="1502"/>
      <c r="GB129" s="1502"/>
      <c r="GC129" s="1502"/>
      <c r="GD129" s="1502"/>
      <c r="GE129" s="1502"/>
      <c r="GF129" s="1502"/>
      <c r="GG129" s="1502"/>
      <c r="GH129" s="1502"/>
      <c r="GI129" s="1502"/>
      <c r="GJ129" s="1502"/>
      <c r="GK129" s="1502"/>
      <c r="GL129" s="1502"/>
      <c r="GM129" s="1502"/>
      <c r="GN129" s="1502"/>
      <c r="GO129" s="1502"/>
      <c r="GP129" s="1502"/>
      <c r="GQ129" s="1502"/>
      <c r="GR129" s="1502"/>
      <c r="GS129" s="1502"/>
      <c r="GT129" s="1502"/>
      <c r="GU129" s="1502"/>
      <c r="GV129" s="1502"/>
      <c r="GW129" s="1502"/>
      <c r="GX129" s="1502"/>
      <c r="GY129" s="1502"/>
      <c r="GZ129" s="1502"/>
      <c r="HA129" s="1502"/>
      <c r="HB129" s="1502"/>
      <c r="HC129" s="1502"/>
      <c r="HD129" s="1502"/>
      <c r="HE129" s="1502"/>
      <c r="HF129" s="1502"/>
      <c r="HG129" s="1502"/>
      <c r="HH129" s="1502"/>
      <c r="HI129" s="1502"/>
      <c r="HJ129" s="1502"/>
      <c r="HK129" s="1502"/>
      <c r="HL129" s="1502"/>
      <c r="HM129" s="1502"/>
      <c r="HN129" s="1502"/>
      <c r="HO129" s="1502"/>
      <c r="HP129" s="1502"/>
      <c r="HQ129" s="1502"/>
      <c r="HR129" s="1502"/>
      <c r="HS129" s="1502"/>
      <c r="HT129" s="1502"/>
      <c r="HU129" s="1502"/>
      <c r="HV129" s="1502"/>
      <c r="HW129" s="1502"/>
      <c r="HX129" s="1502"/>
      <c r="HY129" s="1502"/>
      <c r="HZ129" s="1502"/>
      <c r="IA129" s="1502"/>
      <c r="IB129" s="1502"/>
      <c r="IC129" s="1502"/>
      <c r="ID129" s="1502"/>
      <c r="IE129" s="1502"/>
      <c r="IF129" s="1502"/>
      <c r="IG129" s="1502"/>
      <c r="IH129" s="1502"/>
      <c r="II129" s="1502"/>
      <c r="IJ129" s="1502"/>
      <c r="IK129" s="1502"/>
      <c r="IL129" s="1502"/>
      <c r="IM129" s="1502"/>
      <c r="IN129" s="1502"/>
      <c r="IO129" s="1502"/>
      <c r="IP129" s="1502"/>
      <c r="IQ129" s="1502"/>
      <c r="IR129" s="1502"/>
      <c r="IS129" s="1502"/>
      <c r="IT129" s="1502"/>
      <c r="IU129" s="1502"/>
    </row>
    <row r="130" spans="1:255">
      <c r="A130" s="2093">
        <v>51</v>
      </c>
      <c r="B130" s="1484"/>
      <c r="C130" s="1484"/>
      <c r="D130" s="1484"/>
      <c r="E130" s="1826"/>
      <c r="F130" s="1483"/>
      <c r="G130" s="1484"/>
      <c r="H130" s="1484"/>
      <c r="I130" s="1484"/>
      <c r="J130" s="1484"/>
      <c r="K130" s="1798"/>
      <c r="L130" s="1798"/>
      <c r="M130" s="1837">
        <v>51</v>
      </c>
      <c r="N130" s="1483"/>
      <c r="O130" s="1798"/>
      <c r="P130" s="1798"/>
      <c r="Q130" s="1798"/>
      <c r="R130" s="1798">
        <f t="shared" si="2"/>
        <v>0</v>
      </c>
      <c r="S130" s="1837">
        <v>51</v>
      </c>
      <c r="T130" s="1502"/>
      <c r="U130" s="1502"/>
      <c r="V130" s="1502"/>
      <c r="W130" s="1502"/>
      <c r="X130" s="1502"/>
      <c r="Y130" s="1502"/>
      <c r="Z130" s="1502"/>
      <c r="AA130" s="1502"/>
      <c r="AB130" s="1502"/>
      <c r="AC130" s="1502"/>
      <c r="AD130" s="1502"/>
      <c r="AE130" s="1502"/>
      <c r="AF130" s="1502"/>
      <c r="AG130" s="1502"/>
      <c r="AH130" s="1502"/>
      <c r="AI130" s="1502"/>
      <c r="AJ130" s="1502"/>
      <c r="AK130" s="1502"/>
      <c r="AL130" s="1502"/>
      <c r="AM130" s="1502"/>
      <c r="AN130" s="1502"/>
      <c r="AO130" s="1502"/>
      <c r="AP130" s="1502"/>
      <c r="AQ130" s="1502"/>
      <c r="AR130" s="1502"/>
      <c r="AS130" s="1502"/>
      <c r="AT130" s="1502"/>
      <c r="AU130" s="1502"/>
      <c r="AV130" s="1502"/>
      <c r="AW130" s="1502"/>
      <c r="AX130" s="1502"/>
      <c r="AY130" s="1502"/>
      <c r="AZ130" s="1502"/>
      <c r="BA130" s="1502"/>
      <c r="BB130" s="1502"/>
      <c r="BC130" s="1502"/>
      <c r="BD130" s="1502"/>
      <c r="BE130" s="1502"/>
      <c r="BF130" s="1502"/>
      <c r="BG130" s="1502"/>
      <c r="BH130" s="1502"/>
      <c r="BI130" s="1502"/>
      <c r="BJ130" s="1502"/>
      <c r="BK130" s="1502"/>
      <c r="BL130" s="1502"/>
      <c r="BM130" s="1502"/>
      <c r="BN130" s="1502"/>
      <c r="BO130" s="1502"/>
      <c r="BP130" s="1502"/>
      <c r="BQ130" s="1502"/>
      <c r="BR130" s="1502"/>
      <c r="BS130" s="1502"/>
      <c r="BT130" s="1502"/>
      <c r="BU130" s="1502"/>
      <c r="BV130" s="1502"/>
      <c r="BW130" s="1502"/>
      <c r="BX130" s="1502"/>
      <c r="BY130" s="1502"/>
      <c r="BZ130" s="1502"/>
      <c r="CA130" s="1502"/>
      <c r="CB130" s="1502"/>
      <c r="CC130" s="1502"/>
      <c r="CD130" s="1502"/>
      <c r="CE130" s="1502"/>
      <c r="CF130" s="1502"/>
      <c r="CG130" s="1502"/>
      <c r="CH130" s="1502"/>
      <c r="CI130" s="1502"/>
      <c r="CJ130" s="1502"/>
      <c r="CK130" s="1502"/>
      <c r="CL130" s="1502"/>
      <c r="CM130" s="1502"/>
      <c r="CN130" s="1502"/>
      <c r="CO130" s="1502"/>
      <c r="CP130" s="1502"/>
      <c r="CQ130" s="1502"/>
      <c r="CR130" s="1502"/>
      <c r="CS130" s="1502"/>
      <c r="CT130" s="1502"/>
      <c r="CU130" s="1502"/>
      <c r="CV130" s="1502"/>
      <c r="CW130" s="1502"/>
      <c r="CX130" s="1502"/>
      <c r="CY130" s="1502"/>
      <c r="CZ130" s="1502"/>
      <c r="DA130" s="1502"/>
      <c r="DB130" s="1502"/>
      <c r="DC130" s="1502"/>
      <c r="DD130" s="1502"/>
      <c r="DE130" s="1502"/>
      <c r="DF130" s="1502"/>
      <c r="DG130" s="1502"/>
      <c r="DH130" s="1502"/>
      <c r="DI130" s="1502"/>
      <c r="DJ130" s="1502"/>
      <c r="DK130" s="1502"/>
      <c r="DL130" s="1502"/>
      <c r="DM130" s="1502"/>
      <c r="DN130" s="1502"/>
      <c r="DO130" s="1502"/>
      <c r="DP130" s="1502"/>
      <c r="DQ130" s="1502"/>
      <c r="DR130" s="1502"/>
      <c r="DS130" s="1502"/>
      <c r="DT130" s="1502"/>
      <c r="DU130" s="1502"/>
      <c r="DV130" s="1502"/>
      <c r="DW130" s="1502"/>
      <c r="DX130" s="1502"/>
      <c r="DY130" s="1502"/>
      <c r="DZ130" s="1502"/>
      <c r="EA130" s="1502"/>
      <c r="EB130" s="1502"/>
      <c r="EC130" s="1502"/>
      <c r="ED130" s="1502"/>
      <c r="EE130" s="1502"/>
      <c r="EF130" s="1502"/>
      <c r="EG130" s="1502"/>
      <c r="EH130" s="1502"/>
      <c r="EI130" s="1502"/>
      <c r="EJ130" s="1502"/>
      <c r="EK130" s="1502"/>
      <c r="EL130" s="1502"/>
      <c r="EM130" s="1502"/>
      <c r="EN130" s="1502"/>
      <c r="EO130" s="1502"/>
      <c r="EP130" s="1502"/>
      <c r="EQ130" s="1502"/>
      <c r="ER130" s="1502"/>
      <c r="ES130" s="1502"/>
      <c r="ET130" s="1502"/>
      <c r="EU130" s="1502"/>
      <c r="EV130" s="1502"/>
      <c r="EW130" s="1502"/>
      <c r="EX130" s="1502"/>
      <c r="EY130" s="1502"/>
      <c r="EZ130" s="1502"/>
      <c r="FA130" s="1502"/>
      <c r="FB130" s="1502"/>
      <c r="FC130" s="1502"/>
      <c r="FD130" s="1502"/>
      <c r="FE130" s="1502"/>
      <c r="FF130" s="1502"/>
      <c r="FG130" s="1502"/>
      <c r="FH130" s="1502"/>
      <c r="FI130" s="1502"/>
      <c r="FJ130" s="1502"/>
      <c r="FK130" s="1502"/>
      <c r="FL130" s="1502"/>
      <c r="FM130" s="1502"/>
      <c r="FN130" s="1502"/>
      <c r="FO130" s="1502"/>
      <c r="FP130" s="1502"/>
      <c r="FQ130" s="1502"/>
      <c r="FR130" s="1502"/>
      <c r="FS130" s="1502"/>
      <c r="FT130" s="1502"/>
      <c r="FU130" s="1502"/>
      <c r="FV130" s="1502"/>
      <c r="FW130" s="1502"/>
      <c r="FX130" s="1502"/>
      <c r="FY130" s="1502"/>
      <c r="FZ130" s="1502"/>
      <c r="GA130" s="1502"/>
      <c r="GB130" s="1502"/>
      <c r="GC130" s="1502"/>
      <c r="GD130" s="1502"/>
      <c r="GE130" s="1502"/>
      <c r="GF130" s="1502"/>
      <c r="GG130" s="1502"/>
      <c r="GH130" s="1502"/>
      <c r="GI130" s="1502"/>
      <c r="GJ130" s="1502"/>
      <c r="GK130" s="1502"/>
      <c r="GL130" s="1502"/>
      <c r="GM130" s="1502"/>
      <c r="GN130" s="1502"/>
      <c r="GO130" s="1502"/>
      <c r="GP130" s="1502"/>
      <c r="GQ130" s="1502"/>
      <c r="GR130" s="1502"/>
      <c r="GS130" s="1502"/>
      <c r="GT130" s="1502"/>
      <c r="GU130" s="1502"/>
      <c r="GV130" s="1502"/>
      <c r="GW130" s="1502"/>
      <c r="GX130" s="1502"/>
      <c r="GY130" s="1502"/>
      <c r="GZ130" s="1502"/>
      <c r="HA130" s="1502"/>
      <c r="HB130" s="1502"/>
      <c r="HC130" s="1502"/>
      <c r="HD130" s="1502"/>
      <c r="HE130" s="1502"/>
      <c r="HF130" s="1502"/>
      <c r="HG130" s="1502"/>
      <c r="HH130" s="1502"/>
      <c r="HI130" s="1502"/>
      <c r="HJ130" s="1502"/>
      <c r="HK130" s="1502"/>
      <c r="HL130" s="1502"/>
      <c r="HM130" s="1502"/>
      <c r="HN130" s="1502"/>
      <c r="HO130" s="1502"/>
      <c r="HP130" s="1502"/>
      <c r="HQ130" s="1502"/>
      <c r="HR130" s="1502"/>
      <c r="HS130" s="1502"/>
      <c r="HT130" s="1502"/>
      <c r="HU130" s="1502"/>
      <c r="HV130" s="1502"/>
      <c r="HW130" s="1502"/>
      <c r="HX130" s="1502"/>
      <c r="HY130" s="1502"/>
      <c r="HZ130" s="1502"/>
      <c r="IA130" s="1502"/>
      <c r="IB130" s="1502"/>
      <c r="IC130" s="1502"/>
      <c r="ID130" s="1502"/>
      <c r="IE130" s="1502"/>
      <c r="IF130" s="1502"/>
      <c r="IG130" s="1502"/>
      <c r="IH130" s="1502"/>
      <c r="II130" s="1502"/>
      <c r="IJ130" s="1502"/>
      <c r="IK130" s="1502"/>
      <c r="IL130" s="1502"/>
      <c r="IM130" s="1502"/>
      <c r="IN130" s="1502"/>
      <c r="IO130" s="1502"/>
      <c r="IP130" s="1502"/>
      <c r="IQ130" s="1502"/>
      <c r="IR130" s="1502"/>
      <c r="IS130" s="1502"/>
      <c r="IT130" s="1502"/>
      <c r="IU130" s="1502"/>
    </row>
    <row r="131" spans="1:255">
      <c r="A131" s="2093">
        <v>52</v>
      </c>
      <c r="B131" s="1484"/>
      <c r="C131" s="1484"/>
      <c r="D131" s="1484"/>
      <c r="E131" s="1826"/>
      <c r="F131" s="1483"/>
      <c r="G131" s="1484"/>
      <c r="H131" s="1484"/>
      <c r="I131" s="1484"/>
      <c r="J131" s="1484"/>
      <c r="K131" s="1798"/>
      <c r="L131" s="1798"/>
      <c r="M131" s="1837">
        <v>52</v>
      </c>
      <c r="N131" s="1483"/>
      <c r="O131" s="1798"/>
      <c r="P131" s="1798"/>
      <c r="Q131" s="1798"/>
      <c r="R131" s="1798">
        <f t="shared" si="2"/>
        <v>0</v>
      </c>
      <c r="S131" s="1837">
        <v>52</v>
      </c>
      <c r="T131" s="1502"/>
      <c r="U131" s="1502"/>
      <c r="V131" s="1502"/>
      <c r="W131" s="1502"/>
      <c r="X131" s="1502"/>
      <c r="Y131" s="1502"/>
      <c r="Z131" s="1502"/>
      <c r="AA131" s="1502"/>
      <c r="AB131" s="1502"/>
      <c r="AC131" s="1502"/>
      <c r="AD131" s="1502"/>
      <c r="AE131" s="1502"/>
      <c r="AF131" s="1502"/>
      <c r="AG131" s="1502"/>
      <c r="AH131" s="1502"/>
      <c r="AI131" s="1502"/>
      <c r="AJ131" s="1502"/>
      <c r="AK131" s="1502"/>
      <c r="AL131" s="1502"/>
      <c r="AM131" s="1502"/>
      <c r="AN131" s="1502"/>
      <c r="AO131" s="1502"/>
      <c r="AP131" s="1502"/>
      <c r="AQ131" s="1502"/>
      <c r="AR131" s="1502"/>
      <c r="AS131" s="1502"/>
      <c r="AT131" s="1502"/>
      <c r="AU131" s="1502"/>
      <c r="AV131" s="1502"/>
      <c r="AW131" s="1502"/>
      <c r="AX131" s="1502"/>
      <c r="AY131" s="1502"/>
      <c r="AZ131" s="1502"/>
      <c r="BA131" s="1502"/>
      <c r="BB131" s="1502"/>
      <c r="BC131" s="1502"/>
      <c r="BD131" s="1502"/>
      <c r="BE131" s="1502"/>
      <c r="BF131" s="1502"/>
      <c r="BG131" s="1502"/>
      <c r="BH131" s="1502"/>
      <c r="BI131" s="1502"/>
      <c r="BJ131" s="1502"/>
      <c r="BK131" s="1502"/>
      <c r="BL131" s="1502"/>
      <c r="BM131" s="1502"/>
      <c r="BN131" s="1502"/>
      <c r="BO131" s="1502"/>
      <c r="BP131" s="1502"/>
      <c r="BQ131" s="1502"/>
      <c r="BR131" s="1502"/>
      <c r="BS131" s="1502"/>
      <c r="BT131" s="1502"/>
      <c r="BU131" s="1502"/>
      <c r="BV131" s="1502"/>
      <c r="BW131" s="1502"/>
      <c r="BX131" s="1502"/>
      <c r="BY131" s="1502"/>
      <c r="BZ131" s="1502"/>
      <c r="CA131" s="1502"/>
      <c r="CB131" s="1502"/>
      <c r="CC131" s="1502"/>
      <c r="CD131" s="1502"/>
      <c r="CE131" s="1502"/>
      <c r="CF131" s="1502"/>
      <c r="CG131" s="1502"/>
      <c r="CH131" s="1502"/>
      <c r="CI131" s="1502"/>
      <c r="CJ131" s="1502"/>
      <c r="CK131" s="1502"/>
      <c r="CL131" s="1502"/>
      <c r="CM131" s="1502"/>
      <c r="CN131" s="1502"/>
      <c r="CO131" s="1502"/>
      <c r="CP131" s="1502"/>
      <c r="CQ131" s="1502"/>
      <c r="CR131" s="1502"/>
      <c r="CS131" s="1502"/>
      <c r="CT131" s="1502"/>
      <c r="CU131" s="1502"/>
      <c r="CV131" s="1502"/>
      <c r="CW131" s="1502"/>
      <c r="CX131" s="1502"/>
      <c r="CY131" s="1502"/>
      <c r="CZ131" s="1502"/>
      <c r="DA131" s="1502"/>
      <c r="DB131" s="1502"/>
      <c r="DC131" s="1502"/>
      <c r="DD131" s="1502"/>
      <c r="DE131" s="1502"/>
      <c r="DF131" s="1502"/>
      <c r="DG131" s="1502"/>
      <c r="DH131" s="1502"/>
      <c r="DI131" s="1502"/>
      <c r="DJ131" s="1502"/>
      <c r="DK131" s="1502"/>
      <c r="DL131" s="1502"/>
      <c r="DM131" s="1502"/>
      <c r="DN131" s="1502"/>
      <c r="DO131" s="1502"/>
      <c r="DP131" s="1502"/>
      <c r="DQ131" s="1502"/>
      <c r="DR131" s="1502"/>
      <c r="DS131" s="1502"/>
      <c r="DT131" s="1502"/>
      <c r="DU131" s="1502"/>
      <c r="DV131" s="1502"/>
      <c r="DW131" s="1502"/>
      <c r="DX131" s="1502"/>
      <c r="DY131" s="1502"/>
      <c r="DZ131" s="1502"/>
      <c r="EA131" s="1502"/>
      <c r="EB131" s="1502"/>
      <c r="EC131" s="1502"/>
      <c r="ED131" s="1502"/>
      <c r="EE131" s="1502"/>
      <c r="EF131" s="1502"/>
      <c r="EG131" s="1502"/>
      <c r="EH131" s="1502"/>
      <c r="EI131" s="1502"/>
      <c r="EJ131" s="1502"/>
      <c r="EK131" s="1502"/>
      <c r="EL131" s="1502"/>
      <c r="EM131" s="1502"/>
      <c r="EN131" s="1502"/>
      <c r="EO131" s="1502"/>
      <c r="EP131" s="1502"/>
      <c r="EQ131" s="1502"/>
      <c r="ER131" s="1502"/>
      <c r="ES131" s="1502"/>
      <c r="ET131" s="1502"/>
      <c r="EU131" s="1502"/>
      <c r="EV131" s="1502"/>
      <c r="EW131" s="1502"/>
      <c r="EX131" s="1502"/>
      <c r="EY131" s="1502"/>
      <c r="EZ131" s="1502"/>
      <c r="FA131" s="1502"/>
      <c r="FB131" s="1502"/>
      <c r="FC131" s="1502"/>
      <c r="FD131" s="1502"/>
      <c r="FE131" s="1502"/>
      <c r="FF131" s="1502"/>
      <c r="FG131" s="1502"/>
      <c r="FH131" s="1502"/>
      <c r="FI131" s="1502"/>
      <c r="FJ131" s="1502"/>
      <c r="FK131" s="1502"/>
      <c r="FL131" s="1502"/>
      <c r="FM131" s="1502"/>
      <c r="FN131" s="1502"/>
      <c r="FO131" s="1502"/>
      <c r="FP131" s="1502"/>
      <c r="FQ131" s="1502"/>
      <c r="FR131" s="1502"/>
      <c r="FS131" s="1502"/>
      <c r="FT131" s="1502"/>
      <c r="FU131" s="1502"/>
      <c r="FV131" s="1502"/>
      <c r="FW131" s="1502"/>
      <c r="FX131" s="1502"/>
      <c r="FY131" s="1502"/>
      <c r="FZ131" s="1502"/>
      <c r="GA131" s="1502"/>
      <c r="GB131" s="1502"/>
      <c r="GC131" s="1502"/>
      <c r="GD131" s="1502"/>
      <c r="GE131" s="1502"/>
      <c r="GF131" s="1502"/>
      <c r="GG131" s="1502"/>
      <c r="GH131" s="1502"/>
      <c r="GI131" s="1502"/>
      <c r="GJ131" s="1502"/>
      <c r="GK131" s="1502"/>
      <c r="GL131" s="1502"/>
      <c r="GM131" s="1502"/>
      <c r="GN131" s="1502"/>
      <c r="GO131" s="1502"/>
      <c r="GP131" s="1502"/>
      <c r="GQ131" s="1502"/>
      <c r="GR131" s="1502"/>
      <c r="GS131" s="1502"/>
      <c r="GT131" s="1502"/>
      <c r="GU131" s="1502"/>
      <c r="GV131" s="1502"/>
      <c r="GW131" s="1502"/>
      <c r="GX131" s="1502"/>
      <c r="GY131" s="1502"/>
      <c r="GZ131" s="1502"/>
      <c r="HA131" s="1502"/>
      <c r="HB131" s="1502"/>
      <c r="HC131" s="1502"/>
      <c r="HD131" s="1502"/>
      <c r="HE131" s="1502"/>
      <c r="HF131" s="1502"/>
      <c r="HG131" s="1502"/>
      <c r="HH131" s="1502"/>
      <c r="HI131" s="1502"/>
      <c r="HJ131" s="1502"/>
      <c r="HK131" s="1502"/>
      <c r="HL131" s="1502"/>
      <c r="HM131" s="1502"/>
      <c r="HN131" s="1502"/>
      <c r="HO131" s="1502"/>
      <c r="HP131" s="1502"/>
      <c r="HQ131" s="1502"/>
      <c r="HR131" s="1502"/>
      <c r="HS131" s="1502"/>
      <c r="HT131" s="1502"/>
      <c r="HU131" s="1502"/>
      <c r="HV131" s="1502"/>
      <c r="HW131" s="1502"/>
      <c r="HX131" s="1502"/>
      <c r="HY131" s="1502"/>
      <c r="HZ131" s="1502"/>
      <c r="IA131" s="1502"/>
      <c r="IB131" s="1502"/>
      <c r="IC131" s="1502"/>
      <c r="ID131" s="1502"/>
      <c r="IE131" s="1502"/>
      <c r="IF131" s="1502"/>
      <c r="IG131" s="1502"/>
      <c r="IH131" s="1502"/>
      <c r="II131" s="1502"/>
      <c r="IJ131" s="1502"/>
      <c r="IK131" s="1502"/>
      <c r="IL131" s="1502"/>
      <c r="IM131" s="1502"/>
      <c r="IN131" s="1502"/>
      <c r="IO131" s="1502"/>
      <c r="IP131" s="1502"/>
      <c r="IQ131" s="1502"/>
      <c r="IR131" s="1502"/>
      <c r="IS131" s="1502"/>
      <c r="IT131" s="1502"/>
      <c r="IU131" s="1502"/>
    </row>
    <row r="132" spans="1:255">
      <c r="A132" s="2093">
        <v>53</v>
      </c>
      <c r="B132" s="1484"/>
      <c r="C132" s="1484"/>
      <c r="D132" s="1484"/>
      <c r="E132" s="1826"/>
      <c r="F132" s="1483"/>
      <c r="G132" s="1484"/>
      <c r="H132" s="1484"/>
      <c r="I132" s="1484"/>
      <c r="J132" s="1484"/>
      <c r="K132" s="1798"/>
      <c r="L132" s="1798"/>
      <c r="M132" s="1837">
        <v>53</v>
      </c>
      <c r="N132" s="1483"/>
      <c r="O132" s="1798"/>
      <c r="P132" s="1798"/>
      <c r="Q132" s="1798"/>
      <c r="R132" s="1798">
        <f t="shared" si="2"/>
        <v>0</v>
      </c>
      <c r="S132" s="1837">
        <v>53</v>
      </c>
      <c r="T132" s="1502"/>
      <c r="U132" s="1502"/>
      <c r="V132" s="1502"/>
      <c r="W132" s="1502"/>
      <c r="X132" s="1502"/>
      <c r="Y132" s="1502"/>
      <c r="Z132" s="1502"/>
      <c r="AA132" s="1502"/>
      <c r="AB132" s="1502"/>
      <c r="AC132" s="1502"/>
      <c r="AD132" s="1502"/>
      <c r="AE132" s="1502"/>
      <c r="AF132" s="1502"/>
      <c r="AG132" s="1502"/>
      <c r="AH132" s="1502"/>
      <c r="AI132" s="1502"/>
      <c r="AJ132" s="1502"/>
      <c r="AK132" s="1502"/>
      <c r="AL132" s="1502"/>
      <c r="AM132" s="1502"/>
      <c r="AN132" s="1502"/>
      <c r="AO132" s="1502"/>
      <c r="AP132" s="1502"/>
      <c r="AQ132" s="1502"/>
      <c r="AR132" s="1502"/>
      <c r="AS132" s="1502"/>
      <c r="AT132" s="1502"/>
      <c r="AU132" s="1502"/>
      <c r="AV132" s="1502"/>
      <c r="AW132" s="1502"/>
      <c r="AX132" s="1502"/>
      <c r="AY132" s="1502"/>
      <c r="AZ132" s="1502"/>
      <c r="BA132" s="1502"/>
      <c r="BB132" s="1502"/>
      <c r="BC132" s="1502"/>
      <c r="BD132" s="1502"/>
      <c r="BE132" s="1502"/>
      <c r="BF132" s="1502"/>
      <c r="BG132" s="1502"/>
      <c r="BH132" s="1502"/>
      <c r="BI132" s="1502"/>
      <c r="BJ132" s="1502"/>
      <c r="BK132" s="1502"/>
      <c r="BL132" s="1502"/>
      <c r="BM132" s="1502"/>
      <c r="BN132" s="1502"/>
      <c r="BO132" s="1502"/>
      <c r="BP132" s="1502"/>
      <c r="BQ132" s="1502"/>
      <c r="BR132" s="1502"/>
      <c r="BS132" s="1502"/>
      <c r="BT132" s="1502"/>
      <c r="BU132" s="1502"/>
      <c r="BV132" s="1502"/>
      <c r="BW132" s="1502"/>
      <c r="BX132" s="1502"/>
      <c r="BY132" s="1502"/>
      <c r="BZ132" s="1502"/>
      <c r="CA132" s="1502"/>
      <c r="CB132" s="1502"/>
      <c r="CC132" s="1502"/>
      <c r="CD132" s="1502"/>
      <c r="CE132" s="1502"/>
      <c r="CF132" s="1502"/>
      <c r="CG132" s="1502"/>
      <c r="CH132" s="1502"/>
      <c r="CI132" s="1502"/>
      <c r="CJ132" s="1502"/>
      <c r="CK132" s="1502"/>
      <c r="CL132" s="1502"/>
      <c r="CM132" s="1502"/>
      <c r="CN132" s="1502"/>
      <c r="CO132" s="1502"/>
      <c r="CP132" s="1502"/>
      <c r="CQ132" s="1502"/>
      <c r="CR132" s="1502"/>
      <c r="CS132" s="1502"/>
      <c r="CT132" s="1502"/>
      <c r="CU132" s="1502"/>
      <c r="CV132" s="1502"/>
      <c r="CW132" s="1502"/>
      <c r="CX132" s="1502"/>
      <c r="CY132" s="1502"/>
      <c r="CZ132" s="1502"/>
      <c r="DA132" s="1502"/>
      <c r="DB132" s="1502"/>
      <c r="DC132" s="1502"/>
      <c r="DD132" s="1502"/>
      <c r="DE132" s="1502"/>
      <c r="DF132" s="1502"/>
      <c r="DG132" s="1502"/>
      <c r="DH132" s="1502"/>
      <c r="DI132" s="1502"/>
      <c r="DJ132" s="1502"/>
      <c r="DK132" s="1502"/>
      <c r="DL132" s="1502"/>
      <c r="DM132" s="1502"/>
      <c r="DN132" s="1502"/>
      <c r="DO132" s="1502"/>
      <c r="DP132" s="1502"/>
      <c r="DQ132" s="1502"/>
      <c r="DR132" s="1502"/>
      <c r="DS132" s="1502"/>
      <c r="DT132" s="1502"/>
      <c r="DU132" s="1502"/>
      <c r="DV132" s="1502"/>
      <c r="DW132" s="1502"/>
      <c r="DX132" s="1502"/>
      <c r="DY132" s="1502"/>
      <c r="DZ132" s="1502"/>
      <c r="EA132" s="1502"/>
      <c r="EB132" s="1502"/>
      <c r="EC132" s="1502"/>
      <c r="ED132" s="1502"/>
      <c r="EE132" s="1502"/>
      <c r="EF132" s="1502"/>
      <c r="EG132" s="1502"/>
      <c r="EH132" s="1502"/>
      <c r="EI132" s="1502"/>
      <c r="EJ132" s="1502"/>
      <c r="EK132" s="1502"/>
      <c r="EL132" s="1502"/>
      <c r="EM132" s="1502"/>
      <c r="EN132" s="1502"/>
      <c r="EO132" s="1502"/>
      <c r="EP132" s="1502"/>
      <c r="EQ132" s="1502"/>
      <c r="ER132" s="1502"/>
      <c r="ES132" s="1502"/>
      <c r="ET132" s="1502"/>
      <c r="EU132" s="1502"/>
      <c r="EV132" s="1502"/>
      <c r="EW132" s="1502"/>
      <c r="EX132" s="1502"/>
      <c r="EY132" s="1502"/>
      <c r="EZ132" s="1502"/>
      <c r="FA132" s="1502"/>
      <c r="FB132" s="1502"/>
      <c r="FC132" s="1502"/>
      <c r="FD132" s="1502"/>
      <c r="FE132" s="1502"/>
      <c r="FF132" s="1502"/>
      <c r="FG132" s="1502"/>
      <c r="FH132" s="1502"/>
      <c r="FI132" s="1502"/>
      <c r="FJ132" s="1502"/>
      <c r="FK132" s="1502"/>
      <c r="FL132" s="1502"/>
      <c r="FM132" s="1502"/>
      <c r="FN132" s="1502"/>
      <c r="FO132" s="1502"/>
      <c r="FP132" s="1502"/>
      <c r="FQ132" s="1502"/>
      <c r="FR132" s="1502"/>
      <c r="FS132" s="1502"/>
      <c r="FT132" s="1502"/>
      <c r="FU132" s="1502"/>
      <c r="FV132" s="1502"/>
      <c r="FW132" s="1502"/>
      <c r="FX132" s="1502"/>
      <c r="FY132" s="1502"/>
      <c r="FZ132" s="1502"/>
      <c r="GA132" s="1502"/>
      <c r="GB132" s="1502"/>
      <c r="GC132" s="1502"/>
      <c r="GD132" s="1502"/>
      <c r="GE132" s="1502"/>
      <c r="GF132" s="1502"/>
      <c r="GG132" s="1502"/>
      <c r="GH132" s="1502"/>
      <c r="GI132" s="1502"/>
      <c r="GJ132" s="1502"/>
      <c r="GK132" s="1502"/>
      <c r="GL132" s="1502"/>
      <c r="GM132" s="1502"/>
      <c r="GN132" s="1502"/>
      <c r="GO132" s="1502"/>
      <c r="GP132" s="1502"/>
      <c r="GQ132" s="1502"/>
      <c r="GR132" s="1502"/>
      <c r="GS132" s="1502"/>
      <c r="GT132" s="1502"/>
      <c r="GU132" s="1502"/>
      <c r="GV132" s="1502"/>
      <c r="GW132" s="1502"/>
      <c r="GX132" s="1502"/>
      <c r="GY132" s="1502"/>
      <c r="GZ132" s="1502"/>
      <c r="HA132" s="1502"/>
      <c r="HB132" s="1502"/>
      <c r="HC132" s="1502"/>
      <c r="HD132" s="1502"/>
      <c r="HE132" s="1502"/>
      <c r="HF132" s="1502"/>
      <c r="HG132" s="1502"/>
      <c r="HH132" s="1502"/>
      <c r="HI132" s="1502"/>
      <c r="HJ132" s="1502"/>
      <c r="HK132" s="1502"/>
      <c r="HL132" s="1502"/>
      <c r="HM132" s="1502"/>
      <c r="HN132" s="1502"/>
      <c r="HO132" s="1502"/>
      <c r="HP132" s="1502"/>
      <c r="HQ132" s="1502"/>
      <c r="HR132" s="1502"/>
      <c r="HS132" s="1502"/>
      <c r="HT132" s="1502"/>
      <c r="HU132" s="1502"/>
      <c r="HV132" s="1502"/>
      <c r="HW132" s="1502"/>
      <c r="HX132" s="1502"/>
      <c r="HY132" s="1502"/>
      <c r="HZ132" s="1502"/>
      <c r="IA132" s="1502"/>
      <c r="IB132" s="1502"/>
      <c r="IC132" s="1502"/>
      <c r="ID132" s="1502"/>
      <c r="IE132" s="1502"/>
      <c r="IF132" s="1502"/>
      <c r="IG132" s="1502"/>
      <c r="IH132" s="1502"/>
      <c r="II132" s="1502"/>
      <c r="IJ132" s="1502"/>
      <c r="IK132" s="1502"/>
      <c r="IL132" s="1502"/>
      <c r="IM132" s="1502"/>
      <c r="IN132" s="1502"/>
      <c r="IO132" s="1502"/>
      <c r="IP132" s="1502"/>
      <c r="IQ132" s="1502"/>
      <c r="IR132" s="1502"/>
      <c r="IS132" s="1502"/>
      <c r="IT132" s="1502"/>
      <c r="IU132" s="1502"/>
    </row>
    <row r="133" spans="1:255">
      <c r="A133" s="2093">
        <v>54</v>
      </c>
      <c r="B133" s="1484"/>
      <c r="C133" s="1484"/>
      <c r="D133" s="1484"/>
      <c r="E133" s="1826"/>
      <c r="F133" s="1483"/>
      <c r="G133" s="1484"/>
      <c r="H133" s="1484"/>
      <c r="I133" s="1484"/>
      <c r="J133" s="1484"/>
      <c r="K133" s="1798"/>
      <c r="L133" s="1798"/>
      <c r="M133" s="1837">
        <v>54</v>
      </c>
      <c r="N133" s="1483"/>
      <c r="O133" s="1798"/>
      <c r="P133" s="1798"/>
      <c r="Q133" s="1798"/>
      <c r="R133" s="1798">
        <f t="shared" si="2"/>
        <v>0</v>
      </c>
      <c r="S133" s="1837">
        <v>54</v>
      </c>
      <c r="T133" s="1502"/>
      <c r="U133" s="1502"/>
      <c r="V133" s="1502"/>
      <c r="W133" s="1502"/>
      <c r="X133" s="1502"/>
      <c r="Y133" s="1502"/>
      <c r="Z133" s="1502"/>
      <c r="AA133" s="1502"/>
      <c r="AB133" s="1502"/>
      <c r="AC133" s="1502"/>
      <c r="AD133" s="1502"/>
      <c r="AE133" s="1502"/>
      <c r="AF133" s="1502"/>
      <c r="AG133" s="1502"/>
      <c r="AH133" s="1502"/>
      <c r="AI133" s="1502"/>
      <c r="AJ133" s="1502"/>
      <c r="AK133" s="1502"/>
      <c r="AL133" s="1502"/>
      <c r="AM133" s="1502"/>
      <c r="AN133" s="1502"/>
      <c r="AO133" s="1502"/>
      <c r="AP133" s="1502"/>
      <c r="AQ133" s="1502"/>
      <c r="AR133" s="1502"/>
      <c r="AS133" s="1502"/>
      <c r="AT133" s="1502"/>
      <c r="AU133" s="1502"/>
      <c r="AV133" s="1502"/>
      <c r="AW133" s="1502"/>
      <c r="AX133" s="1502"/>
      <c r="AY133" s="1502"/>
      <c r="AZ133" s="1502"/>
      <c r="BA133" s="1502"/>
      <c r="BB133" s="1502"/>
      <c r="BC133" s="1502"/>
      <c r="BD133" s="1502"/>
      <c r="BE133" s="1502"/>
      <c r="BF133" s="1502"/>
      <c r="BG133" s="1502"/>
      <c r="BH133" s="1502"/>
      <c r="BI133" s="1502"/>
      <c r="BJ133" s="1502"/>
      <c r="BK133" s="1502"/>
      <c r="BL133" s="1502"/>
      <c r="BM133" s="1502"/>
      <c r="BN133" s="1502"/>
      <c r="BO133" s="1502"/>
      <c r="BP133" s="1502"/>
      <c r="BQ133" s="1502"/>
      <c r="BR133" s="1502"/>
      <c r="BS133" s="1502"/>
      <c r="BT133" s="1502"/>
      <c r="BU133" s="1502"/>
      <c r="BV133" s="1502"/>
      <c r="BW133" s="1502"/>
      <c r="BX133" s="1502"/>
      <c r="BY133" s="1502"/>
      <c r="BZ133" s="1502"/>
      <c r="CA133" s="1502"/>
      <c r="CB133" s="1502"/>
      <c r="CC133" s="1502"/>
      <c r="CD133" s="1502"/>
      <c r="CE133" s="1502"/>
      <c r="CF133" s="1502"/>
      <c r="CG133" s="1502"/>
      <c r="CH133" s="1502"/>
      <c r="CI133" s="1502"/>
      <c r="CJ133" s="1502"/>
      <c r="CK133" s="1502"/>
      <c r="CL133" s="1502"/>
      <c r="CM133" s="1502"/>
      <c r="CN133" s="1502"/>
      <c r="CO133" s="1502"/>
      <c r="CP133" s="1502"/>
      <c r="CQ133" s="1502"/>
      <c r="CR133" s="1502"/>
      <c r="CS133" s="1502"/>
      <c r="CT133" s="1502"/>
      <c r="CU133" s="1502"/>
      <c r="CV133" s="1502"/>
      <c r="CW133" s="1502"/>
      <c r="CX133" s="1502"/>
      <c r="CY133" s="1502"/>
      <c r="CZ133" s="1502"/>
      <c r="DA133" s="1502"/>
      <c r="DB133" s="1502"/>
      <c r="DC133" s="1502"/>
      <c r="DD133" s="1502"/>
      <c r="DE133" s="1502"/>
      <c r="DF133" s="1502"/>
      <c r="DG133" s="1502"/>
      <c r="DH133" s="1502"/>
      <c r="DI133" s="1502"/>
      <c r="DJ133" s="1502"/>
      <c r="DK133" s="1502"/>
      <c r="DL133" s="1502"/>
      <c r="DM133" s="1502"/>
      <c r="DN133" s="1502"/>
      <c r="DO133" s="1502"/>
      <c r="DP133" s="1502"/>
      <c r="DQ133" s="1502"/>
      <c r="DR133" s="1502"/>
      <c r="DS133" s="1502"/>
      <c r="DT133" s="1502"/>
      <c r="DU133" s="1502"/>
      <c r="DV133" s="1502"/>
      <c r="DW133" s="1502"/>
      <c r="DX133" s="1502"/>
      <c r="DY133" s="1502"/>
      <c r="DZ133" s="1502"/>
      <c r="EA133" s="1502"/>
      <c r="EB133" s="1502"/>
      <c r="EC133" s="1502"/>
      <c r="ED133" s="1502"/>
      <c r="EE133" s="1502"/>
      <c r="EF133" s="1502"/>
      <c r="EG133" s="1502"/>
      <c r="EH133" s="1502"/>
      <c r="EI133" s="1502"/>
      <c r="EJ133" s="1502"/>
      <c r="EK133" s="1502"/>
      <c r="EL133" s="1502"/>
      <c r="EM133" s="1502"/>
      <c r="EN133" s="1502"/>
      <c r="EO133" s="1502"/>
      <c r="EP133" s="1502"/>
      <c r="EQ133" s="1502"/>
      <c r="ER133" s="1502"/>
      <c r="ES133" s="1502"/>
      <c r="ET133" s="1502"/>
      <c r="EU133" s="1502"/>
      <c r="EV133" s="1502"/>
      <c r="EW133" s="1502"/>
      <c r="EX133" s="1502"/>
      <c r="EY133" s="1502"/>
      <c r="EZ133" s="1502"/>
      <c r="FA133" s="1502"/>
      <c r="FB133" s="1502"/>
      <c r="FC133" s="1502"/>
      <c r="FD133" s="1502"/>
      <c r="FE133" s="1502"/>
      <c r="FF133" s="1502"/>
      <c r="FG133" s="1502"/>
      <c r="FH133" s="1502"/>
      <c r="FI133" s="1502"/>
      <c r="FJ133" s="1502"/>
      <c r="FK133" s="1502"/>
      <c r="FL133" s="1502"/>
      <c r="FM133" s="1502"/>
      <c r="FN133" s="1502"/>
      <c r="FO133" s="1502"/>
      <c r="FP133" s="1502"/>
      <c r="FQ133" s="1502"/>
      <c r="FR133" s="1502"/>
      <c r="FS133" s="1502"/>
      <c r="FT133" s="1502"/>
      <c r="FU133" s="1502"/>
      <c r="FV133" s="1502"/>
      <c r="FW133" s="1502"/>
      <c r="FX133" s="1502"/>
      <c r="FY133" s="1502"/>
      <c r="FZ133" s="1502"/>
      <c r="GA133" s="1502"/>
      <c r="GB133" s="1502"/>
      <c r="GC133" s="1502"/>
      <c r="GD133" s="1502"/>
      <c r="GE133" s="1502"/>
      <c r="GF133" s="1502"/>
      <c r="GG133" s="1502"/>
      <c r="GH133" s="1502"/>
      <c r="GI133" s="1502"/>
      <c r="GJ133" s="1502"/>
      <c r="GK133" s="1502"/>
      <c r="GL133" s="1502"/>
      <c r="GM133" s="1502"/>
      <c r="GN133" s="1502"/>
      <c r="GO133" s="1502"/>
      <c r="GP133" s="1502"/>
      <c r="GQ133" s="1502"/>
      <c r="GR133" s="1502"/>
      <c r="GS133" s="1502"/>
      <c r="GT133" s="1502"/>
      <c r="GU133" s="1502"/>
      <c r="GV133" s="1502"/>
      <c r="GW133" s="1502"/>
      <c r="GX133" s="1502"/>
      <c r="GY133" s="1502"/>
      <c r="GZ133" s="1502"/>
      <c r="HA133" s="1502"/>
      <c r="HB133" s="1502"/>
      <c r="HC133" s="1502"/>
      <c r="HD133" s="1502"/>
      <c r="HE133" s="1502"/>
      <c r="HF133" s="1502"/>
      <c r="HG133" s="1502"/>
      <c r="HH133" s="1502"/>
      <c r="HI133" s="1502"/>
      <c r="HJ133" s="1502"/>
      <c r="HK133" s="1502"/>
      <c r="HL133" s="1502"/>
      <c r="HM133" s="1502"/>
      <c r="HN133" s="1502"/>
      <c r="HO133" s="1502"/>
      <c r="HP133" s="1502"/>
      <c r="HQ133" s="1502"/>
      <c r="HR133" s="1502"/>
      <c r="HS133" s="1502"/>
      <c r="HT133" s="1502"/>
      <c r="HU133" s="1502"/>
      <c r="HV133" s="1502"/>
      <c r="HW133" s="1502"/>
      <c r="HX133" s="1502"/>
      <c r="HY133" s="1502"/>
      <c r="HZ133" s="1502"/>
      <c r="IA133" s="1502"/>
      <c r="IB133" s="1502"/>
      <c r="IC133" s="1502"/>
      <c r="ID133" s="1502"/>
      <c r="IE133" s="1502"/>
      <c r="IF133" s="1502"/>
      <c r="IG133" s="1502"/>
      <c r="IH133" s="1502"/>
      <c r="II133" s="1502"/>
      <c r="IJ133" s="1502"/>
      <c r="IK133" s="1502"/>
      <c r="IL133" s="1502"/>
      <c r="IM133" s="1502"/>
      <c r="IN133" s="1502"/>
      <c r="IO133" s="1502"/>
      <c r="IP133" s="1502"/>
      <c r="IQ133" s="1502"/>
      <c r="IR133" s="1502"/>
      <c r="IS133" s="1502"/>
      <c r="IT133" s="1502"/>
      <c r="IU133" s="1502"/>
    </row>
    <row r="134" spans="1:255">
      <c r="A134" s="2093">
        <v>55</v>
      </c>
      <c r="B134" s="1484"/>
      <c r="C134" s="1484"/>
      <c r="D134" s="1484"/>
      <c r="E134" s="1826"/>
      <c r="F134" s="1483"/>
      <c r="G134" s="1484"/>
      <c r="H134" s="1484"/>
      <c r="I134" s="1484"/>
      <c r="J134" s="1484"/>
      <c r="K134" s="1798"/>
      <c r="L134" s="1798"/>
      <c r="M134" s="1837">
        <v>55</v>
      </c>
      <c r="N134" s="1483"/>
      <c r="O134" s="1798"/>
      <c r="P134" s="1798"/>
      <c r="Q134" s="1798"/>
      <c r="R134" s="1798">
        <f t="shared" si="2"/>
        <v>0</v>
      </c>
      <c r="S134" s="1837">
        <v>55</v>
      </c>
      <c r="T134" s="1502"/>
      <c r="U134" s="1502"/>
      <c r="V134" s="1502"/>
      <c r="W134" s="1502"/>
      <c r="X134" s="1502"/>
      <c r="Y134" s="1502"/>
      <c r="Z134" s="1502"/>
      <c r="AA134" s="1502"/>
      <c r="AB134" s="1502"/>
      <c r="AC134" s="1502"/>
      <c r="AD134" s="1502"/>
      <c r="AE134" s="1502"/>
      <c r="AF134" s="1502"/>
      <c r="AG134" s="1502"/>
      <c r="AH134" s="1502"/>
      <c r="AI134" s="1502"/>
      <c r="AJ134" s="1502"/>
      <c r="AK134" s="1502"/>
      <c r="AL134" s="1502"/>
      <c r="AM134" s="1502"/>
      <c r="AN134" s="1502"/>
      <c r="AO134" s="1502"/>
      <c r="AP134" s="1502"/>
      <c r="AQ134" s="1502"/>
      <c r="AR134" s="1502"/>
      <c r="AS134" s="1502"/>
      <c r="AT134" s="1502"/>
      <c r="AU134" s="1502"/>
      <c r="AV134" s="1502"/>
      <c r="AW134" s="1502"/>
      <c r="AX134" s="1502"/>
      <c r="AY134" s="1502"/>
      <c r="AZ134" s="1502"/>
      <c r="BA134" s="1502"/>
      <c r="BB134" s="1502"/>
      <c r="BC134" s="1502"/>
      <c r="BD134" s="1502"/>
      <c r="BE134" s="1502"/>
      <c r="BF134" s="1502"/>
      <c r="BG134" s="1502"/>
      <c r="BH134" s="1502"/>
      <c r="BI134" s="1502"/>
      <c r="BJ134" s="1502"/>
      <c r="BK134" s="1502"/>
      <c r="BL134" s="1502"/>
      <c r="BM134" s="1502"/>
      <c r="BN134" s="1502"/>
      <c r="BO134" s="1502"/>
      <c r="BP134" s="1502"/>
      <c r="BQ134" s="1502"/>
      <c r="BR134" s="1502"/>
      <c r="BS134" s="1502"/>
      <c r="BT134" s="1502"/>
      <c r="BU134" s="1502"/>
      <c r="BV134" s="1502"/>
      <c r="BW134" s="1502"/>
      <c r="BX134" s="1502"/>
      <c r="BY134" s="1502"/>
      <c r="BZ134" s="1502"/>
      <c r="CA134" s="1502"/>
      <c r="CB134" s="1502"/>
      <c r="CC134" s="1502"/>
      <c r="CD134" s="1502"/>
      <c r="CE134" s="1502"/>
      <c r="CF134" s="1502"/>
      <c r="CG134" s="1502"/>
      <c r="CH134" s="1502"/>
      <c r="CI134" s="1502"/>
      <c r="CJ134" s="1502"/>
      <c r="CK134" s="1502"/>
      <c r="CL134" s="1502"/>
      <c r="CM134" s="1502"/>
      <c r="CN134" s="1502"/>
      <c r="CO134" s="1502"/>
      <c r="CP134" s="1502"/>
      <c r="CQ134" s="1502"/>
      <c r="CR134" s="1502"/>
      <c r="CS134" s="1502"/>
      <c r="CT134" s="1502"/>
      <c r="CU134" s="1502"/>
      <c r="CV134" s="1502"/>
      <c r="CW134" s="1502"/>
      <c r="CX134" s="1502"/>
      <c r="CY134" s="1502"/>
      <c r="CZ134" s="1502"/>
      <c r="DA134" s="1502"/>
      <c r="DB134" s="1502"/>
      <c r="DC134" s="1502"/>
      <c r="DD134" s="1502"/>
      <c r="DE134" s="1502"/>
      <c r="DF134" s="1502"/>
      <c r="DG134" s="1502"/>
      <c r="DH134" s="1502"/>
      <c r="DI134" s="1502"/>
      <c r="DJ134" s="1502"/>
      <c r="DK134" s="1502"/>
      <c r="DL134" s="1502"/>
      <c r="DM134" s="1502"/>
      <c r="DN134" s="1502"/>
      <c r="DO134" s="1502"/>
      <c r="DP134" s="1502"/>
      <c r="DQ134" s="1502"/>
      <c r="DR134" s="1502"/>
      <c r="DS134" s="1502"/>
      <c r="DT134" s="1502"/>
      <c r="DU134" s="1502"/>
      <c r="DV134" s="1502"/>
      <c r="DW134" s="1502"/>
      <c r="DX134" s="1502"/>
      <c r="DY134" s="1502"/>
      <c r="DZ134" s="1502"/>
      <c r="EA134" s="1502"/>
      <c r="EB134" s="1502"/>
      <c r="EC134" s="1502"/>
      <c r="ED134" s="1502"/>
      <c r="EE134" s="1502"/>
      <c r="EF134" s="1502"/>
      <c r="EG134" s="1502"/>
      <c r="EH134" s="1502"/>
      <c r="EI134" s="1502"/>
      <c r="EJ134" s="1502"/>
      <c r="EK134" s="1502"/>
      <c r="EL134" s="1502"/>
      <c r="EM134" s="1502"/>
      <c r="EN134" s="1502"/>
      <c r="EO134" s="1502"/>
      <c r="EP134" s="1502"/>
      <c r="EQ134" s="1502"/>
      <c r="ER134" s="1502"/>
      <c r="ES134" s="1502"/>
      <c r="ET134" s="1502"/>
      <c r="EU134" s="1502"/>
      <c r="EV134" s="1502"/>
      <c r="EW134" s="1502"/>
      <c r="EX134" s="1502"/>
      <c r="EY134" s="1502"/>
      <c r="EZ134" s="1502"/>
      <c r="FA134" s="1502"/>
      <c r="FB134" s="1502"/>
      <c r="FC134" s="1502"/>
      <c r="FD134" s="1502"/>
      <c r="FE134" s="1502"/>
      <c r="FF134" s="1502"/>
      <c r="FG134" s="1502"/>
      <c r="FH134" s="1502"/>
      <c r="FI134" s="1502"/>
      <c r="FJ134" s="1502"/>
      <c r="FK134" s="1502"/>
      <c r="FL134" s="1502"/>
      <c r="FM134" s="1502"/>
      <c r="FN134" s="1502"/>
      <c r="FO134" s="1502"/>
      <c r="FP134" s="1502"/>
      <c r="FQ134" s="1502"/>
      <c r="FR134" s="1502"/>
      <c r="FS134" s="1502"/>
      <c r="FT134" s="1502"/>
      <c r="FU134" s="1502"/>
      <c r="FV134" s="1502"/>
      <c r="FW134" s="1502"/>
      <c r="FX134" s="1502"/>
      <c r="FY134" s="1502"/>
      <c r="FZ134" s="1502"/>
      <c r="GA134" s="1502"/>
      <c r="GB134" s="1502"/>
      <c r="GC134" s="1502"/>
      <c r="GD134" s="1502"/>
      <c r="GE134" s="1502"/>
      <c r="GF134" s="1502"/>
      <c r="GG134" s="1502"/>
      <c r="GH134" s="1502"/>
      <c r="GI134" s="1502"/>
      <c r="GJ134" s="1502"/>
      <c r="GK134" s="1502"/>
      <c r="GL134" s="1502"/>
      <c r="GM134" s="1502"/>
      <c r="GN134" s="1502"/>
      <c r="GO134" s="1502"/>
      <c r="GP134" s="1502"/>
      <c r="GQ134" s="1502"/>
      <c r="GR134" s="1502"/>
      <c r="GS134" s="1502"/>
      <c r="GT134" s="1502"/>
      <c r="GU134" s="1502"/>
      <c r="GV134" s="1502"/>
      <c r="GW134" s="1502"/>
      <c r="GX134" s="1502"/>
      <c r="GY134" s="1502"/>
      <c r="GZ134" s="1502"/>
      <c r="HA134" s="1502"/>
      <c r="HB134" s="1502"/>
      <c r="HC134" s="1502"/>
      <c r="HD134" s="1502"/>
      <c r="HE134" s="1502"/>
      <c r="HF134" s="1502"/>
      <c r="HG134" s="1502"/>
      <c r="HH134" s="1502"/>
      <c r="HI134" s="1502"/>
      <c r="HJ134" s="1502"/>
      <c r="HK134" s="1502"/>
      <c r="HL134" s="1502"/>
      <c r="HM134" s="1502"/>
      <c r="HN134" s="1502"/>
      <c r="HO134" s="1502"/>
      <c r="HP134" s="1502"/>
      <c r="HQ134" s="1502"/>
      <c r="HR134" s="1502"/>
      <c r="HS134" s="1502"/>
      <c r="HT134" s="1502"/>
      <c r="HU134" s="1502"/>
      <c r="HV134" s="1502"/>
      <c r="HW134" s="1502"/>
      <c r="HX134" s="1502"/>
      <c r="HY134" s="1502"/>
      <c r="HZ134" s="1502"/>
      <c r="IA134" s="1502"/>
      <c r="IB134" s="1502"/>
      <c r="IC134" s="1502"/>
      <c r="ID134" s="1502"/>
      <c r="IE134" s="1502"/>
      <c r="IF134" s="1502"/>
      <c r="IG134" s="1502"/>
      <c r="IH134" s="1502"/>
      <c r="II134" s="1502"/>
      <c r="IJ134" s="1502"/>
      <c r="IK134" s="1502"/>
      <c r="IL134" s="1502"/>
      <c r="IM134" s="1502"/>
      <c r="IN134" s="1502"/>
      <c r="IO134" s="1502"/>
      <c r="IP134" s="1502"/>
      <c r="IQ134" s="1502"/>
      <c r="IR134" s="1502"/>
      <c r="IS134" s="1502"/>
      <c r="IT134" s="1502"/>
      <c r="IU134" s="1502"/>
    </row>
    <row r="135" spans="1:255">
      <c r="A135" s="2093">
        <v>56</v>
      </c>
      <c r="B135" s="1484"/>
      <c r="C135" s="1484"/>
      <c r="D135" s="1484"/>
      <c r="E135" s="1826"/>
      <c r="F135" s="1483"/>
      <c r="G135" s="1484"/>
      <c r="H135" s="1484"/>
      <c r="I135" s="1484"/>
      <c r="J135" s="1484"/>
      <c r="K135" s="1798"/>
      <c r="L135" s="1798"/>
      <c r="M135" s="1837">
        <v>56</v>
      </c>
      <c r="N135" s="1483"/>
      <c r="O135" s="1798"/>
      <c r="P135" s="1798"/>
      <c r="Q135" s="1798"/>
      <c r="R135" s="1798">
        <f t="shared" si="2"/>
        <v>0</v>
      </c>
      <c r="S135" s="1837">
        <v>56</v>
      </c>
      <c r="T135" s="1502"/>
      <c r="U135" s="1502"/>
      <c r="V135" s="1502"/>
      <c r="W135" s="1502"/>
      <c r="X135" s="1502"/>
      <c r="Y135" s="1502"/>
      <c r="Z135" s="1502"/>
      <c r="AA135" s="1502"/>
      <c r="AB135" s="1502"/>
      <c r="AC135" s="1502"/>
      <c r="AD135" s="1502"/>
      <c r="AE135" s="1502"/>
      <c r="AF135" s="1502"/>
      <c r="AG135" s="1502"/>
      <c r="AH135" s="1502"/>
      <c r="AI135" s="1502"/>
      <c r="AJ135" s="1502"/>
      <c r="AK135" s="1502"/>
      <c r="AL135" s="1502"/>
      <c r="AM135" s="1502"/>
      <c r="AN135" s="1502"/>
      <c r="AO135" s="1502"/>
      <c r="AP135" s="1502"/>
      <c r="AQ135" s="1502"/>
      <c r="AR135" s="1502"/>
      <c r="AS135" s="1502"/>
      <c r="AT135" s="1502"/>
      <c r="AU135" s="1502"/>
      <c r="AV135" s="1502"/>
      <c r="AW135" s="1502"/>
      <c r="AX135" s="1502"/>
      <c r="AY135" s="1502"/>
      <c r="AZ135" s="1502"/>
      <c r="BA135" s="1502"/>
      <c r="BB135" s="1502"/>
      <c r="BC135" s="1502"/>
      <c r="BD135" s="1502"/>
      <c r="BE135" s="1502"/>
      <c r="BF135" s="1502"/>
      <c r="BG135" s="1502"/>
      <c r="BH135" s="1502"/>
      <c r="BI135" s="1502"/>
      <c r="BJ135" s="1502"/>
      <c r="BK135" s="1502"/>
      <c r="BL135" s="1502"/>
      <c r="BM135" s="1502"/>
      <c r="BN135" s="1502"/>
      <c r="BO135" s="1502"/>
      <c r="BP135" s="1502"/>
      <c r="BQ135" s="1502"/>
      <c r="BR135" s="1502"/>
      <c r="BS135" s="1502"/>
      <c r="BT135" s="1502"/>
      <c r="BU135" s="1502"/>
      <c r="BV135" s="1502"/>
      <c r="BW135" s="1502"/>
      <c r="BX135" s="1502"/>
      <c r="BY135" s="1502"/>
      <c r="BZ135" s="1502"/>
      <c r="CA135" s="1502"/>
      <c r="CB135" s="1502"/>
      <c r="CC135" s="1502"/>
      <c r="CD135" s="1502"/>
      <c r="CE135" s="1502"/>
      <c r="CF135" s="1502"/>
      <c r="CG135" s="1502"/>
      <c r="CH135" s="1502"/>
      <c r="CI135" s="1502"/>
      <c r="CJ135" s="1502"/>
      <c r="CK135" s="1502"/>
      <c r="CL135" s="1502"/>
      <c r="CM135" s="1502"/>
      <c r="CN135" s="1502"/>
      <c r="CO135" s="1502"/>
      <c r="CP135" s="1502"/>
      <c r="CQ135" s="1502"/>
      <c r="CR135" s="1502"/>
      <c r="CS135" s="1502"/>
      <c r="CT135" s="1502"/>
      <c r="CU135" s="1502"/>
      <c r="CV135" s="1502"/>
      <c r="CW135" s="1502"/>
      <c r="CX135" s="1502"/>
      <c r="CY135" s="1502"/>
      <c r="CZ135" s="1502"/>
      <c r="DA135" s="1502"/>
      <c r="DB135" s="1502"/>
      <c r="DC135" s="1502"/>
      <c r="DD135" s="1502"/>
      <c r="DE135" s="1502"/>
      <c r="DF135" s="1502"/>
      <c r="DG135" s="1502"/>
      <c r="DH135" s="1502"/>
      <c r="DI135" s="1502"/>
      <c r="DJ135" s="1502"/>
      <c r="DK135" s="1502"/>
      <c r="DL135" s="1502"/>
      <c r="DM135" s="1502"/>
      <c r="DN135" s="1502"/>
      <c r="DO135" s="1502"/>
      <c r="DP135" s="1502"/>
      <c r="DQ135" s="1502"/>
      <c r="DR135" s="1502"/>
      <c r="DS135" s="1502"/>
      <c r="DT135" s="1502"/>
      <c r="DU135" s="1502"/>
      <c r="DV135" s="1502"/>
      <c r="DW135" s="1502"/>
      <c r="DX135" s="1502"/>
      <c r="DY135" s="1502"/>
      <c r="DZ135" s="1502"/>
      <c r="EA135" s="1502"/>
      <c r="EB135" s="1502"/>
      <c r="EC135" s="1502"/>
      <c r="ED135" s="1502"/>
      <c r="EE135" s="1502"/>
      <c r="EF135" s="1502"/>
      <c r="EG135" s="1502"/>
      <c r="EH135" s="1502"/>
      <c r="EI135" s="1502"/>
      <c r="EJ135" s="1502"/>
      <c r="EK135" s="1502"/>
      <c r="EL135" s="1502"/>
      <c r="EM135" s="1502"/>
      <c r="EN135" s="1502"/>
      <c r="EO135" s="1502"/>
      <c r="EP135" s="1502"/>
      <c r="EQ135" s="1502"/>
      <c r="ER135" s="1502"/>
      <c r="ES135" s="1502"/>
      <c r="ET135" s="1502"/>
      <c r="EU135" s="1502"/>
      <c r="EV135" s="1502"/>
      <c r="EW135" s="1502"/>
      <c r="EX135" s="1502"/>
      <c r="EY135" s="1502"/>
      <c r="EZ135" s="1502"/>
      <c r="FA135" s="1502"/>
      <c r="FB135" s="1502"/>
      <c r="FC135" s="1502"/>
      <c r="FD135" s="1502"/>
      <c r="FE135" s="1502"/>
      <c r="FF135" s="1502"/>
      <c r="FG135" s="1502"/>
      <c r="FH135" s="1502"/>
      <c r="FI135" s="1502"/>
      <c r="FJ135" s="1502"/>
      <c r="FK135" s="1502"/>
      <c r="FL135" s="1502"/>
      <c r="FM135" s="1502"/>
      <c r="FN135" s="1502"/>
      <c r="FO135" s="1502"/>
      <c r="FP135" s="1502"/>
      <c r="FQ135" s="1502"/>
      <c r="FR135" s="1502"/>
      <c r="FS135" s="1502"/>
      <c r="FT135" s="1502"/>
      <c r="FU135" s="1502"/>
      <c r="FV135" s="1502"/>
      <c r="FW135" s="1502"/>
      <c r="FX135" s="1502"/>
      <c r="FY135" s="1502"/>
      <c r="FZ135" s="1502"/>
      <c r="GA135" s="1502"/>
      <c r="GB135" s="1502"/>
      <c r="GC135" s="1502"/>
      <c r="GD135" s="1502"/>
      <c r="GE135" s="1502"/>
      <c r="GF135" s="1502"/>
      <c r="GG135" s="1502"/>
      <c r="GH135" s="1502"/>
      <c r="GI135" s="1502"/>
      <c r="GJ135" s="1502"/>
      <c r="GK135" s="1502"/>
      <c r="GL135" s="1502"/>
      <c r="GM135" s="1502"/>
      <c r="GN135" s="1502"/>
      <c r="GO135" s="1502"/>
      <c r="GP135" s="1502"/>
      <c r="GQ135" s="1502"/>
      <c r="GR135" s="1502"/>
      <c r="GS135" s="1502"/>
      <c r="GT135" s="1502"/>
      <c r="GU135" s="1502"/>
      <c r="GV135" s="1502"/>
      <c r="GW135" s="1502"/>
      <c r="GX135" s="1502"/>
      <c r="GY135" s="1502"/>
      <c r="GZ135" s="1502"/>
      <c r="HA135" s="1502"/>
      <c r="HB135" s="1502"/>
      <c r="HC135" s="1502"/>
      <c r="HD135" s="1502"/>
      <c r="HE135" s="1502"/>
      <c r="HF135" s="1502"/>
      <c r="HG135" s="1502"/>
      <c r="HH135" s="1502"/>
      <c r="HI135" s="1502"/>
      <c r="HJ135" s="1502"/>
      <c r="HK135" s="1502"/>
      <c r="HL135" s="1502"/>
      <c r="HM135" s="1502"/>
      <c r="HN135" s="1502"/>
      <c r="HO135" s="1502"/>
      <c r="HP135" s="1502"/>
      <c r="HQ135" s="1502"/>
      <c r="HR135" s="1502"/>
      <c r="HS135" s="1502"/>
      <c r="HT135" s="1502"/>
      <c r="HU135" s="1502"/>
      <c r="HV135" s="1502"/>
      <c r="HW135" s="1502"/>
      <c r="HX135" s="1502"/>
      <c r="HY135" s="1502"/>
      <c r="HZ135" s="1502"/>
      <c r="IA135" s="1502"/>
      <c r="IB135" s="1502"/>
      <c r="IC135" s="1502"/>
      <c r="ID135" s="1502"/>
      <c r="IE135" s="1502"/>
      <c r="IF135" s="1502"/>
      <c r="IG135" s="1502"/>
      <c r="IH135" s="1502"/>
      <c r="II135" s="1502"/>
      <c r="IJ135" s="1502"/>
      <c r="IK135" s="1502"/>
      <c r="IL135" s="1502"/>
      <c r="IM135" s="1502"/>
      <c r="IN135" s="1502"/>
      <c r="IO135" s="1502"/>
      <c r="IP135" s="1502"/>
      <c r="IQ135" s="1502"/>
      <c r="IR135" s="1502"/>
      <c r="IS135" s="1502"/>
      <c r="IT135" s="1502"/>
      <c r="IU135" s="1502"/>
    </row>
    <row r="136" spans="1:255">
      <c r="A136" s="2093">
        <v>57</v>
      </c>
      <c r="B136" s="1484"/>
      <c r="C136" s="1484"/>
      <c r="D136" s="1484"/>
      <c r="E136" s="1826"/>
      <c r="F136" s="1483"/>
      <c r="G136" s="1484"/>
      <c r="H136" s="1484"/>
      <c r="I136" s="1484"/>
      <c r="J136" s="1484"/>
      <c r="K136" s="1798"/>
      <c r="L136" s="1798"/>
      <c r="M136" s="1837">
        <v>57</v>
      </c>
      <c r="N136" s="1483"/>
      <c r="O136" s="1798"/>
      <c r="P136" s="1798"/>
      <c r="Q136" s="1798"/>
      <c r="R136" s="1798">
        <f t="shared" si="2"/>
        <v>0</v>
      </c>
      <c r="S136" s="1837">
        <v>57</v>
      </c>
      <c r="T136" s="1502"/>
      <c r="U136" s="1502"/>
      <c r="V136" s="1502"/>
      <c r="W136" s="1502"/>
      <c r="X136" s="1502"/>
      <c r="Y136" s="1502"/>
      <c r="Z136" s="1502"/>
      <c r="AA136" s="1502"/>
      <c r="AB136" s="1502"/>
      <c r="AC136" s="1502"/>
      <c r="AD136" s="1502"/>
      <c r="AE136" s="1502"/>
      <c r="AF136" s="1502"/>
      <c r="AG136" s="1502"/>
      <c r="AH136" s="1502"/>
      <c r="AI136" s="1502"/>
      <c r="AJ136" s="1502"/>
      <c r="AK136" s="1502"/>
      <c r="AL136" s="1502"/>
      <c r="AM136" s="1502"/>
      <c r="AN136" s="1502"/>
      <c r="AO136" s="1502"/>
      <c r="AP136" s="1502"/>
      <c r="AQ136" s="1502"/>
      <c r="AR136" s="1502"/>
      <c r="AS136" s="1502"/>
      <c r="AT136" s="1502"/>
      <c r="AU136" s="1502"/>
      <c r="AV136" s="1502"/>
      <c r="AW136" s="1502"/>
      <c r="AX136" s="1502"/>
      <c r="AY136" s="1502"/>
      <c r="AZ136" s="1502"/>
      <c r="BA136" s="1502"/>
      <c r="BB136" s="1502"/>
      <c r="BC136" s="1502"/>
      <c r="BD136" s="1502"/>
      <c r="BE136" s="1502"/>
      <c r="BF136" s="1502"/>
      <c r="BG136" s="1502"/>
      <c r="BH136" s="1502"/>
      <c r="BI136" s="1502"/>
      <c r="BJ136" s="1502"/>
      <c r="BK136" s="1502"/>
      <c r="BL136" s="1502"/>
      <c r="BM136" s="1502"/>
      <c r="BN136" s="1502"/>
      <c r="BO136" s="1502"/>
      <c r="BP136" s="1502"/>
      <c r="BQ136" s="1502"/>
      <c r="BR136" s="1502"/>
      <c r="BS136" s="1502"/>
      <c r="BT136" s="1502"/>
      <c r="BU136" s="1502"/>
      <c r="BV136" s="1502"/>
      <c r="BW136" s="1502"/>
      <c r="BX136" s="1502"/>
      <c r="BY136" s="1502"/>
      <c r="BZ136" s="1502"/>
      <c r="CA136" s="1502"/>
      <c r="CB136" s="1502"/>
      <c r="CC136" s="1502"/>
      <c r="CD136" s="1502"/>
      <c r="CE136" s="1502"/>
      <c r="CF136" s="1502"/>
      <c r="CG136" s="1502"/>
      <c r="CH136" s="1502"/>
      <c r="CI136" s="1502"/>
      <c r="CJ136" s="1502"/>
      <c r="CK136" s="1502"/>
      <c r="CL136" s="1502"/>
      <c r="CM136" s="1502"/>
      <c r="CN136" s="1502"/>
      <c r="CO136" s="1502"/>
      <c r="CP136" s="1502"/>
      <c r="CQ136" s="1502"/>
      <c r="CR136" s="1502"/>
      <c r="CS136" s="1502"/>
      <c r="CT136" s="1502"/>
      <c r="CU136" s="1502"/>
      <c r="CV136" s="1502"/>
      <c r="CW136" s="1502"/>
      <c r="CX136" s="1502"/>
      <c r="CY136" s="1502"/>
      <c r="CZ136" s="1502"/>
      <c r="DA136" s="1502"/>
      <c r="DB136" s="1502"/>
      <c r="DC136" s="1502"/>
      <c r="DD136" s="1502"/>
      <c r="DE136" s="1502"/>
      <c r="DF136" s="1502"/>
      <c r="DG136" s="1502"/>
      <c r="DH136" s="1502"/>
      <c r="DI136" s="1502"/>
      <c r="DJ136" s="1502"/>
      <c r="DK136" s="1502"/>
      <c r="DL136" s="1502"/>
      <c r="DM136" s="1502"/>
      <c r="DN136" s="1502"/>
      <c r="DO136" s="1502"/>
      <c r="DP136" s="1502"/>
      <c r="DQ136" s="1502"/>
      <c r="DR136" s="1502"/>
      <c r="DS136" s="1502"/>
      <c r="DT136" s="1502"/>
      <c r="DU136" s="1502"/>
      <c r="DV136" s="1502"/>
      <c r="DW136" s="1502"/>
      <c r="DX136" s="1502"/>
      <c r="DY136" s="1502"/>
      <c r="DZ136" s="1502"/>
      <c r="EA136" s="1502"/>
      <c r="EB136" s="1502"/>
      <c r="EC136" s="1502"/>
      <c r="ED136" s="1502"/>
      <c r="EE136" s="1502"/>
      <c r="EF136" s="1502"/>
      <c r="EG136" s="1502"/>
      <c r="EH136" s="1502"/>
      <c r="EI136" s="1502"/>
      <c r="EJ136" s="1502"/>
      <c r="EK136" s="1502"/>
      <c r="EL136" s="1502"/>
      <c r="EM136" s="1502"/>
      <c r="EN136" s="1502"/>
      <c r="EO136" s="1502"/>
      <c r="EP136" s="1502"/>
      <c r="EQ136" s="1502"/>
      <c r="ER136" s="1502"/>
      <c r="ES136" s="1502"/>
      <c r="ET136" s="1502"/>
      <c r="EU136" s="1502"/>
      <c r="EV136" s="1502"/>
      <c r="EW136" s="1502"/>
      <c r="EX136" s="1502"/>
      <c r="EY136" s="1502"/>
      <c r="EZ136" s="1502"/>
      <c r="FA136" s="1502"/>
      <c r="FB136" s="1502"/>
      <c r="FC136" s="1502"/>
      <c r="FD136" s="1502"/>
      <c r="FE136" s="1502"/>
      <c r="FF136" s="1502"/>
      <c r="FG136" s="1502"/>
      <c r="FH136" s="1502"/>
      <c r="FI136" s="1502"/>
      <c r="FJ136" s="1502"/>
      <c r="FK136" s="1502"/>
      <c r="FL136" s="1502"/>
      <c r="FM136" s="1502"/>
      <c r="FN136" s="1502"/>
      <c r="FO136" s="1502"/>
      <c r="FP136" s="1502"/>
      <c r="FQ136" s="1502"/>
      <c r="FR136" s="1502"/>
      <c r="FS136" s="1502"/>
      <c r="FT136" s="1502"/>
      <c r="FU136" s="1502"/>
      <c r="FV136" s="1502"/>
      <c r="FW136" s="1502"/>
      <c r="FX136" s="1502"/>
      <c r="FY136" s="1502"/>
      <c r="FZ136" s="1502"/>
      <c r="GA136" s="1502"/>
      <c r="GB136" s="1502"/>
      <c r="GC136" s="1502"/>
      <c r="GD136" s="1502"/>
      <c r="GE136" s="1502"/>
      <c r="GF136" s="1502"/>
      <c r="GG136" s="1502"/>
      <c r="GH136" s="1502"/>
      <c r="GI136" s="1502"/>
      <c r="GJ136" s="1502"/>
      <c r="GK136" s="1502"/>
      <c r="GL136" s="1502"/>
      <c r="GM136" s="1502"/>
      <c r="GN136" s="1502"/>
      <c r="GO136" s="1502"/>
      <c r="GP136" s="1502"/>
      <c r="GQ136" s="1502"/>
      <c r="GR136" s="1502"/>
      <c r="GS136" s="1502"/>
      <c r="GT136" s="1502"/>
      <c r="GU136" s="1502"/>
      <c r="GV136" s="1502"/>
      <c r="GW136" s="1502"/>
      <c r="GX136" s="1502"/>
      <c r="GY136" s="1502"/>
      <c r="GZ136" s="1502"/>
      <c r="HA136" s="1502"/>
      <c r="HB136" s="1502"/>
      <c r="HC136" s="1502"/>
      <c r="HD136" s="1502"/>
      <c r="HE136" s="1502"/>
      <c r="HF136" s="1502"/>
      <c r="HG136" s="1502"/>
      <c r="HH136" s="1502"/>
      <c r="HI136" s="1502"/>
      <c r="HJ136" s="1502"/>
      <c r="HK136" s="1502"/>
      <c r="HL136" s="1502"/>
      <c r="HM136" s="1502"/>
      <c r="HN136" s="1502"/>
      <c r="HO136" s="1502"/>
      <c r="HP136" s="1502"/>
      <c r="HQ136" s="1502"/>
      <c r="HR136" s="1502"/>
      <c r="HS136" s="1502"/>
      <c r="HT136" s="1502"/>
      <c r="HU136" s="1502"/>
      <c r="HV136" s="1502"/>
      <c r="HW136" s="1502"/>
      <c r="HX136" s="1502"/>
      <c r="HY136" s="1502"/>
      <c r="HZ136" s="1502"/>
      <c r="IA136" s="1502"/>
      <c r="IB136" s="1502"/>
      <c r="IC136" s="1502"/>
      <c r="ID136" s="1502"/>
      <c r="IE136" s="1502"/>
      <c r="IF136" s="1502"/>
      <c r="IG136" s="1502"/>
      <c r="IH136" s="1502"/>
      <c r="II136" s="1502"/>
      <c r="IJ136" s="1502"/>
      <c r="IK136" s="1502"/>
      <c r="IL136" s="1502"/>
      <c r="IM136" s="1502"/>
      <c r="IN136" s="1502"/>
      <c r="IO136" s="1502"/>
      <c r="IP136" s="1502"/>
      <c r="IQ136" s="1502"/>
      <c r="IR136" s="1502"/>
      <c r="IS136" s="1502"/>
      <c r="IT136" s="1502"/>
      <c r="IU136" s="1502"/>
    </row>
    <row r="137" spans="1:255">
      <c r="A137" s="2093">
        <v>58</v>
      </c>
      <c r="B137" s="1484"/>
      <c r="C137" s="1484"/>
      <c r="D137" s="1484"/>
      <c r="E137" s="1826"/>
      <c r="F137" s="1483"/>
      <c r="G137" s="1484"/>
      <c r="H137" s="1484"/>
      <c r="I137" s="1484"/>
      <c r="J137" s="1484"/>
      <c r="K137" s="1798"/>
      <c r="L137" s="1798"/>
      <c r="M137" s="1837">
        <v>58</v>
      </c>
      <c r="N137" s="1483"/>
      <c r="O137" s="1798"/>
      <c r="P137" s="1798"/>
      <c r="Q137" s="1798"/>
      <c r="R137" s="1798">
        <f t="shared" si="2"/>
        <v>0</v>
      </c>
      <c r="S137" s="1837">
        <v>58</v>
      </c>
      <c r="T137" s="1502"/>
      <c r="U137" s="1502"/>
      <c r="V137" s="1502"/>
      <c r="W137" s="1502"/>
      <c r="X137" s="1502"/>
      <c r="Y137" s="1502"/>
      <c r="Z137" s="1502"/>
      <c r="AA137" s="1502"/>
      <c r="AB137" s="1502"/>
      <c r="AC137" s="1502"/>
      <c r="AD137" s="1502"/>
      <c r="AE137" s="1502"/>
      <c r="AF137" s="1502"/>
      <c r="AG137" s="1502"/>
      <c r="AH137" s="1502"/>
      <c r="AI137" s="1502"/>
      <c r="AJ137" s="1502"/>
      <c r="AK137" s="1502"/>
      <c r="AL137" s="1502"/>
      <c r="AM137" s="1502"/>
      <c r="AN137" s="1502"/>
      <c r="AO137" s="1502"/>
      <c r="AP137" s="1502"/>
      <c r="AQ137" s="1502"/>
      <c r="AR137" s="1502"/>
      <c r="AS137" s="1502"/>
      <c r="AT137" s="1502"/>
      <c r="AU137" s="1502"/>
      <c r="AV137" s="1502"/>
      <c r="AW137" s="1502"/>
      <c r="AX137" s="1502"/>
      <c r="AY137" s="1502"/>
      <c r="AZ137" s="1502"/>
      <c r="BA137" s="1502"/>
      <c r="BB137" s="1502"/>
      <c r="BC137" s="1502"/>
      <c r="BD137" s="1502"/>
      <c r="BE137" s="1502"/>
      <c r="BF137" s="1502"/>
      <c r="BG137" s="1502"/>
      <c r="BH137" s="1502"/>
      <c r="BI137" s="1502"/>
      <c r="BJ137" s="1502"/>
      <c r="BK137" s="1502"/>
      <c r="BL137" s="1502"/>
      <c r="BM137" s="1502"/>
      <c r="BN137" s="1502"/>
      <c r="BO137" s="1502"/>
      <c r="BP137" s="1502"/>
      <c r="BQ137" s="1502"/>
      <c r="BR137" s="1502"/>
      <c r="BS137" s="1502"/>
      <c r="BT137" s="1502"/>
      <c r="BU137" s="1502"/>
      <c r="BV137" s="1502"/>
      <c r="BW137" s="1502"/>
      <c r="BX137" s="1502"/>
      <c r="BY137" s="1502"/>
      <c r="BZ137" s="1502"/>
      <c r="CA137" s="1502"/>
      <c r="CB137" s="1502"/>
      <c r="CC137" s="1502"/>
      <c r="CD137" s="1502"/>
      <c r="CE137" s="1502"/>
      <c r="CF137" s="1502"/>
      <c r="CG137" s="1502"/>
      <c r="CH137" s="1502"/>
      <c r="CI137" s="1502"/>
      <c r="CJ137" s="1502"/>
      <c r="CK137" s="1502"/>
      <c r="CL137" s="1502"/>
      <c r="CM137" s="1502"/>
      <c r="CN137" s="1502"/>
      <c r="CO137" s="1502"/>
      <c r="CP137" s="1502"/>
      <c r="CQ137" s="1502"/>
      <c r="CR137" s="1502"/>
      <c r="CS137" s="1502"/>
      <c r="CT137" s="1502"/>
      <c r="CU137" s="1502"/>
      <c r="CV137" s="1502"/>
      <c r="CW137" s="1502"/>
      <c r="CX137" s="1502"/>
      <c r="CY137" s="1502"/>
      <c r="CZ137" s="1502"/>
      <c r="DA137" s="1502"/>
      <c r="DB137" s="1502"/>
      <c r="DC137" s="1502"/>
      <c r="DD137" s="1502"/>
      <c r="DE137" s="1502"/>
      <c r="DF137" s="1502"/>
      <c r="DG137" s="1502"/>
      <c r="DH137" s="1502"/>
      <c r="DI137" s="1502"/>
      <c r="DJ137" s="1502"/>
      <c r="DK137" s="1502"/>
      <c r="DL137" s="1502"/>
      <c r="DM137" s="1502"/>
      <c r="DN137" s="1502"/>
      <c r="DO137" s="1502"/>
      <c r="DP137" s="1502"/>
      <c r="DQ137" s="1502"/>
      <c r="DR137" s="1502"/>
      <c r="DS137" s="1502"/>
      <c r="DT137" s="1502"/>
      <c r="DU137" s="1502"/>
      <c r="DV137" s="1502"/>
      <c r="DW137" s="1502"/>
      <c r="DX137" s="1502"/>
      <c r="DY137" s="1502"/>
      <c r="DZ137" s="1502"/>
      <c r="EA137" s="1502"/>
      <c r="EB137" s="1502"/>
      <c r="EC137" s="1502"/>
      <c r="ED137" s="1502"/>
      <c r="EE137" s="1502"/>
      <c r="EF137" s="1502"/>
      <c r="EG137" s="1502"/>
      <c r="EH137" s="1502"/>
      <c r="EI137" s="1502"/>
      <c r="EJ137" s="1502"/>
      <c r="EK137" s="1502"/>
      <c r="EL137" s="1502"/>
      <c r="EM137" s="1502"/>
      <c r="EN137" s="1502"/>
      <c r="EO137" s="1502"/>
      <c r="EP137" s="1502"/>
      <c r="EQ137" s="1502"/>
      <c r="ER137" s="1502"/>
      <c r="ES137" s="1502"/>
      <c r="ET137" s="1502"/>
      <c r="EU137" s="1502"/>
      <c r="EV137" s="1502"/>
      <c r="EW137" s="1502"/>
      <c r="EX137" s="1502"/>
      <c r="EY137" s="1502"/>
      <c r="EZ137" s="1502"/>
      <c r="FA137" s="1502"/>
      <c r="FB137" s="1502"/>
      <c r="FC137" s="1502"/>
      <c r="FD137" s="1502"/>
      <c r="FE137" s="1502"/>
      <c r="FF137" s="1502"/>
      <c r="FG137" s="1502"/>
      <c r="FH137" s="1502"/>
      <c r="FI137" s="1502"/>
      <c r="FJ137" s="1502"/>
      <c r="FK137" s="1502"/>
      <c r="FL137" s="1502"/>
      <c r="FM137" s="1502"/>
      <c r="FN137" s="1502"/>
      <c r="FO137" s="1502"/>
      <c r="FP137" s="1502"/>
      <c r="FQ137" s="1502"/>
      <c r="FR137" s="1502"/>
      <c r="FS137" s="1502"/>
      <c r="FT137" s="1502"/>
      <c r="FU137" s="1502"/>
      <c r="FV137" s="1502"/>
      <c r="FW137" s="1502"/>
      <c r="FX137" s="1502"/>
      <c r="FY137" s="1502"/>
      <c r="FZ137" s="1502"/>
      <c r="GA137" s="1502"/>
      <c r="GB137" s="1502"/>
      <c r="GC137" s="1502"/>
      <c r="GD137" s="1502"/>
      <c r="GE137" s="1502"/>
      <c r="GF137" s="1502"/>
      <c r="GG137" s="1502"/>
      <c r="GH137" s="1502"/>
      <c r="GI137" s="1502"/>
      <c r="GJ137" s="1502"/>
      <c r="GK137" s="1502"/>
      <c r="GL137" s="1502"/>
      <c r="GM137" s="1502"/>
      <c r="GN137" s="1502"/>
      <c r="GO137" s="1502"/>
      <c r="GP137" s="1502"/>
      <c r="GQ137" s="1502"/>
      <c r="GR137" s="1502"/>
      <c r="GS137" s="1502"/>
      <c r="GT137" s="1502"/>
      <c r="GU137" s="1502"/>
      <c r="GV137" s="1502"/>
      <c r="GW137" s="1502"/>
      <c r="GX137" s="1502"/>
      <c r="GY137" s="1502"/>
      <c r="GZ137" s="1502"/>
      <c r="HA137" s="1502"/>
      <c r="HB137" s="1502"/>
      <c r="HC137" s="1502"/>
      <c r="HD137" s="1502"/>
      <c r="HE137" s="1502"/>
      <c r="HF137" s="1502"/>
      <c r="HG137" s="1502"/>
      <c r="HH137" s="1502"/>
      <c r="HI137" s="1502"/>
      <c r="HJ137" s="1502"/>
      <c r="HK137" s="1502"/>
      <c r="HL137" s="1502"/>
      <c r="HM137" s="1502"/>
      <c r="HN137" s="1502"/>
      <c r="HO137" s="1502"/>
      <c r="HP137" s="1502"/>
      <c r="HQ137" s="1502"/>
      <c r="HR137" s="1502"/>
      <c r="HS137" s="1502"/>
      <c r="HT137" s="1502"/>
      <c r="HU137" s="1502"/>
      <c r="HV137" s="1502"/>
      <c r="HW137" s="1502"/>
      <c r="HX137" s="1502"/>
      <c r="HY137" s="1502"/>
      <c r="HZ137" s="1502"/>
      <c r="IA137" s="1502"/>
      <c r="IB137" s="1502"/>
      <c r="IC137" s="1502"/>
      <c r="ID137" s="1502"/>
      <c r="IE137" s="1502"/>
      <c r="IF137" s="1502"/>
      <c r="IG137" s="1502"/>
      <c r="IH137" s="1502"/>
      <c r="II137" s="1502"/>
      <c r="IJ137" s="1502"/>
      <c r="IK137" s="1502"/>
      <c r="IL137" s="1502"/>
      <c r="IM137" s="1502"/>
      <c r="IN137" s="1502"/>
      <c r="IO137" s="1502"/>
      <c r="IP137" s="1502"/>
      <c r="IQ137" s="1502"/>
      <c r="IR137" s="1502"/>
      <c r="IS137" s="1502"/>
      <c r="IT137" s="1502"/>
      <c r="IU137" s="1502"/>
    </row>
    <row r="138" spans="1:255">
      <c r="A138" s="2093">
        <v>59</v>
      </c>
      <c r="B138" s="1484"/>
      <c r="C138" s="1484"/>
      <c r="D138" s="1484"/>
      <c r="E138" s="1826"/>
      <c r="F138" s="1483"/>
      <c r="G138" s="1484"/>
      <c r="H138" s="1484"/>
      <c r="I138" s="1484"/>
      <c r="J138" s="1484"/>
      <c r="K138" s="1798"/>
      <c r="L138" s="1798"/>
      <c r="M138" s="1837">
        <v>59</v>
      </c>
      <c r="N138" s="1483"/>
      <c r="O138" s="1798"/>
      <c r="P138" s="1798"/>
      <c r="Q138" s="1798"/>
      <c r="R138" s="1798">
        <f t="shared" si="2"/>
        <v>0</v>
      </c>
      <c r="S138" s="1837">
        <v>59</v>
      </c>
      <c r="T138" s="1502"/>
      <c r="U138" s="1502"/>
      <c r="V138" s="1502"/>
      <c r="W138" s="1502"/>
      <c r="X138" s="1502"/>
      <c r="Y138" s="1502"/>
      <c r="Z138" s="1502"/>
      <c r="AA138" s="1502"/>
      <c r="AB138" s="1502"/>
      <c r="AC138" s="1502"/>
      <c r="AD138" s="1502"/>
      <c r="AE138" s="1502"/>
      <c r="AF138" s="1502"/>
      <c r="AG138" s="1502"/>
      <c r="AH138" s="1502"/>
      <c r="AI138" s="1502"/>
      <c r="AJ138" s="1502"/>
      <c r="AK138" s="1502"/>
      <c r="AL138" s="1502"/>
      <c r="AM138" s="1502"/>
      <c r="AN138" s="1502"/>
      <c r="AO138" s="1502"/>
      <c r="AP138" s="1502"/>
      <c r="AQ138" s="1502"/>
      <c r="AR138" s="1502"/>
      <c r="AS138" s="1502"/>
      <c r="AT138" s="1502"/>
      <c r="AU138" s="1502"/>
      <c r="AV138" s="1502"/>
      <c r="AW138" s="1502"/>
      <c r="AX138" s="1502"/>
      <c r="AY138" s="1502"/>
      <c r="AZ138" s="1502"/>
      <c r="BA138" s="1502"/>
      <c r="BB138" s="1502"/>
      <c r="BC138" s="1502"/>
      <c r="BD138" s="1502"/>
      <c r="BE138" s="1502"/>
      <c r="BF138" s="1502"/>
      <c r="BG138" s="1502"/>
      <c r="BH138" s="1502"/>
      <c r="BI138" s="1502"/>
      <c r="BJ138" s="1502"/>
      <c r="BK138" s="1502"/>
      <c r="BL138" s="1502"/>
      <c r="BM138" s="1502"/>
      <c r="BN138" s="1502"/>
      <c r="BO138" s="1502"/>
      <c r="BP138" s="1502"/>
      <c r="BQ138" s="1502"/>
      <c r="BR138" s="1502"/>
      <c r="BS138" s="1502"/>
      <c r="BT138" s="1502"/>
      <c r="BU138" s="1502"/>
      <c r="BV138" s="1502"/>
      <c r="BW138" s="1502"/>
      <c r="BX138" s="1502"/>
      <c r="BY138" s="1502"/>
      <c r="BZ138" s="1502"/>
      <c r="CA138" s="1502"/>
      <c r="CB138" s="1502"/>
      <c r="CC138" s="1502"/>
      <c r="CD138" s="1502"/>
      <c r="CE138" s="1502"/>
      <c r="CF138" s="1502"/>
      <c r="CG138" s="1502"/>
      <c r="CH138" s="1502"/>
      <c r="CI138" s="1502"/>
      <c r="CJ138" s="1502"/>
      <c r="CK138" s="1502"/>
      <c r="CL138" s="1502"/>
      <c r="CM138" s="1502"/>
      <c r="CN138" s="1502"/>
      <c r="CO138" s="1502"/>
      <c r="CP138" s="1502"/>
      <c r="CQ138" s="1502"/>
      <c r="CR138" s="1502"/>
      <c r="CS138" s="1502"/>
      <c r="CT138" s="1502"/>
      <c r="CU138" s="1502"/>
      <c r="CV138" s="1502"/>
      <c r="CW138" s="1502"/>
      <c r="CX138" s="1502"/>
      <c r="CY138" s="1502"/>
      <c r="CZ138" s="1502"/>
      <c r="DA138" s="1502"/>
      <c r="DB138" s="1502"/>
      <c r="DC138" s="1502"/>
      <c r="DD138" s="1502"/>
      <c r="DE138" s="1502"/>
      <c r="DF138" s="1502"/>
      <c r="DG138" s="1502"/>
      <c r="DH138" s="1502"/>
      <c r="DI138" s="1502"/>
      <c r="DJ138" s="1502"/>
      <c r="DK138" s="1502"/>
      <c r="DL138" s="1502"/>
      <c r="DM138" s="1502"/>
      <c r="DN138" s="1502"/>
      <c r="DO138" s="1502"/>
      <c r="DP138" s="1502"/>
      <c r="DQ138" s="1502"/>
      <c r="DR138" s="1502"/>
      <c r="DS138" s="1502"/>
      <c r="DT138" s="1502"/>
      <c r="DU138" s="1502"/>
      <c r="DV138" s="1502"/>
      <c r="DW138" s="1502"/>
      <c r="DX138" s="1502"/>
      <c r="DY138" s="1502"/>
      <c r="DZ138" s="1502"/>
      <c r="EA138" s="1502"/>
      <c r="EB138" s="1502"/>
      <c r="EC138" s="1502"/>
      <c r="ED138" s="1502"/>
      <c r="EE138" s="1502"/>
      <c r="EF138" s="1502"/>
      <c r="EG138" s="1502"/>
      <c r="EH138" s="1502"/>
      <c r="EI138" s="1502"/>
      <c r="EJ138" s="1502"/>
      <c r="EK138" s="1502"/>
      <c r="EL138" s="1502"/>
      <c r="EM138" s="1502"/>
      <c r="EN138" s="1502"/>
      <c r="EO138" s="1502"/>
      <c r="EP138" s="1502"/>
      <c r="EQ138" s="1502"/>
      <c r="ER138" s="1502"/>
      <c r="ES138" s="1502"/>
      <c r="ET138" s="1502"/>
      <c r="EU138" s="1502"/>
      <c r="EV138" s="1502"/>
      <c r="EW138" s="1502"/>
      <c r="EX138" s="1502"/>
      <c r="EY138" s="1502"/>
      <c r="EZ138" s="1502"/>
      <c r="FA138" s="1502"/>
      <c r="FB138" s="1502"/>
      <c r="FC138" s="1502"/>
      <c r="FD138" s="1502"/>
      <c r="FE138" s="1502"/>
      <c r="FF138" s="1502"/>
      <c r="FG138" s="1502"/>
      <c r="FH138" s="1502"/>
      <c r="FI138" s="1502"/>
      <c r="FJ138" s="1502"/>
      <c r="FK138" s="1502"/>
      <c r="FL138" s="1502"/>
      <c r="FM138" s="1502"/>
      <c r="FN138" s="1502"/>
      <c r="FO138" s="1502"/>
      <c r="FP138" s="1502"/>
      <c r="FQ138" s="1502"/>
      <c r="FR138" s="1502"/>
      <c r="FS138" s="1502"/>
      <c r="FT138" s="1502"/>
      <c r="FU138" s="1502"/>
      <c r="FV138" s="1502"/>
      <c r="FW138" s="1502"/>
      <c r="FX138" s="1502"/>
      <c r="FY138" s="1502"/>
      <c r="FZ138" s="1502"/>
      <c r="GA138" s="1502"/>
      <c r="GB138" s="1502"/>
      <c r="GC138" s="1502"/>
      <c r="GD138" s="1502"/>
      <c r="GE138" s="1502"/>
      <c r="GF138" s="1502"/>
      <c r="GG138" s="1502"/>
      <c r="GH138" s="1502"/>
      <c r="GI138" s="1502"/>
      <c r="GJ138" s="1502"/>
      <c r="GK138" s="1502"/>
      <c r="GL138" s="1502"/>
      <c r="GM138" s="1502"/>
      <c r="GN138" s="1502"/>
      <c r="GO138" s="1502"/>
      <c r="GP138" s="1502"/>
      <c r="GQ138" s="1502"/>
      <c r="GR138" s="1502"/>
      <c r="GS138" s="1502"/>
      <c r="GT138" s="1502"/>
      <c r="GU138" s="1502"/>
      <c r="GV138" s="1502"/>
      <c r="GW138" s="1502"/>
      <c r="GX138" s="1502"/>
      <c r="GY138" s="1502"/>
      <c r="GZ138" s="1502"/>
      <c r="HA138" s="1502"/>
      <c r="HB138" s="1502"/>
      <c r="HC138" s="1502"/>
      <c r="HD138" s="1502"/>
      <c r="HE138" s="1502"/>
      <c r="HF138" s="1502"/>
      <c r="HG138" s="1502"/>
      <c r="HH138" s="1502"/>
      <c r="HI138" s="1502"/>
      <c r="HJ138" s="1502"/>
      <c r="HK138" s="1502"/>
      <c r="HL138" s="1502"/>
      <c r="HM138" s="1502"/>
      <c r="HN138" s="1502"/>
      <c r="HO138" s="1502"/>
      <c r="HP138" s="1502"/>
      <c r="HQ138" s="1502"/>
      <c r="HR138" s="1502"/>
      <c r="HS138" s="1502"/>
      <c r="HT138" s="1502"/>
      <c r="HU138" s="1502"/>
      <c r="HV138" s="1502"/>
      <c r="HW138" s="1502"/>
      <c r="HX138" s="1502"/>
      <c r="HY138" s="1502"/>
      <c r="HZ138" s="1502"/>
      <c r="IA138" s="1502"/>
      <c r="IB138" s="1502"/>
      <c r="IC138" s="1502"/>
      <c r="ID138" s="1502"/>
      <c r="IE138" s="1502"/>
      <c r="IF138" s="1502"/>
      <c r="IG138" s="1502"/>
      <c r="IH138" s="1502"/>
      <c r="II138" s="1502"/>
      <c r="IJ138" s="1502"/>
      <c r="IK138" s="1502"/>
      <c r="IL138" s="1502"/>
      <c r="IM138" s="1502"/>
      <c r="IN138" s="1502"/>
      <c r="IO138" s="1502"/>
      <c r="IP138" s="1502"/>
      <c r="IQ138" s="1502"/>
      <c r="IR138" s="1502"/>
      <c r="IS138" s="1502"/>
      <c r="IT138" s="1502"/>
      <c r="IU138" s="1502"/>
    </row>
    <row r="139" spans="1:255">
      <c r="A139" s="2093">
        <v>60</v>
      </c>
      <c r="B139" s="1484"/>
      <c r="C139" s="1484"/>
      <c r="D139" s="1484"/>
      <c r="E139" s="1826"/>
      <c r="F139" s="1483"/>
      <c r="G139" s="1484"/>
      <c r="H139" s="1484"/>
      <c r="I139" s="1484"/>
      <c r="J139" s="1484"/>
      <c r="K139" s="1798"/>
      <c r="L139" s="1798"/>
      <c r="M139" s="1837">
        <v>60</v>
      </c>
      <c r="N139" s="1483"/>
      <c r="O139" s="1798"/>
      <c r="P139" s="1798"/>
      <c r="Q139" s="1798"/>
      <c r="R139" s="1798">
        <f t="shared" si="2"/>
        <v>0</v>
      </c>
      <c r="S139" s="1837">
        <v>60</v>
      </c>
      <c r="T139" s="1502"/>
      <c r="U139" s="1502"/>
      <c r="V139" s="1502"/>
      <c r="W139" s="1502"/>
      <c r="X139" s="1502"/>
      <c r="Y139" s="1502"/>
      <c r="Z139" s="1502"/>
      <c r="AA139" s="1502"/>
      <c r="AB139" s="1502"/>
      <c r="AC139" s="1502"/>
      <c r="AD139" s="1502"/>
      <c r="AE139" s="1502"/>
      <c r="AF139" s="1502"/>
      <c r="AG139" s="1502"/>
      <c r="AH139" s="1502"/>
      <c r="AI139" s="1502"/>
      <c r="AJ139" s="1502"/>
      <c r="AK139" s="1502"/>
      <c r="AL139" s="1502"/>
      <c r="AM139" s="1502"/>
      <c r="AN139" s="1502"/>
      <c r="AO139" s="1502"/>
      <c r="AP139" s="1502"/>
      <c r="AQ139" s="1502"/>
      <c r="AR139" s="1502"/>
      <c r="AS139" s="1502"/>
      <c r="AT139" s="1502"/>
      <c r="AU139" s="1502"/>
      <c r="AV139" s="1502"/>
      <c r="AW139" s="1502"/>
      <c r="AX139" s="1502"/>
      <c r="AY139" s="1502"/>
      <c r="AZ139" s="1502"/>
      <c r="BA139" s="1502"/>
      <c r="BB139" s="1502"/>
      <c r="BC139" s="1502"/>
      <c r="BD139" s="1502"/>
      <c r="BE139" s="1502"/>
      <c r="BF139" s="1502"/>
      <c r="BG139" s="1502"/>
      <c r="BH139" s="1502"/>
      <c r="BI139" s="1502"/>
      <c r="BJ139" s="1502"/>
      <c r="BK139" s="1502"/>
      <c r="BL139" s="1502"/>
      <c r="BM139" s="1502"/>
      <c r="BN139" s="1502"/>
      <c r="BO139" s="1502"/>
      <c r="BP139" s="1502"/>
      <c r="BQ139" s="1502"/>
      <c r="BR139" s="1502"/>
      <c r="BS139" s="1502"/>
      <c r="BT139" s="1502"/>
      <c r="BU139" s="1502"/>
      <c r="BV139" s="1502"/>
      <c r="BW139" s="1502"/>
      <c r="BX139" s="1502"/>
      <c r="BY139" s="1502"/>
      <c r="BZ139" s="1502"/>
      <c r="CA139" s="1502"/>
      <c r="CB139" s="1502"/>
      <c r="CC139" s="1502"/>
      <c r="CD139" s="1502"/>
      <c r="CE139" s="1502"/>
      <c r="CF139" s="1502"/>
      <c r="CG139" s="1502"/>
      <c r="CH139" s="1502"/>
      <c r="CI139" s="1502"/>
      <c r="CJ139" s="1502"/>
      <c r="CK139" s="1502"/>
      <c r="CL139" s="1502"/>
      <c r="CM139" s="1502"/>
      <c r="CN139" s="1502"/>
      <c r="CO139" s="1502"/>
      <c r="CP139" s="1502"/>
      <c r="CQ139" s="1502"/>
      <c r="CR139" s="1502"/>
      <c r="CS139" s="1502"/>
      <c r="CT139" s="1502"/>
      <c r="CU139" s="1502"/>
      <c r="CV139" s="1502"/>
      <c r="CW139" s="1502"/>
      <c r="CX139" s="1502"/>
      <c r="CY139" s="1502"/>
      <c r="CZ139" s="1502"/>
      <c r="DA139" s="1502"/>
      <c r="DB139" s="1502"/>
      <c r="DC139" s="1502"/>
      <c r="DD139" s="1502"/>
      <c r="DE139" s="1502"/>
      <c r="DF139" s="1502"/>
      <c r="DG139" s="1502"/>
      <c r="DH139" s="1502"/>
      <c r="DI139" s="1502"/>
      <c r="DJ139" s="1502"/>
      <c r="DK139" s="1502"/>
      <c r="DL139" s="1502"/>
      <c r="DM139" s="1502"/>
      <c r="DN139" s="1502"/>
      <c r="DO139" s="1502"/>
      <c r="DP139" s="1502"/>
      <c r="DQ139" s="1502"/>
      <c r="DR139" s="1502"/>
      <c r="DS139" s="1502"/>
      <c r="DT139" s="1502"/>
      <c r="DU139" s="1502"/>
      <c r="DV139" s="1502"/>
      <c r="DW139" s="1502"/>
      <c r="DX139" s="1502"/>
      <c r="DY139" s="1502"/>
      <c r="DZ139" s="1502"/>
      <c r="EA139" s="1502"/>
      <c r="EB139" s="1502"/>
      <c r="EC139" s="1502"/>
      <c r="ED139" s="1502"/>
      <c r="EE139" s="1502"/>
      <c r="EF139" s="1502"/>
      <c r="EG139" s="1502"/>
      <c r="EH139" s="1502"/>
      <c r="EI139" s="1502"/>
      <c r="EJ139" s="1502"/>
      <c r="EK139" s="1502"/>
      <c r="EL139" s="1502"/>
      <c r="EM139" s="1502"/>
      <c r="EN139" s="1502"/>
      <c r="EO139" s="1502"/>
      <c r="EP139" s="1502"/>
      <c r="EQ139" s="1502"/>
      <c r="ER139" s="1502"/>
      <c r="ES139" s="1502"/>
      <c r="ET139" s="1502"/>
      <c r="EU139" s="1502"/>
      <c r="EV139" s="1502"/>
      <c r="EW139" s="1502"/>
      <c r="EX139" s="1502"/>
      <c r="EY139" s="1502"/>
      <c r="EZ139" s="1502"/>
      <c r="FA139" s="1502"/>
      <c r="FB139" s="1502"/>
      <c r="FC139" s="1502"/>
      <c r="FD139" s="1502"/>
      <c r="FE139" s="1502"/>
      <c r="FF139" s="1502"/>
      <c r="FG139" s="1502"/>
      <c r="FH139" s="1502"/>
      <c r="FI139" s="1502"/>
      <c r="FJ139" s="1502"/>
      <c r="FK139" s="1502"/>
      <c r="FL139" s="1502"/>
      <c r="FM139" s="1502"/>
      <c r="FN139" s="1502"/>
      <c r="FO139" s="1502"/>
      <c r="FP139" s="1502"/>
      <c r="FQ139" s="1502"/>
      <c r="FR139" s="1502"/>
      <c r="FS139" s="1502"/>
      <c r="FT139" s="1502"/>
      <c r="FU139" s="1502"/>
      <c r="FV139" s="1502"/>
      <c r="FW139" s="1502"/>
      <c r="FX139" s="1502"/>
      <c r="FY139" s="1502"/>
      <c r="FZ139" s="1502"/>
      <c r="GA139" s="1502"/>
      <c r="GB139" s="1502"/>
      <c r="GC139" s="1502"/>
      <c r="GD139" s="1502"/>
      <c r="GE139" s="1502"/>
      <c r="GF139" s="1502"/>
      <c r="GG139" s="1502"/>
      <c r="GH139" s="1502"/>
      <c r="GI139" s="1502"/>
      <c r="GJ139" s="1502"/>
      <c r="GK139" s="1502"/>
      <c r="GL139" s="1502"/>
      <c r="GM139" s="1502"/>
      <c r="GN139" s="1502"/>
      <c r="GO139" s="1502"/>
      <c r="GP139" s="1502"/>
      <c r="GQ139" s="1502"/>
      <c r="GR139" s="1502"/>
      <c r="GS139" s="1502"/>
      <c r="GT139" s="1502"/>
      <c r="GU139" s="1502"/>
      <c r="GV139" s="1502"/>
      <c r="GW139" s="1502"/>
      <c r="GX139" s="1502"/>
      <c r="GY139" s="1502"/>
      <c r="GZ139" s="1502"/>
      <c r="HA139" s="1502"/>
      <c r="HB139" s="1502"/>
      <c r="HC139" s="1502"/>
      <c r="HD139" s="1502"/>
      <c r="HE139" s="1502"/>
      <c r="HF139" s="1502"/>
      <c r="HG139" s="1502"/>
      <c r="HH139" s="1502"/>
      <c r="HI139" s="1502"/>
      <c r="HJ139" s="1502"/>
      <c r="HK139" s="1502"/>
      <c r="HL139" s="1502"/>
      <c r="HM139" s="1502"/>
      <c r="HN139" s="1502"/>
      <c r="HO139" s="1502"/>
      <c r="HP139" s="1502"/>
      <c r="HQ139" s="1502"/>
      <c r="HR139" s="1502"/>
      <c r="HS139" s="1502"/>
      <c r="HT139" s="1502"/>
      <c r="HU139" s="1502"/>
      <c r="HV139" s="1502"/>
      <c r="HW139" s="1502"/>
      <c r="HX139" s="1502"/>
      <c r="HY139" s="1502"/>
      <c r="HZ139" s="1502"/>
      <c r="IA139" s="1502"/>
      <c r="IB139" s="1502"/>
      <c r="IC139" s="1502"/>
      <c r="ID139" s="1502"/>
      <c r="IE139" s="1502"/>
      <c r="IF139" s="1502"/>
      <c r="IG139" s="1502"/>
      <c r="IH139" s="1502"/>
      <c r="II139" s="1502"/>
      <c r="IJ139" s="1502"/>
      <c r="IK139" s="1502"/>
      <c r="IL139" s="1502"/>
      <c r="IM139" s="1502"/>
      <c r="IN139" s="1502"/>
      <c r="IO139" s="1502"/>
      <c r="IP139" s="1502"/>
      <c r="IQ139" s="1502"/>
      <c r="IR139" s="1502"/>
      <c r="IS139" s="1502"/>
      <c r="IT139" s="1502"/>
      <c r="IU139" s="1502"/>
    </row>
    <row r="140" spans="1:255">
      <c r="A140" s="2093">
        <v>61</v>
      </c>
      <c r="B140" s="1484"/>
      <c r="C140" s="1484"/>
      <c r="D140" s="1484"/>
      <c r="E140" s="1826"/>
      <c r="F140" s="1483"/>
      <c r="G140" s="1484"/>
      <c r="H140" s="1484"/>
      <c r="I140" s="1484"/>
      <c r="J140" s="1484"/>
      <c r="K140" s="1798"/>
      <c r="L140" s="1798"/>
      <c r="M140" s="1837">
        <v>61</v>
      </c>
      <c r="N140" s="1483"/>
      <c r="O140" s="1798"/>
      <c r="P140" s="1798"/>
      <c r="Q140" s="1798"/>
      <c r="R140" s="1798">
        <f t="shared" si="2"/>
        <v>0</v>
      </c>
      <c r="S140" s="1837">
        <v>61</v>
      </c>
      <c r="T140" s="1502"/>
      <c r="U140" s="1502"/>
      <c r="V140" s="1502"/>
      <c r="W140" s="1502"/>
      <c r="X140" s="1502"/>
      <c r="Y140" s="1502"/>
      <c r="Z140" s="1502"/>
      <c r="AA140" s="1502"/>
      <c r="AB140" s="1502"/>
      <c r="AC140" s="1502"/>
      <c r="AD140" s="1502"/>
      <c r="AE140" s="1502"/>
      <c r="AF140" s="1502"/>
      <c r="AG140" s="1502"/>
      <c r="AH140" s="1502"/>
      <c r="AI140" s="1502"/>
      <c r="AJ140" s="1502"/>
      <c r="AK140" s="1502"/>
      <c r="AL140" s="1502"/>
      <c r="AM140" s="1502"/>
      <c r="AN140" s="1502"/>
      <c r="AO140" s="1502"/>
      <c r="AP140" s="1502"/>
      <c r="AQ140" s="1502"/>
      <c r="AR140" s="1502"/>
      <c r="AS140" s="1502"/>
      <c r="AT140" s="1502"/>
      <c r="AU140" s="1502"/>
      <c r="AV140" s="1502"/>
      <c r="AW140" s="1502"/>
      <c r="AX140" s="1502"/>
      <c r="AY140" s="1502"/>
      <c r="AZ140" s="1502"/>
      <c r="BA140" s="1502"/>
      <c r="BB140" s="1502"/>
      <c r="BC140" s="1502"/>
      <c r="BD140" s="1502"/>
      <c r="BE140" s="1502"/>
      <c r="BF140" s="1502"/>
      <c r="BG140" s="1502"/>
      <c r="BH140" s="1502"/>
      <c r="BI140" s="1502"/>
      <c r="BJ140" s="1502"/>
      <c r="BK140" s="1502"/>
      <c r="BL140" s="1502"/>
      <c r="BM140" s="1502"/>
      <c r="BN140" s="1502"/>
      <c r="BO140" s="1502"/>
      <c r="BP140" s="1502"/>
      <c r="BQ140" s="1502"/>
      <c r="BR140" s="1502"/>
      <c r="BS140" s="1502"/>
      <c r="BT140" s="1502"/>
      <c r="BU140" s="1502"/>
      <c r="BV140" s="1502"/>
      <c r="BW140" s="1502"/>
      <c r="BX140" s="1502"/>
      <c r="BY140" s="1502"/>
      <c r="BZ140" s="1502"/>
      <c r="CA140" s="1502"/>
      <c r="CB140" s="1502"/>
      <c r="CC140" s="1502"/>
      <c r="CD140" s="1502"/>
      <c r="CE140" s="1502"/>
      <c r="CF140" s="1502"/>
      <c r="CG140" s="1502"/>
      <c r="CH140" s="1502"/>
      <c r="CI140" s="1502"/>
      <c r="CJ140" s="1502"/>
      <c r="CK140" s="1502"/>
      <c r="CL140" s="1502"/>
      <c r="CM140" s="1502"/>
      <c r="CN140" s="1502"/>
      <c r="CO140" s="1502"/>
      <c r="CP140" s="1502"/>
      <c r="CQ140" s="1502"/>
      <c r="CR140" s="1502"/>
      <c r="CS140" s="1502"/>
      <c r="CT140" s="1502"/>
      <c r="CU140" s="1502"/>
      <c r="CV140" s="1502"/>
      <c r="CW140" s="1502"/>
      <c r="CX140" s="1502"/>
      <c r="CY140" s="1502"/>
      <c r="CZ140" s="1502"/>
      <c r="DA140" s="1502"/>
      <c r="DB140" s="1502"/>
      <c r="DC140" s="1502"/>
      <c r="DD140" s="1502"/>
      <c r="DE140" s="1502"/>
      <c r="DF140" s="1502"/>
      <c r="DG140" s="1502"/>
      <c r="DH140" s="1502"/>
      <c r="DI140" s="1502"/>
      <c r="DJ140" s="1502"/>
      <c r="DK140" s="1502"/>
      <c r="DL140" s="1502"/>
      <c r="DM140" s="1502"/>
      <c r="DN140" s="1502"/>
      <c r="DO140" s="1502"/>
      <c r="DP140" s="1502"/>
      <c r="DQ140" s="1502"/>
      <c r="DR140" s="1502"/>
      <c r="DS140" s="1502"/>
      <c r="DT140" s="1502"/>
      <c r="DU140" s="1502"/>
      <c r="DV140" s="1502"/>
      <c r="DW140" s="1502"/>
      <c r="DX140" s="1502"/>
      <c r="DY140" s="1502"/>
      <c r="DZ140" s="1502"/>
      <c r="EA140" s="1502"/>
      <c r="EB140" s="1502"/>
      <c r="EC140" s="1502"/>
      <c r="ED140" s="1502"/>
      <c r="EE140" s="1502"/>
      <c r="EF140" s="1502"/>
      <c r="EG140" s="1502"/>
      <c r="EH140" s="1502"/>
      <c r="EI140" s="1502"/>
      <c r="EJ140" s="1502"/>
      <c r="EK140" s="1502"/>
      <c r="EL140" s="1502"/>
      <c r="EM140" s="1502"/>
      <c r="EN140" s="1502"/>
      <c r="EO140" s="1502"/>
      <c r="EP140" s="1502"/>
      <c r="EQ140" s="1502"/>
      <c r="ER140" s="1502"/>
      <c r="ES140" s="1502"/>
      <c r="ET140" s="1502"/>
      <c r="EU140" s="1502"/>
      <c r="EV140" s="1502"/>
      <c r="EW140" s="1502"/>
      <c r="EX140" s="1502"/>
      <c r="EY140" s="1502"/>
      <c r="EZ140" s="1502"/>
      <c r="FA140" s="1502"/>
      <c r="FB140" s="1502"/>
      <c r="FC140" s="1502"/>
      <c r="FD140" s="1502"/>
      <c r="FE140" s="1502"/>
      <c r="FF140" s="1502"/>
      <c r="FG140" s="1502"/>
      <c r="FH140" s="1502"/>
      <c r="FI140" s="1502"/>
      <c r="FJ140" s="1502"/>
      <c r="FK140" s="1502"/>
      <c r="FL140" s="1502"/>
      <c r="FM140" s="1502"/>
      <c r="FN140" s="1502"/>
      <c r="FO140" s="1502"/>
      <c r="FP140" s="1502"/>
      <c r="FQ140" s="1502"/>
      <c r="FR140" s="1502"/>
      <c r="FS140" s="1502"/>
      <c r="FT140" s="1502"/>
      <c r="FU140" s="1502"/>
      <c r="FV140" s="1502"/>
      <c r="FW140" s="1502"/>
      <c r="FX140" s="1502"/>
      <c r="FY140" s="1502"/>
      <c r="FZ140" s="1502"/>
      <c r="GA140" s="1502"/>
      <c r="GB140" s="1502"/>
      <c r="GC140" s="1502"/>
      <c r="GD140" s="1502"/>
      <c r="GE140" s="1502"/>
      <c r="GF140" s="1502"/>
      <c r="GG140" s="1502"/>
      <c r="GH140" s="1502"/>
      <c r="GI140" s="1502"/>
      <c r="GJ140" s="1502"/>
      <c r="GK140" s="1502"/>
      <c r="GL140" s="1502"/>
      <c r="GM140" s="1502"/>
      <c r="GN140" s="1502"/>
      <c r="GO140" s="1502"/>
      <c r="GP140" s="1502"/>
      <c r="GQ140" s="1502"/>
      <c r="GR140" s="1502"/>
      <c r="GS140" s="1502"/>
      <c r="GT140" s="1502"/>
      <c r="GU140" s="1502"/>
      <c r="GV140" s="1502"/>
      <c r="GW140" s="1502"/>
      <c r="GX140" s="1502"/>
      <c r="GY140" s="1502"/>
      <c r="GZ140" s="1502"/>
      <c r="HA140" s="1502"/>
      <c r="HB140" s="1502"/>
      <c r="HC140" s="1502"/>
      <c r="HD140" s="1502"/>
      <c r="HE140" s="1502"/>
      <c r="HF140" s="1502"/>
      <c r="HG140" s="1502"/>
      <c r="HH140" s="1502"/>
      <c r="HI140" s="1502"/>
      <c r="HJ140" s="1502"/>
      <c r="HK140" s="1502"/>
      <c r="HL140" s="1502"/>
      <c r="HM140" s="1502"/>
      <c r="HN140" s="1502"/>
      <c r="HO140" s="1502"/>
      <c r="HP140" s="1502"/>
      <c r="HQ140" s="1502"/>
      <c r="HR140" s="1502"/>
      <c r="HS140" s="1502"/>
      <c r="HT140" s="1502"/>
      <c r="HU140" s="1502"/>
      <c r="HV140" s="1502"/>
      <c r="HW140" s="1502"/>
      <c r="HX140" s="1502"/>
      <c r="HY140" s="1502"/>
      <c r="HZ140" s="1502"/>
      <c r="IA140" s="1502"/>
      <c r="IB140" s="1502"/>
      <c r="IC140" s="1502"/>
      <c r="ID140" s="1502"/>
      <c r="IE140" s="1502"/>
      <c r="IF140" s="1502"/>
      <c r="IG140" s="1502"/>
      <c r="IH140" s="1502"/>
      <c r="II140" s="1502"/>
      <c r="IJ140" s="1502"/>
      <c r="IK140" s="1502"/>
      <c r="IL140" s="1502"/>
      <c r="IM140" s="1502"/>
      <c r="IN140" s="1502"/>
      <c r="IO140" s="1502"/>
      <c r="IP140" s="1502"/>
      <c r="IQ140" s="1502"/>
      <c r="IR140" s="1502"/>
      <c r="IS140" s="1502"/>
      <c r="IT140" s="1502"/>
      <c r="IU140" s="1502"/>
    </row>
    <row r="141" spans="1:255">
      <c r="A141" s="2093">
        <v>62</v>
      </c>
      <c r="B141" s="1484"/>
      <c r="C141" s="1484"/>
      <c r="D141" s="1484"/>
      <c r="E141" s="1826"/>
      <c r="F141" s="1483"/>
      <c r="G141" s="1484"/>
      <c r="H141" s="1484"/>
      <c r="I141" s="1484"/>
      <c r="J141" s="1484"/>
      <c r="K141" s="1798"/>
      <c r="L141" s="1798"/>
      <c r="M141" s="1837">
        <v>62</v>
      </c>
      <c r="N141" s="1483"/>
      <c r="O141" s="1798"/>
      <c r="P141" s="1798"/>
      <c r="Q141" s="1798"/>
      <c r="R141" s="1798">
        <f t="shared" si="2"/>
        <v>0</v>
      </c>
      <c r="S141" s="1837">
        <v>62</v>
      </c>
      <c r="T141" s="1502"/>
      <c r="U141" s="1502"/>
      <c r="V141" s="1502"/>
      <c r="W141" s="1502"/>
      <c r="X141" s="1502"/>
      <c r="Y141" s="1502"/>
      <c r="Z141" s="1502"/>
      <c r="AA141" s="1502"/>
      <c r="AB141" s="1502"/>
      <c r="AC141" s="1502"/>
      <c r="AD141" s="1502"/>
      <c r="AE141" s="1502"/>
      <c r="AF141" s="1502"/>
      <c r="AG141" s="1502"/>
      <c r="AH141" s="1502"/>
      <c r="AI141" s="1502"/>
      <c r="AJ141" s="1502"/>
      <c r="AK141" s="1502"/>
      <c r="AL141" s="1502"/>
      <c r="AM141" s="1502"/>
      <c r="AN141" s="1502"/>
      <c r="AO141" s="1502"/>
      <c r="AP141" s="1502"/>
      <c r="AQ141" s="1502"/>
      <c r="AR141" s="1502"/>
      <c r="AS141" s="1502"/>
      <c r="AT141" s="1502"/>
      <c r="AU141" s="1502"/>
      <c r="AV141" s="1502"/>
      <c r="AW141" s="1502"/>
      <c r="AX141" s="1502"/>
      <c r="AY141" s="1502"/>
      <c r="AZ141" s="1502"/>
      <c r="BA141" s="1502"/>
      <c r="BB141" s="1502"/>
      <c r="BC141" s="1502"/>
      <c r="BD141" s="1502"/>
      <c r="BE141" s="1502"/>
      <c r="BF141" s="1502"/>
      <c r="BG141" s="1502"/>
      <c r="BH141" s="1502"/>
      <c r="BI141" s="1502"/>
      <c r="BJ141" s="1502"/>
      <c r="BK141" s="1502"/>
      <c r="BL141" s="1502"/>
      <c r="BM141" s="1502"/>
      <c r="BN141" s="1502"/>
      <c r="BO141" s="1502"/>
      <c r="BP141" s="1502"/>
      <c r="BQ141" s="1502"/>
      <c r="BR141" s="1502"/>
      <c r="BS141" s="1502"/>
      <c r="BT141" s="1502"/>
      <c r="BU141" s="1502"/>
      <c r="BV141" s="1502"/>
      <c r="BW141" s="1502"/>
      <c r="BX141" s="1502"/>
      <c r="BY141" s="1502"/>
      <c r="BZ141" s="1502"/>
      <c r="CA141" s="1502"/>
      <c r="CB141" s="1502"/>
      <c r="CC141" s="1502"/>
      <c r="CD141" s="1502"/>
      <c r="CE141" s="1502"/>
      <c r="CF141" s="1502"/>
      <c r="CG141" s="1502"/>
      <c r="CH141" s="1502"/>
      <c r="CI141" s="1502"/>
      <c r="CJ141" s="1502"/>
      <c r="CK141" s="1502"/>
      <c r="CL141" s="1502"/>
      <c r="CM141" s="1502"/>
      <c r="CN141" s="1502"/>
      <c r="CO141" s="1502"/>
      <c r="CP141" s="1502"/>
      <c r="CQ141" s="1502"/>
      <c r="CR141" s="1502"/>
      <c r="CS141" s="1502"/>
      <c r="CT141" s="1502"/>
      <c r="CU141" s="1502"/>
      <c r="CV141" s="1502"/>
      <c r="CW141" s="1502"/>
      <c r="CX141" s="1502"/>
      <c r="CY141" s="1502"/>
      <c r="CZ141" s="1502"/>
      <c r="DA141" s="1502"/>
      <c r="DB141" s="1502"/>
      <c r="DC141" s="1502"/>
      <c r="DD141" s="1502"/>
      <c r="DE141" s="1502"/>
      <c r="DF141" s="1502"/>
      <c r="DG141" s="1502"/>
      <c r="DH141" s="1502"/>
      <c r="DI141" s="1502"/>
      <c r="DJ141" s="1502"/>
      <c r="DK141" s="1502"/>
      <c r="DL141" s="1502"/>
      <c r="DM141" s="1502"/>
      <c r="DN141" s="1502"/>
      <c r="DO141" s="1502"/>
      <c r="DP141" s="1502"/>
      <c r="DQ141" s="1502"/>
      <c r="DR141" s="1502"/>
      <c r="DS141" s="1502"/>
      <c r="DT141" s="1502"/>
      <c r="DU141" s="1502"/>
      <c r="DV141" s="1502"/>
      <c r="DW141" s="1502"/>
      <c r="DX141" s="1502"/>
      <c r="DY141" s="1502"/>
      <c r="DZ141" s="1502"/>
      <c r="EA141" s="1502"/>
      <c r="EB141" s="1502"/>
      <c r="EC141" s="1502"/>
      <c r="ED141" s="1502"/>
      <c r="EE141" s="1502"/>
      <c r="EF141" s="1502"/>
      <c r="EG141" s="1502"/>
      <c r="EH141" s="1502"/>
      <c r="EI141" s="1502"/>
      <c r="EJ141" s="1502"/>
      <c r="EK141" s="1502"/>
      <c r="EL141" s="1502"/>
      <c r="EM141" s="1502"/>
      <c r="EN141" s="1502"/>
      <c r="EO141" s="1502"/>
      <c r="EP141" s="1502"/>
      <c r="EQ141" s="1502"/>
      <c r="ER141" s="1502"/>
      <c r="ES141" s="1502"/>
      <c r="ET141" s="1502"/>
      <c r="EU141" s="1502"/>
      <c r="EV141" s="1502"/>
      <c r="EW141" s="1502"/>
      <c r="EX141" s="1502"/>
      <c r="EY141" s="1502"/>
      <c r="EZ141" s="1502"/>
      <c r="FA141" s="1502"/>
      <c r="FB141" s="1502"/>
      <c r="FC141" s="1502"/>
      <c r="FD141" s="1502"/>
      <c r="FE141" s="1502"/>
      <c r="FF141" s="1502"/>
      <c r="FG141" s="1502"/>
      <c r="FH141" s="1502"/>
      <c r="FI141" s="1502"/>
      <c r="FJ141" s="1502"/>
      <c r="FK141" s="1502"/>
      <c r="FL141" s="1502"/>
      <c r="FM141" s="1502"/>
      <c r="FN141" s="1502"/>
      <c r="FO141" s="1502"/>
      <c r="FP141" s="1502"/>
      <c r="FQ141" s="1502"/>
      <c r="FR141" s="1502"/>
      <c r="FS141" s="1502"/>
      <c r="FT141" s="1502"/>
      <c r="FU141" s="1502"/>
      <c r="FV141" s="1502"/>
      <c r="FW141" s="1502"/>
      <c r="FX141" s="1502"/>
      <c r="FY141" s="1502"/>
      <c r="FZ141" s="1502"/>
      <c r="GA141" s="1502"/>
      <c r="GB141" s="1502"/>
      <c r="GC141" s="1502"/>
      <c r="GD141" s="1502"/>
      <c r="GE141" s="1502"/>
      <c r="GF141" s="1502"/>
      <c r="GG141" s="1502"/>
      <c r="GH141" s="1502"/>
      <c r="GI141" s="1502"/>
      <c r="GJ141" s="1502"/>
      <c r="GK141" s="1502"/>
      <c r="GL141" s="1502"/>
      <c r="GM141" s="1502"/>
      <c r="GN141" s="1502"/>
      <c r="GO141" s="1502"/>
      <c r="GP141" s="1502"/>
      <c r="GQ141" s="1502"/>
      <c r="GR141" s="1502"/>
      <c r="GS141" s="1502"/>
      <c r="GT141" s="1502"/>
      <c r="GU141" s="1502"/>
      <c r="GV141" s="1502"/>
      <c r="GW141" s="1502"/>
      <c r="GX141" s="1502"/>
      <c r="GY141" s="1502"/>
      <c r="GZ141" s="1502"/>
      <c r="HA141" s="1502"/>
      <c r="HB141" s="1502"/>
      <c r="HC141" s="1502"/>
      <c r="HD141" s="1502"/>
      <c r="HE141" s="1502"/>
      <c r="HF141" s="1502"/>
      <c r="HG141" s="1502"/>
      <c r="HH141" s="1502"/>
      <c r="HI141" s="1502"/>
      <c r="HJ141" s="1502"/>
      <c r="HK141" s="1502"/>
      <c r="HL141" s="1502"/>
      <c r="HM141" s="1502"/>
      <c r="HN141" s="1502"/>
      <c r="HO141" s="1502"/>
      <c r="HP141" s="1502"/>
      <c r="HQ141" s="1502"/>
      <c r="HR141" s="1502"/>
      <c r="HS141" s="1502"/>
      <c r="HT141" s="1502"/>
      <c r="HU141" s="1502"/>
      <c r="HV141" s="1502"/>
      <c r="HW141" s="1502"/>
      <c r="HX141" s="1502"/>
      <c r="HY141" s="1502"/>
      <c r="HZ141" s="1502"/>
      <c r="IA141" s="1502"/>
      <c r="IB141" s="1502"/>
      <c r="IC141" s="1502"/>
      <c r="ID141" s="1502"/>
      <c r="IE141" s="1502"/>
      <c r="IF141" s="1502"/>
      <c r="IG141" s="1502"/>
      <c r="IH141" s="1502"/>
      <c r="II141" s="1502"/>
      <c r="IJ141" s="1502"/>
      <c r="IK141" s="1502"/>
      <c r="IL141" s="1502"/>
      <c r="IM141" s="1502"/>
      <c r="IN141" s="1502"/>
      <c r="IO141" s="1502"/>
      <c r="IP141" s="1502"/>
      <c r="IQ141" s="1502"/>
      <c r="IR141" s="1502"/>
      <c r="IS141" s="1502"/>
      <c r="IT141" s="1502"/>
      <c r="IU141" s="1502"/>
    </row>
    <row r="142" spans="1:255">
      <c r="A142" s="2093">
        <v>63</v>
      </c>
      <c r="B142" s="1484"/>
      <c r="C142" s="1484"/>
      <c r="D142" s="1484"/>
      <c r="E142" s="1826"/>
      <c r="F142" s="1483"/>
      <c r="G142" s="1484"/>
      <c r="H142" s="1484"/>
      <c r="I142" s="1484"/>
      <c r="J142" s="1484"/>
      <c r="K142" s="1798"/>
      <c r="L142" s="1798"/>
      <c r="M142" s="1837">
        <v>63</v>
      </c>
      <c r="N142" s="1483"/>
      <c r="O142" s="1798"/>
      <c r="P142" s="1798"/>
      <c r="Q142" s="1798"/>
      <c r="R142" s="1798">
        <f t="shared" si="2"/>
        <v>0</v>
      </c>
      <c r="S142" s="1837">
        <v>63</v>
      </c>
      <c r="T142" s="1502"/>
      <c r="U142" s="1502"/>
      <c r="V142" s="1502"/>
      <c r="W142" s="1502"/>
      <c r="X142" s="1502"/>
      <c r="Y142" s="1502"/>
      <c r="Z142" s="1502"/>
      <c r="AA142" s="1502"/>
      <c r="AB142" s="1502"/>
      <c r="AC142" s="1502"/>
      <c r="AD142" s="1502"/>
      <c r="AE142" s="1502"/>
      <c r="AF142" s="1502"/>
      <c r="AG142" s="1502"/>
      <c r="AH142" s="1502"/>
      <c r="AI142" s="1502"/>
      <c r="AJ142" s="1502"/>
      <c r="AK142" s="1502"/>
      <c r="AL142" s="1502"/>
      <c r="AM142" s="1502"/>
      <c r="AN142" s="1502"/>
      <c r="AO142" s="1502"/>
      <c r="AP142" s="1502"/>
      <c r="AQ142" s="1502"/>
      <c r="AR142" s="1502"/>
      <c r="AS142" s="1502"/>
      <c r="AT142" s="1502"/>
      <c r="AU142" s="1502"/>
      <c r="AV142" s="1502"/>
      <c r="AW142" s="1502"/>
      <c r="AX142" s="1502"/>
      <c r="AY142" s="1502"/>
      <c r="AZ142" s="1502"/>
      <c r="BA142" s="1502"/>
      <c r="BB142" s="1502"/>
      <c r="BC142" s="1502"/>
      <c r="BD142" s="1502"/>
      <c r="BE142" s="1502"/>
      <c r="BF142" s="1502"/>
      <c r="BG142" s="1502"/>
      <c r="BH142" s="1502"/>
      <c r="BI142" s="1502"/>
      <c r="BJ142" s="1502"/>
      <c r="BK142" s="1502"/>
      <c r="BL142" s="1502"/>
      <c r="BM142" s="1502"/>
      <c r="BN142" s="1502"/>
      <c r="BO142" s="1502"/>
      <c r="BP142" s="1502"/>
      <c r="BQ142" s="1502"/>
      <c r="BR142" s="1502"/>
      <c r="BS142" s="1502"/>
      <c r="BT142" s="1502"/>
      <c r="BU142" s="1502"/>
      <c r="BV142" s="1502"/>
      <c r="BW142" s="1502"/>
      <c r="BX142" s="1502"/>
      <c r="BY142" s="1502"/>
      <c r="BZ142" s="1502"/>
      <c r="CA142" s="1502"/>
      <c r="CB142" s="1502"/>
      <c r="CC142" s="1502"/>
      <c r="CD142" s="1502"/>
      <c r="CE142" s="1502"/>
      <c r="CF142" s="1502"/>
      <c r="CG142" s="1502"/>
      <c r="CH142" s="1502"/>
      <c r="CI142" s="1502"/>
      <c r="CJ142" s="1502"/>
      <c r="CK142" s="1502"/>
      <c r="CL142" s="1502"/>
      <c r="CM142" s="1502"/>
      <c r="CN142" s="1502"/>
      <c r="CO142" s="1502"/>
      <c r="CP142" s="1502"/>
      <c r="CQ142" s="1502"/>
      <c r="CR142" s="1502"/>
      <c r="CS142" s="1502"/>
      <c r="CT142" s="1502"/>
      <c r="CU142" s="1502"/>
      <c r="CV142" s="1502"/>
      <c r="CW142" s="1502"/>
      <c r="CX142" s="1502"/>
      <c r="CY142" s="1502"/>
      <c r="CZ142" s="1502"/>
      <c r="DA142" s="1502"/>
      <c r="DB142" s="1502"/>
      <c r="DC142" s="1502"/>
      <c r="DD142" s="1502"/>
      <c r="DE142" s="1502"/>
      <c r="DF142" s="1502"/>
      <c r="DG142" s="1502"/>
      <c r="DH142" s="1502"/>
      <c r="DI142" s="1502"/>
      <c r="DJ142" s="1502"/>
      <c r="DK142" s="1502"/>
      <c r="DL142" s="1502"/>
      <c r="DM142" s="1502"/>
      <c r="DN142" s="1502"/>
      <c r="DO142" s="1502"/>
      <c r="DP142" s="1502"/>
      <c r="DQ142" s="1502"/>
      <c r="DR142" s="1502"/>
      <c r="DS142" s="1502"/>
      <c r="DT142" s="1502"/>
      <c r="DU142" s="1502"/>
      <c r="DV142" s="1502"/>
      <c r="DW142" s="1502"/>
      <c r="DX142" s="1502"/>
      <c r="DY142" s="1502"/>
      <c r="DZ142" s="1502"/>
      <c r="EA142" s="1502"/>
      <c r="EB142" s="1502"/>
      <c r="EC142" s="1502"/>
      <c r="ED142" s="1502"/>
      <c r="EE142" s="1502"/>
      <c r="EF142" s="1502"/>
      <c r="EG142" s="1502"/>
      <c r="EH142" s="1502"/>
      <c r="EI142" s="1502"/>
      <c r="EJ142" s="1502"/>
      <c r="EK142" s="1502"/>
      <c r="EL142" s="1502"/>
      <c r="EM142" s="1502"/>
      <c r="EN142" s="1502"/>
      <c r="EO142" s="1502"/>
      <c r="EP142" s="1502"/>
      <c r="EQ142" s="1502"/>
      <c r="ER142" s="1502"/>
      <c r="ES142" s="1502"/>
      <c r="ET142" s="1502"/>
      <c r="EU142" s="1502"/>
      <c r="EV142" s="1502"/>
      <c r="EW142" s="1502"/>
      <c r="EX142" s="1502"/>
      <c r="EY142" s="1502"/>
      <c r="EZ142" s="1502"/>
      <c r="FA142" s="1502"/>
      <c r="FB142" s="1502"/>
      <c r="FC142" s="1502"/>
      <c r="FD142" s="1502"/>
      <c r="FE142" s="1502"/>
      <c r="FF142" s="1502"/>
      <c r="FG142" s="1502"/>
      <c r="FH142" s="1502"/>
      <c r="FI142" s="1502"/>
      <c r="FJ142" s="1502"/>
      <c r="FK142" s="1502"/>
      <c r="FL142" s="1502"/>
      <c r="FM142" s="1502"/>
      <c r="FN142" s="1502"/>
      <c r="FO142" s="1502"/>
      <c r="FP142" s="1502"/>
      <c r="FQ142" s="1502"/>
      <c r="FR142" s="1502"/>
      <c r="FS142" s="1502"/>
      <c r="FT142" s="1502"/>
      <c r="FU142" s="1502"/>
      <c r="FV142" s="1502"/>
      <c r="FW142" s="1502"/>
      <c r="FX142" s="1502"/>
      <c r="FY142" s="1502"/>
      <c r="FZ142" s="1502"/>
      <c r="GA142" s="1502"/>
      <c r="GB142" s="1502"/>
      <c r="GC142" s="1502"/>
      <c r="GD142" s="1502"/>
      <c r="GE142" s="1502"/>
      <c r="GF142" s="1502"/>
      <c r="GG142" s="1502"/>
      <c r="GH142" s="1502"/>
      <c r="GI142" s="1502"/>
      <c r="GJ142" s="1502"/>
      <c r="GK142" s="1502"/>
      <c r="GL142" s="1502"/>
      <c r="GM142" s="1502"/>
      <c r="GN142" s="1502"/>
      <c r="GO142" s="1502"/>
      <c r="GP142" s="1502"/>
      <c r="GQ142" s="1502"/>
      <c r="GR142" s="1502"/>
      <c r="GS142" s="1502"/>
      <c r="GT142" s="1502"/>
      <c r="GU142" s="1502"/>
      <c r="GV142" s="1502"/>
      <c r="GW142" s="1502"/>
      <c r="GX142" s="1502"/>
      <c r="GY142" s="1502"/>
      <c r="GZ142" s="1502"/>
      <c r="HA142" s="1502"/>
      <c r="HB142" s="1502"/>
      <c r="HC142" s="1502"/>
      <c r="HD142" s="1502"/>
      <c r="HE142" s="1502"/>
      <c r="HF142" s="1502"/>
      <c r="HG142" s="1502"/>
      <c r="HH142" s="1502"/>
      <c r="HI142" s="1502"/>
      <c r="HJ142" s="1502"/>
      <c r="HK142" s="1502"/>
      <c r="HL142" s="1502"/>
      <c r="HM142" s="1502"/>
      <c r="HN142" s="1502"/>
      <c r="HO142" s="1502"/>
      <c r="HP142" s="1502"/>
      <c r="HQ142" s="1502"/>
      <c r="HR142" s="1502"/>
      <c r="HS142" s="1502"/>
      <c r="HT142" s="1502"/>
      <c r="HU142" s="1502"/>
      <c r="HV142" s="1502"/>
      <c r="HW142" s="1502"/>
      <c r="HX142" s="1502"/>
      <c r="HY142" s="1502"/>
      <c r="HZ142" s="1502"/>
      <c r="IA142" s="1502"/>
      <c r="IB142" s="1502"/>
      <c r="IC142" s="1502"/>
      <c r="ID142" s="1502"/>
      <c r="IE142" s="1502"/>
      <c r="IF142" s="1502"/>
      <c r="IG142" s="1502"/>
      <c r="IH142" s="1502"/>
      <c r="II142" s="1502"/>
      <c r="IJ142" s="1502"/>
      <c r="IK142" s="1502"/>
      <c r="IL142" s="1502"/>
      <c r="IM142" s="1502"/>
      <c r="IN142" s="1502"/>
      <c r="IO142" s="1502"/>
      <c r="IP142" s="1502"/>
      <c r="IQ142" s="1502"/>
      <c r="IR142" s="1502"/>
      <c r="IS142" s="1502"/>
      <c r="IT142" s="1502"/>
      <c r="IU142" s="1502"/>
    </row>
    <row r="143" spans="1:255">
      <c r="A143" s="2093">
        <v>64</v>
      </c>
      <c r="B143" s="1484"/>
      <c r="C143" s="1484"/>
      <c r="D143" s="1484"/>
      <c r="E143" s="1826"/>
      <c r="F143" s="1483"/>
      <c r="G143" s="1484"/>
      <c r="H143" s="1484"/>
      <c r="I143" s="1484"/>
      <c r="J143" s="1484"/>
      <c r="K143" s="1798"/>
      <c r="L143" s="1798"/>
      <c r="M143" s="1837">
        <v>64</v>
      </c>
      <c r="N143" s="1483"/>
      <c r="O143" s="1798"/>
      <c r="P143" s="1798"/>
      <c r="Q143" s="1798"/>
      <c r="R143" s="1798">
        <f t="shared" si="2"/>
        <v>0</v>
      </c>
      <c r="S143" s="1837">
        <v>64</v>
      </c>
      <c r="T143" s="1502"/>
      <c r="U143" s="1502"/>
      <c r="V143" s="1502"/>
      <c r="W143" s="1502"/>
      <c r="X143" s="1502"/>
      <c r="Y143" s="1502"/>
      <c r="Z143" s="1502"/>
      <c r="AA143" s="1502"/>
      <c r="AB143" s="1502"/>
      <c r="AC143" s="1502"/>
      <c r="AD143" s="1502"/>
      <c r="AE143" s="1502"/>
      <c r="AF143" s="1502"/>
      <c r="AG143" s="1502"/>
      <c r="AH143" s="1502"/>
      <c r="AI143" s="1502"/>
      <c r="AJ143" s="1502"/>
      <c r="AK143" s="1502"/>
      <c r="AL143" s="1502"/>
      <c r="AM143" s="1502"/>
      <c r="AN143" s="1502"/>
      <c r="AO143" s="1502"/>
      <c r="AP143" s="1502"/>
      <c r="AQ143" s="1502"/>
      <c r="AR143" s="1502"/>
      <c r="AS143" s="1502"/>
      <c r="AT143" s="1502"/>
      <c r="AU143" s="1502"/>
      <c r="AV143" s="1502"/>
      <c r="AW143" s="1502"/>
      <c r="AX143" s="1502"/>
      <c r="AY143" s="1502"/>
      <c r="AZ143" s="1502"/>
      <c r="BA143" s="1502"/>
      <c r="BB143" s="1502"/>
      <c r="BC143" s="1502"/>
      <c r="BD143" s="1502"/>
      <c r="BE143" s="1502"/>
      <c r="BF143" s="1502"/>
      <c r="BG143" s="1502"/>
      <c r="BH143" s="1502"/>
      <c r="BI143" s="1502"/>
      <c r="BJ143" s="1502"/>
      <c r="BK143" s="1502"/>
      <c r="BL143" s="1502"/>
      <c r="BM143" s="1502"/>
      <c r="BN143" s="1502"/>
      <c r="BO143" s="1502"/>
      <c r="BP143" s="1502"/>
      <c r="BQ143" s="1502"/>
      <c r="BR143" s="1502"/>
      <c r="BS143" s="1502"/>
      <c r="BT143" s="1502"/>
      <c r="BU143" s="1502"/>
      <c r="BV143" s="1502"/>
      <c r="BW143" s="1502"/>
      <c r="BX143" s="1502"/>
      <c r="BY143" s="1502"/>
      <c r="BZ143" s="1502"/>
      <c r="CA143" s="1502"/>
      <c r="CB143" s="1502"/>
      <c r="CC143" s="1502"/>
      <c r="CD143" s="1502"/>
      <c r="CE143" s="1502"/>
      <c r="CF143" s="1502"/>
      <c r="CG143" s="1502"/>
      <c r="CH143" s="1502"/>
      <c r="CI143" s="1502"/>
      <c r="CJ143" s="1502"/>
      <c r="CK143" s="1502"/>
      <c r="CL143" s="1502"/>
      <c r="CM143" s="1502"/>
      <c r="CN143" s="1502"/>
      <c r="CO143" s="1502"/>
      <c r="CP143" s="1502"/>
      <c r="CQ143" s="1502"/>
      <c r="CR143" s="1502"/>
      <c r="CS143" s="1502"/>
      <c r="CT143" s="1502"/>
      <c r="CU143" s="1502"/>
      <c r="CV143" s="1502"/>
      <c r="CW143" s="1502"/>
      <c r="CX143" s="1502"/>
      <c r="CY143" s="1502"/>
      <c r="CZ143" s="1502"/>
      <c r="DA143" s="1502"/>
      <c r="DB143" s="1502"/>
      <c r="DC143" s="1502"/>
      <c r="DD143" s="1502"/>
      <c r="DE143" s="1502"/>
      <c r="DF143" s="1502"/>
      <c r="DG143" s="1502"/>
      <c r="DH143" s="1502"/>
      <c r="DI143" s="1502"/>
      <c r="DJ143" s="1502"/>
      <c r="DK143" s="1502"/>
      <c r="DL143" s="1502"/>
      <c r="DM143" s="1502"/>
      <c r="DN143" s="1502"/>
      <c r="DO143" s="1502"/>
      <c r="DP143" s="1502"/>
      <c r="DQ143" s="1502"/>
      <c r="DR143" s="1502"/>
      <c r="DS143" s="1502"/>
      <c r="DT143" s="1502"/>
      <c r="DU143" s="1502"/>
      <c r="DV143" s="1502"/>
      <c r="DW143" s="1502"/>
      <c r="DX143" s="1502"/>
      <c r="DY143" s="1502"/>
      <c r="DZ143" s="1502"/>
      <c r="EA143" s="1502"/>
      <c r="EB143" s="1502"/>
      <c r="EC143" s="1502"/>
      <c r="ED143" s="1502"/>
      <c r="EE143" s="1502"/>
      <c r="EF143" s="1502"/>
      <c r="EG143" s="1502"/>
      <c r="EH143" s="1502"/>
      <c r="EI143" s="1502"/>
      <c r="EJ143" s="1502"/>
      <c r="EK143" s="1502"/>
      <c r="EL143" s="1502"/>
      <c r="EM143" s="1502"/>
      <c r="EN143" s="1502"/>
      <c r="EO143" s="1502"/>
      <c r="EP143" s="1502"/>
      <c r="EQ143" s="1502"/>
      <c r="ER143" s="1502"/>
      <c r="ES143" s="1502"/>
      <c r="ET143" s="1502"/>
      <c r="EU143" s="1502"/>
      <c r="EV143" s="1502"/>
      <c r="EW143" s="1502"/>
      <c r="EX143" s="1502"/>
      <c r="EY143" s="1502"/>
      <c r="EZ143" s="1502"/>
      <c r="FA143" s="1502"/>
      <c r="FB143" s="1502"/>
      <c r="FC143" s="1502"/>
      <c r="FD143" s="1502"/>
      <c r="FE143" s="1502"/>
      <c r="FF143" s="1502"/>
      <c r="FG143" s="1502"/>
      <c r="FH143" s="1502"/>
      <c r="FI143" s="1502"/>
      <c r="FJ143" s="1502"/>
      <c r="FK143" s="1502"/>
      <c r="FL143" s="1502"/>
      <c r="FM143" s="1502"/>
      <c r="FN143" s="1502"/>
      <c r="FO143" s="1502"/>
      <c r="FP143" s="1502"/>
      <c r="FQ143" s="1502"/>
      <c r="FR143" s="1502"/>
      <c r="FS143" s="1502"/>
      <c r="FT143" s="1502"/>
      <c r="FU143" s="1502"/>
      <c r="FV143" s="1502"/>
      <c r="FW143" s="1502"/>
      <c r="FX143" s="1502"/>
      <c r="FY143" s="1502"/>
      <c r="FZ143" s="1502"/>
      <c r="GA143" s="1502"/>
      <c r="GB143" s="1502"/>
      <c r="GC143" s="1502"/>
      <c r="GD143" s="1502"/>
      <c r="GE143" s="1502"/>
      <c r="GF143" s="1502"/>
      <c r="GG143" s="1502"/>
      <c r="GH143" s="1502"/>
      <c r="GI143" s="1502"/>
      <c r="GJ143" s="1502"/>
      <c r="GK143" s="1502"/>
      <c r="GL143" s="1502"/>
      <c r="GM143" s="1502"/>
      <c r="GN143" s="1502"/>
      <c r="GO143" s="1502"/>
      <c r="GP143" s="1502"/>
      <c r="GQ143" s="1502"/>
      <c r="GR143" s="1502"/>
      <c r="GS143" s="1502"/>
      <c r="GT143" s="1502"/>
      <c r="GU143" s="1502"/>
      <c r="GV143" s="1502"/>
      <c r="GW143" s="1502"/>
      <c r="GX143" s="1502"/>
      <c r="GY143" s="1502"/>
      <c r="GZ143" s="1502"/>
      <c r="HA143" s="1502"/>
      <c r="HB143" s="1502"/>
      <c r="HC143" s="1502"/>
      <c r="HD143" s="1502"/>
      <c r="HE143" s="1502"/>
      <c r="HF143" s="1502"/>
      <c r="HG143" s="1502"/>
      <c r="HH143" s="1502"/>
      <c r="HI143" s="1502"/>
      <c r="HJ143" s="1502"/>
      <c r="HK143" s="1502"/>
      <c r="HL143" s="1502"/>
      <c r="HM143" s="1502"/>
      <c r="HN143" s="1502"/>
      <c r="HO143" s="1502"/>
      <c r="HP143" s="1502"/>
      <c r="HQ143" s="1502"/>
      <c r="HR143" s="1502"/>
      <c r="HS143" s="1502"/>
      <c r="HT143" s="1502"/>
      <c r="HU143" s="1502"/>
      <c r="HV143" s="1502"/>
      <c r="HW143" s="1502"/>
      <c r="HX143" s="1502"/>
      <c r="HY143" s="1502"/>
      <c r="HZ143" s="1502"/>
      <c r="IA143" s="1502"/>
      <c r="IB143" s="1502"/>
      <c r="IC143" s="1502"/>
      <c r="ID143" s="1502"/>
      <c r="IE143" s="1502"/>
      <c r="IF143" s="1502"/>
      <c r="IG143" s="1502"/>
      <c r="IH143" s="1502"/>
      <c r="II143" s="1502"/>
      <c r="IJ143" s="1502"/>
      <c r="IK143" s="1502"/>
      <c r="IL143" s="1502"/>
      <c r="IM143" s="1502"/>
      <c r="IN143" s="1502"/>
      <c r="IO143" s="1502"/>
      <c r="IP143" s="1502"/>
      <c r="IQ143" s="1502"/>
      <c r="IR143" s="1502"/>
      <c r="IS143" s="1502"/>
      <c r="IT143" s="1502"/>
      <c r="IU143" s="1502"/>
    </row>
    <row r="144" spans="1:255" ht="15.75" thickBot="1">
      <c r="A144" s="2089">
        <v>65</v>
      </c>
      <c r="B144" s="2181" t="s">
        <v>2319</v>
      </c>
      <c r="C144" s="2196"/>
      <c r="D144" s="2196"/>
      <c r="E144" s="2251"/>
      <c r="F144" s="2252"/>
      <c r="G144" s="2196"/>
      <c r="H144" s="2196"/>
      <c r="I144" s="2196"/>
      <c r="J144" s="1512">
        <f>SUM(J80:J143)</f>
        <v>0</v>
      </c>
      <c r="K144" s="2184">
        <f>SUM(K80:K143)</f>
        <v>0</v>
      </c>
      <c r="L144" s="2184">
        <f>SUM(L80:L143)</f>
        <v>0</v>
      </c>
      <c r="M144" s="2186">
        <v>65</v>
      </c>
      <c r="N144" s="1699"/>
      <c r="O144" s="2185">
        <f>SUM(O80:O143)</f>
        <v>0</v>
      </c>
      <c r="P144" s="2185">
        <f>SUM(P80:P143)</f>
        <v>0</v>
      </c>
      <c r="Q144" s="2185">
        <f>SUM(Q80:Q143)</f>
        <v>0</v>
      </c>
      <c r="R144" s="2185">
        <f>SUM(R80:R143)</f>
        <v>0</v>
      </c>
      <c r="S144" s="2186">
        <v>65</v>
      </c>
      <c r="T144" s="1502"/>
      <c r="U144" s="1502"/>
      <c r="V144" s="1502"/>
      <c r="W144" s="1502"/>
      <c r="X144" s="1502"/>
      <c r="Y144" s="1502"/>
      <c r="Z144" s="1502"/>
      <c r="AA144" s="1502"/>
      <c r="AB144" s="1502"/>
      <c r="AC144" s="1502"/>
      <c r="AD144" s="1502"/>
      <c r="AE144" s="1502"/>
      <c r="AF144" s="1502"/>
      <c r="AG144" s="1502"/>
      <c r="AH144" s="1502"/>
      <c r="AI144" s="1502"/>
      <c r="AJ144" s="1502"/>
      <c r="AK144" s="1502"/>
      <c r="AL144" s="1502"/>
      <c r="AM144" s="1502"/>
      <c r="AN144" s="1502"/>
      <c r="AO144" s="1502"/>
      <c r="AP144" s="1502"/>
      <c r="AQ144" s="1502"/>
      <c r="AR144" s="1502"/>
      <c r="AS144" s="1502"/>
      <c r="AT144" s="1502"/>
      <c r="AU144" s="1502"/>
      <c r="AV144" s="1502"/>
      <c r="AW144" s="1502"/>
      <c r="AX144" s="1502"/>
      <c r="AY144" s="1502"/>
      <c r="AZ144" s="1502"/>
      <c r="BA144" s="1502"/>
      <c r="BB144" s="1502"/>
      <c r="BC144" s="1502"/>
      <c r="BD144" s="1502"/>
      <c r="BE144" s="1502"/>
      <c r="BF144" s="1502"/>
      <c r="BG144" s="1502"/>
      <c r="BH144" s="1502"/>
      <c r="BI144" s="1502"/>
      <c r="BJ144" s="1502"/>
      <c r="BK144" s="1502"/>
      <c r="BL144" s="1502"/>
      <c r="BM144" s="1502"/>
      <c r="BN144" s="1502"/>
      <c r="BO144" s="1502"/>
      <c r="BP144" s="1502"/>
      <c r="BQ144" s="1502"/>
      <c r="BR144" s="1502"/>
      <c r="BS144" s="1502"/>
      <c r="BT144" s="1502"/>
      <c r="BU144" s="1502"/>
      <c r="BV144" s="1502"/>
      <c r="BW144" s="1502"/>
      <c r="BX144" s="1502"/>
      <c r="BY144" s="1502"/>
      <c r="BZ144" s="1502"/>
      <c r="CA144" s="1502"/>
      <c r="CB144" s="1502"/>
      <c r="CC144" s="1502"/>
      <c r="CD144" s="1502"/>
      <c r="CE144" s="1502"/>
      <c r="CF144" s="1502"/>
      <c r="CG144" s="1502"/>
      <c r="CH144" s="1502"/>
      <c r="CI144" s="1502"/>
      <c r="CJ144" s="1502"/>
      <c r="CK144" s="1502"/>
      <c r="CL144" s="1502"/>
      <c r="CM144" s="1502"/>
      <c r="CN144" s="1502"/>
      <c r="CO144" s="1502"/>
      <c r="CP144" s="1502"/>
      <c r="CQ144" s="1502"/>
      <c r="CR144" s="1502"/>
      <c r="CS144" s="1502"/>
      <c r="CT144" s="1502"/>
      <c r="CU144" s="1502"/>
      <c r="CV144" s="1502"/>
      <c r="CW144" s="1502"/>
      <c r="CX144" s="1502"/>
      <c r="CY144" s="1502"/>
      <c r="CZ144" s="1502"/>
      <c r="DA144" s="1502"/>
      <c r="DB144" s="1502"/>
      <c r="DC144" s="1502"/>
      <c r="DD144" s="1502"/>
      <c r="DE144" s="1502"/>
      <c r="DF144" s="1502"/>
      <c r="DG144" s="1502"/>
      <c r="DH144" s="1502"/>
      <c r="DI144" s="1502"/>
      <c r="DJ144" s="1502"/>
      <c r="DK144" s="1502"/>
      <c r="DL144" s="1502"/>
      <c r="DM144" s="1502"/>
      <c r="DN144" s="1502"/>
      <c r="DO144" s="1502"/>
      <c r="DP144" s="1502"/>
      <c r="DQ144" s="1502"/>
      <c r="DR144" s="1502"/>
      <c r="DS144" s="1502"/>
      <c r="DT144" s="1502"/>
      <c r="DU144" s="1502"/>
      <c r="DV144" s="1502"/>
      <c r="DW144" s="1502"/>
      <c r="DX144" s="1502"/>
      <c r="DY144" s="1502"/>
      <c r="DZ144" s="1502"/>
      <c r="EA144" s="1502"/>
      <c r="EB144" s="1502"/>
      <c r="EC144" s="1502"/>
      <c r="ED144" s="1502"/>
      <c r="EE144" s="1502"/>
      <c r="EF144" s="1502"/>
      <c r="EG144" s="1502"/>
      <c r="EH144" s="1502"/>
      <c r="EI144" s="1502"/>
      <c r="EJ144" s="1502"/>
      <c r="EK144" s="1502"/>
      <c r="EL144" s="1502"/>
      <c r="EM144" s="1502"/>
      <c r="EN144" s="1502"/>
      <c r="EO144" s="1502"/>
      <c r="EP144" s="1502"/>
      <c r="EQ144" s="1502"/>
      <c r="ER144" s="1502"/>
      <c r="ES144" s="1502"/>
      <c r="ET144" s="1502"/>
      <c r="EU144" s="1502"/>
      <c r="EV144" s="1502"/>
      <c r="EW144" s="1502"/>
      <c r="EX144" s="1502"/>
      <c r="EY144" s="1502"/>
      <c r="EZ144" s="1502"/>
      <c r="FA144" s="1502"/>
      <c r="FB144" s="1502"/>
      <c r="FC144" s="1502"/>
      <c r="FD144" s="1502"/>
      <c r="FE144" s="1502"/>
      <c r="FF144" s="1502"/>
      <c r="FG144" s="1502"/>
      <c r="FH144" s="1502"/>
      <c r="FI144" s="1502"/>
      <c r="FJ144" s="1502"/>
      <c r="FK144" s="1502"/>
      <c r="FL144" s="1502"/>
      <c r="FM144" s="1502"/>
      <c r="FN144" s="1502"/>
      <c r="FO144" s="1502"/>
      <c r="FP144" s="1502"/>
      <c r="FQ144" s="1502"/>
      <c r="FR144" s="1502"/>
      <c r="FS144" s="1502"/>
      <c r="FT144" s="1502"/>
      <c r="FU144" s="1502"/>
      <c r="FV144" s="1502"/>
      <c r="FW144" s="1502"/>
      <c r="FX144" s="1502"/>
      <c r="FY144" s="1502"/>
      <c r="FZ144" s="1502"/>
      <c r="GA144" s="1502"/>
      <c r="GB144" s="1502"/>
      <c r="GC144" s="1502"/>
      <c r="GD144" s="1502"/>
      <c r="GE144" s="1502"/>
      <c r="GF144" s="1502"/>
      <c r="GG144" s="1502"/>
      <c r="GH144" s="1502"/>
      <c r="GI144" s="1502"/>
      <c r="GJ144" s="1502"/>
      <c r="GK144" s="1502"/>
      <c r="GL144" s="1502"/>
      <c r="GM144" s="1502"/>
      <c r="GN144" s="1502"/>
      <c r="GO144" s="1502"/>
      <c r="GP144" s="1502"/>
      <c r="GQ144" s="1502"/>
      <c r="GR144" s="1502"/>
      <c r="GS144" s="1502"/>
      <c r="GT144" s="1502"/>
      <c r="GU144" s="1502"/>
      <c r="GV144" s="1502"/>
      <c r="GW144" s="1502"/>
      <c r="GX144" s="1502"/>
      <c r="GY144" s="1502"/>
      <c r="GZ144" s="1502"/>
      <c r="HA144" s="1502"/>
      <c r="HB144" s="1502"/>
      <c r="HC144" s="1502"/>
      <c r="HD144" s="1502"/>
      <c r="HE144" s="1502"/>
      <c r="HF144" s="1502"/>
      <c r="HG144" s="1502"/>
      <c r="HH144" s="1502"/>
      <c r="HI144" s="1502"/>
      <c r="HJ144" s="1502"/>
      <c r="HK144" s="1502"/>
      <c r="HL144" s="1502"/>
      <c r="HM144" s="1502"/>
      <c r="HN144" s="1502"/>
      <c r="HO144" s="1502"/>
      <c r="HP144" s="1502"/>
      <c r="HQ144" s="1502"/>
      <c r="HR144" s="1502"/>
      <c r="HS144" s="1502"/>
      <c r="HT144" s="1502"/>
      <c r="HU144" s="1502"/>
      <c r="HV144" s="1502"/>
      <c r="HW144" s="1502"/>
      <c r="HX144" s="1502"/>
      <c r="HY144" s="1502"/>
      <c r="HZ144" s="1502"/>
      <c r="IA144" s="1502"/>
      <c r="IB144" s="1502"/>
      <c r="IC144" s="1502"/>
      <c r="ID144" s="1502"/>
      <c r="IE144" s="1502"/>
      <c r="IF144" s="1502"/>
      <c r="IG144" s="1502"/>
      <c r="IH144" s="1502"/>
      <c r="II144" s="1502"/>
      <c r="IJ144" s="1502"/>
      <c r="IK144" s="1502"/>
      <c r="IL144" s="1502"/>
      <c r="IM144" s="1502"/>
      <c r="IN144" s="1502"/>
      <c r="IO144" s="1502"/>
      <c r="IP144" s="1502"/>
      <c r="IQ144" s="1502"/>
      <c r="IR144" s="1502"/>
      <c r="IS144" s="1502"/>
      <c r="IT144" s="1502"/>
      <c r="IU144" s="1502"/>
    </row>
    <row r="145" spans="1:255">
      <c r="A145" s="1753"/>
      <c r="B145" s="1753"/>
      <c r="C145" s="1524"/>
      <c r="D145" s="1524"/>
      <c r="E145" s="1524"/>
      <c r="F145" s="1524"/>
      <c r="G145" s="1524"/>
      <c r="H145" s="1524"/>
      <c r="I145" s="1524"/>
      <c r="J145" s="1732"/>
      <c r="K145" s="1816"/>
      <c r="L145" s="1816"/>
      <c r="M145" s="1753"/>
      <c r="N145" s="1732"/>
      <c r="O145" s="2200"/>
      <c r="P145" s="2200"/>
      <c r="Q145" s="2200"/>
      <c r="R145" s="2200"/>
      <c r="S145" s="1753"/>
      <c r="T145" s="1502"/>
      <c r="U145" s="1502"/>
      <c r="V145" s="1502"/>
      <c r="W145" s="1502"/>
      <c r="X145" s="1502"/>
      <c r="Y145" s="1502"/>
      <c r="Z145" s="1502"/>
      <c r="AA145" s="1502"/>
      <c r="AB145" s="1502"/>
      <c r="AC145" s="1502"/>
      <c r="AD145" s="1502"/>
      <c r="AE145" s="1502"/>
      <c r="AF145" s="1502"/>
      <c r="AG145" s="1502"/>
      <c r="AH145" s="1502"/>
      <c r="AI145" s="1502"/>
      <c r="AJ145" s="1502"/>
      <c r="AK145" s="1502"/>
      <c r="AL145" s="1502"/>
      <c r="AM145" s="1502"/>
      <c r="AN145" s="1502"/>
      <c r="AO145" s="1502"/>
      <c r="AP145" s="1502"/>
      <c r="AQ145" s="1502"/>
      <c r="AR145" s="1502"/>
      <c r="AS145" s="1502"/>
      <c r="AT145" s="1502"/>
      <c r="AU145" s="1502"/>
      <c r="AV145" s="1502"/>
      <c r="AW145" s="1502"/>
      <c r="AX145" s="1502"/>
      <c r="AY145" s="1502"/>
      <c r="AZ145" s="1502"/>
      <c r="BA145" s="1502"/>
      <c r="BB145" s="1502"/>
      <c r="BC145" s="1502"/>
      <c r="BD145" s="1502"/>
      <c r="BE145" s="1502"/>
      <c r="BF145" s="1502"/>
      <c r="BG145" s="1502"/>
      <c r="BH145" s="1502"/>
      <c r="BI145" s="1502"/>
      <c r="BJ145" s="1502"/>
      <c r="BK145" s="1502"/>
      <c r="BL145" s="1502"/>
      <c r="BM145" s="1502"/>
      <c r="BN145" s="1502"/>
      <c r="BO145" s="1502"/>
      <c r="BP145" s="1502"/>
      <c r="BQ145" s="1502"/>
      <c r="BR145" s="1502"/>
      <c r="BS145" s="1502"/>
      <c r="BT145" s="1502"/>
      <c r="BU145" s="1502"/>
      <c r="BV145" s="1502"/>
      <c r="BW145" s="1502"/>
      <c r="BX145" s="1502"/>
      <c r="BY145" s="1502"/>
      <c r="BZ145" s="1502"/>
      <c r="CA145" s="1502"/>
      <c r="CB145" s="1502"/>
      <c r="CC145" s="1502"/>
      <c r="CD145" s="1502"/>
      <c r="CE145" s="1502"/>
      <c r="CF145" s="1502"/>
      <c r="CG145" s="1502"/>
      <c r="CH145" s="1502"/>
      <c r="CI145" s="1502"/>
      <c r="CJ145" s="1502"/>
      <c r="CK145" s="1502"/>
      <c r="CL145" s="1502"/>
      <c r="CM145" s="1502"/>
      <c r="CN145" s="1502"/>
      <c r="CO145" s="1502"/>
      <c r="CP145" s="1502"/>
      <c r="CQ145" s="1502"/>
      <c r="CR145" s="1502"/>
      <c r="CS145" s="1502"/>
      <c r="CT145" s="1502"/>
      <c r="CU145" s="1502"/>
      <c r="CV145" s="1502"/>
      <c r="CW145" s="1502"/>
      <c r="CX145" s="1502"/>
      <c r="CY145" s="1502"/>
      <c r="CZ145" s="1502"/>
      <c r="DA145" s="1502"/>
      <c r="DB145" s="1502"/>
      <c r="DC145" s="1502"/>
      <c r="DD145" s="1502"/>
      <c r="DE145" s="1502"/>
      <c r="DF145" s="1502"/>
      <c r="DG145" s="1502"/>
      <c r="DH145" s="1502"/>
      <c r="DI145" s="1502"/>
      <c r="DJ145" s="1502"/>
      <c r="DK145" s="1502"/>
      <c r="DL145" s="1502"/>
      <c r="DM145" s="1502"/>
      <c r="DN145" s="1502"/>
      <c r="DO145" s="1502"/>
      <c r="DP145" s="1502"/>
      <c r="DQ145" s="1502"/>
      <c r="DR145" s="1502"/>
      <c r="DS145" s="1502"/>
      <c r="DT145" s="1502"/>
      <c r="DU145" s="1502"/>
      <c r="DV145" s="1502"/>
      <c r="DW145" s="1502"/>
      <c r="DX145" s="1502"/>
      <c r="DY145" s="1502"/>
      <c r="DZ145" s="1502"/>
      <c r="EA145" s="1502"/>
      <c r="EB145" s="1502"/>
      <c r="EC145" s="1502"/>
      <c r="ED145" s="1502"/>
      <c r="EE145" s="1502"/>
      <c r="EF145" s="1502"/>
      <c r="EG145" s="1502"/>
      <c r="EH145" s="1502"/>
      <c r="EI145" s="1502"/>
      <c r="EJ145" s="1502"/>
      <c r="EK145" s="1502"/>
      <c r="EL145" s="1502"/>
      <c r="EM145" s="1502"/>
      <c r="EN145" s="1502"/>
      <c r="EO145" s="1502"/>
      <c r="EP145" s="1502"/>
      <c r="EQ145" s="1502"/>
      <c r="ER145" s="1502"/>
      <c r="ES145" s="1502"/>
      <c r="ET145" s="1502"/>
      <c r="EU145" s="1502"/>
      <c r="EV145" s="1502"/>
      <c r="EW145" s="1502"/>
      <c r="EX145" s="1502"/>
      <c r="EY145" s="1502"/>
      <c r="EZ145" s="1502"/>
      <c r="FA145" s="1502"/>
      <c r="FB145" s="1502"/>
      <c r="FC145" s="1502"/>
      <c r="FD145" s="1502"/>
      <c r="FE145" s="1502"/>
      <c r="FF145" s="1502"/>
      <c r="FG145" s="1502"/>
      <c r="FH145" s="1502"/>
      <c r="FI145" s="1502"/>
      <c r="FJ145" s="1502"/>
      <c r="FK145" s="1502"/>
      <c r="FL145" s="1502"/>
      <c r="FM145" s="1502"/>
      <c r="FN145" s="1502"/>
      <c r="FO145" s="1502"/>
      <c r="FP145" s="1502"/>
      <c r="FQ145" s="1502"/>
      <c r="FR145" s="1502"/>
      <c r="FS145" s="1502"/>
      <c r="FT145" s="1502"/>
      <c r="FU145" s="1502"/>
      <c r="FV145" s="1502"/>
      <c r="FW145" s="1502"/>
      <c r="FX145" s="1502"/>
      <c r="FY145" s="1502"/>
      <c r="FZ145" s="1502"/>
      <c r="GA145" s="1502"/>
      <c r="GB145" s="1502"/>
      <c r="GC145" s="1502"/>
      <c r="GD145" s="1502"/>
      <c r="GE145" s="1502"/>
      <c r="GF145" s="1502"/>
      <c r="GG145" s="1502"/>
      <c r="GH145" s="1502"/>
      <c r="GI145" s="1502"/>
      <c r="GJ145" s="1502"/>
      <c r="GK145" s="1502"/>
      <c r="GL145" s="1502"/>
      <c r="GM145" s="1502"/>
      <c r="GN145" s="1502"/>
      <c r="GO145" s="1502"/>
      <c r="GP145" s="1502"/>
      <c r="GQ145" s="1502"/>
      <c r="GR145" s="1502"/>
      <c r="GS145" s="1502"/>
      <c r="GT145" s="1502"/>
      <c r="GU145" s="1502"/>
      <c r="GV145" s="1502"/>
      <c r="GW145" s="1502"/>
      <c r="GX145" s="1502"/>
      <c r="GY145" s="1502"/>
      <c r="GZ145" s="1502"/>
      <c r="HA145" s="1502"/>
      <c r="HB145" s="1502"/>
      <c r="HC145" s="1502"/>
      <c r="HD145" s="1502"/>
      <c r="HE145" s="1502"/>
      <c r="HF145" s="1502"/>
      <c r="HG145" s="1502"/>
      <c r="HH145" s="1502"/>
      <c r="HI145" s="1502"/>
      <c r="HJ145" s="1502"/>
      <c r="HK145" s="1502"/>
      <c r="HL145" s="1502"/>
      <c r="HM145" s="1502"/>
      <c r="HN145" s="1502"/>
      <c r="HO145" s="1502"/>
      <c r="HP145" s="1502"/>
      <c r="HQ145" s="1502"/>
      <c r="HR145" s="1502"/>
      <c r="HS145" s="1502"/>
      <c r="HT145" s="1502"/>
      <c r="HU145" s="1502"/>
      <c r="HV145" s="1502"/>
      <c r="HW145" s="1502"/>
      <c r="HX145" s="1502"/>
      <c r="HY145" s="1502"/>
      <c r="HZ145" s="1502"/>
      <c r="IA145" s="1502"/>
      <c r="IB145" s="1502"/>
      <c r="IC145" s="1502"/>
      <c r="ID145" s="1502"/>
      <c r="IE145" s="1502"/>
      <c r="IF145" s="1502"/>
      <c r="IG145" s="1502"/>
      <c r="IH145" s="1502"/>
      <c r="II145" s="1502"/>
      <c r="IJ145" s="1502"/>
      <c r="IK145" s="1502"/>
      <c r="IL145" s="1502"/>
      <c r="IM145" s="1502"/>
      <c r="IN145" s="1502"/>
      <c r="IO145" s="1502"/>
      <c r="IP145" s="1502"/>
      <c r="IQ145" s="1502"/>
      <c r="IR145" s="1502"/>
      <c r="IS145" s="1502"/>
      <c r="IT145" s="1502"/>
      <c r="IU145" s="1502"/>
    </row>
    <row r="146" spans="1:255">
      <c r="A146" s="2654" t="s">
        <v>4659</v>
      </c>
      <c r="B146" s="2587"/>
      <c r="C146" s="2587"/>
      <c r="D146" s="1517"/>
      <c r="E146" s="1517"/>
      <c r="F146" s="2654" t="s">
        <v>4659</v>
      </c>
      <c r="G146" s="2587"/>
      <c r="H146" s="2587"/>
      <c r="I146" s="2389"/>
      <c r="J146" s="1502"/>
      <c r="K146" s="1502"/>
      <c r="L146" s="1502"/>
      <c r="M146" s="1502"/>
      <c r="N146" s="2654" t="s">
        <v>4659</v>
      </c>
      <c r="O146" s="1502"/>
      <c r="P146" s="1502"/>
      <c r="Q146" s="1502"/>
      <c r="R146" s="1502"/>
      <c r="S146" s="1502"/>
      <c r="T146" s="1502"/>
      <c r="U146" s="1502"/>
      <c r="V146" s="1502"/>
      <c r="W146" s="1502"/>
      <c r="X146" s="1502"/>
      <c r="Y146" s="1502"/>
      <c r="Z146" s="1502"/>
      <c r="AA146" s="1502"/>
      <c r="AB146" s="1502"/>
      <c r="AC146" s="1502"/>
      <c r="AD146" s="1502"/>
      <c r="AE146" s="1502"/>
      <c r="AF146" s="1502"/>
      <c r="AG146" s="1502"/>
      <c r="AH146" s="1502"/>
      <c r="AI146" s="1502"/>
      <c r="AJ146" s="1502"/>
      <c r="AK146" s="1502"/>
      <c r="AL146" s="1502"/>
      <c r="AM146" s="1502"/>
      <c r="AN146" s="1502"/>
      <c r="AO146" s="1502"/>
      <c r="AP146" s="1502"/>
      <c r="AQ146" s="1502"/>
      <c r="AR146" s="1502"/>
      <c r="AS146" s="1502"/>
      <c r="AT146" s="1502"/>
      <c r="AU146" s="1502"/>
      <c r="AV146" s="1502"/>
      <c r="AW146" s="1502"/>
      <c r="AX146" s="1502"/>
      <c r="AY146" s="1502"/>
      <c r="AZ146" s="1502"/>
      <c r="BA146" s="1502"/>
      <c r="BB146" s="1502"/>
      <c r="BC146" s="1502"/>
      <c r="BD146" s="1502"/>
      <c r="BE146" s="1502"/>
      <c r="BF146" s="1502"/>
      <c r="BG146" s="1502"/>
      <c r="BH146" s="1502"/>
      <c r="BI146" s="1502"/>
      <c r="BJ146" s="1502"/>
      <c r="BK146" s="1502"/>
      <c r="BL146" s="1502"/>
      <c r="BM146" s="1502"/>
      <c r="BN146" s="1502"/>
      <c r="BO146" s="1502"/>
      <c r="BP146" s="1502"/>
      <c r="BQ146" s="1502"/>
      <c r="BR146" s="1502"/>
      <c r="BS146" s="1502"/>
      <c r="BT146" s="1502"/>
      <c r="BU146" s="1502"/>
      <c r="BV146" s="1502"/>
      <c r="BW146" s="1502"/>
      <c r="BX146" s="1502"/>
      <c r="BY146" s="1502"/>
      <c r="BZ146" s="1502"/>
      <c r="CA146" s="1502"/>
      <c r="CB146" s="1502"/>
      <c r="CC146" s="1502"/>
      <c r="CD146" s="1502"/>
      <c r="CE146" s="1502"/>
      <c r="CF146" s="1502"/>
      <c r="CG146" s="1502"/>
      <c r="CH146" s="1502"/>
      <c r="CI146" s="1502"/>
      <c r="CJ146" s="1502"/>
      <c r="CK146" s="1502"/>
      <c r="CL146" s="1502"/>
      <c r="CM146" s="1502"/>
      <c r="CN146" s="1502"/>
      <c r="CO146" s="1502"/>
      <c r="CP146" s="1502"/>
      <c r="CQ146" s="1502"/>
      <c r="CR146" s="1502"/>
      <c r="CS146" s="1502"/>
      <c r="CT146" s="1502"/>
      <c r="CU146" s="1502"/>
      <c r="CV146" s="1502"/>
      <c r="CW146" s="1502"/>
      <c r="CX146" s="1502"/>
      <c r="CY146" s="1502"/>
      <c r="CZ146" s="1502"/>
      <c r="DA146" s="1502"/>
      <c r="DB146" s="1502"/>
      <c r="DC146" s="1502"/>
      <c r="DD146" s="1502"/>
      <c r="DE146" s="1502"/>
      <c r="DF146" s="1502"/>
      <c r="DG146" s="1502"/>
      <c r="DH146" s="1502"/>
      <c r="DI146" s="1502"/>
      <c r="DJ146" s="1502"/>
      <c r="DK146" s="1502"/>
      <c r="DL146" s="1502"/>
      <c r="DM146" s="1502"/>
      <c r="DN146" s="1502"/>
      <c r="DO146" s="1502"/>
      <c r="DP146" s="1502"/>
      <c r="DQ146" s="1502"/>
      <c r="DR146" s="1502"/>
      <c r="DS146" s="1502"/>
      <c r="DT146" s="1502"/>
      <c r="DU146" s="1502"/>
      <c r="DV146" s="1502"/>
      <c r="DW146" s="1502"/>
      <c r="DX146" s="1502"/>
      <c r="DY146" s="1502"/>
      <c r="DZ146" s="1502"/>
      <c r="EA146" s="1502"/>
      <c r="EB146" s="1502"/>
      <c r="EC146" s="1502"/>
      <c r="ED146" s="1502"/>
      <c r="EE146" s="1502"/>
      <c r="EF146" s="1502"/>
      <c r="EG146" s="1502"/>
      <c r="EH146" s="1502"/>
      <c r="EI146" s="1502"/>
      <c r="EJ146" s="1502"/>
      <c r="EK146" s="1502"/>
      <c r="EL146" s="1502"/>
      <c r="EM146" s="1502"/>
      <c r="EN146" s="1502"/>
      <c r="EO146" s="1502"/>
      <c r="EP146" s="1502"/>
      <c r="EQ146" s="1502"/>
      <c r="ER146" s="1502"/>
      <c r="ES146" s="1502"/>
      <c r="ET146" s="1502"/>
      <c r="EU146" s="1502"/>
      <c r="EV146" s="1502"/>
      <c r="EW146" s="1502"/>
      <c r="EX146" s="1502"/>
      <c r="EY146" s="1502"/>
      <c r="EZ146" s="1502"/>
      <c r="FA146" s="1502"/>
      <c r="FB146" s="1502"/>
      <c r="FC146" s="1502"/>
      <c r="FD146" s="1502"/>
      <c r="FE146" s="1502"/>
      <c r="FF146" s="1502"/>
      <c r="FG146" s="1502"/>
      <c r="FH146" s="1502"/>
      <c r="FI146" s="1502"/>
      <c r="FJ146" s="1502"/>
      <c r="FK146" s="1502"/>
      <c r="FL146" s="1502"/>
      <c r="FM146" s="1502"/>
      <c r="FN146" s="1502"/>
      <c r="FO146" s="1502"/>
      <c r="FP146" s="1502"/>
      <c r="FQ146" s="1502"/>
      <c r="FR146" s="1502"/>
      <c r="FS146" s="1502"/>
      <c r="FT146" s="1502"/>
      <c r="FU146" s="1502"/>
      <c r="FV146" s="1502"/>
      <c r="FW146" s="1502"/>
      <c r="FX146" s="1502"/>
      <c r="FY146" s="1502"/>
      <c r="FZ146" s="1502"/>
      <c r="GA146" s="1502"/>
      <c r="GB146" s="1502"/>
      <c r="GC146" s="1502"/>
      <c r="GD146" s="1502"/>
      <c r="GE146" s="1502"/>
      <c r="GF146" s="1502"/>
      <c r="GG146" s="1502"/>
      <c r="GH146" s="1502"/>
      <c r="GI146" s="1502"/>
      <c r="GJ146" s="1502"/>
      <c r="GK146" s="1502"/>
      <c r="GL146" s="1502"/>
      <c r="GM146" s="1502"/>
      <c r="GN146" s="1502"/>
      <c r="GO146" s="1502"/>
      <c r="GP146" s="1502"/>
      <c r="GQ146" s="1502"/>
      <c r="GR146" s="1502"/>
      <c r="GS146" s="1502"/>
      <c r="GT146" s="1502"/>
      <c r="GU146" s="1502"/>
      <c r="GV146" s="1502"/>
      <c r="GW146" s="1502"/>
      <c r="GX146" s="1502"/>
      <c r="GY146" s="1502"/>
      <c r="GZ146" s="1502"/>
      <c r="HA146" s="1502"/>
      <c r="HB146" s="1502"/>
      <c r="HC146" s="1502"/>
      <c r="HD146" s="1502"/>
      <c r="HE146" s="1502"/>
      <c r="HF146" s="1502"/>
      <c r="HG146" s="1502"/>
      <c r="HH146" s="1502"/>
      <c r="HI146" s="1502"/>
      <c r="HJ146" s="1502"/>
      <c r="HK146" s="1502"/>
      <c r="HL146" s="1502"/>
      <c r="HM146" s="1502"/>
      <c r="HN146" s="1502"/>
      <c r="HO146" s="1502"/>
      <c r="HP146" s="1502"/>
      <c r="HQ146" s="1502"/>
      <c r="HR146" s="1502"/>
      <c r="HS146" s="1502"/>
      <c r="HT146" s="1502"/>
      <c r="HU146" s="1502"/>
      <c r="HV146" s="1502"/>
      <c r="HW146" s="1502"/>
      <c r="HX146" s="1502"/>
      <c r="HY146" s="1502"/>
      <c r="HZ146" s="1502"/>
      <c r="IA146" s="1502"/>
      <c r="IB146" s="1502"/>
      <c r="IC146" s="1502"/>
      <c r="ID146" s="1502"/>
      <c r="IE146" s="1502"/>
      <c r="IF146" s="1502"/>
      <c r="IG146" s="1502"/>
      <c r="IH146" s="1502"/>
      <c r="II146" s="1502"/>
      <c r="IJ146" s="1502"/>
      <c r="IK146" s="1502"/>
      <c r="IL146" s="1502"/>
      <c r="IM146" s="1502"/>
      <c r="IN146" s="1502"/>
      <c r="IO146" s="1502"/>
      <c r="IP146" s="1502"/>
      <c r="IQ146" s="1502"/>
      <c r="IR146" s="1502"/>
      <c r="IS146" s="1502"/>
      <c r="IT146" s="1502"/>
      <c r="IU146" s="1502"/>
    </row>
    <row r="147" spans="1:255">
      <c r="A147" s="1517" t="s">
        <v>1399</v>
      </c>
      <c r="B147" s="1517"/>
      <c r="C147" s="1517"/>
      <c r="D147" s="1517"/>
      <c r="E147" s="1517"/>
      <c r="F147" s="1517" t="s">
        <v>1400</v>
      </c>
      <c r="G147" s="1517"/>
      <c r="H147" s="1517"/>
      <c r="I147" s="1517"/>
      <c r="J147" s="2242"/>
      <c r="K147" s="2242"/>
      <c r="L147" s="2242"/>
      <c r="M147" s="1517"/>
      <c r="N147" s="1517" t="s">
        <v>1401</v>
      </c>
      <c r="O147" s="1517"/>
      <c r="P147" s="2242"/>
      <c r="Q147" s="2242"/>
      <c r="R147" s="2242"/>
      <c r="S147" s="1517"/>
      <c r="T147" s="1502"/>
      <c r="U147" s="1502"/>
      <c r="V147" s="1502"/>
      <c r="W147" s="1502"/>
      <c r="X147" s="1502"/>
      <c r="Y147" s="1502"/>
      <c r="Z147" s="1502"/>
      <c r="AA147" s="1502"/>
      <c r="AB147" s="1502"/>
      <c r="AC147" s="1502"/>
      <c r="AD147" s="1502"/>
      <c r="AE147" s="1502"/>
      <c r="AF147" s="1502"/>
      <c r="AG147" s="1502"/>
      <c r="AH147" s="1502"/>
      <c r="AI147" s="1502"/>
      <c r="AJ147" s="1502"/>
      <c r="AK147" s="1502"/>
      <c r="AL147" s="1502"/>
      <c r="AM147" s="1502"/>
      <c r="AN147" s="1502"/>
      <c r="AO147" s="1502"/>
      <c r="AP147" s="1502"/>
      <c r="AQ147" s="1502"/>
      <c r="AR147" s="1502"/>
      <c r="AS147" s="1502"/>
      <c r="AT147" s="1502"/>
      <c r="AU147" s="1502"/>
      <c r="AV147" s="1502"/>
      <c r="AW147" s="1502"/>
      <c r="AX147" s="1502"/>
      <c r="AY147" s="1502"/>
      <c r="AZ147" s="1502"/>
      <c r="BA147" s="1502"/>
      <c r="BB147" s="1502"/>
      <c r="BC147" s="1502"/>
      <c r="BD147" s="1502"/>
      <c r="BE147" s="1502"/>
      <c r="BF147" s="1502"/>
      <c r="BG147" s="1502"/>
      <c r="BH147" s="1502"/>
      <c r="BI147" s="1502"/>
      <c r="BJ147" s="1502"/>
      <c r="BK147" s="1502"/>
      <c r="BL147" s="1502"/>
      <c r="BM147" s="1502"/>
      <c r="BN147" s="1502"/>
      <c r="BO147" s="1502"/>
      <c r="BP147" s="1502"/>
      <c r="BQ147" s="1502"/>
      <c r="BR147" s="1502"/>
      <c r="BS147" s="1502"/>
      <c r="BT147" s="1502"/>
      <c r="BU147" s="1502"/>
      <c r="BV147" s="1502"/>
      <c r="BW147" s="1502"/>
      <c r="BX147" s="1502"/>
      <c r="BY147" s="1502"/>
      <c r="BZ147" s="1502"/>
      <c r="CA147" s="1502"/>
      <c r="CB147" s="1502"/>
      <c r="CC147" s="1502"/>
      <c r="CD147" s="1502"/>
      <c r="CE147" s="1502"/>
      <c r="CF147" s="1502"/>
      <c r="CG147" s="1502"/>
      <c r="CH147" s="1502"/>
      <c r="CI147" s="1502"/>
      <c r="CJ147" s="1502"/>
      <c r="CK147" s="1502"/>
      <c r="CL147" s="1502"/>
      <c r="CM147" s="1502"/>
      <c r="CN147" s="1502"/>
      <c r="CO147" s="1502"/>
      <c r="CP147" s="1502"/>
      <c r="CQ147" s="1502"/>
      <c r="CR147" s="1502"/>
      <c r="CS147" s="1502"/>
      <c r="CT147" s="1502"/>
      <c r="CU147" s="1502"/>
      <c r="CV147" s="1502"/>
      <c r="CW147" s="1502"/>
      <c r="CX147" s="1502"/>
      <c r="CY147" s="1502"/>
      <c r="CZ147" s="1502"/>
      <c r="DA147" s="1502"/>
      <c r="DB147" s="1502"/>
      <c r="DC147" s="1502"/>
      <c r="DD147" s="1502"/>
      <c r="DE147" s="1502"/>
      <c r="DF147" s="1502"/>
      <c r="DG147" s="1502"/>
      <c r="DH147" s="1502"/>
      <c r="DI147" s="1502"/>
      <c r="DJ147" s="1502"/>
      <c r="DK147" s="1502"/>
      <c r="DL147" s="1502"/>
      <c r="DM147" s="1502"/>
      <c r="DN147" s="1502"/>
      <c r="DO147" s="1502"/>
      <c r="DP147" s="1502"/>
      <c r="DQ147" s="1502"/>
      <c r="DR147" s="1502"/>
      <c r="DS147" s="1502"/>
      <c r="DT147" s="1502"/>
      <c r="DU147" s="1502"/>
      <c r="DV147" s="1502"/>
      <c r="DW147" s="1502"/>
      <c r="DX147" s="1502"/>
      <c r="DY147" s="1502"/>
      <c r="DZ147" s="1502"/>
      <c r="EA147" s="1502"/>
      <c r="EB147" s="1502"/>
      <c r="EC147" s="1502"/>
      <c r="ED147" s="1502"/>
      <c r="EE147" s="1502"/>
      <c r="EF147" s="1502"/>
      <c r="EG147" s="1502"/>
      <c r="EH147" s="1502"/>
      <c r="EI147" s="1502"/>
      <c r="EJ147" s="1502"/>
      <c r="EK147" s="1502"/>
      <c r="EL147" s="1502"/>
      <c r="EM147" s="1502"/>
      <c r="EN147" s="1502"/>
      <c r="EO147" s="1502"/>
      <c r="EP147" s="1502"/>
      <c r="EQ147" s="1502"/>
      <c r="ER147" s="1502"/>
      <c r="ES147" s="1502"/>
      <c r="ET147" s="1502"/>
      <c r="EU147" s="1502"/>
      <c r="EV147" s="1502"/>
      <c r="EW147" s="1502"/>
      <c r="EX147" s="1502"/>
      <c r="EY147" s="1502"/>
      <c r="EZ147" s="1502"/>
      <c r="FA147" s="1502"/>
      <c r="FB147" s="1502"/>
      <c r="FC147" s="1502"/>
      <c r="FD147" s="1502"/>
      <c r="FE147" s="1502"/>
      <c r="FF147" s="1502"/>
      <c r="FG147" s="1502"/>
      <c r="FH147" s="1502"/>
      <c r="FI147" s="1502"/>
      <c r="FJ147" s="1502"/>
      <c r="FK147" s="1502"/>
      <c r="FL147" s="1502"/>
      <c r="FM147" s="1502"/>
      <c r="FN147" s="1502"/>
      <c r="FO147" s="1502"/>
      <c r="FP147" s="1502"/>
      <c r="FQ147" s="1502"/>
      <c r="FR147" s="1502"/>
      <c r="FS147" s="1502"/>
      <c r="FT147" s="1502"/>
      <c r="FU147" s="1502"/>
      <c r="FV147" s="1502"/>
      <c r="FW147" s="1502"/>
      <c r="FX147" s="1502"/>
      <c r="FY147" s="1502"/>
      <c r="FZ147" s="1502"/>
      <c r="GA147" s="1502"/>
      <c r="GB147" s="1502"/>
      <c r="GC147" s="1502"/>
      <c r="GD147" s="1502"/>
      <c r="GE147" s="1502"/>
      <c r="GF147" s="1502"/>
      <c r="GG147" s="1502"/>
      <c r="GH147" s="1502"/>
      <c r="GI147" s="1502"/>
      <c r="GJ147" s="1502"/>
      <c r="GK147" s="1502"/>
      <c r="GL147" s="1502"/>
      <c r="GM147" s="1502"/>
      <c r="GN147" s="1502"/>
      <c r="GO147" s="1502"/>
      <c r="GP147" s="1502"/>
      <c r="GQ147" s="1502"/>
      <c r="GR147" s="1502"/>
      <c r="GS147" s="1502"/>
      <c r="GT147" s="1502"/>
      <c r="GU147" s="1502"/>
      <c r="GV147" s="1502"/>
      <c r="GW147" s="1502"/>
      <c r="GX147" s="1502"/>
      <c r="GY147" s="1502"/>
      <c r="GZ147" s="1502"/>
      <c r="HA147" s="1502"/>
      <c r="HB147" s="1502"/>
      <c r="HC147" s="1502"/>
      <c r="HD147" s="1502"/>
      <c r="HE147" s="1502"/>
      <c r="HF147" s="1502"/>
      <c r="HG147" s="1502"/>
      <c r="HH147" s="1502"/>
      <c r="HI147" s="1502"/>
      <c r="HJ147" s="1502"/>
      <c r="HK147" s="1502"/>
      <c r="HL147" s="1502"/>
      <c r="HM147" s="1502"/>
      <c r="HN147" s="1502"/>
      <c r="HO147" s="1502"/>
      <c r="HP147" s="1502"/>
      <c r="HQ147" s="1502"/>
      <c r="HR147" s="1502"/>
      <c r="HS147" s="1502"/>
      <c r="HT147" s="1502"/>
      <c r="HU147" s="1502"/>
      <c r="HV147" s="1502"/>
      <c r="HW147" s="1502"/>
      <c r="HX147" s="1502"/>
      <c r="HY147" s="1502"/>
      <c r="HZ147" s="1502"/>
      <c r="IA147" s="1502"/>
      <c r="IB147" s="1502"/>
      <c r="IC147" s="1502"/>
      <c r="ID147" s="1502"/>
      <c r="IE147" s="1502"/>
      <c r="IF147" s="1502"/>
      <c r="IG147" s="1502"/>
      <c r="IH147" s="1502"/>
      <c r="II147" s="1502"/>
      <c r="IJ147" s="1502"/>
      <c r="IK147" s="1502"/>
      <c r="IL147" s="1502"/>
      <c r="IM147" s="1502"/>
      <c r="IN147" s="1502"/>
      <c r="IO147" s="1502"/>
      <c r="IP147" s="1502"/>
      <c r="IQ147" s="1502"/>
      <c r="IR147" s="1502"/>
      <c r="IS147" s="1502"/>
      <c r="IT147" s="1502"/>
      <c r="IU147" s="1502"/>
    </row>
    <row r="148" spans="1:255" ht="18.75" thickBot="1">
      <c r="A148" s="2188" t="str">
        <f>'Data Sheet'!$C$25</f>
        <v xml:space="preserve">Niagara Mohawk Power Corporation </v>
      </c>
      <c r="B148" s="2244"/>
      <c r="C148" s="1502"/>
      <c r="D148" s="2189" t="str">
        <f>'Data Sheet'!$C$40</f>
        <v>April 12, 2018</v>
      </c>
      <c r="E148" s="2154" t="str">
        <f>'Data Sheet'!$C$38</f>
        <v>December 31, 2017</v>
      </c>
      <c r="F148" s="2188" t="str">
        <f>'Data Sheet'!$C$25</f>
        <v xml:space="preserve">Niagara Mohawk Power Corporation </v>
      </c>
      <c r="G148" s="1502"/>
      <c r="H148" s="1502"/>
      <c r="I148" s="1502"/>
      <c r="J148" s="2189" t="str">
        <f>'Data Sheet'!$C$40</f>
        <v>April 12, 2018</v>
      </c>
      <c r="K148" s="1937"/>
      <c r="L148" s="2154" t="str">
        <f>'Data Sheet'!$C$38</f>
        <v>December 31, 2017</v>
      </c>
      <c r="M148" s="1502"/>
      <c r="N148" s="2188" t="str">
        <f>'Data Sheet'!$C$25</f>
        <v xml:space="preserve">Niagara Mohawk Power Corporation </v>
      </c>
      <c r="O148" s="1502"/>
      <c r="P148" s="1937"/>
      <c r="Q148" s="2189" t="str">
        <f>'Data Sheet'!$C$40</f>
        <v>April 12, 2018</v>
      </c>
      <c r="R148" s="2154" t="str">
        <f>'Data Sheet'!$C$38</f>
        <v>December 31, 2017</v>
      </c>
      <c r="S148" s="1502"/>
      <c r="T148" s="1502"/>
      <c r="U148" s="1502"/>
      <c r="V148" s="1502"/>
      <c r="W148" s="1502"/>
      <c r="X148" s="1502"/>
      <c r="Y148" s="1502"/>
      <c r="Z148" s="1502"/>
      <c r="AA148" s="1502"/>
      <c r="AB148" s="1502"/>
      <c r="AC148" s="1502"/>
      <c r="AD148" s="1502"/>
      <c r="AE148" s="1502"/>
      <c r="AF148" s="1502"/>
      <c r="AG148" s="1502"/>
      <c r="AH148" s="1502"/>
      <c r="AI148" s="1502"/>
      <c r="AJ148" s="1502"/>
      <c r="AK148" s="1502"/>
      <c r="AL148" s="1502"/>
      <c r="AM148" s="1502"/>
      <c r="AN148" s="1502"/>
      <c r="AO148" s="1502"/>
      <c r="AP148" s="1502"/>
      <c r="AQ148" s="1502"/>
      <c r="AR148" s="1502"/>
      <c r="AS148" s="1502"/>
      <c r="AT148" s="1502"/>
      <c r="AU148" s="1502"/>
      <c r="AV148" s="1502"/>
      <c r="AW148" s="1502"/>
      <c r="AX148" s="1502"/>
      <c r="AY148" s="1502"/>
      <c r="AZ148" s="1502"/>
      <c r="BA148" s="1502"/>
      <c r="BB148" s="1502"/>
      <c r="BC148" s="1502"/>
      <c r="BD148" s="1502"/>
      <c r="BE148" s="1502"/>
      <c r="BF148" s="1502"/>
      <c r="BG148" s="1502"/>
      <c r="BH148" s="1502"/>
      <c r="BI148" s="1502"/>
      <c r="BJ148" s="1502"/>
      <c r="BK148" s="1502"/>
      <c r="BL148" s="1502"/>
      <c r="BM148" s="1502"/>
      <c r="BN148" s="1502"/>
      <c r="BO148" s="1502"/>
      <c r="BP148" s="1502"/>
      <c r="BQ148" s="1502"/>
      <c r="BR148" s="1502"/>
      <c r="BS148" s="1502"/>
      <c r="BT148" s="1502"/>
      <c r="BU148" s="1502"/>
      <c r="BV148" s="1502"/>
      <c r="BW148" s="1502"/>
      <c r="BX148" s="1502"/>
      <c r="BY148" s="1502"/>
      <c r="BZ148" s="1502"/>
      <c r="CA148" s="1502"/>
      <c r="CB148" s="1502"/>
      <c r="CC148" s="1502"/>
      <c r="CD148" s="1502"/>
      <c r="CE148" s="1502"/>
      <c r="CF148" s="1502"/>
      <c r="CG148" s="1502"/>
      <c r="CH148" s="1502"/>
      <c r="CI148" s="1502"/>
      <c r="CJ148" s="1502"/>
      <c r="CK148" s="1502"/>
      <c r="CL148" s="1502"/>
      <c r="CM148" s="1502"/>
      <c r="CN148" s="1502"/>
      <c r="CO148" s="1502"/>
      <c r="CP148" s="1502"/>
      <c r="CQ148" s="1502"/>
      <c r="CR148" s="1502"/>
      <c r="CS148" s="1502"/>
      <c r="CT148" s="1502"/>
      <c r="CU148" s="1502"/>
      <c r="CV148" s="1502"/>
      <c r="CW148" s="1502"/>
      <c r="CX148" s="1502"/>
      <c r="CY148" s="1502"/>
      <c r="CZ148" s="1502"/>
      <c r="DA148" s="1502"/>
      <c r="DB148" s="1502"/>
      <c r="DC148" s="1502"/>
      <c r="DD148" s="1502"/>
      <c r="DE148" s="1502"/>
      <c r="DF148" s="1502"/>
      <c r="DG148" s="1502"/>
      <c r="DH148" s="1502"/>
      <c r="DI148" s="1502"/>
      <c r="DJ148" s="1502"/>
      <c r="DK148" s="1502"/>
      <c r="DL148" s="1502"/>
      <c r="DM148" s="1502"/>
      <c r="DN148" s="1502"/>
      <c r="DO148" s="1502"/>
      <c r="DP148" s="1502"/>
      <c r="DQ148" s="1502"/>
      <c r="DR148" s="1502"/>
      <c r="DS148" s="1502"/>
      <c r="DT148" s="1502"/>
      <c r="DU148" s="1502"/>
      <c r="DV148" s="1502"/>
      <c r="DW148" s="1502"/>
      <c r="DX148" s="1502"/>
      <c r="DY148" s="1502"/>
      <c r="DZ148" s="1502"/>
      <c r="EA148" s="1502"/>
      <c r="EB148" s="1502"/>
      <c r="EC148" s="1502"/>
      <c r="ED148" s="1502"/>
      <c r="EE148" s="1502"/>
      <c r="EF148" s="1502"/>
      <c r="EG148" s="1502"/>
      <c r="EH148" s="1502"/>
      <c r="EI148" s="1502"/>
      <c r="EJ148" s="1502"/>
      <c r="EK148" s="1502"/>
      <c r="EL148" s="1502"/>
      <c r="EM148" s="1502"/>
      <c r="EN148" s="1502"/>
      <c r="EO148" s="1502"/>
      <c r="EP148" s="1502"/>
      <c r="EQ148" s="1502"/>
      <c r="ER148" s="1502"/>
      <c r="ES148" s="1502"/>
      <c r="ET148" s="1502"/>
      <c r="EU148" s="1502"/>
      <c r="EV148" s="1502"/>
      <c r="EW148" s="1502"/>
      <c r="EX148" s="1502"/>
      <c r="EY148" s="1502"/>
      <c r="EZ148" s="1502"/>
      <c r="FA148" s="1502"/>
      <c r="FB148" s="1502"/>
      <c r="FC148" s="1502"/>
      <c r="FD148" s="1502"/>
      <c r="FE148" s="1502"/>
      <c r="FF148" s="1502"/>
      <c r="FG148" s="1502"/>
      <c r="FH148" s="1502"/>
      <c r="FI148" s="1502"/>
      <c r="FJ148" s="1502"/>
      <c r="FK148" s="1502"/>
      <c r="FL148" s="1502"/>
      <c r="FM148" s="1502"/>
      <c r="FN148" s="1502"/>
      <c r="FO148" s="1502"/>
      <c r="FP148" s="1502"/>
      <c r="FQ148" s="1502"/>
      <c r="FR148" s="1502"/>
      <c r="FS148" s="1502"/>
      <c r="FT148" s="1502"/>
      <c r="FU148" s="1502"/>
      <c r="FV148" s="1502"/>
      <c r="FW148" s="1502"/>
      <c r="FX148" s="1502"/>
      <c r="FY148" s="1502"/>
      <c r="FZ148" s="1502"/>
      <c r="GA148" s="1502"/>
      <c r="GB148" s="1502"/>
      <c r="GC148" s="1502"/>
      <c r="GD148" s="1502"/>
      <c r="GE148" s="1502"/>
      <c r="GF148" s="1502"/>
      <c r="GG148" s="1502"/>
      <c r="GH148" s="1502"/>
      <c r="GI148" s="1502"/>
      <c r="GJ148" s="1502"/>
      <c r="GK148" s="1502"/>
      <c r="GL148" s="1502"/>
      <c r="GM148" s="1502"/>
      <c r="GN148" s="1502"/>
      <c r="GO148" s="1502"/>
      <c r="GP148" s="1502"/>
      <c r="GQ148" s="1502"/>
      <c r="GR148" s="1502"/>
      <c r="GS148" s="1502"/>
      <c r="GT148" s="1502"/>
      <c r="GU148" s="1502"/>
      <c r="GV148" s="1502"/>
      <c r="GW148" s="1502"/>
      <c r="GX148" s="1502"/>
      <c r="GY148" s="1502"/>
      <c r="GZ148" s="1502"/>
      <c r="HA148" s="1502"/>
      <c r="HB148" s="1502"/>
      <c r="HC148" s="1502"/>
      <c r="HD148" s="1502"/>
      <c r="HE148" s="1502"/>
      <c r="HF148" s="1502"/>
      <c r="HG148" s="1502"/>
      <c r="HH148" s="1502"/>
      <c r="HI148" s="1502"/>
      <c r="HJ148" s="1502"/>
      <c r="HK148" s="1502"/>
      <c r="HL148" s="1502"/>
      <c r="HM148" s="1502"/>
      <c r="HN148" s="1502"/>
      <c r="HO148" s="1502"/>
      <c r="HP148" s="1502"/>
      <c r="HQ148" s="1502"/>
      <c r="HR148" s="1502"/>
      <c r="HS148" s="1502"/>
      <c r="HT148" s="1502"/>
      <c r="HU148" s="1502"/>
      <c r="HV148" s="1502"/>
      <c r="HW148" s="1502"/>
      <c r="HX148" s="1502"/>
      <c r="HY148" s="1502"/>
      <c r="HZ148" s="1502"/>
      <c r="IA148" s="1502"/>
      <c r="IB148" s="1502"/>
      <c r="IC148" s="1502"/>
      <c r="ID148" s="1502"/>
      <c r="IE148" s="1502"/>
      <c r="IF148" s="1502"/>
      <c r="IG148" s="1502"/>
      <c r="IH148" s="1502"/>
      <c r="II148" s="1502"/>
      <c r="IJ148" s="1502"/>
      <c r="IK148" s="1502"/>
      <c r="IL148" s="1502"/>
      <c r="IM148" s="1502"/>
      <c r="IN148" s="1502"/>
      <c r="IO148" s="1502"/>
      <c r="IP148" s="1502"/>
      <c r="IQ148" s="1502"/>
      <c r="IR148" s="1502"/>
      <c r="IS148" s="1502"/>
      <c r="IT148" s="1502"/>
      <c r="IU148" s="1502"/>
    </row>
    <row r="149" spans="1:255">
      <c r="A149" s="1476"/>
      <c r="B149" s="1621"/>
      <c r="C149" s="1621"/>
      <c r="D149" s="1621"/>
      <c r="E149" s="1822"/>
      <c r="F149" s="1476"/>
      <c r="G149" s="1621"/>
      <c r="H149" s="1621"/>
      <c r="I149" s="1621"/>
      <c r="J149" s="2246"/>
      <c r="K149" s="2246"/>
      <c r="L149" s="2246"/>
      <c r="M149" s="1822"/>
      <c r="N149" s="2247"/>
      <c r="O149" s="1621"/>
      <c r="P149" s="2246"/>
      <c r="Q149" s="2246"/>
      <c r="R149" s="2246"/>
      <c r="S149" s="1822"/>
      <c r="T149" s="1502"/>
      <c r="U149" s="1502"/>
      <c r="V149" s="1502"/>
      <c r="W149" s="1502"/>
      <c r="X149" s="1502"/>
      <c r="Y149" s="1502"/>
      <c r="Z149" s="1502"/>
      <c r="AA149" s="1502"/>
      <c r="AB149" s="1502"/>
      <c r="AC149" s="1502"/>
      <c r="AD149" s="1502"/>
      <c r="AE149" s="1502"/>
      <c r="AF149" s="1502"/>
      <c r="AG149" s="1502"/>
      <c r="AH149" s="1502"/>
      <c r="AI149" s="1502"/>
      <c r="AJ149" s="1502"/>
      <c r="AK149" s="1502"/>
      <c r="AL149" s="1502"/>
      <c r="AM149" s="1502"/>
      <c r="AN149" s="1502"/>
      <c r="AO149" s="1502"/>
      <c r="AP149" s="1502"/>
      <c r="AQ149" s="1502"/>
      <c r="AR149" s="1502"/>
      <c r="AS149" s="1502"/>
      <c r="AT149" s="1502"/>
      <c r="AU149" s="1502"/>
      <c r="AV149" s="1502"/>
      <c r="AW149" s="1502"/>
      <c r="AX149" s="1502"/>
      <c r="AY149" s="1502"/>
      <c r="AZ149" s="1502"/>
      <c r="BA149" s="1502"/>
      <c r="BB149" s="1502"/>
      <c r="BC149" s="1502"/>
      <c r="BD149" s="1502"/>
      <c r="BE149" s="1502"/>
      <c r="BF149" s="1502"/>
      <c r="BG149" s="1502"/>
      <c r="BH149" s="1502"/>
      <c r="BI149" s="1502"/>
      <c r="BJ149" s="1502"/>
      <c r="BK149" s="1502"/>
      <c r="BL149" s="1502"/>
      <c r="BM149" s="1502"/>
      <c r="BN149" s="1502"/>
      <c r="BO149" s="1502"/>
      <c r="BP149" s="1502"/>
      <c r="BQ149" s="1502"/>
      <c r="BR149" s="1502"/>
      <c r="BS149" s="1502"/>
      <c r="BT149" s="1502"/>
      <c r="BU149" s="1502"/>
      <c r="BV149" s="1502"/>
      <c r="BW149" s="1502"/>
      <c r="BX149" s="1502"/>
      <c r="BY149" s="1502"/>
      <c r="BZ149" s="1502"/>
      <c r="CA149" s="1502"/>
      <c r="CB149" s="1502"/>
      <c r="CC149" s="1502"/>
      <c r="CD149" s="1502"/>
      <c r="CE149" s="1502"/>
      <c r="CF149" s="1502"/>
      <c r="CG149" s="1502"/>
      <c r="CH149" s="1502"/>
      <c r="CI149" s="1502"/>
      <c r="CJ149" s="1502"/>
      <c r="CK149" s="1502"/>
      <c r="CL149" s="1502"/>
      <c r="CM149" s="1502"/>
      <c r="CN149" s="1502"/>
      <c r="CO149" s="1502"/>
      <c r="CP149" s="1502"/>
      <c r="CQ149" s="1502"/>
      <c r="CR149" s="1502"/>
      <c r="CS149" s="1502"/>
      <c r="CT149" s="1502"/>
      <c r="CU149" s="1502"/>
      <c r="CV149" s="1502"/>
      <c r="CW149" s="1502"/>
      <c r="CX149" s="1502"/>
      <c r="CY149" s="1502"/>
      <c r="CZ149" s="1502"/>
      <c r="DA149" s="1502"/>
      <c r="DB149" s="1502"/>
      <c r="DC149" s="1502"/>
      <c r="DD149" s="1502"/>
      <c r="DE149" s="1502"/>
      <c r="DF149" s="1502"/>
      <c r="DG149" s="1502"/>
      <c r="DH149" s="1502"/>
      <c r="DI149" s="1502"/>
      <c r="DJ149" s="1502"/>
      <c r="DK149" s="1502"/>
      <c r="DL149" s="1502"/>
      <c r="DM149" s="1502"/>
      <c r="DN149" s="1502"/>
      <c r="DO149" s="1502"/>
      <c r="DP149" s="1502"/>
      <c r="DQ149" s="1502"/>
      <c r="DR149" s="1502"/>
      <c r="DS149" s="1502"/>
      <c r="DT149" s="1502"/>
      <c r="DU149" s="1502"/>
      <c r="DV149" s="1502"/>
      <c r="DW149" s="1502"/>
      <c r="DX149" s="1502"/>
      <c r="DY149" s="1502"/>
      <c r="DZ149" s="1502"/>
      <c r="EA149" s="1502"/>
      <c r="EB149" s="1502"/>
      <c r="EC149" s="1502"/>
      <c r="ED149" s="1502"/>
      <c r="EE149" s="1502"/>
      <c r="EF149" s="1502"/>
      <c r="EG149" s="1502"/>
      <c r="EH149" s="1502"/>
      <c r="EI149" s="1502"/>
      <c r="EJ149" s="1502"/>
      <c r="EK149" s="1502"/>
      <c r="EL149" s="1502"/>
      <c r="EM149" s="1502"/>
      <c r="EN149" s="1502"/>
      <c r="EO149" s="1502"/>
      <c r="EP149" s="1502"/>
      <c r="EQ149" s="1502"/>
      <c r="ER149" s="1502"/>
      <c r="ES149" s="1502"/>
      <c r="ET149" s="1502"/>
      <c r="EU149" s="1502"/>
      <c r="EV149" s="1502"/>
      <c r="EW149" s="1502"/>
      <c r="EX149" s="1502"/>
      <c r="EY149" s="1502"/>
      <c r="EZ149" s="1502"/>
      <c r="FA149" s="1502"/>
      <c r="FB149" s="1502"/>
      <c r="FC149" s="1502"/>
      <c r="FD149" s="1502"/>
      <c r="FE149" s="1502"/>
      <c r="FF149" s="1502"/>
      <c r="FG149" s="1502"/>
      <c r="FH149" s="1502"/>
      <c r="FI149" s="1502"/>
      <c r="FJ149" s="1502"/>
      <c r="FK149" s="1502"/>
      <c r="FL149" s="1502"/>
      <c r="FM149" s="1502"/>
      <c r="FN149" s="1502"/>
      <c r="FO149" s="1502"/>
      <c r="FP149" s="1502"/>
      <c r="FQ149" s="1502"/>
      <c r="FR149" s="1502"/>
      <c r="FS149" s="1502"/>
      <c r="FT149" s="1502"/>
      <c r="FU149" s="1502"/>
      <c r="FV149" s="1502"/>
      <c r="FW149" s="1502"/>
      <c r="FX149" s="1502"/>
      <c r="FY149" s="1502"/>
      <c r="FZ149" s="1502"/>
      <c r="GA149" s="1502"/>
      <c r="GB149" s="1502"/>
      <c r="GC149" s="1502"/>
      <c r="GD149" s="1502"/>
      <c r="GE149" s="1502"/>
      <c r="GF149" s="1502"/>
      <c r="GG149" s="1502"/>
      <c r="GH149" s="1502"/>
      <c r="GI149" s="1502"/>
      <c r="GJ149" s="1502"/>
      <c r="GK149" s="1502"/>
      <c r="GL149" s="1502"/>
      <c r="GM149" s="1502"/>
      <c r="GN149" s="1502"/>
      <c r="GO149" s="1502"/>
      <c r="GP149" s="1502"/>
      <c r="GQ149" s="1502"/>
      <c r="GR149" s="1502"/>
      <c r="GS149" s="1502"/>
      <c r="GT149" s="1502"/>
      <c r="GU149" s="1502"/>
      <c r="GV149" s="1502"/>
      <c r="GW149" s="1502"/>
      <c r="GX149" s="1502"/>
      <c r="GY149" s="1502"/>
      <c r="GZ149" s="1502"/>
      <c r="HA149" s="1502"/>
      <c r="HB149" s="1502"/>
      <c r="HC149" s="1502"/>
      <c r="HD149" s="1502"/>
      <c r="HE149" s="1502"/>
      <c r="HF149" s="1502"/>
      <c r="HG149" s="1502"/>
      <c r="HH149" s="1502"/>
      <c r="HI149" s="1502"/>
      <c r="HJ149" s="1502"/>
      <c r="HK149" s="1502"/>
      <c r="HL149" s="1502"/>
      <c r="HM149" s="1502"/>
      <c r="HN149" s="1502"/>
      <c r="HO149" s="1502"/>
      <c r="HP149" s="1502"/>
      <c r="HQ149" s="1502"/>
      <c r="HR149" s="1502"/>
      <c r="HS149" s="1502"/>
      <c r="HT149" s="1502"/>
      <c r="HU149" s="1502"/>
      <c r="HV149" s="1502"/>
      <c r="HW149" s="1502"/>
      <c r="HX149" s="1502"/>
      <c r="HY149" s="1502"/>
      <c r="HZ149" s="1502"/>
      <c r="IA149" s="1502"/>
      <c r="IB149" s="1502"/>
      <c r="IC149" s="1502"/>
      <c r="ID149" s="1502"/>
      <c r="IE149" s="1502"/>
      <c r="IF149" s="1502"/>
      <c r="IG149" s="1502"/>
      <c r="IH149" s="1502"/>
      <c r="II149" s="1502"/>
      <c r="IJ149" s="1502"/>
      <c r="IK149" s="1502"/>
      <c r="IL149" s="1502"/>
      <c r="IM149" s="1502"/>
      <c r="IN149" s="1502"/>
      <c r="IO149" s="1502"/>
      <c r="IP149" s="1502"/>
      <c r="IQ149" s="1502"/>
      <c r="IR149" s="1502"/>
      <c r="IS149" s="1502"/>
      <c r="IT149" s="1502"/>
      <c r="IU149" s="1502"/>
    </row>
    <row r="150" spans="1:255">
      <c r="A150" s="3810" t="s">
        <v>1968</v>
      </c>
      <c r="B150" s="3779"/>
      <c r="C150" s="3779"/>
      <c r="D150" s="3779"/>
      <c r="E150" s="3811"/>
      <c r="F150" s="3810" t="s">
        <v>1969</v>
      </c>
      <c r="G150" s="3779"/>
      <c r="H150" s="3779"/>
      <c r="I150" s="3779"/>
      <c r="J150" s="3779"/>
      <c r="K150" s="3779"/>
      <c r="L150" s="3779"/>
      <c r="M150" s="3811"/>
      <c r="N150" s="3810" t="s">
        <v>1969</v>
      </c>
      <c r="O150" s="3779"/>
      <c r="P150" s="3779"/>
      <c r="Q150" s="3779"/>
      <c r="R150" s="3779"/>
      <c r="S150" s="3811"/>
      <c r="T150" s="1502"/>
      <c r="U150" s="1502"/>
      <c r="V150" s="1502"/>
      <c r="W150" s="1502"/>
      <c r="X150" s="1502"/>
      <c r="Y150" s="1502"/>
      <c r="Z150" s="1502"/>
      <c r="AA150" s="1502"/>
      <c r="AB150" s="1502"/>
      <c r="AC150" s="1502"/>
      <c r="AD150" s="1502"/>
      <c r="AE150" s="1502"/>
      <c r="AF150" s="1502"/>
      <c r="AG150" s="1502"/>
      <c r="AH150" s="1502"/>
      <c r="AI150" s="1502"/>
      <c r="AJ150" s="1502"/>
      <c r="AK150" s="1502"/>
      <c r="AL150" s="1502"/>
      <c r="AM150" s="1502"/>
      <c r="AN150" s="1502"/>
      <c r="AO150" s="1502"/>
      <c r="AP150" s="1502"/>
      <c r="AQ150" s="1502"/>
      <c r="AR150" s="1502"/>
      <c r="AS150" s="1502"/>
      <c r="AT150" s="1502"/>
      <c r="AU150" s="1502"/>
      <c r="AV150" s="1502"/>
      <c r="AW150" s="1502"/>
      <c r="AX150" s="1502"/>
      <c r="AY150" s="1502"/>
      <c r="AZ150" s="1502"/>
      <c r="BA150" s="1502"/>
      <c r="BB150" s="1502"/>
      <c r="BC150" s="1502"/>
      <c r="BD150" s="1502"/>
      <c r="BE150" s="1502"/>
      <c r="BF150" s="1502"/>
      <c r="BG150" s="1502"/>
      <c r="BH150" s="1502"/>
      <c r="BI150" s="1502"/>
      <c r="BJ150" s="1502"/>
      <c r="BK150" s="1502"/>
      <c r="BL150" s="1502"/>
      <c r="BM150" s="1502"/>
      <c r="BN150" s="1502"/>
      <c r="BO150" s="1502"/>
      <c r="BP150" s="1502"/>
      <c r="BQ150" s="1502"/>
      <c r="BR150" s="1502"/>
      <c r="BS150" s="1502"/>
      <c r="BT150" s="1502"/>
      <c r="BU150" s="1502"/>
      <c r="BV150" s="1502"/>
      <c r="BW150" s="1502"/>
      <c r="BX150" s="1502"/>
      <c r="BY150" s="1502"/>
      <c r="BZ150" s="1502"/>
      <c r="CA150" s="1502"/>
      <c r="CB150" s="1502"/>
      <c r="CC150" s="1502"/>
      <c r="CD150" s="1502"/>
      <c r="CE150" s="1502"/>
      <c r="CF150" s="1502"/>
      <c r="CG150" s="1502"/>
      <c r="CH150" s="1502"/>
      <c r="CI150" s="1502"/>
      <c r="CJ150" s="1502"/>
      <c r="CK150" s="1502"/>
      <c r="CL150" s="1502"/>
      <c r="CM150" s="1502"/>
      <c r="CN150" s="1502"/>
      <c r="CO150" s="1502"/>
      <c r="CP150" s="1502"/>
      <c r="CQ150" s="1502"/>
      <c r="CR150" s="1502"/>
      <c r="CS150" s="1502"/>
      <c r="CT150" s="1502"/>
      <c r="CU150" s="1502"/>
      <c r="CV150" s="1502"/>
      <c r="CW150" s="1502"/>
      <c r="CX150" s="1502"/>
      <c r="CY150" s="1502"/>
      <c r="CZ150" s="1502"/>
      <c r="DA150" s="1502"/>
      <c r="DB150" s="1502"/>
      <c r="DC150" s="1502"/>
      <c r="DD150" s="1502"/>
      <c r="DE150" s="1502"/>
      <c r="DF150" s="1502"/>
      <c r="DG150" s="1502"/>
      <c r="DH150" s="1502"/>
      <c r="DI150" s="1502"/>
      <c r="DJ150" s="1502"/>
      <c r="DK150" s="1502"/>
      <c r="DL150" s="1502"/>
      <c r="DM150" s="1502"/>
      <c r="DN150" s="1502"/>
      <c r="DO150" s="1502"/>
      <c r="DP150" s="1502"/>
      <c r="DQ150" s="1502"/>
      <c r="DR150" s="1502"/>
      <c r="DS150" s="1502"/>
      <c r="DT150" s="1502"/>
      <c r="DU150" s="1502"/>
      <c r="DV150" s="1502"/>
      <c r="DW150" s="1502"/>
      <c r="DX150" s="1502"/>
      <c r="DY150" s="1502"/>
      <c r="DZ150" s="1502"/>
      <c r="EA150" s="1502"/>
      <c r="EB150" s="1502"/>
      <c r="EC150" s="1502"/>
      <c r="ED150" s="1502"/>
      <c r="EE150" s="1502"/>
      <c r="EF150" s="1502"/>
      <c r="EG150" s="1502"/>
      <c r="EH150" s="1502"/>
      <c r="EI150" s="1502"/>
      <c r="EJ150" s="1502"/>
      <c r="EK150" s="1502"/>
      <c r="EL150" s="1502"/>
      <c r="EM150" s="1502"/>
      <c r="EN150" s="1502"/>
      <c r="EO150" s="1502"/>
      <c r="EP150" s="1502"/>
      <c r="EQ150" s="1502"/>
      <c r="ER150" s="1502"/>
      <c r="ES150" s="1502"/>
      <c r="ET150" s="1502"/>
      <c r="EU150" s="1502"/>
      <c r="EV150" s="1502"/>
      <c r="EW150" s="1502"/>
      <c r="EX150" s="1502"/>
      <c r="EY150" s="1502"/>
      <c r="EZ150" s="1502"/>
      <c r="FA150" s="1502"/>
      <c r="FB150" s="1502"/>
      <c r="FC150" s="1502"/>
      <c r="FD150" s="1502"/>
      <c r="FE150" s="1502"/>
      <c r="FF150" s="1502"/>
      <c r="FG150" s="1502"/>
      <c r="FH150" s="1502"/>
      <c r="FI150" s="1502"/>
      <c r="FJ150" s="1502"/>
      <c r="FK150" s="1502"/>
      <c r="FL150" s="1502"/>
      <c r="FM150" s="1502"/>
      <c r="FN150" s="1502"/>
      <c r="FO150" s="1502"/>
      <c r="FP150" s="1502"/>
      <c r="FQ150" s="1502"/>
      <c r="FR150" s="1502"/>
      <c r="FS150" s="1502"/>
      <c r="FT150" s="1502"/>
      <c r="FU150" s="1502"/>
      <c r="FV150" s="1502"/>
      <c r="FW150" s="1502"/>
      <c r="FX150" s="1502"/>
      <c r="FY150" s="1502"/>
      <c r="FZ150" s="1502"/>
      <c r="GA150" s="1502"/>
      <c r="GB150" s="1502"/>
      <c r="GC150" s="1502"/>
      <c r="GD150" s="1502"/>
      <c r="GE150" s="1502"/>
      <c r="GF150" s="1502"/>
      <c r="GG150" s="1502"/>
      <c r="GH150" s="1502"/>
      <c r="GI150" s="1502"/>
      <c r="GJ150" s="1502"/>
      <c r="GK150" s="1502"/>
      <c r="GL150" s="1502"/>
      <c r="GM150" s="1502"/>
      <c r="GN150" s="1502"/>
      <c r="GO150" s="1502"/>
      <c r="GP150" s="1502"/>
      <c r="GQ150" s="1502"/>
      <c r="GR150" s="1502"/>
      <c r="GS150" s="1502"/>
      <c r="GT150" s="1502"/>
      <c r="GU150" s="1502"/>
      <c r="GV150" s="1502"/>
      <c r="GW150" s="1502"/>
      <c r="GX150" s="1502"/>
      <c r="GY150" s="1502"/>
      <c r="GZ150" s="1502"/>
      <c r="HA150" s="1502"/>
      <c r="HB150" s="1502"/>
      <c r="HC150" s="1502"/>
      <c r="HD150" s="1502"/>
      <c r="HE150" s="1502"/>
      <c r="HF150" s="1502"/>
      <c r="HG150" s="1502"/>
      <c r="HH150" s="1502"/>
      <c r="HI150" s="1502"/>
      <c r="HJ150" s="1502"/>
      <c r="HK150" s="1502"/>
      <c r="HL150" s="1502"/>
      <c r="HM150" s="1502"/>
      <c r="HN150" s="1502"/>
      <c r="HO150" s="1502"/>
      <c r="HP150" s="1502"/>
      <c r="HQ150" s="1502"/>
      <c r="HR150" s="1502"/>
      <c r="HS150" s="1502"/>
      <c r="HT150" s="1502"/>
      <c r="HU150" s="1502"/>
      <c r="HV150" s="1502"/>
      <c r="HW150" s="1502"/>
      <c r="HX150" s="1502"/>
      <c r="HY150" s="1502"/>
      <c r="HZ150" s="1502"/>
      <c r="IA150" s="1502"/>
      <c r="IB150" s="1502"/>
      <c r="IC150" s="1502"/>
      <c r="ID150" s="1502"/>
      <c r="IE150" s="1502"/>
      <c r="IF150" s="1502"/>
      <c r="IG150" s="1502"/>
      <c r="IH150" s="1502"/>
      <c r="II150" s="1502"/>
      <c r="IJ150" s="1502"/>
      <c r="IK150" s="1502"/>
      <c r="IL150" s="1502"/>
      <c r="IM150" s="1502"/>
      <c r="IN150" s="1502"/>
      <c r="IO150" s="1502"/>
      <c r="IP150" s="1502"/>
      <c r="IQ150" s="1502"/>
      <c r="IR150" s="1502"/>
      <c r="IS150" s="1502"/>
      <c r="IT150" s="1502"/>
      <c r="IU150" s="1502"/>
    </row>
    <row r="151" spans="1:255">
      <c r="A151" s="3810" t="s">
        <v>1970</v>
      </c>
      <c r="B151" s="3779"/>
      <c r="C151" s="3779"/>
      <c r="D151" s="3779"/>
      <c r="E151" s="3811"/>
      <c r="F151" s="3810" t="s">
        <v>1970</v>
      </c>
      <c r="G151" s="3779"/>
      <c r="H151" s="3779"/>
      <c r="I151" s="3779"/>
      <c r="J151" s="3779"/>
      <c r="K151" s="3779"/>
      <c r="L151" s="3779"/>
      <c r="M151" s="3811"/>
      <c r="N151" s="3810" t="s">
        <v>1970</v>
      </c>
      <c r="O151" s="3779"/>
      <c r="P151" s="3779"/>
      <c r="Q151" s="3779"/>
      <c r="R151" s="3779"/>
      <c r="S151" s="3811"/>
      <c r="T151" s="1502"/>
      <c r="U151" s="1502"/>
      <c r="V151" s="1502"/>
      <c r="W151" s="1502"/>
      <c r="X151" s="1502"/>
      <c r="Y151" s="1502"/>
      <c r="Z151" s="1502"/>
      <c r="AA151" s="1502"/>
      <c r="AB151" s="1502"/>
      <c r="AC151" s="1502"/>
      <c r="AD151" s="1502"/>
      <c r="AE151" s="1502"/>
      <c r="AF151" s="1502"/>
      <c r="AG151" s="1502"/>
      <c r="AH151" s="1502"/>
      <c r="AI151" s="1502"/>
      <c r="AJ151" s="1502"/>
      <c r="AK151" s="1502"/>
      <c r="AL151" s="1502"/>
      <c r="AM151" s="1502"/>
      <c r="AN151" s="1502"/>
      <c r="AO151" s="1502"/>
      <c r="AP151" s="1502"/>
      <c r="AQ151" s="1502"/>
      <c r="AR151" s="1502"/>
      <c r="AS151" s="1502"/>
      <c r="AT151" s="1502"/>
      <c r="AU151" s="1502"/>
      <c r="AV151" s="1502"/>
      <c r="AW151" s="1502"/>
      <c r="AX151" s="1502"/>
      <c r="AY151" s="1502"/>
      <c r="AZ151" s="1502"/>
      <c r="BA151" s="1502"/>
      <c r="BB151" s="1502"/>
      <c r="BC151" s="1502"/>
      <c r="BD151" s="1502"/>
      <c r="BE151" s="1502"/>
      <c r="BF151" s="1502"/>
      <c r="BG151" s="1502"/>
      <c r="BH151" s="1502"/>
      <c r="BI151" s="1502"/>
      <c r="BJ151" s="1502"/>
      <c r="BK151" s="1502"/>
      <c r="BL151" s="1502"/>
      <c r="BM151" s="1502"/>
      <c r="BN151" s="1502"/>
      <c r="BO151" s="1502"/>
      <c r="BP151" s="1502"/>
      <c r="BQ151" s="1502"/>
      <c r="BR151" s="1502"/>
      <c r="BS151" s="1502"/>
      <c r="BT151" s="1502"/>
      <c r="BU151" s="1502"/>
      <c r="BV151" s="1502"/>
      <c r="BW151" s="1502"/>
      <c r="BX151" s="1502"/>
      <c r="BY151" s="1502"/>
      <c r="BZ151" s="1502"/>
      <c r="CA151" s="1502"/>
      <c r="CB151" s="1502"/>
      <c r="CC151" s="1502"/>
      <c r="CD151" s="1502"/>
      <c r="CE151" s="1502"/>
      <c r="CF151" s="1502"/>
      <c r="CG151" s="1502"/>
      <c r="CH151" s="1502"/>
      <c r="CI151" s="1502"/>
      <c r="CJ151" s="1502"/>
      <c r="CK151" s="1502"/>
      <c r="CL151" s="1502"/>
      <c r="CM151" s="1502"/>
      <c r="CN151" s="1502"/>
      <c r="CO151" s="1502"/>
      <c r="CP151" s="1502"/>
      <c r="CQ151" s="1502"/>
      <c r="CR151" s="1502"/>
      <c r="CS151" s="1502"/>
      <c r="CT151" s="1502"/>
      <c r="CU151" s="1502"/>
      <c r="CV151" s="1502"/>
      <c r="CW151" s="1502"/>
      <c r="CX151" s="1502"/>
      <c r="CY151" s="1502"/>
      <c r="CZ151" s="1502"/>
      <c r="DA151" s="1502"/>
      <c r="DB151" s="1502"/>
      <c r="DC151" s="1502"/>
      <c r="DD151" s="1502"/>
      <c r="DE151" s="1502"/>
      <c r="DF151" s="1502"/>
      <c r="DG151" s="1502"/>
      <c r="DH151" s="1502"/>
      <c r="DI151" s="1502"/>
      <c r="DJ151" s="1502"/>
      <c r="DK151" s="1502"/>
      <c r="DL151" s="1502"/>
      <c r="DM151" s="1502"/>
      <c r="DN151" s="1502"/>
      <c r="DO151" s="1502"/>
      <c r="DP151" s="1502"/>
      <c r="DQ151" s="1502"/>
      <c r="DR151" s="1502"/>
      <c r="DS151" s="1502"/>
      <c r="DT151" s="1502"/>
      <c r="DU151" s="1502"/>
      <c r="DV151" s="1502"/>
      <c r="DW151" s="1502"/>
      <c r="DX151" s="1502"/>
      <c r="DY151" s="1502"/>
      <c r="DZ151" s="1502"/>
      <c r="EA151" s="1502"/>
      <c r="EB151" s="1502"/>
      <c r="EC151" s="1502"/>
      <c r="ED151" s="1502"/>
      <c r="EE151" s="1502"/>
      <c r="EF151" s="1502"/>
      <c r="EG151" s="1502"/>
      <c r="EH151" s="1502"/>
      <c r="EI151" s="1502"/>
      <c r="EJ151" s="1502"/>
      <c r="EK151" s="1502"/>
      <c r="EL151" s="1502"/>
      <c r="EM151" s="1502"/>
      <c r="EN151" s="1502"/>
      <c r="EO151" s="1502"/>
      <c r="EP151" s="1502"/>
      <c r="EQ151" s="1502"/>
      <c r="ER151" s="1502"/>
      <c r="ES151" s="1502"/>
      <c r="ET151" s="1502"/>
      <c r="EU151" s="1502"/>
      <c r="EV151" s="1502"/>
      <c r="EW151" s="1502"/>
      <c r="EX151" s="1502"/>
      <c r="EY151" s="1502"/>
      <c r="EZ151" s="1502"/>
      <c r="FA151" s="1502"/>
      <c r="FB151" s="1502"/>
      <c r="FC151" s="1502"/>
      <c r="FD151" s="1502"/>
      <c r="FE151" s="1502"/>
      <c r="FF151" s="1502"/>
      <c r="FG151" s="1502"/>
      <c r="FH151" s="1502"/>
      <c r="FI151" s="1502"/>
      <c r="FJ151" s="1502"/>
      <c r="FK151" s="1502"/>
      <c r="FL151" s="1502"/>
      <c r="FM151" s="1502"/>
      <c r="FN151" s="1502"/>
      <c r="FO151" s="1502"/>
      <c r="FP151" s="1502"/>
      <c r="FQ151" s="1502"/>
      <c r="FR151" s="1502"/>
      <c r="FS151" s="1502"/>
      <c r="FT151" s="1502"/>
      <c r="FU151" s="1502"/>
      <c r="FV151" s="1502"/>
      <c r="FW151" s="1502"/>
      <c r="FX151" s="1502"/>
      <c r="FY151" s="1502"/>
      <c r="FZ151" s="1502"/>
      <c r="GA151" s="1502"/>
      <c r="GB151" s="1502"/>
      <c r="GC151" s="1502"/>
      <c r="GD151" s="1502"/>
      <c r="GE151" s="1502"/>
      <c r="GF151" s="1502"/>
      <c r="GG151" s="1502"/>
      <c r="GH151" s="1502"/>
      <c r="GI151" s="1502"/>
      <c r="GJ151" s="1502"/>
      <c r="GK151" s="1502"/>
      <c r="GL151" s="1502"/>
      <c r="GM151" s="1502"/>
      <c r="GN151" s="1502"/>
      <c r="GO151" s="1502"/>
      <c r="GP151" s="1502"/>
      <c r="GQ151" s="1502"/>
      <c r="GR151" s="1502"/>
      <c r="GS151" s="1502"/>
      <c r="GT151" s="1502"/>
      <c r="GU151" s="1502"/>
      <c r="GV151" s="1502"/>
      <c r="GW151" s="1502"/>
      <c r="GX151" s="1502"/>
      <c r="GY151" s="1502"/>
      <c r="GZ151" s="1502"/>
      <c r="HA151" s="1502"/>
      <c r="HB151" s="1502"/>
      <c r="HC151" s="1502"/>
      <c r="HD151" s="1502"/>
      <c r="HE151" s="1502"/>
      <c r="HF151" s="1502"/>
      <c r="HG151" s="1502"/>
      <c r="HH151" s="1502"/>
      <c r="HI151" s="1502"/>
      <c r="HJ151" s="1502"/>
      <c r="HK151" s="1502"/>
      <c r="HL151" s="1502"/>
      <c r="HM151" s="1502"/>
      <c r="HN151" s="1502"/>
      <c r="HO151" s="1502"/>
      <c r="HP151" s="1502"/>
      <c r="HQ151" s="1502"/>
      <c r="HR151" s="1502"/>
      <c r="HS151" s="1502"/>
      <c r="HT151" s="1502"/>
      <c r="HU151" s="1502"/>
      <c r="HV151" s="1502"/>
      <c r="HW151" s="1502"/>
      <c r="HX151" s="1502"/>
      <c r="HY151" s="1502"/>
      <c r="HZ151" s="1502"/>
      <c r="IA151" s="1502"/>
      <c r="IB151" s="1502"/>
      <c r="IC151" s="1502"/>
      <c r="ID151" s="1502"/>
      <c r="IE151" s="1502"/>
      <c r="IF151" s="1502"/>
      <c r="IG151" s="1502"/>
      <c r="IH151" s="1502"/>
      <c r="II151" s="1502"/>
      <c r="IJ151" s="1502"/>
      <c r="IK151" s="1502"/>
      <c r="IL151" s="1502"/>
      <c r="IM151" s="1502"/>
      <c r="IN151" s="1502"/>
      <c r="IO151" s="1502"/>
      <c r="IP151" s="1502"/>
      <c r="IQ151" s="1502"/>
      <c r="IR151" s="1502"/>
      <c r="IS151" s="1502"/>
      <c r="IT151" s="1502"/>
      <c r="IU151" s="1502"/>
    </row>
    <row r="152" spans="1:255">
      <c r="A152" s="1480"/>
      <c r="B152" s="1502"/>
      <c r="C152" s="1502"/>
      <c r="D152" s="1502"/>
      <c r="E152" s="1482"/>
      <c r="F152" s="1480"/>
      <c r="G152" s="1502"/>
      <c r="H152" s="1502"/>
      <c r="I152" s="1502"/>
      <c r="J152" s="1502"/>
      <c r="K152" s="1502"/>
      <c r="L152" s="1502"/>
      <c r="M152" s="1482"/>
      <c r="N152" s="1480"/>
      <c r="O152" s="1502"/>
      <c r="P152" s="1502"/>
      <c r="Q152" s="1502"/>
      <c r="R152" s="1502"/>
      <c r="S152" s="1482"/>
      <c r="T152" s="1502"/>
      <c r="U152" s="1502"/>
      <c r="V152" s="1502"/>
      <c r="W152" s="1502"/>
      <c r="X152" s="1502"/>
      <c r="Y152" s="1502"/>
      <c r="Z152" s="1502"/>
      <c r="AA152" s="1502"/>
      <c r="AB152" s="1502"/>
      <c r="AC152" s="1502"/>
      <c r="AD152" s="1502"/>
      <c r="AE152" s="1502"/>
      <c r="AF152" s="1502"/>
      <c r="AG152" s="1502"/>
      <c r="AH152" s="1502"/>
      <c r="AI152" s="1502"/>
      <c r="AJ152" s="1502"/>
      <c r="AK152" s="1502"/>
      <c r="AL152" s="1502"/>
      <c r="AM152" s="1502"/>
      <c r="AN152" s="1502"/>
      <c r="AO152" s="1502"/>
      <c r="AP152" s="1502"/>
      <c r="AQ152" s="1502"/>
      <c r="AR152" s="1502"/>
      <c r="AS152" s="1502"/>
      <c r="AT152" s="1502"/>
      <c r="AU152" s="1502"/>
      <c r="AV152" s="1502"/>
      <c r="AW152" s="1502"/>
      <c r="AX152" s="1502"/>
      <c r="AY152" s="1502"/>
      <c r="AZ152" s="1502"/>
      <c r="BA152" s="1502"/>
      <c r="BB152" s="1502"/>
      <c r="BC152" s="1502"/>
      <c r="BD152" s="1502"/>
      <c r="BE152" s="1502"/>
      <c r="BF152" s="1502"/>
      <c r="BG152" s="1502"/>
      <c r="BH152" s="1502"/>
      <c r="BI152" s="1502"/>
      <c r="BJ152" s="1502"/>
      <c r="BK152" s="1502"/>
      <c r="BL152" s="1502"/>
      <c r="BM152" s="1502"/>
      <c r="BN152" s="1502"/>
      <c r="BO152" s="1502"/>
      <c r="BP152" s="1502"/>
      <c r="BQ152" s="1502"/>
      <c r="BR152" s="1502"/>
      <c r="BS152" s="1502"/>
      <c r="BT152" s="1502"/>
      <c r="BU152" s="1502"/>
      <c r="BV152" s="1502"/>
      <c r="BW152" s="1502"/>
      <c r="BX152" s="1502"/>
      <c r="BY152" s="1502"/>
      <c r="BZ152" s="1502"/>
      <c r="CA152" s="1502"/>
      <c r="CB152" s="1502"/>
      <c r="CC152" s="1502"/>
      <c r="CD152" s="1502"/>
      <c r="CE152" s="1502"/>
      <c r="CF152" s="1502"/>
      <c r="CG152" s="1502"/>
      <c r="CH152" s="1502"/>
      <c r="CI152" s="1502"/>
      <c r="CJ152" s="1502"/>
      <c r="CK152" s="1502"/>
      <c r="CL152" s="1502"/>
      <c r="CM152" s="1502"/>
      <c r="CN152" s="1502"/>
      <c r="CO152" s="1502"/>
      <c r="CP152" s="1502"/>
      <c r="CQ152" s="1502"/>
      <c r="CR152" s="1502"/>
      <c r="CS152" s="1502"/>
      <c r="CT152" s="1502"/>
      <c r="CU152" s="1502"/>
      <c r="CV152" s="1502"/>
      <c r="CW152" s="1502"/>
      <c r="CX152" s="1502"/>
      <c r="CY152" s="1502"/>
      <c r="CZ152" s="1502"/>
      <c r="DA152" s="1502"/>
      <c r="DB152" s="1502"/>
      <c r="DC152" s="1502"/>
      <c r="DD152" s="1502"/>
      <c r="DE152" s="1502"/>
      <c r="DF152" s="1502"/>
      <c r="DG152" s="1502"/>
      <c r="DH152" s="1502"/>
      <c r="DI152" s="1502"/>
      <c r="DJ152" s="1502"/>
      <c r="DK152" s="1502"/>
      <c r="DL152" s="1502"/>
      <c r="DM152" s="1502"/>
      <c r="DN152" s="1502"/>
      <c r="DO152" s="1502"/>
      <c r="DP152" s="1502"/>
      <c r="DQ152" s="1502"/>
      <c r="DR152" s="1502"/>
      <c r="DS152" s="1502"/>
      <c r="DT152" s="1502"/>
      <c r="DU152" s="1502"/>
      <c r="DV152" s="1502"/>
      <c r="DW152" s="1502"/>
      <c r="DX152" s="1502"/>
      <c r="DY152" s="1502"/>
      <c r="DZ152" s="1502"/>
      <c r="EA152" s="1502"/>
      <c r="EB152" s="1502"/>
      <c r="EC152" s="1502"/>
      <c r="ED152" s="1502"/>
      <c r="EE152" s="1502"/>
      <c r="EF152" s="1502"/>
      <c r="EG152" s="1502"/>
      <c r="EH152" s="1502"/>
      <c r="EI152" s="1502"/>
      <c r="EJ152" s="1502"/>
      <c r="EK152" s="1502"/>
      <c r="EL152" s="1502"/>
      <c r="EM152" s="1502"/>
      <c r="EN152" s="1502"/>
      <c r="EO152" s="1502"/>
      <c r="EP152" s="1502"/>
      <c r="EQ152" s="1502"/>
      <c r="ER152" s="1502"/>
      <c r="ES152" s="1502"/>
      <c r="ET152" s="1502"/>
      <c r="EU152" s="1502"/>
      <c r="EV152" s="1502"/>
      <c r="EW152" s="1502"/>
      <c r="EX152" s="1502"/>
      <c r="EY152" s="1502"/>
      <c r="EZ152" s="1502"/>
      <c r="FA152" s="1502"/>
      <c r="FB152" s="1502"/>
      <c r="FC152" s="1502"/>
      <c r="FD152" s="1502"/>
      <c r="FE152" s="1502"/>
      <c r="FF152" s="1502"/>
      <c r="FG152" s="1502"/>
      <c r="FH152" s="1502"/>
      <c r="FI152" s="1502"/>
      <c r="FJ152" s="1502"/>
      <c r="FK152" s="1502"/>
      <c r="FL152" s="1502"/>
      <c r="FM152" s="1502"/>
      <c r="FN152" s="1502"/>
      <c r="FO152" s="1502"/>
      <c r="FP152" s="1502"/>
      <c r="FQ152" s="1502"/>
      <c r="FR152" s="1502"/>
      <c r="FS152" s="1502"/>
      <c r="FT152" s="1502"/>
      <c r="FU152" s="1502"/>
      <c r="FV152" s="1502"/>
      <c r="FW152" s="1502"/>
      <c r="FX152" s="1502"/>
      <c r="FY152" s="1502"/>
      <c r="FZ152" s="1502"/>
      <c r="GA152" s="1502"/>
      <c r="GB152" s="1502"/>
      <c r="GC152" s="1502"/>
      <c r="GD152" s="1502"/>
      <c r="GE152" s="1502"/>
      <c r="GF152" s="1502"/>
      <c r="GG152" s="1502"/>
      <c r="GH152" s="1502"/>
      <c r="GI152" s="1502"/>
      <c r="GJ152" s="1502"/>
      <c r="GK152" s="1502"/>
      <c r="GL152" s="1502"/>
      <c r="GM152" s="1502"/>
      <c r="GN152" s="1502"/>
      <c r="GO152" s="1502"/>
      <c r="GP152" s="1502"/>
      <c r="GQ152" s="1502"/>
      <c r="GR152" s="1502"/>
      <c r="GS152" s="1502"/>
      <c r="GT152" s="1502"/>
      <c r="GU152" s="1502"/>
      <c r="GV152" s="1502"/>
      <c r="GW152" s="1502"/>
      <c r="GX152" s="1502"/>
      <c r="GY152" s="1502"/>
      <c r="GZ152" s="1502"/>
      <c r="HA152" s="1502"/>
      <c r="HB152" s="1502"/>
      <c r="HC152" s="1502"/>
      <c r="HD152" s="1502"/>
      <c r="HE152" s="1502"/>
      <c r="HF152" s="1502"/>
      <c r="HG152" s="1502"/>
      <c r="HH152" s="1502"/>
      <c r="HI152" s="1502"/>
      <c r="HJ152" s="1502"/>
      <c r="HK152" s="1502"/>
      <c r="HL152" s="1502"/>
      <c r="HM152" s="1502"/>
      <c r="HN152" s="1502"/>
      <c r="HO152" s="1502"/>
      <c r="HP152" s="1502"/>
      <c r="HQ152" s="1502"/>
      <c r="HR152" s="1502"/>
      <c r="HS152" s="1502"/>
      <c r="HT152" s="1502"/>
      <c r="HU152" s="1502"/>
      <c r="HV152" s="1502"/>
      <c r="HW152" s="1502"/>
      <c r="HX152" s="1502"/>
      <c r="HY152" s="1502"/>
      <c r="HZ152" s="1502"/>
      <c r="IA152" s="1502"/>
      <c r="IB152" s="1502"/>
      <c r="IC152" s="1502"/>
      <c r="ID152" s="1502"/>
      <c r="IE152" s="1502"/>
      <c r="IF152" s="1502"/>
      <c r="IG152" s="1502"/>
      <c r="IH152" s="1502"/>
      <c r="II152" s="1502"/>
      <c r="IJ152" s="1502"/>
      <c r="IK152" s="1502"/>
      <c r="IL152" s="1502"/>
      <c r="IM152" s="1502"/>
      <c r="IN152" s="1502"/>
      <c r="IO152" s="1502"/>
      <c r="IP152" s="1502"/>
      <c r="IQ152" s="1502"/>
      <c r="IR152" s="1502"/>
      <c r="IS152" s="1502"/>
      <c r="IT152" s="1502"/>
      <c r="IU152" s="1502"/>
    </row>
    <row r="153" spans="1:255">
      <c r="A153" s="2249" t="s">
        <v>1774</v>
      </c>
      <c r="B153" s="1492" t="s">
        <v>1370</v>
      </c>
      <c r="C153" s="1492" t="s">
        <v>1371</v>
      </c>
      <c r="D153" s="2250" t="s">
        <v>1372</v>
      </c>
      <c r="E153" s="1519" t="s">
        <v>1774</v>
      </c>
      <c r="F153" s="2165" t="s">
        <v>1950</v>
      </c>
      <c r="G153" s="2250"/>
      <c r="H153" s="1492"/>
      <c r="I153" s="1492"/>
      <c r="J153" s="1492" t="s">
        <v>1373</v>
      </c>
      <c r="K153" s="2166" t="s">
        <v>1374</v>
      </c>
      <c r="L153" s="2250"/>
      <c r="M153" s="1519"/>
      <c r="N153" s="1827" t="s">
        <v>1375</v>
      </c>
      <c r="O153" s="1740"/>
      <c r="P153" s="1740"/>
      <c r="Q153" s="1740"/>
      <c r="R153" s="1740"/>
      <c r="S153" s="1741"/>
      <c r="T153" s="1502"/>
      <c r="U153" s="1502"/>
      <c r="V153" s="1502"/>
      <c r="W153" s="1502"/>
      <c r="X153" s="1502"/>
      <c r="Y153" s="1502"/>
      <c r="Z153" s="1502"/>
      <c r="AA153" s="1502"/>
      <c r="AB153" s="1502"/>
      <c r="AC153" s="1502"/>
      <c r="AD153" s="1502"/>
      <c r="AE153" s="1502"/>
      <c r="AF153" s="1502"/>
      <c r="AG153" s="1502"/>
      <c r="AH153" s="1502"/>
      <c r="AI153" s="1502"/>
      <c r="AJ153" s="1502"/>
      <c r="AK153" s="1502"/>
      <c r="AL153" s="1502"/>
      <c r="AM153" s="1502"/>
      <c r="AN153" s="1502"/>
      <c r="AO153" s="1502"/>
      <c r="AP153" s="1502"/>
      <c r="AQ153" s="1502"/>
      <c r="AR153" s="1502"/>
      <c r="AS153" s="1502"/>
      <c r="AT153" s="1502"/>
      <c r="AU153" s="1502"/>
      <c r="AV153" s="1502"/>
      <c r="AW153" s="1502"/>
      <c r="AX153" s="1502"/>
      <c r="AY153" s="1502"/>
      <c r="AZ153" s="1502"/>
      <c r="BA153" s="1502"/>
      <c r="BB153" s="1502"/>
      <c r="BC153" s="1502"/>
      <c r="BD153" s="1502"/>
      <c r="BE153" s="1502"/>
      <c r="BF153" s="1502"/>
      <c r="BG153" s="1502"/>
      <c r="BH153" s="1502"/>
      <c r="BI153" s="1502"/>
      <c r="BJ153" s="1502"/>
      <c r="BK153" s="1502"/>
      <c r="BL153" s="1502"/>
      <c r="BM153" s="1502"/>
      <c r="BN153" s="1502"/>
      <c r="BO153" s="1502"/>
      <c r="BP153" s="1502"/>
      <c r="BQ153" s="1502"/>
      <c r="BR153" s="1502"/>
      <c r="BS153" s="1502"/>
      <c r="BT153" s="1502"/>
      <c r="BU153" s="1502"/>
      <c r="BV153" s="1502"/>
      <c r="BW153" s="1502"/>
      <c r="BX153" s="1502"/>
      <c r="BY153" s="1502"/>
      <c r="BZ153" s="1502"/>
      <c r="CA153" s="1502"/>
      <c r="CB153" s="1502"/>
      <c r="CC153" s="1502"/>
      <c r="CD153" s="1502"/>
      <c r="CE153" s="1502"/>
      <c r="CF153" s="1502"/>
      <c r="CG153" s="1502"/>
      <c r="CH153" s="1502"/>
      <c r="CI153" s="1502"/>
      <c r="CJ153" s="1502"/>
      <c r="CK153" s="1502"/>
      <c r="CL153" s="1502"/>
      <c r="CM153" s="1502"/>
      <c r="CN153" s="1502"/>
      <c r="CO153" s="1502"/>
      <c r="CP153" s="1502"/>
      <c r="CQ153" s="1502"/>
      <c r="CR153" s="1502"/>
      <c r="CS153" s="1502"/>
      <c r="CT153" s="1502"/>
      <c r="CU153" s="1502"/>
      <c r="CV153" s="1502"/>
      <c r="CW153" s="1502"/>
      <c r="CX153" s="1502"/>
      <c r="CY153" s="1502"/>
      <c r="CZ153" s="1502"/>
      <c r="DA153" s="1502"/>
      <c r="DB153" s="1502"/>
      <c r="DC153" s="1502"/>
      <c r="DD153" s="1502"/>
      <c r="DE153" s="1502"/>
      <c r="DF153" s="1502"/>
      <c r="DG153" s="1502"/>
      <c r="DH153" s="1502"/>
      <c r="DI153" s="1502"/>
      <c r="DJ153" s="1502"/>
      <c r="DK153" s="1502"/>
      <c r="DL153" s="1502"/>
      <c r="DM153" s="1502"/>
      <c r="DN153" s="1502"/>
      <c r="DO153" s="1502"/>
      <c r="DP153" s="1502"/>
      <c r="DQ153" s="1502"/>
      <c r="DR153" s="1502"/>
      <c r="DS153" s="1502"/>
      <c r="DT153" s="1502"/>
      <c r="DU153" s="1502"/>
      <c r="DV153" s="1502"/>
      <c r="DW153" s="1502"/>
      <c r="DX153" s="1502"/>
      <c r="DY153" s="1502"/>
      <c r="DZ153" s="1502"/>
      <c r="EA153" s="1502"/>
      <c r="EB153" s="1502"/>
      <c r="EC153" s="1502"/>
      <c r="ED153" s="1502"/>
      <c r="EE153" s="1502"/>
      <c r="EF153" s="1502"/>
      <c r="EG153" s="1502"/>
      <c r="EH153" s="1502"/>
      <c r="EI153" s="1502"/>
      <c r="EJ153" s="1502"/>
      <c r="EK153" s="1502"/>
      <c r="EL153" s="1502"/>
      <c r="EM153" s="1502"/>
      <c r="EN153" s="1502"/>
      <c r="EO153" s="1502"/>
      <c r="EP153" s="1502"/>
      <c r="EQ153" s="1502"/>
      <c r="ER153" s="1502"/>
      <c r="ES153" s="1502"/>
      <c r="ET153" s="1502"/>
      <c r="EU153" s="1502"/>
      <c r="EV153" s="1502"/>
      <c r="EW153" s="1502"/>
      <c r="EX153" s="1502"/>
      <c r="EY153" s="1502"/>
      <c r="EZ153" s="1502"/>
      <c r="FA153" s="1502"/>
      <c r="FB153" s="1502"/>
      <c r="FC153" s="1502"/>
      <c r="FD153" s="1502"/>
      <c r="FE153" s="1502"/>
      <c r="FF153" s="1502"/>
      <c r="FG153" s="1502"/>
      <c r="FH153" s="1502"/>
      <c r="FI153" s="1502"/>
      <c r="FJ153" s="1502"/>
      <c r="FK153" s="1502"/>
      <c r="FL153" s="1502"/>
      <c r="FM153" s="1502"/>
      <c r="FN153" s="1502"/>
      <c r="FO153" s="1502"/>
      <c r="FP153" s="1502"/>
      <c r="FQ153" s="1502"/>
      <c r="FR153" s="1502"/>
      <c r="FS153" s="1502"/>
      <c r="FT153" s="1502"/>
      <c r="FU153" s="1502"/>
      <c r="FV153" s="1502"/>
      <c r="FW153" s="1502"/>
      <c r="FX153" s="1502"/>
      <c r="FY153" s="1502"/>
      <c r="FZ153" s="1502"/>
      <c r="GA153" s="1502"/>
      <c r="GB153" s="1502"/>
      <c r="GC153" s="1502"/>
      <c r="GD153" s="1502"/>
      <c r="GE153" s="1502"/>
      <c r="GF153" s="1502"/>
      <c r="GG153" s="1502"/>
      <c r="GH153" s="1502"/>
      <c r="GI153" s="1502"/>
      <c r="GJ153" s="1502"/>
      <c r="GK153" s="1502"/>
      <c r="GL153" s="1502"/>
      <c r="GM153" s="1502"/>
      <c r="GN153" s="1502"/>
      <c r="GO153" s="1502"/>
      <c r="GP153" s="1502"/>
      <c r="GQ153" s="1502"/>
      <c r="GR153" s="1502"/>
      <c r="GS153" s="1502"/>
      <c r="GT153" s="1502"/>
      <c r="GU153" s="1502"/>
      <c r="GV153" s="1502"/>
      <c r="GW153" s="1502"/>
      <c r="GX153" s="1502"/>
      <c r="GY153" s="1502"/>
      <c r="GZ153" s="1502"/>
      <c r="HA153" s="1502"/>
      <c r="HB153" s="1502"/>
      <c r="HC153" s="1502"/>
      <c r="HD153" s="1502"/>
      <c r="HE153" s="1502"/>
      <c r="HF153" s="1502"/>
      <c r="HG153" s="1502"/>
      <c r="HH153" s="1502"/>
      <c r="HI153" s="1502"/>
      <c r="HJ153" s="1502"/>
      <c r="HK153" s="1502"/>
      <c r="HL153" s="1502"/>
      <c r="HM153" s="1502"/>
      <c r="HN153" s="1502"/>
      <c r="HO153" s="1502"/>
      <c r="HP153" s="1502"/>
      <c r="HQ153" s="1502"/>
      <c r="HR153" s="1502"/>
      <c r="HS153" s="1502"/>
      <c r="HT153" s="1502"/>
      <c r="HU153" s="1502"/>
      <c r="HV153" s="1502"/>
      <c r="HW153" s="1502"/>
      <c r="HX153" s="1502"/>
      <c r="HY153" s="1502"/>
      <c r="HZ153" s="1502"/>
      <c r="IA153" s="1502"/>
      <c r="IB153" s="1502"/>
      <c r="IC153" s="1502"/>
      <c r="ID153" s="1502"/>
      <c r="IE153" s="1502"/>
      <c r="IF153" s="1502"/>
      <c r="IG153" s="1502"/>
      <c r="IH153" s="1502"/>
      <c r="II153" s="1502"/>
      <c r="IJ153" s="1502"/>
      <c r="IK153" s="1502"/>
      <c r="IL153" s="1502"/>
      <c r="IM153" s="1502"/>
      <c r="IN153" s="1502"/>
      <c r="IO153" s="1502"/>
      <c r="IP153" s="1502"/>
      <c r="IQ153" s="1502"/>
      <c r="IR153" s="1502"/>
      <c r="IS153" s="1502"/>
      <c r="IT153" s="1502"/>
      <c r="IU153" s="1502"/>
    </row>
    <row r="154" spans="1:255">
      <c r="A154" s="2128"/>
      <c r="B154" s="1908" t="s">
        <v>1376</v>
      </c>
      <c r="C154" s="1908" t="s">
        <v>1376</v>
      </c>
      <c r="D154" s="1908" t="s">
        <v>1376</v>
      </c>
      <c r="E154" s="1506" t="s">
        <v>3575</v>
      </c>
      <c r="F154" s="1940" t="s">
        <v>3576</v>
      </c>
      <c r="G154" s="2129"/>
      <c r="H154" s="1908" t="s">
        <v>1377</v>
      </c>
      <c r="I154" s="1908" t="s">
        <v>1378</v>
      </c>
      <c r="J154" s="1908" t="s">
        <v>1951</v>
      </c>
      <c r="K154" s="1492" t="s">
        <v>3579</v>
      </c>
      <c r="L154" s="1492" t="s">
        <v>3579</v>
      </c>
      <c r="M154" s="1506" t="s">
        <v>1714</v>
      </c>
      <c r="N154" s="1940" t="s">
        <v>3580</v>
      </c>
      <c r="O154" s="2129"/>
      <c r="P154" s="1908" t="s">
        <v>3581</v>
      </c>
      <c r="Q154" s="1908" t="s">
        <v>3582</v>
      </c>
      <c r="R154" s="1908" t="s">
        <v>1379</v>
      </c>
      <c r="S154" s="1506" t="s">
        <v>1714</v>
      </c>
      <c r="T154" s="1502"/>
      <c r="U154" s="1502"/>
      <c r="V154" s="1502"/>
      <c r="W154" s="1502"/>
      <c r="X154" s="1502"/>
      <c r="Y154" s="1502"/>
      <c r="Z154" s="1502"/>
      <c r="AA154" s="1502"/>
      <c r="AB154" s="1502"/>
      <c r="AC154" s="1502"/>
      <c r="AD154" s="1502"/>
      <c r="AE154" s="1502"/>
      <c r="AF154" s="1502"/>
      <c r="AG154" s="1502"/>
      <c r="AH154" s="1502"/>
      <c r="AI154" s="1502"/>
      <c r="AJ154" s="1502"/>
      <c r="AK154" s="1502"/>
      <c r="AL154" s="1502"/>
      <c r="AM154" s="1502"/>
      <c r="AN154" s="1502"/>
      <c r="AO154" s="1502"/>
      <c r="AP154" s="1502"/>
      <c r="AQ154" s="1502"/>
      <c r="AR154" s="1502"/>
      <c r="AS154" s="1502"/>
      <c r="AT154" s="1502"/>
      <c r="AU154" s="1502"/>
      <c r="AV154" s="1502"/>
      <c r="AW154" s="1502"/>
      <c r="AX154" s="1502"/>
      <c r="AY154" s="1502"/>
      <c r="AZ154" s="1502"/>
      <c r="BA154" s="1502"/>
      <c r="BB154" s="1502"/>
      <c r="BC154" s="1502"/>
      <c r="BD154" s="1502"/>
      <c r="BE154" s="1502"/>
      <c r="BF154" s="1502"/>
      <c r="BG154" s="1502"/>
      <c r="BH154" s="1502"/>
      <c r="BI154" s="1502"/>
      <c r="BJ154" s="1502"/>
      <c r="BK154" s="1502"/>
      <c r="BL154" s="1502"/>
      <c r="BM154" s="1502"/>
      <c r="BN154" s="1502"/>
      <c r="BO154" s="1502"/>
      <c r="BP154" s="1502"/>
      <c r="BQ154" s="1502"/>
      <c r="BR154" s="1502"/>
      <c r="BS154" s="1502"/>
      <c r="BT154" s="1502"/>
      <c r="BU154" s="1502"/>
      <c r="BV154" s="1502"/>
      <c r="BW154" s="1502"/>
      <c r="BX154" s="1502"/>
      <c r="BY154" s="1502"/>
      <c r="BZ154" s="1502"/>
      <c r="CA154" s="1502"/>
      <c r="CB154" s="1502"/>
      <c r="CC154" s="1502"/>
      <c r="CD154" s="1502"/>
      <c r="CE154" s="1502"/>
      <c r="CF154" s="1502"/>
      <c r="CG154" s="1502"/>
      <c r="CH154" s="1502"/>
      <c r="CI154" s="1502"/>
      <c r="CJ154" s="1502"/>
      <c r="CK154" s="1502"/>
      <c r="CL154" s="1502"/>
      <c r="CM154" s="1502"/>
      <c r="CN154" s="1502"/>
      <c r="CO154" s="1502"/>
      <c r="CP154" s="1502"/>
      <c r="CQ154" s="1502"/>
      <c r="CR154" s="1502"/>
      <c r="CS154" s="1502"/>
      <c r="CT154" s="1502"/>
      <c r="CU154" s="1502"/>
      <c r="CV154" s="1502"/>
      <c r="CW154" s="1502"/>
      <c r="CX154" s="1502"/>
      <c r="CY154" s="1502"/>
      <c r="CZ154" s="1502"/>
      <c r="DA154" s="1502"/>
      <c r="DB154" s="1502"/>
      <c r="DC154" s="1502"/>
      <c r="DD154" s="1502"/>
      <c r="DE154" s="1502"/>
      <c r="DF154" s="1502"/>
      <c r="DG154" s="1502"/>
      <c r="DH154" s="1502"/>
      <c r="DI154" s="1502"/>
      <c r="DJ154" s="1502"/>
      <c r="DK154" s="1502"/>
      <c r="DL154" s="1502"/>
      <c r="DM154" s="1502"/>
      <c r="DN154" s="1502"/>
      <c r="DO154" s="1502"/>
      <c r="DP154" s="1502"/>
      <c r="DQ154" s="1502"/>
      <c r="DR154" s="1502"/>
      <c r="DS154" s="1502"/>
      <c r="DT154" s="1502"/>
      <c r="DU154" s="1502"/>
      <c r="DV154" s="1502"/>
      <c r="DW154" s="1502"/>
      <c r="DX154" s="1502"/>
      <c r="DY154" s="1502"/>
      <c r="DZ154" s="1502"/>
      <c r="EA154" s="1502"/>
      <c r="EB154" s="1502"/>
      <c r="EC154" s="1502"/>
      <c r="ED154" s="1502"/>
      <c r="EE154" s="1502"/>
      <c r="EF154" s="1502"/>
      <c r="EG154" s="1502"/>
      <c r="EH154" s="1502"/>
      <c r="EI154" s="1502"/>
      <c r="EJ154" s="1502"/>
      <c r="EK154" s="1502"/>
      <c r="EL154" s="1502"/>
      <c r="EM154" s="1502"/>
      <c r="EN154" s="1502"/>
      <c r="EO154" s="1502"/>
      <c r="EP154" s="1502"/>
      <c r="EQ154" s="1502"/>
      <c r="ER154" s="1502"/>
      <c r="ES154" s="1502"/>
      <c r="ET154" s="1502"/>
      <c r="EU154" s="1502"/>
      <c r="EV154" s="1502"/>
      <c r="EW154" s="1502"/>
      <c r="EX154" s="1502"/>
      <c r="EY154" s="1502"/>
      <c r="EZ154" s="1502"/>
      <c r="FA154" s="1502"/>
      <c r="FB154" s="1502"/>
      <c r="FC154" s="1502"/>
      <c r="FD154" s="1502"/>
      <c r="FE154" s="1502"/>
      <c r="FF154" s="1502"/>
      <c r="FG154" s="1502"/>
      <c r="FH154" s="1502"/>
      <c r="FI154" s="1502"/>
      <c r="FJ154" s="1502"/>
      <c r="FK154" s="1502"/>
      <c r="FL154" s="1502"/>
      <c r="FM154" s="1502"/>
      <c r="FN154" s="1502"/>
      <c r="FO154" s="1502"/>
      <c r="FP154" s="1502"/>
      <c r="FQ154" s="1502"/>
      <c r="FR154" s="1502"/>
      <c r="FS154" s="1502"/>
      <c r="FT154" s="1502"/>
      <c r="FU154" s="1502"/>
      <c r="FV154" s="1502"/>
      <c r="FW154" s="1502"/>
      <c r="FX154" s="1502"/>
      <c r="FY154" s="1502"/>
      <c r="FZ154" s="1502"/>
      <c r="GA154" s="1502"/>
      <c r="GB154" s="1502"/>
      <c r="GC154" s="1502"/>
      <c r="GD154" s="1502"/>
      <c r="GE154" s="1502"/>
      <c r="GF154" s="1502"/>
      <c r="GG154" s="1502"/>
      <c r="GH154" s="1502"/>
      <c r="GI154" s="1502"/>
      <c r="GJ154" s="1502"/>
      <c r="GK154" s="1502"/>
      <c r="GL154" s="1502"/>
      <c r="GM154" s="1502"/>
      <c r="GN154" s="1502"/>
      <c r="GO154" s="1502"/>
      <c r="GP154" s="1502"/>
      <c r="GQ154" s="1502"/>
      <c r="GR154" s="1502"/>
      <c r="GS154" s="1502"/>
      <c r="GT154" s="1502"/>
      <c r="GU154" s="1502"/>
      <c r="GV154" s="1502"/>
      <c r="GW154" s="1502"/>
      <c r="GX154" s="1502"/>
      <c r="GY154" s="1502"/>
      <c r="GZ154" s="1502"/>
      <c r="HA154" s="1502"/>
      <c r="HB154" s="1502"/>
      <c r="HC154" s="1502"/>
      <c r="HD154" s="1502"/>
      <c r="HE154" s="1502"/>
      <c r="HF154" s="1502"/>
      <c r="HG154" s="1502"/>
      <c r="HH154" s="1502"/>
      <c r="HI154" s="1502"/>
      <c r="HJ154" s="1502"/>
      <c r="HK154" s="1502"/>
      <c r="HL154" s="1502"/>
      <c r="HM154" s="1502"/>
      <c r="HN154" s="1502"/>
      <c r="HO154" s="1502"/>
      <c r="HP154" s="1502"/>
      <c r="HQ154" s="1502"/>
      <c r="HR154" s="1502"/>
      <c r="HS154" s="1502"/>
      <c r="HT154" s="1502"/>
      <c r="HU154" s="1502"/>
      <c r="HV154" s="1502"/>
      <c r="HW154" s="1502"/>
      <c r="HX154" s="1502"/>
      <c r="HY154" s="1502"/>
      <c r="HZ154" s="1502"/>
      <c r="IA154" s="1502"/>
      <c r="IB154" s="1502"/>
      <c r="IC154" s="1502"/>
      <c r="ID154" s="1502"/>
      <c r="IE154" s="1502"/>
      <c r="IF154" s="1502"/>
      <c r="IG154" s="1502"/>
      <c r="IH154" s="1502"/>
      <c r="II154" s="1502"/>
      <c r="IJ154" s="1502"/>
      <c r="IK154" s="1502"/>
      <c r="IL154" s="1502"/>
      <c r="IM154" s="1502"/>
      <c r="IN154" s="1502"/>
      <c r="IO154" s="1502"/>
      <c r="IP154" s="1502"/>
      <c r="IQ154" s="1502"/>
      <c r="IR154" s="1502"/>
      <c r="IS154" s="1502"/>
      <c r="IT154" s="1502"/>
      <c r="IU154" s="1502"/>
    </row>
    <row r="155" spans="1:255">
      <c r="A155" s="2091" t="s">
        <v>1714</v>
      </c>
      <c r="B155" s="1908" t="s">
        <v>1380</v>
      </c>
      <c r="C155" s="1908" t="s">
        <v>1380</v>
      </c>
      <c r="D155" s="1908" t="s">
        <v>1380</v>
      </c>
      <c r="E155" s="1506" t="s">
        <v>3585</v>
      </c>
      <c r="F155" s="1940" t="s">
        <v>3586</v>
      </c>
      <c r="G155" s="2129"/>
      <c r="H155" s="1908" t="s">
        <v>1381</v>
      </c>
      <c r="I155" s="1908" t="s">
        <v>1381</v>
      </c>
      <c r="J155" s="1908" t="s">
        <v>1382</v>
      </c>
      <c r="K155" s="1908" t="s">
        <v>1383</v>
      </c>
      <c r="L155" s="1908" t="s">
        <v>1958</v>
      </c>
      <c r="M155" s="1506" t="s">
        <v>1717</v>
      </c>
      <c r="N155" s="1940" t="s">
        <v>3591</v>
      </c>
      <c r="O155" s="2129"/>
      <c r="P155" s="1908" t="s">
        <v>3591</v>
      </c>
      <c r="Q155" s="1908" t="s">
        <v>3591</v>
      </c>
      <c r="R155" s="1908" t="s">
        <v>1384</v>
      </c>
      <c r="S155" s="1506" t="s">
        <v>1717</v>
      </c>
      <c r="T155" s="1502"/>
      <c r="U155" s="1502"/>
      <c r="V155" s="1502"/>
      <c r="W155" s="1502"/>
      <c r="X155" s="1502"/>
      <c r="Y155" s="1502"/>
      <c r="Z155" s="1502"/>
      <c r="AA155" s="1502"/>
      <c r="AB155" s="1502"/>
      <c r="AC155" s="1502"/>
      <c r="AD155" s="1502"/>
      <c r="AE155" s="1502"/>
      <c r="AF155" s="1502"/>
      <c r="AG155" s="1502"/>
      <c r="AH155" s="1502"/>
      <c r="AI155" s="1502"/>
      <c r="AJ155" s="1502"/>
      <c r="AK155" s="1502"/>
      <c r="AL155" s="1502"/>
      <c r="AM155" s="1502"/>
      <c r="AN155" s="1502"/>
      <c r="AO155" s="1502"/>
      <c r="AP155" s="1502"/>
      <c r="AQ155" s="1502"/>
      <c r="AR155" s="1502"/>
      <c r="AS155" s="1502"/>
      <c r="AT155" s="1502"/>
      <c r="AU155" s="1502"/>
      <c r="AV155" s="1502"/>
      <c r="AW155" s="1502"/>
      <c r="AX155" s="1502"/>
      <c r="AY155" s="1502"/>
      <c r="AZ155" s="1502"/>
      <c r="BA155" s="1502"/>
      <c r="BB155" s="1502"/>
      <c r="BC155" s="1502"/>
      <c r="BD155" s="1502"/>
      <c r="BE155" s="1502"/>
      <c r="BF155" s="1502"/>
      <c r="BG155" s="1502"/>
      <c r="BH155" s="1502"/>
      <c r="BI155" s="1502"/>
      <c r="BJ155" s="1502"/>
      <c r="BK155" s="1502"/>
      <c r="BL155" s="1502"/>
      <c r="BM155" s="1502"/>
      <c r="BN155" s="1502"/>
      <c r="BO155" s="1502"/>
      <c r="BP155" s="1502"/>
      <c r="BQ155" s="1502"/>
      <c r="BR155" s="1502"/>
      <c r="BS155" s="1502"/>
      <c r="BT155" s="1502"/>
      <c r="BU155" s="1502"/>
      <c r="BV155" s="1502"/>
      <c r="BW155" s="1502"/>
      <c r="BX155" s="1502"/>
      <c r="BY155" s="1502"/>
      <c r="BZ155" s="1502"/>
      <c r="CA155" s="1502"/>
      <c r="CB155" s="1502"/>
      <c r="CC155" s="1502"/>
      <c r="CD155" s="1502"/>
      <c r="CE155" s="1502"/>
      <c r="CF155" s="1502"/>
      <c r="CG155" s="1502"/>
      <c r="CH155" s="1502"/>
      <c r="CI155" s="1502"/>
      <c r="CJ155" s="1502"/>
      <c r="CK155" s="1502"/>
      <c r="CL155" s="1502"/>
      <c r="CM155" s="1502"/>
      <c r="CN155" s="1502"/>
      <c r="CO155" s="1502"/>
      <c r="CP155" s="1502"/>
      <c r="CQ155" s="1502"/>
      <c r="CR155" s="1502"/>
      <c r="CS155" s="1502"/>
      <c r="CT155" s="1502"/>
      <c r="CU155" s="1502"/>
      <c r="CV155" s="1502"/>
      <c r="CW155" s="1502"/>
      <c r="CX155" s="1502"/>
      <c r="CY155" s="1502"/>
      <c r="CZ155" s="1502"/>
      <c r="DA155" s="1502"/>
      <c r="DB155" s="1502"/>
      <c r="DC155" s="1502"/>
      <c r="DD155" s="1502"/>
      <c r="DE155" s="1502"/>
      <c r="DF155" s="1502"/>
      <c r="DG155" s="1502"/>
      <c r="DH155" s="1502"/>
      <c r="DI155" s="1502"/>
      <c r="DJ155" s="1502"/>
      <c r="DK155" s="1502"/>
      <c r="DL155" s="1502"/>
      <c r="DM155" s="1502"/>
      <c r="DN155" s="1502"/>
      <c r="DO155" s="1502"/>
      <c r="DP155" s="1502"/>
      <c r="DQ155" s="1502"/>
      <c r="DR155" s="1502"/>
      <c r="DS155" s="1502"/>
      <c r="DT155" s="1502"/>
      <c r="DU155" s="1502"/>
      <c r="DV155" s="1502"/>
      <c r="DW155" s="1502"/>
      <c r="DX155" s="1502"/>
      <c r="DY155" s="1502"/>
      <c r="DZ155" s="1502"/>
      <c r="EA155" s="1502"/>
      <c r="EB155" s="1502"/>
      <c r="EC155" s="1502"/>
      <c r="ED155" s="1502"/>
      <c r="EE155" s="1502"/>
      <c r="EF155" s="1502"/>
      <c r="EG155" s="1502"/>
      <c r="EH155" s="1502"/>
      <c r="EI155" s="1502"/>
      <c r="EJ155" s="1502"/>
      <c r="EK155" s="1502"/>
      <c r="EL155" s="1502"/>
      <c r="EM155" s="1502"/>
      <c r="EN155" s="1502"/>
      <c r="EO155" s="1502"/>
      <c r="EP155" s="1502"/>
      <c r="EQ155" s="1502"/>
      <c r="ER155" s="1502"/>
      <c r="ES155" s="1502"/>
      <c r="ET155" s="1502"/>
      <c r="EU155" s="1502"/>
      <c r="EV155" s="1502"/>
      <c r="EW155" s="1502"/>
      <c r="EX155" s="1502"/>
      <c r="EY155" s="1502"/>
      <c r="EZ155" s="1502"/>
      <c r="FA155" s="1502"/>
      <c r="FB155" s="1502"/>
      <c r="FC155" s="1502"/>
      <c r="FD155" s="1502"/>
      <c r="FE155" s="1502"/>
      <c r="FF155" s="1502"/>
      <c r="FG155" s="1502"/>
      <c r="FH155" s="1502"/>
      <c r="FI155" s="1502"/>
      <c r="FJ155" s="1502"/>
      <c r="FK155" s="1502"/>
      <c r="FL155" s="1502"/>
      <c r="FM155" s="1502"/>
      <c r="FN155" s="1502"/>
      <c r="FO155" s="1502"/>
      <c r="FP155" s="1502"/>
      <c r="FQ155" s="1502"/>
      <c r="FR155" s="1502"/>
      <c r="FS155" s="1502"/>
      <c r="FT155" s="1502"/>
      <c r="FU155" s="1502"/>
      <c r="FV155" s="1502"/>
      <c r="FW155" s="1502"/>
      <c r="FX155" s="1502"/>
      <c r="FY155" s="1502"/>
      <c r="FZ155" s="1502"/>
      <c r="GA155" s="1502"/>
      <c r="GB155" s="1502"/>
      <c r="GC155" s="1502"/>
      <c r="GD155" s="1502"/>
      <c r="GE155" s="1502"/>
      <c r="GF155" s="1502"/>
      <c r="GG155" s="1502"/>
      <c r="GH155" s="1502"/>
      <c r="GI155" s="1502"/>
      <c r="GJ155" s="1502"/>
      <c r="GK155" s="1502"/>
      <c r="GL155" s="1502"/>
      <c r="GM155" s="1502"/>
      <c r="GN155" s="1502"/>
      <c r="GO155" s="1502"/>
      <c r="GP155" s="1502"/>
      <c r="GQ155" s="1502"/>
      <c r="GR155" s="1502"/>
      <c r="GS155" s="1502"/>
      <c r="GT155" s="1502"/>
      <c r="GU155" s="1502"/>
      <c r="GV155" s="1502"/>
      <c r="GW155" s="1502"/>
      <c r="GX155" s="1502"/>
      <c r="GY155" s="1502"/>
      <c r="GZ155" s="1502"/>
      <c r="HA155" s="1502"/>
      <c r="HB155" s="1502"/>
      <c r="HC155" s="1502"/>
      <c r="HD155" s="1502"/>
      <c r="HE155" s="1502"/>
      <c r="HF155" s="1502"/>
      <c r="HG155" s="1502"/>
      <c r="HH155" s="1502"/>
      <c r="HI155" s="1502"/>
      <c r="HJ155" s="1502"/>
      <c r="HK155" s="1502"/>
      <c r="HL155" s="1502"/>
      <c r="HM155" s="1502"/>
      <c r="HN155" s="1502"/>
      <c r="HO155" s="1502"/>
      <c r="HP155" s="1502"/>
      <c r="HQ155" s="1502"/>
      <c r="HR155" s="1502"/>
      <c r="HS155" s="1502"/>
      <c r="HT155" s="1502"/>
      <c r="HU155" s="1502"/>
      <c r="HV155" s="1502"/>
      <c r="HW155" s="1502"/>
      <c r="HX155" s="1502"/>
      <c r="HY155" s="1502"/>
      <c r="HZ155" s="1502"/>
      <c r="IA155" s="1502"/>
      <c r="IB155" s="1502"/>
      <c r="IC155" s="1502"/>
      <c r="ID155" s="1502"/>
      <c r="IE155" s="1502"/>
      <c r="IF155" s="1502"/>
      <c r="IG155" s="1502"/>
      <c r="IH155" s="1502"/>
      <c r="II155" s="1502"/>
      <c r="IJ155" s="1502"/>
      <c r="IK155" s="1502"/>
      <c r="IL155" s="1502"/>
      <c r="IM155" s="1502"/>
      <c r="IN155" s="1502"/>
      <c r="IO155" s="1502"/>
      <c r="IP155" s="1502"/>
      <c r="IQ155" s="1502"/>
      <c r="IR155" s="1502"/>
      <c r="IS155" s="1502"/>
      <c r="IT155" s="1502"/>
      <c r="IU155" s="1502"/>
    </row>
    <row r="156" spans="1:255">
      <c r="A156" s="2093" t="s">
        <v>1717</v>
      </c>
      <c r="B156" s="1498" t="s">
        <v>3005</v>
      </c>
      <c r="C156" s="1498" t="s">
        <v>3006</v>
      </c>
      <c r="D156" s="1498" t="s">
        <v>3007</v>
      </c>
      <c r="E156" s="1485" t="s">
        <v>3008</v>
      </c>
      <c r="F156" s="2126" t="s">
        <v>2334</v>
      </c>
      <c r="G156" s="2130"/>
      <c r="H156" s="1498" t="s">
        <v>2335</v>
      </c>
      <c r="I156" s="1498" t="s">
        <v>2336</v>
      </c>
      <c r="J156" s="1498" t="s">
        <v>2337</v>
      </c>
      <c r="K156" s="1498" t="s">
        <v>2338</v>
      </c>
      <c r="L156" s="1498" t="s">
        <v>2339</v>
      </c>
      <c r="M156" s="1485"/>
      <c r="N156" s="2126" t="s">
        <v>2340</v>
      </c>
      <c r="O156" s="2130"/>
      <c r="P156" s="1498" t="s">
        <v>2341</v>
      </c>
      <c r="Q156" s="1498" t="s">
        <v>181</v>
      </c>
      <c r="R156" s="1498" t="s">
        <v>182</v>
      </c>
      <c r="S156" s="1485"/>
      <c r="T156" s="1502"/>
      <c r="U156" s="1502"/>
      <c r="V156" s="1502"/>
      <c r="W156" s="1502"/>
      <c r="X156" s="1502"/>
      <c r="Y156" s="1502"/>
      <c r="Z156" s="1502"/>
      <c r="AA156" s="1502"/>
      <c r="AB156" s="1502"/>
      <c r="AC156" s="1502"/>
      <c r="AD156" s="1502"/>
      <c r="AE156" s="1502"/>
      <c r="AF156" s="1502"/>
      <c r="AG156" s="1502"/>
      <c r="AH156" s="1502"/>
      <c r="AI156" s="1502"/>
      <c r="AJ156" s="1502"/>
      <c r="AK156" s="1502"/>
      <c r="AL156" s="1502"/>
      <c r="AM156" s="1502"/>
      <c r="AN156" s="1502"/>
      <c r="AO156" s="1502"/>
      <c r="AP156" s="1502"/>
      <c r="AQ156" s="1502"/>
      <c r="AR156" s="1502"/>
      <c r="AS156" s="1502"/>
      <c r="AT156" s="1502"/>
      <c r="AU156" s="1502"/>
      <c r="AV156" s="1502"/>
      <c r="AW156" s="1502"/>
      <c r="AX156" s="1502"/>
      <c r="AY156" s="1502"/>
      <c r="AZ156" s="1502"/>
      <c r="BA156" s="1502"/>
      <c r="BB156" s="1502"/>
      <c r="BC156" s="1502"/>
      <c r="BD156" s="1502"/>
      <c r="BE156" s="1502"/>
      <c r="BF156" s="1502"/>
      <c r="BG156" s="1502"/>
      <c r="BH156" s="1502"/>
      <c r="BI156" s="1502"/>
      <c r="BJ156" s="1502"/>
      <c r="BK156" s="1502"/>
      <c r="BL156" s="1502"/>
      <c r="BM156" s="1502"/>
      <c r="BN156" s="1502"/>
      <c r="BO156" s="1502"/>
      <c r="BP156" s="1502"/>
      <c r="BQ156" s="1502"/>
      <c r="BR156" s="1502"/>
      <c r="BS156" s="1502"/>
      <c r="BT156" s="1502"/>
      <c r="BU156" s="1502"/>
      <c r="BV156" s="1502"/>
      <c r="BW156" s="1502"/>
      <c r="BX156" s="1502"/>
      <c r="BY156" s="1502"/>
      <c r="BZ156" s="1502"/>
      <c r="CA156" s="1502"/>
      <c r="CB156" s="1502"/>
      <c r="CC156" s="1502"/>
      <c r="CD156" s="1502"/>
      <c r="CE156" s="1502"/>
      <c r="CF156" s="1502"/>
      <c r="CG156" s="1502"/>
      <c r="CH156" s="1502"/>
      <c r="CI156" s="1502"/>
      <c r="CJ156" s="1502"/>
      <c r="CK156" s="1502"/>
      <c r="CL156" s="1502"/>
      <c r="CM156" s="1502"/>
      <c r="CN156" s="1502"/>
      <c r="CO156" s="1502"/>
      <c r="CP156" s="1502"/>
      <c r="CQ156" s="1502"/>
      <c r="CR156" s="1502"/>
      <c r="CS156" s="1502"/>
      <c r="CT156" s="1502"/>
      <c r="CU156" s="1502"/>
      <c r="CV156" s="1502"/>
      <c r="CW156" s="1502"/>
      <c r="CX156" s="1502"/>
      <c r="CY156" s="1502"/>
      <c r="CZ156" s="1502"/>
      <c r="DA156" s="1502"/>
      <c r="DB156" s="1502"/>
      <c r="DC156" s="1502"/>
      <c r="DD156" s="1502"/>
      <c r="DE156" s="1502"/>
      <c r="DF156" s="1502"/>
      <c r="DG156" s="1502"/>
      <c r="DH156" s="1502"/>
      <c r="DI156" s="1502"/>
      <c r="DJ156" s="1502"/>
      <c r="DK156" s="1502"/>
      <c r="DL156" s="1502"/>
      <c r="DM156" s="1502"/>
      <c r="DN156" s="1502"/>
      <c r="DO156" s="1502"/>
      <c r="DP156" s="1502"/>
      <c r="DQ156" s="1502"/>
      <c r="DR156" s="1502"/>
      <c r="DS156" s="1502"/>
      <c r="DT156" s="1502"/>
      <c r="DU156" s="1502"/>
      <c r="DV156" s="1502"/>
      <c r="DW156" s="1502"/>
      <c r="DX156" s="1502"/>
      <c r="DY156" s="1502"/>
      <c r="DZ156" s="1502"/>
      <c r="EA156" s="1502"/>
      <c r="EB156" s="1502"/>
      <c r="EC156" s="1502"/>
      <c r="ED156" s="1502"/>
      <c r="EE156" s="1502"/>
      <c r="EF156" s="1502"/>
      <c r="EG156" s="1502"/>
      <c r="EH156" s="1502"/>
      <c r="EI156" s="1502"/>
      <c r="EJ156" s="1502"/>
      <c r="EK156" s="1502"/>
      <c r="EL156" s="1502"/>
      <c r="EM156" s="1502"/>
      <c r="EN156" s="1502"/>
      <c r="EO156" s="1502"/>
      <c r="EP156" s="1502"/>
      <c r="EQ156" s="1502"/>
      <c r="ER156" s="1502"/>
      <c r="ES156" s="1502"/>
      <c r="ET156" s="1502"/>
      <c r="EU156" s="1502"/>
      <c r="EV156" s="1502"/>
      <c r="EW156" s="1502"/>
      <c r="EX156" s="1502"/>
      <c r="EY156" s="1502"/>
      <c r="EZ156" s="1502"/>
      <c r="FA156" s="1502"/>
      <c r="FB156" s="1502"/>
      <c r="FC156" s="1502"/>
      <c r="FD156" s="1502"/>
      <c r="FE156" s="1502"/>
      <c r="FF156" s="1502"/>
      <c r="FG156" s="1502"/>
      <c r="FH156" s="1502"/>
      <c r="FI156" s="1502"/>
      <c r="FJ156" s="1502"/>
      <c r="FK156" s="1502"/>
      <c r="FL156" s="1502"/>
      <c r="FM156" s="1502"/>
      <c r="FN156" s="1502"/>
      <c r="FO156" s="1502"/>
      <c r="FP156" s="1502"/>
      <c r="FQ156" s="1502"/>
      <c r="FR156" s="1502"/>
      <c r="FS156" s="1502"/>
      <c r="FT156" s="1502"/>
      <c r="FU156" s="1502"/>
      <c r="FV156" s="1502"/>
      <c r="FW156" s="1502"/>
      <c r="FX156" s="1502"/>
      <c r="FY156" s="1502"/>
      <c r="FZ156" s="1502"/>
      <c r="GA156" s="1502"/>
      <c r="GB156" s="1502"/>
      <c r="GC156" s="1502"/>
      <c r="GD156" s="1502"/>
      <c r="GE156" s="1502"/>
      <c r="GF156" s="1502"/>
      <c r="GG156" s="1502"/>
      <c r="GH156" s="1502"/>
      <c r="GI156" s="1502"/>
      <c r="GJ156" s="1502"/>
      <c r="GK156" s="1502"/>
      <c r="GL156" s="1502"/>
      <c r="GM156" s="1502"/>
      <c r="GN156" s="1502"/>
      <c r="GO156" s="1502"/>
      <c r="GP156" s="1502"/>
      <c r="GQ156" s="1502"/>
      <c r="GR156" s="1502"/>
      <c r="GS156" s="1502"/>
      <c r="GT156" s="1502"/>
      <c r="GU156" s="1502"/>
      <c r="GV156" s="1502"/>
      <c r="GW156" s="1502"/>
      <c r="GX156" s="1502"/>
      <c r="GY156" s="1502"/>
      <c r="GZ156" s="1502"/>
      <c r="HA156" s="1502"/>
      <c r="HB156" s="1502"/>
      <c r="HC156" s="1502"/>
      <c r="HD156" s="1502"/>
      <c r="HE156" s="1502"/>
      <c r="HF156" s="1502"/>
      <c r="HG156" s="1502"/>
      <c r="HH156" s="1502"/>
      <c r="HI156" s="1502"/>
      <c r="HJ156" s="1502"/>
      <c r="HK156" s="1502"/>
      <c r="HL156" s="1502"/>
      <c r="HM156" s="1502"/>
      <c r="HN156" s="1502"/>
      <c r="HO156" s="1502"/>
      <c r="HP156" s="1502"/>
      <c r="HQ156" s="1502"/>
      <c r="HR156" s="1502"/>
      <c r="HS156" s="1502"/>
      <c r="HT156" s="1502"/>
      <c r="HU156" s="1502"/>
      <c r="HV156" s="1502"/>
      <c r="HW156" s="1502"/>
      <c r="HX156" s="1502"/>
      <c r="HY156" s="1502"/>
      <c r="HZ156" s="1502"/>
      <c r="IA156" s="1502"/>
      <c r="IB156" s="1502"/>
      <c r="IC156" s="1502"/>
      <c r="ID156" s="1502"/>
      <c r="IE156" s="1502"/>
      <c r="IF156" s="1502"/>
      <c r="IG156" s="1502"/>
      <c r="IH156" s="1502"/>
      <c r="II156" s="1502"/>
      <c r="IJ156" s="1502"/>
      <c r="IK156" s="1502"/>
      <c r="IL156" s="1502"/>
      <c r="IM156" s="1502"/>
      <c r="IN156" s="1502"/>
      <c r="IO156" s="1502"/>
      <c r="IP156" s="1502"/>
      <c r="IQ156" s="1502"/>
      <c r="IR156" s="1502"/>
      <c r="IS156" s="1502"/>
      <c r="IT156" s="1502"/>
      <c r="IU156" s="1502"/>
    </row>
    <row r="157" spans="1:255">
      <c r="A157" s="2093" t="s">
        <v>1385</v>
      </c>
      <c r="B157" s="1484"/>
      <c r="C157" s="1484"/>
      <c r="D157" s="1484"/>
      <c r="E157" s="1826"/>
      <c r="F157" s="1483"/>
      <c r="G157" s="1484"/>
      <c r="H157" s="1484"/>
      <c r="I157" s="1484"/>
      <c r="J157" s="1484"/>
      <c r="K157" s="1798"/>
      <c r="L157" s="1798"/>
      <c r="M157" s="1837" t="s">
        <v>1385</v>
      </c>
      <c r="N157" s="1483"/>
      <c r="O157" s="1781"/>
      <c r="P157" s="1781"/>
      <c r="Q157" s="1781"/>
      <c r="R157" s="1781">
        <f t="shared" ref="R157:R220" si="3">SUM(O157:Q157)</f>
        <v>0</v>
      </c>
      <c r="S157" s="1837" t="s">
        <v>1385</v>
      </c>
      <c r="T157" s="1502"/>
      <c r="U157" s="1502"/>
      <c r="V157" s="1502"/>
      <c r="W157" s="1502"/>
      <c r="X157" s="1502"/>
      <c r="Y157" s="1502"/>
      <c r="Z157" s="1502"/>
      <c r="AA157" s="1502"/>
      <c r="AB157" s="1502"/>
      <c r="AC157" s="1502"/>
      <c r="AD157" s="1502"/>
      <c r="AE157" s="1502"/>
      <c r="AF157" s="1502"/>
      <c r="AG157" s="1502"/>
      <c r="AH157" s="1502"/>
      <c r="AI157" s="1502"/>
      <c r="AJ157" s="1502"/>
      <c r="AK157" s="1502"/>
      <c r="AL157" s="1502"/>
      <c r="AM157" s="1502"/>
      <c r="AN157" s="1502"/>
      <c r="AO157" s="1502"/>
      <c r="AP157" s="1502"/>
      <c r="AQ157" s="1502"/>
      <c r="AR157" s="1502"/>
      <c r="AS157" s="1502"/>
      <c r="AT157" s="1502"/>
      <c r="AU157" s="1502"/>
      <c r="AV157" s="1502"/>
      <c r="AW157" s="1502"/>
      <c r="AX157" s="1502"/>
      <c r="AY157" s="1502"/>
      <c r="AZ157" s="1502"/>
      <c r="BA157" s="1502"/>
      <c r="BB157" s="1502"/>
      <c r="BC157" s="1502"/>
      <c r="BD157" s="1502"/>
      <c r="BE157" s="1502"/>
      <c r="BF157" s="1502"/>
      <c r="BG157" s="1502"/>
      <c r="BH157" s="1502"/>
      <c r="BI157" s="1502"/>
      <c r="BJ157" s="1502"/>
      <c r="BK157" s="1502"/>
      <c r="BL157" s="1502"/>
      <c r="BM157" s="1502"/>
      <c r="BN157" s="1502"/>
      <c r="BO157" s="1502"/>
      <c r="BP157" s="1502"/>
      <c r="BQ157" s="1502"/>
      <c r="BR157" s="1502"/>
      <c r="BS157" s="1502"/>
      <c r="BT157" s="1502"/>
      <c r="BU157" s="1502"/>
      <c r="BV157" s="1502"/>
      <c r="BW157" s="1502"/>
      <c r="BX157" s="1502"/>
      <c r="BY157" s="1502"/>
      <c r="BZ157" s="1502"/>
      <c r="CA157" s="1502"/>
      <c r="CB157" s="1502"/>
      <c r="CC157" s="1502"/>
      <c r="CD157" s="1502"/>
      <c r="CE157" s="1502"/>
      <c r="CF157" s="1502"/>
      <c r="CG157" s="1502"/>
      <c r="CH157" s="1502"/>
      <c r="CI157" s="1502"/>
      <c r="CJ157" s="1502"/>
      <c r="CK157" s="1502"/>
      <c r="CL157" s="1502"/>
      <c r="CM157" s="1502"/>
      <c r="CN157" s="1502"/>
      <c r="CO157" s="1502"/>
      <c r="CP157" s="1502"/>
      <c r="CQ157" s="1502"/>
      <c r="CR157" s="1502"/>
      <c r="CS157" s="1502"/>
      <c r="CT157" s="1502"/>
      <c r="CU157" s="1502"/>
      <c r="CV157" s="1502"/>
      <c r="CW157" s="1502"/>
      <c r="CX157" s="1502"/>
      <c r="CY157" s="1502"/>
      <c r="CZ157" s="1502"/>
      <c r="DA157" s="1502"/>
      <c r="DB157" s="1502"/>
      <c r="DC157" s="1502"/>
      <c r="DD157" s="1502"/>
      <c r="DE157" s="1502"/>
      <c r="DF157" s="1502"/>
      <c r="DG157" s="1502"/>
      <c r="DH157" s="1502"/>
      <c r="DI157" s="1502"/>
      <c r="DJ157" s="1502"/>
      <c r="DK157" s="1502"/>
      <c r="DL157" s="1502"/>
      <c r="DM157" s="1502"/>
      <c r="DN157" s="1502"/>
      <c r="DO157" s="1502"/>
      <c r="DP157" s="1502"/>
      <c r="DQ157" s="1502"/>
      <c r="DR157" s="1502"/>
      <c r="DS157" s="1502"/>
      <c r="DT157" s="1502"/>
      <c r="DU157" s="1502"/>
      <c r="DV157" s="1502"/>
      <c r="DW157" s="1502"/>
      <c r="DX157" s="1502"/>
      <c r="DY157" s="1502"/>
      <c r="DZ157" s="1502"/>
      <c r="EA157" s="1502"/>
      <c r="EB157" s="1502"/>
      <c r="EC157" s="1502"/>
      <c r="ED157" s="1502"/>
      <c r="EE157" s="1502"/>
      <c r="EF157" s="1502"/>
      <c r="EG157" s="1502"/>
      <c r="EH157" s="1502"/>
      <c r="EI157" s="1502"/>
      <c r="EJ157" s="1502"/>
      <c r="EK157" s="1502"/>
      <c r="EL157" s="1502"/>
      <c r="EM157" s="1502"/>
      <c r="EN157" s="1502"/>
      <c r="EO157" s="1502"/>
      <c r="EP157" s="1502"/>
      <c r="EQ157" s="1502"/>
      <c r="ER157" s="1502"/>
      <c r="ES157" s="1502"/>
      <c r="ET157" s="1502"/>
      <c r="EU157" s="1502"/>
      <c r="EV157" s="1502"/>
      <c r="EW157" s="1502"/>
      <c r="EX157" s="1502"/>
      <c r="EY157" s="1502"/>
      <c r="EZ157" s="1502"/>
      <c r="FA157" s="1502"/>
      <c r="FB157" s="1502"/>
      <c r="FC157" s="1502"/>
      <c r="FD157" s="1502"/>
      <c r="FE157" s="1502"/>
      <c r="FF157" s="1502"/>
      <c r="FG157" s="1502"/>
      <c r="FH157" s="1502"/>
      <c r="FI157" s="1502"/>
      <c r="FJ157" s="1502"/>
      <c r="FK157" s="1502"/>
      <c r="FL157" s="1502"/>
      <c r="FM157" s="1502"/>
      <c r="FN157" s="1502"/>
      <c r="FO157" s="1502"/>
      <c r="FP157" s="1502"/>
      <c r="FQ157" s="1502"/>
      <c r="FR157" s="1502"/>
      <c r="FS157" s="1502"/>
      <c r="FT157" s="1502"/>
      <c r="FU157" s="1502"/>
      <c r="FV157" s="1502"/>
      <c r="FW157" s="1502"/>
      <c r="FX157" s="1502"/>
      <c r="FY157" s="1502"/>
      <c r="FZ157" s="1502"/>
      <c r="GA157" s="1502"/>
      <c r="GB157" s="1502"/>
      <c r="GC157" s="1502"/>
      <c r="GD157" s="1502"/>
      <c r="GE157" s="1502"/>
      <c r="GF157" s="1502"/>
      <c r="GG157" s="1502"/>
      <c r="GH157" s="1502"/>
      <c r="GI157" s="1502"/>
      <c r="GJ157" s="1502"/>
      <c r="GK157" s="1502"/>
      <c r="GL157" s="1502"/>
      <c r="GM157" s="1502"/>
      <c r="GN157" s="1502"/>
      <c r="GO157" s="1502"/>
      <c r="GP157" s="1502"/>
      <c r="GQ157" s="1502"/>
      <c r="GR157" s="1502"/>
      <c r="GS157" s="1502"/>
      <c r="GT157" s="1502"/>
      <c r="GU157" s="1502"/>
      <c r="GV157" s="1502"/>
      <c r="GW157" s="1502"/>
      <c r="GX157" s="1502"/>
      <c r="GY157" s="1502"/>
      <c r="GZ157" s="1502"/>
      <c r="HA157" s="1502"/>
      <c r="HB157" s="1502"/>
      <c r="HC157" s="1502"/>
      <c r="HD157" s="1502"/>
      <c r="HE157" s="1502"/>
      <c r="HF157" s="1502"/>
      <c r="HG157" s="1502"/>
      <c r="HH157" s="1502"/>
      <c r="HI157" s="1502"/>
      <c r="HJ157" s="1502"/>
      <c r="HK157" s="1502"/>
      <c r="HL157" s="1502"/>
      <c r="HM157" s="1502"/>
      <c r="HN157" s="1502"/>
      <c r="HO157" s="1502"/>
      <c r="HP157" s="1502"/>
      <c r="HQ157" s="1502"/>
      <c r="HR157" s="1502"/>
      <c r="HS157" s="1502"/>
      <c r="HT157" s="1502"/>
      <c r="HU157" s="1502"/>
      <c r="HV157" s="1502"/>
      <c r="HW157" s="1502"/>
      <c r="HX157" s="1502"/>
      <c r="HY157" s="1502"/>
      <c r="HZ157" s="1502"/>
      <c r="IA157" s="1502"/>
      <c r="IB157" s="1502"/>
      <c r="IC157" s="1502"/>
      <c r="ID157" s="1502"/>
      <c r="IE157" s="1502"/>
      <c r="IF157" s="1502"/>
      <c r="IG157" s="1502"/>
      <c r="IH157" s="1502"/>
      <c r="II157" s="1502"/>
      <c r="IJ157" s="1502"/>
      <c r="IK157" s="1502"/>
      <c r="IL157" s="1502"/>
      <c r="IM157" s="1502"/>
      <c r="IN157" s="1502"/>
      <c r="IO157" s="1502"/>
      <c r="IP157" s="1502"/>
      <c r="IQ157" s="1502"/>
      <c r="IR157" s="1502"/>
      <c r="IS157" s="1502"/>
      <c r="IT157" s="1502"/>
      <c r="IU157" s="1502"/>
    </row>
    <row r="158" spans="1:255">
      <c r="A158" s="2093" t="s">
        <v>1386</v>
      </c>
      <c r="B158" s="1484"/>
      <c r="C158" s="1484"/>
      <c r="D158" s="1484"/>
      <c r="E158" s="1826"/>
      <c r="F158" s="1483"/>
      <c r="G158" s="1484"/>
      <c r="H158" s="1484"/>
      <c r="I158" s="1484"/>
      <c r="J158" s="1484"/>
      <c r="K158" s="1798"/>
      <c r="L158" s="1798"/>
      <c r="M158" s="1837" t="s">
        <v>1386</v>
      </c>
      <c r="N158" s="1483" t="s">
        <v>1774</v>
      </c>
      <c r="O158" s="1798"/>
      <c r="P158" s="1798"/>
      <c r="Q158" s="1798"/>
      <c r="R158" s="1798">
        <f t="shared" si="3"/>
        <v>0</v>
      </c>
      <c r="S158" s="1837" t="s">
        <v>1386</v>
      </c>
      <c r="T158" s="1502"/>
      <c r="U158" s="1502"/>
      <c r="V158" s="1502"/>
      <c r="W158" s="1502"/>
      <c r="X158" s="1502"/>
      <c r="Y158" s="1502"/>
      <c r="Z158" s="1502"/>
      <c r="AA158" s="1502"/>
      <c r="AB158" s="1502"/>
      <c r="AC158" s="1502"/>
      <c r="AD158" s="1502"/>
      <c r="AE158" s="1502"/>
      <c r="AF158" s="1502"/>
      <c r="AG158" s="1502"/>
      <c r="AH158" s="1502"/>
      <c r="AI158" s="1502"/>
      <c r="AJ158" s="1502"/>
      <c r="AK158" s="1502"/>
      <c r="AL158" s="1502"/>
      <c r="AM158" s="1502"/>
      <c r="AN158" s="1502"/>
      <c r="AO158" s="1502"/>
      <c r="AP158" s="1502"/>
      <c r="AQ158" s="1502"/>
      <c r="AR158" s="1502"/>
      <c r="AS158" s="1502"/>
      <c r="AT158" s="1502"/>
      <c r="AU158" s="1502"/>
      <c r="AV158" s="1502"/>
      <c r="AW158" s="1502"/>
      <c r="AX158" s="1502"/>
      <c r="AY158" s="1502"/>
      <c r="AZ158" s="1502"/>
      <c r="BA158" s="1502"/>
      <c r="BB158" s="1502"/>
      <c r="BC158" s="1502"/>
      <c r="BD158" s="1502"/>
      <c r="BE158" s="1502"/>
      <c r="BF158" s="1502"/>
      <c r="BG158" s="1502"/>
      <c r="BH158" s="1502"/>
      <c r="BI158" s="1502"/>
      <c r="BJ158" s="1502"/>
      <c r="BK158" s="1502"/>
      <c r="BL158" s="1502"/>
      <c r="BM158" s="1502"/>
      <c r="BN158" s="1502"/>
      <c r="BO158" s="1502"/>
      <c r="BP158" s="1502"/>
      <c r="BQ158" s="1502"/>
      <c r="BR158" s="1502"/>
      <c r="BS158" s="1502"/>
      <c r="BT158" s="1502"/>
      <c r="BU158" s="1502"/>
      <c r="BV158" s="1502"/>
      <c r="BW158" s="1502"/>
      <c r="BX158" s="1502"/>
      <c r="BY158" s="1502"/>
      <c r="BZ158" s="1502"/>
      <c r="CA158" s="1502"/>
      <c r="CB158" s="1502"/>
      <c r="CC158" s="1502"/>
      <c r="CD158" s="1502"/>
      <c r="CE158" s="1502"/>
      <c r="CF158" s="1502"/>
      <c r="CG158" s="1502"/>
      <c r="CH158" s="1502"/>
      <c r="CI158" s="1502"/>
      <c r="CJ158" s="1502"/>
      <c r="CK158" s="1502"/>
      <c r="CL158" s="1502"/>
      <c r="CM158" s="1502"/>
      <c r="CN158" s="1502"/>
      <c r="CO158" s="1502"/>
      <c r="CP158" s="1502"/>
      <c r="CQ158" s="1502"/>
      <c r="CR158" s="1502"/>
      <c r="CS158" s="1502"/>
      <c r="CT158" s="1502"/>
      <c r="CU158" s="1502"/>
      <c r="CV158" s="1502"/>
      <c r="CW158" s="1502"/>
      <c r="CX158" s="1502"/>
      <c r="CY158" s="1502"/>
      <c r="CZ158" s="1502"/>
      <c r="DA158" s="1502"/>
      <c r="DB158" s="1502"/>
      <c r="DC158" s="1502"/>
      <c r="DD158" s="1502"/>
      <c r="DE158" s="1502"/>
      <c r="DF158" s="1502"/>
      <c r="DG158" s="1502"/>
      <c r="DH158" s="1502"/>
      <c r="DI158" s="1502"/>
      <c r="DJ158" s="1502"/>
      <c r="DK158" s="1502"/>
      <c r="DL158" s="1502"/>
      <c r="DM158" s="1502"/>
      <c r="DN158" s="1502"/>
      <c r="DO158" s="1502"/>
      <c r="DP158" s="1502"/>
      <c r="DQ158" s="1502"/>
      <c r="DR158" s="1502"/>
      <c r="DS158" s="1502"/>
      <c r="DT158" s="1502"/>
      <c r="DU158" s="1502"/>
      <c r="DV158" s="1502"/>
      <c r="DW158" s="1502"/>
      <c r="DX158" s="1502"/>
      <c r="DY158" s="1502"/>
      <c r="DZ158" s="1502"/>
      <c r="EA158" s="1502"/>
      <c r="EB158" s="1502"/>
      <c r="EC158" s="1502"/>
      <c r="ED158" s="1502"/>
      <c r="EE158" s="1502"/>
      <c r="EF158" s="1502"/>
      <c r="EG158" s="1502"/>
      <c r="EH158" s="1502"/>
      <c r="EI158" s="1502"/>
      <c r="EJ158" s="1502"/>
      <c r="EK158" s="1502"/>
      <c r="EL158" s="1502"/>
      <c r="EM158" s="1502"/>
      <c r="EN158" s="1502"/>
      <c r="EO158" s="1502"/>
      <c r="EP158" s="1502"/>
      <c r="EQ158" s="1502"/>
      <c r="ER158" s="1502"/>
      <c r="ES158" s="1502"/>
      <c r="ET158" s="1502"/>
      <c r="EU158" s="1502"/>
      <c r="EV158" s="1502"/>
      <c r="EW158" s="1502"/>
      <c r="EX158" s="1502"/>
      <c r="EY158" s="1502"/>
      <c r="EZ158" s="1502"/>
      <c r="FA158" s="1502"/>
      <c r="FB158" s="1502"/>
      <c r="FC158" s="1502"/>
      <c r="FD158" s="1502"/>
      <c r="FE158" s="1502"/>
      <c r="FF158" s="1502"/>
      <c r="FG158" s="1502"/>
      <c r="FH158" s="1502"/>
      <c r="FI158" s="1502"/>
      <c r="FJ158" s="1502"/>
      <c r="FK158" s="1502"/>
      <c r="FL158" s="1502"/>
      <c r="FM158" s="1502"/>
      <c r="FN158" s="1502"/>
      <c r="FO158" s="1502"/>
      <c r="FP158" s="1502"/>
      <c r="FQ158" s="1502"/>
      <c r="FR158" s="1502"/>
      <c r="FS158" s="1502"/>
      <c r="FT158" s="1502"/>
      <c r="FU158" s="1502"/>
      <c r="FV158" s="1502"/>
      <c r="FW158" s="1502"/>
      <c r="FX158" s="1502"/>
      <c r="FY158" s="1502"/>
      <c r="FZ158" s="1502"/>
      <c r="GA158" s="1502"/>
      <c r="GB158" s="1502"/>
      <c r="GC158" s="1502"/>
      <c r="GD158" s="1502"/>
      <c r="GE158" s="1502"/>
      <c r="GF158" s="1502"/>
      <c r="GG158" s="1502"/>
      <c r="GH158" s="1502"/>
      <c r="GI158" s="1502"/>
      <c r="GJ158" s="1502"/>
      <c r="GK158" s="1502"/>
      <c r="GL158" s="1502"/>
      <c r="GM158" s="1502"/>
      <c r="GN158" s="1502"/>
      <c r="GO158" s="1502"/>
      <c r="GP158" s="1502"/>
      <c r="GQ158" s="1502"/>
      <c r="GR158" s="1502"/>
      <c r="GS158" s="1502"/>
      <c r="GT158" s="1502"/>
      <c r="GU158" s="1502"/>
      <c r="GV158" s="1502"/>
      <c r="GW158" s="1502"/>
      <c r="GX158" s="1502"/>
      <c r="GY158" s="1502"/>
      <c r="GZ158" s="1502"/>
      <c r="HA158" s="1502"/>
      <c r="HB158" s="1502"/>
      <c r="HC158" s="1502"/>
      <c r="HD158" s="1502"/>
      <c r="HE158" s="1502"/>
      <c r="HF158" s="1502"/>
      <c r="HG158" s="1502"/>
      <c r="HH158" s="1502"/>
      <c r="HI158" s="1502"/>
      <c r="HJ158" s="1502"/>
      <c r="HK158" s="1502"/>
      <c r="HL158" s="1502"/>
      <c r="HM158" s="1502"/>
      <c r="HN158" s="1502"/>
      <c r="HO158" s="1502"/>
      <c r="HP158" s="1502"/>
      <c r="HQ158" s="1502"/>
      <c r="HR158" s="1502"/>
      <c r="HS158" s="1502"/>
      <c r="HT158" s="1502"/>
      <c r="HU158" s="1502"/>
      <c r="HV158" s="1502"/>
      <c r="HW158" s="1502"/>
      <c r="HX158" s="1502"/>
      <c r="HY158" s="1502"/>
      <c r="HZ158" s="1502"/>
      <c r="IA158" s="1502"/>
      <c r="IB158" s="1502"/>
      <c r="IC158" s="1502"/>
      <c r="ID158" s="1502"/>
      <c r="IE158" s="1502"/>
      <c r="IF158" s="1502"/>
      <c r="IG158" s="1502"/>
      <c r="IH158" s="1502"/>
      <c r="II158" s="1502"/>
      <c r="IJ158" s="1502"/>
      <c r="IK158" s="1502"/>
      <c r="IL158" s="1502"/>
      <c r="IM158" s="1502"/>
      <c r="IN158" s="1502"/>
      <c r="IO158" s="1502"/>
      <c r="IP158" s="1502"/>
      <c r="IQ158" s="1502"/>
      <c r="IR158" s="1502"/>
      <c r="IS158" s="1502"/>
      <c r="IT158" s="1502"/>
      <c r="IU158" s="1502"/>
    </row>
    <row r="159" spans="1:255">
      <c r="A159" s="2093" t="s">
        <v>1387</v>
      </c>
      <c r="B159" s="1484"/>
      <c r="C159" s="1484"/>
      <c r="D159" s="1484"/>
      <c r="E159" s="1826"/>
      <c r="F159" s="1483"/>
      <c r="G159" s="1484"/>
      <c r="H159" s="1484"/>
      <c r="I159" s="1484"/>
      <c r="J159" s="1484"/>
      <c r="K159" s="1798"/>
      <c r="L159" s="1798"/>
      <c r="M159" s="1837" t="s">
        <v>1387</v>
      </c>
      <c r="N159" s="1483"/>
      <c r="O159" s="1798"/>
      <c r="P159" s="1798"/>
      <c r="Q159" s="1798"/>
      <c r="R159" s="1798">
        <f t="shared" si="3"/>
        <v>0</v>
      </c>
      <c r="S159" s="1837" t="s">
        <v>1387</v>
      </c>
      <c r="T159" s="1502"/>
      <c r="U159" s="1502"/>
      <c r="V159" s="1502"/>
      <c r="W159" s="1502"/>
      <c r="X159" s="1502"/>
      <c r="Y159" s="1502"/>
      <c r="Z159" s="1502"/>
      <c r="AA159" s="1502"/>
      <c r="AB159" s="1502"/>
      <c r="AC159" s="1502"/>
      <c r="AD159" s="1502"/>
      <c r="AE159" s="1502"/>
      <c r="AF159" s="1502"/>
      <c r="AG159" s="1502"/>
      <c r="AH159" s="1502"/>
      <c r="AI159" s="1502"/>
      <c r="AJ159" s="1502"/>
      <c r="AK159" s="1502"/>
      <c r="AL159" s="1502"/>
      <c r="AM159" s="1502"/>
      <c r="AN159" s="1502"/>
      <c r="AO159" s="1502"/>
      <c r="AP159" s="1502"/>
      <c r="AQ159" s="1502"/>
      <c r="AR159" s="1502"/>
      <c r="AS159" s="1502"/>
      <c r="AT159" s="1502"/>
      <c r="AU159" s="1502"/>
      <c r="AV159" s="1502"/>
      <c r="AW159" s="1502"/>
      <c r="AX159" s="1502"/>
      <c r="AY159" s="1502"/>
      <c r="AZ159" s="1502"/>
      <c r="BA159" s="1502"/>
      <c r="BB159" s="1502"/>
      <c r="BC159" s="1502"/>
      <c r="BD159" s="1502"/>
      <c r="BE159" s="1502"/>
      <c r="BF159" s="1502"/>
      <c r="BG159" s="1502"/>
      <c r="BH159" s="1502"/>
      <c r="BI159" s="1502"/>
      <c r="BJ159" s="1502"/>
      <c r="BK159" s="1502"/>
      <c r="BL159" s="1502"/>
      <c r="BM159" s="1502"/>
      <c r="BN159" s="1502"/>
      <c r="BO159" s="1502"/>
      <c r="BP159" s="1502"/>
      <c r="BQ159" s="1502"/>
      <c r="BR159" s="1502"/>
      <c r="BS159" s="1502"/>
      <c r="BT159" s="1502"/>
      <c r="BU159" s="1502"/>
      <c r="BV159" s="1502"/>
      <c r="BW159" s="1502"/>
      <c r="BX159" s="1502"/>
      <c r="BY159" s="1502"/>
      <c r="BZ159" s="1502"/>
      <c r="CA159" s="1502"/>
      <c r="CB159" s="1502"/>
      <c r="CC159" s="1502"/>
      <c r="CD159" s="1502"/>
      <c r="CE159" s="1502"/>
      <c r="CF159" s="1502"/>
      <c r="CG159" s="1502"/>
      <c r="CH159" s="1502"/>
      <c r="CI159" s="1502"/>
      <c r="CJ159" s="1502"/>
      <c r="CK159" s="1502"/>
      <c r="CL159" s="1502"/>
      <c r="CM159" s="1502"/>
      <c r="CN159" s="1502"/>
      <c r="CO159" s="1502"/>
      <c r="CP159" s="1502"/>
      <c r="CQ159" s="1502"/>
      <c r="CR159" s="1502"/>
      <c r="CS159" s="1502"/>
      <c r="CT159" s="1502"/>
      <c r="CU159" s="1502"/>
      <c r="CV159" s="1502"/>
      <c r="CW159" s="1502"/>
      <c r="CX159" s="1502"/>
      <c r="CY159" s="1502"/>
      <c r="CZ159" s="1502"/>
      <c r="DA159" s="1502"/>
      <c r="DB159" s="1502"/>
      <c r="DC159" s="1502"/>
      <c r="DD159" s="1502"/>
      <c r="DE159" s="1502"/>
      <c r="DF159" s="1502"/>
      <c r="DG159" s="1502"/>
      <c r="DH159" s="1502"/>
      <c r="DI159" s="1502"/>
      <c r="DJ159" s="1502"/>
      <c r="DK159" s="1502"/>
      <c r="DL159" s="1502"/>
      <c r="DM159" s="1502"/>
      <c r="DN159" s="1502"/>
      <c r="DO159" s="1502"/>
      <c r="DP159" s="1502"/>
      <c r="DQ159" s="1502"/>
      <c r="DR159" s="1502"/>
      <c r="DS159" s="1502"/>
      <c r="DT159" s="1502"/>
      <c r="DU159" s="1502"/>
      <c r="DV159" s="1502"/>
      <c r="DW159" s="1502"/>
      <c r="DX159" s="1502"/>
      <c r="DY159" s="1502"/>
      <c r="DZ159" s="1502"/>
      <c r="EA159" s="1502"/>
      <c r="EB159" s="1502"/>
      <c r="EC159" s="1502"/>
      <c r="ED159" s="1502"/>
      <c r="EE159" s="1502"/>
      <c r="EF159" s="1502"/>
      <c r="EG159" s="1502"/>
      <c r="EH159" s="1502"/>
      <c r="EI159" s="1502"/>
      <c r="EJ159" s="1502"/>
      <c r="EK159" s="1502"/>
      <c r="EL159" s="1502"/>
      <c r="EM159" s="1502"/>
      <c r="EN159" s="1502"/>
      <c r="EO159" s="1502"/>
      <c r="EP159" s="1502"/>
      <c r="EQ159" s="1502"/>
      <c r="ER159" s="1502"/>
      <c r="ES159" s="1502"/>
      <c r="ET159" s="1502"/>
      <c r="EU159" s="1502"/>
      <c r="EV159" s="1502"/>
      <c r="EW159" s="1502"/>
      <c r="EX159" s="1502"/>
      <c r="EY159" s="1502"/>
      <c r="EZ159" s="1502"/>
      <c r="FA159" s="1502"/>
      <c r="FB159" s="1502"/>
      <c r="FC159" s="1502"/>
      <c r="FD159" s="1502"/>
      <c r="FE159" s="1502"/>
      <c r="FF159" s="1502"/>
      <c r="FG159" s="1502"/>
      <c r="FH159" s="1502"/>
      <c r="FI159" s="1502"/>
      <c r="FJ159" s="1502"/>
      <c r="FK159" s="1502"/>
      <c r="FL159" s="1502"/>
      <c r="FM159" s="1502"/>
      <c r="FN159" s="1502"/>
      <c r="FO159" s="1502"/>
      <c r="FP159" s="1502"/>
      <c r="FQ159" s="1502"/>
      <c r="FR159" s="1502"/>
      <c r="FS159" s="1502"/>
      <c r="FT159" s="1502"/>
      <c r="FU159" s="1502"/>
      <c r="FV159" s="1502"/>
      <c r="FW159" s="1502"/>
      <c r="FX159" s="1502"/>
      <c r="FY159" s="1502"/>
      <c r="FZ159" s="1502"/>
      <c r="GA159" s="1502"/>
      <c r="GB159" s="1502"/>
      <c r="GC159" s="1502"/>
      <c r="GD159" s="1502"/>
      <c r="GE159" s="1502"/>
      <c r="GF159" s="1502"/>
      <c r="GG159" s="1502"/>
      <c r="GH159" s="1502"/>
      <c r="GI159" s="1502"/>
      <c r="GJ159" s="1502"/>
      <c r="GK159" s="1502"/>
      <c r="GL159" s="1502"/>
      <c r="GM159" s="1502"/>
      <c r="GN159" s="1502"/>
      <c r="GO159" s="1502"/>
      <c r="GP159" s="1502"/>
      <c r="GQ159" s="1502"/>
      <c r="GR159" s="1502"/>
      <c r="GS159" s="1502"/>
      <c r="GT159" s="1502"/>
      <c r="GU159" s="1502"/>
      <c r="GV159" s="1502"/>
      <c r="GW159" s="1502"/>
      <c r="GX159" s="1502"/>
      <c r="GY159" s="1502"/>
      <c r="GZ159" s="1502"/>
      <c r="HA159" s="1502"/>
      <c r="HB159" s="1502"/>
      <c r="HC159" s="1502"/>
      <c r="HD159" s="1502"/>
      <c r="HE159" s="1502"/>
      <c r="HF159" s="1502"/>
      <c r="HG159" s="1502"/>
      <c r="HH159" s="1502"/>
      <c r="HI159" s="1502"/>
      <c r="HJ159" s="1502"/>
      <c r="HK159" s="1502"/>
      <c r="HL159" s="1502"/>
      <c r="HM159" s="1502"/>
      <c r="HN159" s="1502"/>
      <c r="HO159" s="1502"/>
      <c r="HP159" s="1502"/>
      <c r="HQ159" s="1502"/>
      <c r="HR159" s="1502"/>
      <c r="HS159" s="1502"/>
      <c r="HT159" s="1502"/>
      <c r="HU159" s="1502"/>
      <c r="HV159" s="1502"/>
      <c r="HW159" s="1502"/>
      <c r="HX159" s="1502"/>
      <c r="HY159" s="1502"/>
      <c r="HZ159" s="1502"/>
      <c r="IA159" s="1502"/>
      <c r="IB159" s="1502"/>
      <c r="IC159" s="1502"/>
      <c r="ID159" s="1502"/>
      <c r="IE159" s="1502"/>
      <c r="IF159" s="1502"/>
      <c r="IG159" s="1502"/>
      <c r="IH159" s="1502"/>
      <c r="II159" s="1502"/>
      <c r="IJ159" s="1502"/>
      <c r="IK159" s="1502"/>
      <c r="IL159" s="1502"/>
      <c r="IM159" s="1502"/>
      <c r="IN159" s="1502"/>
      <c r="IO159" s="1502"/>
      <c r="IP159" s="1502"/>
      <c r="IQ159" s="1502"/>
      <c r="IR159" s="1502"/>
      <c r="IS159" s="1502"/>
      <c r="IT159" s="1502"/>
      <c r="IU159" s="1502"/>
    </row>
    <row r="160" spans="1:255">
      <c r="A160" s="2093" t="s">
        <v>1388</v>
      </c>
      <c r="B160" s="1484"/>
      <c r="C160" s="1484"/>
      <c r="D160" s="1484"/>
      <c r="E160" s="1826"/>
      <c r="F160" s="1483"/>
      <c r="G160" s="1484"/>
      <c r="H160" s="1484"/>
      <c r="I160" s="1484"/>
      <c r="J160" s="1484"/>
      <c r="K160" s="1798"/>
      <c r="L160" s="1798"/>
      <c r="M160" s="1837" t="s">
        <v>1388</v>
      </c>
      <c r="N160" s="1483"/>
      <c r="O160" s="1798"/>
      <c r="P160" s="1798"/>
      <c r="Q160" s="1798"/>
      <c r="R160" s="1798">
        <f t="shared" si="3"/>
        <v>0</v>
      </c>
      <c r="S160" s="1837" t="s">
        <v>1388</v>
      </c>
      <c r="T160" s="1502"/>
      <c r="U160" s="1502"/>
      <c r="V160" s="1502"/>
      <c r="W160" s="1502"/>
      <c r="X160" s="1502"/>
      <c r="Y160" s="1502"/>
      <c r="Z160" s="1502"/>
      <c r="AA160" s="1502"/>
      <c r="AB160" s="1502"/>
      <c r="AC160" s="1502"/>
      <c r="AD160" s="1502"/>
      <c r="AE160" s="1502"/>
      <c r="AF160" s="1502"/>
      <c r="AG160" s="1502"/>
      <c r="AH160" s="1502"/>
      <c r="AI160" s="1502"/>
      <c r="AJ160" s="1502"/>
      <c r="AK160" s="1502"/>
      <c r="AL160" s="1502"/>
      <c r="AM160" s="1502"/>
      <c r="AN160" s="1502"/>
      <c r="AO160" s="1502"/>
      <c r="AP160" s="1502"/>
      <c r="AQ160" s="1502"/>
      <c r="AR160" s="1502"/>
      <c r="AS160" s="1502"/>
      <c r="AT160" s="1502"/>
      <c r="AU160" s="1502"/>
      <c r="AV160" s="1502"/>
      <c r="AW160" s="1502"/>
      <c r="AX160" s="1502"/>
      <c r="AY160" s="1502"/>
      <c r="AZ160" s="1502"/>
      <c r="BA160" s="1502"/>
      <c r="BB160" s="1502"/>
      <c r="BC160" s="1502"/>
      <c r="BD160" s="1502"/>
      <c r="BE160" s="1502"/>
      <c r="BF160" s="1502"/>
      <c r="BG160" s="1502"/>
      <c r="BH160" s="1502"/>
      <c r="BI160" s="1502"/>
      <c r="BJ160" s="1502"/>
      <c r="BK160" s="1502"/>
      <c r="BL160" s="1502"/>
      <c r="BM160" s="1502"/>
      <c r="BN160" s="1502"/>
      <c r="BO160" s="1502"/>
      <c r="BP160" s="1502"/>
      <c r="BQ160" s="1502"/>
      <c r="BR160" s="1502"/>
      <c r="BS160" s="1502"/>
      <c r="BT160" s="1502"/>
      <c r="BU160" s="1502"/>
      <c r="BV160" s="1502"/>
      <c r="BW160" s="1502"/>
      <c r="BX160" s="1502"/>
      <c r="BY160" s="1502"/>
      <c r="BZ160" s="1502"/>
      <c r="CA160" s="1502"/>
      <c r="CB160" s="1502"/>
      <c r="CC160" s="1502"/>
      <c r="CD160" s="1502"/>
      <c r="CE160" s="1502"/>
      <c r="CF160" s="1502"/>
      <c r="CG160" s="1502"/>
      <c r="CH160" s="1502"/>
      <c r="CI160" s="1502"/>
      <c r="CJ160" s="1502"/>
      <c r="CK160" s="1502"/>
      <c r="CL160" s="1502"/>
      <c r="CM160" s="1502"/>
      <c r="CN160" s="1502"/>
      <c r="CO160" s="1502"/>
      <c r="CP160" s="1502"/>
      <c r="CQ160" s="1502"/>
      <c r="CR160" s="1502"/>
      <c r="CS160" s="1502"/>
      <c r="CT160" s="1502"/>
      <c r="CU160" s="1502"/>
      <c r="CV160" s="1502"/>
      <c r="CW160" s="1502"/>
      <c r="CX160" s="1502"/>
      <c r="CY160" s="1502"/>
      <c r="CZ160" s="1502"/>
      <c r="DA160" s="1502"/>
      <c r="DB160" s="1502"/>
      <c r="DC160" s="1502"/>
      <c r="DD160" s="1502"/>
      <c r="DE160" s="1502"/>
      <c r="DF160" s="1502"/>
      <c r="DG160" s="1502"/>
      <c r="DH160" s="1502"/>
      <c r="DI160" s="1502"/>
      <c r="DJ160" s="1502"/>
      <c r="DK160" s="1502"/>
      <c r="DL160" s="1502"/>
      <c r="DM160" s="1502"/>
      <c r="DN160" s="1502"/>
      <c r="DO160" s="1502"/>
      <c r="DP160" s="1502"/>
      <c r="DQ160" s="1502"/>
      <c r="DR160" s="1502"/>
      <c r="DS160" s="1502"/>
      <c r="DT160" s="1502"/>
      <c r="DU160" s="1502"/>
      <c r="DV160" s="1502"/>
      <c r="DW160" s="1502"/>
      <c r="DX160" s="1502"/>
      <c r="DY160" s="1502"/>
      <c r="DZ160" s="1502"/>
      <c r="EA160" s="1502"/>
      <c r="EB160" s="1502"/>
      <c r="EC160" s="1502"/>
      <c r="ED160" s="1502"/>
      <c r="EE160" s="1502"/>
      <c r="EF160" s="1502"/>
      <c r="EG160" s="1502"/>
      <c r="EH160" s="1502"/>
      <c r="EI160" s="1502"/>
      <c r="EJ160" s="1502"/>
      <c r="EK160" s="1502"/>
      <c r="EL160" s="1502"/>
      <c r="EM160" s="1502"/>
      <c r="EN160" s="1502"/>
      <c r="EO160" s="1502"/>
      <c r="EP160" s="1502"/>
      <c r="EQ160" s="1502"/>
      <c r="ER160" s="1502"/>
      <c r="ES160" s="1502"/>
      <c r="ET160" s="1502"/>
      <c r="EU160" s="1502"/>
      <c r="EV160" s="1502"/>
      <c r="EW160" s="1502"/>
      <c r="EX160" s="1502"/>
      <c r="EY160" s="1502"/>
      <c r="EZ160" s="1502"/>
      <c r="FA160" s="1502"/>
      <c r="FB160" s="1502"/>
      <c r="FC160" s="1502"/>
      <c r="FD160" s="1502"/>
      <c r="FE160" s="1502"/>
      <c r="FF160" s="1502"/>
      <c r="FG160" s="1502"/>
      <c r="FH160" s="1502"/>
      <c r="FI160" s="1502"/>
      <c r="FJ160" s="1502"/>
      <c r="FK160" s="1502"/>
      <c r="FL160" s="1502"/>
      <c r="FM160" s="1502"/>
      <c r="FN160" s="1502"/>
      <c r="FO160" s="1502"/>
      <c r="FP160" s="1502"/>
      <c r="FQ160" s="1502"/>
      <c r="FR160" s="1502"/>
      <c r="FS160" s="1502"/>
      <c r="FT160" s="1502"/>
      <c r="FU160" s="1502"/>
      <c r="FV160" s="1502"/>
      <c r="FW160" s="1502"/>
      <c r="FX160" s="1502"/>
      <c r="FY160" s="1502"/>
      <c r="FZ160" s="1502"/>
      <c r="GA160" s="1502"/>
      <c r="GB160" s="1502"/>
      <c r="GC160" s="1502"/>
      <c r="GD160" s="1502"/>
      <c r="GE160" s="1502"/>
      <c r="GF160" s="1502"/>
      <c r="GG160" s="1502"/>
      <c r="GH160" s="1502"/>
      <c r="GI160" s="1502"/>
      <c r="GJ160" s="1502"/>
      <c r="GK160" s="1502"/>
      <c r="GL160" s="1502"/>
      <c r="GM160" s="1502"/>
      <c r="GN160" s="1502"/>
      <c r="GO160" s="1502"/>
      <c r="GP160" s="1502"/>
      <c r="GQ160" s="1502"/>
      <c r="GR160" s="1502"/>
      <c r="GS160" s="1502"/>
      <c r="GT160" s="1502"/>
      <c r="GU160" s="1502"/>
      <c r="GV160" s="1502"/>
      <c r="GW160" s="1502"/>
      <c r="GX160" s="1502"/>
      <c r="GY160" s="1502"/>
      <c r="GZ160" s="1502"/>
      <c r="HA160" s="1502"/>
      <c r="HB160" s="1502"/>
      <c r="HC160" s="1502"/>
      <c r="HD160" s="1502"/>
      <c r="HE160" s="1502"/>
      <c r="HF160" s="1502"/>
      <c r="HG160" s="1502"/>
      <c r="HH160" s="1502"/>
      <c r="HI160" s="1502"/>
      <c r="HJ160" s="1502"/>
      <c r="HK160" s="1502"/>
      <c r="HL160" s="1502"/>
      <c r="HM160" s="1502"/>
      <c r="HN160" s="1502"/>
      <c r="HO160" s="1502"/>
      <c r="HP160" s="1502"/>
      <c r="HQ160" s="1502"/>
      <c r="HR160" s="1502"/>
      <c r="HS160" s="1502"/>
      <c r="HT160" s="1502"/>
      <c r="HU160" s="1502"/>
      <c r="HV160" s="1502"/>
      <c r="HW160" s="1502"/>
      <c r="HX160" s="1502"/>
      <c r="HY160" s="1502"/>
      <c r="HZ160" s="1502"/>
      <c r="IA160" s="1502"/>
      <c r="IB160" s="1502"/>
      <c r="IC160" s="1502"/>
      <c r="ID160" s="1502"/>
      <c r="IE160" s="1502"/>
      <c r="IF160" s="1502"/>
      <c r="IG160" s="1502"/>
      <c r="IH160" s="1502"/>
      <c r="II160" s="1502"/>
      <c r="IJ160" s="1502"/>
      <c r="IK160" s="1502"/>
      <c r="IL160" s="1502"/>
      <c r="IM160" s="1502"/>
      <c r="IN160" s="1502"/>
      <c r="IO160" s="1502"/>
      <c r="IP160" s="1502"/>
      <c r="IQ160" s="1502"/>
      <c r="IR160" s="1502"/>
      <c r="IS160" s="1502"/>
      <c r="IT160" s="1502"/>
      <c r="IU160" s="1502"/>
    </row>
    <row r="161" spans="1:255">
      <c r="A161" s="2093" t="s">
        <v>1389</v>
      </c>
      <c r="B161" s="1484"/>
      <c r="C161" s="1484"/>
      <c r="D161" s="1484"/>
      <c r="E161" s="1826"/>
      <c r="F161" s="1483"/>
      <c r="G161" s="1484"/>
      <c r="H161" s="1484"/>
      <c r="I161" s="1484"/>
      <c r="J161" s="1484"/>
      <c r="K161" s="1798"/>
      <c r="L161" s="1798"/>
      <c r="M161" s="1837" t="s">
        <v>1389</v>
      </c>
      <c r="N161" s="1483"/>
      <c r="O161" s="1798"/>
      <c r="P161" s="1798"/>
      <c r="Q161" s="1798"/>
      <c r="R161" s="1798">
        <f t="shared" si="3"/>
        <v>0</v>
      </c>
      <c r="S161" s="1837" t="s">
        <v>1389</v>
      </c>
      <c r="T161" s="1502"/>
      <c r="U161" s="1502"/>
      <c r="V161" s="1502"/>
      <c r="W161" s="1502"/>
      <c r="X161" s="1502"/>
      <c r="Y161" s="1502"/>
      <c r="Z161" s="1502"/>
      <c r="AA161" s="1502"/>
      <c r="AB161" s="1502"/>
      <c r="AC161" s="1502"/>
      <c r="AD161" s="1502"/>
      <c r="AE161" s="1502"/>
      <c r="AF161" s="1502"/>
      <c r="AG161" s="1502"/>
      <c r="AH161" s="1502"/>
      <c r="AI161" s="1502"/>
      <c r="AJ161" s="1502"/>
      <c r="AK161" s="1502"/>
      <c r="AL161" s="1502"/>
      <c r="AM161" s="1502"/>
      <c r="AN161" s="1502"/>
      <c r="AO161" s="1502"/>
      <c r="AP161" s="1502"/>
      <c r="AQ161" s="1502"/>
      <c r="AR161" s="1502"/>
      <c r="AS161" s="1502"/>
      <c r="AT161" s="1502"/>
      <c r="AU161" s="1502"/>
      <c r="AV161" s="1502"/>
      <c r="AW161" s="1502"/>
      <c r="AX161" s="1502"/>
      <c r="AY161" s="1502"/>
      <c r="AZ161" s="1502"/>
      <c r="BA161" s="1502"/>
      <c r="BB161" s="1502"/>
      <c r="BC161" s="1502"/>
      <c r="BD161" s="1502"/>
      <c r="BE161" s="1502"/>
      <c r="BF161" s="1502"/>
      <c r="BG161" s="1502"/>
      <c r="BH161" s="1502"/>
      <c r="BI161" s="1502"/>
      <c r="BJ161" s="1502"/>
      <c r="BK161" s="1502"/>
      <c r="BL161" s="1502"/>
      <c r="BM161" s="1502"/>
      <c r="BN161" s="1502"/>
      <c r="BO161" s="1502"/>
      <c r="BP161" s="1502"/>
      <c r="BQ161" s="1502"/>
      <c r="BR161" s="1502"/>
      <c r="BS161" s="1502"/>
      <c r="BT161" s="1502"/>
      <c r="BU161" s="1502"/>
      <c r="BV161" s="1502"/>
      <c r="BW161" s="1502"/>
      <c r="BX161" s="1502"/>
      <c r="BY161" s="1502"/>
      <c r="BZ161" s="1502"/>
      <c r="CA161" s="1502"/>
      <c r="CB161" s="1502"/>
      <c r="CC161" s="1502"/>
      <c r="CD161" s="1502"/>
      <c r="CE161" s="1502"/>
      <c r="CF161" s="1502"/>
      <c r="CG161" s="1502"/>
      <c r="CH161" s="1502"/>
      <c r="CI161" s="1502"/>
      <c r="CJ161" s="1502"/>
      <c r="CK161" s="1502"/>
      <c r="CL161" s="1502"/>
      <c r="CM161" s="1502"/>
      <c r="CN161" s="1502"/>
      <c r="CO161" s="1502"/>
      <c r="CP161" s="1502"/>
      <c r="CQ161" s="1502"/>
      <c r="CR161" s="1502"/>
      <c r="CS161" s="1502"/>
      <c r="CT161" s="1502"/>
      <c r="CU161" s="1502"/>
      <c r="CV161" s="1502"/>
      <c r="CW161" s="1502"/>
      <c r="CX161" s="1502"/>
      <c r="CY161" s="1502"/>
      <c r="CZ161" s="1502"/>
      <c r="DA161" s="1502"/>
      <c r="DB161" s="1502"/>
      <c r="DC161" s="1502"/>
      <c r="DD161" s="1502"/>
      <c r="DE161" s="1502"/>
      <c r="DF161" s="1502"/>
      <c r="DG161" s="1502"/>
      <c r="DH161" s="1502"/>
      <c r="DI161" s="1502"/>
      <c r="DJ161" s="1502"/>
      <c r="DK161" s="1502"/>
      <c r="DL161" s="1502"/>
      <c r="DM161" s="1502"/>
      <c r="DN161" s="1502"/>
      <c r="DO161" s="1502"/>
      <c r="DP161" s="1502"/>
      <c r="DQ161" s="1502"/>
      <c r="DR161" s="1502"/>
      <c r="DS161" s="1502"/>
      <c r="DT161" s="1502"/>
      <c r="DU161" s="1502"/>
      <c r="DV161" s="1502"/>
      <c r="DW161" s="1502"/>
      <c r="DX161" s="1502"/>
      <c r="DY161" s="1502"/>
      <c r="DZ161" s="1502"/>
      <c r="EA161" s="1502"/>
      <c r="EB161" s="1502"/>
      <c r="EC161" s="1502"/>
      <c r="ED161" s="1502"/>
      <c r="EE161" s="1502"/>
      <c r="EF161" s="1502"/>
      <c r="EG161" s="1502"/>
      <c r="EH161" s="1502"/>
      <c r="EI161" s="1502"/>
      <c r="EJ161" s="1502"/>
      <c r="EK161" s="1502"/>
      <c r="EL161" s="1502"/>
      <c r="EM161" s="1502"/>
      <c r="EN161" s="1502"/>
      <c r="EO161" s="1502"/>
      <c r="EP161" s="1502"/>
      <c r="EQ161" s="1502"/>
      <c r="ER161" s="1502"/>
      <c r="ES161" s="1502"/>
      <c r="ET161" s="1502"/>
      <c r="EU161" s="1502"/>
      <c r="EV161" s="1502"/>
      <c r="EW161" s="1502"/>
      <c r="EX161" s="1502"/>
      <c r="EY161" s="1502"/>
      <c r="EZ161" s="1502"/>
      <c r="FA161" s="1502"/>
      <c r="FB161" s="1502"/>
      <c r="FC161" s="1502"/>
      <c r="FD161" s="1502"/>
      <c r="FE161" s="1502"/>
      <c r="FF161" s="1502"/>
      <c r="FG161" s="1502"/>
      <c r="FH161" s="1502"/>
      <c r="FI161" s="1502"/>
      <c r="FJ161" s="1502"/>
      <c r="FK161" s="1502"/>
      <c r="FL161" s="1502"/>
      <c r="FM161" s="1502"/>
      <c r="FN161" s="1502"/>
      <c r="FO161" s="1502"/>
      <c r="FP161" s="1502"/>
      <c r="FQ161" s="1502"/>
      <c r="FR161" s="1502"/>
      <c r="FS161" s="1502"/>
      <c r="FT161" s="1502"/>
      <c r="FU161" s="1502"/>
      <c r="FV161" s="1502"/>
      <c r="FW161" s="1502"/>
      <c r="FX161" s="1502"/>
      <c r="FY161" s="1502"/>
      <c r="FZ161" s="1502"/>
      <c r="GA161" s="1502"/>
      <c r="GB161" s="1502"/>
      <c r="GC161" s="1502"/>
      <c r="GD161" s="1502"/>
      <c r="GE161" s="1502"/>
      <c r="GF161" s="1502"/>
      <c r="GG161" s="1502"/>
      <c r="GH161" s="1502"/>
      <c r="GI161" s="1502"/>
      <c r="GJ161" s="1502"/>
      <c r="GK161" s="1502"/>
      <c r="GL161" s="1502"/>
      <c r="GM161" s="1502"/>
      <c r="GN161" s="1502"/>
      <c r="GO161" s="1502"/>
      <c r="GP161" s="1502"/>
      <c r="GQ161" s="1502"/>
      <c r="GR161" s="1502"/>
      <c r="GS161" s="1502"/>
      <c r="GT161" s="1502"/>
      <c r="GU161" s="1502"/>
      <c r="GV161" s="1502"/>
      <c r="GW161" s="1502"/>
      <c r="GX161" s="1502"/>
      <c r="GY161" s="1502"/>
      <c r="GZ161" s="1502"/>
      <c r="HA161" s="1502"/>
      <c r="HB161" s="1502"/>
      <c r="HC161" s="1502"/>
      <c r="HD161" s="1502"/>
      <c r="HE161" s="1502"/>
      <c r="HF161" s="1502"/>
      <c r="HG161" s="1502"/>
      <c r="HH161" s="1502"/>
      <c r="HI161" s="1502"/>
      <c r="HJ161" s="1502"/>
      <c r="HK161" s="1502"/>
      <c r="HL161" s="1502"/>
      <c r="HM161" s="1502"/>
      <c r="HN161" s="1502"/>
      <c r="HO161" s="1502"/>
      <c r="HP161" s="1502"/>
      <c r="HQ161" s="1502"/>
      <c r="HR161" s="1502"/>
      <c r="HS161" s="1502"/>
      <c r="HT161" s="1502"/>
      <c r="HU161" s="1502"/>
      <c r="HV161" s="1502"/>
      <c r="HW161" s="1502"/>
      <c r="HX161" s="1502"/>
      <c r="HY161" s="1502"/>
      <c r="HZ161" s="1502"/>
      <c r="IA161" s="1502"/>
      <c r="IB161" s="1502"/>
      <c r="IC161" s="1502"/>
      <c r="ID161" s="1502"/>
      <c r="IE161" s="1502"/>
      <c r="IF161" s="1502"/>
      <c r="IG161" s="1502"/>
      <c r="IH161" s="1502"/>
      <c r="II161" s="1502"/>
      <c r="IJ161" s="1502"/>
      <c r="IK161" s="1502"/>
      <c r="IL161" s="1502"/>
      <c r="IM161" s="1502"/>
      <c r="IN161" s="1502"/>
      <c r="IO161" s="1502"/>
      <c r="IP161" s="1502"/>
      <c r="IQ161" s="1502"/>
      <c r="IR161" s="1502"/>
      <c r="IS161" s="1502"/>
      <c r="IT161" s="1502"/>
      <c r="IU161" s="1502"/>
    </row>
    <row r="162" spans="1:255">
      <c r="A162" s="2093" t="s">
        <v>1390</v>
      </c>
      <c r="B162" s="1484"/>
      <c r="C162" s="1484"/>
      <c r="D162" s="1484"/>
      <c r="E162" s="1826"/>
      <c r="F162" s="1483"/>
      <c r="G162" s="1484"/>
      <c r="H162" s="1484"/>
      <c r="I162" s="1484"/>
      <c r="J162" s="1484"/>
      <c r="K162" s="1798"/>
      <c r="L162" s="1798"/>
      <c r="M162" s="1837" t="s">
        <v>1390</v>
      </c>
      <c r="N162" s="1483"/>
      <c r="O162" s="1798"/>
      <c r="P162" s="1798"/>
      <c r="Q162" s="1798"/>
      <c r="R162" s="1798">
        <f t="shared" si="3"/>
        <v>0</v>
      </c>
      <c r="S162" s="1837" t="s">
        <v>1390</v>
      </c>
      <c r="T162" s="1502"/>
      <c r="U162" s="1502"/>
      <c r="V162" s="1502"/>
      <c r="W162" s="1502"/>
      <c r="X162" s="1502"/>
      <c r="Y162" s="1502"/>
      <c r="Z162" s="1502"/>
      <c r="AA162" s="1502"/>
      <c r="AB162" s="1502"/>
      <c r="AC162" s="1502"/>
      <c r="AD162" s="1502"/>
      <c r="AE162" s="1502"/>
      <c r="AF162" s="1502"/>
      <c r="AG162" s="1502"/>
      <c r="AH162" s="1502"/>
      <c r="AI162" s="1502"/>
      <c r="AJ162" s="1502"/>
      <c r="AK162" s="1502"/>
      <c r="AL162" s="1502"/>
      <c r="AM162" s="1502"/>
      <c r="AN162" s="1502"/>
      <c r="AO162" s="1502"/>
      <c r="AP162" s="1502"/>
      <c r="AQ162" s="1502"/>
      <c r="AR162" s="1502"/>
      <c r="AS162" s="1502"/>
      <c r="AT162" s="1502"/>
      <c r="AU162" s="1502"/>
      <c r="AV162" s="1502"/>
      <c r="AW162" s="1502"/>
      <c r="AX162" s="1502"/>
      <c r="AY162" s="1502"/>
      <c r="AZ162" s="1502"/>
      <c r="BA162" s="1502"/>
      <c r="BB162" s="1502"/>
      <c r="BC162" s="1502"/>
      <c r="BD162" s="1502"/>
      <c r="BE162" s="1502"/>
      <c r="BF162" s="1502"/>
      <c r="BG162" s="1502"/>
      <c r="BH162" s="1502"/>
      <c r="BI162" s="1502"/>
      <c r="BJ162" s="1502"/>
      <c r="BK162" s="1502"/>
      <c r="BL162" s="1502"/>
      <c r="BM162" s="1502"/>
      <c r="BN162" s="1502"/>
      <c r="BO162" s="1502"/>
      <c r="BP162" s="1502"/>
      <c r="BQ162" s="1502"/>
      <c r="BR162" s="1502"/>
      <c r="BS162" s="1502"/>
      <c r="BT162" s="1502"/>
      <c r="BU162" s="1502"/>
      <c r="BV162" s="1502"/>
      <c r="BW162" s="1502"/>
      <c r="BX162" s="1502"/>
      <c r="BY162" s="1502"/>
      <c r="BZ162" s="1502"/>
      <c r="CA162" s="1502"/>
      <c r="CB162" s="1502"/>
      <c r="CC162" s="1502"/>
      <c r="CD162" s="1502"/>
      <c r="CE162" s="1502"/>
      <c r="CF162" s="1502"/>
      <c r="CG162" s="1502"/>
      <c r="CH162" s="1502"/>
      <c r="CI162" s="1502"/>
      <c r="CJ162" s="1502"/>
      <c r="CK162" s="1502"/>
      <c r="CL162" s="1502"/>
      <c r="CM162" s="1502"/>
      <c r="CN162" s="1502"/>
      <c r="CO162" s="1502"/>
      <c r="CP162" s="1502"/>
      <c r="CQ162" s="1502"/>
      <c r="CR162" s="1502"/>
      <c r="CS162" s="1502"/>
      <c r="CT162" s="1502"/>
      <c r="CU162" s="1502"/>
      <c r="CV162" s="1502"/>
      <c r="CW162" s="1502"/>
      <c r="CX162" s="1502"/>
      <c r="CY162" s="1502"/>
      <c r="CZ162" s="1502"/>
      <c r="DA162" s="1502"/>
      <c r="DB162" s="1502"/>
      <c r="DC162" s="1502"/>
      <c r="DD162" s="1502"/>
      <c r="DE162" s="1502"/>
      <c r="DF162" s="1502"/>
      <c r="DG162" s="1502"/>
      <c r="DH162" s="1502"/>
      <c r="DI162" s="1502"/>
      <c r="DJ162" s="1502"/>
      <c r="DK162" s="1502"/>
      <c r="DL162" s="1502"/>
      <c r="DM162" s="1502"/>
      <c r="DN162" s="1502"/>
      <c r="DO162" s="1502"/>
      <c r="DP162" s="1502"/>
      <c r="DQ162" s="1502"/>
      <c r="DR162" s="1502"/>
      <c r="DS162" s="1502"/>
      <c r="DT162" s="1502"/>
      <c r="DU162" s="1502"/>
      <c r="DV162" s="1502"/>
      <c r="DW162" s="1502"/>
      <c r="DX162" s="1502"/>
      <c r="DY162" s="1502"/>
      <c r="DZ162" s="1502"/>
      <c r="EA162" s="1502"/>
      <c r="EB162" s="1502"/>
      <c r="EC162" s="1502"/>
      <c r="ED162" s="1502"/>
      <c r="EE162" s="1502"/>
      <c r="EF162" s="1502"/>
      <c r="EG162" s="1502"/>
      <c r="EH162" s="1502"/>
      <c r="EI162" s="1502"/>
      <c r="EJ162" s="1502"/>
      <c r="EK162" s="1502"/>
      <c r="EL162" s="1502"/>
      <c r="EM162" s="1502"/>
      <c r="EN162" s="1502"/>
      <c r="EO162" s="1502"/>
      <c r="EP162" s="1502"/>
      <c r="EQ162" s="1502"/>
      <c r="ER162" s="1502"/>
      <c r="ES162" s="1502"/>
      <c r="ET162" s="1502"/>
      <c r="EU162" s="1502"/>
      <c r="EV162" s="1502"/>
      <c r="EW162" s="1502"/>
      <c r="EX162" s="1502"/>
      <c r="EY162" s="1502"/>
      <c r="EZ162" s="1502"/>
      <c r="FA162" s="1502"/>
      <c r="FB162" s="1502"/>
      <c r="FC162" s="1502"/>
      <c r="FD162" s="1502"/>
      <c r="FE162" s="1502"/>
      <c r="FF162" s="1502"/>
      <c r="FG162" s="1502"/>
      <c r="FH162" s="1502"/>
      <c r="FI162" s="1502"/>
      <c r="FJ162" s="1502"/>
      <c r="FK162" s="1502"/>
      <c r="FL162" s="1502"/>
      <c r="FM162" s="1502"/>
      <c r="FN162" s="1502"/>
      <c r="FO162" s="1502"/>
      <c r="FP162" s="1502"/>
      <c r="FQ162" s="1502"/>
      <c r="FR162" s="1502"/>
      <c r="FS162" s="1502"/>
      <c r="FT162" s="1502"/>
      <c r="FU162" s="1502"/>
      <c r="FV162" s="1502"/>
      <c r="FW162" s="1502"/>
      <c r="FX162" s="1502"/>
      <c r="FY162" s="1502"/>
      <c r="FZ162" s="1502"/>
      <c r="GA162" s="1502"/>
      <c r="GB162" s="1502"/>
      <c r="GC162" s="1502"/>
      <c r="GD162" s="1502"/>
      <c r="GE162" s="1502"/>
      <c r="GF162" s="1502"/>
      <c r="GG162" s="1502"/>
      <c r="GH162" s="1502"/>
      <c r="GI162" s="1502"/>
      <c r="GJ162" s="1502"/>
      <c r="GK162" s="1502"/>
      <c r="GL162" s="1502"/>
      <c r="GM162" s="1502"/>
      <c r="GN162" s="1502"/>
      <c r="GO162" s="1502"/>
      <c r="GP162" s="1502"/>
      <c r="GQ162" s="1502"/>
      <c r="GR162" s="1502"/>
      <c r="GS162" s="1502"/>
      <c r="GT162" s="1502"/>
      <c r="GU162" s="1502"/>
      <c r="GV162" s="1502"/>
      <c r="GW162" s="1502"/>
      <c r="GX162" s="1502"/>
      <c r="GY162" s="1502"/>
      <c r="GZ162" s="1502"/>
      <c r="HA162" s="1502"/>
      <c r="HB162" s="1502"/>
      <c r="HC162" s="1502"/>
      <c r="HD162" s="1502"/>
      <c r="HE162" s="1502"/>
      <c r="HF162" s="1502"/>
      <c r="HG162" s="1502"/>
      <c r="HH162" s="1502"/>
      <c r="HI162" s="1502"/>
      <c r="HJ162" s="1502"/>
      <c r="HK162" s="1502"/>
      <c r="HL162" s="1502"/>
      <c r="HM162" s="1502"/>
      <c r="HN162" s="1502"/>
      <c r="HO162" s="1502"/>
      <c r="HP162" s="1502"/>
      <c r="HQ162" s="1502"/>
      <c r="HR162" s="1502"/>
      <c r="HS162" s="1502"/>
      <c r="HT162" s="1502"/>
      <c r="HU162" s="1502"/>
      <c r="HV162" s="1502"/>
      <c r="HW162" s="1502"/>
      <c r="HX162" s="1502"/>
      <c r="HY162" s="1502"/>
      <c r="HZ162" s="1502"/>
      <c r="IA162" s="1502"/>
      <c r="IB162" s="1502"/>
      <c r="IC162" s="1502"/>
      <c r="ID162" s="1502"/>
      <c r="IE162" s="1502"/>
      <c r="IF162" s="1502"/>
      <c r="IG162" s="1502"/>
      <c r="IH162" s="1502"/>
      <c r="II162" s="1502"/>
      <c r="IJ162" s="1502"/>
      <c r="IK162" s="1502"/>
      <c r="IL162" s="1502"/>
      <c r="IM162" s="1502"/>
      <c r="IN162" s="1502"/>
      <c r="IO162" s="1502"/>
      <c r="IP162" s="1502"/>
      <c r="IQ162" s="1502"/>
      <c r="IR162" s="1502"/>
      <c r="IS162" s="1502"/>
      <c r="IT162" s="1502"/>
      <c r="IU162" s="1502"/>
    </row>
    <row r="163" spans="1:255">
      <c r="A163" s="2093" t="s">
        <v>1391</v>
      </c>
      <c r="B163" s="1484"/>
      <c r="C163" s="1484"/>
      <c r="D163" s="1484"/>
      <c r="E163" s="1826"/>
      <c r="F163" s="1483"/>
      <c r="G163" s="1484"/>
      <c r="H163" s="1484"/>
      <c r="I163" s="1484"/>
      <c r="J163" s="1484"/>
      <c r="K163" s="1798"/>
      <c r="L163" s="1798"/>
      <c r="M163" s="1837" t="s">
        <v>1391</v>
      </c>
      <c r="N163" s="1483"/>
      <c r="O163" s="1798"/>
      <c r="P163" s="1798"/>
      <c r="Q163" s="1798"/>
      <c r="R163" s="1798">
        <f t="shared" si="3"/>
        <v>0</v>
      </c>
      <c r="S163" s="1837" t="s">
        <v>1391</v>
      </c>
      <c r="T163" s="1502"/>
      <c r="U163" s="1502"/>
      <c r="V163" s="1502"/>
      <c r="W163" s="1502"/>
      <c r="X163" s="1502"/>
      <c r="Y163" s="1502"/>
      <c r="Z163" s="1502"/>
      <c r="AA163" s="1502"/>
      <c r="AB163" s="1502"/>
      <c r="AC163" s="1502"/>
      <c r="AD163" s="1502"/>
      <c r="AE163" s="1502"/>
      <c r="AF163" s="1502"/>
      <c r="AG163" s="1502"/>
      <c r="AH163" s="1502"/>
      <c r="AI163" s="1502"/>
      <c r="AJ163" s="1502"/>
      <c r="AK163" s="1502"/>
      <c r="AL163" s="1502"/>
      <c r="AM163" s="1502"/>
      <c r="AN163" s="1502"/>
      <c r="AO163" s="1502"/>
      <c r="AP163" s="1502"/>
      <c r="AQ163" s="1502"/>
      <c r="AR163" s="1502"/>
      <c r="AS163" s="1502"/>
      <c r="AT163" s="1502"/>
      <c r="AU163" s="1502"/>
      <c r="AV163" s="1502"/>
      <c r="AW163" s="1502"/>
      <c r="AX163" s="1502"/>
      <c r="AY163" s="1502"/>
      <c r="AZ163" s="1502"/>
      <c r="BA163" s="1502"/>
      <c r="BB163" s="1502"/>
      <c r="BC163" s="1502"/>
      <c r="BD163" s="1502"/>
      <c r="BE163" s="1502"/>
      <c r="BF163" s="1502"/>
      <c r="BG163" s="1502"/>
      <c r="BH163" s="1502"/>
      <c r="BI163" s="1502"/>
      <c r="BJ163" s="1502"/>
      <c r="BK163" s="1502"/>
      <c r="BL163" s="1502"/>
      <c r="BM163" s="1502"/>
      <c r="BN163" s="1502"/>
      <c r="BO163" s="1502"/>
      <c r="BP163" s="1502"/>
      <c r="BQ163" s="1502"/>
      <c r="BR163" s="1502"/>
      <c r="BS163" s="1502"/>
      <c r="BT163" s="1502"/>
      <c r="BU163" s="1502"/>
      <c r="BV163" s="1502"/>
      <c r="BW163" s="1502"/>
      <c r="BX163" s="1502"/>
      <c r="BY163" s="1502"/>
      <c r="BZ163" s="1502"/>
      <c r="CA163" s="1502"/>
      <c r="CB163" s="1502"/>
      <c r="CC163" s="1502"/>
      <c r="CD163" s="1502"/>
      <c r="CE163" s="1502"/>
      <c r="CF163" s="1502"/>
      <c r="CG163" s="1502"/>
      <c r="CH163" s="1502"/>
      <c r="CI163" s="1502"/>
      <c r="CJ163" s="1502"/>
      <c r="CK163" s="1502"/>
      <c r="CL163" s="1502"/>
      <c r="CM163" s="1502"/>
      <c r="CN163" s="1502"/>
      <c r="CO163" s="1502"/>
      <c r="CP163" s="1502"/>
      <c r="CQ163" s="1502"/>
      <c r="CR163" s="1502"/>
      <c r="CS163" s="1502"/>
      <c r="CT163" s="1502"/>
      <c r="CU163" s="1502"/>
      <c r="CV163" s="1502"/>
      <c r="CW163" s="1502"/>
      <c r="CX163" s="1502"/>
      <c r="CY163" s="1502"/>
      <c r="CZ163" s="1502"/>
      <c r="DA163" s="1502"/>
      <c r="DB163" s="1502"/>
      <c r="DC163" s="1502"/>
      <c r="DD163" s="1502"/>
      <c r="DE163" s="1502"/>
      <c r="DF163" s="1502"/>
      <c r="DG163" s="1502"/>
      <c r="DH163" s="1502"/>
      <c r="DI163" s="1502"/>
      <c r="DJ163" s="1502"/>
      <c r="DK163" s="1502"/>
      <c r="DL163" s="1502"/>
      <c r="DM163" s="1502"/>
      <c r="DN163" s="1502"/>
      <c r="DO163" s="1502"/>
      <c r="DP163" s="1502"/>
      <c r="DQ163" s="1502"/>
      <c r="DR163" s="1502"/>
      <c r="DS163" s="1502"/>
      <c r="DT163" s="1502"/>
      <c r="DU163" s="1502"/>
      <c r="DV163" s="1502"/>
      <c r="DW163" s="1502"/>
      <c r="DX163" s="1502"/>
      <c r="DY163" s="1502"/>
      <c r="DZ163" s="1502"/>
      <c r="EA163" s="1502"/>
      <c r="EB163" s="1502"/>
      <c r="EC163" s="1502"/>
      <c r="ED163" s="1502"/>
      <c r="EE163" s="1502"/>
      <c r="EF163" s="1502"/>
      <c r="EG163" s="1502"/>
      <c r="EH163" s="1502"/>
      <c r="EI163" s="1502"/>
      <c r="EJ163" s="1502"/>
      <c r="EK163" s="1502"/>
      <c r="EL163" s="1502"/>
      <c r="EM163" s="1502"/>
      <c r="EN163" s="1502"/>
      <c r="EO163" s="1502"/>
      <c r="EP163" s="1502"/>
      <c r="EQ163" s="1502"/>
      <c r="ER163" s="1502"/>
      <c r="ES163" s="1502"/>
      <c r="ET163" s="1502"/>
      <c r="EU163" s="1502"/>
      <c r="EV163" s="1502"/>
      <c r="EW163" s="1502"/>
      <c r="EX163" s="1502"/>
      <c r="EY163" s="1502"/>
      <c r="EZ163" s="1502"/>
      <c r="FA163" s="1502"/>
      <c r="FB163" s="1502"/>
      <c r="FC163" s="1502"/>
      <c r="FD163" s="1502"/>
      <c r="FE163" s="1502"/>
      <c r="FF163" s="1502"/>
      <c r="FG163" s="1502"/>
      <c r="FH163" s="1502"/>
      <c r="FI163" s="1502"/>
      <c r="FJ163" s="1502"/>
      <c r="FK163" s="1502"/>
      <c r="FL163" s="1502"/>
      <c r="FM163" s="1502"/>
      <c r="FN163" s="1502"/>
      <c r="FO163" s="1502"/>
      <c r="FP163" s="1502"/>
      <c r="FQ163" s="1502"/>
      <c r="FR163" s="1502"/>
      <c r="FS163" s="1502"/>
      <c r="FT163" s="1502"/>
      <c r="FU163" s="1502"/>
      <c r="FV163" s="1502"/>
      <c r="FW163" s="1502"/>
      <c r="FX163" s="1502"/>
      <c r="FY163" s="1502"/>
      <c r="FZ163" s="1502"/>
      <c r="GA163" s="1502"/>
      <c r="GB163" s="1502"/>
      <c r="GC163" s="1502"/>
      <c r="GD163" s="1502"/>
      <c r="GE163" s="1502"/>
      <c r="GF163" s="1502"/>
      <c r="GG163" s="1502"/>
      <c r="GH163" s="1502"/>
      <c r="GI163" s="1502"/>
      <c r="GJ163" s="1502"/>
      <c r="GK163" s="1502"/>
      <c r="GL163" s="1502"/>
      <c r="GM163" s="1502"/>
      <c r="GN163" s="1502"/>
      <c r="GO163" s="1502"/>
      <c r="GP163" s="1502"/>
      <c r="GQ163" s="1502"/>
      <c r="GR163" s="1502"/>
      <c r="GS163" s="1502"/>
      <c r="GT163" s="1502"/>
      <c r="GU163" s="1502"/>
      <c r="GV163" s="1502"/>
      <c r="GW163" s="1502"/>
      <c r="GX163" s="1502"/>
      <c r="GY163" s="1502"/>
      <c r="GZ163" s="1502"/>
      <c r="HA163" s="1502"/>
      <c r="HB163" s="1502"/>
      <c r="HC163" s="1502"/>
      <c r="HD163" s="1502"/>
      <c r="HE163" s="1502"/>
      <c r="HF163" s="1502"/>
      <c r="HG163" s="1502"/>
      <c r="HH163" s="1502"/>
      <c r="HI163" s="1502"/>
      <c r="HJ163" s="1502"/>
      <c r="HK163" s="1502"/>
      <c r="HL163" s="1502"/>
      <c r="HM163" s="1502"/>
      <c r="HN163" s="1502"/>
      <c r="HO163" s="1502"/>
      <c r="HP163" s="1502"/>
      <c r="HQ163" s="1502"/>
      <c r="HR163" s="1502"/>
      <c r="HS163" s="1502"/>
      <c r="HT163" s="1502"/>
      <c r="HU163" s="1502"/>
      <c r="HV163" s="1502"/>
      <c r="HW163" s="1502"/>
      <c r="HX163" s="1502"/>
      <c r="HY163" s="1502"/>
      <c r="HZ163" s="1502"/>
      <c r="IA163" s="1502"/>
      <c r="IB163" s="1502"/>
      <c r="IC163" s="1502"/>
      <c r="ID163" s="1502"/>
      <c r="IE163" s="1502"/>
      <c r="IF163" s="1502"/>
      <c r="IG163" s="1502"/>
      <c r="IH163" s="1502"/>
      <c r="II163" s="1502"/>
      <c r="IJ163" s="1502"/>
      <c r="IK163" s="1502"/>
      <c r="IL163" s="1502"/>
      <c r="IM163" s="1502"/>
      <c r="IN163" s="1502"/>
      <c r="IO163" s="1502"/>
      <c r="IP163" s="1502"/>
      <c r="IQ163" s="1502"/>
      <c r="IR163" s="1502"/>
      <c r="IS163" s="1502"/>
      <c r="IT163" s="1502"/>
      <c r="IU163" s="1502"/>
    </row>
    <row r="164" spans="1:255">
      <c r="A164" s="2093" t="s">
        <v>1392</v>
      </c>
      <c r="B164" s="1484"/>
      <c r="C164" s="1484"/>
      <c r="D164" s="1484"/>
      <c r="E164" s="1826"/>
      <c r="F164" s="1483"/>
      <c r="G164" s="1484"/>
      <c r="H164" s="1484"/>
      <c r="I164" s="1484"/>
      <c r="J164" s="1484"/>
      <c r="K164" s="1798"/>
      <c r="L164" s="1798"/>
      <c r="M164" s="1837" t="s">
        <v>1392</v>
      </c>
      <c r="N164" s="1483"/>
      <c r="O164" s="1798"/>
      <c r="P164" s="1798"/>
      <c r="Q164" s="1798"/>
      <c r="R164" s="1798">
        <f t="shared" si="3"/>
        <v>0</v>
      </c>
      <c r="S164" s="1837" t="s">
        <v>1392</v>
      </c>
      <c r="T164" s="1502"/>
      <c r="U164" s="1502"/>
      <c r="V164" s="1502"/>
      <c r="W164" s="1502"/>
      <c r="X164" s="1502"/>
      <c r="Y164" s="1502"/>
      <c r="Z164" s="1502"/>
      <c r="AA164" s="1502"/>
      <c r="AB164" s="1502"/>
      <c r="AC164" s="1502"/>
      <c r="AD164" s="1502"/>
      <c r="AE164" s="1502"/>
      <c r="AF164" s="1502"/>
      <c r="AG164" s="1502"/>
      <c r="AH164" s="1502"/>
      <c r="AI164" s="1502"/>
      <c r="AJ164" s="1502"/>
      <c r="AK164" s="1502"/>
      <c r="AL164" s="1502"/>
      <c r="AM164" s="1502"/>
      <c r="AN164" s="1502"/>
      <c r="AO164" s="1502"/>
      <c r="AP164" s="1502"/>
      <c r="AQ164" s="1502"/>
      <c r="AR164" s="1502"/>
      <c r="AS164" s="1502"/>
      <c r="AT164" s="1502"/>
      <c r="AU164" s="1502"/>
      <c r="AV164" s="1502"/>
      <c r="AW164" s="1502"/>
      <c r="AX164" s="1502"/>
      <c r="AY164" s="1502"/>
      <c r="AZ164" s="1502"/>
      <c r="BA164" s="1502"/>
      <c r="BB164" s="1502"/>
      <c r="BC164" s="1502"/>
      <c r="BD164" s="1502"/>
      <c r="BE164" s="1502"/>
      <c r="BF164" s="1502"/>
      <c r="BG164" s="1502"/>
      <c r="BH164" s="1502"/>
      <c r="BI164" s="1502"/>
      <c r="BJ164" s="1502"/>
      <c r="BK164" s="1502"/>
      <c r="BL164" s="1502"/>
      <c r="BM164" s="1502"/>
      <c r="BN164" s="1502"/>
      <c r="BO164" s="1502"/>
      <c r="BP164" s="1502"/>
      <c r="BQ164" s="1502"/>
      <c r="BR164" s="1502"/>
      <c r="BS164" s="1502"/>
      <c r="BT164" s="1502"/>
      <c r="BU164" s="1502"/>
      <c r="BV164" s="1502"/>
      <c r="BW164" s="1502"/>
      <c r="BX164" s="1502"/>
      <c r="BY164" s="1502"/>
      <c r="BZ164" s="1502"/>
      <c r="CA164" s="1502"/>
      <c r="CB164" s="1502"/>
      <c r="CC164" s="1502"/>
      <c r="CD164" s="1502"/>
      <c r="CE164" s="1502"/>
      <c r="CF164" s="1502"/>
      <c r="CG164" s="1502"/>
      <c r="CH164" s="1502"/>
      <c r="CI164" s="1502"/>
      <c r="CJ164" s="1502"/>
      <c r="CK164" s="1502"/>
      <c r="CL164" s="1502"/>
      <c r="CM164" s="1502"/>
      <c r="CN164" s="1502"/>
      <c r="CO164" s="1502"/>
      <c r="CP164" s="1502"/>
      <c r="CQ164" s="1502"/>
      <c r="CR164" s="1502"/>
      <c r="CS164" s="1502"/>
      <c r="CT164" s="1502"/>
      <c r="CU164" s="1502"/>
      <c r="CV164" s="1502"/>
      <c r="CW164" s="1502"/>
      <c r="CX164" s="1502"/>
      <c r="CY164" s="1502"/>
      <c r="CZ164" s="1502"/>
      <c r="DA164" s="1502"/>
      <c r="DB164" s="1502"/>
      <c r="DC164" s="1502"/>
      <c r="DD164" s="1502"/>
      <c r="DE164" s="1502"/>
      <c r="DF164" s="1502"/>
      <c r="DG164" s="1502"/>
      <c r="DH164" s="1502"/>
      <c r="DI164" s="1502"/>
      <c r="DJ164" s="1502"/>
      <c r="DK164" s="1502"/>
      <c r="DL164" s="1502"/>
      <c r="DM164" s="1502"/>
      <c r="DN164" s="1502"/>
      <c r="DO164" s="1502"/>
      <c r="DP164" s="1502"/>
      <c r="DQ164" s="1502"/>
      <c r="DR164" s="1502"/>
      <c r="DS164" s="1502"/>
      <c r="DT164" s="1502"/>
      <c r="DU164" s="1502"/>
      <c r="DV164" s="1502"/>
      <c r="DW164" s="1502"/>
      <c r="DX164" s="1502"/>
      <c r="DY164" s="1502"/>
      <c r="DZ164" s="1502"/>
      <c r="EA164" s="1502"/>
      <c r="EB164" s="1502"/>
      <c r="EC164" s="1502"/>
      <c r="ED164" s="1502"/>
      <c r="EE164" s="1502"/>
      <c r="EF164" s="1502"/>
      <c r="EG164" s="1502"/>
      <c r="EH164" s="1502"/>
      <c r="EI164" s="1502"/>
      <c r="EJ164" s="1502"/>
      <c r="EK164" s="1502"/>
      <c r="EL164" s="1502"/>
      <c r="EM164" s="1502"/>
      <c r="EN164" s="1502"/>
      <c r="EO164" s="1502"/>
      <c r="EP164" s="1502"/>
      <c r="EQ164" s="1502"/>
      <c r="ER164" s="1502"/>
      <c r="ES164" s="1502"/>
      <c r="ET164" s="1502"/>
      <c r="EU164" s="1502"/>
      <c r="EV164" s="1502"/>
      <c r="EW164" s="1502"/>
      <c r="EX164" s="1502"/>
      <c r="EY164" s="1502"/>
      <c r="EZ164" s="1502"/>
      <c r="FA164" s="1502"/>
      <c r="FB164" s="1502"/>
      <c r="FC164" s="1502"/>
      <c r="FD164" s="1502"/>
      <c r="FE164" s="1502"/>
      <c r="FF164" s="1502"/>
      <c r="FG164" s="1502"/>
      <c r="FH164" s="1502"/>
      <c r="FI164" s="1502"/>
      <c r="FJ164" s="1502"/>
      <c r="FK164" s="1502"/>
      <c r="FL164" s="1502"/>
      <c r="FM164" s="1502"/>
      <c r="FN164" s="1502"/>
      <c r="FO164" s="1502"/>
      <c r="FP164" s="1502"/>
      <c r="FQ164" s="1502"/>
      <c r="FR164" s="1502"/>
      <c r="FS164" s="1502"/>
      <c r="FT164" s="1502"/>
      <c r="FU164" s="1502"/>
      <c r="FV164" s="1502"/>
      <c r="FW164" s="1502"/>
      <c r="FX164" s="1502"/>
      <c r="FY164" s="1502"/>
      <c r="FZ164" s="1502"/>
      <c r="GA164" s="1502"/>
      <c r="GB164" s="1502"/>
      <c r="GC164" s="1502"/>
      <c r="GD164" s="1502"/>
      <c r="GE164" s="1502"/>
      <c r="GF164" s="1502"/>
      <c r="GG164" s="1502"/>
      <c r="GH164" s="1502"/>
      <c r="GI164" s="1502"/>
      <c r="GJ164" s="1502"/>
      <c r="GK164" s="1502"/>
      <c r="GL164" s="1502"/>
      <c r="GM164" s="1502"/>
      <c r="GN164" s="1502"/>
      <c r="GO164" s="1502"/>
      <c r="GP164" s="1502"/>
      <c r="GQ164" s="1502"/>
      <c r="GR164" s="1502"/>
      <c r="GS164" s="1502"/>
      <c r="GT164" s="1502"/>
      <c r="GU164" s="1502"/>
      <c r="GV164" s="1502"/>
      <c r="GW164" s="1502"/>
      <c r="GX164" s="1502"/>
      <c r="GY164" s="1502"/>
      <c r="GZ164" s="1502"/>
      <c r="HA164" s="1502"/>
      <c r="HB164" s="1502"/>
      <c r="HC164" s="1502"/>
      <c r="HD164" s="1502"/>
      <c r="HE164" s="1502"/>
      <c r="HF164" s="1502"/>
      <c r="HG164" s="1502"/>
      <c r="HH164" s="1502"/>
      <c r="HI164" s="1502"/>
      <c r="HJ164" s="1502"/>
      <c r="HK164" s="1502"/>
      <c r="HL164" s="1502"/>
      <c r="HM164" s="1502"/>
      <c r="HN164" s="1502"/>
      <c r="HO164" s="1502"/>
      <c r="HP164" s="1502"/>
      <c r="HQ164" s="1502"/>
      <c r="HR164" s="1502"/>
      <c r="HS164" s="1502"/>
      <c r="HT164" s="1502"/>
      <c r="HU164" s="1502"/>
      <c r="HV164" s="1502"/>
      <c r="HW164" s="1502"/>
      <c r="HX164" s="1502"/>
      <c r="HY164" s="1502"/>
      <c r="HZ164" s="1502"/>
      <c r="IA164" s="1502"/>
      <c r="IB164" s="1502"/>
      <c r="IC164" s="1502"/>
      <c r="ID164" s="1502"/>
      <c r="IE164" s="1502"/>
      <c r="IF164" s="1502"/>
      <c r="IG164" s="1502"/>
      <c r="IH164" s="1502"/>
      <c r="II164" s="1502"/>
      <c r="IJ164" s="1502"/>
      <c r="IK164" s="1502"/>
      <c r="IL164" s="1502"/>
      <c r="IM164" s="1502"/>
      <c r="IN164" s="1502"/>
      <c r="IO164" s="1502"/>
      <c r="IP164" s="1502"/>
      <c r="IQ164" s="1502"/>
      <c r="IR164" s="1502"/>
      <c r="IS164" s="1502"/>
      <c r="IT164" s="1502"/>
      <c r="IU164" s="1502"/>
    </row>
    <row r="165" spans="1:255">
      <c r="A165" s="2093" t="s">
        <v>1393</v>
      </c>
      <c r="B165" s="1484"/>
      <c r="C165" s="1484"/>
      <c r="D165" s="1484"/>
      <c r="E165" s="1826"/>
      <c r="F165" s="1483"/>
      <c r="G165" s="1484"/>
      <c r="H165" s="1484"/>
      <c r="I165" s="1484"/>
      <c r="J165" s="1484"/>
      <c r="K165" s="1798"/>
      <c r="L165" s="1798"/>
      <c r="M165" s="1837" t="s">
        <v>1393</v>
      </c>
      <c r="N165" s="1483"/>
      <c r="O165" s="1798"/>
      <c r="P165" s="1798"/>
      <c r="Q165" s="1798"/>
      <c r="R165" s="1798">
        <f t="shared" si="3"/>
        <v>0</v>
      </c>
      <c r="S165" s="1837" t="s">
        <v>1393</v>
      </c>
      <c r="T165" s="1502"/>
      <c r="U165" s="1502"/>
      <c r="V165" s="1502"/>
      <c r="W165" s="1502"/>
      <c r="X165" s="1502"/>
      <c r="Y165" s="1502"/>
      <c r="Z165" s="1502"/>
      <c r="AA165" s="1502"/>
      <c r="AB165" s="1502"/>
      <c r="AC165" s="1502"/>
      <c r="AD165" s="1502"/>
      <c r="AE165" s="1502"/>
      <c r="AF165" s="1502"/>
      <c r="AG165" s="1502"/>
      <c r="AH165" s="1502"/>
      <c r="AI165" s="1502"/>
      <c r="AJ165" s="1502"/>
      <c r="AK165" s="1502"/>
      <c r="AL165" s="1502"/>
      <c r="AM165" s="1502"/>
      <c r="AN165" s="1502"/>
      <c r="AO165" s="1502"/>
      <c r="AP165" s="1502"/>
      <c r="AQ165" s="1502"/>
      <c r="AR165" s="1502"/>
      <c r="AS165" s="1502"/>
      <c r="AT165" s="1502"/>
      <c r="AU165" s="1502"/>
      <c r="AV165" s="1502"/>
      <c r="AW165" s="1502"/>
      <c r="AX165" s="1502"/>
      <c r="AY165" s="1502"/>
      <c r="AZ165" s="1502"/>
      <c r="BA165" s="1502"/>
      <c r="BB165" s="1502"/>
      <c r="BC165" s="1502"/>
      <c r="BD165" s="1502"/>
      <c r="BE165" s="1502"/>
      <c r="BF165" s="1502"/>
      <c r="BG165" s="1502"/>
      <c r="BH165" s="1502"/>
      <c r="BI165" s="1502"/>
      <c r="BJ165" s="1502"/>
      <c r="BK165" s="1502"/>
      <c r="BL165" s="1502"/>
      <c r="BM165" s="1502"/>
      <c r="BN165" s="1502"/>
      <c r="BO165" s="1502"/>
      <c r="BP165" s="1502"/>
      <c r="BQ165" s="1502"/>
      <c r="BR165" s="1502"/>
      <c r="BS165" s="1502"/>
      <c r="BT165" s="1502"/>
      <c r="BU165" s="1502"/>
      <c r="BV165" s="1502"/>
      <c r="BW165" s="1502"/>
      <c r="BX165" s="1502"/>
      <c r="BY165" s="1502"/>
      <c r="BZ165" s="1502"/>
      <c r="CA165" s="1502"/>
      <c r="CB165" s="1502"/>
      <c r="CC165" s="1502"/>
      <c r="CD165" s="1502"/>
      <c r="CE165" s="1502"/>
      <c r="CF165" s="1502"/>
      <c r="CG165" s="1502"/>
      <c r="CH165" s="1502"/>
      <c r="CI165" s="1502"/>
      <c r="CJ165" s="1502"/>
      <c r="CK165" s="1502"/>
      <c r="CL165" s="1502"/>
      <c r="CM165" s="1502"/>
      <c r="CN165" s="1502"/>
      <c r="CO165" s="1502"/>
      <c r="CP165" s="1502"/>
      <c r="CQ165" s="1502"/>
      <c r="CR165" s="1502"/>
      <c r="CS165" s="1502"/>
      <c r="CT165" s="1502"/>
      <c r="CU165" s="1502"/>
      <c r="CV165" s="1502"/>
      <c r="CW165" s="1502"/>
      <c r="CX165" s="1502"/>
      <c r="CY165" s="1502"/>
      <c r="CZ165" s="1502"/>
      <c r="DA165" s="1502"/>
      <c r="DB165" s="1502"/>
      <c r="DC165" s="1502"/>
      <c r="DD165" s="1502"/>
      <c r="DE165" s="1502"/>
      <c r="DF165" s="1502"/>
      <c r="DG165" s="1502"/>
      <c r="DH165" s="1502"/>
      <c r="DI165" s="1502"/>
      <c r="DJ165" s="1502"/>
      <c r="DK165" s="1502"/>
      <c r="DL165" s="1502"/>
      <c r="DM165" s="1502"/>
      <c r="DN165" s="1502"/>
      <c r="DO165" s="1502"/>
      <c r="DP165" s="1502"/>
      <c r="DQ165" s="1502"/>
      <c r="DR165" s="1502"/>
      <c r="DS165" s="1502"/>
      <c r="DT165" s="1502"/>
      <c r="DU165" s="1502"/>
      <c r="DV165" s="1502"/>
      <c r="DW165" s="1502"/>
      <c r="DX165" s="1502"/>
      <c r="DY165" s="1502"/>
      <c r="DZ165" s="1502"/>
      <c r="EA165" s="1502"/>
      <c r="EB165" s="1502"/>
      <c r="EC165" s="1502"/>
      <c r="ED165" s="1502"/>
      <c r="EE165" s="1502"/>
      <c r="EF165" s="1502"/>
      <c r="EG165" s="1502"/>
      <c r="EH165" s="1502"/>
      <c r="EI165" s="1502"/>
      <c r="EJ165" s="1502"/>
      <c r="EK165" s="1502"/>
      <c r="EL165" s="1502"/>
      <c r="EM165" s="1502"/>
      <c r="EN165" s="1502"/>
      <c r="EO165" s="1502"/>
      <c r="EP165" s="1502"/>
      <c r="EQ165" s="1502"/>
      <c r="ER165" s="1502"/>
      <c r="ES165" s="1502"/>
      <c r="ET165" s="1502"/>
      <c r="EU165" s="1502"/>
      <c r="EV165" s="1502"/>
      <c r="EW165" s="1502"/>
      <c r="EX165" s="1502"/>
      <c r="EY165" s="1502"/>
      <c r="EZ165" s="1502"/>
      <c r="FA165" s="1502"/>
      <c r="FB165" s="1502"/>
      <c r="FC165" s="1502"/>
      <c r="FD165" s="1502"/>
      <c r="FE165" s="1502"/>
      <c r="FF165" s="1502"/>
      <c r="FG165" s="1502"/>
      <c r="FH165" s="1502"/>
      <c r="FI165" s="1502"/>
      <c r="FJ165" s="1502"/>
      <c r="FK165" s="1502"/>
      <c r="FL165" s="1502"/>
      <c r="FM165" s="1502"/>
      <c r="FN165" s="1502"/>
      <c r="FO165" s="1502"/>
      <c r="FP165" s="1502"/>
      <c r="FQ165" s="1502"/>
      <c r="FR165" s="1502"/>
      <c r="FS165" s="1502"/>
      <c r="FT165" s="1502"/>
      <c r="FU165" s="1502"/>
      <c r="FV165" s="1502"/>
      <c r="FW165" s="1502"/>
      <c r="FX165" s="1502"/>
      <c r="FY165" s="1502"/>
      <c r="FZ165" s="1502"/>
      <c r="GA165" s="1502"/>
      <c r="GB165" s="1502"/>
      <c r="GC165" s="1502"/>
      <c r="GD165" s="1502"/>
      <c r="GE165" s="1502"/>
      <c r="GF165" s="1502"/>
      <c r="GG165" s="1502"/>
      <c r="GH165" s="1502"/>
      <c r="GI165" s="1502"/>
      <c r="GJ165" s="1502"/>
      <c r="GK165" s="1502"/>
      <c r="GL165" s="1502"/>
      <c r="GM165" s="1502"/>
      <c r="GN165" s="1502"/>
      <c r="GO165" s="1502"/>
      <c r="GP165" s="1502"/>
      <c r="GQ165" s="1502"/>
      <c r="GR165" s="1502"/>
      <c r="GS165" s="1502"/>
      <c r="GT165" s="1502"/>
      <c r="GU165" s="1502"/>
      <c r="GV165" s="1502"/>
      <c r="GW165" s="1502"/>
      <c r="GX165" s="1502"/>
      <c r="GY165" s="1502"/>
      <c r="GZ165" s="1502"/>
      <c r="HA165" s="1502"/>
      <c r="HB165" s="1502"/>
      <c r="HC165" s="1502"/>
      <c r="HD165" s="1502"/>
      <c r="HE165" s="1502"/>
      <c r="HF165" s="1502"/>
      <c r="HG165" s="1502"/>
      <c r="HH165" s="1502"/>
      <c r="HI165" s="1502"/>
      <c r="HJ165" s="1502"/>
      <c r="HK165" s="1502"/>
      <c r="HL165" s="1502"/>
      <c r="HM165" s="1502"/>
      <c r="HN165" s="1502"/>
      <c r="HO165" s="1502"/>
      <c r="HP165" s="1502"/>
      <c r="HQ165" s="1502"/>
      <c r="HR165" s="1502"/>
      <c r="HS165" s="1502"/>
      <c r="HT165" s="1502"/>
      <c r="HU165" s="1502"/>
      <c r="HV165" s="1502"/>
      <c r="HW165" s="1502"/>
      <c r="HX165" s="1502"/>
      <c r="HY165" s="1502"/>
      <c r="HZ165" s="1502"/>
      <c r="IA165" s="1502"/>
      <c r="IB165" s="1502"/>
      <c r="IC165" s="1502"/>
      <c r="ID165" s="1502"/>
      <c r="IE165" s="1502"/>
      <c r="IF165" s="1502"/>
      <c r="IG165" s="1502"/>
      <c r="IH165" s="1502"/>
      <c r="II165" s="1502"/>
      <c r="IJ165" s="1502"/>
      <c r="IK165" s="1502"/>
      <c r="IL165" s="1502"/>
      <c r="IM165" s="1502"/>
      <c r="IN165" s="1502"/>
      <c r="IO165" s="1502"/>
      <c r="IP165" s="1502"/>
      <c r="IQ165" s="1502"/>
      <c r="IR165" s="1502"/>
      <c r="IS165" s="1502"/>
      <c r="IT165" s="1502"/>
      <c r="IU165" s="1502"/>
    </row>
    <row r="166" spans="1:255">
      <c r="A166" s="2093" t="s">
        <v>1731</v>
      </c>
      <c r="B166" s="1484"/>
      <c r="C166" s="1484"/>
      <c r="D166" s="1484"/>
      <c r="E166" s="1826"/>
      <c r="F166" s="1483"/>
      <c r="G166" s="1484"/>
      <c r="H166" s="1484"/>
      <c r="I166" s="1484"/>
      <c r="J166" s="1484"/>
      <c r="K166" s="1798"/>
      <c r="L166" s="1798"/>
      <c r="M166" s="1837" t="s">
        <v>1731</v>
      </c>
      <c r="N166" s="1483"/>
      <c r="O166" s="1798"/>
      <c r="P166" s="1798"/>
      <c r="Q166" s="1798"/>
      <c r="R166" s="1798">
        <f t="shared" si="3"/>
        <v>0</v>
      </c>
      <c r="S166" s="1837" t="s">
        <v>1731</v>
      </c>
      <c r="T166" s="1502"/>
      <c r="U166" s="1502"/>
      <c r="V166" s="1502"/>
      <c r="W166" s="1502"/>
      <c r="X166" s="1502"/>
      <c r="Y166" s="1502"/>
      <c r="Z166" s="1502"/>
      <c r="AA166" s="1502"/>
      <c r="AB166" s="1502"/>
      <c r="AC166" s="1502"/>
      <c r="AD166" s="1502"/>
      <c r="AE166" s="1502"/>
      <c r="AF166" s="1502"/>
      <c r="AG166" s="1502"/>
      <c r="AH166" s="1502"/>
      <c r="AI166" s="1502"/>
      <c r="AJ166" s="1502"/>
      <c r="AK166" s="1502"/>
      <c r="AL166" s="1502"/>
      <c r="AM166" s="1502"/>
      <c r="AN166" s="1502"/>
      <c r="AO166" s="1502"/>
      <c r="AP166" s="1502"/>
      <c r="AQ166" s="1502"/>
      <c r="AR166" s="1502"/>
      <c r="AS166" s="1502"/>
      <c r="AT166" s="1502"/>
      <c r="AU166" s="1502"/>
      <c r="AV166" s="1502"/>
      <c r="AW166" s="1502"/>
      <c r="AX166" s="1502"/>
      <c r="AY166" s="1502"/>
      <c r="AZ166" s="1502"/>
      <c r="BA166" s="1502"/>
      <c r="BB166" s="1502"/>
      <c r="BC166" s="1502"/>
      <c r="BD166" s="1502"/>
      <c r="BE166" s="1502"/>
      <c r="BF166" s="1502"/>
      <c r="BG166" s="1502"/>
      <c r="BH166" s="1502"/>
      <c r="BI166" s="1502"/>
      <c r="BJ166" s="1502"/>
      <c r="BK166" s="1502"/>
      <c r="BL166" s="1502"/>
      <c r="BM166" s="1502"/>
      <c r="BN166" s="1502"/>
      <c r="BO166" s="1502"/>
      <c r="BP166" s="1502"/>
      <c r="BQ166" s="1502"/>
      <c r="BR166" s="1502"/>
      <c r="BS166" s="1502"/>
      <c r="BT166" s="1502"/>
      <c r="BU166" s="1502"/>
      <c r="BV166" s="1502"/>
      <c r="BW166" s="1502"/>
      <c r="BX166" s="1502"/>
      <c r="BY166" s="1502"/>
      <c r="BZ166" s="1502"/>
      <c r="CA166" s="1502"/>
      <c r="CB166" s="1502"/>
      <c r="CC166" s="1502"/>
      <c r="CD166" s="1502"/>
      <c r="CE166" s="1502"/>
      <c r="CF166" s="1502"/>
      <c r="CG166" s="1502"/>
      <c r="CH166" s="1502"/>
      <c r="CI166" s="1502"/>
      <c r="CJ166" s="1502"/>
      <c r="CK166" s="1502"/>
      <c r="CL166" s="1502"/>
      <c r="CM166" s="1502"/>
      <c r="CN166" s="1502"/>
      <c r="CO166" s="1502"/>
      <c r="CP166" s="1502"/>
      <c r="CQ166" s="1502"/>
      <c r="CR166" s="1502"/>
      <c r="CS166" s="1502"/>
      <c r="CT166" s="1502"/>
      <c r="CU166" s="1502"/>
      <c r="CV166" s="1502"/>
      <c r="CW166" s="1502"/>
      <c r="CX166" s="1502"/>
      <c r="CY166" s="1502"/>
      <c r="CZ166" s="1502"/>
      <c r="DA166" s="1502"/>
      <c r="DB166" s="1502"/>
      <c r="DC166" s="1502"/>
      <c r="DD166" s="1502"/>
      <c r="DE166" s="1502"/>
      <c r="DF166" s="1502"/>
      <c r="DG166" s="1502"/>
      <c r="DH166" s="1502"/>
      <c r="DI166" s="1502"/>
      <c r="DJ166" s="1502"/>
      <c r="DK166" s="1502"/>
      <c r="DL166" s="1502"/>
      <c r="DM166" s="1502"/>
      <c r="DN166" s="1502"/>
      <c r="DO166" s="1502"/>
      <c r="DP166" s="1502"/>
      <c r="DQ166" s="1502"/>
      <c r="DR166" s="1502"/>
      <c r="DS166" s="1502"/>
      <c r="DT166" s="1502"/>
      <c r="DU166" s="1502"/>
      <c r="DV166" s="1502"/>
      <c r="DW166" s="1502"/>
      <c r="DX166" s="1502"/>
      <c r="DY166" s="1502"/>
      <c r="DZ166" s="1502"/>
      <c r="EA166" s="1502"/>
      <c r="EB166" s="1502"/>
      <c r="EC166" s="1502"/>
      <c r="ED166" s="1502"/>
      <c r="EE166" s="1502"/>
      <c r="EF166" s="1502"/>
      <c r="EG166" s="1502"/>
      <c r="EH166" s="1502"/>
      <c r="EI166" s="1502"/>
      <c r="EJ166" s="1502"/>
      <c r="EK166" s="1502"/>
      <c r="EL166" s="1502"/>
      <c r="EM166" s="1502"/>
      <c r="EN166" s="1502"/>
      <c r="EO166" s="1502"/>
      <c r="EP166" s="1502"/>
      <c r="EQ166" s="1502"/>
      <c r="ER166" s="1502"/>
      <c r="ES166" s="1502"/>
      <c r="ET166" s="1502"/>
      <c r="EU166" s="1502"/>
      <c r="EV166" s="1502"/>
      <c r="EW166" s="1502"/>
      <c r="EX166" s="1502"/>
      <c r="EY166" s="1502"/>
      <c r="EZ166" s="1502"/>
      <c r="FA166" s="1502"/>
      <c r="FB166" s="1502"/>
      <c r="FC166" s="1502"/>
      <c r="FD166" s="1502"/>
      <c r="FE166" s="1502"/>
      <c r="FF166" s="1502"/>
      <c r="FG166" s="1502"/>
      <c r="FH166" s="1502"/>
      <c r="FI166" s="1502"/>
      <c r="FJ166" s="1502"/>
      <c r="FK166" s="1502"/>
      <c r="FL166" s="1502"/>
      <c r="FM166" s="1502"/>
      <c r="FN166" s="1502"/>
      <c r="FO166" s="1502"/>
      <c r="FP166" s="1502"/>
      <c r="FQ166" s="1502"/>
      <c r="FR166" s="1502"/>
      <c r="FS166" s="1502"/>
      <c r="FT166" s="1502"/>
      <c r="FU166" s="1502"/>
      <c r="FV166" s="1502"/>
      <c r="FW166" s="1502"/>
      <c r="FX166" s="1502"/>
      <c r="FY166" s="1502"/>
      <c r="FZ166" s="1502"/>
      <c r="GA166" s="1502"/>
      <c r="GB166" s="1502"/>
      <c r="GC166" s="1502"/>
      <c r="GD166" s="1502"/>
      <c r="GE166" s="1502"/>
      <c r="GF166" s="1502"/>
      <c r="GG166" s="1502"/>
      <c r="GH166" s="1502"/>
      <c r="GI166" s="1502"/>
      <c r="GJ166" s="1502"/>
      <c r="GK166" s="1502"/>
      <c r="GL166" s="1502"/>
      <c r="GM166" s="1502"/>
      <c r="GN166" s="1502"/>
      <c r="GO166" s="1502"/>
      <c r="GP166" s="1502"/>
      <c r="GQ166" s="1502"/>
      <c r="GR166" s="1502"/>
      <c r="GS166" s="1502"/>
      <c r="GT166" s="1502"/>
      <c r="GU166" s="1502"/>
      <c r="GV166" s="1502"/>
      <c r="GW166" s="1502"/>
      <c r="GX166" s="1502"/>
      <c r="GY166" s="1502"/>
      <c r="GZ166" s="1502"/>
      <c r="HA166" s="1502"/>
      <c r="HB166" s="1502"/>
      <c r="HC166" s="1502"/>
      <c r="HD166" s="1502"/>
      <c r="HE166" s="1502"/>
      <c r="HF166" s="1502"/>
      <c r="HG166" s="1502"/>
      <c r="HH166" s="1502"/>
      <c r="HI166" s="1502"/>
      <c r="HJ166" s="1502"/>
      <c r="HK166" s="1502"/>
      <c r="HL166" s="1502"/>
      <c r="HM166" s="1502"/>
      <c r="HN166" s="1502"/>
      <c r="HO166" s="1502"/>
      <c r="HP166" s="1502"/>
      <c r="HQ166" s="1502"/>
      <c r="HR166" s="1502"/>
      <c r="HS166" s="1502"/>
      <c r="HT166" s="1502"/>
      <c r="HU166" s="1502"/>
      <c r="HV166" s="1502"/>
      <c r="HW166" s="1502"/>
      <c r="HX166" s="1502"/>
      <c r="HY166" s="1502"/>
      <c r="HZ166" s="1502"/>
      <c r="IA166" s="1502"/>
      <c r="IB166" s="1502"/>
      <c r="IC166" s="1502"/>
      <c r="ID166" s="1502"/>
      <c r="IE166" s="1502"/>
      <c r="IF166" s="1502"/>
      <c r="IG166" s="1502"/>
      <c r="IH166" s="1502"/>
      <c r="II166" s="1502"/>
      <c r="IJ166" s="1502"/>
      <c r="IK166" s="1502"/>
      <c r="IL166" s="1502"/>
      <c r="IM166" s="1502"/>
      <c r="IN166" s="1502"/>
      <c r="IO166" s="1502"/>
      <c r="IP166" s="1502"/>
      <c r="IQ166" s="1502"/>
      <c r="IR166" s="1502"/>
      <c r="IS166" s="1502"/>
      <c r="IT166" s="1502"/>
      <c r="IU166" s="1502"/>
    </row>
    <row r="167" spans="1:255">
      <c r="A167" s="2093" t="s">
        <v>1732</v>
      </c>
      <c r="B167" s="1484"/>
      <c r="C167" s="1484"/>
      <c r="D167" s="1484"/>
      <c r="E167" s="1826"/>
      <c r="F167" s="1483"/>
      <c r="G167" s="1484"/>
      <c r="H167" s="1484"/>
      <c r="I167" s="1484"/>
      <c r="J167" s="1484"/>
      <c r="K167" s="1798"/>
      <c r="L167" s="1798"/>
      <c r="M167" s="1837" t="s">
        <v>1732</v>
      </c>
      <c r="N167" s="1483"/>
      <c r="O167" s="1798"/>
      <c r="P167" s="1798"/>
      <c r="Q167" s="1798"/>
      <c r="R167" s="1798">
        <f t="shared" si="3"/>
        <v>0</v>
      </c>
      <c r="S167" s="1837" t="s">
        <v>1732</v>
      </c>
      <c r="T167" s="1502"/>
      <c r="U167" s="1502"/>
      <c r="V167" s="1502"/>
      <c r="W167" s="1502"/>
      <c r="X167" s="1502"/>
      <c r="Y167" s="1502"/>
      <c r="Z167" s="1502"/>
      <c r="AA167" s="1502"/>
      <c r="AB167" s="1502"/>
      <c r="AC167" s="1502"/>
      <c r="AD167" s="1502"/>
      <c r="AE167" s="1502"/>
      <c r="AF167" s="1502"/>
      <c r="AG167" s="1502"/>
      <c r="AH167" s="1502"/>
      <c r="AI167" s="1502"/>
      <c r="AJ167" s="1502"/>
      <c r="AK167" s="1502"/>
      <c r="AL167" s="1502"/>
      <c r="AM167" s="1502"/>
      <c r="AN167" s="1502"/>
      <c r="AO167" s="1502"/>
      <c r="AP167" s="1502"/>
      <c r="AQ167" s="1502"/>
      <c r="AR167" s="1502"/>
      <c r="AS167" s="1502"/>
      <c r="AT167" s="1502"/>
      <c r="AU167" s="1502"/>
      <c r="AV167" s="1502"/>
      <c r="AW167" s="1502"/>
      <c r="AX167" s="1502"/>
      <c r="AY167" s="1502"/>
      <c r="AZ167" s="1502"/>
      <c r="BA167" s="1502"/>
      <c r="BB167" s="1502"/>
      <c r="BC167" s="1502"/>
      <c r="BD167" s="1502"/>
      <c r="BE167" s="1502"/>
      <c r="BF167" s="1502"/>
      <c r="BG167" s="1502"/>
      <c r="BH167" s="1502"/>
      <c r="BI167" s="1502"/>
      <c r="BJ167" s="1502"/>
      <c r="BK167" s="1502"/>
      <c r="BL167" s="1502"/>
      <c r="BM167" s="1502"/>
      <c r="BN167" s="1502"/>
      <c r="BO167" s="1502"/>
      <c r="BP167" s="1502"/>
      <c r="BQ167" s="1502"/>
      <c r="BR167" s="1502"/>
      <c r="BS167" s="1502"/>
      <c r="BT167" s="1502"/>
      <c r="BU167" s="1502"/>
      <c r="BV167" s="1502"/>
      <c r="BW167" s="1502"/>
      <c r="BX167" s="1502"/>
      <c r="BY167" s="1502"/>
      <c r="BZ167" s="1502"/>
      <c r="CA167" s="1502"/>
      <c r="CB167" s="1502"/>
      <c r="CC167" s="1502"/>
      <c r="CD167" s="1502"/>
      <c r="CE167" s="1502"/>
      <c r="CF167" s="1502"/>
      <c r="CG167" s="1502"/>
      <c r="CH167" s="1502"/>
      <c r="CI167" s="1502"/>
      <c r="CJ167" s="1502"/>
      <c r="CK167" s="1502"/>
      <c r="CL167" s="1502"/>
      <c r="CM167" s="1502"/>
      <c r="CN167" s="1502"/>
      <c r="CO167" s="1502"/>
      <c r="CP167" s="1502"/>
      <c r="CQ167" s="1502"/>
      <c r="CR167" s="1502"/>
      <c r="CS167" s="1502"/>
      <c r="CT167" s="1502"/>
      <c r="CU167" s="1502"/>
      <c r="CV167" s="1502"/>
      <c r="CW167" s="1502"/>
      <c r="CX167" s="1502"/>
      <c r="CY167" s="1502"/>
      <c r="CZ167" s="1502"/>
      <c r="DA167" s="1502"/>
      <c r="DB167" s="1502"/>
      <c r="DC167" s="1502"/>
      <c r="DD167" s="1502"/>
      <c r="DE167" s="1502"/>
      <c r="DF167" s="1502"/>
      <c r="DG167" s="1502"/>
      <c r="DH167" s="1502"/>
      <c r="DI167" s="1502"/>
      <c r="DJ167" s="1502"/>
      <c r="DK167" s="1502"/>
      <c r="DL167" s="1502"/>
      <c r="DM167" s="1502"/>
      <c r="DN167" s="1502"/>
      <c r="DO167" s="1502"/>
      <c r="DP167" s="1502"/>
      <c r="DQ167" s="1502"/>
      <c r="DR167" s="1502"/>
      <c r="DS167" s="1502"/>
      <c r="DT167" s="1502"/>
      <c r="DU167" s="1502"/>
      <c r="DV167" s="1502"/>
      <c r="DW167" s="1502"/>
      <c r="DX167" s="1502"/>
      <c r="DY167" s="1502"/>
      <c r="DZ167" s="1502"/>
      <c r="EA167" s="1502"/>
      <c r="EB167" s="1502"/>
      <c r="EC167" s="1502"/>
      <c r="ED167" s="1502"/>
      <c r="EE167" s="1502"/>
      <c r="EF167" s="1502"/>
      <c r="EG167" s="1502"/>
      <c r="EH167" s="1502"/>
      <c r="EI167" s="1502"/>
      <c r="EJ167" s="1502"/>
      <c r="EK167" s="1502"/>
      <c r="EL167" s="1502"/>
      <c r="EM167" s="1502"/>
      <c r="EN167" s="1502"/>
      <c r="EO167" s="1502"/>
      <c r="EP167" s="1502"/>
      <c r="EQ167" s="1502"/>
      <c r="ER167" s="1502"/>
      <c r="ES167" s="1502"/>
      <c r="ET167" s="1502"/>
      <c r="EU167" s="1502"/>
      <c r="EV167" s="1502"/>
      <c r="EW167" s="1502"/>
      <c r="EX167" s="1502"/>
      <c r="EY167" s="1502"/>
      <c r="EZ167" s="1502"/>
      <c r="FA167" s="1502"/>
      <c r="FB167" s="1502"/>
      <c r="FC167" s="1502"/>
      <c r="FD167" s="1502"/>
      <c r="FE167" s="1502"/>
      <c r="FF167" s="1502"/>
      <c r="FG167" s="1502"/>
      <c r="FH167" s="1502"/>
      <c r="FI167" s="1502"/>
      <c r="FJ167" s="1502"/>
      <c r="FK167" s="1502"/>
      <c r="FL167" s="1502"/>
      <c r="FM167" s="1502"/>
      <c r="FN167" s="1502"/>
      <c r="FO167" s="1502"/>
      <c r="FP167" s="1502"/>
      <c r="FQ167" s="1502"/>
      <c r="FR167" s="1502"/>
      <c r="FS167" s="1502"/>
      <c r="FT167" s="1502"/>
      <c r="FU167" s="1502"/>
      <c r="FV167" s="1502"/>
      <c r="FW167" s="1502"/>
      <c r="FX167" s="1502"/>
      <c r="FY167" s="1502"/>
      <c r="FZ167" s="1502"/>
      <c r="GA167" s="1502"/>
      <c r="GB167" s="1502"/>
      <c r="GC167" s="1502"/>
      <c r="GD167" s="1502"/>
      <c r="GE167" s="1502"/>
      <c r="GF167" s="1502"/>
      <c r="GG167" s="1502"/>
      <c r="GH167" s="1502"/>
      <c r="GI167" s="1502"/>
      <c r="GJ167" s="1502"/>
      <c r="GK167" s="1502"/>
      <c r="GL167" s="1502"/>
      <c r="GM167" s="1502"/>
      <c r="GN167" s="1502"/>
      <c r="GO167" s="1502"/>
      <c r="GP167" s="1502"/>
      <c r="GQ167" s="1502"/>
      <c r="GR167" s="1502"/>
      <c r="GS167" s="1502"/>
      <c r="GT167" s="1502"/>
      <c r="GU167" s="1502"/>
      <c r="GV167" s="1502"/>
      <c r="GW167" s="1502"/>
      <c r="GX167" s="1502"/>
      <c r="GY167" s="1502"/>
      <c r="GZ167" s="1502"/>
      <c r="HA167" s="1502"/>
      <c r="HB167" s="1502"/>
      <c r="HC167" s="1502"/>
      <c r="HD167" s="1502"/>
      <c r="HE167" s="1502"/>
      <c r="HF167" s="1502"/>
      <c r="HG167" s="1502"/>
      <c r="HH167" s="1502"/>
      <c r="HI167" s="1502"/>
      <c r="HJ167" s="1502"/>
      <c r="HK167" s="1502"/>
      <c r="HL167" s="1502"/>
      <c r="HM167" s="1502"/>
      <c r="HN167" s="1502"/>
      <c r="HO167" s="1502"/>
      <c r="HP167" s="1502"/>
      <c r="HQ167" s="1502"/>
      <c r="HR167" s="1502"/>
      <c r="HS167" s="1502"/>
      <c r="HT167" s="1502"/>
      <c r="HU167" s="1502"/>
      <c r="HV167" s="1502"/>
      <c r="HW167" s="1502"/>
      <c r="HX167" s="1502"/>
      <c r="HY167" s="1502"/>
      <c r="HZ167" s="1502"/>
      <c r="IA167" s="1502"/>
      <c r="IB167" s="1502"/>
      <c r="IC167" s="1502"/>
      <c r="ID167" s="1502"/>
      <c r="IE167" s="1502"/>
      <c r="IF167" s="1502"/>
      <c r="IG167" s="1502"/>
      <c r="IH167" s="1502"/>
      <c r="II167" s="1502"/>
      <c r="IJ167" s="1502"/>
      <c r="IK167" s="1502"/>
      <c r="IL167" s="1502"/>
      <c r="IM167" s="1502"/>
      <c r="IN167" s="1502"/>
      <c r="IO167" s="1502"/>
      <c r="IP167" s="1502"/>
      <c r="IQ167" s="1502"/>
      <c r="IR167" s="1502"/>
      <c r="IS167" s="1502"/>
      <c r="IT167" s="1502"/>
      <c r="IU167" s="1502"/>
    </row>
    <row r="168" spans="1:255">
      <c r="A168" s="2093">
        <v>12</v>
      </c>
      <c r="B168" s="1484"/>
      <c r="C168" s="1484"/>
      <c r="D168" s="1484"/>
      <c r="E168" s="1826"/>
      <c r="F168" s="1483"/>
      <c r="G168" s="1484"/>
      <c r="H168" s="1484"/>
      <c r="I168" s="1484"/>
      <c r="J168" s="1484"/>
      <c r="K168" s="1798"/>
      <c r="L168" s="1798"/>
      <c r="M168" s="1837">
        <v>12</v>
      </c>
      <c r="N168" s="1483"/>
      <c r="O168" s="1798"/>
      <c r="P168" s="1798"/>
      <c r="Q168" s="1798"/>
      <c r="R168" s="1798">
        <f t="shared" si="3"/>
        <v>0</v>
      </c>
      <c r="S168" s="1837">
        <v>12</v>
      </c>
      <c r="T168" s="1502"/>
      <c r="U168" s="1502"/>
      <c r="V168" s="1502"/>
      <c r="W168" s="1502"/>
      <c r="X168" s="1502"/>
      <c r="Y168" s="1502"/>
      <c r="Z168" s="1502"/>
      <c r="AA168" s="1502"/>
      <c r="AB168" s="1502"/>
      <c r="AC168" s="1502"/>
      <c r="AD168" s="1502"/>
      <c r="AE168" s="1502"/>
      <c r="AF168" s="1502"/>
      <c r="AG168" s="1502"/>
      <c r="AH168" s="1502"/>
      <c r="AI168" s="1502"/>
      <c r="AJ168" s="1502"/>
      <c r="AK168" s="1502"/>
      <c r="AL168" s="1502"/>
      <c r="AM168" s="1502"/>
      <c r="AN168" s="1502"/>
      <c r="AO168" s="1502"/>
      <c r="AP168" s="1502"/>
      <c r="AQ168" s="1502"/>
      <c r="AR168" s="1502"/>
      <c r="AS168" s="1502"/>
      <c r="AT168" s="1502"/>
      <c r="AU168" s="1502"/>
      <c r="AV168" s="1502"/>
      <c r="AW168" s="1502"/>
      <c r="AX168" s="1502"/>
      <c r="AY168" s="1502"/>
      <c r="AZ168" s="1502"/>
      <c r="BA168" s="1502"/>
      <c r="BB168" s="1502"/>
      <c r="BC168" s="1502"/>
      <c r="BD168" s="1502"/>
      <c r="BE168" s="1502"/>
      <c r="BF168" s="1502"/>
      <c r="BG168" s="1502"/>
      <c r="BH168" s="1502"/>
      <c r="BI168" s="1502"/>
      <c r="BJ168" s="1502"/>
      <c r="BK168" s="1502"/>
      <c r="BL168" s="1502"/>
      <c r="BM168" s="1502"/>
      <c r="BN168" s="1502"/>
      <c r="BO168" s="1502"/>
      <c r="BP168" s="1502"/>
      <c r="BQ168" s="1502"/>
      <c r="BR168" s="1502"/>
      <c r="BS168" s="1502"/>
      <c r="BT168" s="1502"/>
      <c r="BU168" s="1502"/>
      <c r="BV168" s="1502"/>
      <c r="BW168" s="1502"/>
      <c r="BX168" s="1502"/>
      <c r="BY168" s="1502"/>
      <c r="BZ168" s="1502"/>
      <c r="CA168" s="1502"/>
      <c r="CB168" s="1502"/>
      <c r="CC168" s="1502"/>
      <c r="CD168" s="1502"/>
      <c r="CE168" s="1502"/>
      <c r="CF168" s="1502"/>
      <c r="CG168" s="1502"/>
      <c r="CH168" s="1502"/>
      <c r="CI168" s="1502"/>
      <c r="CJ168" s="1502"/>
      <c r="CK168" s="1502"/>
      <c r="CL168" s="1502"/>
      <c r="CM168" s="1502"/>
      <c r="CN168" s="1502"/>
      <c r="CO168" s="1502"/>
      <c r="CP168" s="1502"/>
      <c r="CQ168" s="1502"/>
      <c r="CR168" s="1502"/>
      <c r="CS168" s="1502"/>
      <c r="CT168" s="1502"/>
      <c r="CU168" s="1502"/>
      <c r="CV168" s="1502"/>
      <c r="CW168" s="1502"/>
      <c r="CX168" s="1502"/>
      <c r="CY168" s="1502"/>
      <c r="CZ168" s="1502"/>
      <c r="DA168" s="1502"/>
      <c r="DB168" s="1502"/>
      <c r="DC168" s="1502"/>
      <c r="DD168" s="1502"/>
      <c r="DE168" s="1502"/>
      <c r="DF168" s="1502"/>
      <c r="DG168" s="1502"/>
      <c r="DH168" s="1502"/>
      <c r="DI168" s="1502"/>
      <c r="DJ168" s="1502"/>
      <c r="DK168" s="1502"/>
      <c r="DL168" s="1502"/>
      <c r="DM168" s="1502"/>
      <c r="DN168" s="1502"/>
      <c r="DO168" s="1502"/>
      <c r="DP168" s="1502"/>
      <c r="DQ168" s="1502"/>
      <c r="DR168" s="1502"/>
      <c r="DS168" s="1502"/>
      <c r="DT168" s="1502"/>
      <c r="DU168" s="1502"/>
      <c r="DV168" s="1502"/>
      <c r="DW168" s="1502"/>
      <c r="DX168" s="1502"/>
      <c r="DY168" s="1502"/>
      <c r="DZ168" s="1502"/>
      <c r="EA168" s="1502"/>
      <c r="EB168" s="1502"/>
      <c r="EC168" s="1502"/>
      <c r="ED168" s="1502"/>
      <c r="EE168" s="1502"/>
      <c r="EF168" s="1502"/>
      <c r="EG168" s="1502"/>
      <c r="EH168" s="1502"/>
      <c r="EI168" s="1502"/>
      <c r="EJ168" s="1502"/>
      <c r="EK168" s="1502"/>
      <c r="EL168" s="1502"/>
      <c r="EM168" s="1502"/>
      <c r="EN168" s="1502"/>
      <c r="EO168" s="1502"/>
      <c r="EP168" s="1502"/>
      <c r="EQ168" s="1502"/>
      <c r="ER168" s="1502"/>
      <c r="ES168" s="1502"/>
      <c r="ET168" s="1502"/>
      <c r="EU168" s="1502"/>
      <c r="EV168" s="1502"/>
      <c r="EW168" s="1502"/>
      <c r="EX168" s="1502"/>
      <c r="EY168" s="1502"/>
      <c r="EZ168" s="1502"/>
      <c r="FA168" s="1502"/>
      <c r="FB168" s="1502"/>
      <c r="FC168" s="1502"/>
      <c r="FD168" s="1502"/>
      <c r="FE168" s="1502"/>
      <c r="FF168" s="1502"/>
      <c r="FG168" s="1502"/>
      <c r="FH168" s="1502"/>
      <c r="FI168" s="1502"/>
      <c r="FJ168" s="1502"/>
      <c r="FK168" s="1502"/>
      <c r="FL168" s="1502"/>
      <c r="FM168" s="1502"/>
      <c r="FN168" s="1502"/>
      <c r="FO168" s="1502"/>
      <c r="FP168" s="1502"/>
      <c r="FQ168" s="1502"/>
      <c r="FR168" s="1502"/>
      <c r="FS168" s="1502"/>
      <c r="FT168" s="1502"/>
      <c r="FU168" s="1502"/>
      <c r="FV168" s="1502"/>
      <c r="FW168" s="1502"/>
      <c r="FX168" s="1502"/>
      <c r="FY168" s="1502"/>
      <c r="FZ168" s="1502"/>
      <c r="GA168" s="1502"/>
      <c r="GB168" s="1502"/>
      <c r="GC168" s="1502"/>
      <c r="GD168" s="1502"/>
      <c r="GE168" s="1502"/>
      <c r="GF168" s="1502"/>
      <c r="GG168" s="1502"/>
      <c r="GH168" s="1502"/>
      <c r="GI168" s="1502"/>
      <c r="GJ168" s="1502"/>
      <c r="GK168" s="1502"/>
      <c r="GL168" s="1502"/>
      <c r="GM168" s="1502"/>
      <c r="GN168" s="1502"/>
      <c r="GO168" s="1502"/>
      <c r="GP168" s="1502"/>
      <c r="GQ168" s="1502"/>
      <c r="GR168" s="1502"/>
      <c r="GS168" s="1502"/>
      <c r="GT168" s="1502"/>
      <c r="GU168" s="1502"/>
      <c r="GV168" s="1502"/>
      <c r="GW168" s="1502"/>
      <c r="GX168" s="1502"/>
      <c r="GY168" s="1502"/>
      <c r="GZ168" s="1502"/>
      <c r="HA168" s="1502"/>
      <c r="HB168" s="1502"/>
      <c r="HC168" s="1502"/>
      <c r="HD168" s="1502"/>
      <c r="HE168" s="1502"/>
      <c r="HF168" s="1502"/>
      <c r="HG168" s="1502"/>
      <c r="HH168" s="1502"/>
      <c r="HI168" s="1502"/>
      <c r="HJ168" s="1502"/>
      <c r="HK168" s="1502"/>
      <c r="HL168" s="1502"/>
      <c r="HM168" s="1502"/>
      <c r="HN168" s="1502"/>
      <c r="HO168" s="1502"/>
      <c r="HP168" s="1502"/>
      <c r="HQ168" s="1502"/>
      <c r="HR168" s="1502"/>
      <c r="HS168" s="1502"/>
      <c r="HT168" s="1502"/>
      <c r="HU168" s="1502"/>
      <c r="HV168" s="1502"/>
      <c r="HW168" s="1502"/>
      <c r="HX168" s="1502"/>
      <c r="HY168" s="1502"/>
      <c r="HZ168" s="1502"/>
      <c r="IA168" s="1502"/>
      <c r="IB168" s="1502"/>
      <c r="IC168" s="1502"/>
      <c r="ID168" s="1502"/>
      <c r="IE168" s="1502"/>
      <c r="IF168" s="1502"/>
      <c r="IG168" s="1502"/>
      <c r="IH168" s="1502"/>
      <c r="II168" s="1502"/>
      <c r="IJ168" s="1502"/>
      <c r="IK168" s="1502"/>
      <c r="IL168" s="1502"/>
      <c r="IM168" s="1502"/>
      <c r="IN168" s="1502"/>
      <c r="IO168" s="1502"/>
      <c r="IP168" s="1502"/>
      <c r="IQ168" s="1502"/>
      <c r="IR168" s="1502"/>
      <c r="IS168" s="1502"/>
      <c r="IT168" s="1502"/>
      <c r="IU168" s="1502"/>
    </row>
    <row r="169" spans="1:255">
      <c r="A169" s="2093">
        <v>13</v>
      </c>
      <c r="B169" s="1484"/>
      <c r="C169" s="1484"/>
      <c r="D169" s="1484"/>
      <c r="E169" s="1826"/>
      <c r="F169" s="1483"/>
      <c r="G169" s="1484"/>
      <c r="H169" s="1484"/>
      <c r="I169" s="1484"/>
      <c r="J169" s="1484"/>
      <c r="K169" s="1798"/>
      <c r="L169" s="1798"/>
      <c r="M169" s="1837">
        <v>13</v>
      </c>
      <c r="N169" s="1483"/>
      <c r="O169" s="1798"/>
      <c r="P169" s="1798"/>
      <c r="Q169" s="1798"/>
      <c r="R169" s="1798">
        <f t="shared" si="3"/>
        <v>0</v>
      </c>
      <c r="S169" s="1837">
        <v>13</v>
      </c>
      <c r="T169" s="1502"/>
      <c r="U169" s="1502"/>
      <c r="V169" s="1502"/>
      <c r="W169" s="1502"/>
      <c r="X169" s="1502"/>
      <c r="Y169" s="1502"/>
      <c r="Z169" s="1502"/>
      <c r="AA169" s="1502"/>
      <c r="AB169" s="1502"/>
      <c r="AC169" s="1502"/>
      <c r="AD169" s="1502"/>
      <c r="AE169" s="1502"/>
      <c r="AF169" s="1502"/>
      <c r="AG169" s="1502"/>
      <c r="AH169" s="1502"/>
      <c r="AI169" s="1502"/>
      <c r="AJ169" s="1502"/>
      <c r="AK169" s="1502"/>
      <c r="AL169" s="1502"/>
      <c r="AM169" s="1502"/>
      <c r="AN169" s="1502"/>
      <c r="AO169" s="1502"/>
      <c r="AP169" s="1502"/>
      <c r="AQ169" s="1502"/>
      <c r="AR169" s="1502"/>
      <c r="AS169" s="1502"/>
      <c r="AT169" s="1502"/>
      <c r="AU169" s="1502"/>
      <c r="AV169" s="1502"/>
      <c r="AW169" s="1502"/>
      <c r="AX169" s="1502"/>
      <c r="AY169" s="1502"/>
      <c r="AZ169" s="1502"/>
      <c r="BA169" s="1502"/>
      <c r="BB169" s="1502"/>
      <c r="BC169" s="1502"/>
      <c r="BD169" s="1502"/>
      <c r="BE169" s="1502"/>
      <c r="BF169" s="1502"/>
      <c r="BG169" s="1502"/>
      <c r="BH169" s="1502"/>
      <c r="BI169" s="1502"/>
      <c r="BJ169" s="1502"/>
      <c r="BK169" s="1502"/>
      <c r="BL169" s="1502"/>
      <c r="BM169" s="1502"/>
      <c r="BN169" s="1502"/>
      <c r="BO169" s="1502"/>
      <c r="BP169" s="1502"/>
      <c r="BQ169" s="1502"/>
      <c r="BR169" s="1502"/>
      <c r="BS169" s="1502"/>
      <c r="BT169" s="1502"/>
      <c r="BU169" s="1502"/>
      <c r="BV169" s="1502"/>
      <c r="BW169" s="1502"/>
      <c r="BX169" s="1502"/>
      <c r="BY169" s="1502"/>
      <c r="BZ169" s="1502"/>
      <c r="CA169" s="1502"/>
      <c r="CB169" s="1502"/>
      <c r="CC169" s="1502"/>
      <c r="CD169" s="1502"/>
      <c r="CE169" s="1502"/>
      <c r="CF169" s="1502"/>
      <c r="CG169" s="1502"/>
      <c r="CH169" s="1502"/>
      <c r="CI169" s="1502"/>
      <c r="CJ169" s="1502"/>
      <c r="CK169" s="1502"/>
      <c r="CL169" s="1502"/>
      <c r="CM169" s="1502"/>
      <c r="CN169" s="1502"/>
      <c r="CO169" s="1502"/>
      <c r="CP169" s="1502"/>
      <c r="CQ169" s="1502"/>
      <c r="CR169" s="1502"/>
      <c r="CS169" s="1502"/>
      <c r="CT169" s="1502"/>
      <c r="CU169" s="1502"/>
      <c r="CV169" s="1502"/>
      <c r="CW169" s="1502"/>
      <c r="CX169" s="1502"/>
      <c r="CY169" s="1502"/>
      <c r="CZ169" s="1502"/>
      <c r="DA169" s="1502"/>
      <c r="DB169" s="1502"/>
      <c r="DC169" s="1502"/>
      <c r="DD169" s="1502"/>
      <c r="DE169" s="1502"/>
      <c r="DF169" s="1502"/>
      <c r="DG169" s="1502"/>
      <c r="DH169" s="1502"/>
      <c r="DI169" s="1502"/>
      <c r="DJ169" s="1502"/>
      <c r="DK169" s="1502"/>
      <c r="DL169" s="1502"/>
      <c r="DM169" s="1502"/>
      <c r="DN169" s="1502"/>
      <c r="DO169" s="1502"/>
      <c r="DP169" s="1502"/>
      <c r="DQ169" s="1502"/>
      <c r="DR169" s="1502"/>
      <c r="DS169" s="1502"/>
      <c r="DT169" s="1502"/>
      <c r="DU169" s="1502"/>
      <c r="DV169" s="1502"/>
      <c r="DW169" s="1502"/>
      <c r="DX169" s="1502"/>
      <c r="DY169" s="1502"/>
      <c r="DZ169" s="1502"/>
      <c r="EA169" s="1502"/>
      <c r="EB169" s="1502"/>
      <c r="EC169" s="1502"/>
      <c r="ED169" s="1502"/>
      <c r="EE169" s="1502"/>
      <c r="EF169" s="1502"/>
      <c r="EG169" s="1502"/>
      <c r="EH169" s="1502"/>
      <c r="EI169" s="1502"/>
      <c r="EJ169" s="1502"/>
      <c r="EK169" s="1502"/>
      <c r="EL169" s="1502"/>
      <c r="EM169" s="1502"/>
      <c r="EN169" s="1502"/>
      <c r="EO169" s="1502"/>
      <c r="EP169" s="1502"/>
      <c r="EQ169" s="1502"/>
      <c r="ER169" s="1502"/>
      <c r="ES169" s="1502"/>
      <c r="ET169" s="1502"/>
      <c r="EU169" s="1502"/>
      <c r="EV169" s="1502"/>
      <c r="EW169" s="1502"/>
      <c r="EX169" s="1502"/>
      <c r="EY169" s="1502"/>
      <c r="EZ169" s="1502"/>
      <c r="FA169" s="1502"/>
      <c r="FB169" s="1502"/>
      <c r="FC169" s="1502"/>
      <c r="FD169" s="1502"/>
      <c r="FE169" s="1502"/>
      <c r="FF169" s="1502"/>
      <c r="FG169" s="1502"/>
      <c r="FH169" s="1502"/>
      <c r="FI169" s="1502"/>
      <c r="FJ169" s="1502"/>
      <c r="FK169" s="1502"/>
      <c r="FL169" s="1502"/>
      <c r="FM169" s="1502"/>
      <c r="FN169" s="1502"/>
      <c r="FO169" s="1502"/>
      <c r="FP169" s="1502"/>
      <c r="FQ169" s="1502"/>
      <c r="FR169" s="1502"/>
      <c r="FS169" s="1502"/>
      <c r="FT169" s="1502"/>
      <c r="FU169" s="1502"/>
      <c r="FV169" s="1502"/>
      <c r="FW169" s="1502"/>
      <c r="FX169" s="1502"/>
      <c r="FY169" s="1502"/>
      <c r="FZ169" s="1502"/>
      <c r="GA169" s="1502"/>
      <c r="GB169" s="1502"/>
      <c r="GC169" s="1502"/>
      <c r="GD169" s="1502"/>
      <c r="GE169" s="1502"/>
      <c r="GF169" s="1502"/>
      <c r="GG169" s="1502"/>
      <c r="GH169" s="1502"/>
      <c r="GI169" s="1502"/>
      <c r="GJ169" s="1502"/>
      <c r="GK169" s="1502"/>
      <c r="GL169" s="1502"/>
      <c r="GM169" s="1502"/>
      <c r="GN169" s="1502"/>
      <c r="GO169" s="1502"/>
      <c r="GP169" s="1502"/>
      <c r="GQ169" s="1502"/>
      <c r="GR169" s="1502"/>
      <c r="GS169" s="1502"/>
      <c r="GT169" s="1502"/>
      <c r="GU169" s="1502"/>
      <c r="GV169" s="1502"/>
      <c r="GW169" s="1502"/>
      <c r="GX169" s="1502"/>
      <c r="GY169" s="1502"/>
      <c r="GZ169" s="1502"/>
      <c r="HA169" s="1502"/>
      <c r="HB169" s="1502"/>
      <c r="HC169" s="1502"/>
      <c r="HD169" s="1502"/>
      <c r="HE169" s="1502"/>
      <c r="HF169" s="1502"/>
      <c r="HG169" s="1502"/>
      <c r="HH169" s="1502"/>
      <c r="HI169" s="1502"/>
      <c r="HJ169" s="1502"/>
      <c r="HK169" s="1502"/>
      <c r="HL169" s="1502"/>
      <c r="HM169" s="1502"/>
      <c r="HN169" s="1502"/>
      <c r="HO169" s="1502"/>
      <c r="HP169" s="1502"/>
      <c r="HQ169" s="1502"/>
      <c r="HR169" s="1502"/>
      <c r="HS169" s="1502"/>
      <c r="HT169" s="1502"/>
      <c r="HU169" s="1502"/>
      <c r="HV169" s="1502"/>
      <c r="HW169" s="1502"/>
      <c r="HX169" s="1502"/>
      <c r="HY169" s="1502"/>
      <c r="HZ169" s="1502"/>
      <c r="IA169" s="1502"/>
      <c r="IB169" s="1502"/>
      <c r="IC169" s="1502"/>
      <c r="ID169" s="1502"/>
      <c r="IE169" s="1502"/>
      <c r="IF169" s="1502"/>
      <c r="IG169" s="1502"/>
      <c r="IH169" s="1502"/>
      <c r="II169" s="1502"/>
      <c r="IJ169" s="1502"/>
      <c r="IK169" s="1502"/>
      <c r="IL169" s="1502"/>
      <c r="IM169" s="1502"/>
      <c r="IN169" s="1502"/>
      <c r="IO169" s="1502"/>
      <c r="IP169" s="1502"/>
      <c r="IQ169" s="1502"/>
      <c r="IR169" s="1502"/>
      <c r="IS169" s="1502"/>
      <c r="IT169" s="1502"/>
      <c r="IU169" s="1502"/>
    </row>
    <row r="170" spans="1:255">
      <c r="A170" s="2093">
        <v>14</v>
      </c>
      <c r="B170" s="1484"/>
      <c r="C170" s="1484"/>
      <c r="D170" s="1484"/>
      <c r="E170" s="1826"/>
      <c r="F170" s="1483"/>
      <c r="G170" s="1484"/>
      <c r="H170" s="1484"/>
      <c r="I170" s="1484"/>
      <c r="J170" s="1484"/>
      <c r="K170" s="1798"/>
      <c r="L170" s="1798"/>
      <c r="M170" s="1837">
        <v>14</v>
      </c>
      <c r="N170" s="1483"/>
      <c r="O170" s="1798"/>
      <c r="P170" s="1798"/>
      <c r="Q170" s="1798"/>
      <c r="R170" s="1798">
        <f t="shared" si="3"/>
        <v>0</v>
      </c>
      <c r="S170" s="1837">
        <v>14</v>
      </c>
      <c r="T170" s="1502"/>
      <c r="U170" s="1502"/>
      <c r="V170" s="1502"/>
      <c r="W170" s="1502"/>
      <c r="X170" s="1502"/>
      <c r="Y170" s="1502"/>
      <c r="Z170" s="1502"/>
      <c r="AA170" s="1502"/>
      <c r="AB170" s="1502"/>
      <c r="AC170" s="1502"/>
      <c r="AD170" s="1502"/>
      <c r="AE170" s="1502"/>
      <c r="AF170" s="1502"/>
      <c r="AG170" s="1502"/>
      <c r="AH170" s="1502"/>
      <c r="AI170" s="1502"/>
      <c r="AJ170" s="1502"/>
      <c r="AK170" s="1502"/>
      <c r="AL170" s="1502"/>
      <c r="AM170" s="1502"/>
      <c r="AN170" s="1502"/>
      <c r="AO170" s="1502"/>
      <c r="AP170" s="1502"/>
      <c r="AQ170" s="1502"/>
      <c r="AR170" s="1502"/>
      <c r="AS170" s="1502"/>
      <c r="AT170" s="1502"/>
      <c r="AU170" s="1502"/>
      <c r="AV170" s="1502"/>
      <c r="AW170" s="1502"/>
      <c r="AX170" s="1502"/>
      <c r="AY170" s="1502"/>
      <c r="AZ170" s="1502"/>
      <c r="BA170" s="1502"/>
      <c r="BB170" s="1502"/>
      <c r="BC170" s="1502"/>
      <c r="BD170" s="1502"/>
      <c r="BE170" s="1502"/>
      <c r="BF170" s="1502"/>
      <c r="BG170" s="1502"/>
      <c r="BH170" s="1502"/>
      <c r="BI170" s="1502"/>
      <c r="BJ170" s="1502"/>
      <c r="BK170" s="1502"/>
      <c r="BL170" s="1502"/>
      <c r="BM170" s="1502"/>
      <c r="BN170" s="1502"/>
      <c r="BO170" s="1502"/>
      <c r="BP170" s="1502"/>
      <c r="BQ170" s="1502"/>
      <c r="BR170" s="1502"/>
      <c r="BS170" s="1502"/>
      <c r="BT170" s="1502"/>
      <c r="BU170" s="1502"/>
      <c r="BV170" s="1502"/>
      <c r="BW170" s="1502"/>
      <c r="BX170" s="1502"/>
      <c r="BY170" s="1502"/>
      <c r="BZ170" s="1502"/>
      <c r="CA170" s="1502"/>
      <c r="CB170" s="1502"/>
      <c r="CC170" s="1502"/>
      <c r="CD170" s="1502"/>
      <c r="CE170" s="1502"/>
      <c r="CF170" s="1502"/>
      <c r="CG170" s="1502"/>
      <c r="CH170" s="1502"/>
      <c r="CI170" s="1502"/>
      <c r="CJ170" s="1502"/>
      <c r="CK170" s="1502"/>
      <c r="CL170" s="1502"/>
      <c r="CM170" s="1502"/>
      <c r="CN170" s="1502"/>
      <c r="CO170" s="1502"/>
      <c r="CP170" s="1502"/>
      <c r="CQ170" s="1502"/>
      <c r="CR170" s="1502"/>
      <c r="CS170" s="1502"/>
      <c r="CT170" s="1502"/>
      <c r="CU170" s="1502"/>
      <c r="CV170" s="1502"/>
      <c r="CW170" s="1502"/>
      <c r="CX170" s="1502"/>
      <c r="CY170" s="1502"/>
      <c r="CZ170" s="1502"/>
      <c r="DA170" s="1502"/>
      <c r="DB170" s="1502"/>
      <c r="DC170" s="1502"/>
      <c r="DD170" s="1502"/>
      <c r="DE170" s="1502"/>
      <c r="DF170" s="1502"/>
      <c r="DG170" s="1502"/>
      <c r="DH170" s="1502"/>
      <c r="DI170" s="1502"/>
      <c r="DJ170" s="1502"/>
      <c r="DK170" s="1502"/>
      <c r="DL170" s="1502"/>
      <c r="DM170" s="1502"/>
      <c r="DN170" s="1502"/>
      <c r="DO170" s="1502"/>
      <c r="DP170" s="1502"/>
      <c r="DQ170" s="1502"/>
      <c r="DR170" s="1502"/>
      <c r="DS170" s="1502"/>
      <c r="DT170" s="1502"/>
      <c r="DU170" s="1502"/>
      <c r="DV170" s="1502"/>
      <c r="DW170" s="1502"/>
      <c r="DX170" s="1502"/>
      <c r="DY170" s="1502"/>
      <c r="DZ170" s="1502"/>
      <c r="EA170" s="1502"/>
      <c r="EB170" s="1502"/>
      <c r="EC170" s="1502"/>
      <c r="ED170" s="1502"/>
      <c r="EE170" s="1502"/>
      <c r="EF170" s="1502"/>
      <c r="EG170" s="1502"/>
      <c r="EH170" s="1502"/>
      <c r="EI170" s="1502"/>
      <c r="EJ170" s="1502"/>
      <c r="EK170" s="1502"/>
      <c r="EL170" s="1502"/>
      <c r="EM170" s="1502"/>
      <c r="EN170" s="1502"/>
      <c r="EO170" s="1502"/>
      <c r="EP170" s="1502"/>
      <c r="EQ170" s="1502"/>
      <c r="ER170" s="1502"/>
      <c r="ES170" s="1502"/>
      <c r="ET170" s="1502"/>
      <c r="EU170" s="1502"/>
      <c r="EV170" s="1502"/>
      <c r="EW170" s="1502"/>
      <c r="EX170" s="1502"/>
      <c r="EY170" s="1502"/>
      <c r="EZ170" s="1502"/>
      <c r="FA170" s="1502"/>
      <c r="FB170" s="1502"/>
      <c r="FC170" s="1502"/>
      <c r="FD170" s="1502"/>
      <c r="FE170" s="1502"/>
      <c r="FF170" s="1502"/>
      <c r="FG170" s="1502"/>
      <c r="FH170" s="1502"/>
      <c r="FI170" s="1502"/>
      <c r="FJ170" s="1502"/>
      <c r="FK170" s="1502"/>
      <c r="FL170" s="1502"/>
      <c r="FM170" s="1502"/>
      <c r="FN170" s="1502"/>
      <c r="FO170" s="1502"/>
      <c r="FP170" s="1502"/>
      <c r="FQ170" s="1502"/>
      <c r="FR170" s="1502"/>
      <c r="FS170" s="1502"/>
      <c r="FT170" s="1502"/>
      <c r="FU170" s="1502"/>
      <c r="FV170" s="1502"/>
      <c r="FW170" s="1502"/>
      <c r="FX170" s="1502"/>
      <c r="FY170" s="1502"/>
      <c r="FZ170" s="1502"/>
      <c r="GA170" s="1502"/>
      <c r="GB170" s="1502"/>
      <c r="GC170" s="1502"/>
      <c r="GD170" s="1502"/>
      <c r="GE170" s="1502"/>
      <c r="GF170" s="1502"/>
      <c r="GG170" s="1502"/>
      <c r="GH170" s="1502"/>
      <c r="GI170" s="1502"/>
      <c r="GJ170" s="1502"/>
      <c r="GK170" s="1502"/>
      <c r="GL170" s="1502"/>
      <c r="GM170" s="1502"/>
      <c r="GN170" s="1502"/>
      <c r="GO170" s="1502"/>
      <c r="GP170" s="1502"/>
      <c r="GQ170" s="1502"/>
      <c r="GR170" s="1502"/>
      <c r="GS170" s="1502"/>
      <c r="GT170" s="1502"/>
      <c r="GU170" s="1502"/>
      <c r="GV170" s="1502"/>
      <c r="GW170" s="1502"/>
      <c r="GX170" s="1502"/>
      <c r="GY170" s="1502"/>
      <c r="GZ170" s="1502"/>
      <c r="HA170" s="1502"/>
      <c r="HB170" s="1502"/>
      <c r="HC170" s="1502"/>
      <c r="HD170" s="1502"/>
      <c r="HE170" s="1502"/>
      <c r="HF170" s="1502"/>
      <c r="HG170" s="1502"/>
      <c r="HH170" s="1502"/>
      <c r="HI170" s="1502"/>
      <c r="HJ170" s="1502"/>
      <c r="HK170" s="1502"/>
      <c r="HL170" s="1502"/>
      <c r="HM170" s="1502"/>
      <c r="HN170" s="1502"/>
      <c r="HO170" s="1502"/>
      <c r="HP170" s="1502"/>
      <c r="HQ170" s="1502"/>
      <c r="HR170" s="1502"/>
      <c r="HS170" s="1502"/>
      <c r="HT170" s="1502"/>
      <c r="HU170" s="1502"/>
      <c r="HV170" s="1502"/>
      <c r="HW170" s="1502"/>
      <c r="HX170" s="1502"/>
      <c r="HY170" s="1502"/>
      <c r="HZ170" s="1502"/>
      <c r="IA170" s="1502"/>
      <c r="IB170" s="1502"/>
      <c r="IC170" s="1502"/>
      <c r="ID170" s="1502"/>
      <c r="IE170" s="1502"/>
      <c r="IF170" s="1502"/>
      <c r="IG170" s="1502"/>
      <c r="IH170" s="1502"/>
      <c r="II170" s="1502"/>
      <c r="IJ170" s="1502"/>
      <c r="IK170" s="1502"/>
      <c r="IL170" s="1502"/>
      <c r="IM170" s="1502"/>
      <c r="IN170" s="1502"/>
      <c r="IO170" s="1502"/>
      <c r="IP170" s="1502"/>
      <c r="IQ170" s="1502"/>
      <c r="IR170" s="1502"/>
      <c r="IS170" s="1502"/>
      <c r="IT170" s="1502"/>
      <c r="IU170" s="1502"/>
    </row>
    <row r="171" spans="1:255">
      <c r="A171" s="2093">
        <v>15</v>
      </c>
      <c r="B171" s="1484"/>
      <c r="C171" s="1484"/>
      <c r="D171" s="1484"/>
      <c r="E171" s="1826"/>
      <c r="F171" s="1483"/>
      <c r="G171" s="1484"/>
      <c r="H171" s="1484"/>
      <c r="I171" s="1484"/>
      <c r="J171" s="1484"/>
      <c r="K171" s="1798"/>
      <c r="L171" s="1798"/>
      <c r="M171" s="1837">
        <v>15</v>
      </c>
      <c r="N171" s="1483"/>
      <c r="O171" s="1798"/>
      <c r="P171" s="1798"/>
      <c r="Q171" s="1798"/>
      <c r="R171" s="1798">
        <f t="shared" si="3"/>
        <v>0</v>
      </c>
      <c r="S171" s="1837">
        <v>15</v>
      </c>
      <c r="T171" s="1502"/>
      <c r="U171" s="1502"/>
      <c r="V171" s="1502"/>
      <c r="W171" s="1502"/>
      <c r="X171" s="1502"/>
      <c r="Y171" s="1502"/>
      <c r="Z171" s="1502"/>
      <c r="AA171" s="1502"/>
      <c r="AB171" s="1502"/>
      <c r="AC171" s="1502"/>
      <c r="AD171" s="1502"/>
      <c r="AE171" s="1502"/>
      <c r="AF171" s="1502"/>
      <c r="AG171" s="1502"/>
      <c r="AH171" s="1502"/>
      <c r="AI171" s="1502"/>
      <c r="AJ171" s="1502"/>
      <c r="AK171" s="1502"/>
      <c r="AL171" s="1502"/>
      <c r="AM171" s="1502"/>
      <c r="AN171" s="1502"/>
      <c r="AO171" s="1502"/>
      <c r="AP171" s="1502"/>
      <c r="AQ171" s="1502"/>
      <c r="AR171" s="1502"/>
      <c r="AS171" s="1502"/>
      <c r="AT171" s="1502"/>
      <c r="AU171" s="1502"/>
      <c r="AV171" s="1502"/>
      <c r="AW171" s="1502"/>
      <c r="AX171" s="1502"/>
      <c r="AY171" s="1502"/>
      <c r="AZ171" s="1502"/>
      <c r="BA171" s="1502"/>
      <c r="BB171" s="1502"/>
      <c r="BC171" s="1502"/>
      <c r="BD171" s="1502"/>
      <c r="BE171" s="1502"/>
      <c r="BF171" s="1502"/>
      <c r="BG171" s="1502"/>
      <c r="BH171" s="1502"/>
      <c r="BI171" s="1502"/>
      <c r="BJ171" s="1502"/>
      <c r="BK171" s="1502"/>
      <c r="BL171" s="1502"/>
      <c r="BM171" s="1502"/>
      <c r="BN171" s="1502"/>
      <c r="BO171" s="1502"/>
      <c r="BP171" s="1502"/>
      <c r="BQ171" s="1502"/>
      <c r="BR171" s="1502"/>
      <c r="BS171" s="1502"/>
      <c r="BT171" s="1502"/>
      <c r="BU171" s="1502"/>
      <c r="BV171" s="1502"/>
      <c r="BW171" s="1502"/>
      <c r="BX171" s="1502"/>
      <c r="BY171" s="1502"/>
      <c r="BZ171" s="1502"/>
      <c r="CA171" s="1502"/>
      <c r="CB171" s="1502"/>
      <c r="CC171" s="1502"/>
      <c r="CD171" s="1502"/>
      <c r="CE171" s="1502"/>
      <c r="CF171" s="1502"/>
      <c r="CG171" s="1502"/>
      <c r="CH171" s="1502"/>
      <c r="CI171" s="1502"/>
      <c r="CJ171" s="1502"/>
      <c r="CK171" s="1502"/>
      <c r="CL171" s="1502"/>
      <c r="CM171" s="1502"/>
      <c r="CN171" s="1502"/>
      <c r="CO171" s="1502"/>
      <c r="CP171" s="1502"/>
      <c r="CQ171" s="1502"/>
      <c r="CR171" s="1502"/>
      <c r="CS171" s="1502"/>
      <c r="CT171" s="1502"/>
      <c r="CU171" s="1502"/>
      <c r="CV171" s="1502"/>
      <c r="CW171" s="1502"/>
      <c r="CX171" s="1502"/>
      <c r="CY171" s="1502"/>
      <c r="CZ171" s="1502"/>
      <c r="DA171" s="1502"/>
      <c r="DB171" s="1502"/>
      <c r="DC171" s="1502"/>
      <c r="DD171" s="1502"/>
      <c r="DE171" s="1502"/>
      <c r="DF171" s="1502"/>
      <c r="DG171" s="1502"/>
      <c r="DH171" s="1502"/>
      <c r="DI171" s="1502"/>
      <c r="DJ171" s="1502"/>
      <c r="DK171" s="1502"/>
      <c r="DL171" s="1502"/>
      <c r="DM171" s="1502"/>
      <c r="DN171" s="1502"/>
      <c r="DO171" s="1502"/>
      <c r="DP171" s="1502"/>
      <c r="DQ171" s="1502"/>
      <c r="DR171" s="1502"/>
      <c r="DS171" s="1502"/>
      <c r="DT171" s="1502"/>
      <c r="DU171" s="1502"/>
      <c r="DV171" s="1502"/>
      <c r="DW171" s="1502"/>
      <c r="DX171" s="1502"/>
      <c r="DY171" s="1502"/>
      <c r="DZ171" s="1502"/>
      <c r="EA171" s="1502"/>
      <c r="EB171" s="1502"/>
      <c r="EC171" s="1502"/>
      <c r="ED171" s="1502"/>
      <c r="EE171" s="1502"/>
      <c r="EF171" s="1502"/>
      <c r="EG171" s="1502"/>
      <c r="EH171" s="1502"/>
      <c r="EI171" s="1502"/>
      <c r="EJ171" s="1502"/>
      <c r="EK171" s="1502"/>
      <c r="EL171" s="1502"/>
      <c r="EM171" s="1502"/>
      <c r="EN171" s="1502"/>
      <c r="EO171" s="1502"/>
      <c r="EP171" s="1502"/>
      <c r="EQ171" s="1502"/>
      <c r="ER171" s="1502"/>
      <c r="ES171" s="1502"/>
      <c r="ET171" s="1502"/>
      <c r="EU171" s="1502"/>
      <c r="EV171" s="1502"/>
      <c r="EW171" s="1502"/>
      <c r="EX171" s="1502"/>
      <c r="EY171" s="1502"/>
      <c r="EZ171" s="1502"/>
      <c r="FA171" s="1502"/>
      <c r="FB171" s="1502"/>
      <c r="FC171" s="1502"/>
      <c r="FD171" s="1502"/>
      <c r="FE171" s="1502"/>
      <c r="FF171" s="1502"/>
      <c r="FG171" s="1502"/>
      <c r="FH171" s="1502"/>
      <c r="FI171" s="1502"/>
      <c r="FJ171" s="1502"/>
      <c r="FK171" s="1502"/>
      <c r="FL171" s="1502"/>
      <c r="FM171" s="1502"/>
      <c r="FN171" s="1502"/>
      <c r="FO171" s="1502"/>
      <c r="FP171" s="1502"/>
      <c r="FQ171" s="1502"/>
      <c r="FR171" s="1502"/>
      <c r="FS171" s="1502"/>
      <c r="FT171" s="1502"/>
      <c r="FU171" s="1502"/>
      <c r="FV171" s="1502"/>
      <c r="FW171" s="1502"/>
      <c r="FX171" s="1502"/>
      <c r="FY171" s="1502"/>
      <c r="FZ171" s="1502"/>
      <c r="GA171" s="1502"/>
      <c r="GB171" s="1502"/>
      <c r="GC171" s="1502"/>
      <c r="GD171" s="1502"/>
      <c r="GE171" s="1502"/>
      <c r="GF171" s="1502"/>
      <c r="GG171" s="1502"/>
      <c r="GH171" s="1502"/>
      <c r="GI171" s="1502"/>
      <c r="GJ171" s="1502"/>
      <c r="GK171" s="1502"/>
      <c r="GL171" s="1502"/>
      <c r="GM171" s="1502"/>
      <c r="GN171" s="1502"/>
      <c r="GO171" s="1502"/>
      <c r="GP171" s="1502"/>
      <c r="GQ171" s="1502"/>
      <c r="GR171" s="1502"/>
      <c r="GS171" s="1502"/>
      <c r="GT171" s="1502"/>
      <c r="GU171" s="1502"/>
      <c r="GV171" s="1502"/>
      <c r="GW171" s="1502"/>
      <c r="GX171" s="1502"/>
      <c r="GY171" s="1502"/>
      <c r="GZ171" s="1502"/>
      <c r="HA171" s="1502"/>
      <c r="HB171" s="1502"/>
      <c r="HC171" s="1502"/>
      <c r="HD171" s="1502"/>
      <c r="HE171" s="1502"/>
      <c r="HF171" s="1502"/>
      <c r="HG171" s="1502"/>
      <c r="HH171" s="1502"/>
      <c r="HI171" s="1502"/>
      <c r="HJ171" s="1502"/>
      <c r="HK171" s="1502"/>
      <c r="HL171" s="1502"/>
      <c r="HM171" s="1502"/>
      <c r="HN171" s="1502"/>
      <c r="HO171" s="1502"/>
      <c r="HP171" s="1502"/>
      <c r="HQ171" s="1502"/>
      <c r="HR171" s="1502"/>
      <c r="HS171" s="1502"/>
      <c r="HT171" s="1502"/>
      <c r="HU171" s="1502"/>
      <c r="HV171" s="1502"/>
      <c r="HW171" s="1502"/>
      <c r="HX171" s="1502"/>
      <c r="HY171" s="1502"/>
      <c r="HZ171" s="1502"/>
      <c r="IA171" s="1502"/>
      <c r="IB171" s="1502"/>
      <c r="IC171" s="1502"/>
      <c r="ID171" s="1502"/>
      <c r="IE171" s="1502"/>
      <c r="IF171" s="1502"/>
      <c r="IG171" s="1502"/>
      <c r="IH171" s="1502"/>
      <c r="II171" s="1502"/>
      <c r="IJ171" s="1502"/>
      <c r="IK171" s="1502"/>
      <c r="IL171" s="1502"/>
      <c r="IM171" s="1502"/>
      <c r="IN171" s="1502"/>
      <c r="IO171" s="1502"/>
      <c r="IP171" s="1502"/>
      <c r="IQ171" s="1502"/>
      <c r="IR171" s="1502"/>
      <c r="IS171" s="1502"/>
      <c r="IT171" s="1502"/>
      <c r="IU171" s="1502"/>
    </row>
    <row r="172" spans="1:255">
      <c r="A172" s="2093">
        <v>16</v>
      </c>
      <c r="B172" s="1484"/>
      <c r="C172" s="1484"/>
      <c r="D172" s="1484"/>
      <c r="E172" s="1826"/>
      <c r="F172" s="1483"/>
      <c r="G172" s="1484"/>
      <c r="H172" s="1484"/>
      <c r="I172" s="1484"/>
      <c r="J172" s="1484"/>
      <c r="K172" s="1798"/>
      <c r="L172" s="1798"/>
      <c r="M172" s="1837">
        <v>16</v>
      </c>
      <c r="N172" s="1483"/>
      <c r="O172" s="1798"/>
      <c r="P172" s="1798"/>
      <c r="Q172" s="1798"/>
      <c r="R172" s="1798">
        <f t="shared" si="3"/>
        <v>0</v>
      </c>
      <c r="S172" s="1837">
        <v>16</v>
      </c>
      <c r="T172" s="1502"/>
      <c r="U172" s="1502"/>
      <c r="V172" s="1502"/>
      <c r="W172" s="1502"/>
      <c r="X172" s="1502"/>
      <c r="Y172" s="1502"/>
      <c r="Z172" s="1502"/>
      <c r="AA172" s="1502"/>
      <c r="AB172" s="1502"/>
      <c r="AC172" s="1502"/>
      <c r="AD172" s="1502"/>
      <c r="AE172" s="1502"/>
      <c r="AF172" s="1502"/>
      <c r="AG172" s="1502"/>
      <c r="AH172" s="1502"/>
      <c r="AI172" s="1502"/>
      <c r="AJ172" s="1502"/>
      <c r="AK172" s="1502"/>
      <c r="AL172" s="1502"/>
      <c r="AM172" s="1502"/>
      <c r="AN172" s="1502"/>
      <c r="AO172" s="1502"/>
      <c r="AP172" s="1502"/>
      <c r="AQ172" s="1502"/>
      <c r="AR172" s="1502"/>
      <c r="AS172" s="1502"/>
      <c r="AT172" s="1502"/>
      <c r="AU172" s="1502"/>
      <c r="AV172" s="1502"/>
      <c r="AW172" s="1502"/>
      <c r="AX172" s="1502"/>
      <c r="AY172" s="1502"/>
      <c r="AZ172" s="1502"/>
      <c r="BA172" s="1502"/>
      <c r="BB172" s="1502"/>
      <c r="BC172" s="1502"/>
      <c r="BD172" s="1502"/>
      <c r="BE172" s="1502"/>
      <c r="BF172" s="1502"/>
      <c r="BG172" s="1502"/>
      <c r="BH172" s="1502"/>
      <c r="BI172" s="1502"/>
      <c r="BJ172" s="1502"/>
      <c r="BK172" s="1502"/>
      <c r="BL172" s="1502"/>
      <c r="BM172" s="1502"/>
      <c r="BN172" s="1502"/>
      <c r="BO172" s="1502"/>
      <c r="BP172" s="1502"/>
      <c r="BQ172" s="1502"/>
      <c r="BR172" s="1502"/>
      <c r="BS172" s="1502"/>
      <c r="BT172" s="1502"/>
      <c r="BU172" s="1502"/>
      <c r="BV172" s="1502"/>
      <c r="BW172" s="1502"/>
      <c r="BX172" s="1502"/>
      <c r="BY172" s="1502"/>
      <c r="BZ172" s="1502"/>
      <c r="CA172" s="1502"/>
      <c r="CB172" s="1502"/>
      <c r="CC172" s="1502"/>
      <c r="CD172" s="1502"/>
      <c r="CE172" s="1502"/>
      <c r="CF172" s="1502"/>
      <c r="CG172" s="1502"/>
      <c r="CH172" s="1502"/>
      <c r="CI172" s="1502"/>
      <c r="CJ172" s="1502"/>
      <c r="CK172" s="1502"/>
      <c r="CL172" s="1502"/>
      <c r="CM172" s="1502"/>
      <c r="CN172" s="1502"/>
      <c r="CO172" s="1502"/>
      <c r="CP172" s="1502"/>
      <c r="CQ172" s="1502"/>
      <c r="CR172" s="1502"/>
      <c r="CS172" s="1502"/>
      <c r="CT172" s="1502"/>
      <c r="CU172" s="1502"/>
      <c r="CV172" s="1502"/>
      <c r="CW172" s="1502"/>
      <c r="CX172" s="1502"/>
      <c r="CY172" s="1502"/>
      <c r="CZ172" s="1502"/>
      <c r="DA172" s="1502"/>
      <c r="DB172" s="1502"/>
      <c r="DC172" s="1502"/>
      <c r="DD172" s="1502"/>
      <c r="DE172" s="1502"/>
      <c r="DF172" s="1502"/>
      <c r="DG172" s="1502"/>
      <c r="DH172" s="1502"/>
      <c r="DI172" s="1502"/>
      <c r="DJ172" s="1502"/>
      <c r="DK172" s="1502"/>
      <c r="DL172" s="1502"/>
      <c r="DM172" s="1502"/>
      <c r="DN172" s="1502"/>
      <c r="DO172" s="1502"/>
      <c r="DP172" s="1502"/>
      <c r="DQ172" s="1502"/>
      <c r="DR172" s="1502"/>
      <c r="DS172" s="1502"/>
      <c r="DT172" s="1502"/>
      <c r="DU172" s="1502"/>
      <c r="DV172" s="1502"/>
      <c r="DW172" s="1502"/>
      <c r="DX172" s="1502"/>
      <c r="DY172" s="1502"/>
      <c r="DZ172" s="1502"/>
      <c r="EA172" s="1502"/>
      <c r="EB172" s="1502"/>
      <c r="EC172" s="1502"/>
      <c r="ED172" s="1502"/>
      <c r="EE172" s="1502"/>
      <c r="EF172" s="1502"/>
      <c r="EG172" s="1502"/>
      <c r="EH172" s="1502"/>
      <c r="EI172" s="1502"/>
      <c r="EJ172" s="1502"/>
      <c r="EK172" s="1502"/>
      <c r="EL172" s="1502"/>
      <c r="EM172" s="1502"/>
      <c r="EN172" s="1502"/>
      <c r="EO172" s="1502"/>
      <c r="EP172" s="1502"/>
      <c r="EQ172" s="1502"/>
      <c r="ER172" s="1502"/>
      <c r="ES172" s="1502"/>
      <c r="ET172" s="1502"/>
      <c r="EU172" s="1502"/>
      <c r="EV172" s="1502"/>
      <c r="EW172" s="1502"/>
      <c r="EX172" s="1502"/>
      <c r="EY172" s="1502"/>
      <c r="EZ172" s="1502"/>
      <c r="FA172" s="1502"/>
      <c r="FB172" s="1502"/>
      <c r="FC172" s="1502"/>
      <c r="FD172" s="1502"/>
      <c r="FE172" s="1502"/>
      <c r="FF172" s="1502"/>
      <c r="FG172" s="1502"/>
      <c r="FH172" s="1502"/>
      <c r="FI172" s="1502"/>
      <c r="FJ172" s="1502"/>
      <c r="FK172" s="1502"/>
      <c r="FL172" s="1502"/>
      <c r="FM172" s="1502"/>
      <c r="FN172" s="1502"/>
      <c r="FO172" s="1502"/>
      <c r="FP172" s="1502"/>
      <c r="FQ172" s="1502"/>
      <c r="FR172" s="1502"/>
      <c r="FS172" s="1502"/>
      <c r="FT172" s="1502"/>
      <c r="FU172" s="1502"/>
      <c r="FV172" s="1502"/>
      <c r="FW172" s="1502"/>
      <c r="FX172" s="1502"/>
      <c r="FY172" s="1502"/>
      <c r="FZ172" s="1502"/>
      <c r="GA172" s="1502"/>
      <c r="GB172" s="1502"/>
      <c r="GC172" s="1502"/>
      <c r="GD172" s="1502"/>
      <c r="GE172" s="1502"/>
      <c r="GF172" s="1502"/>
      <c r="GG172" s="1502"/>
      <c r="GH172" s="1502"/>
      <c r="GI172" s="1502"/>
      <c r="GJ172" s="1502"/>
      <c r="GK172" s="1502"/>
      <c r="GL172" s="1502"/>
      <c r="GM172" s="1502"/>
      <c r="GN172" s="1502"/>
      <c r="GO172" s="1502"/>
      <c r="GP172" s="1502"/>
      <c r="GQ172" s="1502"/>
      <c r="GR172" s="1502"/>
      <c r="GS172" s="1502"/>
      <c r="GT172" s="1502"/>
      <c r="GU172" s="1502"/>
      <c r="GV172" s="1502"/>
      <c r="GW172" s="1502"/>
      <c r="GX172" s="1502"/>
      <c r="GY172" s="1502"/>
      <c r="GZ172" s="1502"/>
      <c r="HA172" s="1502"/>
      <c r="HB172" s="1502"/>
      <c r="HC172" s="1502"/>
      <c r="HD172" s="1502"/>
      <c r="HE172" s="1502"/>
      <c r="HF172" s="1502"/>
      <c r="HG172" s="1502"/>
      <c r="HH172" s="1502"/>
      <c r="HI172" s="1502"/>
      <c r="HJ172" s="1502"/>
      <c r="HK172" s="1502"/>
      <c r="HL172" s="1502"/>
      <c r="HM172" s="1502"/>
      <c r="HN172" s="1502"/>
      <c r="HO172" s="1502"/>
      <c r="HP172" s="1502"/>
      <c r="HQ172" s="1502"/>
      <c r="HR172" s="1502"/>
      <c r="HS172" s="1502"/>
      <c r="HT172" s="1502"/>
      <c r="HU172" s="1502"/>
      <c r="HV172" s="1502"/>
      <c r="HW172" s="1502"/>
      <c r="HX172" s="1502"/>
      <c r="HY172" s="1502"/>
      <c r="HZ172" s="1502"/>
      <c r="IA172" s="1502"/>
      <c r="IB172" s="1502"/>
      <c r="IC172" s="1502"/>
      <c r="ID172" s="1502"/>
      <c r="IE172" s="1502"/>
      <c r="IF172" s="1502"/>
      <c r="IG172" s="1502"/>
      <c r="IH172" s="1502"/>
      <c r="II172" s="1502"/>
      <c r="IJ172" s="1502"/>
      <c r="IK172" s="1502"/>
      <c r="IL172" s="1502"/>
      <c r="IM172" s="1502"/>
      <c r="IN172" s="1502"/>
      <c r="IO172" s="1502"/>
      <c r="IP172" s="1502"/>
      <c r="IQ172" s="1502"/>
      <c r="IR172" s="1502"/>
      <c r="IS172" s="1502"/>
      <c r="IT172" s="1502"/>
      <c r="IU172" s="1502"/>
    </row>
    <row r="173" spans="1:255">
      <c r="A173" s="2093">
        <v>17</v>
      </c>
      <c r="B173" s="1484"/>
      <c r="C173" s="1484"/>
      <c r="D173" s="1484"/>
      <c r="E173" s="1826"/>
      <c r="F173" s="1483"/>
      <c r="G173" s="1484"/>
      <c r="H173" s="1484"/>
      <c r="I173" s="1484"/>
      <c r="J173" s="1484"/>
      <c r="K173" s="1798"/>
      <c r="L173" s="1798"/>
      <c r="M173" s="1837">
        <v>17</v>
      </c>
      <c r="N173" s="1483"/>
      <c r="O173" s="1798"/>
      <c r="P173" s="1798"/>
      <c r="Q173" s="1798"/>
      <c r="R173" s="1798">
        <f t="shared" si="3"/>
        <v>0</v>
      </c>
      <c r="S173" s="1837">
        <v>17</v>
      </c>
      <c r="T173" s="1502"/>
      <c r="U173" s="1502"/>
      <c r="V173" s="1502"/>
      <c r="W173" s="1502"/>
      <c r="X173" s="1502"/>
      <c r="Y173" s="1502"/>
      <c r="Z173" s="1502"/>
      <c r="AA173" s="1502"/>
      <c r="AB173" s="1502"/>
      <c r="AC173" s="1502"/>
      <c r="AD173" s="1502"/>
      <c r="AE173" s="1502"/>
      <c r="AF173" s="1502"/>
      <c r="AG173" s="1502"/>
      <c r="AH173" s="1502"/>
      <c r="AI173" s="1502"/>
      <c r="AJ173" s="1502"/>
      <c r="AK173" s="1502"/>
      <c r="AL173" s="1502"/>
      <c r="AM173" s="1502"/>
      <c r="AN173" s="1502"/>
      <c r="AO173" s="1502"/>
      <c r="AP173" s="1502"/>
      <c r="AQ173" s="1502"/>
      <c r="AR173" s="1502"/>
      <c r="AS173" s="1502"/>
      <c r="AT173" s="1502"/>
      <c r="AU173" s="1502"/>
      <c r="AV173" s="1502"/>
      <c r="AW173" s="1502"/>
      <c r="AX173" s="1502"/>
      <c r="AY173" s="1502"/>
      <c r="AZ173" s="1502"/>
      <c r="BA173" s="1502"/>
      <c r="BB173" s="1502"/>
      <c r="BC173" s="1502"/>
      <c r="BD173" s="1502"/>
      <c r="BE173" s="1502"/>
      <c r="BF173" s="1502"/>
      <c r="BG173" s="1502"/>
      <c r="BH173" s="1502"/>
      <c r="BI173" s="1502"/>
      <c r="BJ173" s="1502"/>
      <c r="BK173" s="1502"/>
      <c r="BL173" s="1502"/>
      <c r="BM173" s="1502"/>
      <c r="BN173" s="1502"/>
      <c r="BO173" s="1502"/>
      <c r="BP173" s="1502"/>
      <c r="BQ173" s="1502"/>
      <c r="BR173" s="1502"/>
      <c r="BS173" s="1502"/>
      <c r="BT173" s="1502"/>
      <c r="BU173" s="1502"/>
      <c r="BV173" s="1502"/>
      <c r="BW173" s="1502"/>
      <c r="BX173" s="1502"/>
      <c r="BY173" s="1502"/>
      <c r="BZ173" s="1502"/>
      <c r="CA173" s="1502"/>
      <c r="CB173" s="1502"/>
      <c r="CC173" s="1502"/>
      <c r="CD173" s="1502"/>
      <c r="CE173" s="1502"/>
      <c r="CF173" s="1502"/>
      <c r="CG173" s="1502"/>
      <c r="CH173" s="1502"/>
      <c r="CI173" s="1502"/>
      <c r="CJ173" s="1502"/>
      <c r="CK173" s="1502"/>
      <c r="CL173" s="1502"/>
      <c r="CM173" s="1502"/>
      <c r="CN173" s="1502"/>
      <c r="CO173" s="1502"/>
      <c r="CP173" s="1502"/>
      <c r="CQ173" s="1502"/>
      <c r="CR173" s="1502"/>
      <c r="CS173" s="1502"/>
      <c r="CT173" s="1502"/>
      <c r="CU173" s="1502"/>
      <c r="CV173" s="1502"/>
      <c r="CW173" s="1502"/>
      <c r="CX173" s="1502"/>
      <c r="CY173" s="1502"/>
      <c r="CZ173" s="1502"/>
      <c r="DA173" s="1502"/>
      <c r="DB173" s="1502"/>
      <c r="DC173" s="1502"/>
      <c r="DD173" s="1502"/>
      <c r="DE173" s="1502"/>
      <c r="DF173" s="1502"/>
      <c r="DG173" s="1502"/>
      <c r="DH173" s="1502"/>
      <c r="DI173" s="1502"/>
      <c r="DJ173" s="1502"/>
      <c r="DK173" s="1502"/>
      <c r="DL173" s="1502"/>
      <c r="DM173" s="1502"/>
      <c r="DN173" s="1502"/>
      <c r="DO173" s="1502"/>
      <c r="DP173" s="1502"/>
      <c r="DQ173" s="1502"/>
      <c r="DR173" s="1502"/>
      <c r="DS173" s="1502"/>
      <c r="DT173" s="1502"/>
      <c r="DU173" s="1502"/>
      <c r="DV173" s="1502"/>
      <c r="DW173" s="1502"/>
      <c r="DX173" s="1502"/>
      <c r="DY173" s="1502"/>
      <c r="DZ173" s="1502"/>
      <c r="EA173" s="1502"/>
      <c r="EB173" s="1502"/>
      <c r="EC173" s="1502"/>
      <c r="ED173" s="1502"/>
      <c r="EE173" s="1502"/>
      <c r="EF173" s="1502"/>
      <c r="EG173" s="1502"/>
      <c r="EH173" s="1502"/>
      <c r="EI173" s="1502"/>
      <c r="EJ173" s="1502"/>
      <c r="EK173" s="1502"/>
      <c r="EL173" s="1502"/>
      <c r="EM173" s="1502"/>
      <c r="EN173" s="1502"/>
      <c r="EO173" s="1502"/>
      <c r="EP173" s="1502"/>
      <c r="EQ173" s="1502"/>
      <c r="ER173" s="1502"/>
      <c r="ES173" s="1502"/>
      <c r="ET173" s="1502"/>
      <c r="EU173" s="1502"/>
      <c r="EV173" s="1502"/>
      <c r="EW173" s="1502"/>
      <c r="EX173" s="1502"/>
      <c r="EY173" s="1502"/>
      <c r="EZ173" s="1502"/>
      <c r="FA173" s="1502"/>
      <c r="FB173" s="1502"/>
      <c r="FC173" s="1502"/>
      <c r="FD173" s="1502"/>
      <c r="FE173" s="1502"/>
      <c r="FF173" s="1502"/>
      <c r="FG173" s="1502"/>
      <c r="FH173" s="1502"/>
      <c r="FI173" s="1502"/>
      <c r="FJ173" s="1502"/>
      <c r="FK173" s="1502"/>
      <c r="FL173" s="1502"/>
      <c r="FM173" s="1502"/>
      <c r="FN173" s="1502"/>
      <c r="FO173" s="1502"/>
      <c r="FP173" s="1502"/>
      <c r="FQ173" s="1502"/>
      <c r="FR173" s="1502"/>
      <c r="FS173" s="1502"/>
      <c r="FT173" s="1502"/>
      <c r="FU173" s="1502"/>
      <c r="FV173" s="1502"/>
      <c r="FW173" s="1502"/>
      <c r="FX173" s="1502"/>
      <c r="FY173" s="1502"/>
      <c r="FZ173" s="1502"/>
      <c r="GA173" s="1502"/>
      <c r="GB173" s="1502"/>
      <c r="GC173" s="1502"/>
      <c r="GD173" s="1502"/>
      <c r="GE173" s="1502"/>
      <c r="GF173" s="1502"/>
      <c r="GG173" s="1502"/>
      <c r="GH173" s="1502"/>
      <c r="GI173" s="1502"/>
      <c r="GJ173" s="1502"/>
      <c r="GK173" s="1502"/>
      <c r="GL173" s="1502"/>
      <c r="GM173" s="1502"/>
      <c r="GN173" s="1502"/>
      <c r="GO173" s="1502"/>
      <c r="GP173" s="1502"/>
      <c r="GQ173" s="1502"/>
      <c r="GR173" s="1502"/>
      <c r="GS173" s="1502"/>
      <c r="GT173" s="1502"/>
      <c r="GU173" s="1502"/>
      <c r="GV173" s="1502"/>
      <c r="GW173" s="1502"/>
      <c r="GX173" s="1502"/>
      <c r="GY173" s="1502"/>
      <c r="GZ173" s="1502"/>
      <c r="HA173" s="1502"/>
      <c r="HB173" s="1502"/>
      <c r="HC173" s="1502"/>
      <c r="HD173" s="1502"/>
      <c r="HE173" s="1502"/>
      <c r="HF173" s="1502"/>
      <c r="HG173" s="1502"/>
      <c r="HH173" s="1502"/>
      <c r="HI173" s="1502"/>
      <c r="HJ173" s="1502"/>
      <c r="HK173" s="1502"/>
      <c r="HL173" s="1502"/>
      <c r="HM173" s="1502"/>
      <c r="HN173" s="1502"/>
      <c r="HO173" s="1502"/>
      <c r="HP173" s="1502"/>
      <c r="HQ173" s="1502"/>
      <c r="HR173" s="1502"/>
      <c r="HS173" s="1502"/>
      <c r="HT173" s="1502"/>
      <c r="HU173" s="1502"/>
      <c r="HV173" s="1502"/>
      <c r="HW173" s="1502"/>
      <c r="HX173" s="1502"/>
      <c r="HY173" s="1502"/>
      <c r="HZ173" s="1502"/>
      <c r="IA173" s="1502"/>
      <c r="IB173" s="1502"/>
      <c r="IC173" s="1502"/>
      <c r="ID173" s="1502"/>
      <c r="IE173" s="1502"/>
      <c r="IF173" s="1502"/>
      <c r="IG173" s="1502"/>
      <c r="IH173" s="1502"/>
      <c r="II173" s="1502"/>
      <c r="IJ173" s="1502"/>
      <c r="IK173" s="1502"/>
      <c r="IL173" s="1502"/>
      <c r="IM173" s="1502"/>
      <c r="IN173" s="1502"/>
      <c r="IO173" s="1502"/>
      <c r="IP173" s="1502"/>
      <c r="IQ173" s="1502"/>
      <c r="IR173" s="1502"/>
      <c r="IS173" s="1502"/>
      <c r="IT173" s="1502"/>
      <c r="IU173" s="1502"/>
    </row>
    <row r="174" spans="1:255">
      <c r="A174" s="2093">
        <v>18</v>
      </c>
      <c r="B174" s="1484"/>
      <c r="C174" s="1484"/>
      <c r="D174" s="1484"/>
      <c r="E174" s="1826"/>
      <c r="F174" s="1483"/>
      <c r="G174" s="1484"/>
      <c r="H174" s="1484"/>
      <c r="I174" s="1484"/>
      <c r="J174" s="1484"/>
      <c r="K174" s="1798"/>
      <c r="L174" s="1798"/>
      <c r="M174" s="1837">
        <v>18</v>
      </c>
      <c r="N174" s="1483"/>
      <c r="O174" s="1798"/>
      <c r="P174" s="1798"/>
      <c r="Q174" s="1798"/>
      <c r="R174" s="1798">
        <f t="shared" si="3"/>
        <v>0</v>
      </c>
      <c r="S174" s="1837">
        <v>18</v>
      </c>
      <c r="T174" s="1502"/>
      <c r="U174" s="1502"/>
      <c r="V174" s="1502"/>
      <c r="W174" s="1502"/>
      <c r="X174" s="1502"/>
      <c r="Y174" s="1502"/>
      <c r="Z174" s="1502"/>
      <c r="AA174" s="1502"/>
      <c r="AB174" s="1502"/>
      <c r="AC174" s="1502"/>
      <c r="AD174" s="1502"/>
      <c r="AE174" s="1502"/>
      <c r="AF174" s="1502"/>
      <c r="AG174" s="1502"/>
      <c r="AH174" s="1502"/>
      <c r="AI174" s="1502"/>
      <c r="AJ174" s="1502"/>
      <c r="AK174" s="1502"/>
      <c r="AL174" s="1502"/>
      <c r="AM174" s="1502"/>
      <c r="AN174" s="1502"/>
      <c r="AO174" s="1502"/>
      <c r="AP174" s="1502"/>
      <c r="AQ174" s="1502"/>
      <c r="AR174" s="1502"/>
      <c r="AS174" s="1502"/>
      <c r="AT174" s="1502"/>
      <c r="AU174" s="1502"/>
      <c r="AV174" s="1502"/>
      <c r="AW174" s="1502"/>
      <c r="AX174" s="1502"/>
      <c r="AY174" s="1502"/>
      <c r="AZ174" s="1502"/>
      <c r="BA174" s="1502"/>
      <c r="BB174" s="1502"/>
      <c r="BC174" s="1502"/>
      <c r="BD174" s="1502"/>
      <c r="BE174" s="1502"/>
      <c r="BF174" s="1502"/>
      <c r="BG174" s="1502"/>
      <c r="BH174" s="1502"/>
      <c r="BI174" s="1502"/>
      <c r="BJ174" s="1502"/>
      <c r="BK174" s="1502"/>
      <c r="BL174" s="1502"/>
      <c r="BM174" s="1502"/>
      <c r="BN174" s="1502"/>
      <c r="BO174" s="1502"/>
      <c r="BP174" s="1502"/>
      <c r="BQ174" s="1502"/>
      <c r="BR174" s="1502"/>
      <c r="BS174" s="1502"/>
      <c r="BT174" s="1502"/>
      <c r="BU174" s="1502"/>
      <c r="BV174" s="1502"/>
      <c r="BW174" s="1502"/>
      <c r="BX174" s="1502"/>
      <c r="BY174" s="1502"/>
      <c r="BZ174" s="1502"/>
      <c r="CA174" s="1502"/>
      <c r="CB174" s="1502"/>
      <c r="CC174" s="1502"/>
      <c r="CD174" s="1502"/>
      <c r="CE174" s="1502"/>
      <c r="CF174" s="1502"/>
      <c r="CG174" s="1502"/>
      <c r="CH174" s="1502"/>
      <c r="CI174" s="1502"/>
      <c r="CJ174" s="1502"/>
      <c r="CK174" s="1502"/>
      <c r="CL174" s="1502"/>
      <c r="CM174" s="1502"/>
      <c r="CN174" s="1502"/>
      <c r="CO174" s="1502"/>
      <c r="CP174" s="1502"/>
      <c r="CQ174" s="1502"/>
      <c r="CR174" s="1502"/>
      <c r="CS174" s="1502"/>
      <c r="CT174" s="1502"/>
      <c r="CU174" s="1502"/>
      <c r="CV174" s="1502"/>
      <c r="CW174" s="1502"/>
      <c r="CX174" s="1502"/>
      <c r="CY174" s="1502"/>
      <c r="CZ174" s="1502"/>
      <c r="DA174" s="1502"/>
      <c r="DB174" s="1502"/>
      <c r="DC174" s="1502"/>
      <c r="DD174" s="1502"/>
      <c r="DE174" s="1502"/>
      <c r="DF174" s="1502"/>
      <c r="DG174" s="1502"/>
      <c r="DH174" s="1502"/>
      <c r="DI174" s="1502"/>
      <c r="DJ174" s="1502"/>
      <c r="DK174" s="1502"/>
      <c r="DL174" s="1502"/>
      <c r="DM174" s="1502"/>
      <c r="DN174" s="1502"/>
      <c r="DO174" s="1502"/>
      <c r="DP174" s="1502"/>
      <c r="DQ174" s="1502"/>
      <c r="DR174" s="1502"/>
      <c r="DS174" s="1502"/>
      <c r="DT174" s="1502"/>
      <c r="DU174" s="1502"/>
      <c r="DV174" s="1502"/>
      <c r="DW174" s="1502"/>
      <c r="DX174" s="1502"/>
      <c r="DY174" s="1502"/>
      <c r="DZ174" s="1502"/>
      <c r="EA174" s="1502"/>
      <c r="EB174" s="1502"/>
      <c r="EC174" s="1502"/>
      <c r="ED174" s="1502"/>
      <c r="EE174" s="1502"/>
      <c r="EF174" s="1502"/>
      <c r="EG174" s="1502"/>
      <c r="EH174" s="1502"/>
      <c r="EI174" s="1502"/>
      <c r="EJ174" s="1502"/>
      <c r="EK174" s="1502"/>
      <c r="EL174" s="1502"/>
      <c r="EM174" s="1502"/>
      <c r="EN174" s="1502"/>
      <c r="EO174" s="1502"/>
      <c r="EP174" s="1502"/>
      <c r="EQ174" s="1502"/>
      <c r="ER174" s="1502"/>
      <c r="ES174" s="1502"/>
      <c r="ET174" s="1502"/>
      <c r="EU174" s="1502"/>
      <c r="EV174" s="1502"/>
      <c r="EW174" s="1502"/>
      <c r="EX174" s="1502"/>
      <c r="EY174" s="1502"/>
      <c r="EZ174" s="1502"/>
      <c r="FA174" s="1502"/>
      <c r="FB174" s="1502"/>
      <c r="FC174" s="1502"/>
      <c r="FD174" s="1502"/>
      <c r="FE174" s="1502"/>
      <c r="FF174" s="1502"/>
      <c r="FG174" s="1502"/>
      <c r="FH174" s="1502"/>
      <c r="FI174" s="1502"/>
      <c r="FJ174" s="1502"/>
      <c r="FK174" s="1502"/>
      <c r="FL174" s="1502"/>
      <c r="FM174" s="1502"/>
      <c r="FN174" s="1502"/>
      <c r="FO174" s="1502"/>
      <c r="FP174" s="1502"/>
      <c r="FQ174" s="1502"/>
      <c r="FR174" s="1502"/>
      <c r="FS174" s="1502"/>
      <c r="FT174" s="1502"/>
      <c r="FU174" s="1502"/>
      <c r="FV174" s="1502"/>
      <c r="FW174" s="1502"/>
      <c r="FX174" s="1502"/>
      <c r="FY174" s="1502"/>
      <c r="FZ174" s="1502"/>
      <c r="GA174" s="1502"/>
      <c r="GB174" s="1502"/>
      <c r="GC174" s="1502"/>
      <c r="GD174" s="1502"/>
      <c r="GE174" s="1502"/>
      <c r="GF174" s="1502"/>
      <c r="GG174" s="1502"/>
      <c r="GH174" s="1502"/>
      <c r="GI174" s="1502"/>
      <c r="GJ174" s="1502"/>
      <c r="GK174" s="1502"/>
      <c r="GL174" s="1502"/>
      <c r="GM174" s="1502"/>
      <c r="GN174" s="1502"/>
      <c r="GO174" s="1502"/>
      <c r="GP174" s="1502"/>
      <c r="GQ174" s="1502"/>
      <c r="GR174" s="1502"/>
      <c r="GS174" s="1502"/>
      <c r="GT174" s="1502"/>
      <c r="GU174" s="1502"/>
      <c r="GV174" s="1502"/>
      <c r="GW174" s="1502"/>
      <c r="GX174" s="1502"/>
      <c r="GY174" s="1502"/>
      <c r="GZ174" s="1502"/>
      <c r="HA174" s="1502"/>
      <c r="HB174" s="1502"/>
      <c r="HC174" s="1502"/>
      <c r="HD174" s="1502"/>
      <c r="HE174" s="1502"/>
      <c r="HF174" s="1502"/>
      <c r="HG174" s="1502"/>
      <c r="HH174" s="1502"/>
      <c r="HI174" s="1502"/>
      <c r="HJ174" s="1502"/>
      <c r="HK174" s="1502"/>
      <c r="HL174" s="1502"/>
      <c r="HM174" s="1502"/>
      <c r="HN174" s="1502"/>
      <c r="HO174" s="1502"/>
      <c r="HP174" s="1502"/>
      <c r="HQ174" s="1502"/>
      <c r="HR174" s="1502"/>
      <c r="HS174" s="1502"/>
      <c r="HT174" s="1502"/>
      <c r="HU174" s="1502"/>
      <c r="HV174" s="1502"/>
      <c r="HW174" s="1502"/>
      <c r="HX174" s="1502"/>
      <c r="HY174" s="1502"/>
      <c r="HZ174" s="1502"/>
      <c r="IA174" s="1502"/>
      <c r="IB174" s="1502"/>
      <c r="IC174" s="1502"/>
      <c r="ID174" s="1502"/>
      <c r="IE174" s="1502"/>
      <c r="IF174" s="1502"/>
      <c r="IG174" s="1502"/>
      <c r="IH174" s="1502"/>
      <c r="II174" s="1502"/>
      <c r="IJ174" s="1502"/>
      <c r="IK174" s="1502"/>
      <c r="IL174" s="1502"/>
      <c r="IM174" s="1502"/>
      <c r="IN174" s="1502"/>
      <c r="IO174" s="1502"/>
      <c r="IP174" s="1502"/>
      <c r="IQ174" s="1502"/>
      <c r="IR174" s="1502"/>
      <c r="IS174" s="1502"/>
      <c r="IT174" s="1502"/>
      <c r="IU174" s="1502"/>
    </row>
    <row r="175" spans="1:255">
      <c r="A175" s="2093">
        <v>19</v>
      </c>
      <c r="B175" s="1484"/>
      <c r="C175" s="1484"/>
      <c r="D175" s="1484"/>
      <c r="E175" s="1826"/>
      <c r="F175" s="1483"/>
      <c r="G175" s="1484"/>
      <c r="H175" s="1484"/>
      <c r="I175" s="1484"/>
      <c r="J175" s="1484"/>
      <c r="K175" s="1798"/>
      <c r="L175" s="1798"/>
      <c r="M175" s="1837">
        <v>19</v>
      </c>
      <c r="N175" s="1483"/>
      <c r="O175" s="1798"/>
      <c r="P175" s="1798"/>
      <c r="Q175" s="1798"/>
      <c r="R175" s="1798">
        <f t="shared" si="3"/>
        <v>0</v>
      </c>
      <c r="S175" s="1837">
        <v>19</v>
      </c>
      <c r="T175" s="1502"/>
      <c r="U175" s="1502"/>
      <c r="V175" s="1502"/>
      <c r="W175" s="1502"/>
      <c r="X175" s="1502"/>
      <c r="Y175" s="1502"/>
      <c r="Z175" s="1502"/>
      <c r="AA175" s="1502"/>
      <c r="AB175" s="1502"/>
      <c r="AC175" s="1502"/>
      <c r="AD175" s="1502"/>
      <c r="AE175" s="1502"/>
      <c r="AF175" s="1502"/>
      <c r="AG175" s="1502"/>
      <c r="AH175" s="1502"/>
      <c r="AI175" s="1502"/>
      <c r="AJ175" s="1502"/>
      <c r="AK175" s="1502"/>
      <c r="AL175" s="1502"/>
      <c r="AM175" s="1502"/>
      <c r="AN175" s="1502"/>
      <c r="AO175" s="1502"/>
      <c r="AP175" s="1502"/>
      <c r="AQ175" s="1502"/>
      <c r="AR175" s="1502"/>
      <c r="AS175" s="1502"/>
      <c r="AT175" s="1502"/>
      <c r="AU175" s="1502"/>
      <c r="AV175" s="1502"/>
      <c r="AW175" s="1502"/>
      <c r="AX175" s="1502"/>
      <c r="AY175" s="1502"/>
      <c r="AZ175" s="1502"/>
      <c r="BA175" s="1502"/>
      <c r="BB175" s="1502"/>
      <c r="BC175" s="1502"/>
      <c r="BD175" s="1502"/>
      <c r="BE175" s="1502"/>
      <c r="BF175" s="1502"/>
      <c r="BG175" s="1502"/>
      <c r="BH175" s="1502"/>
      <c r="BI175" s="1502"/>
      <c r="BJ175" s="1502"/>
      <c r="BK175" s="1502"/>
      <c r="BL175" s="1502"/>
      <c r="BM175" s="1502"/>
      <c r="BN175" s="1502"/>
      <c r="BO175" s="1502"/>
      <c r="BP175" s="1502"/>
      <c r="BQ175" s="1502"/>
      <c r="BR175" s="1502"/>
      <c r="BS175" s="1502"/>
      <c r="BT175" s="1502"/>
      <c r="BU175" s="1502"/>
      <c r="BV175" s="1502"/>
      <c r="BW175" s="1502"/>
      <c r="BX175" s="1502"/>
      <c r="BY175" s="1502"/>
      <c r="BZ175" s="1502"/>
      <c r="CA175" s="1502"/>
      <c r="CB175" s="1502"/>
      <c r="CC175" s="1502"/>
      <c r="CD175" s="1502"/>
      <c r="CE175" s="1502"/>
      <c r="CF175" s="1502"/>
      <c r="CG175" s="1502"/>
      <c r="CH175" s="1502"/>
      <c r="CI175" s="1502"/>
      <c r="CJ175" s="1502"/>
      <c r="CK175" s="1502"/>
      <c r="CL175" s="1502"/>
      <c r="CM175" s="1502"/>
      <c r="CN175" s="1502"/>
      <c r="CO175" s="1502"/>
      <c r="CP175" s="1502"/>
      <c r="CQ175" s="1502"/>
      <c r="CR175" s="1502"/>
      <c r="CS175" s="1502"/>
      <c r="CT175" s="1502"/>
      <c r="CU175" s="1502"/>
      <c r="CV175" s="1502"/>
      <c r="CW175" s="1502"/>
      <c r="CX175" s="1502"/>
      <c r="CY175" s="1502"/>
      <c r="CZ175" s="1502"/>
      <c r="DA175" s="1502"/>
      <c r="DB175" s="1502"/>
      <c r="DC175" s="1502"/>
      <c r="DD175" s="1502"/>
      <c r="DE175" s="1502"/>
      <c r="DF175" s="1502"/>
      <c r="DG175" s="1502"/>
      <c r="DH175" s="1502"/>
      <c r="DI175" s="1502"/>
      <c r="DJ175" s="1502"/>
      <c r="DK175" s="1502"/>
      <c r="DL175" s="1502"/>
      <c r="DM175" s="1502"/>
      <c r="DN175" s="1502"/>
      <c r="DO175" s="1502"/>
      <c r="DP175" s="1502"/>
      <c r="DQ175" s="1502"/>
      <c r="DR175" s="1502"/>
      <c r="DS175" s="1502"/>
      <c r="DT175" s="1502"/>
      <c r="DU175" s="1502"/>
      <c r="DV175" s="1502"/>
      <c r="DW175" s="1502"/>
      <c r="DX175" s="1502"/>
      <c r="DY175" s="1502"/>
      <c r="DZ175" s="1502"/>
      <c r="EA175" s="1502"/>
      <c r="EB175" s="1502"/>
      <c r="EC175" s="1502"/>
      <c r="ED175" s="1502"/>
      <c r="EE175" s="1502"/>
      <c r="EF175" s="1502"/>
      <c r="EG175" s="1502"/>
      <c r="EH175" s="1502"/>
      <c r="EI175" s="1502"/>
      <c r="EJ175" s="1502"/>
      <c r="EK175" s="1502"/>
      <c r="EL175" s="1502"/>
      <c r="EM175" s="1502"/>
      <c r="EN175" s="1502"/>
      <c r="EO175" s="1502"/>
      <c r="EP175" s="1502"/>
      <c r="EQ175" s="1502"/>
      <c r="ER175" s="1502"/>
      <c r="ES175" s="1502"/>
      <c r="ET175" s="1502"/>
      <c r="EU175" s="1502"/>
      <c r="EV175" s="1502"/>
      <c r="EW175" s="1502"/>
      <c r="EX175" s="1502"/>
      <c r="EY175" s="1502"/>
      <c r="EZ175" s="1502"/>
      <c r="FA175" s="1502"/>
      <c r="FB175" s="1502"/>
      <c r="FC175" s="1502"/>
      <c r="FD175" s="1502"/>
      <c r="FE175" s="1502"/>
      <c r="FF175" s="1502"/>
      <c r="FG175" s="1502"/>
      <c r="FH175" s="1502"/>
      <c r="FI175" s="1502"/>
      <c r="FJ175" s="1502"/>
      <c r="FK175" s="1502"/>
      <c r="FL175" s="1502"/>
      <c r="FM175" s="1502"/>
      <c r="FN175" s="1502"/>
      <c r="FO175" s="1502"/>
      <c r="FP175" s="1502"/>
      <c r="FQ175" s="1502"/>
      <c r="FR175" s="1502"/>
      <c r="FS175" s="1502"/>
      <c r="FT175" s="1502"/>
      <c r="FU175" s="1502"/>
      <c r="FV175" s="1502"/>
      <c r="FW175" s="1502"/>
      <c r="FX175" s="1502"/>
      <c r="FY175" s="1502"/>
      <c r="FZ175" s="1502"/>
      <c r="GA175" s="1502"/>
      <c r="GB175" s="1502"/>
      <c r="GC175" s="1502"/>
      <c r="GD175" s="1502"/>
      <c r="GE175" s="1502"/>
      <c r="GF175" s="1502"/>
      <c r="GG175" s="1502"/>
      <c r="GH175" s="1502"/>
      <c r="GI175" s="1502"/>
      <c r="GJ175" s="1502"/>
      <c r="GK175" s="1502"/>
      <c r="GL175" s="1502"/>
      <c r="GM175" s="1502"/>
      <c r="GN175" s="1502"/>
      <c r="GO175" s="1502"/>
      <c r="GP175" s="1502"/>
      <c r="GQ175" s="1502"/>
      <c r="GR175" s="1502"/>
      <c r="GS175" s="1502"/>
      <c r="GT175" s="1502"/>
      <c r="GU175" s="1502"/>
      <c r="GV175" s="1502"/>
      <c r="GW175" s="1502"/>
      <c r="GX175" s="1502"/>
      <c r="GY175" s="1502"/>
      <c r="GZ175" s="1502"/>
      <c r="HA175" s="1502"/>
      <c r="HB175" s="1502"/>
      <c r="HC175" s="1502"/>
      <c r="HD175" s="1502"/>
      <c r="HE175" s="1502"/>
      <c r="HF175" s="1502"/>
      <c r="HG175" s="1502"/>
      <c r="HH175" s="1502"/>
      <c r="HI175" s="1502"/>
      <c r="HJ175" s="1502"/>
      <c r="HK175" s="1502"/>
      <c r="HL175" s="1502"/>
      <c r="HM175" s="1502"/>
      <c r="HN175" s="1502"/>
      <c r="HO175" s="1502"/>
      <c r="HP175" s="1502"/>
      <c r="HQ175" s="1502"/>
      <c r="HR175" s="1502"/>
      <c r="HS175" s="1502"/>
      <c r="HT175" s="1502"/>
      <c r="HU175" s="1502"/>
      <c r="HV175" s="1502"/>
      <c r="HW175" s="1502"/>
      <c r="HX175" s="1502"/>
      <c r="HY175" s="1502"/>
      <c r="HZ175" s="1502"/>
      <c r="IA175" s="1502"/>
      <c r="IB175" s="1502"/>
      <c r="IC175" s="1502"/>
      <c r="ID175" s="1502"/>
      <c r="IE175" s="1502"/>
      <c r="IF175" s="1502"/>
      <c r="IG175" s="1502"/>
      <c r="IH175" s="1502"/>
      <c r="II175" s="1502"/>
      <c r="IJ175" s="1502"/>
      <c r="IK175" s="1502"/>
      <c r="IL175" s="1502"/>
      <c r="IM175" s="1502"/>
      <c r="IN175" s="1502"/>
      <c r="IO175" s="1502"/>
      <c r="IP175" s="1502"/>
      <c r="IQ175" s="1502"/>
      <c r="IR175" s="1502"/>
      <c r="IS175" s="1502"/>
      <c r="IT175" s="1502"/>
      <c r="IU175" s="1502"/>
    </row>
    <row r="176" spans="1:255">
      <c r="A176" s="2093">
        <v>20</v>
      </c>
      <c r="B176" s="1484"/>
      <c r="C176" s="1484"/>
      <c r="D176" s="1484"/>
      <c r="E176" s="1826"/>
      <c r="F176" s="1483"/>
      <c r="G176" s="1484"/>
      <c r="H176" s="1484"/>
      <c r="I176" s="1484"/>
      <c r="J176" s="1484"/>
      <c r="K176" s="1798"/>
      <c r="L176" s="1798"/>
      <c r="M176" s="1837">
        <v>20</v>
      </c>
      <c r="N176" s="1483"/>
      <c r="O176" s="1798"/>
      <c r="P176" s="1798"/>
      <c r="Q176" s="1798"/>
      <c r="R176" s="1798">
        <f t="shared" si="3"/>
        <v>0</v>
      </c>
      <c r="S176" s="1837">
        <v>20</v>
      </c>
      <c r="T176" s="1502"/>
      <c r="U176" s="1502"/>
      <c r="V176" s="1502"/>
      <c r="W176" s="1502"/>
      <c r="X176" s="1502"/>
      <c r="Y176" s="1502"/>
      <c r="Z176" s="1502"/>
      <c r="AA176" s="1502"/>
      <c r="AB176" s="1502"/>
      <c r="AC176" s="1502"/>
      <c r="AD176" s="1502"/>
      <c r="AE176" s="1502"/>
      <c r="AF176" s="1502"/>
      <c r="AG176" s="1502"/>
      <c r="AH176" s="1502"/>
      <c r="AI176" s="1502"/>
      <c r="AJ176" s="1502"/>
      <c r="AK176" s="1502"/>
      <c r="AL176" s="1502"/>
      <c r="AM176" s="1502"/>
      <c r="AN176" s="1502"/>
      <c r="AO176" s="1502"/>
      <c r="AP176" s="1502"/>
      <c r="AQ176" s="1502"/>
      <c r="AR176" s="1502"/>
      <c r="AS176" s="1502"/>
      <c r="AT176" s="1502"/>
      <c r="AU176" s="1502"/>
      <c r="AV176" s="1502"/>
      <c r="AW176" s="1502"/>
      <c r="AX176" s="1502"/>
      <c r="AY176" s="1502"/>
      <c r="AZ176" s="1502"/>
      <c r="BA176" s="1502"/>
      <c r="BB176" s="1502"/>
      <c r="BC176" s="1502"/>
      <c r="BD176" s="1502"/>
      <c r="BE176" s="1502"/>
      <c r="BF176" s="1502"/>
      <c r="BG176" s="1502"/>
      <c r="BH176" s="1502"/>
      <c r="BI176" s="1502"/>
      <c r="BJ176" s="1502"/>
      <c r="BK176" s="1502"/>
      <c r="BL176" s="1502"/>
      <c r="BM176" s="1502"/>
      <c r="BN176" s="1502"/>
      <c r="BO176" s="1502"/>
      <c r="BP176" s="1502"/>
      <c r="BQ176" s="1502"/>
      <c r="BR176" s="1502"/>
      <c r="BS176" s="1502"/>
      <c r="BT176" s="1502"/>
      <c r="BU176" s="1502"/>
      <c r="BV176" s="1502"/>
      <c r="BW176" s="1502"/>
      <c r="BX176" s="1502"/>
      <c r="BY176" s="1502"/>
      <c r="BZ176" s="1502"/>
      <c r="CA176" s="1502"/>
      <c r="CB176" s="1502"/>
      <c r="CC176" s="1502"/>
      <c r="CD176" s="1502"/>
      <c r="CE176" s="1502"/>
      <c r="CF176" s="1502"/>
      <c r="CG176" s="1502"/>
      <c r="CH176" s="1502"/>
      <c r="CI176" s="1502"/>
      <c r="CJ176" s="1502"/>
      <c r="CK176" s="1502"/>
      <c r="CL176" s="1502"/>
      <c r="CM176" s="1502"/>
      <c r="CN176" s="1502"/>
      <c r="CO176" s="1502"/>
      <c r="CP176" s="1502"/>
      <c r="CQ176" s="1502"/>
      <c r="CR176" s="1502"/>
      <c r="CS176" s="1502"/>
      <c r="CT176" s="1502"/>
      <c r="CU176" s="1502"/>
      <c r="CV176" s="1502"/>
      <c r="CW176" s="1502"/>
      <c r="CX176" s="1502"/>
      <c r="CY176" s="1502"/>
      <c r="CZ176" s="1502"/>
      <c r="DA176" s="1502"/>
      <c r="DB176" s="1502"/>
      <c r="DC176" s="1502"/>
      <c r="DD176" s="1502"/>
      <c r="DE176" s="1502"/>
      <c r="DF176" s="1502"/>
      <c r="DG176" s="1502"/>
      <c r="DH176" s="1502"/>
      <c r="DI176" s="1502"/>
      <c r="DJ176" s="1502"/>
      <c r="DK176" s="1502"/>
      <c r="DL176" s="1502"/>
      <c r="DM176" s="1502"/>
      <c r="DN176" s="1502"/>
      <c r="DO176" s="1502"/>
      <c r="DP176" s="1502"/>
      <c r="DQ176" s="1502"/>
      <c r="DR176" s="1502"/>
      <c r="DS176" s="1502"/>
      <c r="DT176" s="1502"/>
      <c r="DU176" s="1502"/>
      <c r="DV176" s="1502"/>
      <c r="DW176" s="1502"/>
      <c r="DX176" s="1502"/>
      <c r="DY176" s="1502"/>
      <c r="DZ176" s="1502"/>
      <c r="EA176" s="1502"/>
      <c r="EB176" s="1502"/>
      <c r="EC176" s="1502"/>
      <c r="ED176" s="1502"/>
      <c r="EE176" s="1502"/>
      <c r="EF176" s="1502"/>
      <c r="EG176" s="1502"/>
      <c r="EH176" s="1502"/>
      <c r="EI176" s="1502"/>
      <c r="EJ176" s="1502"/>
      <c r="EK176" s="1502"/>
      <c r="EL176" s="1502"/>
      <c r="EM176" s="1502"/>
      <c r="EN176" s="1502"/>
      <c r="EO176" s="1502"/>
      <c r="EP176" s="1502"/>
      <c r="EQ176" s="1502"/>
      <c r="ER176" s="1502"/>
      <c r="ES176" s="1502"/>
      <c r="ET176" s="1502"/>
      <c r="EU176" s="1502"/>
      <c r="EV176" s="1502"/>
      <c r="EW176" s="1502"/>
      <c r="EX176" s="1502"/>
      <c r="EY176" s="1502"/>
      <c r="EZ176" s="1502"/>
      <c r="FA176" s="1502"/>
      <c r="FB176" s="1502"/>
      <c r="FC176" s="1502"/>
      <c r="FD176" s="1502"/>
      <c r="FE176" s="1502"/>
      <c r="FF176" s="1502"/>
      <c r="FG176" s="1502"/>
      <c r="FH176" s="1502"/>
      <c r="FI176" s="1502"/>
      <c r="FJ176" s="1502"/>
      <c r="FK176" s="1502"/>
      <c r="FL176" s="1502"/>
      <c r="FM176" s="1502"/>
      <c r="FN176" s="1502"/>
      <c r="FO176" s="1502"/>
      <c r="FP176" s="1502"/>
      <c r="FQ176" s="1502"/>
      <c r="FR176" s="1502"/>
      <c r="FS176" s="1502"/>
      <c r="FT176" s="1502"/>
      <c r="FU176" s="1502"/>
      <c r="FV176" s="1502"/>
      <c r="FW176" s="1502"/>
      <c r="FX176" s="1502"/>
      <c r="FY176" s="1502"/>
      <c r="FZ176" s="1502"/>
      <c r="GA176" s="1502"/>
      <c r="GB176" s="1502"/>
      <c r="GC176" s="1502"/>
      <c r="GD176" s="1502"/>
      <c r="GE176" s="1502"/>
      <c r="GF176" s="1502"/>
      <c r="GG176" s="1502"/>
      <c r="GH176" s="1502"/>
      <c r="GI176" s="1502"/>
      <c r="GJ176" s="1502"/>
      <c r="GK176" s="1502"/>
      <c r="GL176" s="1502"/>
      <c r="GM176" s="1502"/>
      <c r="GN176" s="1502"/>
      <c r="GO176" s="1502"/>
      <c r="GP176" s="1502"/>
      <c r="GQ176" s="1502"/>
      <c r="GR176" s="1502"/>
      <c r="GS176" s="1502"/>
      <c r="GT176" s="1502"/>
      <c r="GU176" s="1502"/>
      <c r="GV176" s="1502"/>
      <c r="GW176" s="1502"/>
      <c r="GX176" s="1502"/>
      <c r="GY176" s="1502"/>
      <c r="GZ176" s="1502"/>
      <c r="HA176" s="1502"/>
      <c r="HB176" s="1502"/>
      <c r="HC176" s="1502"/>
      <c r="HD176" s="1502"/>
      <c r="HE176" s="1502"/>
      <c r="HF176" s="1502"/>
      <c r="HG176" s="1502"/>
      <c r="HH176" s="1502"/>
      <c r="HI176" s="1502"/>
      <c r="HJ176" s="1502"/>
      <c r="HK176" s="1502"/>
      <c r="HL176" s="1502"/>
      <c r="HM176" s="1502"/>
      <c r="HN176" s="1502"/>
      <c r="HO176" s="1502"/>
      <c r="HP176" s="1502"/>
      <c r="HQ176" s="1502"/>
      <c r="HR176" s="1502"/>
      <c r="HS176" s="1502"/>
      <c r="HT176" s="1502"/>
      <c r="HU176" s="1502"/>
      <c r="HV176" s="1502"/>
      <c r="HW176" s="1502"/>
      <c r="HX176" s="1502"/>
      <c r="HY176" s="1502"/>
      <c r="HZ176" s="1502"/>
      <c r="IA176" s="1502"/>
      <c r="IB176" s="1502"/>
      <c r="IC176" s="1502"/>
      <c r="ID176" s="1502"/>
      <c r="IE176" s="1502"/>
      <c r="IF176" s="1502"/>
      <c r="IG176" s="1502"/>
      <c r="IH176" s="1502"/>
      <c r="II176" s="1502"/>
      <c r="IJ176" s="1502"/>
      <c r="IK176" s="1502"/>
      <c r="IL176" s="1502"/>
      <c r="IM176" s="1502"/>
      <c r="IN176" s="1502"/>
      <c r="IO176" s="1502"/>
      <c r="IP176" s="1502"/>
      <c r="IQ176" s="1502"/>
      <c r="IR176" s="1502"/>
      <c r="IS176" s="1502"/>
      <c r="IT176" s="1502"/>
      <c r="IU176" s="1502"/>
    </row>
    <row r="177" spans="1:255">
      <c r="A177" s="2093">
        <v>21</v>
      </c>
      <c r="B177" s="1484"/>
      <c r="C177" s="1484"/>
      <c r="D177" s="1484"/>
      <c r="E177" s="1826"/>
      <c r="F177" s="1483"/>
      <c r="G177" s="1484"/>
      <c r="H177" s="1484"/>
      <c r="I177" s="1484"/>
      <c r="J177" s="1484"/>
      <c r="K177" s="1798"/>
      <c r="L177" s="1798"/>
      <c r="M177" s="1837">
        <v>21</v>
      </c>
      <c r="N177" s="1483"/>
      <c r="O177" s="1798"/>
      <c r="P177" s="1798"/>
      <c r="Q177" s="1798"/>
      <c r="R177" s="1798">
        <f t="shared" si="3"/>
        <v>0</v>
      </c>
      <c r="S177" s="1837">
        <v>21</v>
      </c>
      <c r="T177" s="1502"/>
      <c r="U177" s="1502"/>
      <c r="V177" s="1502"/>
      <c r="W177" s="1502"/>
      <c r="X177" s="1502"/>
      <c r="Y177" s="1502"/>
      <c r="Z177" s="1502"/>
      <c r="AA177" s="1502"/>
      <c r="AB177" s="1502"/>
      <c r="AC177" s="1502"/>
      <c r="AD177" s="1502"/>
      <c r="AE177" s="1502"/>
      <c r="AF177" s="1502"/>
      <c r="AG177" s="1502"/>
      <c r="AH177" s="1502"/>
      <c r="AI177" s="1502"/>
      <c r="AJ177" s="1502"/>
      <c r="AK177" s="1502"/>
      <c r="AL177" s="1502"/>
      <c r="AM177" s="1502"/>
      <c r="AN177" s="1502"/>
      <c r="AO177" s="1502"/>
      <c r="AP177" s="1502"/>
      <c r="AQ177" s="1502"/>
      <c r="AR177" s="1502"/>
      <c r="AS177" s="1502"/>
      <c r="AT177" s="1502"/>
      <c r="AU177" s="1502"/>
      <c r="AV177" s="1502"/>
      <c r="AW177" s="1502"/>
      <c r="AX177" s="1502"/>
      <c r="AY177" s="1502"/>
      <c r="AZ177" s="1502"/>
      <c r="BA177" s="1502"/>
      <c r="BB177" s="1502"/>
      <c r="BC177" s="1502"/>
      <c r="BD177" s="1502"/>
      <c r="BE177" s="1502"/>
      <c r="BF177" s="1502"/>
      <c r="BG177" s="1502"/>
      <c r="BH177" s="1502"/>
      <c r="BI177" s="1502"/>
      <c r="BJ177" s="1502"/>
      <c r="BK177" s="1502"/>
      <c r="BL177" s="1502"/>
      <c r="BM177" s="1502"/>
      <c r="BN177" s="1502"/>
      <c r="BO177" s="1502"/>
      <c r="BP177" s="1502"/>
      <c r="BQ177" s="1502"/>
      <c r="BR177" s="1502"/>
      <c r="BS177" s="1502"/>
      <c r="BT177" s="1502"/>
      <c r="BU177" s="1502"/>
      <c r="BV177" s="1502"/>
      <c r="BW177" s="1502"/>
      <c r="BX177" s="1502"/>
      <c r="BY177" s="1502"/>
      <c r="BZ177" s="1502"/>
      <c r="CA177" s="1502"/>
      <c r="CB177" s="1502"/>
      <c r="CC177" s="1502"/>
      <c r="CD177" s="1502"/>
      <c r="CE177" s="1502"/>
      <c r="CF177" s="1502"/>
      <c r="CG177" s="1502"/>
      <c r="CH177" s="1502"/>
      <c r="CI177" s="1502"/>
      <c r="CJ177" s="1502"/>
      <c r="CK177" s="1502"/>
      <c r="CL177" s="1502"/>
      <c r="CM177" s="1502"/>
      <c r="CN177" s="1502"/>
      <c r="CO177" s="1502"/>
      <c r="CP177" s="1502"/>
      <c r="CQ177" s="1502"/>
      <c r="CR177" s="1502"/>
      <c r="CS177" s="1502"/>
      <c r="CT177" s="1502"/>
      <c r="CU177" s="1502"/>
      <c r="CV177" s="1502"/>
      <c r="CW177" s="1502"/>
      <c r="CX177" s="1502"/>
      <c r="CY177" s="1502"/>
      <c r="CZ177" s="1502"/>
      <c r="DA177" s="1502"/>
      <c r="DB177" s="1502"/>
      <c r="DC177" s="1502"/>
      <c r="DD177" s="1502"/>
      <c r="DE177" s="1502"/>
      <c r="DF177" s="1502"/>
      <c r="DG177" s="1502"/>
      <c r="DH177" s="1502"/>
      <c r="DI177" s="1502"/>
      <c r="DJ177" s="1502"/>
      <c r="DK177" s="1502"/>
      <c r="DL177" s="1502"/>
      <c r="DM177" s="1502"/>
      <c r="DN177" s="1502"/>
      <c r="DO177" s="1502"/>
      <c r="DP177" s="1502"/>
      <c r="DQ177" s="1502"/>
      <c r="DR177" s="1502"/>
      <c r="DS177" s="1502"/>
      <c r="DT177" s="1502"/>
      <c r="DU177" s="1502"/>
      <c r="DV177" s="1502"/>
      <c r="DW177" s="1502"/>
      <c r="DX177" s="1502"/>
      <c r="DY177" s="1502"/>
      <c r="DZ177" s="1502"/>
      <c r="EA177" s="1502"/>
      <c r="EB177" s="1502"/>
      <c r="EC177" s="1502"/>
      <c r="ED177" s="1502"/>
      <c r="EE177" s="1502"/>
      <c r="EF177" s="1502"/>
      <c r="EG177" s="1502"/>
      <c r="EH177" s="1502"/>
      <c r="EI177" s="1502"/>
      <c r="EJ177" s="1502"/>
      <c r="EK177" s="1502"/>
      <c r="EL177" s="1502"/>
      <c r="EM177" s="1502"/>
      <c r="EN177" s="1502"/>
      <c r="EO177" s="1502"/>
      <c r="EP177" s="1502"/>
      <c r="EQ177" s="1502"/>
      <c r="ER177" s="1502"/>
      <c r="ES177" s="1502"/>
      <c r="ET177" s="1502"/>
      <c r="EU177" s="1502"/>
      <c r="EV177" s="1502"/>
      <c r="EW177" s="1502"/>
      <c r="EX177" s="1502"/>
      <c r="EY177" s="1502"/>
      <c r="EZ177" s="1502"/>
      <c r="FA177" s="1502"/>
      <c r="FB177" s="1502"/>
      <c r="FC177" s="1502"/>
      <c r="FD177" s="1502"/>
      <c r="FE177" s="1502"/>
      <c r="FF177" s="1502"/>
      <c r="FG177" s="1502"/>
      <c r="FH177" s="1502"/>
      <c r="FI177" s="1502"/>
      <c r="FJ177" s="1502"/>
      <c r="FK177" s="1502"/>
      <c r="FL177" s="1502"/>
      <c r="FM177" s="1502"/>
      <c r="FN177" s="1502"/>
      <c r="FO177" s="1502"/>
      <c r="FP177" s="1502"/>
      <c r="FQ177" s="1502"/>
      <c r="FR177" s="1502"/>
      <c r="FS177" s="1502"/>
      <c r="FT177" s="1502"/>
      <c r="FU177" s="1502"/>
      <c r="FV177" s="1502"/>
      <c r="FW177" s="1502"/>
      <c r="FX177" s="1502"/>
      <c r="FY177" s="1502"/>
      <c r="FZ177" s="1502"/>
      <c r="GA177" s="1502"/>
      <c r="GB177" s="1502"/>
      <c r="GC177" s="1502"/>
      <c r="GD177" s="1502"/>
      <c r="GE177" s="1502"/>
      <c r="GF177" s="1502"/>
      <c r="GG177" s="1502"/>
      <c r="GH177" s="1502"/>
      <c r="GI177" s="1502"/>
      <c r="GJ177" s="1502"/>
      <c r="GK177" s="1502"/>
      <c r="GL177" s="1502"/>
      <c r="GM177" s="1502"/>
      <c r="GN177" s="1502"/>
      <c r="GO177" s="1502"/>
      <c r="GP177" s="1502"/>
      <c r="GQ177" s="1502"/>
      <c r="GR177" s="1502"/>
      <c r="GS177" s="1502"/>
      <c r="GT177" s="1502"/>
      <c r="GU177" s="1502"/>
      <c r="GV177" s="1502"/>
      <c r="GW177" s="1502"/>
      <c r="GX177" s="1502"/>
      <c r="GY177" s="1502"/>
      <c r="GZ177" s="1502"/>
      <c r="HA177" s="1502"/>
      <c r="HB177" s="1502"/>
      <c r="HC177" s="1502"/>
      <c r="HD177" s="1502"/>
      <c r="HE177" s="1502"/>
      <c r="HF177" s="1502"/>
      <c r="HG177" s="1502"/>
      <c r="HH177" s="1502"/>
      <c r="HI177" s="1502"/>
      <c r="HJ177" s="1502"/>
      <c r="HK177" s="1502"/>
      <c r="HL177" s="1502"/>
      <c r="HM177" s="1502"/>
      <c r="HN177" s="1502"/>
      <c r="HO177" s="1502"/>
      <c r="HP177" s="1502"/>
      <c r="HQ177" s="1502"/>
      <c r="HR177" s="1502"/>
      <c r="HS177" s="1502"/>
      <c r="HT177" s="1502"/>
      <c r="HU177" s="1502"/>
      <c r="HV177" s="1502"/>
      <c r="HW177" s="1502"/>
      <c r="HX177" s="1502"/>
      <c r="HY177" s="1502"/>
      <c r="HZ177" s="1502"/>
      <c r="IA177" s="1502"/>
      <c r="IB177" s="1502"/>
      <c r="IC177" s="1502"/>
      <c r="ID177" s="1502"/>
      <c r="IE177" s="1502"/>
      <c r="IF177" s="1502"/>
      <c r="IG177" s="1502"/>
      <c r="IH177" s="1502"/>
      <c r="II177" s="1502"/>
      <c r="IJ177" s="1502"/>
      <c r="IK177" s="1502"/>
      <c r="IL177" s="1502"/>
      <c r="IM177" s="1502"/>
      <c r="IN177" s="1502"/>
      <c r="IO177" s="1502"/>
      <c r="IP177" s="1502"/>
      <c r="IQ177" s="1502"/>
      <c r="IR177" s="1502"/>
      <c r="IS177" s="1502"/>
      <c r="IT177" s="1502"/>
      <c r="IU177" s="1502"/>
    </row>
    <row r="178" spans="1:255">
      <c r="A178" s="2093">
        <v>22</v>
      </c>
      <c r="B178" s="1484"/>
      <c r="C178" s="1484"/>
      <c r="D178" s="1484"/>
      <c r="E178" s="1826"/>
      <c r="F178" s="1483"/>
      <c r="G178" s="1484"/>
      <c r="H178" s="1484"/>
      <c r="I178" s="1484"/>
      <c r="J178" s="1484"/>
      <c r="K178" s="1798"/>
      <c r="L178" s="1798"/>
      <c r="M178" s="1837">
        <v>22</v>
      </c>
      <c r="N178" s="1483"/>
      <c r="O178" s="1798"/>
      <c r="P178" s="1798"/>
      <c r="Q178" s="1798"/>
      <c r="R178" s="1798">
        <f t="shared" si="3"/>
        <v>0</v>
      </c>
      <c r="S178" s="1837">
        <v>22</v>
      </c>
      <c r="T178" s="1502"/>
      <c r="U178" s="1502"/>
      <c r="V178" s="1502"/>
      <c r="W178" s="1502"/>
      <c r="X178" s="1502"/>
      <c r="Y178" s="1502"/>
      <c r="Z178" s="1502"/>
      <c r="AA178" s="1502"/>
      <c r="AB178" s="1502"/>
      <c r="AC178" s="1502"/>
      <c r="AD178" s="1502"/>
      <c r="AE178" s="1502"/>
      <c r="AF178" s="1502"/>
      <c r="AG178" s="1502"/>
      <c r="AH178" s="1502"/>
      <c r="AI178" s="1502"/>
      <c r="AJ178" s="1502"/>
      <c r="AK178" s="1502"/>
      <c r="AL178" s="1502"/>
      <c r="AM178" s="1502"/>
      <c r="AN178" s="1502"/>
      <c r="AO178" s="1502"/>
      <c r="AP178" s="1502"/>
      <c r="AQ178" s="1502"/>
      <c r="AR178" s="1502"/>
      <c r="AS178" s="1502"/>
      <c r="AT178" s="1502"/>
      <c r="AU178" s="1502"/>
      <c r="AV178" s="1502"/>
      <c r="AW178" s="1502"/>
      <c r="AX178" s="1502"/>
      <c r="AY178" s="1502"/>
      <c r="AZ178" s="1502"/>
      <c r="BA178" s="1502"/>
      <c r="BB178" s="1502"/>
      <c r="BC178" s="1502"/>
      <c r="BD178" s="1502"/>
      <c r="BE178" s="1502"/>
      <c r="BF178" s="1502"/>
      <c r="BG178" s="1502"/>
      <c r="BH178" s="1502"/>
      <c r="BI178" s="1502"/>
      <c r="BJ178" s="1502"/>
      <c r="BK178" s="1502"/>
      <c r="BL178" s="1502"/>
      <c r="BM178" s="1502"/>
      <c r="BN178" s="1502"/>
      <c r="BO178" s="1502"/>
      <c r="BP178" s="1502"/>
      <c r="BQ178" s="1502"/>
      <c r="BR178" s="1502"/>
      <c r="BS178" s="1502"/>
      <c r="BT178" s="1502"/>
      <c r="BU178" s="1502"/>
      <c r="BV178" s="1502"/>
      <c r="BW178" s="1502"/>
      <c r="BX178" s="1502"/>
      <c r="BY178" s="1502"/>
      <c r="BZ178" s="1502"/>
      <c r="CA178" s="1502"/>
      <c r="CB178" s="1502"/>
      <c r="CC178" s="1502"/>
      <c r="CD178" s="1502"/>
      <c r="CE178" s="1502"/>
      <c r="CF178" s="1502"/>
      <c r="CG178" s="1502"/>
      <c r="CH178" s="1502"/>
      <c r="CI178" s="1502"/>
      <c r="CJ178" s="1502"/>
      <c r="CK178" s="1502"/>
      <c r="CL178" s="1502"/>
      <c r="CM178" s="1502"/>
      <c r="CN178" s="1502"/>
      <c r="CO178" s="1502"/>
      <c r="CP178" s="1502"/>
      <c r="CQ178" s="1502"/>
      <c r="CR178" s="1502"/>
      <c r="CS178" s="1502"/>
      <c r="CT178" s="1502"/>
      <c r="CU178" s="1502"/>
      <c r="CV178" s="1502"/>
      <c r="CW178" s="1502"/>
      <c r="CX178" s="1502"/>
      <c r="CY178" s="1502"/>
      <c r="CZ178" s="1502"/>
      <c r="DA178" s="1502"/>
      <c r="DB178" s="1502"/>
      <c r="DC178" s="1502"/>
      <c r="DD178" s="1502"/>
      <c r="DE178" s="1502"/>
      <c r="DF178" s="1502"/>
      <c r="DG178" s="1502"/>
      <c r="DH178" s="1502"/>
      <c r="DI178" s="1502"/>
      <c r="DJ178" s="1502"/>
      <c r="DK178" s="1502"/>
      <c r="DL178" s="1502"/>
      <c r="DM178" s="1502"/>
      <c r="DN178" s="1502"/>
      <c r="DO178" s="1502"/>
      <c r="DP178" s="1502"/>
      <c r="DQ178" s="1502"/>
      <c r="DR178" s="1502"/>
      <c r="DS178" s="1502"/>
      <c r="DT178" s="1502"/>
      <c r="DU178" s="1502"/>
      <c r="DV178" s="1502"/>
      <c r="DW178" s="1502"/>
      <c r="DX178" s="1502"/>
      <c r="DY178" s="1502"/>
      <c r="DZ178" s="1502"/>
      <c r="EA178" s="1502"/>
      <c r="EB178" s="1502"/>
      <c r="EC178" s="1502"/>
      <c r="ED178" s="1502"/>
      <c r="EE178" s="1502"/>
      <c r="EF178" s="1502"/>
      <c r="EG178" s="1502"/>
      <c r="EH178" s="1502"/>
      <c r="EI178" s="1502"/>
      <c r="EJ178" s="1502"/>
      <c r="EK178" s="1502"/>
      <c r="EL178" s="1502"/>
      <c r="EM178" s="1502"/>
      <c r="EN178" s="1502"/>
      <c r="EO178" s="1502"/>
      <c r="EP178" s="1502"/>
      <c r="EQ178" s="1502"/>
      <c r="ER178" s="1502"/>
      <c r="ES178" s="1502"/>
      <c r="ET178" s="1502"/>
      <c r="EU178" s="1502"/>
      <c r="EV178" s="1502"/>
      <c r="EW178" s="1502"/>
      <c r="EX178" s="1502"/>
      <c r="EY178" s="1502"/>
      <c r="EZ178" s="1502"/>
      <c r="FA178" s="1502"/>
      <c r="FB178" s="1502"/>
      <c r="FC178" s="1502"/>
      <c r="FD178" s="1502"/>
      <c r="FE178" s="1502"/>
      <c r="FF178" s="1502"/>
      <c r="FG178" s="1502"/>
      <c r="FH178" s="1502"/>
      <c r="FI178" s="1502"/>
      <c r="FJ178" s="1502"/>
      <c r="FK178" s="1502"/>
      <c r="FL178" s="1502"/>
      <c r="FM178" s="1502"/>
      <c r="FN178" s="1502"/>
      <c r="FO178" s="1502"/>
      <c r="FP178" s="1502"/>
      <c r="FQ178" s="1502"/>
      <c r="FR178" s="1502"/>
      <c r="FS178" s="1502"/>
      <c r="FT178" s="1502"/>
      <c r="FU178" s="1502"/>
      <c r="FV178" s="1502"/>
      <c r="FW178" s="1502"/>
      <c r="FX178" s="1502"/>
      <c r="FY178" s="1502"/>
      <c r="FZ178" s="1502"/>
      <c r="GA178" s="1502"/>
      <c r="GB178" s="1502"/>
      <c r="GC178" s="1502"/>
      <c r="GD178" s="1502"/>
      <c r="GE178" s="1502"/>
      <c r="GF178" s="1502"/>
      <c r="GG178" s="1502"/>
      <c r="GH178" s="1502"/>
      <c r="GI178" s="1502"/>
      <c r="GJ178" s="1502"/>
      <c r="GK178" s="1502"/>
      <c r="GL178" s="1502"/>
      <c r="GM178" s="1502"/>
      <c r="GN178" s="1502"/>
      <c r="GO178" s="1502"/>
      <c r="GP178" s="1502"/>
      <c r="GQ178" s="1502"/>
      <c r="GR178" s="1502"/>
      <c r="GS178" s="1502"/>
      <c r="GT178" s="1502"/>
      <c r="GU178" s="1502"/>
      <c r="GV178" s="1502"/>
      <c r="GW178" s="1502"/>
      <c r="GX178" s="1502"/>
      <c r="GY178" s="1502"/>
      <c r="GZ178" s="1502"/>
      <c r="HA178" s="1502"/>
      <c r="HB178" s="1502"/>
      <c r="HC178" s="1502"/>
      <c r="HD178" s="1502"/>
      <c r="HE178" s="1502"/>
      <c r="HF178" s="1502"/>
      <c r="HG178" s="1502"/>
      <c r="HH178" s="1502"/>
      <c r="HI178" s="1502"/>
      <c r="HJ178" s="1502"/>
      <c r="HK178" s="1502"/>
      <c r="HL178" s="1502"/>
      <c r="HM178" s="1502"/>
      <c r="HN178" s="1502"/>
      <c r="HO178" s="1502"/>
      <c r="HP178" s="1502"/>
      <c r="HQ178" s="1502"/>
      <c r="HR178" s="1502"/>
      <c r="HS178" s="1502"/>
      <c r="HT178" s="1502"/>
      <c r="HU178" s="1502"/>
      <c r="HV178" s="1502"/>
      <c r="HW178" s="1502"/>
      <c r="HX178" s="1502"/>
      <c r="HY178" s="1502"/>
      <c r="HZ178" s="1502"/>
      <c r="IA178" s="1502"/>
      <c r="IB178" s="1502"/>
      <c r="IC178" s="1502"/>
      <c r="ID178" s="1502"/>
      <c r="IE178" s="1502"/>
      <c r="IF178" s="1502"/>
      <c r="IG178" s="1502"/>
      <c r="IH178" s="1502"/>
      <c r="II178" s="1502"/>
      <c r="IJ178" s="1502"/>
      <c r="IK178" s="1502"/>
      <c r="IL178" s="1502"/>
      <c r="IM178" s="1502"/>
      <c r="IN178" s="1502"/>
      <c r="IO178" s="1502"/>
      <c r="IP178" s="1502"/>
      <c r="IQ178" s="1502"/>
      <c r="IR178" s="1502"/>
      <c r="IS178" s="1502"/>
      <c r="IT178" s="1502"/>
      <c r="IU178" s="1502"/>
    </row>
    <row r="179" spans="1:255">
      <c r="A179" s="2093">
        <v>23</v>
      </c>
      <c r="B179" s="1484"/>
      <c r="C179" s="1484"/>
      <c r="D179" s="1484"/>
      <c r="E179" s="1826"/>
      <c r="F179" s="1483"/>
      <c r="G179" s="1484"/>
      <c r="H179" s="1484"/>
      <c r="I179" s="1484"/>
      <c r="J179" s="1484"/>
      <c r="K179" s="1798"/>
      <c r="L179" s="1798"/>
      <c r="M179" s="1837">
        <v>23</v>
      </c>
      <c r="N179" s="1483"/>
      <c r="O179" s="1798"/>
      <c r="P179" s="1798"/>
      <c r="Q179" s="1798"/>
      <c r="R179" s="1798">
        <f t="shared" si="3"/>
        <v>0</v>
      </c>
      <c r="S179" s="1837">
        <v>23</v>
      </c>
      <c r="T179" s="1502"/>
      <c r="U179" s="1502"/>
      <c r="V179" s="1502"/>
      <c r="W179" s="1502"/>
      <c r="X179" s="1502"/>
      <c r="Y179" s="1502"/>
      <c r="Z179" s="1502"/>
      <c r="AA179" s="1502"/>
      <c r="AB179" s="1502"/>
      <c r="AC179" s="1502"/>
      <c r="AD179" s="1502"/>
      <c r="AE179" s="1502"/>
      <c r="AF179" s="1502"/>
      <c r="AG179" s="1502"/>
      <c r="AH179" s="1502"/>
      <c r="AI179" s="1502"/>
      <c r="AJ179" s="1502"/>
      <c r="AK179" s="1502"/>
      <c r="AL179" s="1502"/>
      <c r="AM179" s="1502"/>
      <c r="AN179" s="1502"/>
      <c r="AO179" s="1502"/>
      <c r="AP179" s="1502"/>
      <c r="AQ179" s="1502"/>
      <c r="AR179" s="1502"/>
      <c r="AS179" s="1502"/>
      <c r="AT179" s="1502"/>
      <c r="AU179" s="1502"/>
      <c r="AV179" s="1502"/>
      <c r="AW179" s="1502"/>
      <c r="AX179" s="1502"/>
      <c r="AY179" s="1502"/>
      <c r="AZ179" s="1502"/>
      <c r="BA179" s="1502"/>
      <c r="BB179" s="1502"/>
      <c r="BC179" s="1502"/>
      <c r="BD179" s="1502"/>
      <c r="BE179" s="1502"/>
      <c r="BF179" s="1502"/>
      <c r="BG179" s="1502"/>
      <c r="BH179" s="1502"/>
      <c r="BI179" s="1502"/>
      <c r="BJ179" s="1502"/>
      <c r="BK179" s="1502"/>
      <c r="BL179" s="1502"/>
      <c r="BM179" s="1502"/>
      <c r="BN179" s="1502"/>
      <c r="BO179" s="1502"/>
      <c r="BP179" s="1502"/>
      <c r="BQ179" s="1502"/>
      <c r="BR179" s="1502"/>
      <c r="BS179" s="1502"/>
      <c r="BT179" s="1502"/>
      <c r="BU179" s="1502"/>
      <c r="BV179" s="1502"/>
      <c r="BW179" s="1502"/>
      <c r="BX179" s="1502"/>
      <c r="BY179" s="1502"/>
      <c r="BZ179" s="1502"/>
      <c r="CA179" s="1502"/>
      <c r="CB179" s="1502"/>
      <c r="CC179" s="1502"/>
      <c r="CD179" s="1502"/>
      <c r="CE179" s="1502"/>
      <c r="CF179" s="1502"/>
      <c r="CG179" s="1502"/>
      <c r="CH179" s="1502"/>
      <c r="CI179" s="1502"/>
      <c r="CJ179" s="1502"/>
      <c r="CK179" s="1502"/>
      <c r="CL179" s="1502"/>
      <c r="CM179" s="1502"/>
      <c r="CN179" s="1502"/>
      <c r="CO179" s="1502"/>
      <c r="CP179" s="1502"/>
      <c r="CQ179" s="1502"/>
      <c r="CR179" s="1502"/>
      <c r="CS179" s="1502"/>
      <c r="CT179" s="1502"/>
      <c r="CU179" s="1502"/>
      <c r="CV179" s="1502"/>
      <c r="CW179" s="1502"/>
      <c r="CX179" s="1502"/>
      <c r="CY179" s="1502"/>
      <c r="CZ179" s="1502"/>
      <c r="DA179" s="1502"/>
      <c r="DB179" s="1502"/>
      <c r="DC179" s="1502"/>
      <c r="DD179" s="1502"/>
      <c r="DE179" s="1502"/>
      <c r="DF179" s="1502"/>
      <c r="DG179" s="1502"/>
      <c r="DH179" s="1502"/>
      <c r="DI179" s="1502"/>
      <c r="DJ179" s="1502"/>
      <c r="DK179" s="1502"/>
      <c r="DL179" s="1502"/>
      <c r="DM179" s="1502"/>
      <c r="DN179" s="1502"/>
      <c r="DO179" s="1502"/>
      <c r="DP179" s="1502"/>
      <c r="DQ179" s="1502"/>
      <c r="DR179" s="1502"/>
      <c r="DS179" s="1502"/>
      <c r="DT179" s="1502"/>
      <c r="DU179" s="1502"/>
      <c r="DV179" s="1502"/>
      <c r="DW179" s="1502"/>
      <c r="DX179" s="1502"/>
      <c r="DY179" s="1502"/>
      <c r="DZ179" s="1502"/>
      <c r="EA179" s="1502"/>
      <c r="EB179" s="1502"/>
      <c r="EC179" s="1502"/>
      <c r="ED179" s="1502"/>
      <c r="EE179" s="1502"/>
      <c r="EF179" s="1502"/>
      <c r="EG179" s="1502"/>
      <c r="EH179" s="1502"/>
      <c r="EI179" s="1502"/>
      <c r="EJ179" s="1502"/>
      <c r="EK179" s="1502"/>
      <c r="EL179" s="1502"/>
      <c r="EM179" s="1502"/>
      <c r="EN179" s="1502"/>
      <c r="EO179" s="1502"/>
      <c r="EP179" s="1502"/>
      <c r="EQ179" s="1502"/>
      <c r="ER179" s="1502"/>
      <c r="ES179" s="1502"/>
      <c r="ET179" s="1502"/>
      <c r="EU179" s="1502"/>
      <c r="EV179" s="1502"/>
      <c r="EW179" s="1502"/>
      <c r="EX179" s="1502"/>
      <c r="EY179" s="1502"/>
      <c r="EZ179" s="1502"/>
      <c r="FA179" s="1502"/>
      <c r="FB179" s="1502"/>
      <c r="FC179" s="1502"/>
      <c r="FD179" s="1502"/>
      <c r="FE179" s="1502"/>
      <c r="FF179" s="1502"/>
      <c r="FG179" s="1502"/>
      <c r="FH179" s="1502"/>
      <c r="FI179" s="1502"/>
      <c r="FJ179" s="1502"/>
      <c r="FK179" s="1502"/>
      <c r="FL179" s="1502"/>
      <c r="FM179" s="1502"/>
      <c r="FN179" s="1502"/>
      <c r="FO179" s="1502"/>
      <c r="FP179" s="1502"/>
      <c r="FQ179" s="1502"/>
      <c r="FR179" s="1502"/>
      <c r="FS179" s="1502"/>
      <c r="FT179" s="1502"/>
      <c r="FU179" s="1502"/>
      <c r="FV179" s="1502"/>
      <c r="FW179" s="1502"/>
      <c r="FX179" s="1502"/>
      <c r="FY179" s="1502"/>
      <c r="FZ179" s="1502"/>
      <c r="GA179" s="1502"/>
      <c r="GB179" s="1502"/>
      <c r="GC179" s="1502"/>
      <c r="GD179" s="1502"/>
      <c r="GE179" s="1502"/>
      <c r="GF179" s="1502"/>
      <c r="GG179" s="1502"/>
      <c r="GH179" s="1502"/>
      <c r="GI179" s="1502"/>
      <c r="GJ179" s="1502"/>
      <c r="GK179" s="1502"/>
      <c r="GL179" s="1502"/>
      <c r="GM179" s="1502"/>
      <c r="GN179" s="1502"/>
      <c r="GO179" s="1502"/>
      <c r="GP179" s="1502"/>
      <c r="GQ179" s="1502"/>
      <c r="GR179" s="1502"/>
      <c r="GS179" s="1502"/>
      <c r="GT179" s="1502"/>
      <c r="GU179" s="1502"/>
      <c r="GV179" s="1502"/>
      <c r="GW179" s="1502"/>
      <c r="GX179" s="1502"/>
      <c r="GY179" s="1502"/>
      <c r="GZ179" s="1502"/>
      <c r="HA179" s="1502"/>
      <c r="HB179" s="1502"/>
      <c r="HC179" s="1502"/>
      <c r="HD179" s="1502"/>
      <c r="HE179" s="1502"/>
      <c r="HF179" s="1502"/>
      <c r="HG179" s="1502"/>
      <c r="HH179" s="1502"/>
      <c r="HI179" s="1502"/>
      <c r="HJ179" s="1502"/>
      <c r="HK179" s="1502"/>
      <c r="HL179" s="1502"/>
      <c r="HM179" s="1502"/>
      <c r="HN179" s="1502"/>
      <c r="HO179" s="1502"/>
      <c r="HP179" s="1502"/>
      <c r="HQ179" s="1502"/>
      <c r="HR179" s="1502"/>
      <c r="HS179" s="1502"/>
      <c r="HT179" s="1502"/>
      <c r="HU179" s="1502"/>
      <c r="HV179" s="1502"/>
      <c r="HW179" s="1502"/>
      <c r="HX179" s="1502"/>
      <c r="HY179" s="1502"/>
      <c r="HZ179" s="1502"/>
      <c r="IA179" s="1502"/>
      <c r="IB179" s="1502"/>
      <c r="IC179" s="1502"/>
      <c r="ID179" s="1502"/>
      <c r="IE179" s="1502"/>
      <c r="IF179" s="1502"/>
      <c r="IG179" s="1502"/>
      <c r="IH179" s="1502"/>
      <c r="II179" s="1502"/>
      <c r="IJ179" s="1502"/>
      <c r="IK179" s="1502"/>
      <c r="IL179" s="1502"/>
      <c r="IM179" s="1502"/>
      <c r="IN179" s="1502"/>
      <c r="IO179" s="1502"/>
      <c r="IP179" s="1502"/>
      <c r="IQ179" s="1502"/>
      <c r="IR179" s="1502"/>
      <c r="IS179" s="1502"/>
      <c r="IT179" s="1502"/>
      <c r="IU179" s="1502"/>
    </row>
    <row r="180" spans="1:255">
      <c r="A180" s="2093">
        <v>24</v>
      </c>
      <c r="B180" s="1484"/>
      <c r="C180" s="1484"/>
      <c r="D180" s="1484"/>
      <c r="E180" s="1826"/>
      <c r="F180" s="1483"/>
      <c r="G180" s="1484"/>
      <c r="H180" s="1484"/>
      <c r="I180" s="1484"/>
      <c r="J180" s="1484"/>
      <c r="K180" s="1798"/>
      <c r="L180" s="1798"/>
      <c r="M180" s="1837">
        <v>24</v>
      </c>
      <c r="N180" s="1483"/>
      <c r="O180" s="1798"/>
      <c r="P180" s="1798"/>
      <c r="Q180" s="1798"/>
      <c r="R180" s="1798">
        <f t="shared" si="3"/>
        <v>0</v>
      </c>
      <c r="S180" s="1837">
        <v>24</v>
      </c>
      <c r="T180" s="1502"/>
      <c r="U180" s="1502"/>
      <c r="V180" s="1502"/>
      <c r="W180" s="1502"/>
      <c r="X180" s="1502"/>
      <c r="Y180" s="1502"/>
      <c r="Z180" s="1502"/>
      <c r="AA180" s="1502"/>
      <c r="AB180" s="1502"/>
      <c r="AC180" s="1502"/>
      <c r="AD180" s="1502"/>
      <c r="AE180" s="1502"/>
      <c r="AF180" s="1502"/>
      <c r="AG180" s="1502"/>
      <c r="AH180" s="1502"/>
      <c r="AI180" s="1502"/>
      <c r="AJ180" s="1502"/>
      <c r="AK180" s="1502"/>
      <c r="AL180" s="1502"/>
      <c r="AM180" s="1502"/>
      <c r="AN180" s="1502"/>
      <c r="AO180" s="1502"/>
      <c r="AP180" s="1502"/>
      <c r="AQ180" s="1502"/>
      <c r="AR180" s="1502"/>
      <c r="AS180" s="1502"/>
      <c r="AT180" s="1502"/>
      <c r="AU180" s="1502"/>
      <c r="AV180" s="1502"/>
      <c r="AW180" s="1502"/>
      <c r="AX180" s="1502"/>
      <c r="AY180" s="1502"/>
      <c r="AZ180" s="1502"/>
      <c r="BA180" s="1502"/>
      <c r="BB180" s="1502"/>
      <c r="BC180" s="1502"/>
      <c r="BD180" s="1502"/>
      <c r="BE180" s="1502"/>
      <c r="BF180" s="1502"/>
      <c r="BG180" s="1502"/>
      <c r="BH180" s="1502"/>
      <c r="BI180" s="1502"/>
      <c r="BJ180" s="1502"/>
      <c r="BK180" s="1502"/>
      <c r="BL180" s="1502"/>
      <c r="BM180" s="1502"/>
      <c r="BN180" s="1502"/>
      <c r="BO180" s="1502"/>
      <c r="BP180" s="1502"/>
      <c r="BQ180" s="1502"/>
      <c r="BR180" s="1502"/>
      <c r="BS180" s="1502"/>
      <c r="BT180" s="1502"/>
      <c r="BU180" s="1502"/>
      <c r="BV180" s="1502"/>
      <c r="BW180" s="1502"/>
      <c r="BX180" s="1502"/>
      <c r="BY180" s="1502"/>
      <c r="BZ180" s="1502"/>
      <c r="CA180" s="1502"/>
      <c r="CB180" s="1502"/>
      <c r="CC180" s="1502"/>
      <c r="CD180" s="1502"/>
      <c r="CE180" s="1502"/>
      <c r="CF180" s="1502"/>
      <c r="CG180" s="1502"/>
      <c r="CH180" s="1502"/>
      <c r="CI180" s="1502"/>
      <c r="CJ180" s="1502"/>
      <c r="CK180" s="1502"/>
      <c r="CL180" s="1502"/>
      <c r="CM180" s="1502"/>
      <c r="CN180" s="1502"/>
      <c r="CO180" s="1502"/>
      <c r="CP180" s="1502"/>
      <c r="CQ180" s="1502"/>
      <c r="CR180" s="1502"/>
      <c r="CS180" s="1502"/>
      <c r="CT180" s="1502"/>
      <c r="CU180" s="1502"/>
      <c r="CV180" s="1502"/>
      <c r="CW180" s="1502"/>
      <c r="CX180" s="1502"/>
      <c r="CY180" s="1502"/>
      <c r="CZ180" s="1502"/>
      <c r="DA180" s="1502"/>
      <c r="DB180" s="1502"/>
      <c r="DC180" s="1502"/>
      <c r="DD180" s="1502"/>
      <c r="DE180" s="1502"/>
      <c r="DF180" s="1502"/>
      <c r="DG180" s="1502"/>
      <c r="DH180" s="1502"/>
      <c r="DI180" s="1502"/>
      <c r="DJ180" s="1502"/>
      <c r="DK180" s="1502"/>
      <c r="DL180" s="1502"/>
      <c r="DM180" s="1502"/>
      <c r="DN180" s="1502"/>
      <c r="DO180" s="1502"/>
      <c r="DP180" s="1502"/>
      <c r="DQ180" s="1502"/>
      <c r="DR180" s="1502"/>
      <c r="DS180" s="1502"/>
      <c r="DT180" s="1502"/>
      <c r="DU180" s="1502"/>
      <c r="DV180" s="1502"/>
      <c r="DW180" s="1502"/>
      <c r="DX180" s="1502"/>
      <c r="DY180" s="1502"/>
      <c r="DZ180" s="1502"/>
      <c r="EA180" s="1502"/>
      <c r="EB180" s="1502"/>
      <c r="EC180" s="1502"/>
      <c r="ED180" s="1502"/>
      <c r="EE180" s="1502"/>
      <c r="EF180" s="1502"/>
      <c r="EG180" s="1502"/>
      <c r="EH180" s="1502"/>
      <c r="EI180" s="1502"/>
      <c r="EJ180" s="1502"/>
      <c r="EK180" s="1502"/>
      <c r="EL180" s="1502"/>
      <c r="EM180" s="1502"/>
      <c r="EN180" s="1502"/>
      <c r="EO180" s="1502"/>
      <c r="EP180" s="1502"/>
      <c r="EQ180" s="1502"/>
      <c r="ER180" s="1502"/>
      <c r="ES180" s="1502"/>
      <c r="ET180" s="1502"/>
      <c r="EU180" s="1502"/>
      <c r="EV180" s="1502"/>
      <c r="EW180" s="1502"/>
      <c r="EX180" s="1502"/>
      <c r="EY180" s="1502"/>
      <c r="EZ180" s="1502"/>
      <c r="FA180" s="1502"/>
      <c r="FB180" s="1502"/>
      <c r="FC180" s="1502"/>
      <c r="FD180" s="1502"/>
      <c r="FE180" s="1502"/>
      <c r="FF180" s="1502"/>
      <c r="FG180" s="1502"/>
      <c r="FH180" s="1502"/>
      <c r="FI180" s="1502"/>
      <c r="FJ180" s="1502"/>
      <c r="FK180" s="1502"/>
      <c r="FL180" s="1502"/>
      <c r="FM180" s="1502"/>
      <c r="FN180" s="1502"/>
      <c r="FO180" s="1502"/>
      <c r="FP180" s="1502"/>
      <c r="FQ180" s="1502"/>
      <c r="FR180" s="1502"/>
      <c r="FS180" s="1502"/>
      <c r="FT180" s="1502"/>
      <c r="FU180" s="1502"/>
      <c r="FV180" s="1502"/>
      <c r="FW180" s="1502"/>
      <c r="FX180" s="1502"/>
      <c r="FY180" s="1502"/>
      <c r="FZ180" s="1502"/>
      <c r="GA180" s="1502"/>
      <c r="GB180" s="1502"/>
      <c r="GC180" s="1502"/>
      <c r="GD180" s="1502"/>
      <c r="GE180" s="1502"/>
      <c r="GF180" s="1502"/>
      <c r="GG180" s="1502"/>
      <c r="GH180" s="1502"/>
      <c r="GI180" s="1502"/>
      <c r="GJ180" s="1502"/>
      <c r="GK180" s="1502"/>
      <c r="GL180" s="1502"/>
      <c r="GM180" s="1502"/>
      <c r="GN180" s="1502"/>
      <c r="GO180" s="1502"/>
      <c r="GP180" s="1502"/>
      <c r="GQ180" s="1502"/>
      <c r="GR180" s="1502"/>
      <c r="GS180" s="1502"/>
      <c r="GT180" s="1502"/>
      <c r="GU180" s="1502"/>
      <c r="GV180" s="1502"/>
      <c r="GW180" s="1502"/>
      <c r="GX180" s="1502"/>
      <c r="GY180" s="1502"/>
      <c r="GZ180" s="1502"/>
      <c r="HA180" s="1502"/>
      <c r="HB180" s="1502"/>
      <c r="HC180" s="1502"/>
      <c r="HD180" s="1502"/>
      <c r="HE180" s="1502"/>
      <c r="HF180" s="1502"/>
      <c r="HG180" s="1502"/>
      <c r="HH180" s="1502"/>
      <c r="HI180" s="1502"/>
      <c r="HJ180" s="1502"/>
      <c r="HK180" s="1502"/>
      <c r="HL180" s="1502"/>
      <c r="HM180" s="1502"/>
      <c r="HN180" s="1502"/>
      <c r="HO180" s="1502"/>
      <c r="HP180" s="1502"/>
      <c r="HQ180" s="1502"/>
      <c r="HR180" s="1502"/>
      <c r="HS180" s="1502"/>
      <c r="HT180" s="1502"/>
      <c r="HU180" s="1502"/>
      <c r="HV180" s="1502"/>
      <c r="HW180" s="1502"/>
      <c r="HX180" s="1502"/>
      <c r="HY180" s="1502"/>
      <c r="HZ180" s="1502"/>
      <c r="IA180" s="1502"/>
      <c r="IB180" s="1502"/>
      <c r="IC180" s="1502"/>
      <c r="ID180" s="1502"/>
      <c r="IE180" s="1502"/>
      <c r="IF180" s="1502"/>
      <c r="IG180" s="1502"/>
      <c r="IH180" s="1502"/>
      <c r="II180" s="1502"/>
      <c r="IJ180" s="1502"/>
      <c r="IK180" s="1502"/>
      <c r="IL180" s="1502"/>
      <c r="IM180" s="1502"/>
      <c r="IN180" s="1502"/>
      <c r="IO180" s="1502"/>
      <c r="IP180" s="1502"/>
      <c r="IQ180" s="1502"/>
      <c r="IR180" s="1502"/>
      <c r="IS180" s="1502"/>
      <c r="IT180" s="1502"/>
      <c r="IU180" s="1502"/>
    </row>
    <row r="181" spans="1:255">
      <c r="A181" s="2093">
        <v>25</v>
      </c>
      <c r="B181" s="1484"/>
      <c r="C181" s="1484"/>
      <c r="D181" s="1484"/>
      <c r="E181" s="1826"/>
      <c r="F181" s="1483"/>
      <c r="G181" s="1484"/>
      <c r="H181" s="1484"/>
      <c r="I181" s="1484"/>
      <c r="J181" s="1484"/>
      <c r="K181" s="1798"/>
      <c r="L181" s="1798"/>
      <c r="M181" s="1837">
        <v>25</v>
      </c>
      <c r="N181" s="1483"/>
      <c r="O181" s="1798"/>
      <c r="P181" s="1798"/>
      <c r="Q181" s="1798"/>
      <c r="R181" s="1798">
        <f t="shared" si="3"/>
        <v>0</v>
      </c>
      <c r="S181" s="1837">
        <v>25</v>
      </c>
      <c r="T181" s="1502"/>
      <c r="U181" s="1502"/>
      <c r="V181" s="1502"/>
      <c r="W181" s="1502"/>
      <c r="X181" s="1502"/>
      <c r="Y181" s="1502"/>
      <c r="Z181" s="1502"/>
      <c r="AA181" s="1502"/>
      <c r="AB181" s="1502"/>
      <c r="AC181" s="1502"/>
      <c r="AD181" s="1502"/>
      <c r="AE181" s="1502"/>
      <c r="AF181" s="1502"/>
      <c r="AG181" s="1502"/>
      <c r="AH181" s="1502"/>
      <c r="AI181" s="1502"/>
      <c r="AJ181" s="1502"/>
      <c r="AK181" s="1502"/>
      <c r="AL181" s="1502"/>
      <c r="AM181" s="1502"/>
      <c r="AN181" s="1502"/>
      <c r="AO181" s="1502"/>
      <c r="AP181" s="1502"/>
      <c r="AQ181" s="1502"/>
      <c r="AR181" s="1502"/>
      <c r="AS181" s="1502"/>
      <c r="AT181" s="1502"/>
      <c r="AU181" s="1502"/>
      <c r="AV181" s="1502"/>
      <c r="AW181" s="1502"/>
      <c r="AX181" s="1502"/>
      <c r="AY181" s="1502"/>
      <c r="AZ181" s="1502"/>
      <c r="BA181" s="1502"/>
      <c r="BB181" s="1502"/>
      <c r="BC181" s="1502"/>
      <c r="BD181" s="1502"/>
      <c r="BE181" s="1502"/>
      <c r="BF181" s="1502"/>
      <c r="BG181" s="1502"/>
      <c r="BH181" s="1502"/>
      <c r="BI181" s="1502"/>
      <c r="BJ181" s="1502"/>
      <c r="BK181" s="1502"/>
      <c r="BL181" s="1502"/>
      <c r="BM181" s="1502"/>
      <c r="BN181" s="1502"/>
      <c r="BO181" s="1502"/>
      <c r="BP181" s="1502"/>
      <c r="BQ181" s="1502"/>
      <c r="BR181" s="1502"/>
      <c r="BS181" s="1502"/>
      <c r="BT181" s="1502"/>
      <c r="BU181" s="1502"/>
      <c r="BV181" s="1502"/>
      <c r="BW181" s="1502"/>
      <c r="BX181" s="1502"/>
      <c r="BY181" s="1502"/>
      <c r="BZ181" s="1502"/>
      <c r="CA181" s="1502"/>
      <c r="CB181" s="1502"/>
      <c r="CC181" s="1502"/>
      <c r="CD181" s="1502"/>
      <c r="CE181" s="1502"/>
      <c r="CF181" s="1502"/>
      <c r="CG181" s="1502"/>
      <c r="CH181" s="1502"/>
      <c r="CI181" s="1502"/>
      <c r="CJ181" s="1502"/>
      <c r="CK181" s="1502"/>
      <c r="CL181" s="1502"/>
      <c r="CM181" s="1502"/>
      <c r="CN181" s="1502"/>
      <c r="CO181" s="1502"/>
      <c r="CP181" s="1502"/>
      <c r="CQ181" s="1502"/>
      <c r="CR181" s="1502"/>
      <c r="CS181" s="1502"/>
      <c r="CT181" s="1502"/>
      <c r="CU181" s="1502"/>
      <c r="CV181" s="1502"/>
      <c r="CW181" s="1502"/>
      <c r="CX181" s="1502"/>
      <c r="CY181" s="1502"/>
      <c r="CZ181" s="1502"/>
      <c r="DA181" s="1502"/>
      <c r="DB181" s="1502"/>
      <c r="DC181" s="1502"/>
      <c r="DD181" s="1502"/>
      <c r="DE181" s="1502"/>
      <c r="DF181" s="1502"/>
      <c r="DG181" s="1502"/>
      <c r="DH181" s="1502"/>
      <c r="DI181" s="1502"/>
      <c r="DJ181" s="1502"/>
      <c r="DK181" s="1502"/>
      <c r="DL181" s="1502"/>
      <c r="DM181" s="1502"/>
      <c r="DN181" s="1502"/>
      <c r="DO181" s="1502"/>
      <c r="DP181" s="1502"/>
      <c r="DQ181" s="1502"/>
      <c r="DR181" s="1502"/>
      <c r="DS181" s="1502"/>
      <c r="DT181" s="1502"/>
      <c r="DU181" s="1502"/>
      <c r="DV181" s="1502"/>
      <c r="DW181" s="1502"/>
      <c r="DX181" s="1502"/>
      <c r="DY181" s="1502"/>
      <c r="DZ181" s="1502"/>
      <c r="EA181" s="1502"/>
      <c r="EB181" s="1502"/>
      <c r="EC181" s="1502"/>
      <c r="ED181" s="1502"/>
      <c r="EE181" s="1502"/>
      <c r="EF181" s="1502"/>
      <c r="EG181" s="1502"/>
      <c r="EH181" s="1502"/>
      <c r="EI181" s="1502"/>
      <c r="EJ181" s="1502"/>
      <c r="EK181" s="1502"/>
      <c r="EL181" s="1502"/>
      <c r="EM181" s="1502"/>
      <c r="EN181" s="1502"/>
      <c r="EO181" s="1502"/>
      <c r="EP181" s="1502"/>
      <c r="EQ181" s="1502"/>
      <c r="ER181" s="1502"/>
      <c r="ES181" s="1502"/>
      <c r="ET181" s="1502"/>
      <c r="EU181" s="1502"/>
      <c r="EV181" s="1502"/>
      <c r="EW181" s="1502"/>
      <c r="EX181" s="1502"/>
      <c r="EY181" s="1502"/>
      <c r="EZ181" s="1502"/>
      <c r="FA181" s="1502"/>
      <c r="FB181" s="1502"/>
      <c r="FC181" s="1502"/>
      <c r="FD181" s="1502"/>
      <c r="FE181" s="1502"/>
      <c r="FF181" s="1502"/>
      <c r="FG181" s="1502"/>
      <c r="FH181" s="1502"/>
      <c r="FI181" s="1502"/>
      <c r="FJ181" s="1502"/>
      <c r="FK181" s="1502"/>
      <c r="FL181" s="1502"/>
      <c r="FM181" s="1502"/>
      <c r="FN181" s="1502"/>
      <c r="FO181" s="1502"/>
      <c r="FP181" s="1502"/>
      <c r="FQ181" s="1502"/>
      <c r="FR181" s="1502"/>
      <c r="FS181" s="1502"/>
      <c r="FT181" s="1502"/>
      <c r="FU181" s="1502"/>
      <c r="FV181" s="1502"/>
      <c r="FW181" s="1502"/>
      <c r="FX181" s="1502"/>
      <c r="FY181" s="1502"/>
      <c r="FZ181" s="1502"/>
      <c r="GA181" s="1502"/>
      <c r="GB181" s="1502"/>
      <c r="GC181" s="1502"/>
      <c r="GD181" s="1502"/>
      <c r="GE181" s="1502"/>
      <c r="GF181" s="1502"/>
      <c r="GG181" s="1502"/>
      <c r="GH181" s="1502"/>
      <c r="GI181" s="1502"/>
      <c r="GJ181" s="1502"/>
      <c r="GK181" s="1502"/>
      <c r="GL181" s="1502"/>
      <c r="GM181" s="1502"/>
      <c r="GN181" s="1502"/>
      <c r="GO181" s="1502"/>
      <c r="GP181" s="1502"/>
      <c r="GQ181" s="1502"/>
      <c r="GR181" s="1502"/>
      <c r="GS181" s="1502"/>
      <c r="GT181" s="1502"/>
      <c r="GU181" s="1502"/>
      <c r="GV181" s="1502"/>
      <c r="GW181" s="1502"/>
      <c r="GX181" s="1502"/>
      <c r="GY181" s="1502"/>
      <c r="GZ181" s="1502"/>
      <c r="HA181" s="1502"/>
      <c r="HB181" s="1502"/>
      <c r="HC181" s="1502"/>
      <c r="HD181" s="1502"/>
      <c r="HE181" s="1502"/>
      <c r="HF181" s="1502"/>
      <c r="HG181" s="1502"/>
      <c r="HH181" s="1502"/>
      <c r="HI181" s="1502"/>
      <c r="HJ181" s="1502"/>
      <c r="HK181" s="1502"/>
      <c r="HL181" s="1502"/>
      <c r="HM181" s="1502"/>
      <c r="HN181" s="1502"/>
      <c r="HO181" s="1502"/>
      <c r="HP181" s="1502"/>
      <c r="HQ181" s="1502"/>
      <c r="HR181" s="1502"/>
      <c r="HS181" s="1502"/>
      <c r="HT181" s="1502"/>
      <c r="HU181" s="1502"/>
      <c r="HV181" s="1502"/>
      <c r="HW181" s="1502"/>
      <c r="HX181" s="1502"/>
      <c r="HY181" s="1502"/>
      <c r="HZ181" s="1502"/>
      <c r="IA181" s="1502"/>
      <c r="IB181" s="1502"/>
      <c r="IC181" s="1502"/>
      <c r="ID181" s="1502"/>
      <c r="IE181" s="1502"/>
      <c r="IF181" s="1502"/>
      <c r="IG181" s="1502"/>
      <c r="IH181" s="1502"/>
      <c r="II181" s="1502"/>
      <c r="IJ181" s="1502"/>
      <c r="IK181" s="1502"/>
      <c r="IL181" s="1502"/>
      <c r="IM181" s="1502"/>
      <c r="IN181" s="1502"/>
      <c r="IO181" s="1502"/>
      <c r="IP181" s="1502"/>
      <c r="IQ181" s="1502"/>
      <c r="IR181" s="1502"/>
      <c r="IS181" s="1502"/>
      <c r="IT181" s="1502"/>
      <c r="IU181" s="1502"/>
    </row>
    <row r="182" spans="1:255">
      <c r="A182" s="2093">
        <v>26</v>
      </c>
      <c r="B182" s="1484"/>
      <c r="C182" s="1484"/>
      <c r="D182" s="1484"/>
      <c r="E182" s="1826"/>
      <c r="F182" s="1483"/>
      <c r="G182" s="1484"/>
      <c r="H182" s="1484"/>
      <c r="I182" s="1484"/>
      <c r="J182" s="1484"/>
      <c r="K182" s="1798"/>
      <c r="L182" s="1798"/>
      <c r="M182" s="1837">
        <v>26</v>
      </c>
      <c r="N182" s="1483"/>
      <c r="O182" s="1798"/>
      <c r="P182" s="1798"/>
      <c r="Q182" s="1798"/>
      <c r="R182" s="1798">
        <f t="shared" si="3"/>
        <v>0</v>
      </c>
      <c r="S182" s="1837">
        <v>26</v>
      </c>
      <c r="T182" s="1502"/>
      <c r="U182" s="1502"/>
      <c r="V182" s="1502"/>
      <c r="W182" s="1502"/>
      <c r="X182" s="1502"/>
      <c r="Y182" s="1502"/>
      <c r="Z182" s="1502"/>
      <c r="AA182" s="1502"/>
      <c r="AB182" s="1502"/>
      <c r="AC182" s="1502"/>
      <c r="AD182" s="1502"/>
      <c r="AE182" s="1502"/>
      <c r="AF182" s="1502"/>
      <c r="AG182" s="1502"/>
      <c r="AH182" s="1502"/>
      <c r="AI182" s="1502"/>
      <c r="AJ182" s="1502"/>
      <c r="AK182" s="1502"/>
      <c r="AL182" s="1502"/>
      <c r="AM182" s="1502"/>
      <c r="AN182" s="1502"/>
      <c r="AO182" s="1502"/>
      <c r="AP182" s="1502"/>
      <c r="AQ182" s="1502"/>
      <c r="AR182" s="1502"/>
      <c r="AS182" s="1502"/>
      <c r="AT182" s="1502"/>
      <c r="AU182" s="1502"/>
      <c r="AV182" s="1502"/>
      <c r="AW182" s="1502"/>
      <c r="AX182" s="1502"/>
      <c r="AY182" s="1502"/>
      <c r="AZ182" s="1502"/>
      <c r="BA182" s="1502"/>
      <c r="BB182" s="1502"/>
      <c r="BC182" s="1502"/>
      <c r="BD182" s="1502"/>
      <c r="BE182" s="1502"/>
      <c r="BF182" s="1502"/>
      <c r="BG182" s="1502"/>
      <c r="BH182" s="1502"/>
      <c r="BI182" s="1502"/>
      <c r="BJ182" s="1502"/>
      <c r="BK182" s="1502"/>
      <c r="BL182" s="1502"/>
      <c r="BM182" s="1502"/>
      <c r="BN182" s="1502"/>
      <c r="BO182" s="1502"/>
      <c r="BP182" s="1502"/>
      <c r="BQ182" s="1502"/>
      <c r="BR182" s="1502"/>
      <c r="BS182" s="1502"/>
      <c r="BT182" s="1502"/>
      <c r="BU182" s="1502"/>
      <c r="BV182" s="1502"/>
      <c r="BW182" s="1502"/>
      <c r="BX182" s="1502"/>
      <c r="BY182" s="1502"/>
      <c r="BZ182" s="1502"/>
      <c r="CA182" s="1502"/>
      <c r="CB182" s="1502"/>
      <c r="CC182" s="1502"/>
      <c r="CD182" s="1502"/>
      <c r="CE182" s="1502"/>
      <c r="CF182" s="1502"/>
      <c r="CG182" s="1502"/>
      <c r="CH182" s="1502"/>
      <c r="CI182" s="1502"/>
      <c r="CJ182" s="1502"/>
      <c r="CK182" s="1502"/>
      <c r="CL182" s="1502"/>
      <c r="CM182" s="1502"/>
      <c r="CN182" s="1502"/>
      <c r="CO182" s="1502"/>
      <c r="CP182" s="1502"/>
      <c r="CQ182" s="1502"/>
      <c r="CR182" s="1502"/>
      <c r="CS182" s="1502"/>
      <c r="CT182" s="1502"/>
      <c r="CU182" s="1502"/>
      <c r="CV182" s="1502"/>
      <c r="CW182" s="1502"/>
      <c r="CX182" s="1502"/>
      <c r="CY182" s="1502"/>
      <c r="CZ182" s="1502"/>
      <c r="DA182" s="1502"/>
      <c r="DB182" s="1502"/>
      <c r="DC182" s="1502"/>
      <c r="DD182" s="1502"/>
      <c r="DE182" s="1502"/>
      <c r="DF182" s="1502"/>
      <c r="DG182" s="1502"/>
      <c r="DH182" s="1502"/>
      <c r="DI182" s="1502"/>
      <c r="DJ182" s="1502"/>
      <c r="DK182" s="1502"/>
      <c r="DL182" s="1502"/>
      <c r="DM182" s="1502"/>
      <c r="DN182" s="1502"/>
      <c r="DO182" s="1502"/>
      <c r="DP182" s="1502"/>
      <c r="DQ182" s="1502"/>
      <c r="DR182" s="1502"/>
      <c r="DS182" s="1502"/>
      <c r="DT182" s="1502"/>
      <c r="DU182" s="1502"/>
      <c r="DV182" s="1502"/>
      <c r="DW182" s="1502"/>
      <c r="DX182" s="1502"/>
      <c r="DY182" s="1502"/>
      <c r="DZ182" s="1502"/>
      <c r="EA182" s="1502"/>
      <c r="EB182" s="1502"/>
      <c r="EC182" s="1502"/>
      <c r="ED182" s="1502"/>
      <c r="EE182" s="1502"/>
      <c r="EF182" s="1502"/>
      <c r="EG182" s="1502"/>
      <c r="EH182" s="1502"/>
      <c r="EI182" s="1502"/>
      <c r="EJ182" s="1502"/>
      <c r="EK182" s="1502"/>
      <c r="EL182" s="1502"/>
      <c r="EM182" s="1502"/>
      <c r="EN182" s="1502"/>
      <c r="EO182" s="1502"/>
      <c r="EP182" s="1502"/>
      <c r="EQ182" s="1502"/>
      <c r="ER182" s="1502"/>
      <c r="ES182" s="1502"/>
      <c r="ET182" s="1502"/>
      <c r="EU182" s="1502"/>
      <c r="EV182" s="1502"/>
      <c r="EW182" s="1502"/>
      <c r="EX182" s="1502"/>
      <c r="EY182" s="1502"/>
      <c r="EZ182" s="1502"/>
      <c r="FA182" s="1502"/>
      <c r="FB182" s="1502"/>
      <c r="FC182" s="1502"/>
      <c r="FD182" s="1502"/>
      <c r="FE182" s="1502"/>
      <c r="FF182" s="1502"/>
      <c r="FG182" s="1502"/>
      <c r="FH182" s="1502"/>
      <c r="FI182" s="1502"/>
      <c r="FJ182" s="1502"/>
      <c r="FK182" s="1502"/>
      <c r="FL182" s="1502"/>
      <c r="FM182" s="1502"/>
      <c r="FN182" s="1502"/>
      <c r="FO182" s="1502"/>
      <c r="FP182" s="1502"/>
      <c r="FQ182" s="1502"/>
      <c r="FR182" s="1502"/>
      <c r="FS182" s="1502"/>
      <c r="FT182" s="1502"/>
      <c r="FU182" s="1502"/>
      <c r="FV182" s="1502"/>
      <c r="FW182" s="1502"/>
      <c r="FX182" s="1502"/>
      <c r="FY182" s="1502"/>
      <c r="FZ182" s="1502"/>
      <c r="GA182" s="1502"/>
      <c r="GB182" s="1502"/>
      <c r="GC182" s="1502"/>
      <c r="GD182" s="1502"/>
      <c r="GE182" s="1502"/>
      <c r="GF182" s="1502"/>
      <c r="GG182" s="1502"/>
      <c r="GH182" s="1502"/>
      <c r="GI182" s="1502"/>
      <c r="GJ182" s="1502"/>
      <c r="GK182" s="1502"/>
      <c r="GL182" s="1502"/>
      <c r="GM182" s="1502"/>
      <c r="GN182" s="1502"/>
      <c r="GO182" s="1502"/>
      <c r="GP182" s="1502"/>
      <c r="GQ182" s="1502"/>
      <c r="GR182" s="1502"/>
      <c r="GS182" s="1502"/>
      <c r="GT182" s="1502"/>
      <c r="GU182" s="1502"/>
      <c r="GV182" s="1502"/>
      <c r="GW182" s="1502"/>
      <c r="GX182" s="1502"/>
      <c r="GY182" s="1502"/>
      <c r="GZ182" s="1502"/>
      <c r="HA182" s="1502"/>
      <c r="HB182" s="1502"/>
      <c r="HC182" s="1502"/>
      <c r="HD182" s="1502"/>
      <c r="HE182" s="1502"/>
      <c r="HF182" s="1502"/>
      <c r="HG182" s="1502"/>
      <c r="HH182" s="1502"/>
      <c r="HI182" s="1502"/>
      <c r="HJ182" s="1502"/>
      <c r="HK182" s="1502"/>
      <c r="HL182" s="1502"/>
      <c r="HM182" s="1502"/>
      <c r="HN182" s="1502"/>
      <c r="HO182" s="1502"/>
      <c r="HP182" s="1502"/>
      <c r="HQ182" s="1502"/>
      <c r="HR182" s="1502"/>
      <c r="HS182" s="1502"/>
      <c r="HT182" s="1502"/>
      <c r="HU182" s="1502"/>
      <c r="HV182" s="1502"/>
      <c r="HW182" s="1502"/>
      <c r="HX182" s="1502"/>
      <c r="HY182" s="1502"/>
      <c r="HZ182" s="1502"/>
      <c r="IA182" s="1502"/>
      <c r="IB182" s="1502"/>
      <c r="IC182" s="1502"/>
      <c r="ID182" s="1502"/>
      <c r="IE182" s="1502"/>
      <c r="IF182" s="1502"/>
      <c r="IG182" s="1502"/>
      <c r="IH182" s="1502"/>
      <c r="II182" s="1502"/>
      <c r="IJ182" s="1502"/>
      <c r="IK182" s="1502"/>
      <c r="IL182" s="1502"/>
      <c r="IM182" s="1502"/>
      <c r="IN182" s="1502"/>
      <c r="IO182" s="1502"/>
      <c r="IP182" s="1502"/>
      <c r="IQ182" s="1502"/>
      <c r="IR182" s="1502"/>
      <c r="IS182" s="1502"/>
      <c r="IT182" s="1502"/>
      <c r="IU182" s="1502"/>
    </row>
    <row r="183" spans="1:255">
      <c r="A183" s="2093">
        <v>27</v>
      </c>
      <c r="B183" s="1484"/>
      <c r="C183" s="1484"/>
      <c r="D183" s="1484"/>
      <c r="E183" s="1826"/>
      <c r="F183" s="1483"/>
      <c r="G183" s="1484"/>
      <c r="H183" s="1484"/>
      <c r="I183" s="1484"/>
      <c r="J183" s="1484"/>
      <c r="K183" s="1798"/>
      <c r="L183" s="1798"/>
      <c r="M183" s="1837">
        <v>27</v>
      </c>
      <c r="N183" s="1483"/>
      <c r="O183" s="1798"/>
      <c r="P183" s="1798"/>
      <c r="Q183" s="1798"/>
      <c r="R183" s="1798">
        <f t="shared" si="3"/>
        <v>0</v>
      </c>
      <c r="S183" s="1837">
        <v>27</v>
      </c>
      <c r="T183" s="1502"/>
      <c r="U183" s="1502"/>
      <c r="V183" s="1502"/>
      <c r="W183" s="1502"/>
      <c r="X183" s="1502"/>
      <c r="Y183" s="1502"/>
      <c r="Z183" s="1502"/>
      <c r="AA183" s="1502"/>
      <c r="AB183" s="1502"/>
      <c r="AC183" s="1502"/>
      <c r="AD183" s="1502"/>
      <c r="AE183" s="1502"/>
      <c r="AF183" s="1502"/>
      <c r="AG183" s="1502"/>
      <c r="AH183" s="1502"/>
      <c r="AI183" s="1502"/>
      <c r="AJ183" s="1502"/>
      <c r="AK183" s="1502"/>
      <c r="AL183" s="1502"/>
      <c r="AM183" s="1502"/>
      <c r="AN183" s="1502"/>
      <c r="AO183" s="1502"/>
      <c r="AP183" s="1502"/>
      <c r="AQ183" s="1502"/>
      <c r="AR183" s="1502"/>
      <c r="AS183" s="1502"/>
      <c r="AT183" s="1502"/>
      <c r="AU183" s="1502"/>
      <c r="AV183" s="1502"/>
      <c r="AW183" s="1502"/>
      <c r="AX183" s="1502"/>
      <c r="AY183" s="1502"/>
      <c r="AZ183" s="1502"/>
      <c r="BA183" s="1502"/>
      <c r="BB183" s="1502"/>
      <c r="BC183" s="1502"/>
      <c r="BD183" s="1502"/>
      <c r="BE183" s="1502"/>
      <c r="BF183" s="1502"/>
      <c r="BG183" s="1502"/>
      <c r="BH183" s="1502"/>
      <c r="BI183" s="1502"/>
      <c r="BJ183" s="1502"/>
      <c r="BK183" s="1502"/>
      <c r="BL183" s="1502"/>
      <c r="BM183" s="1502"/>
      <c r="BN183" s="1502"/>
      <c r="BO183" s="1502"/>
      <c r="BP183" s="1502"/>
      <c r="BQ183" s="1502"/>
      <c r="BR183" s="1502"/>
      <c r="BS183" s="1502"/>
      <c r="BT183" s="1502"/>
      <c r="BU183" s="1502"/>
      <c r="BV183" s="1502"/>
      <c r="BW183" s="1502"/>
      <c r="BX183" s="1502"/>
      <c r="BY183" s="1502"/>
      <c r="BZ183" s="1502"/>
      <c r="CA183" s="1502"/>
      <c r="CB183" s="1502"/>
      <c r="CC183" s="1502"/>
      <c r="CD183" s="1502"/>
      <c r="CE183" s="1502"/>
      <c r="CF183" s="1502"/>
      <c r="CG183" s="1502"/>
      <c r="CH183" s="1502"/>
      <c r="CI183" s="1502"/>
      <c r="CJ183" s="1502"/>
      <c r="CK183" s="1502"/>
      <c r="CL183" s="1502"/>
      <c r="CM183" s="1502"/>
      <c r="CN183" s="1502"/>
      <c r="CO183" s="1502"/>
      <c r="CP183" s="1502"/>
      <c r="CQ183" s="1502"/>
      <c r="CR183" s="1502"/>
      <c r="CS183" s="1502"/>
      <c r="CT183" s="1502"/>
      <c r="CU183" s="1502"/>
      <c r="CV183" s="1502"/>
      <c r="CW183" s="1502"/>
      <c r="CX183" s="1502"/>
      <c r="CY183" s="1502"/>
      <c r="CZ183" s="1502"/>
      <c r="DA183" s="1502"/>
      <c r="DB183" s="1502"/>
      <c r="DC183" s="1502"/>
      <c r="DD183" s="1502"/>
      <c r="DE183" s="1502"/>
      <c r="DF183" s="1502"/>
      <c r="DG183" s="1502"/>
      <c r="DH183" s="1502"/>
      <c r="DI183" s="1502"/>
      <c r="DJ183" s="1502"/>
      <c r="DK183" s="1502"/>
      <c r="DL183" s="1502"/>
      <c r="DM183" s="1502"/>
      <c r="DN183" s="1502"/>
      <c r="DO183" s="1502"/>
      <c r="DP183" s="1502"/>
      <c r="DQ183" s="1502"/>
      <c r="DR183" s="1502"/>
      <c r="DS183" s="1502"/>
      <c r="DT183" s="1502"/>
      <c r="DU183" s="1502"/>
      <c r="DV183" s="1502"/>
      <c r="DW183" s="1502"/>
      <c r="DX183" s="1502"/>
      <c r="DY183" s="1502"/>
      <c r="DZ183" s="1502"/>
      <c r="EA183" s="1502"/>
      <c r="EB183" s="1502"/>
      <c r="EC183" s="1502"/>
      <c r="ED183" s="1502"/>
      <c r="EE183" s="1502"/>
      <c r="EF183" s="1502"/>
      <c r="EG183" s="1502"/>
      <c r="EH183" s="1502"/>
      <c r="EI183" s="1502"/>
      <c r="EJ183" s="1502"/>
      <c r="EK183" s="1502"/>
      <c r="EL183" s="1502"/>
      <c r="EM183" s="1502"/>
      <c r="EN183" s="1502"/>
      <c r="EO183" s="1502"/>
      <c r="EP183" s="1502"/>
      <c r="EQ183" s="1502"/>
      <c r="ER183" s="1502"/>
      <c r="ES183" s="1502"/>
      <c r="ET183" s="1502"/>
      <c r="EU183" s="1502"/>
      <c r="EV183" s="1502"/>
      <c r="EW183" s="1502"/>
      <c r="EX183" s="1502"/>
      <c r="EY183" s="1502"/>
      <c r="EZ183" s="1502"/>
      <c r="FA183" s="1502"/>
      <c r="FB183" s="1502"/>
      <c r="FC183" s="1502"/>
      <c r="FD183" s="1502"/>
      <c r="FE183" s="1502"/>
      <c r="FF183" s="1502"/>
      <c r="FG183" s="1502"/>
      <c r="FH183" s="1502"/>
      <c r="FI183" s="1502"/>
      <c r="FJ183" s="1502"/>
      <c r="FK183" s="1502"/>
      <c r="FL183" s="1502"/>
      <c r="FM183" s="1502"/>
      <c r="FN183" s="1502"/>
      <c r="FO183" s="1502"/>
      <c r="FP183" s="1502"/>
      <c r="FQ183" s="1502"/>
      <c r="FR183" s="1502"/>
      <c r="FS183" s="1502"/>
      <c r="FT183" s="1502"/>
      <c r="FU183" s="1502"/>
      <c r="FV183" s="1502"/>
      <c r="FW183" s="1502"/>
      <c r="FX183" s="1502"/>
      <c r="FY183" s="1502"/>
      <c r="FZ183" s="1502"/>
      <c r="GA183" s="1502"/>
      <c r="GB183" s="1502"/>
      <c r="GC183" s="1502"/>
      <c r="GD183" s="1502"/>
      <c r="GE183" s="1502"/>
      <c r="GF183" s="1502"/>
      <c r="GG183" s="1502"/>
      <c r="GH183" s="1502"/>
      <c r="GI183" s="1502"/>
      <c r="GJ183" s="1502"/>
      <c r="GK183" s="1502"/>
      <c r="GL183" s="1502"/>
      <c r="GM183" s="1502"/>
      <c r="GN183" s="1502"/>
      <c r="GO183" s="1502"/>
      <c r="GP183" s="1502"/>
      <c r="GQ183" s="1502"/>
      <c r="GR183" s="1502"/>
      <c r="GS183" s="1502"/>
      <c r="GT183" s="1502"/>
      <c r="GU183" s="1502"/>
      <c r="GV183" s="1502"/>
      <c r="GW183" s="1502"/>
      <c r="GX183" s="1502"/>
      <c r="GY183" s="1502"/>
      <c r="GZ183" s="1502"/>
      <c r="HA183" s="1502"/>
      <c r="HB183" s="1502"/>
      <c r="HC183" s="1502"/>
      <c r="HD183" s="1502"/>
      <c r="HE183" s="1502"/>
      <c r="HF183" s="1502"/>
      <c r="HG183" s="1502"/>
      <c r="HH183" s="1502"/>
      <c r="HI183" s="1502"/>
      <c r="HJ183" s="1502"/>
      <c r="HK183" s="1502"/>
      <c r="HL183" s="1502"/>
      <c r="HM183" s="1502"/>
      <c r="HN183" s="1502"/>
      <c r="HO183" s="1502"/>
      <c r="HP183" s="1502"/>
      <c r="HQ183" s="1502"/>
      <c r="HR183" s="1502"/>
      <c r="HS183" s="1502"/>
      <c r="HT183" s="1502"/>
      <c r="HU183" s="1502"/>
      <c r="HV183" s="1502"/>
      <c r="HW183" s="1502"/>
      <c r="HX183" s="1502"/>
      <c r="HY183" s="1502"/>
      <c r="HZ183" s="1502"/>
      <c r="IA183" s="1502"/>
      <c r="IB183" s="1502"/>
      <c r="IC183" s="1502"/>
      <c r="ID183" s="1502"/>
      <c r="IE183" s="1502"/>
      <c r="IF183" s="1502"/>
      <c r="IG183" s="1502"/>
      <c r="IH183" s="1502"/>
      <c r="II183" s="1502"/>
      <c r="IJ183" s="1502"/>
      <c r="IK183" s="1502"/>
      <c r="IL183" s="1502"/>
      <c r="IM183" s="1502"/>
      <c r="IN183" s="1502"/>
      <c r="IO183" s="1502"/>
      <c r="IP183" s="1502"/>
      <c r="IQ183" s="1502"/>
      <c r="IR183" s="1502"/>
      <c r="IS183" s="1502"/>
      <c r="IT183" s="1502"/>
      <c r="IU183" s="1502"/>
    </row>
    <row r="184" spans="1:255">
      <c r="A184" s="2093">
        <v>28</v>
      </c>
      <c r="B184" s="1484"/>
      <c r="C184" s="1484"/>
      <c r="D184" s="1484"/>
      <c r="E184" s="1826"/>
      <c r="F184" s="1483"/>
      <c r="G184" s="1484"/>
      <c r="H184" s="1484"/>
      <c r="I184" s="1484"/>
      <c r="J184" s="1484"/>
      <c r="K184" s="1798"/>
      <c r="L184" s="1798"/>
      <c r="M184" s="1837">
        <v>28</v>
      </c>
      <c r="N184" s="1483"/>
      <c r="O184" s="1798"/>
      <c r="P184" s="1798"/>
      <c r="Q184" s="1798"/>
      <c r="R184" s="1798">
        <f t="shared" si="3"/>
        <v>0</v>
      </c>
      <c r="S184" s="1837">
        <v>28</v>
      </c>
      <c r="T184" s="1502"/>
      <c r="U184" s="1502"/>
      <c r="V184" s="1502"/>
      <c r="W184" s="1502"/>
      <c r="X184" s="1502"/>
      <c r="Y184" s="1502"/>
      <c r="Z184" s="1502"/>
      <c r="AA184" s="1502"/>
      <c r="AB184" s="1502"/>
      <c r="AC184" s="1502"/>
      <c r="AD184" s="1502"/>
      <c r="AE184" s="1502"/>
      <c r="AF184" s="1502"/>
      <c r="AG184" s="1502"/>
      <c r="AH184" s="1502"/>
      <c r="AI184" s="1502"/>
      <c r="AJ184" s="1502"/>
      <c r="AK184" s="1502"/>
      <c r="AL184" s="1502"/>
      <c r="AM184" s="1502"/>
      <c r="AN184" s="1502"/>
      <c r="AO184" s="1502"/>
      <c r="AP184" s="1502"/>
      <c r="AQ184" s="1502"/>
      <c r="AR184" s="1502"/>
      <c r="AS184" s="1502"/>
      <c r="AT184" s="1502"/>
      <c r="AU184" s="1502"/>
      <c r="AV184" s="1502"/>
      <c r="AW184" s="1502"/>
      <c r="AX184" s="1502"/>
      <c r="AY184" s="1502"/>
      <c r="AZ184" s="1502"/>
      <c r="BA184" s="1502"/>
      <c r="BB184" s="1502"/>
      <c r="BC184" s="1502"/>
      <c r="BD184" s="1502"/>
      <c r="BE184" s="1502"/>
      <c r="BF184" s="1502"/>
      <c r="BG184" s="1502"/>
      <c r="BH184" s="1502"/>
      <c r="BI184" s="1502"/>
      <c r="BJ184" s="1502"/>
      <c r="BK184" s="1502"/>
      <c r="BL184" s="1502"/>
      <c r="BM184" s="1502"/>
      <c r="BN184" s="1502"/>
      <c r="BO184" s="1502"/>
      <c r="BP184" s="1502"/>
      <c r="BQ184" s="1502"/>
      <c r="BR184" s="1502"/>
      <c r="BS184" s="1502"/>
      <c r="BT184" s="1502"/>
      <c r="BU184" s="1502"/>
      <c r="BV184" s="1502"/>
      <c r="BW184" s="1502"/>
      <c r="BX184" s="1502"/>
      <c r="BY184" s="1502"/>
      <c r="BZ184" s="1502"/>
      <c r="CA184" s="1502"/>
      <c r="CB184" s="1502"/>
      <c r="CC184" s="1502"/>
      <c r="CD184" s="1502"/>
      <c r="CE184" s="1502"/>
      <c r="CF184" s="1502"/>
      <c r="CG184" s="1502"/>
      <c r="CH184" s="1502"/>
      <c r="CI184" s="1502"/>
      <c r="CJ184" s="1502"/>
      <c r="CK184" s="1502"/>
      <c r="CL184" s="1502"/>
      <c r="CM184" s="1502"/>
      <c r="CN184" s="1502"/>
      <c r="CO184" s="1502"/>
      <c r="CP184" s="1502"/>
      <c r="CQ184" s="1502"/>
      <c r="CR184" s="1502"/>
      <c r="CS184" s="1502"/>
      <c r="CT184" s="1502"/>
      <c r="CU184" s="1502"/>
      <c r="CV184" s="1502"/>
      <c r="CW184" s="1502"/>
      <c r="CX184" s="1502"/>
      <c r="CY184" s="1502"/>
      <c r="CZ184" s="1502"/>
      <c r="DA184" s="1502"/>
      <c r="DB184" s="1502"/>
      <c r="DC184" s="1502"/>
      <c r="DD184" s="1502"/>
      <c r="DE184" s="1502"/>
      <c r="DF184" s="1502"/>
      <c r="DG184" s="1502"/>
      <c r="DH184" s="1502"/>
      <c r="DI184" s="1502"/>
      <c r="DJ184" s="1502"/>
      <c r="DK184" s="1502"/>
      <c r="DL184" s="1502"/>
      <c r="DM184" s="1502"/>
      <c r="DN184" s="1502"/>
      <c r="DO184" s="1502"/>
      <c r="DP184" s="1502"/>
      <c r="DQ184" s="1502"/>
      <c r="DR184" s="1502"/>
      <c r="DS184" s="1502"/>
      <c r="DT184" s="1502"/>
      <c r="DU184" s="1502"/>
      <c r="DV184" s="1502"/>
      <c r="DW184" s="1502"/>
      <c r="DX184" s="1502"/>
      <c r="DY184" s="1502"/>
      <c r="DZ184" s="1502"/>
      <c r="EA184" s="1502"/>
      <c r="EB184" s="1502"/>
      <c r="EC184" s="1502"/>
      <c r="ED184" s="1502"/>
      <c r="EE184" s="1502"/>
      <c r="EF184" s="1502"/>
      <c r="EG184" s="1502"/>
      <c r="EH184" s="1502"/>
      <c r="EI184" s="1502"/>
      <c r="EJ184" s="1502"/>
      <c r="EK184" s="1502"/>
      <c r="EL184" s="1502"/>
      <c r="EM184" s="1502"/>
      <c r="EN184" s="1502"/>
      <c r="EO184" s="1502"/>
      <c r="EP184" s="1502"/>
      <c r="EQ184" s="1502"/>
      <c r="ER184" s="1502"/>
      <c r="ES184" s="1502"/>
      <c r="ET184" s="1502"/>
      <c r="EU184" s="1502"/>
      <c r="EV184" s="1502"/>
      <c r="EW184" s="1502"/>
      <c r="EX184" s="1502"/>
      <c r="EY184" s="1502"/>
      <c r="EZ184" s="1502"/>
      <c r="FA184" s="1502"/>
      <c r="FB184" s="1502"/>
      <c r="FC184" s="1502"/>
      <c r="FD184" s="1502"/>
      <c r="FE184" s="1502"/>
      <c r="FF184" s="1502"/>
      <c r="FG184" s="1502"/>
      <c r="FH184" s="1502"/>
      <c r="FI184" s="1502"/>
      <c r="FJ184" s="1502"/>
      <c r="FK184" s="1502"/>
      <c r="FL184" s="1502"/>
      <c r="FM184" s="1502"/>
      <c r="FN184" s="1502"/>
      <c r="FO184" s="1502"/>
      <c r="FP184" s="1502"/>
      <c r="FQ184" s="1502"/>
      <c r="FR184" s="1502"/>
      <c r="FS184" s="1502"/>
      <c r="FT184" s="1502"/>
      <c r="FU184" s="1502"/>
      <c r="FV184" s="1502"/>
      <c r="FW184" s="1502"/>
      <c r="FX184" s="1502"/>
      <c r="FY184" s="1502"/>
      <c r="FZ184" s="1502"/>
      <c r="GA184" s="1502"/>
      <c r="GB184" s="1502"/>
      <c r="GC184" s="1502"/>
      <c r="GD184" s="1502"/>
      <c r="GE184" s="1502"/>
      <c r="GF184" s="1502"/>
      <c r="GG184" s="1502"/>
      <c r="GH184" s="1502"/>
      <c r="GI184" s="1502"/>
      <c r="GJ184" s="1502"/>
      <c r="GK184" s="1502"/>
      <c r="GL184" s="1502"/>
      <c r="GM184" s="1502"/>
      <c r="GN184" s="1502"/>
      <c r="GO184" s="1502"/>
      <c r="GP184" s="1502"/>
      <c r="GQ184" s="1502"/>
      <c r="GR184" s="1502"/>
      <c r="GS184" s="1502"/>
      <c r="GT184" s="1502"/>
      <c r="GU184" s="1502"/>
      <c r="GV184" s="1502"/>
      <c r="GW184" s="1502"/>
      <c r="GX184" s="1502"/>
      <c r="GY184" s="1502"/>
      <c r="GZ184" s="1502"/>
      <c r="HA184" s="1502"/>
      <c r="HB184" s="1502"/>
      <c r="HC184" s="1502"/>
      <c r="HD184" s="1502"/>
      <c r="HE184" s="1502"/>
      <c r="HF184" s="1502"/>
      <c r="HG184" s="1502"/>
      <c r="HH184" s="1502"/>
      <c r="HI184" s="1502"/>
      <c r="HJ184" s="1502"/>
      <c r="HK184" s="1502"/>
      <c r="HL184" s="1502"/>
      <c r="HM184" s="1502"/>
      <c r="HN184" s="1502"/>
      <c r="HO184" s="1502"/>
      <c r="HP184" s="1502"/>
      <c r="HQ184" s="1502"/>
      <c r="HR184" s="1502"/>
      <c r="HS184" s="1502"/>
      <c r="HT184" s="1502"/>
      <c r="HU184" s="1502"/>
      <c r="HV184" s="1502"/>
      <c r="HW184" s="1502"/>
      <c r="HX184" s="1502"/>
      <c r="HY184" s="1502"/>
      <c r="HZ184" s="1502"/>
      <c r="IA184" s="1502"/>
      <c r="IB184" s="1502"/>
      <c r="IC184" s="1502"/>
      <c r="ID184" s="1502"/>
      <c r="IE184" s="1502"/>
      <c r="IF184" s="1502"/>
      <c r="IG184" s="1502"/>
      <c r="IH184" s="1502"/>
      <c r="II184" s="1502"/>
      <c r="IJ184" s="1502"/>
      <c r="IK184" s="1502"/>
      <c r="IL184" s="1502"/>
      <c r="IM184" s="1502"/>
      <c r="IN184" s="1502"/>
      <c r="IO184" s="1502"/>
      <c r="IP184" s="1502"/>
      <c r="IQ184" s="1502"/>
      <c r="IR184" s="1502"/>
      <c r="IS184" s="1502"/>
      <c r="IT184" s="1502"/>
      <c r="IU184" s="1502"/>
    </row>
    <row r="185" spans="1:255">
      <c r="A185" s="2093">
        <v>29</v>
      </c>
      <c r="B185" s="1484"/>
      <c r="C185" s="1484"/>
      <c r="D185" s="1484"/>
      <c r="E185" s="1826"/>
      <c r="F185" s="1483"/>
      <c r="G185" s="1484"/>
      <c r="H185" s="1484"/>
      <c r="I185" s="1484"/>
      <c r="J185" s="1484"/>
      <c r="K185" s="1798"/>
      <c r="L185" s="1798"/>
      <c r="M185" s="1837">
        <v>29</v>
      </c>
      <c r="N185" s="1483"/>
      <c r="O185" s="1798"/>
      <c r="P185" s="1798"/>
      <c r="Q185" s="1798"/>
      <c r="R185" s="1798">
        <f t="shared" si="3"/>
        <v>0</v>
      </c>
      <c r="S185" s="1837">
        <v>29</v>
      </c>
      <c r="T185" s="1502"/>
      <c r="U185" s="1502"/>
      <c r="V185" s="1502"/>
      <c r="W185" s="1502"/>
      <c r="X185" s="1502"/>
      <c r="Y185" s="1502"/>
      <c r="Z185" s="1502"/>
      <c r="AA185" s="1502"/>
      <c r="AB185" s="1502"/>
      <c r="AC185" s="1502"/>
      <c r="AD185" s="1502"/>
      <c r="AE185" s="1502"/>
      <c r="AF185" s="1502"/>
      <c r="AG185" s="1502"/>
      <c r="AH185" s="1502"/>
      <c r="AI185" s="1502"/>
      <c r="AJ185" s="1502"/>
      <c r="AK185" s="1502"/>
      <c r="AL185" s="1502"/>
      <c r="AM185" s="1502"/>
      <c r="AN185" s="1502"/>
      <c r="AO185" s="1502"/>
      <c r="AP185" s="1502"/>
      <c r="AQ185" s="1502"/>
      <c r="AR185" s="1502"/>
      <c r="AS185" s="1502"/>
      <c r="AT185" s="1502"/>
      <c r="AU185" s="1502"/>
      <c r="AV185" s="1502"/>
      <c r="AW185" s="1502"/>
      <c r="AX185" s="1502"/>
      <c r="AY185" s="1502"/>
      <c r="AZ185" s="1502"/>
      <c r="BA185" s="1502"/>
      <c r="BB185" s="1502"/>
      <c r="BC185" s="1502"/>
      <c r="BD185" s="1502"/>
      <c r="BE185" s="1502"/>
      <c r="BF185" s="1502"/>
      <c r="BG185" s="1502"/>
      <c r="BH185" s="1502"/>
      <c r="BI185" s="1502"/>
      <c r="BJ185" s="1502"/>
      <c r="BK185" s="1502"/>
      <c r="BL185" s="1502"/>
      <c r="BM185" s="1502"/>
      <c r="BN185" s="1502"/>
      <c r="BO185" s="1502"/>
      <c r="BP185" s="1502"/>
      <c r="BQ185" s="1502"/>
      <c r="BR185" s="1502"/>
      <c r="BS185" s="1502"/>
      <c r="BT185" s="1502"/>
      <c r="BU185" s="1502"/>
      <c r="BV185" s="1502"/>
      <c r="BW185" s="1502"/>
      <c r="BX185" s="1502"/>
      <c r="BY185" s="1502"/>
      <c r="BZ185" s="1502"/>
      <c r="CA185" s="1502"/>
      <c r="CB185" s="1502"/>
      <c r="CC185" s="1502"/>
      <c r="CD185" s="1502"/>
      <c r="CE185" s="1502"/>
      <c r="CF185" s="1502"/>
      <c r="CG185" s="1502"/>
      <c r="CH185" s="1502"/>
      <c r="CI185" s="1502"/>
      <c r="CJ185" s="1502"/>
      <c r="CK185" s="1502"/>
      <c r="CL185" s="1502"/>
      <c r="CM185" s="1502"/>
      <c r="CN185" s="1502"/>
      <c r="CO185" s="1502"/>
      <c r="CP185" s="1502"/>
      <c r="CQ185" s="1502"/>
      <c r="CR185" s="1502"/>
      <c r="CS185" s="1502"/>
      <c r="CT185" s="1502"/>
      <c r="CU185" s="1502"/>
      <c r="CV185" s="1502"/>
      <c r="CW185" s="1502"/>
      <c r="CX185" s="1502"/>
      <c r="CY185" s="1502"/>
      <c r="CZ185" s="1502"/>
      <c r="DA185" s="1502"/>
      <c r="DB185" s="1502"/>
      <c r="DC185" s="1502"/>
      <c r="DD185" s="1502"/>
      <c r="DE185" s="1502"/>
      <c r="DF185" s="1502"/>
      <c r="DG185" s="1502"/>
      <c r="DH185" s="1502"/>
      <c r="DI185" s="1502"/>
      <c r="DJ185" s="1502"/>
      <c r="DK185" s="1502"/>
      <c r="DL185" s="1502"/>
      <c r="DM185" s="1502"/>
      <c r="DN185" s="1502"/>
      <c r="DO185" s="1502"/>
      <c r="DP185" s="1502"/>
      <c r="DQ185" s="1502"/>
      <c r="DR185" s="1502"/>
      <c r="DS185" s="1502"/>
      <c r="DT185" s="1502"/>
      <c r="DU185" s="1502"/>
      <c r="DV185" s="1502"/>
      <c r="DW185" s="1502"/>
      <c r="DX185" s="1502"/>
      <c r="DY185" s="1502"/>
      <c r="DZ185" s="1502"/>
      <c r="EA185" s="1502"/>
      <c r="EB185" s="1502"/>
      <c r="EC185" s="1502"/>
      <c r="ED185" s="1502"/>
      <c r="EE185" s="1502"/>
      <c r="EF185" s="1502"/>
      <c r="EG185" s="1502"/>
      <c r="EH185" s="1502"/>
      <c r="EI185" s="1502"/>
      <c r="EJ185" s="1502"/>
      <c r="EK185" s="1502"/>
      <c r="EL185" s="1502"/>
      <c r="EM185" s="1502"/>
      <c r="EN185" s="1502"/>
      <c r="EO185" s="1502"/>
      <c r="EP185" s="1502"/>
      <c r="EQ185" s="1502"/>
      <c r="ER185" s="1502"/>
      <c r="ES185" s="1502"/>
      <c r="ET185" s="1502"/>
      <c r="EU185" s="1502"/>
      <c r="EV185" s="1502"/>
      <c r="EW185" s="1502"/>
      <c r="EX185" s="1502"/>
      <c r="EY185" s="1502"/>
      <c r="EZ185" s="1502"/>
      <c r="FA185" s="1502"/>
      <c r="FB185" s="1502"/>
      <c r="FC185" s="1502"/>
      <c r="FD185" s="1502"/>
      <c r="FE185" s="1502"/>
      <c r="FF185" s="1502"/>
      <c r="FG185" s="1502"/>
      <c r="FH185" s="1502"/>
      <c r="FI185" s="1502"/>
      <c r="FJ185" s="1502"/>
      <c r="FK185" s="1502"/>
      <c r="FL185" s="1502"/>
      <c r="FM185" s="1502"/>
      <c r="FN185" s="1502"/>
      <c r="FO185" s="1502"/>
      <c r="FP185" s="1502"/>
      <c r="FQ185" s="1502"/>
      <c r="FR185" s="1502"/>
      <c r="FS185" s="1502"/>
      <c r="FT185" s="1502"/>
      <c r="FU185" s="1502"/>
      <c r="FV185" s="1502"/>
      <c r="FW185" s="1502"/>
      <c r="FX185" s="1502"/>
      <c r="FY185" s="1502"/>
      <c r="FZ185" s="1502"/>
      <c r="GA185" s="1502"/>
      <c r="GB185" s="1502"/>
      <c r="GC185" s="1502"/>
      <c r="GD185" s="1502"/>
      <c r="GE185" s="1502"/>
      <c r="GF185" s="1502"/>
      <c r="GG185" s="1502"/>
      <c r="GH185" s="1502"/>
      <c r="GI185" s="1502"/>
      <c r="GJ185" s="1502"/>
      <c r="GK185" s="1502"/>
      <c r="GL185" s="1502"/>
      <c r="GM185" s="1502"/>
      <c r="GN185" s="1502"/>
      <c r="GO185" s="1502"/>
      <c r="GP185" s="1502"/>
      <c r="GQ185" s="1502"/>
      <c r="GR185" s="1502"/>
      <c r="GS185" s="1502"/>
      <c r="GT185" s="1502"/>
      <c r="GU185" s="1502"/>
      <c r="GV185" s="1502"/>
      <c r="GW185" s="1502"/>
      <c r="GX185" s="1502"/>
      <c r="GY185" s="1502"/>
      <c r="GZ185" s="1502"/>
      <c r="HA185" s="1502"/>
      <c r="HB185" s="1502"/>
      <c r="HC185" s="1502"/>
      <c r="HD185" s="1502"/>
      <c r="HE185" s="1502"/>
      <c r="HF185" s="1502"/>
      <c r="HG185" s="1502"/>
      <c r="HH185" s="1502"/>
      <c r="HI185" s="1502"/>
      <c r="HJ185" s="1502"/>
      <c r="HK185" s="1502"/>
      <c r="HL185" s="1502"/>
      <c r="HM185" s="1502"/>
      <c r="HN185" s="1502"/>
      <c r="HO185" s="1502"/>
      <c r="HP185" s="1502"/>
      <c r="HQ185" s="1502"/>
      <c r="HR185" s="1502"/>
      <c r="HS185" s="1502"/>
      <c r="HT185" s="1502"/>
      <c r="HU185" s="1502"/>
      <c r="HV185" s="1502"/>
      <c r="HW185" s="1502"/>
      <c r="HX185" s="1502"/>
      <c r="HY185" s="1502"/>
      <c r="HZ185" s="1502"/>
      <c r="IA185" s="1502"/>
      <c r="IB185" s="1502"/>
      <c r="IC185" s="1502"/>
      <c r="ID185" s="1502"/>
      <c r="IE185" s="1502"/>
      <c r="IF185" s="1502"/>
      <c r="IG185" s="1502"/>
      <c r="IH185" s="1502"/>
      <c r="II185" s="1502"/>
      <c r="IJ185" s="1502"/>
      <c r="IK185" s="1502"/>
      <c r="IL185" s="1502"/>
      <c r="IM185" s="1502"/>
      <c r="IN185" s="1502"/>
      <c r="IO185" s="1502"/>
      <c r="IP185" s="1502"/>
      <c r="IQ185" s="1502"/>
      <c r="IR185" s="1502"/>
      <c r="IS185" s="1502"/>
      <c r="IT185" s="1502"/>
      <c r="IU185" s="1502"/>
    </row>
    <row r="186" spans="1:255">
      <c r="A186" s="2093">
        <v>30</v>
      </c>
      <c r="B186" s="1484"/>
      <c r="C186" s="1484"/>
      <c r="D186" s="1484"/>
      <c r="E186" s="1826"/>
      <c r="F186" s="1483"/>
      <c r="G186" s="1484"/>
      <c r="H186" s="1484"/>
      <c r="I186" s="1484"/>
      <c r="J186" s="1484"/>
      <c r="K186" s="1798"/>
      <c r="L186" s="1798"/>
      <c r="M186" s="1837">
        <v>30</v>
      </c>
      <c r="N186" s="1483"/>
      <c r="O186" s="1798"/>
      <c r="P186" s="1798"/>
      <c r="Q186" s="1798"/>
      <c r="R186" s="1798">
        <f t="shared" si="3"/>
        <v>0</v>
      </c>
      <c r="S186" s="1837">
        <v>30</v>
      </c>
      <c r="T186" s="1502"/>
      <c r="U186" s="1502"/>
      <c r="V186" s="1502"/>
      <c r="W186" s="1502"/>
      <c r="X186" s="1502"/>
      <c r="Y186" s="1502"/>
      <c r="Z186" s="1502"/>
      <c r="AA186" s="1502"/>
      <c r="AB186" s="1502"/>
      <c r="AC186" s="1502"/>
      <c r="AD186" s="1502"/>
      <c r="AE186" s="1502"/>
      <c r="AF186" s="1502"/>
      <c r="AG186" s="1502"/>
      <c r="AH186" s="1502"/>
      <c r="AI186" s="1502"/>
      <c r="AJ186" s="1502"/>
      <c r="AK186" s="1502"/>
      <c r="AL186" s="1502"/>
      <c r="AM186" s="1502"/>
      <c r="AN186" s="1502"/>
      <c r="AO186" s="1502"/>
      <c r="AP186" s="1502"/>
      <c r="AQ186" s="1502"/>
      <c r="AR186" s="1502"/>
      <c r="AS186" s="1502"/>
      <c r="AT186" s="1502"/>
      <c r="AU186" s="1502"/>
      <c r="AV186" s="1502"/>
      <c r="AW186" s="1502"/>
      <c r="AX186" s="1502"/>
      <c r="AY186" s="1502"/>
      <c r="AZ186" s="1502"/>
      <c r="BA186" s="1502"/>
      <c r="BB186" s="1502"/>
      <c r="BC186" s="1502"/>
      <c r="BD186" s="1502"/>
      <c r="BE186" s="1502"/>
      <c r="BF186" s="1502"/>
      <c r="BG186" s="1502"/>
      <c r="BH186" s="1502"/>
      <c r="BI186" s="1502"/>
      <c r="BJ186" s="1502"/>
      <c r="BK186" s="1502"/>
      <c r="BL186" s="1502"/>
      <c r="BM186" s="1502"/>
      <c r="BN186" s="1502"/>
      <c r="BO186" s="1502"/>
      <c r="BP186" s="1502"/>
      <c r="BQ186" s="1502"/>
      <c r="BR186" s="1502"/>
      <c r="BS186" s="1502"/>
      <c r="BT186" s="1502"/>
      <c r="BU186" s="1502"/>
      <c r="BV186" s="1502"/>
      <c r="BW186" s="1502"/>
      <c r="BX186" s="1502"/>
      <c r="BY186" s="1502"/>
      <c r="BZ186" s="1502"/>
      <c r="CA186" s="1502"/>
      <c r="CB186" s="1502"/>
      <c r="CC186" s="1502"/>
      <c r="CD186" s="1502"/>
      <c r="CE186" s="1502"/>
      <c r="CF186" s="1502"/>
      <c r="CG186" s="1502"/>
      <c r="CH186" s="1502"/>
      <c r="CI186" s="1502"/>
      <c r="CJ186" s="1502"/>
      <c r="CK186" s="1502"/>
      <c r="CL186" s="1502"/>
      <c r="CM186" s="1502"/>
      <c r="CN186" s="1502"/>
      <c r="CO186" s="1502"/>
      <c r="CP186" s="1502"/>
      <c r="CQ186" s="1502"/>
      <c r="CR186" s="1502"/>
      <c r="CS186" s="1502"/>
      <c r="CT186" s="1502"/>
      <c r="CU186" s="1502"/>
      <c r="CV186" s="1502"/>
      <c r="CW186" s="1502"/>
      <c r="CX186" s="1502"/>
      <c r="CY186" s="1502"/>
      <c r="CZ186" s="1502"/>
      <c r="DA186" s="1502"/>
      <c r="DB186" s="1502"/>
      <c r="DC186" s="1502"/>
      <c r="DD186" s="1502"/>
      <c r="DE186" s="1502"/>
      <c r="DF186" s="1502"/>
      <c r="DG186" s="1502"/>
      <c r="DH186" s="1502"/>
      <c r="DI186" s="1502"/>
      <c r="DJ186" s="1502"/>
      <c r="DK186" s="1502"/>
      <c r="DL186" s="1502"/>
      <c r="DM186" s="1502"/>
      <c r="DN186" s="1502"/>
      <c r="DO186" s="1502"/>
      <c r="DP186" s="1502"/>
      <c r="DQ186" s="1502"/>
      <c r="DR186" s="1502"/>
      <c r="DS186" s="1502"/>
      <c r="DT186" s="1502"/>
      <c r="DU186" s="1502"/>
      <c r="DV186" s="1502"/>
      <c r="DW186" s="1502"/>
      <c r="DX186" s="1502"/>
      <c r="DY186" s="1502"/>
      <c r="DZ186" s="1502"/>
      <c r="EA186" s="1502"/>
      <c r="EB186" s="1502"/>
      <c r="EC186" s="1502"/>
      <c r="ED186" s="1502"/>
      <c r="EE186" s="1502"/>
      <c r="EF186" s="1502"/>
      <c r="EG186" s="1502"/>
      <c r="EH186" s="1502"/>
      <c r="EI186" s="1502"/>
      <c r="EJ186" s="1502"/>
      <c r="EK186" s="1502"/>
      <c r="EL186" s="1502"/>
      <c r="EM186" s="1502"/>
      <c r="EN186" s="1502"/>
      <c r="EO186" s="1502"/>
      <c r="EP186" s="1502"/>
      <c r="EQ186" s="1502"/>
      <c r="ER186" s="1502"/>
      <c r="ES186" s="1502"/>
      <c r="ET186" s="1502"/>
      <c r="EU186" s="1502"/>
      <c r="EV186" s="1502"/>
      <c r="EW186" s="1502"/>
      <c r="EX186" s="1502"/>
      <c r="EY186" s="1502"/>
      <c r="EZ186" s="1502"/>
      <c r="FA186" s="1502"/>
      <c r="FB186" s="1502"/>
      <c r="FC186" s="1502"/>
      <c r="FD186" s="1502"/>
      <c r="FE186" s="1502"/>
      <c r="FF186" s="1502"/>
      <c r="FG186" s="1502"/>
      <c r="FH186" s="1502"/>
      <c r="FI186" s="1502"/>
      <c r="FJ186" s="1502"/>
      <c r="FK186" s="1502"/>
      <c r="FL186" s="1502"/>
      <c r="FM186" s="1502"/>
      <c r="FN186" s="1502"/>
      <c r="FO186" s="1502"/>
      <c r="FP186" s="1502"/>
      <c r="FQ186" s="1502"/>
      <c r="FR186" s="1502"/>
      <c r="FS186" s="1502"/>
      <c r="FT186" s="1502"/>
      <c r="FU186" s="1502"/>
      <c r="FV186" s="1502"/>
      <c r="FW186" s="1502"/>
      <c r="FX186" s="1502"/>
      <c r="FY186" s="1502"/>
      <c r="FZ186" s="1502"/>
      <c r="GA186" s="1502"/>
      <c r="GB186" s="1502"/>
      <c r="GC186" s="1502"/>
      <c r="GD186" s="1502"/>
      <c r="GE186" s="1502"/>
      <c r="GF186" s="1502"/>
      <c r="GG186" s="1502"/>
      <c r="GH186" s="1502"/>
      <c r="GI186" s="1502"/>
      <c r="GJ186" s="1502"/>
      <c r="GK186" s="1502"/>
      <c r="GL186" s="1502"/>
      <c r="GM186" s="1502"/>
      <c r="GN186" s="1502"/>
      <c r="GO186" s="1502"/>
      <c r="GP186" s="1502"/>
      <c r="GQ186" s="1502"/>
      <c r="GR186" s="1502"/>
      <c r="GS186" s="1502"/>
      <c r="GT186" s="1502"/>
      <c r="GU186" s="1502"/>
      <c r="GV186" s="1502"/>
      <c r="GW186" s="1502"/>
      <c r="GX186" s="1502"/>
      <c r="GY186" s="1502"/>
      <c r="GZ186" s="1502"/>
      <c r="HA186" s="1502"/>
      <c r="HB186" s="1502"/>
      <c r="HC186" s="1502"/>
      <c r="HD186" s="1502"/>
      <c r="HE186" s="1502"/>
      <c r="HF186" s="1502"/>
      <c r="HG186" s="1502"/>
      <c r="HH186" s="1502"/>
      <c r="HI186" s="1502"/>
      <c r="HJ186" s="1502"/>
      <c r="HK186" s="1502"/>
      <c r="HL186" s="1502"/>
      <c r="HM186" s="1502"/>
      <c r="HN186" s="1502"/>
      <c r="HO186" s="1502"/>
      <c r="HP186" s="1502"/>
      <c r="HQ186" s="1502"/>
      <c r="HR186" s="1502"/>
      <c r="HS186" s="1502"/>
      <c r="HT186" s="1502"/>
      <c r="HU186" s="1502"/>
      <c r="HV186" s="1502"/>
      <c r="HW186" s="1502"/>
      <c r="HX186" s="1502"/>
      <c r="HY186" s="1502"/>
      <c r="HZ186" s="1502"/>
      <c r="IA186" s="1502"/>
      <c r="IB186" s="1502"/>
      <c r="IC186" s="1502"/>
      <c r="ID186" s="1502"/>
      <c r="IE186" s="1502"/>
      <c r="IF186" s="1502"/>
      <c r="IG186" s="1502"/>
      <c r="IH186" s="1502"/>
      <c r="II186" s="1502"/>
      <c r="IJ186" s="1502"/>
      <c r="IK186" s="1502"/>
      <c r="IL186" s="1502"/>
      <c r="IM186" s="1502"/>
      <c r="IN186" s="1502"/>
      <c r="IO186" s="1502"/>
      <c r="IP186" s="1502"/>
      <c r="IQ186" s="1502"/>
      <c r="IR186" s="1502"/>
      <c r="IS186" s="1502"/>
      <c r="IT186" s="1502"/>
      <c r="IU186" s="1502"/>
    </row>
    <row r="187" spans="1:255">
      <c r="A187" s="2093">
        <v>31</v>
      </c>
      <c r="B187" s="1484"/>
      <c r="C187" s="1484"/>
      <c r="D187" s="1484"/>
      <c r="E187" s="1826"/>
      <c r="F187" s="1483"/>
      <c r="G187" s="1484"/>
      <c r="H187" s="1484"/>
      <c r="I187" s="1484"/>
      <c r="J187" s="1484"/>
      <c r="K187" s="1798"/>
      <c r="L187" s="1798"/>
      <c r="M187" s="1837">
        <v>31</v>
      </c>
      <c r="N187" s="1483"/>
      <c r="O187" s="1798"/>
      <c r="P187" s="1798"/>
      <c r="Q187" s="1798"/>
      <c r="R187" s="1798">
        <f t="shared" si="3"/>
        <v>0</v>
      </c>
      <c r="S187" s="1837">
        <v>31</v>
      </c>
      <c r="T187" s="1502"/>
      <c r="U187" s="1502"/>
      <c r="V187" s="1502"/>
      <c r="W187" s="1502"/>
      <c r="X187" s="1502"/>
      <c r="Y187" s="1502"/>
      <c r="Z187" s="1502"/>
      <c r="AA187" s="1502"/>
      <c r="AB187" s="1502"/>
      <c r="AC187" s="1502"/>
      <c r="AD187" s="1502"/>
      <c r="AE187" s="1502"/>
      <c r="AF187" s="1502"/>
      <c r="AG187" s="1502"/>
      <c r="AH187" s="1502"/>
      <c r="AI187" s="1502"/>
      <c r="AJ187" s="1502"/>
      <c r="AK187" s="1502"/>
      <c r="AL187" s="1502"/>
      <c r="AM187" s="1502"/>
      <c r="AN187" s="1502"/>
      <c r="AO187" s="1502"/>
      <c r="AP187" s="1502"/>
      <c r="AQ187" s="1502"/>
      <c r="AR187" s="1502"/>
      <c r="AS187" s="1502"/>
      <c r="AT187" s="1502"/>
      <c r="AU187" s="1502"/>
      <c r="AV187" s="1502"/>
      <c r="AW187" s="1502"/>
      <c r="AX187" s="1502"/>
      <c r="AY187" s="1502"/>
      <c r="AZ187" s="1502"/>
      <c r="BA187" s="1502"/>
      <c r="BB187" s="1502"/>
      <c r="BC187" s="1502"/>
      <c r="BD187" s="1502"/>
      <c r="BE187" s="1502"/>
      <c r="BF187" s="1502"/>
      <c r="BG187" s="1502"/>
      <c r="BH187" s="1502"/>
      <c r="BI187" s="1502"/>
      <c r="BJ187" s="1502"/>
      <c r="BK187" s="1502"/>
      <c r="BL187" s="1502"/>
      <c r="BM187" s="1502"/>
      <c r="BN187" s="1502"/>
      <c r="BO187" s="1502"/>
      <c r="BP187" s="1502"/>
      <c r="BQ187" s="1502"/>
      <c r="BR187" s="1502"/>
      <c r="BS187" s="1502"/>
      <c r="BT187" s="1502"/>
      <c r="BU187" s="1502"/>
      <c r="BV187" s="1502"/>
      <c r="BW187" s="1502"/>
      <c r="BX187" s="1502"/>
      <c r="BY187" s="1502"/>
      <c r="BZ187" s="1502"/>
      <c r="CA187" s="1502"/>
      <c r="CB187" s="1502"/>
      <c r="CC187" s="1502"/>
      <c r="CD187" s="1502"/>
      <c r="CE187" s="1502"/>
      <c r="CF187" s="1502"/>
      <c r="CG187" s="1502"/>
      <c r="CH187" s="1502"/>
      <c r="CI187" s="1502"/>
      <c r="CJ187" s="1502"/>
      <c r="CK187" s="1502"/>
      <c r="CL187" s="1502"/>
      <c r="CM187" s="1502"/>
      <c r="CN187" s="1502"/>
      <c r="CO187" s="1502"/>
      <c r="CP187" s="1502"/>
      <c r="CQ187" s="1502"/>
      <c r="CR187" s="1502"/>
      <c r="CS187" s="1502"/>
      <c r="CT187" s="1502"/>
      <c r="CU187" s="1502"/>
      <c r="CV187" s="1502"/>
      <c r="CW187" s="1502"/>
      <c r="CX187" s="1502"/>
      <c r="CY187" s="1502"/>
      <c r="CZ187" s="1502"/>
      <c r="DA187" s="1502"/>
      <c r="DB187" s="1502"/>
      <c r="DC187" s="1502"/>
      <c r="DD187" s="1502"/>
      <c r="DE187" s="1502"/>
      <c r="DF187" s="1502"/>
      <c r="DG187" s="1502"/>
      <c r="DH187" s="1502"/>
      <c r="DI187" s="1502"/>
      <c r="DJ187" s="1502"/>
      <c r="DK187" s="1502"/>
      <c r="DL187" s="1502"/>
      <c r="DM187" s="1502"/>
      <c r="DN187" s="1502"/>
      <c r="DO187" s="1502"/>
      <c r="DP187" s="1502"/>
      <c r="DQ187" s="1502"/>
      <c r="DR187" s="1502"/>
      <c r="DS187" s="1502"/>
      <c r="DT187" s="1502"/>
      <c r="DU187" s="1502"/>
      <c r="DV187" s="1502"/>
      <c r="DW187" s="1502"/>
      <c r="DX187" s="1502"/>
      <c r="DY187" s="1502"/>
      <c r="DZ187" s="1502"/>
      <c r="EA187" s="1502"/>
      <c r="EB187" s="1502"/>
      <c r="EC187" s="1502"/>
      <c r="ED187" s="1502"/>
      <c r="EE187" s="1502"/>
      <c r="EF187" s="1502"/>
      <c r="EG187" s="1502"/>
      <c r="EH187" s="1502"/>
      <c r="EI187" s="1502"/>
      <c r="EJ187" s="1502"/>
      <c r="EK187" s="1502"/>
      <c r="EL187" s="1502"/>
      <c r="EM187" s="1502"/>
      <c r="EN187" s="1502"/>
      <c r="EO187" s="1502"/>
      <c r="EP187" s="1502"/>
      <c r="EQ187" s="1502"/>
      <c r="ER187" s="1502"/>
      <c r="ES187" s="1502"/>
      <c r="ET187" s="1502"/>
      <c r="EU187" s="1502"/>
      <c r="EV187" s="1502"/>
      <c r="EW187" s="1502"/>
      <c r="EX187" s="1502"/>
      <c r="EY187" s="1502"/>
      <c r="EZ187" s="1502"/>
      <c r="FA187" s="1502"/>
      <c r="FB187" s="1502"/>
      <c r="FC187" s="1502"/>
      <c r="FD187" s="1502"/>
      <c r="FE187" s="1502"/>
      <c r="FF187" s="1502"/>
      <c r="FG187" s="1502"/>
      <c r="FH187" s="1502"/>
      <c r="FI187" s="1502"/>
      <c r="FJ187" s="1502"/>
      <c r="FK187" s="1502"/>
      <c r="FL187" s="1502"/>
      <c r="FM187" s="1502"/>
      <c r="FN187" s="1502"/>
      <c r="FO187" s="1502"/>
      <c r="FP187" s="1502"/>
      <c r="FQ187" s="1502"/>
      <c r="FR187" s="1502"/>
      <c r="FS187" s="1502"/>
      <c r="FT187" s="1502"/>
      <c r="FU187" s="1502"/>
      <c r="FV187" s="1502"/>
      <c r="FW187" s="1502"/>
      <c r="FX187" s="1502"/>
      <c r="FY187" s="1502"/>
      <c r="FZ187" s="1502"/>
      <c r="GA187" s="1502"/>
      <c r="GB187" s="1502"/>
      <c r="GC187" s="1502"/>
      <c r="GD187" s="1502"/>
      <c r="GE187" s="1502"/>
      <c r="GF187" s="1502"/>
      <c r="GG187" s="1502"/>
      <c r="GH187" s="1502"/>
      <c r="GI187" s="1502"/>
      <c r="GJ187" s="1502"/>
      <c r="GK187" s="1502"/>
      <c r="GL187" s="1502"/>
      <c r="GM187" s="1502"/>
      <c r="GN187" s="1502"/>
      <c r="GO187" s="1502"/>
      <c r="GP187" s="1502"/>
      <c r="GQ187" s="1502"/>
      <c r="GR187" s="1502"/>
      <c r="GS187" s="1502"/>
      <c r="GT187" s="1502"/>
      <c r="GU187" s="1502"/>
      <c r="GV187" s="1502"/>
      <c r="GW187" s="1502"/>
      <c r="GX187" s="1502"/>
      <c r="GY187" s="1502"/>
      <c r="GZ187" s="1502"/>
      <c r="HA187" s="1502"/>
      <c r="HB187" s="1502"/>
      <c r="HC187" s="1502"/>
      <c r="HD187" s="1502"/>
      <c r="HE187" s="1502"/>
      <c r="HF187" s="1502"/>
      <c r="HG187" s="1502"/>
      <c r="HH187" s="1502"/>
      <c r="HI187" s="1502"/>
      <c r="HJ187" s="1502"/>
      <c r="HK187" s="1502"/>
      <c r="HL187" s="1502"/>
      <c r="HM187" s="1502"/>
      <c r="HN187" s="1502"/>
      <c r="HO187" s="1502"/>
      <c r="HP187" s="1502"/>
      <c r="HQ187" s="1502"/>
      <c r="HR187" s="1502"/>
      <c r="HS187" s="1502"/>
      <c r="HT187" s="1502"/>
      <c r="HU187" s="1502"/>
      <c r="HV187" s="1502"/>
      <c r="HW187" s="1502"/>
      <c r="HX187" s="1502"/>
      <c r="HY187" s="1502"/>
      <c r="HZ187" s="1502"/>
      <c r="IA187" s="1502"/>
      <c r="IB187" s="1502"/>
      <c r="IC187" s="1502"/>
      <c r="ID187" s="1502"/>
      <c r="IE187" s="1502"/>
      <c r="IF187" s="1502"/>
      <c r="IG187" s="1502"/>
      <c r="IH187" s="1502"/>
      <c r="II187" s="1502"/>
      <c r="IJ187" s="1502"/>
      <c r="IK187" s="1502"/>
      <c r="IL187" s="1502"/>
      <c r="IM187" s="1502"/>
      <c r="IN187" s="1502"/>
      <c r="IO187" s="1502"/>
      <c r="IP187" s="1502"/>
      <c r="IQ187" s="1502"/>
      <c r="IR187" s="1502"/>
      <c r="IS187" s="1502"/>
      <c r="IT187" s="1502"/>
      <c r="IU187" s="1502"/>
    </row>
    <row r="188" spans="1:255">
      <c r="A188" s="2093">
        <v>32</v>
      </c>
      <c r="B188" s="1484"/>
      <c r="C188" s="1484"/>
      <c r="D188" s="1484"/>
      <c r="E188" s="1826"/>
      <c r="F188" s="1483"/>
      <c r="G188" s="1484"/>
      <c r="H188" s="1484"/>
      <c r="I188" s="1484"/>
      <c r="J188" s="1484"/>
      <c r="K188" s="1798"/>
      <c r="L188" s="1798"/>
      <c r="M188" s="1837">
        <v>32</v>
      </c>
      <c r="N188" s="1483"/>
      <c r="O188" s="1798"/>
      <c r="P188" s="1798"/>
      <c r="Q188" s="1798"/>
      <c r="R188" s="1798">
        <f t="shared" si="3"/>
        <v>0</v>
      </c>
      <c r="S188" s="1837">
        <v>32</v>
      </c>
      <c r="T188" s="1502"/>
      <c r="U188" s="1502"/>
      <c r="V188" s="1502"/>
      <c r="W188" s="1502"/>
      <c r="X188" s="1502"/>
      <c r="Y188" s="1502"/>
      <c r="Z188" s="1502"/>
      <c r="AA188" s="1502"/>
      <c r="AB188" s="1502"/>
      <c r="AC188" s="1502"/>
      <c r="AD188" s="1502"/>
      <c r="AE188" s="1502"/>
      <c r="AF188" s="1502"/>
      <c r="AG188" s="1502"/>
      <c r="AH188" s="1502"/>
      <c r="AI188" s="1502"/>
      <c r="AJ188" s="1502"/>
      <c r="AK188" s="1502"/>
      <c r="AL188" s="1502"/>
      <c r="AM188" s="1502"/>
      <c r="AN188" s="1502"/>
      <c r="AO188" s="1502"/>
      <c r="AP188" s="1502"/>
      <c r="AQ188" s="1502"/>
      <c r="AR188" s="1502"/>
      <c r="AS188" s="1502"/>
      <c r="AT188" s="1502"/>
      <c r="AU188" s="1502"/>
      <c r="AV188" s="1502"/>
      <c r="AW188" s="1502"/>
      <c r="AX188" s="1502"/>
      <c r="AY188" s="1502"/>
      <c r="AZ188" s="1502"/>
      <c r="BA188" s="1502"/>
      <c r="BB188" s="1502"/>
      <c r="BC188" s="1502"/>
      <c r="BD188" s="1502"/>
      <c r="BE188" s="1502"/>
      <c r="BF188" s="1502"/>
      <c r="BG188" s="1502"/>
      <c r="BH188" s="1502"/>
      <c r="BI188" s="1502"/>
      <c r="BJ188" s="1502"/>
      <c r="BK188" s="1502"/>
      <c r="BL188" s="1502"/>
      <c r="BM188" s="1502"/>
      <c r="BN188" s="1502"/>
      <c r="BO188" s="1502"/>
      <c r="BP188" s="1502"/>
      <c r="BQ188" s="1502"/>
      <c r="BR188" s="1502"/>
      <c r="BS188" s="1502"/>
      <c r="BT188" s="1502"/>
      <c r="BU188" s="1502"/>
      <c r="BV188" s="1502"/>
      <c r="BW188" s="1502"/>
      <c r="BX188" s="1502"/>
      <c r="BY188" s="1502"/>
      <c r="BZ188" s="1502"/>
      <c r="CA188" s="1502"/>
      <c r="CB188" s="1502"/>
      <c r="CC188" s="1502"/>
      <c r="CD188" s="1502"/>
      <c r="CE188" s="1502"/>
      <c r="CF188" s="1502"/>
      <c r="CG188" s="1502"/>
      <c r="CH188" s="1502"/>
      <c r="CI188" s="1502"/>
      <c r="CJ188" s="1502"/>
      <c r="CK188" s="1502"/>
      <c r="CL188" s="1502"/>
      <c r="CM188" s="1502"/>
      <c r="CN188" s="1502"/>
      <c r="CO188" s="1502"/>
      <c r="CP188" s="1502"/>
      <c r="CQ188" s="1502"/>
      <c r="CR188" s="1502"/>
      <c r="CS188" s="1502"/>
      <c r="CT188" s="1502"/>
      <c r="CU188" s="1502"/>
      <c r="CV188" s="1502"/>
      <c r="CW188" s="1502"/>
      <c r="CX188" s="1502"/>
      <c r="CY188" s="1502"/>
      <c r="CZ188" s="1502"/>
      <c r="DA188" s="1502"/>
      <c r="DB188" s="1502"/>
      <c r="DC188" s="1502"/>
      <c r="DD188" s="1502"/>
      <c r="DE188" s="1502"/>
      <c r="DF188" s="1502"/>
      <c r="DG188" s="1502"/>
      <c r="DH188" s="1502"/>
      <c r="DI188" s="1502"/>
      <c r="DJ188" s="1502"/>
      <c r="DK188" s="1502"/>
      <c r="DL188" s="1502"/>
      <c r="DM188" s="1502"/>
      <c r="DN188" s="1502"/>
      <c r="DO188" s="1502"/>
      <c r="DP188" s="1502"/>
      <c r="DQ188" s="1502"/>
      <c r="DR188" s="1502"/>
      <c r="DS188" s="1502"/>
      <c r="DT188" s="1502"/>
      <c r="DU188" s="1502"/>
      <c r="DV188" s="1502"/>
      <c r="DW188" s="1502"/>
      <c r="DX188" s="1502"/>
      <c r="DY188" s="1502"/>
      <c r="DZ188" s="1502"/>
      <c r="EA188" s="1502"/>
      <c r="EB188" s="1502"/>
      <c r="EC188" s="1502"/>
      <c r="ED188" s="1502"/>
      <c r="EE188" s="1502"/>
      <c r="EF188" s="1502"/>
      <c r="EG188" s="1502"/>
      <c r="EH188" s="1502"/>
      <c r="EI188" s="1502"/>
      <c r="EJ188" s="1502"/>
      <c r="EK188" s="1502"/>
      <c r="EL188" s="1502"/>
      <c r="EM188" s="1502"/>
      <c r="EN188" s="1502"/>
      <c r="EO188" s="1502"/>
      <c r="EP188" s="1502"/>
      <c r="EQ188" s="1502"/>
      <c r="ER188" s="1502"/>
      <c r="ES188" s="1502"/>
      <c r="ET188" s="1502"/>
      <c r="EU188" s="1502"/>
      <c r="EV188" s="1502"/>
      <c r="EW188" s="1502"/>
      <c r="EX188" s="1502"/>
      <c r="EY188" s="1502"/>
      <c r="EZ188" s="1502"/>
      <c r="FA188" s="1502"/>
      <c r="FB188" s="1502"/>
      <c r="FC188" s="1502"/>
      <c r="FD188" s="1502"/>
      <c r="FE188" s="1502"/>
      <c r="FF188" s="1502"/>
      <c r="FG188" s="1502"/>
      <c r="FH188" s="1502"/>
      <c r="FI188" s="1502"/>
      <c r="FJ188" s="1502"/>
      <c r="FK188" s="1502"/>
      <c r="FL188" s="1502"/>
      <c r="FM188" s="1502"/>
      <c r="FN188" s="1502"/>
      <c r="FO188" s="1502"/>
      <c r="FP188" s="1502"/>
      <c r="FQ188" s="1502"/>
      <c r="FR188" s="1502"/>
      <c r="FS188" s="1502"/>
      <c r="FT188" s="1502"/>
      <c r="FU188" s="1502"/>
      <c r="FV188" s="1502"/>
      <c r="FW188" s="1502"/>
      <c r="FX188" s="1502"/>
      <c r="FY188" s="1502"/>
      <c r="FZ188" s="1502"/>
      <c r="GA188" s="1502"/>
      <c r="GB188" s="1502"/>
      <c r="GC188" s="1502"/>
      <c r="GD188" s="1502"/>
      <c r="GE188" s="1502"/>
      <c r="GF188" s="1502"/>
      <c r="GG188" s="1502"/>
      <c r="GH188" s="1502"/>
      <c r="GI188" s="1502"/>
      <c r="GJ188" s="1502"/>
      <c r="GK188" s="1502"/>
      <c r="GL188" s="1502"/>
      <c r="GM188" s="1502"/>
      <c r="GN188" s="1502"/>
      <c r="GO188" s="1502"/>
      <c r="GP188" s="1502"/>
      <c r="GQ188" s="1502"/>
      <c r="GR188" s="1502"/>
      <c r="GS188" s="1502"/>
      <c r="GT188" s="1502"/>
      <c r="GU188" s="1502"/>
      <c r="GV188" s="1502"/>
      <c r="GW188" s="1502"/>
      <c r="GX188" s="1502"/>
      <c r="GY188" s="1502"/>
      <c r="GZ188" s="1502"/>
      <c r="HA188" s="1502"/>
      <c r="HB188" s="1502"/>
      <c r="HC188" s="1502"/>
      <c r="HD188" s="1502"/>
      <c r="HE188" s="1502"/>
      <c r="HF188" s="1502"/>
      <c r="HG188" s="1502"/>
      <c r="HH188" s="1502"/>
      <c r="HI188" s="1502"/>
      <c r="HJ188" s="1502"/>
      <c r="HK188" s="1502"/>
      <c r="HL188" s="1502"/>
      <c r="HM188" s="1502"/>
      <c r="HN188" s="1502"/>
      <c r="HO188" s="1502"/>
      <c r="HP188" s="1502"/>
      <c r="HQ188" s="1502"/>
      <c r="HR188" s="1502"/>
      <c r="HS188" s="1502"/>
      <c r="HT188" s="1502"/>
      <c r="HU188" s="1502"/>
      <c r="HV188" s="1502"/>
      <c r="HW188" s="1502"/>
      <c r="HX188" s="1502"/>
      <c r="HY188" s="1502"/>
      <c r="HZ188" s="1502"/>
      <c r="IA188" s="1502"/>
      <c r="IB188" s="1502"/>
      <c r="IC188" s="1502"/>
      <c r="ID188" s="1502"/>
      <c r="IE188" s="1502"/>
      <c r="IF188" s="1502"/>
      <c r="IG188" s="1502"/>
      <c r="IH188" s="1502"/>
      <c r="II188" s="1502"/>
      <c r="IJ188" s="1502"/>
      <c r="IK188" s="1502"/>
      <c r="IL188" s="1502"/>
      <c r="IM188" s="1502"/>
      <c r="IN188" s="1502"/>
      <c r="IO188" s="1502"/>
      <c r="IP188" s="1502"/>
      <c r="IQ188" s="1502"/>
      <c r="IR188" s="1502"/>
      <c r="IS188" s="1502"/>
      <c r="IT188" s="1502"/>
      <c r="IU188" s="1502"/>
    </row>
    <row r="189" spans="1:255">
      <c r="A189" s="2093">
        <v>33</v>
      </c>
      <c r="B189" s="1484"/>
      <c r="C189" s="1484"/>
      <c r="D189" s="1484"/>
      <c r="E189" s="1826"/>
      <c r="F189" s="1483"/>
      <c r="G189" s="1484"/>
      <c r="H189" s="1484"/>
      <c r="I189" s="1484"/>
      <c r="J189" s="1484"/>
      <c r="K189" s="1798"/>
      <c r="L189" s="1798"/>
      <c r="M189" s="1837">
        <v>33</v>
      </c>
      <c r="N189" s="1483"/>
      <c r="O189" s="1798"/>
      <c r="P189" s="1798"/>
      <c r="Q189" s="1798"/>
      <c r="R189" s="1798">
        <f t="shared" si="3"/>
        <v>0</v>
      </c>
      <c r="S189" s="1837">
        <v>33</v>
      </c>
      <c r="T189" s="1502"/>
      <c r="U189" s="1502"/>
      <c r="V189" s="1502"/>
      <c r="W189" s="1502"/>
      <c r="X189" s="1502"/>
      <c r="Y189" s="1502"/>
      <c r="Z189" s="1502"/>
      <c r="AA189" s="1502"/>
      <c r="AB189" s="1502"/>
      <c r="AC189" s="1502"/>
      <c r="AD189" s="1502"/>
      <c r="AE189" s="1502"/>
      <c r="AF189" s="1502"/>
      <c r="AG189" s="1502"/>
      <c r="AH189" s="1502"/>
      <c r="AI189" s="1502"/>
      <c r="AJ189" s="1502"/>
      <c r="AK189" s="1502"/>
      <c r="AL189" s="1502"/>
      <c r="AM189" s="1502"/>
      <c r="AN189" s="1502"/>
      <c r="AO189" s="1502"/>
      <c r="AP189" s="1502"/>
      <c r="AQ189" s="1502"/>
      <c r="AR189" s="1502"/>
      <c r="AS189" s="1502"/>
      <c r="AT189" s="1502"/>
      <c r="AU189" s="1502"/>
      <c r="AV189" s="1502"/>
      <c r="AW189" s="1502"/>
      <c r="AX189" s="1502"/>
      <c r="AY189" s="1502"/>
      <c r="AZ189" s="1502"/>
      <c r="BA189" s="1502"/>
      <c r="BB189" s="1502"/>
      <c r="BC189" s="1502"/>
      <c r="BD189" s="1502"/>
      <c r="BE189" s="1502"/>
      <c r="BF189" s="1502"/>
      <c r="BG189" s="1502"/>
      <c r="BH189" s="1502"/>
      <c r="BI189" s="1502"/>
      <c r="BJ189" s="1502"/>
      <c r="BK189" s="1502"/>
      <c r="BL189" s="1502"/>
      <c r="BM189" s="1502"/>
      <c r="BN189" s="1502"/>
      <c r="BO189" s="1502"/>
      <c r="BP189" s="1502"/>
      <c r="BQ189" s="1502"/>
      <c r="BR189" s="1502"/>
      <c r="BS189" s="1502"/>
      <c r="BT189" s="1502"/>
      <c r="BU189" s="1502"/>
      <c r="BV189" s="1502"/>
      <c r="BW189" s="1502"/>
      <c r="BX189" s="1502"/>
      <c r="BY189" s="1502"/>
      <c r="BZ189" s="1502"/>
      <c r="CA189" s="1502"/>
      <c r="CB189" s="1502"/>
      <c r="CC189" s="1502"/>
      <c r="CD189" s="1502"/>
      <c r="CE189" s="1502"/>
      <c r="CF189" s="1502"/>
      <c r="CG189" s="1502"/>
      <c r="CH189" s="1502"/>
      <c r="CI189" s="1502"/>
      <c r="CJ189" s="1502"/>
      <c r="CK189" s="1502"/>
      <c r="CL189" s="1502"/>
      <c r="CM189" s="1502"/>
      <c r="CN189" s="1502"/>
      <c r="CO189" s="1502"/>
      <c r="CP189" s="1502"/>
      <c r="CQ189" s="1502"/>
      <c r="CR189" s="1502"/>
      <c r="CS189" s="1502"/>
      <c r="CT189" s="1502"/>
      <c r="CU189" s="1502"/>
      <c r="CV189" s="1502"/>
      <c r="CW189" s="1502"/>
      <c r="CX189" s="1502"/>
      <c r="CY189" s="1502"/>
      <c r="CZ189" s="1502"/>
      <c r="DA189" s="1502"/>
      <c r="DB189" s="1502"/>
      <c r="DC189" s="1502"/>
      <c r="DD189" s="1502"/>
      <c r="DE189" s="1502"/>
      <c r="DF189" s="1502"/>
      <c r="DG189" s="1502"/>
      <c r="DH189" s="1502"/>
      <c r="DI189" s="1502"/>
      <c r="DJ189" s="1502"/>
      <c r="DK189" s="1502"/>
      <c r="DL189" s="1502"/>
      <c r="DM189" s="1502"/>
      <c r="DN189" s="1502"/>
      <c r="DO189" s="1502"/>
      <c r="DP189" s="1502"/>
      <c r="DQ189" s="1502"/>
      <c r="DR189" s="1502"/>
      <c r="DS189" s="1502"/>
      <c r="DT189" s="1502"/>
      <c r="DU189" s="1502"/>
      <c r="DV189" s="1502"/>
      <c r="DW189" s="1502"/>
      <c r="DX189" s="1502"/>
      <c r="DY189" s="1502"/>
      <c r="DZ189" s="1502"/>
      <c r="EA189" s="1502"/>
      <c r="EB189" s="1502"/>
      <c r="EC189" s="1502"/>
      <c r="ED189" s="1502"/>
      <c r="EE189" s="1502"/>
      <c r="EF189" s="1502"/>
      <c r="EG189" s="1502"/>
      <c r="EH189" s="1502"/>
      <c r="EI189" s="1502"/>
      <c r="EJ189" s="1502"/>
      <c r="EK189" s="1502"/>
      <c r="EL189" s="1502"/>
      <c r="EM189" s="1502"/>
      <c r="EN189" s="1502"/>
      <c r="EO189" s="1502"/>
      <c r="EP189" s="1502"/>
      <c r="EQ189" s="1502"/>
      <c r="ER189" s="1502"/>
      <c r="ES189" s="1502"/>
      <c r="ET189" s="1502"/>
      <c r="EU189" s="1502"/>
      <c r="EV189" s="1502"/>
      <c r="EW189" s="1502"/>
      <c r="EX189" s="1502"/>
      <c r="EY189" s="1502"/>
      <c r="EZ189" s="1502"/>
      <c r="FA189" s="1502"/>
      <c r="FB189" s="1502"/>
      <c r="FC189" s="1502"/>
      <c r="FD189" s="1502"/>
      <c r="FE189" s="1502"/>
      <c r="FF189" s="1502"/>
      <c r="FG189" s="1502"/>
      <c r="FH189" s="1502"/>
      <c r="FI189" s="1502"/>
      <c r="FJ189" s="1502"/>
      <c r="FK189" s="1502"/>
      <c r="FL189" s="1502"/>
      <c r="FM189" s="1502"/>
      <c r="FN189" s="1502"/>
      <c r="FO189" s="1502"/>
      <c r="FP189" s="1502"/>
      <c r="FQ189" s="1502"/>
      <c r="FR189" s="1502"/>
      <c r="FS189" s="1502"/>
      <c r="FT189" s="1502"/>
      <c r="FU189" s="1502"/>
      <c r="FV189" s="1502"/>
      <c r="FW189" s="1502"/>
      <c r="FX189" s="1502"/>
      <c r="FY189" s="1502"/>
      <c r="FZ189" s="1502"/>
      <c r="GA189" s="1502"/>
      <c r="GB189" s="1502"/>
      <c r="GC189" s="1502"/>
      <c r="GD189" s="1502"/>
      <c r="GE189" s="1502"/>
      <c r="GF189" s="1502"/>
      <c r="GG189" s="1502"/>
      <c r="GH189" s="1502"/>
      <c r="GI189" s="1502"/>
      <c r="GJ189" s="1502"/>
      <c r="GK189" s="1502"/>
      <c r="GL189" s="1502"/>
      <c r="GM189" s="1502"/>
      <c r="GN189" s="1502"/>
      <c r="GO189" s="1502"/>
      <c r="GP189" s="1502"/>
      <c r="GQ189" s="1502"/>
      <c r="GR189" s="1502"/>
      <c r="GS189" s="1502"/>
      <c r="GT189" s="1502"/>
      <c r="GU189" s="1502"/>
      <c r="GV189" s="1502"/>
      <c r="GW189" s="1502"/>
      <c r="GX189" s="1502"/>
      <c r="GY189" s="1502"/>
      <c r="GZ189" s="1502"/>
      <c r="HA189" s="1502"/>
      <c r="HB189" s="1502"/>
      <c r="HC189" s="1502"/>
      <c r="HD189" s="1502"/>
      <c r="HE189" s="1502"/>
      <c r="HF189" s="1502"/>
      <c r="HG189" s="1502"/>
      <c r="HH189" s="1502"/>
      <c r="HI189" s="1502"/>
      <c r="HJ189" s="1502"/>
      <c r="HK189" s="1502"/>
      <c r="HL189" s="1502"/>
      <c r="HM189" s="1502"/>
      <c r="HN189" s="1502"/>
      <c r="HO189" s="1502"/>
      <c r="HP189" s="1502"/>
      <c r="HQ189" s="1502"/>
      <c r="HR189" s="1502"/>
      <c r="HS189" s="1502"/>
      <c r="HT189" s="1502"/>
      <c r="HU189" s="1502"/>
      <c r="HV189" s="1502"/>
      <c r="HW189" s="1502"/>
      <c r="HX189" s="1502"/>
      <c r="HY189" s="1502"/>
      <c r="HZ189" s="1502"/>
      <c r="IA189" s="1502"/>
      <c r="IB189" s="1502"/>
      <c r="IC189" s="1502"/>
      <c r="ID189" s="1502"/>
      <c r="IE189" s="1502"/>
      <c r="IF189" s="1502"/>
      <c r="IG189" s="1502"/>
      <c r="IH189" s="1502"/>
      <c r="II189" s="1502"/>
      <c r="IJ189" s="1502"/>
      <c r="IK189" s="1502"/>
      <c r="IL189" s="1502"/>
      <c r="IM189" s="1502"/>
      <c r="IN189" s="1502"/>
      <c r="IO189" s="1502"/>
      <c r="IP189" s="1502"/>
      <c r="IQ189" s="1502"/>
      <c r="IR189" s="1502"/>
      <c r="IS189" s="1502"/>
      <c r="IT189" s="1502"/>
      <c r="IU189" s="1502"/>
    </row>
    <row r="190" spans="1:255">
      <c r="A190" s="2093">
        <v>34</v>
      </c>
      <c r="B190" s="1484"/>
      <c r="C190" s="1484"/>
      <c r="D190" s="1484"/>
      <c r="E190" s="1826"/>
      <c r="F190" s="1483"/>
      <c r="G190" s="1484"/>
      <c r="H190" s="1484"/>
      <c r="I190" s="1484"/>
      <c r="J190" s="1484"/>
      <c r="K190" s="1798"/>
      <c r="L190" s="1798"/>
      <c r="M190" s="1837">
        <v>34</v>
      </c>
      <c r="N190" s="1483"/>
      <c r="O190" s="1798"/>
      <c r="P190" s="1798"/>
      <c r="Q190" s="1798"/>
      <c r="R190" s="1798">
        <f t="shared" si="3"/>
        <v>0</v>
      </c>
      <c r="S190" s="1837">
        <v>34</v>
      </c>
      <c r="T190" s="1502"/>
      <c r="U190" s="1502"/>
      <c r="V190" s="1502"/>
      <c r="W190" s="1502"/>
      <c r="X190" s="1502"/>
      <c r="Y190" s="1502"/>
      <c r="Z190" s="1502"/>
      <c r="AA190" s="1502"/>
      <c r="AB190" s="1502"/>
      <c r="AC190" s="1502"/>
      <c r="AD190" s="1502"/>
      <c r="AE190" s="1502"/>
      <c r="AF190" s="1502"/>
      <c r="AG190" s="1502"/>
      <c r="AH190" s="1502"/>
      <c r="AI190" s="1502"/>
      <c r="AJ190" s="1502"/>
      <c r="AK190" s="1502"/>
      <c r="AL190" s="1502"/>
      <c r="AM190" s="1502"/>
      <c r="AN190" s="1502"/>
      <c r="AO190" s="1502"/>
      <c r="AP190" s="1502"/>
      <c r="AQ190" s="1502"/>
      <c r="AR190" s="1502"/>
      <c r="AS190" s="1502"/>
      <c r="AT190" s="1502"/>
      <c r="AU190" s="1502"/>
      <c r="AV190" s="1502"/>
      <c r="AW190" s="1502"/>
      <c r="AX190" s="1502"/>
      <c r="AY190" s="1502"/>
      <c r="AZ190" s="1502"/>
      <c r="BA190" s="1502"/>
      <c r="BB190" s="1502"/>
      <c r="BC190" s="1502"/>
      <c r="BD190" s="1502"/>
      <c r="BE190" s="1502"/>
      <c r="BF190" s="1502"/>
      <c r="BG190" s="1502"/>
      <c r="BH190" s="1502"/>
      <c r="BI190" s="1502"/>
      <c r="BJ190" s="1502"/>
      <c r="BK190" s="1502"/>
      <c r="BL190" s="1502"/>
      <c r="BM190" s="1502"/>
      <c r="BN190" s="1502"/>
      <c r="BO190" s="1502"/>
      <c r="BP190" s="1502"/>
      <c r="BQ190" s="1502"/>
      <c r="BR190" s="1502"/>
      <c r="BS190" s="1502"/>
      <c r="BT190" s="1502"/>
      <c r="BU190" s="1502"/>
      <c r="BV190" s="1502"/>
      <c r="BW190" s="1502"/>
      <c r="BX190" s="1502"/>
      <c r="BY190" s="1502"/>
      <c r="BZ190" s="1502"/>
      <c r="CA190" s="1502"/>
      <c r="CB190" s="1502"/>
      <c r="CC190" s="1502"/>
      <c r="CD190" s="1502"/>
      <c r="CE190" s="1502"/>
      <c r="CF190" s="1502"/>
      <c r="CG190" s="1502"/>
      <c r="CH190" s="1502"/>
      <c r="CI190" s="1502"/>
      <c r="CJ190" s="1502"/>
      <c r="CK190" s="1502"/>
      <c r="CL190" s="1502"/>
      <c r="CM190" s="1502"/>
      <c r="CN190" s="1502"/>
      <c r="CO190" s="1502"/>
      <c r="CP190" s="1502"/>
      <c r="CQ190" s="1502"/>
      <c r="CR190" s="1502"/>
      <c r="CS190" s="1502"/>
      <c r="CT190" s="1502"/>
      <c r="CU190" s="1502"/>
      <c r="CV190" s="1502"/>
      <c r="CW190" s="1502"/>
      <c r="CX190" s="1502"/>
      <c r="CY190" s="1502"/>
      <c r="CZ190" s="1502"/>
      <c r="DA190" s="1502"/>
      <c r="DB190" s="1502"/>
      <c r="DC190" s="1502"/>
      <c r="DD190" s="1502"/>
      <c r="DE190" s="1502"/>
      <c r="DF190" s="1502"/>
      <c r="DG190" s="1502"/>
      <c r="DH190" s="1502"/>
      <c r="DI190" s="1502"/>
      <c r="DJ190" s="1502"/>
      <c r="DK190" s="1502"/>
      <c r="DL190" s="1502"/>
      <c r="DM190" s="1502"/>
      <c r="DN190" s="1502"/>
      <c r="DO190" s="1502"/>
      <c r="DP190" s="1502"/>
      <c r="DQ190" s="1502"/>
      <c r="DR190" s="1502"/>
      <c r="DS190" s="1502"/>
      <c r="DT190" s="1502"/>
      <c r="DU190" s="1502"/>
      <c r="DV190" s="1502"/>
      <c r="DW190" s="1502"/>
      <c r="DX190" s="1502"/>
      <c r="DY190" s="1502"/>
      <c r="DZ190" s="1502"/>
      <c r="EA190" s="1502"/>
      <c r="EB190" s="1502"/>
      <c r="EC190" s="1502"/>
      <c r="ED190" s="1502"/>
      <c r="EE190" s="1502"/>
      <c r="EF190" s="1502"/>
      <c r="EG190" s="1502"/>
      <c r="EH190" s="1502"/>
      <c r="EI190" s="1502"/>
      <c r="EJ190" s="1502"/>
      <c r="EK190" s="1502"/>
      <c r="EL190" s="1502"/>
      <c r="EM190" s="1502"/>
      <c r="EN190" s="1502"/>
      <c r="EO190" s="1502"/>
      <c r="EP190" s="1502"/>
      <c r="EQ190" s="1502"/>
      <c r="ER190" s="1502"/>
      <c r="ES190" s="1502"/>
      <c r="ET190" s="1502"/>
      <c r="EU190" s="1502"/>
      <c r="EV190" s="1502"/>
      <c r="EW190" s="1502"/>
      <c r="EX190" s="1502"/>
      <c r="EY190" s="1502"/>
      <c r="EZ190" s="1502"/>
      <c r="FA190" s="1502"/>
      <c r="FB190" s="1502"/>
      <c r="FC190" s="1502"/>
      <c r="FD190" s="1502"/>
      <c r="FE190" s="1502"/>
      <c r="FF190" s="1502"/>
      <c r="FG190" s="1502"/>
      <c r="FH190" s="1502"/>
      <c r="FI190" s="1502"/>
      <c r="FJ190" s="1502"/>
      <c r="FK190" s="1502"/>
      <c r="FL190" s="1502"/>
      <c r="FM190" s="1502"/>
      <c r="FN190" s="1502"/>
      <c r="FO190" s="1502"/>
      <c r="FP190" s="1502"/>
      <c r="FQ190" s="1502"/>
      <c r="FR190" s="1502"/>
      <c r="FS190" s="1502"/>
      <c r="FT190" s="1502"/>
      <c r="FU190" s="1502"/>
      <c r="FV190" s="1502"/>
      <c r="FW190" s="1502"/>
      <c r="FX190" s="1502"/>
      <c r="FY190" s="1502"/>
      <c r="FZ190" s="1502"/>
      <c r="GA190" s="1502"/>
      <c r="GB190" s="1502"/>
      <c r="GC190" s="1502"/>
      <c r="GD190" s="1502"/>
      <c r="GE190" s="1502"/>
      <c r="GF190" s="1502"/>
      <c r="GG190" s="1502"/>
      <c r="GH190" s="1502"/>
      <c r="GI190" s="1502"/>
      <c r="GJ190" s="1502"/>
      <c r="GK190" s="1502"/>
      <c r="GL190" s="1502"/>
      <c r="GM190" s="1502"/>
      <c r="GN190" s="1502"/>
      <c r="GO190" s="1502"/>
      <c r="GP190" s="1502"/>
      <c r="GQ190" s="1502"/>
      <c r="GR190" s="1502"/>
      <c r="GS190" s="1502"/>
      <c r="GT190" s="1502"/>
      <c r="GU190" s="1502"/>
      <c r="GV190" s="1502"/>
      <c r="GW190" s="1502"/>
      <c r="GX190" s="1502"/>
      <c r="GY190" s="1502"/>
      <c r="GZ190" s="1502"/>
      <c r="HA190" s="1502"/>
      <c r="HB190" s="1502"/>
      <c r="HC190" s="1502"/>
      <c r="HD190" s="1502"/>
      <c r="HE190" s="1502"/>
      <c r="HF190" s="1502"/>
      <c r="HG190" s="1502"/>
      <c r="HH190" s="1502"/>
      <c r="HI190" s="1502"/>
      <c r="HJ190" s="1502"/>
      <c r="HK190" s="1502"/>
      <c r="HL190" s="1502"/>
      <c r="HM190" s="1502"/>
      <c r="HN190" s="1502"/>
      <c r="HO190" s="1502"/>
      <c r="HP190" s="1502"/>
      <c r="HQ190" s="1502"/>
      <c r="HR190" s="1502"/>
      <c r="HS190" s="1502"/>
      <c r="HT190" s="1502"/>
      <c r="HU190" s="1502"/>
      <c r="HV190" s="1502"/>
      <c r="HW190" s="1502"/>
      <c r="HX190" s="1502"/>
      <c r="HY190" s="1502"/>
      <c r="HZ190" s="1502"/>
      <c r="IA190" s="1502"/>
      <c r="IB190" s="1502"/>
      <c r="IC190" s="1502"/>
      <c r="ID190" s="1502"/>
      <c r="IE190" s="1502"/>
      <c r="IF190" s="1502"/>
      <c r="IG190" s="1502"/>
      <c r="IH190" s="1502"/>
      <c r="II190" s="1502"/>
      <c r="IJ190" s="1502"/>
      <c r="IK190" s="1502"/>
      <c r="IL190" s="1502"/>
      <c r="IM190" s="1502"/>
      <c r="IN190" s="1502"/>
      <c r="IO190" s="1502"/>
      <c r="IP190" s="1502"/>
      <c r="IQ190" s="1502"/>
      <c r="IR190" s="1502"/>
      <c r="IS190" s="1502"/>
      <c r="IT190" s="1502"/>
      <c r="IU190" s="1502"/>
    </row>
    <row r="191" spans="1:255">
      <c r="A191" s="2093">
        <v>35</v>
      </c>
      <c r="B191" s="1484"/>
      <c r="C191" s="1484"/>
      <c r="D191" s="1484"/>
      <c r="E191" s="1826"/>
      <c r="F191" s="1483"/>
      <c r="G191" s="1484"/>
      <c r="H191" s="1484"/>
      <c r="I191" s="1484"/>
      <c r="J191" s="1484"/>
      <c r="K191" s="1798"/>
      <c r="L191" s="1798"/>
      <c r="M191" s="1837">
        <v>35</v>
      </c>
      <c r="N191" s="1483"/>
      <c r="O191" s="1798"/>
      <c r="P191" s="1798"/>
      <c r="Q191" s="1798"/>
      <c r="R191" s="1798">
        <f t="shared" si="3"/>
        <v>0</v>
      </c>
      <c r="S191" s="1837">
        <v>35</v>
      </c>
      <c r="T191" s="1502"/>
      <c r="U191" s="1502"/>
      <c r="V191" s="1502"/>
      <c r="W191" s="1502"/>
      <c r="X191" s="1502"/>
      <c r="Y191" s="1502"/>
      <c r="Z191" s="1502"/>
      <c r="AA191" s="1502"/>
      <c r="AB191" s="1502"/>
      <c r="AC191" s="1502"/>
      <c r="AD191" s="1502"/>
      <c r="AE191" s="1502"/>
      <c r="AF191" s="1502"/>
      <c r="AG191" s="1502"/>
      <c r="AH191" s="1502"/>
      <c r="AI191" s="1502"/>
      <c r="AJ191" s="1502"/>
      <c r="AK191" s="1502"/>
      <c r="AL191" s="1502"/>
      <c r="AM191" s="1502"/>
      <c r="AN191" s="1502"/>
      <c r="AO191" s="1502"/>
      <c r="AP191" s="1502"/>
      <c r="AQ191" s="1502"/>
      <c r="AR191" s="1502"/>
      <c r="AS191" s="1502"/>
      <c r="AT191" s="1502"/>
      <c r="AU191" s="1502"/>
      <c r="AV191" s="1502"/>
      <c r="AW191" s="1502"/>
      <c r="AX191" s="1502"/>
      <c r="AY191" s="1502"/>
      <c r="AZ191" s="1502"/>
      <c r="BA191" s="1502"/>
      <c r="BB191" s="1502"/>
      <c r="BC191" s="1502"/>
      <c r="BD191" s="1502"/>
      <c r="BE191" s="1502"/>
      <c r="BF191" s="1502"/>
      <c r="BG191" s="1502"/>
      <c r="BH191" s="1502"/>
      <c r="BI191" s="1502"/>
      <c r="BJ191" s="1502"/>
      <c r="BK191" s="1502"/>
      <c r="BL191" s="1502"/>
      <c r="BM191" s="1502"/>
      <c r="BN191" s="1502"/>
      <c r="BO191" s="1502"/>
      <c r="BP191" s="1502"/>
      <c r="BQ191" s="1502"/>
      <c r="BR191" s="1502"/>
      <c r="BS191" s="1502"/>
      <c r="BT191" s="1502"/>
      <c r="BU191" s="1502"/>
      <c r="BV191" s="1502"/>
      <c r="BW191" s="1502"/>
      <c r="BX191" s="1502"/>
      <c r="BY191" s="1502"/>
      <c r="BZ191" s="1502"/>
      <c r="CA191" s="1502"/>
      <c r="CB191" s="1502"/>
      <c r="CC191" s="1502"/>
      <c r="CD191" s="1502"/>
      <c r="CE191" s="1502"/>
      <c r="CF191" s="1502"/>
      <c r="CG191" s="1502"/>
      <c r="CH191" s="1502"/>
      <c r="CI191" s="1502"/>
      <c r="CJ191" s="1502"/>
      <c r="CK191" s="1502"/>
      <c r="CL191" s="1502"/>
      <c r="CM191" s="1502"/>
      <c r="CN191" s="1502"/>
      <c r="CO191" s="1502"/>
      <c r="CP191" s="1502"/>
      <c r="CQ191" s="1502"/>
      <c r="CR191" s="1502"/>
      <c r="CS191" s="1502"/>
      <c r="CT191" s="1502"/>
      <c r="CU191" s="1502"/>
      <c r="CV191" s="1502"/>
      <c r="CW191" s="1502"/>
      <c r="CX191" s="1502"/>
      <c r="CY191" s="1502"/>
      <c r="CZ191" s="1502"/>
      <c r="DA191" s="1502"/>
      <c r="DB191" s="1502"/>
      <c r="DC191" s="1502"/>
      <c r="DD191" s="1502"/>
      <c r="DE191" s="1502"/>
      <c r="DF191" s="1502"/>
      <c r="DG191" s="1502"/>
      <c r="DH191" s="1502"/>
      <c r="DI191" s="1502"/>
      <c r="DJ191" s="1502"/>
      <c r="DK191" s="1502"/>
      <c r="DL191" s="1502"/>
      <c r="DM191" s="1502"/>
      <c r="DN191" s="1502"/>
      <c r="DO191" s="1502"/>
      <c r="DP191" s="1502"/>
      <c r="DQ191" s="1502"/>
      <c r="DR191" s="1502"/>
      <c r="DS191" s="1502"/>
      <c r="DT191" s="1502"/>
      <c r="DU191" s="1502"/>
      <c r="DV191" s="1502"/>
      <c r="DW191" s="1502"/>
      <c r="DX191" s="1502"/>
      <c r="DY191" s="1502"/>
      <c r="DZ191" s="1502"/>
      <c r="EA191" s="1502"/>
      <c r="EB191" s="1502"/>
      <c r="EC191" s="1502"/>
      <c r="ED191" s="1502"/>
      <c r="EE191" s="1502"/>
      <c r="EF191" s="1502"/>
      <c r="EG191" s="1502"/>
      <c r="EH191" s="1502"/>
      <c r="EI191" s="1502"/>
      <c r="EJ191" s="1502"/>
      <c r="EK191" s="1502"/>
      <c r="EL191" s="1502"/>
      <c r="EM191" s="1502"/>
      <c r="EN191" s="1502"/>
      <c r="EO191" s="1502"/>
      <c r="EP191" s="1502"/>
      <c r="EQ191" s="1502"/>
      <c r="ER191" s="1502"/>
      <c r="ES191" s="1502"/>
      <c r="ET191" s="1502"/>
      <c r="EU191" s="1502"/>
      <c r="EV191" s="1502"/>
      <c r="EW191" s="1502"/>
      <c r="EX191" s="1502"/>
      <c r="EY191" s="1502"/>
      <c r="EZ191" s="1502"/>
      <c r="FA191" s="1502"/>
      <c r="FB191" s="1502"/>
      <c r="FC191" s="1502"/>
      <c r="FD191" s="1502"/>
      <c r="FE191" s="1502"/>
      <c r="FF191" s="1502"/>
      <c r="FG191" s="1502"/>
      <c r="FH191" s="1502"/>
      <c r="FI191" s="1502"/>
      <c r="FJ191" s="1502"/>
      <c r="FK191" s="1502"/>
      <c r="FL191" s="1502"/>
      <c r="FM191" s="1502"/>
      <c r="FN191" s="1502"/>
      <c r="FO191" s="1502"/>
      <c r="FP191" s="1502"/>
      <c r="FQ191" s="1502"/>
      <c r="FR191" s="1502"/>
      <c r="FS191" s="1502"/>
      <c r="FT191" s="1502"/>
      <c r="FU191" s="1502"/>
      <c r="FV191" s="1502"/>
      <c r="FW191" s="1502"/>
      <c r="FX191" s="1502"/>
      <c r="FY191" s="1502"/>
      <c r="FZ191" s="1502"/>
      <c r="GA191" s="1502"/>
      <c r="GB191" s="1502"/>
      <c r="GC191" s="1502"/>
      <c r="GD191" s="1502"/>
      <c r="GE191" s="1502"/>
      <c r="GF191" s="1502"/>
      <c r="GG191" s="1502"/>
      <c r="GH191" s="1502"/>
      <c r="GI191" s="1502"/>
      <c r="GJ191" s="1502"/>
      <c r="GK191" s="1502"/>
      <c r="GL191" s="1502"/>
      <c r="GM191" s="1502"/>
      <c r="GN191" s="1502"/>
      <c r="GO191" s="1502"/>
      <c r="GP191" s="1502"/>
      <c r="GQ191" s="1502"/>
      <c r="GR191" s="1502"/>
      <c r="GS191" s="1502"/>
      <c r="GT191" s="1502"/>
      <c r="GU191" s="1502"/>
      <c r="GV191" s="1502"/>
      <c r="GW191" s="1502"/>
      <c r="GX191" s="1502"/>
      <c r="GY191" s="1502"/>
      <c r="GZ191" s="1502"/>
      <c r="HA191" s="1502"/>
      <c r="HB191" s="1502"/>
      <c r="HC191" s="1502"/>
      <c r="HD191" s="1502"/>
      <c r="HE191" s="1502"/>
      <c r="HF191" s="1502"/>
      <c r="HG191" s="1502"/>
      <c r="HH191" s="1502"/>
      <c r="HI191" s="1502"/>
      <c r="HJ191" s="1502"/>
      <c r="HK191" s="1502"/>
      <c r="HL191" s="1502"/>
      <c r="HM191" s="1502"/>
      <c r="HN191" s="1502"/>
      <c r="HO191" s="1502"/>
      <c r="HP191" s="1502"/>
      <c r="HQ191" s="1502"/>
      <c r="HR191" s="1502"/>
      <c r="HS191" s="1502"/>
      <c r="HT191" s="1502"/>
      <c r="HU191" s="1502"/>
      <c r="HV191" s="1502"/>
      <c r="HW191" s="1502"/>
      <c r="HX191" s="1502"/>
      <c r="HY191" s="1502"/>
      <c r="HZ191" s="1502"/>
      <c r="IA191" s="1502"/>
      <c r="IB191" s="1502"/>
      <c r="IC191" s="1502"/>
      <c r="ID191" s="1502"/>
      <c r="IE191" s="1502"/>
      <c r="IF191" s="1502"/>
      <c r="IG191" s="1502"/>
      <c r="IH191" s="1502"/>
      <c r="II191" s="1502"/>
      <c r="IJ191" s="1502"/>
      <c r="IK191" s="1502"/>
      <c r="IL191" s="1502"/>
      <c r="IM191" s="1502"/>
      <c r="IN191" s="1502"/>
      <c r="IO191" s="1502"/>
      <c r="IP191" s="1502"/>
      <c r="IQ191" s="1502"/>
      <c r="IR191" s="1502"/>
      <c r="IS191" s="1502"/>
      <c r="IT191" s="1502"/>
      <c r="IU191" s="1502"/>
    </row>
    <row r="192" spans="1:255">
      <c r="A192" s="2093">
        <v>36</v>
      </c>
      <c r="B192" s="1484"/>
      <c r="C192" s="1484"/>
      <c r="D192" s="1484"/>
      <c r="E192" s="1826"/>
      <c r="F192" s="1483"/>
      <c r="G192" s="1484"/>
      <c r="H192" s="1484"/>
      <c r="I192" s="1484"/>
      <c r="J192" s="1484"/>
      <c r="K192" s="1798"/>
      <c r="L192" s="1798"/>
      <c r="M192" s="1837">
        <v>36</v>
      </c>
      <c r="N192" s="1483"/>
      <c r="O192" s="1798"/>
      <c r="P192" s="1798"/>
      <c r="Q192" s="1798"/>
      <c r="R192" s="1798">
        <f t="shared" si="3"/>
        <v>0</v>
      </c>
      <c r="S192" s="1837">
        <v>36</v>
      </c>
      <c r="T192" s="1502"/>
      <c r="U192" s="1502"/>
      <c r="V192" s="1502"/>
      <c r="W192" s="1502"/>
      <c r="X192" s="1502"/>
      <c r="Y192" s="1502"/>
      <c r="Z192" s="1502"/>
      <c r="AA192" s="1502"/>
      <c r="AB192" s="1502"/>
      <c r="AC192" s="1502"/>
      <c r="AD192" s="1502"/>
      <c r="AE192" s="1502"/>
      <c r="AF192" s="1502"/>
      <c r="AG192" s="1502"/>
      <c r="AH192" s="1502"/>
      <c r="AI192" s="1502"/>
      <c r="AJ192" s="1502"/>
      <c r="AK192" s="1502"/>
      <c r="AL192" s="1502"/>
      <c r="AM192" s="1502"/>
      <c r="AN192" s="1502"/>
      <c r="AO192" s="1502"/>
      <c r="AP192" s="1502"/>
      <c r="AQ192" s="1502"/>
      <c r="AR192" s="1502"/>
      <c r="AS192" s="1502"/>
      <c r="AT192" s="1502"/>
      <c r="AU192" s="1502"/>
      <c r="AV192" s="1502"/>
      <c r="AW192" s="1502"/>
      <c r="AX192" s="1502"/>
      <c r="AY192" s="1502"/>
      <c r="AZ192" s="1502"/>
      <c r="BA192" s="1502"/>
      <c r="BB192" s="1502"/>
      <c r="BC192" s="1502"/>
      <c r="BD192" s="1502"/>
      <c r="BE192" s="1502"/>
      <c r="BF192" s="1502"/>
      <c r="BG192" s="1502"/>
      <c r="BH192" s="1502"/>
      <c r="BI192" s="1502"/>
      <c r="BJ192" s="1502"/>
      <c r="BK192" s="1502"/>
      <c r="BL192" s="1502"/>
      <c r="BM192" s="1502"/>
      <c r="BN192" s="1502"/>
      <c r="BO192" s="1502"/>
      <c r="BP192" s="1502"/>
      <c r="BQ192" s="1502"/>
      <c r="BR192" s="1502"/>
      <c r="BS192" s="1502"/>
      <c r="BT192" s="1502"/>
      <c r="BU192" s="1502"/>
      <c r="BV192" s="1502"/>
      <c r="BW192" s="1502"/>
      <c r="BX192" s="1502"/>
      <c r="BY192" s="1502"/>
      <c r="BZ192" s="1502"/>
      <c r="CA192" s="1502"/>
      <c r="CB192" s="1502"/>
      <c r="CC192" s="1502"/>
      <c r="CD192" s="1502"/>
      <c r="CE192" s="1502"/>
      <c r="CF192" s="1502"/>
      <c r="CG192" s="1502"/>
      <c r="CH192" s="1502"/>
      <c r="CI192" s="1502"/>
      <c r="CJ192" s="1502"/>
      <c r="CK192" s="1502"/>
      <c r="CL192" s="1502"/>
      <c r="CM192" s="1502"/>
      <c r="CN192" s="1502"/>
      <c r="CO192" s="1502"/>
      <c r="CP192" s="1502"/>
      <c r="CQ192" s="1502"/>
      <c r="CR192" s="1502"/>
      <c r="CS192" s="1502"/>
      <c r="CT192" s="1502"/>
      <c r="CU192" s="1502"/>
      <c r="CV192" s="1502"/>
      <c r="CW192" s="1502"/>
      <c r="CX192" s="1502"/>
      <c r="CY192" s="1502"/>
      <c r="CZ192" s="1502"/>
      <c r="DA192" s="1502"/>
      <c r="DB192" s="1502"/>
      <c r="DC192" s="1502"/>
      <c r="DD192" s="1502"/>
      <c r="DE192" s="1502"/>
      <c r="DF192" s="1502"/>
      <c r="DG192" s="1502"/>
      <c r="DH192" s="1502"/>
      <c r="DI192" s="1502"/>
      <c r="DJ192" s="1502"/>
      <c r="DK192" s="1502"/>
      <c r="DL192" s="1502"/>
      <c r="DM192" s="1502"/>
      <c r="DN192" s="1502"/>
      <c r="DO192" s="1502"/>
      <c r="DP192" s="1502"/>
      <c r="DQ192" s="1502"/>
      <c r="DR192" s="1502"/>
      <c r="DS192" s="1502"/>
      <c r="DT192" s="1502"/>
      <c r="DU192" s="1502"/>
      <c r="DV192" s="1502"/>
      <c r="DW192" s="1502"/>
      <c r="DX192" s="1502"/>
      <c r="DY192" s="1502"/>
      <c r="DZ192" s="1502"/>
      <c r="EA192" s="1502"/>
      <c r="EB192" s="1502"/>
      <c r="EC192" s="1502"/>
      <c r="ED192" s="1502"/>
      <c r="EE192" s="1502"/>
      <c r="EF192" s="1502"/>
      <c r="EG192" s="1502"/>
      <c r="EH192" s="1502"/>
      <c r="EI192" s="1502"/>
      <c r="EJ192" s="1502"/>
      <c r="EK192" s="1502"/>
      <c r="EL192" s="1502"/>
      <c r="EM192" s="1502"/>
      <c r="EN192" s="1502"/>
      <c r="EO192" s="1502"/>
      <c r="EP192" s="1502"/>
      <c r="EQ192" s="1502"/>
      <c r="ER192" s="1502"/>
      <c r="ES192" s="1502"/>
      <c r="ET192" s="1502"/>
      <c r="EU192" s="1502"/>
      <c r="EV192" s="1502"/>
      <c r="EW192" s="1502"/>
      <c r="EX192" s="1502"/>
      <c r="EY192" s="1502"/>
      <c r="EZ192" s="1502"/>
      <c r="FA192" s="1502"/>
      <c r="FB192" s="1502"/>
      <c r="FC192" s="1502"/>
      <c r="FD192" s="1502"/>
      <c r="FE192" s="1502"/>
      <c r="FF192" s="1502"/>
      <c r="FG192" s="1502"/>
      <c r="FH192" s="1502"/>
      <c r="FI192" s="1502"/>
      <c r="FJ192" s="1502"/>
      <c r="FK192" s="1502"/>
      <c r="FL192" s="1502"/>
      <c r="FM192" s="1502"/>
      <c r="FN192" s="1502"/>
      <c r="FO192" s="1502"/>
      <c r="FP192" s="1502"/>
      <c r="FQ192" s="1502"/>
      <c r="FR192" s="1502"/>
      <c r="FS192" s="1502"/>
      <c r="FT192" s="1502"/>
      <c r="FU192" s="1502"/>
      <c r="FV192" s="1502"/>
      <c r="FW192" s="1502"/>
      <c r="FX192" s="1502"/>
      <c r="FY192" s="1502"/>
      <c r="FZ192" s="1502"/>
      <c r="GA192" s="1502"/>
      <c r="GB192" s="1502"/>
      <c r="GC192" s="1502"/>
      <c r="GD192" s="1502"/>
      <c r="GE192" s="1502"/>
      <c r="GF192" s="1502"/>
      <c r="GG192" s="1502"/>
      <c r="GH192" s="1502"/>
      <c r="GI192" s="1502"/>
      <c r="GJ192" s="1502"/>
      <c r="GK192" s="1502"/>
      <c r="GL192" s="1502"/>
      <c r="GM192" s="1502"/>
      <c r="GN192" s="1502"/>
      <c r="GO192" s="1502"/>
      <c r="GP192" s="1502"/>
      <c r="GQ192" s="1502"/>
      <c r="GR192" s="1502"/>
      <c r="GS192" s="1502"/>
      <c r="GT192" s="1502"/>
      <c r="GU192" s="1502"/>
      <c r="GV192" s="1502"/>
      <c r="GW192" s="1502"/>
      <c r="GX192" s="1502"/>
      <c r="GY192" s="1502"/>
      <c r="GZ192" s="1502"/>
      <c r="HA192" s="1502"/>
      <c r="HB192" s="1502"/>
      <c r="HC192" s="1502"/>
      <c r="HD192" s="1502"/>
      <c r="HE192" s="1502"/>
      <c r="HF192" s="1502"/>
      <c r="HG192" s="1502"/>
      <c r="HH192" s="1502"/>
      <c r="HI192" s="1502"/>
      <c r="HJ192" s="1502"/>
      <c r="HK192" s="1502"/>
      <c r="HL192" s="1502"/>
      <c r="HM192" s="1502"/>
      <c r="HN192" s="1502"/>
      <c r="HO192" s="1502"/>
      <c r="HP192" s="1502"/>
      <c r="HQ192" s="1502"/>
      <c r="HR192" s="1502"/>
      <c r="HS192" s="1502"/>
      <c r="HT192" s="1502"/>
      <c r="HU192" s="1502"/>
      <c r="HV192" s="1502"/>
      <c r="HW192" s="1502"/>
      <c r="HX192" s="1502"/>
      <c r="HY192" s="1502"/>
      <c r="HZ192" s="1502"/>
      <c r="IA192" s="1502"/>
      <c r="IB192" s="1502"/>
      <c r="IC192" s="1502"/>
      <c r="ID192" s="1502"/>
      <c r="IE192" s="1502"/>
      <c r="IF192" s="1502"/>
      <c r="IG192" s="1502"/>
      <c r="IH192" s="1502"/>
      <c r="II192" s="1502"/>
      <c r="IJ192" s="1502"/>
      <c r="IK192" s="1502"/>
      <c r="IL192" s="1502"/>
      <c r="IM192" s="1502"/>
      <c r="IN192" s="1502"/>
      <c r="IO192" s="1502"/>
      <c r="IP192" s="1502"/>
      <c r="IQ192" s="1502"/>
      <c r="IR192" s="1502"/>
      <c r="IS192" s="1502"/>
      <c r="IT192" s="1502"/>
      <c r="IU192" s="1502"/>
    </row>
    <row r="193" spans="1:255">
      <c r="A193" s="2093">
        <v>37</v>
      </c>
      <c r="B193" s="1484"/>
      <c r="C193" s="1484"/>
      <c r="D193" s="1484"/>
      <c r="E193" s="1826"/>
      <c r="F193" s="1483"/>
      <c r="G193" s="1484"/>
      <c r="H193" s="1484"/>
      <c r="I193" s="1484"/>
      <c r="J193" s="1484"/>
      <c r="K193" s="1798"/>
      <c r="L193" s="1798"/>
      <c r="M193" s="1837">
        <v>37</v>
      </c>
      <c r="N193" s="1483"/>
      <c r="O193" s="1798"/>
      <c r="P193" s="1798"/>
      <c r="Q193" s="1798"/>
      <c r="R193" s="1798">
        <f t="shared" si="3"/>
        <v>0</v>
      </c>
      <c r="S193" s="1837">
        <v>37</v>
      </c>
      <c r="T193" s="1502"/>
      <c r="U193" s="1502"/>
      <c r="V193" s="1502"/>
      <c r="W193" s="1502"/>
      <c r="X193" s="1502"/>
      <c r="Y193" s="1502"/>
      <c r="Z193" s="1502"/>
      <c r="AA193" s="1502"/>
      <c r="AB193" s="1502"/>
      <c r="AC193" s="1502"/>
      <c r="AD193" s="1502"/>
      <c r="AE193" s="1502"/>
      <c r="AF193" s="1502"/>
      <c r="AG193" s="1502"/>
      <c r="AH193" s="1502"/>
      <c r="AI193" s="1502"/>
      <c r="AJ193" s="1502"/>
      <c r="AK193" s="1502"/>
      <c r="AL193" s="1502"/>
      <c r="AM193" s="1502"/>
      <c r="AN193" s="1502"/>
      <c r="AO193" s="1502"/>
      <c r="AP193" s="1502"/>
      <c r="AQ193" s="1502"/>
      <c r="AR193" s="1502"/>
      <c r="AS193" s="1502"/>
      <c r="AT193" s="1502"/>
      <c r="AU193" s="1502"/>
      <c r="AV193" s="1502"/>
      <c r="AW193" s="1502"/>
      <c r="AX193" s="1502"/>
      <c r="AY193" s="1502"/>
      <c r="AZ193" s="1502"/>
      <c r="BA193" s="1502"/>
      <c r="BB193" s="1502"/>
      <c r="BC193" s="1502"/>
      <c r="BD193" s="1502"/>
      <c r="BE193" s="1502"/>
      <c r="BF193" s="1502"/>
      <c r="BG193" s="1502"/>
      <c r="BH193" s="1502"/>
      <c r="BI193" s="1502"/>
      <c r="BJ193" s="1502"/>
      <c r="BK193" s="1502"/>
      <c r="BL193" s="1502"/>
      <c r="BM193" s="1502"/>
      <c r="BN193" s="1502"/>
      <c r="BO193" s="1502"/>
      <c r="BP193" s="1502"/>
      <c r="BQ193" s="1502"/>
      <c r="BR193" s="1502"/>
      <c r="BS193" s="1502"/>
      <c r="BT193" s="1502"/>
      <c r="BU193" s="1502"/>
      <c r="BV193" s="1502"/>
      <c r="BW193" s="1502"/>
      <c r="BX193" s="1502"/>
      <c r="BY193" s="1502"/>
      <c r="BZ193" s="1502"/>
      <c r="CA193" s="1502"/>
      <c r="CB193" s="1502"/>
      <c r="CC193" s="1502"/>
      <c r="CD193" s="1502"/>
      <c r="CE193" s="1502"/>
      <c r="CF193" s="1502"/>
      <c r="CG193" s="1502"/>
      <c r="CH193" s="1502"/>
      <c r="CI193" s="1502"/>
      <c r="CJ193" s="1502"/>
      <c r="CK193" s="1502"/>
      <c r="CL193" s="1502"/>
      <c r="CM193" s="1502"/>
      <c r="CN193" s="1502"/>
      <c r="CO193" s="1502"/>
      <c r="CP193" s="1502"/>
      <c r="CQ193" s="1502"/>
      <c r="CR193" s="1502"/>
      <c r="CS193" s="1502"/>
      <c r="CT193" s="1502"/>
      <c r="CU193" s="1502"/>
      <c r="CV193" s="1502"/>
      <c r="CW193" s="1502"/>
      <c r="CX193" s="1502"/>
      <c r="CY193" s="1502"/>
      <c r="CZ193" s="1502"/>
      <c r="DA193" s="1502"/>
      <c r="DB193" s="1502"/>
      <c r="DC193" s="1502"/>
      <c r="DD193" s="1502"/>
      <c r="DE193" s="1502"/>
      <c r="DF193" s="1502"/>
      <c r="DG193" s="1502"/>
      <c r="DH193" s="1502"/>
      <c r="DI193" s="1502"/>
      <c r="DJ193" s="1502"/>
      <c r="DK193" s="1502"/>
      <c r="DL193" s="1502"/>
      <c r="DM193" s="1502"/>
      <c r="DN193" s="1502"/>
      <c r="DO193" s="1502"/>
      <c r="DP193" s="1502"/>
      <c r="DQ193" s="1502"/>
      <c r="DR193" s="1502"/>
      <c r="DS193" s="1502"/>
      <c r="DT193" s="1502"/>
      <c r="DU193" s="1502"/>
      <c r="DV193" s="1502"/>
      <c r="DW193" s="1502"/>
      <c r="DX193" s="1502"/>
      <c r="DY193" s="1502"/>
      <c r="DZ193" s="1502"/>
      <c r="EA193" s="1502"/>
      <c r="EB193" s="1502"/>
      <c r="EC193" s="1502"/>
      <c r="ED193" s="1502"/>
      <c r="EE193" s="1502"/>
      <c r="EF193" s="1502"/>
      <c r="EG193" s="1502"/>
      <c r="EH193" s="1502"/>
      <c r="EI193" s="1502"/>
      <c r="EJ193" s="1502"/>
      <c r="EK193" s="1502"/>
      <c r="EL193" s="1502"/>
      <c r="EM193" s="1502"/>
      <c r="EN193" s="1502"/>
      <c r="EO193" s="1502"/>
      <c r="EP193" s="1502"/>
      <c r="EQ193" s="1502"/>
      <c r="ER193" s="1502"/>
      <c r="ES193" s="1502"/>
      <c r="ET193" s="1502"/>
      <c r="EU193" s="1502"/>
      <c r="EV193" s="1502"/>
      <c r="EW193" s="1502"/>
      <c r="EX193" s="1502"/>
      <c r="EY193" s="1502"/>
      <c r="EZ193" s="1502"/>
      <c r="FA193" s="1502"/>
      <c r="FB193" s="1502"/>
      <c r="FC193" s="1502"/>
      <c r="FD193" s="1502"/>
      <c r="FE193" s="1502"/>
      <c r="FF193" s="1502"/>
      <c r="FG193" s="1502"/>
      <c r="FH193" s="1502"/>
      <c r="FI193" s="1502"/>
      <c r="FJ193" s="1502"/>
      <c r="FK193" s="1502"/>
      <c r="FL193" s="1502"/>
      <c r="FM193" s="1502"/>
      <c r="FN193" s="1502"/>
      <c r="FO193" s="1502"/>
      <c r="FP193" s="1502"/>
      <c r="FQ193" s="1502"/>
      <c r="FR193" s="1502"/>
      <c r="FS193" s="1502"/>
      <c r="FT193" s="1502"/>
      <c r="FU193" s="1502"/>
      <c r="FV193" s="1502"/>
      <c r="FW193" s="1502"/>
      <c r="FX193" s="1502"/>
      <c r="FY193" s="1502"/>
      <c r="FZ193" s="1502"/>
      <c r="GA193" s="1502"/>
      <c r="GB193" s="1502"/>
      <c r="GC193" s="1502"/>
      <c r="GD193" s="1502"/>
      <c r="GE193" s="1502"/>
      <c r="GF193" s="1502"/>
      <c r="GG193" s="1502"/>
      <c r="GH193" s="1502"/>
      <c r="GI193" s="1502"/>
      <c r="GJ193" s="1502"/>
      <c r="GK193" s="1502"/>
      <c r="GL193" s="1502"/>
      <c r="GM193" s="1502"/>
      <c r="GN193" s="1502"/>
      <c r="GO193" s="1502"/>
      <c r="GP193" s="1502"/>
      <c r="GQ193" s="1502"/>
      <c r="GR193" s="1502"/>
      <c r="GS193" s="1502"/>
      <c r="GT193" s="1502"/>
      <c r="GU193" s="1502"/>
      <c r="GV193" s="1502"/>
      <c r="GW193" s="1502"/>
      <c r="GX193" s="1502"/>
      <c r="GY193" s="1502"/>
      <c r="GZ193" s="1502"/>
      <c r="HA193" s="1502"/>
      <c r="HB193" s="1502"/>
      <c r="HC193" s="1502"/>
      <c r="HD193" s="1502"/>
      <c r="HE193" s="1502"/>
      <c r="HF193" s="1502"/>
      <c r="HG193" s="1502"/>
      <c r="HH193" s="1502"/>
      <c r="HI193" s="1502"/>
      <c r="HJ193" s="1502"/>
      <c r="HK193" s="1502"/>
      <c r="HL193" s="1502"/>
      <c r="HM193" s="1502"/>
      <c r="HN193" s="1502"/>
      <c r="HO193" s="1502"/>
      <c r="HP193" s="1502"/>
      <c r="HQ193" s="1502"/>
      <c r="HR193" s="1502"/>
      <c r="HS193" s="1502"/>
      <c r="HT193" s="1502"/>
      <c r="HU193" s="1502"/>
      <c r="HV193" s="1502"/>
      <c r="HW193" s="1502"/>
      <c r="HX193" s="1502"/>
      <c r="HY193" s="1502"/>
      <c r="HZ193" s="1502"/>
      <c r="IA193" s="1502"/>
      <c r="IB193" s="1502"/>
      <c r="IC193" s="1502"/>
      <c r="ID193" s="1502"/>
      <c r="IE193" s="1502"/>
      <c r="IF193" s="1502"/>
      <c r="IG193" s="1502"/>
      <c r="IH193" s="1502"/>
      <c r="II193" s="1502"/>
      <c r="IJ193" s="1502"/>
      <c r="IK193" s="1502"/>
      <c r="IL193" s="1502"/>
      <c r="IM193" s="1502"/>
      <c r="IN193" s="1502"/>
      <c r="IO193" s="1502"/>
      <c r="IP193" s="1502"/>
      <c r="IQ193" s="1502"/>
      <c r="IR193" s="1502"/>
      <c r="IS193" s="1502"/>
      <c r="IT193" s="1502"/>
      <c r="IU193" s="1502"/>
    </row>
    <row r="194" spans="1:255">
      <c r="A194" s="2093">
        <v>38</v>
      </c>
      <c r="B194" s="1484"/>
      <c r="C194" s="1484"/>
      <c r="D194" s="1484"/>
      <c r="E194" s="1826"/>
      <c r="F194" s="1483"/>
      <c r="G194" s="1484"/>
      <c r="H194" s="1484"/>
      <c r="I194" s="1484"/>
      <c r="J194" s="1484"/>
      <c r="K194" s="1798"/>
      <c r="L194" s="1798"/>
      <c r="M194" s="1837">
        <v>38</v>
      </c>
      <c r="N194" s="1483"/>
      <c r="O194" s="1798"/>
      <c r="P194" s="1798"/>
      <c r="Q194" s="1798"/>
      <c r="R194" s="1798">
        <f t="shared" si="3"/>
        <v>0</v>
      </c>
      <c r="S194" s="1837">
        <v>38</v>
      </c>
      <c r="T194" s="1502"/>
      <c r="U194" s="1502"/>
      <c r="V194" s="1502"/>
      <c r="W194" s="1502"/>
      <c r="X194" s="1502"/>
      <c r="Y194" s="1502"/>
      <c r="Z194" s="1502"/>
      <c r="AA194" s="1502"/>
      <c r="AB194" s="1502"/>
      <c r="AC194" s="1502"/>
      <c r="AD194" s="1502"/>
      <c r="AE194" s="1502"/>
      <c r="AF194" s="1502"/>
      <c r="AG194" s="1502"/>
      <c r="AH194" s="1502"/>
      <c r="AI194" s="1502"/>
      <c r="AJ194" s="1502"/>
      <c r="AK194" s="1502"/>
      <c r="AL194" s="1502"/>
      <c r="AM194" s="1502"/>
      <c r="AN194" s="1502"/>
      <c r="AO194" s="1502"/>
      <c r="AP194" s="1502"/>
      <c r="AQ194" s="1502"/>
      <c r="AR194" s="1502"/>
      <c r="AS194" s="1502"/>
      <c r="AT194" s="1502"/>
      <c r="AU194" s="1502"/>
      <c r="AV194" s="1502"/>
      <c r="AW194" s="1502"/>
      <c r="AX194" s="1502"/>
      <c r="AY194" s="1502"/>
      <c r="AZ194" s="1502"/>
      <c r="BA194" s="1502"/>
      <c r="BB194" s="1502"/>
      <c r="BC194" s="1502"/>
      <c r="BD194" s="1502"/>
      <c r="BE194" s="1502"/>
      <c r="BF194" s="1502"/>
      <c r="BG194" s="1502"/>
      <c r="BH194" s="1502"/>
      <c r="BI194" s="1502"/>
      <c r="BJ194" s="1502"/>
      <c r="BK194" s="1502"/>
      <c r="BL194" s="1502"/>
      <c r="BM194" s="1502"/>
      <c r="BN194" s="1502"/>
      <c r="BO194" s="1502"/>
      <c r="BP194" s="1502"/>
      <c r="BQ194" s="1502"/>
      <c r="BR194" s="1502"/>
      <c r="BS194" s="1502"/>
      <c r="BT194" s="1502"/>
      <c r="BU194" s="1502"/>
      <c r="BV194" s="1502"/>
      <c r="BW194" s="1502"/>
      <c r="BX194" s="1502"/>
      <c r="BY194" s="1502"/>
      <c r="BZ194" s="1502"/>
      <c r="CA194" s="1502"/>
      <c r="CB194" s="1502"/>
      <c r="CC194" s="1502"/>
      <c r="CD194" s="1502"/>
      <c r="CE194" s="1502"/>
      <c r="CF194" s="1502"/>
      <c r="CG194" s="1502"/>
      <c r="CH194" s="1502"/>
      <c r="CI194" s="1502"/>
      <c r="CJ194" s="1502"/>
      <c r="CK194" s="1502"/>
      <c r="CL194" s="1502"/>
      <c r="CM194" s="1502"/>
      <c r="CN194" s="1502"/>
      <c r="CO194" s="1502"/>
      <c r="CP194" s="1502"/>
      <c r="CQ194" s="1502"/>
      <c r="CR194" s="1502"/>
      <c r="CS194" s="1502"/>
      <c r="CT194" s="1502"/>
      <c r="CU194" s="1502"/>
      <c r="CV194" s="1502"/>
      <c r="CW194" s="1502"/>
      <c r="CX194" s="1502"/>
      <c r="CY194" s="1502"/>
      <c r="CZ194" s="1502"/>
      <c r="DA194" s="1502"/>
      <c r="DB194" s="1502"/>
      <c r="DC194" s="1502"/>
      <c r="DD194" s="1502"/>
      <c r="DE194" s="1502"/>
      <c r="DF194" s="1502"/>
      <c r="DG194" s="1502"/>
      <c r="DH194" s="1502"/>
      <c r="DI194" s="1502"/>
      <c r="DJ194" s="1502"/>
      <c r="DK194" s="1502"/>
      <c r="DL194" s="1502"/>
      <c r="DM194" s="1502"/>
      <c r="DN194" s="1502"/>
      <c r="DO194" s="1502"/>
      <c r="DP194" s="1502"/>
      <c r="DQ194" s="1502"/>
      <c r="DR194" s="1502"/>
      <c r="DS194" s="1502"/>
      <c r="DT194" s="1502"/>
      <c r="DU194" s="1502"/>
      <c r="DV194" s="1502"/>
      <c r="DW194" s="1502"/>
      <c r="DX194" s="1502"/>
      <c r="DY194" s="1502"/>
      <c r="DZ194" s="1502"/>
      <c r="EA194" s="1502"/>
      <c r="EB194" s="1502"/>
      <c r="EC194" s="1502"/>
      <c r="ED194" s="1502"/>
      <c r="EE194" s="1502"/>
      <c r="EF194" s="1502"/>
      <c r="EG194" s="1502"/>
      <c r="EH194" s="1502"/>
      <c r="EI194" s="1502"/>
      <c r="EJ194" s="1502"/>
      <c r="EK194" s="1502"/>
      <c r="EL194" s="1502"/>
      <c r="EM194" s="1502"/>
      <c r="EN194" s="1502"/>
      <c r="EO194" s="1502"/>
      <c r="EP194" s="1502"/>
      <c r="EQ194" s="1502"/>
      <c r="ER194" s="1502"/>
      <c r="ES194" s="1502"/>
      <c r="ET194" s="1502"/>
      <c r="EU194" s="1502"/>
      <c r="EV194" s="1502"/>
      <c r="EW194" s="1502"/>
      <c r="EX194" s="1502"/>
      <c r="EY194" s="1502"/>
      <c r="EZ194" s="1502"/>
      <c r="FA194" s="1502"/>
      <c r="FB194" s="1502"/>
      <c r="FC194" s="1502"/>
      <c r="FD194" s="1502"/>
      <c r="FE194" s="1502"/>
      <c r="FF194" s="1502"/>
      <c r="FG194" s="1502"/>
      <c r="FH194" s="1502"/>
      <c r="FI194" s="1502"/>
      <c r="FJ194" s="1502"/>
      <c r="FK194" s="1502"/>
      <c r="FL194" s="1502"/>
      <c r="FM194" s="1502"/>
      <c r="FN194" s="1502"/>
      <c r="FO194" s="1502"/>
      <c r="FP194" s="1502"/>
      <c r="FQ194" s="1502"/>
      <c r="FR194" s="1502"/>
      <c r="FS194" s="1502"/>
      <c r="FT194" s="1502"/>
      <c r="FU194" s="1502"/>
      <c r="FV194" s="1502"/>
      <c r="FW194" s="1502"/>
      <c r="FX194" s="1502"/>
      <c r="FY194" s="1502"/>
      <c r="FZ194" s="1502"/>
      <c r="GA194" s="1502"/>
      <c r="GB194" s="1502"/>
      <c r="GC194" s="1502"/>
      <c r="GD194" s="1502"/>
      <c r="GE194" s="1502"/>
      <c r="GF194" s="1502"/>
      <c r="GG194" s="1502"/>
      <c r="GH194" s="1502"/>
      <c r="GI194" s="1502"/>
      <c r="GJ194" s="1502"/>
      <c r="GK194" s="1502"/>
      <c r="GL194" s="1502"/>
      <c r="GM194" s="1502"/>
      <c r="GN194" s="1502"/>
      <c r="GO194" s="1502"/>
      <c r="GP194" s="1502"/>
      <c r="GQ194" s="1502"/>
      <c r="GR194" s="1502"/>
      <c r="GS194" s="1502"/>
      <c r="GT194" s="1502"/>
      <c r="GU194" s="1502"/>
      <c r="GV194" s="1502"/>
      <c r="GW194" s="1502"/>
      <c r="GX194" s="1502"/>
      <c r="GY194" s="1502"/>
      <c r="GZ194" s="1502"/>
      <c r="HA194" s="1502"/>
      <c r="HB194" s="1502"/>
      <c r="HC194" s="1502"/>
      <c r="HD194" s="1502"/>
      <c r="HE194" s="1502"/>
      <c r="HF194" s="1502"/>
      <c r="HG194" s="1502"/>
      <c r="HH194" s="1502"/>
      <c r="HI194" s="1502"/>
      <c r="HJ194" s="1502"/>
      <c r="HK194" s="1502"/>
      <c r="HL194" s="1502"/>
      <c r="HM194" s="1502"/>
      <c r="HN194" s="1502"/>
      <c r="HO194" s="1502"/>
      <c r="HP194" s="1502"/>
      <c r="HQ194" s="1502"/>
      <c r="HR194" s="1502"/>
      <c r="HS194" s="1502"/>
      <c r="HT194" s="1502"/>
      <c r="HU194" s="1502"/>
      <c r="HV194" s="1502"/>
      <c r="HW194" s="1502"/>
      <c r="HX194" s="1502"/>
      <c r="HY194" s="1502"/>
      <c r="HZ194" s="1502"/>
      <c r="IA194" s="1502"/>
      <c r="IB194" s="1502"/>
      <c r="IC194" s="1502"/>
      <c r="ID194" s="1502"/>
      <c r="IE194" s="1502"/>
      <c r="IF194" s="1502"/>
      <c r="IG194" s="1502"/>
      <c r="IH194" s="1502"/>
      <c r="II194" s="1502"/>
      <c r="IJ194" s="1502"/>
      <c r="IK194" s="1502"/>
      <c r="IL194" s="1502"/>
      <c r="IM194" s="1502"/>
      <c r="IN194" s="1502"/>
      <c r="IO194" s="1502"/>
      <c r="IP194" s="1502"/>
      <c r="IQ194" s="1502"/>
      <c r="IR194" s="1502"/>
      <c r="IS194" s="1502"/>
      <c r="IT194" s="1502"/>
      <c r="IU194" s="1502"/>
    </row>
    <row r="195" spans="1:255">
      <c r="A195" s="2093">
        <v>39</v>
      </c>
      <c r="B195" s="1484"/>
      <c r="C195" s="1484"/>
      <c r="D195" s="1484"/>
      <c r="E195" s="1826"/>
      <c r="F195" s="1483"/>
      <c r="G195" s="1484"/>
      <c r="H195" s="1484"/>
      <c r="I195" s="1484"/>
      <c r="J195" s="1484"/>
      <c r="K195" s="1798"/>
      <c r="L195" s="1798"/>
      <c r="M195" s="1837">
        <v>39</v>
      </c>
      <c r="N195" s="1483"/>
      <c r="O195" s="1798"/>
      <c r="P195" s="1798"/>
      <c r="Q195" s="1798"/>
      <c r="R195" s="1798">
        <f t="shared" si="3"/>
        <v>0</v>
      </c>
      <c r="S195" s="1837">
        <v>39</v>
      </c>
      <c r="T195" s="1502"/>
      <c r="U195" s="1502"/>
      <c r="V195" s="1502"/>
      <c r="W195" s="1502"/>
      <c r="X195" s="1502"/>
      <c r="Y195" s="1502"/>
      <c r="Z195" s="1502"/>
      <c r="AA195" s="1502"/>
      <c r="AB195" s="1502"/>
      <c r="AC195" s="1502"/>
      <c r="AD195" s="1502"/>
      <c r="AE195" s="1502"/>
      <c r="AF195" s="1502"/>
      <c r="AG195" s="1502"/>
      <c r="AH195" s="1502"/>
      <c r="AI195" s="1502"/>
      <c r="AJ195" s="1502"/>
      <c r="AK195" s="1502"/>
      <c r="AL195" s="1502"/>
      <c r="AM195" s="1502"/>
      <c r="AN195" s="1502"/>
      <c r="AO195" s="1502"/>
      <c r="AP195" s="1502"/>
      <c r="AQ195" s="1502"/>
      <c r="AR195" s="1502"/>
      <c r="AS195" s="1502"/>
      <c r="AT195" s="1502"/>
      <c r="AU195" s="1502"/>
      <c r="AV195" s="1502"/>
      <c r="AW195" s="1502"/>
      <c r="AX195" s="1502"/>
      <c r="AY195" s="1502"/>
      <c r="AZ195" s="1502"/>
      <c r="BA195" s="1502"/>
      <c r="BB195" s="1502"/>
      <c r="BC195" s="1502"/>
      <c r="BD195" s="1502"/>
      <c r="BE195" s="1502"/>
      <c r="BF195" s="1502"/>
      <c r="BG195" s="1502"/>
      <c r="BH195" s="1502"/>
      <c r="BI195" s="1502"/>
      <c r="BJ195" s="1502"/>
      <c r="BK195" s="1502"/>
      <c r="BL195" s="1502"/>
      <c r="BM195" s="1502"/>
      <c r="BN195" s="1502"/>
      <c r="BO195" s="1502"/>
      <c r="BP195" s="1502"/>
      <c r="BQ195" s="1502"/>
      <c r="BR195" s="1502"/>
      <c r="BS195" s="1502"/>
      <c r="BT195" s="1502"/>
      <c r="BU195" s="1502"/>
      <c r="BV195" s="1502"/>
      <c r="BW195" s="1502"/>
      <c r="BX195" s="1502"/>
      <c r="BY195" s="1502"/>
      <c r="BZ195" s="1502"/>
      <c r="CA195" s="1502"/>
      <c r="CB195" s="1502"/>
      <c r="CC195" s="1502"/>
      <c r="CD195" s="1502"/>
      <c r="CE195" s="1502"/>
      <c r="CF195" s="1502"/>
      <c r="CG195" s="1502"/>
      <c r="CH195" s="1502"/>
      <c r="CI195" s="1502"/>
      <c r="CJ195" s="1502"/>
      <c r="CK195" s="1502"/>
      <c r="CL195" s="1502"/>
      <c r="CM195" s="1502"/>
      <c r="CN195" s="1502"/>
      <c r="CO195" s="1502"/>
      <c r="CP195" s="1502"/>
      <c r="CQ195" s="1502"/>
      <c r="CR195" s="1502"/>
      <c r="CS195" s="1502"/>
      <c r="CT195" s="1502"/>
      <c r="CU195" s="1502"/>
      <c r="CV195" s="1502"/>
      <c r="CW195" s="1502"/>
      <c r="CX195" s="1502"/>
      <c r="CY195" s="1502"/>
      <c r="CZ195" s="1502"/>
      <c r="DA195" s="1502"/>
      <c r="DB195" s="1502"/>
      <c r="DC195" s="1502"/>
      <c r="DD195" s="1502"/>
      <c r="DE195" s="1502"/>
      <c r="DF195" s="1502"/>
      <c r="DG195" s="1502"/>
      <c r="DH195" s="1502"/>
      <c r="DI195" s="1502"/>
      <c r="DJ195" s="1502"/>
      <c r="DK195" s="1502"/>
      <c r="DL195" s="1502"/>
      <c r="DM195" s="1502"/>
      <c r="DN195" s="1502"/>
      <c r="DO195" s="1502"/>
      <c r="DP195" s="1502"/>
      <c r="DQ195" s="1502"/>
      <c r="DR195" s="1502"/>
      <c r="DS195" s="1502"/>
      <c r="DT195" s="1502"/>
      <c r="DU195" s="1502"/>
      <c r="DV195" s="1502"/>
      <c r="DW195" s="1502"/>
      <c r="DX195" s="1502"/>
      <c r="DY195" s="1502"/>
      <c r="DZ195" s="1502"/>
      <c r="EA195" s="1502"/>
      <c r="EB195" s="1502"/>
      <c r="EC195" s="1502"/>
      <c r="ED195" s="1502"/>
      <c r="EE195" s="1502"/>
      <c r="EF195" s="1502"/>
      <c r="EG195" s="1502"/>
      <c r="EH195" s="1502"/>
      <c r="EI195" s="1502"/>
      <c r="EJ195" s="1502"/>
      <c r="EK195" s="1502"/>
      <c r="EL195" s="1502"/>
      <c r="EM195" s="1502"/>
      <c r="EN195" s="1502"/>
      <c r="EO195" s="1502"/>
      <c r="EP195" s="1502"/>
      <c r="EQ195" s="1502"/>
      <c r="ER195" s="1502"/>
      <c r="ES195" s="1502"/>
      <c r="ET195" s="1502"/>
      <c r="EU195" s="1502"/>
      <c r="EV195" s="1502"/>
      <c r="EW195" s="1502"/>
      <c r="EX195" s="1502"/>
      <c r="EY195" s="1502"/>
      <c r="EZ195" s="1502"/>
      <c r="FA195" s="1502"/>
      <c r="FB195" s="1502"/>
      <c r="FC195" s="1502"/>
      <c r="FD195" s="1502"/>
      <c r="FE195" s="1502"/>
      <c r="FF195" s="1502"/>
      <c r="FG195" s="1502"/>
      <c r="FH195" s="1502"/>
      <c r="FI195" s="1502"/>
      <c r="FJ195" s="1502"/>
      <c r="FK195" s="1502"/>
      <c r="FL195" s="1502"/>
      <c r="FM195" s="1502"/>
      <c r="FN195" s="1502"/>
      <c r="FO195" s="1502"/>
      <c r="FP195" s="1502"/>
      <c r="FQ195" s="1502"/>
      <c r="FR195" s="1502"/>
      <c r="FS195" s="1502"/>
      <c r="FT195" s="1502"/>
      <c r="FU195" s="1502"/>
      <c r="FV195" s="1502"/>
      <c r="FW195" s="1502"/>
      <c r="FX195" s="1502"/>
      <c r="FY195" s="1502"/>
      <c r="FZ195" s="1502"/>
      <c r="GA195" s="1502"/>
      <c r="GB195" s="1502"/>
      <c r="GC195" s="1502"/>
      <c r="GD195" s="1502"/>
      <c r="GE195" s="1502"/>
      <c r="GF195" s="1502"/>
      <c r="GG195" s="1502"/>
      <c r="GH195" s="1502"/>
      <c r="GI195" s="1502"/>
      <c r="GJ195" s="1502"/>
      <c r="GK195" s="1502"/>
      <c r="GL195" s="1502"/>
      <c r="GM195" s="1502"/>
      <c r="GN195" s="1502"/>
      <c r="GO195" s="1502"/>
      <c r="GP195" s="1502"/>
      <c r="GQ195" s="1502"/>
      <c r="GR195" s="1502"/>
      <c r="GS195" s="1502"/>
      <c r="GT195" s="1502"/>
      <c r="GU195" s="1502"/>
      <c r="GV195" s="1502"/>
      <c r="GW195" s="1502"/>
      <c r="GX195" s="1502"/>
      <c r="GY195" s="1502"/>
      <c r="GZ195" s="1502"/>
      <c r="HA195" s="1502"/>
      <c r="HB195" s="1502"/>
      <c r="HC195" s="1502"/>
      <c r="HD195" s="1502"/>
      <c r="HE195" s="1502"/>
      <c r="HF195" s="1502"/>
      <c r="HG195" s="1502"/>
      <c r="HH195" s="1502"/>
      <c r="HI195" s="1502"/>
      <c r="HJ195" s="1502"/>
      <c r="HK195" s="1502"/>
      <c r="HL195" s="1502"/>
      <c r="HM195" s="1502"/>
      <c r="HN195" s="1502"/>
      <c r="HO195" s="1502"/>
      <c r="HP195" s="1502"/>
      <c r="HQ195" s="1502"/>
      <c r="HR195" s="1502"/>
      <c r="HS195" s="1502"/>
      <c r="HT195" s="1502"/>
      <c r="HU195" s="1502"/>
      <c r="HV195" s="1502"/>
      <c r="HW195" s="1502"/>
      <c r="HX195" s="1502"/>
      <c r="HY195" s="1502"/>
      <c r="HZ195" s="1502"/>
      <c r="IA195" s="1502"/>
      <c r="IB195" s="1502"/>
      <c r="IC195" s="1502"/>
      <c r="ID195" s="1502"/>
      <c r="IE195" s="1502"/>
      <c r="IF195" s="1502"/>
      <c r="IG195" s="1502"/>
      <c r="IH195" s="1502"/>
      <c r="II195" s="1502"/>
      <c r="IJ195" s="1502"/>
      <c r="IK195" s="1502"/>
      <c r="IL195" s="1502"/>
      <c r="IM195" s="1502"/>
      <c r="IN195" s="1502"/>
      <c r="IO195" s="1502"/>
      <c r="IP195" s="1502"/>
      <c r="IQ195" s="1502"/>
      <c r="IR195" s="1502"/>
      <c r="IS195" s="1502"/>
      <c r="IT195" s="1502"/>
      <c r="IU195" s="1502"/>
    </row>
    <row r="196" spans="1:255">
      <c r="A196" s="2093">
        <v>40</v>
      </c>
      <c r="B196" s="1484"/>
      <c r="C196" s="1484"/>
      <c r="D196" s="1484"/>
      <c r="E196" s="1826"/>
      <c r="F196" s="1483"/>
      <c r="G196" s="1484"/>
      <c r="H196" s="1484"/>
      <c r="I196" s="1484"/>
      <c r="J196" s="1484"/>
      <c r="K196" s="1798"/>
      <c r="L196" s="1798"/>
      <c r="M196" s="1837">
        <v>40</v>
      </c>
      <c r="N196" s="1483"/>
      <c r="O196" s="1798"/>
      <c r="P196" s="1798"/>
      <c r="Q196" s="1798"/>
      <c r="R196" s="1798">
        <f t="shared" si="3"/>
        <v>0</v>
      </c>
      <c r="S196" s="1837">
        <v>40</v>
      </c>
      <c r="T196" s="1502"/>
      <c r="U196" s="1502"/>
      <c r="V196" s="1502"/>
      <c r="W196" s="1502"/>
      <c r="X196" s="1502"/>
      <c r="Y196" s="1502"/>
      <c r="Z196" s="1502"/>
      <c r="AA196" s="1502"/>
      <c r="AB196" s="1502"/>
      <c r="AC196" s="1502"/>
      <c r="AD196" s="1502"/>
      <c r="AE196" s="1502"/>
      <c r="AF196" s="1502"/>
      <c r="AG196" s="1502"/>
      <c r="AH196" s="1502"/>
      <c r="AI196" s="1502"/>
      <c r="AJ196" s="1502"/>
      <c r="AK196" s="1502"/>
      <c r="AL196" s="1502"/>
      <c r="AM196" s="1502"/>
      <c r="AN196" s="1502"/>
      <c r="AO196" s="1502"/>
      <c r="AP196" s="1502"/>
      <c r="AQ196" s="1502"/>
      <c r="AR196" s="1502"/>
      <c r="AS196" s="1502"/>
      <c r="AT196" s="1502"/>
      <c r="AU196" s="1502"/>
      <c r="AV196" s="1502"/>
      <c r="AW196" s="1502"/>
      <c r="AX196" s="1502"/>
      <c r="AY196" s="1502"/>
      <c r="AZ196" s="1502"/>
      <c r="BA196" s="1502"/>
      <c r="BB196" s="1502"/>
      <c r="BC196" s="1502"/>
      <c r="BD196" s="1502"/>
      <c r="BE196" s="1502"/>
      <c r="BF196" s="1502"/>
      <c r="BG196" s="1502"/>
      <c r="BH196" s="1502"/>
      <c r="BI196" s="1502"/>
      <c r="BJ196" s="1502"/>
      <c r="BK196" s="1502"/>
      <c r="BL196" s="1502"/>
      <c r="BM196" s="1502"/>
      <c r="BN196" s="1502"/>
      <c r="BO196" s="1502"/>
      <c r="BP196" s="1502"/>
      <c r="BQ196" s="1502"/>
      <c r="BR196" s="1502"/>
      <c r="BS196" s="1502"/>
      <c r="BT196" s="1502"/>
      <c r="BU196" s="1502"/>
      <c r="BV196" s="1502"/>
      <c r="BW196" s="1502"/>
      <c r="BX196" s="1502"/>
      <c r="BY196" s="1502"/>
      <c r="BZ196" s="1502"/>
      <c r="CA196" s="1502"/>
      <c r="CB196" s="1502"/>
      <c r="CC196" s="1502"/>
      <c r="CD196" s="1502"/>
      <c r="CE196" s="1502"/>
      <c r="CF196" s="1502"/>
      <c r="CG196" s="1502"/>
      <c r="CH196" s="1502"/>
      <c r="CI196" s="1502"/>
      <c r="CJ196" s="1502"/>
      <c r="CK196" s="1502"/>
      <c r="CL196" s="1502"/>
      <c r="CM196" s="1502"/>
      <c r="CN196" s="1502"/>
      <c r="CO196" s="1502"/>
      <c r="CP196" s="1502"/>
      <c r="CQ196" s="1502"/>
      <c r="CR196" s="1502"/>
      <c r="CS196" s="1502"/>
      <c r="CT196" s="1502"/>
      <c r="CU196" s="1502"/>
      <c r="CV196" s="1502"/>
      <c r="CW196" s="1502"/>
      <c r="CX196" s="1502"/>
      <c r="CY196" s="1502"/>
      <c r="CZ196" s="1502"/>
      <c r="DA196" s="1502"/>
      <c r="DB196" s="1502"/>
      <c r="DC196" s="1502"/>
      <c r="DD196" s="1502"/>
      <c r="DE196" s="1502"/>
      <c r="DF196" s="1502"/>
      <c r="DG196" s="1502"/>
      <c r="DH196" s="1502"/>
      <c r="DI196" s="1502"/>
      <c r="DJ196" s="1502"/>
      <c r="DK196" s="1502"/>
      <c r="DL196" s="1502"/>
      <c r="DM196" s="1502"/>
      <c r="DN196" s="1502"/>
      <c r="DO196" s="1502"/>
      <c r="DP196" s="1502"/>
      <c r="DQ196" s="1502"/>
      <c r="DR196" s="1502"/>
      <c r="DS196" s="1502"/>
      <c r="DT196" s="1502"/>
      <c r="DU196" s="1502"/>
      <c r="DV196" s="1502"/>
      <c r="DW196" s="1502"/>
      <c r="DX196" s="1502"/>
      <c r="DY196" s="1502"/>
      <c r="DZ196" s="1502"/>
      <c r="EA196" s="1502"/>
      <c r="EB196" s="1502"/>
      <c r="EC196" s="1502"/>
      <c r="ED196" s="1502"/>
      <c r="EE196" s="1502"/>
      <c r="EF196" s="1502"/>
      <c r="EG196" s="1502"/>
      <c r="EH196" s="1502"/>
      <c r="EI196" s="1502"/>
      <c r="EJ196" s="1502"/>
      <c r="EK196" s="1502"/>
      <c r="EL196" s="1502"/>
      <c r="EM196" s="1502"/>
      <c r="EN196" s="1502"/>
      <c r="EO196" s="1502"/>
      <c r="EP196" s="1502"/>
      <c r="EQ196" s="1502"/>
      <c r="ER196" s="1502"/>
      <c r="ES196" s="1502"/>
      <c r="ET196" s="1502"/>
      <c r="EU196" s="1502"/>
      <c r="EV196" s="1502"/>
      <c r="EW196" s="1502"/>
      <c r="EX196" s="1502"/>
      <c r="EY196" s="1502"/>
      <c r="EZ196" s="1502"/>
      <c r="FA196" s="1502"/>
      <c r="FB196" s="1502"/>
      <c r="FC196" s="1502"/>
      <c r="FD196" s="1502"/>
      <c r="FE196" s="1502"/>
      <c r="FF196" s="1502"/>
      <c r="FG196" s="1502"/>
      <c r="FH196" s="1502"/>
      <c r="FI196" s="1502"/>
      <c r="FJ196" s="1502"/>
      <c r="FK196" s="1502"/>
      <c r="FL196" s="1502"/>
      <c r="FM196" s="1502"/>
      <c r="FN196" s="1502"/>
      <c r="FO196" s="1502"/>
      <c r="FP196" s="1502"/>
      <c r="FQ196" s="1502"/>
      <c r="FR196" s="1502"/>
      <c r="FS196" s="1502"/>
      <c r="FT196" s="1502"/>
      <c r="FU196" s="1502"/>
      <c r="FV196" s="1502"/>
      <c r="FW196" s="1502"/>
      <c r="FX196" s="1502"/>
      <c r="FY196" s="1502"/>
      <c r="FZ196" s="1502"/>
      <c r="GA196" s="1502"/>
      <c r="GB196" s="1502"/>
      <c r="GC196" s="1502"/>
      <c r="GD196" s="1502"/>
      <c r="GE196" s="1502"/>
      <c r="GF196" s="1502"/>
      <c r="GG196" s="1502"/>
      <c r="GH196" s="1502"/>
      <c r="GI196" s="1502"/>
      <c r="GJ196" s="1502"/>
      <c r="GK196" s="1502"/>
      <c r="GL196" s="1502"/>
      <c r="GM196" s="1502"/>
      <c r="GN196" s="1502"/>
      <c r="GO196" s="1502"/>
      <c r="GP196" s="1502"/>
      <c r="GQ196" s="1502"/>
      <c r="GR196" s="1502"/>
      <c r="GS196" s="1502"/>
      <c r="GT196" s="1502"/>
      <c r="GU196" s="1502"/>
      <c r="GV196" s="1502"/>
      <c r="GW196" s="1502"/>
      <c r="GX196" s="1502"/>
      <c r="GY196" s="1502"/>
      <c r="GZ196" s="1502"/>
      <c r="HA196" s="1502"/>
      <c r="HB196" s="1502"/>
      <c r="HC196" s="1502"/>
      <c r="HD196" s="1502"/>
      <c r="HE196" s="1502"/>
      <c r="HF196" s="1502"/>
      <c r="HG196" s="1502"/>
      <c r="HH196" s="1502"/>
      <c r="HI196" s="1502"/>
      <c r="HJ196" s="1502"/>
      <c r="HK196" s="1502"/>
      <c r="HL196" s="1502"/>
      <c r="HM196" s="1502"/>
      <c r="HN196" s="1502"/>
      <c r="HO196" s="1502"/>
      <c r="HP196" s="1502"/>
      <c r="HQ196" s="1502"/>
      <c r="HR196" s="1502"/>
      <c r="HS196" s="1502"/>
      <c r="HT196" s="1502"/>
      <c r="HU196" s="1502"/>
      <c r="HV196" s="1502"/>
      <c r="HW196" s="1502"/>
      <c r="HX196" s="1502"/>
      <c r="HY196" s="1502"/>
      <c r="HZ196" s="1502"/>
      <c r="IA196" s="1502"/>
      <c r="IB196" s="1502"/>
      <c r="IC196" s="1502"/>
      <c r="ID196" s="1502"/>
      <c r="IE196" s="1502"/>
      <c r="IF196" s="1502"/>
      <c r="IG196" s="1502"/>
      <c r="IH196" s="1502"/>
      <c r="II196" s="1502"/>
      <c r="IJ196" s="1502"/>
      <c r="IK196" s="1502"/>
      <c r="IL196" s="1502"/>
      <c r="IM196" s="1502"/>
      <c r="IN196" s="1502"/>
      <c r="IO196" s="1502"/>
      <c r="IP196" s="1502"/>
      <c r="IQ196" s="1502"/>
      <c r="IR196" s="1502"/>
      <c r="IS196" s="1502"/>
      <c r="IT196" s="1502"/>
      <c r="IU196" s="1502"/>
    </row>
    <row r="197" spans="1:255">
      <c r="A197" s="2093">
        <v>41</v>
      </c>
      <c r="B197" s="1484"/>
      <c r="C197" s="1484"/>
      <c r="D197" s="1484"/>
      <c r="E197" s="1826"/>
      <c r="F197" s="1483"/>
      <c r="G197" s="1484"/>
      <c r="H197" s="1484"/>
      <c r="I197" s="1484"/>
      <c r="J197" s="1484"/>
      <c r="K197" s="1798"/>
      <c r="L197" s="1798"/>
      <c r="M197" s="1837">
        <v>41</v>
      </c>
      <c r="N197" s="1483"/>
      <c r="O197" s="1798"/>
      <c r="P197" s="1798"/>
      <c r="Q197" s="1798"/>
      <c r="R197" s="1798">
        <f t="shared" si="3"/>
        <v>0</v>
      </c>
      <c r="S197" s="1837">
        <v>41</v>
      </c>
      <c r="T197" s="1502"/>
      <c r="U197" s="1502"/>
      <c r="V197" s="1502"/>
      <c r="W197" s="1502"/>
      <c r="X197" s="1502"/>
      <c r="Y197" s="1502"/>
      <c r="Z197" s="1502"/>
      <c r="AA197" s="1502"/>
      <c r="AB197" s="1502"/>
      <c r="AC197" s="1502"/>
      <c r="AD197" s="1502"/>
      <c r="AE197" s="1502"/>
      <c r="AF197" s="1502"/>
      <c r="AG197" s="1502"/>
      <c r="AH197" s="1502"/>
      <c r="AI197" s="1502"/>
      <c r="AJ197" s="1502"/>
      <c r="AK197" s="1502"/>
      <c r="AL197" s="1502"/>
      <c r="AM197" s="1502"/>
      <c r="AN197" s="1502"/>
      <c r="AO197" s="1502"/>
      <c r="AP197" s="1502"/>
      <c r="AQ197" s="1502"/>
      <c r="AR197" s="1502"/>
      <c r="AS197" s="1502"/>
      <c r="AT197" s="1502"/>
      <c r="AU197" s="1502"/>
      <c r="AV197" s="1502"/>
      <c r="AW197" s="1502"/>
      <c r="AX197" s="1502"/>
      <c r="AY197" s="1502"/>
      <c r="AZ197" s="1502"/>
      <c r="BA197" s="1502"/>
      <c r="BB197" s="1502"/>
      <c r="BC197" s="1502"/>
      <c r="BD197" s="1502"/>
      <c r="BE197" s="1502"/>
      <c r="BF197" s="1502"/>
      <c r="BG197" s="1502"/>
      <c r="BH197" s="1502"/>
      <c r="BI197" s="1502"/>
      <c r="BJ197" s="1502"/>
      <c r="BK197" s="1502"/>
      <c r="BL197" s="1502"/>
      <c r="BM197" s="1502"/>
      <c r="BN197" s="1502"/>
      <c r="BO197" s="1502"/>
      <c r="BP197" s="1502"/>
      <c r="BQ197" s="1502"/>
      <c r="BR197" s="1502"/>
      <c r="BS197" s="1502"/>
      <c r="BT197" s="1502"/>
      <c r="BU197" s="1502"/>
      <c r="BV197" s="1502"/>
      <c r="BW197" s="1502"/>
      <c r="BX197" s="1502"/>
      <c r="BY197" s="1502"/>
      <c r="BZ197" s="1502"/>
      <c r="CA197" s="1502"/>
      <c r="CB197" s="1502"/>
      <c r="CC197" s="1502"/>
      <c r="CD197" s="1502"/>
      <c r="CE197" s="1502"/>
      <c r="CF197" s="1502"/>
      <c r="CG197" s="1502"/>
      <c r="CH197" s="1502"/>
      <c r="CI197" s="1502"/>
      <c r="CJ197" s="1502"/>
      <c r="CK197" s="1502"/>
      <c r="CL197" s="1502"/>
      <c r="CM197" s="1502"/>
      <c r="CN197" s="1502"/>
      <c r="CO197" s="1502"/>
      <c r="CP197" s="1502"/>
      <c r="CQ197" s="1502"/>
      <c r="CR197" s="1502"/>
      <c r="CS197" s="1502"/>
      <c r="CT197" s="1502"/>
      <c r="CU197" s="1502"/>
      <c r="CV197" s="1502"/>
      <c r="CW197" s="1502"/>
      <c r="CX197" s="1502"/>
      <c r="CY197" s="1502"/>
      <c r="CZ197" s="1502"/>
      <c r="DA197" s="1502"/>
      <c r="DB197" s="1502"/>
      <c r="DC197" s="1502"/>
      <c r="DD197" s="1502"/>
      <c r="DE197" s="1502"/>
      <c r="DF197" s="1502"/>
      <c r="DG197" s="1502"/>
      <c r="DH197" s="1502"/>
      <c r="DI197" s="1502"/>
      <c r="DJ197" s="1502"/>
      <c r="DK197" s="1502"/>
      <c r="DL197" s="1502"/>
      <c r="DM197" s="1502"/>
      <c r="DN197" s="1502"/>
      <c r="DO197" s="1502"/>
      <c r="DP197" s="1502"/>
      <c r="DQ197" s="1502"/>
      <c r="DR197" s="1502"/>
      <c r="DS197" s="1502"/>
      <c r="DT197" s="1502"/>
      <c r="DU197" s="1502"/>
      <c r="DV197" s="1502"/>
      <c r="DW197" s="1502"/>
      <c r="DX197" s="1502"/>
      <c r="DY197" s="1502"/>
      <c r="DZ197" s="1502"/>
      <c r="EA197" s="1502"/>
      <c r="EB197" s="1502"/>
      <c r="EC197" s="1502"/>
      <c r="ED197" s="1502"/>
      <c r="EE197" s="1502"/>
      <c r="EF197" s="1502"/>
      <c r="EG197" s="1502"/>
      <c r="EH197" s="1502"/>
      <c r="EI197" s="1502"/>
      <c r="EJ197" s="1502"/>
      <c r="EK197" s="1502"/>
      <c r="EL197" s="1502"/>
      <c r="EM197" s="1502"/>
      <c r="EN197" s="1502"/>
      <c r="EO197" s="1502"/>
      <c r="EP197" s="1502"/>
      <c r="EQ197" s="1502"/>
      <c r="ER197" s="1502"/>
      <c r="ES197" s="1502"/>
      <c r="ET197" s="1502"/>
      <c r="EU197" s="1502"/>
      <c r="EV197" s="1502"/>
      <c r="EW197" s="1502"/>
      <c r="EX197" s="1502"/>
      <c r="EY197" s="1502"/>
      <c r="EZ197" s="1502"/>
      <c r="FA197" s="1502"/>
      <c r="FB197" s="1502"/>
      <c r="FC197" s="1502"/>
      <c r="FD197" s="1502"/>
      <c r="FE197" s="1502"/>
      <c r="FF197" s="1502"/>
      <c r="FG197" s="1502"/>
      <c r="FH197" s="1502"/>
      <c r="FI197" s="1502"/>
      <c r="FJ197" s="1502"/>
      <c r="FK197" s="1502"/>
      <c r="FL197" s="1502"/>
      <c r="FM197" s="1502"/>
      <c r="FN197" s="1502"/>
      <c r="FO197" s="1502"/>
      <c r="FP197" s="1502"/>
      <c r="FQ197" s="1502"/>
      <c r="FR197" s="1502"/>
      <c r="FS197" s="1502"/>
      <c r="FT197" s="1502"/>
      <c r="FU197" s="1502"/>
      <c r="FV197" s="1502"/>
      <c r="FW197" s="1502"/>
      <c r="FX197" s="1502"/>
      <c r="FY197" s="1502"/>
      <c r="FZ197" s="1502"/>
      <c r="GA197" s="1502"/>
      <c r="GB197" s="1502"/>
      <c r="GC197" s="1502"/>
      <c r="GD197" s="1502"/>
      <c r="GE197" s="1502"/>
      <c r="GF197" s="1502"/>
      <c r="GG197" s="1502"/>
      <c r="GH197" s="1502"/>
      <c r="GI197" s="1502"/>
      <c r="GJ197" s="1502"/>
      <c r="GK197" s="1502"/>
      <c r="GL197" s="1502"/>
      <c r="GM197" s="1502"/>
      <c r="GN197" s="1502"/>
      <c r="GO197" s="1502"/>
      <c r="GP197" s="1502"/>
      <c r="GQ197" s="1502"/>
      <c r="GR197" s="1502"/>
      <c r="GS197" s="1502"/>
      <c r="GT197" s="1502"/>
      <c r="GU197" s="1502"/>
      <c r="GV197" s="1502"/>
      <c r="GW197" s="1502"/>
      <c r="GX197" s="1502"/>
      <c r="GY197" s="1502"/>
      <c r="GZ197" s="1502"/>
      <c r="HA197" s="1502"/>
      <c r="HB197" s="1502"/>
      <c r="HC197" s="1502"/>
      <c r="HD197" s="1502"/>
      <c r="HE197" s="1502"/>
      <c r="HF197" s="1502"/>
      <c r="HG197" s="1502"/>
      <c r="HH197" s="1502"/>
      <c r="HI197" s="1502"/>
      <c r="HJ197" s="1502"/>
      <c r="HK197" s="1502"/>
      <c r="HL197" s="1502"/>
      <c r="HM197" s="1502"/>
      <c r="HN197" s="1502"/>
      <c r="HO197" s="1502"/>
      <c r="HP197" s="1502"/>
      <c r="HQ197" s="1502"/>
      <c r="HR197" s="1502"/>
      <c r="HS197" s="1502"/>
      <c r="HT197" s="1502"/>
      <c r="HU197" s="1502"/>
      <c r="HV197" s="1502"/>
      <c r="HW197" s="1502"/>
      <c r="HX197" s="1502"/>
      <c r="HY197" s="1502"/>
      <c r="HZ197" s="1502"/>
      <c r="IA197" s="1502"/>
      <c r="IB197" s="1502"/>
      <c r="IC197" s="1502"/>
      <c r="ID197" s="1502"/>
      <c r="IE197" s="1502"/>
      <c r="IF197" s="1502"/>
      <c r="IG197" s="1502"/>
      <c r="IH197" s="1502"/>
      <c r="II197" s="1502"/>
      <c r="IJ197" s="1502"/>
      <c r="IK197" s="1502"/>
      <c r="IL197" s="1502"/>
      <c r="IM197" s="1502"/>
      <c r="IN197" s="1502"/>
      <c r="IO197" s="1502"/>
      <c r="IP197" s="1502"/>
      <c r="IQ197" s="1502"/>
      <c r="IR197" s="1502"/>
      <c r="IS197" s="1502"/>
      <c r="IT197" s="1502"/>
      <c r="IU197" s="1502"/>
    </row>
    <row r="198" spans="1:255">
      <c r="A198" s="2093">
        <v>42</v>
      </c>
      <c r="B198" s="1484"/>
      <c r="C198" s="1484"/>
      <c r="D198" s="1484"/>
      <c r="E198" s="1826"/>
      <c r="F198" s="1483"/>
      <c r="G198" s="1484"/>
      <c r="H198" s="1484"/>
      <c r="I198" s="1484"/>
      <c r="J198" s="1484"/>
      <c r="K198" s="1798"/>
      <c r="L198" s="1798"/>
      <c r="M198" s="1837">
        <v>42</v>
      </c>
      <c r="N198" s="1483"/>
      <c r="O198" s="1798"/>
      <c r="P198" s="1798"/>
      <c r="Q198" s="1798"/>
      <c r="R198" s="1798">
        <f t="shared" si="3"/>
        <v>0</v>
      </c>
      <c r="S198" s="1837">
        <v>42</v>
      </c>
      <c r="T198" s="1502"/>
      <c r="U198" s="1502"/>
      <c r="V198" s="1502"/>
      <c r="W198" s="1502"/>
      <c r="X198" s="1502"/>
      <c r="Y198" s="1502"/>
      <c r="Z198" s="1502"/>
      <c r="AA198" s="1502"/>
      <c r="AB198" s="1502"/>
      <c r="AC198" s="1502"/>
      <c r="AD198" s="1502"/>
      <c r="AE198" s="1502"/>
      <c r="AF198" s="1502"/>
      <c r="AG198" s="1502"/>
      <c r="AH198" s="1502"/>
      <c r="AI198" s="1502"/>
      <c r="AJ198" s="1502"/>
      <c r="AK198" s="1502"/>
      <c r="AL198" s="1502"/>
      <c r="AM198" s="1502"/>
      <c r="AN198" s="1502"/>
      <c r="AO198" s="1502"/>
      <c r="AP198" s="1502"/>
      <c r="AQ198" s="1502"/>
      <c r="AR198" s="1502"/>
      <c r="AS198" s="1502"/>
      <c r="AT198" s="1502"/>
      <c r="AU198" s="1502"/>
      <c r="AV198" s="1502"/>
      <c r="AW198" s="1502"/>
      <c r="AX198" s="1502"/>
      <c r="AY198" s="1502"/>
      <c r="AZ198" s="1502"/>
      <c r="BA198" s="1502"/>
      <c r="BB198" s="1502"/>
      <c r="BC198" s="1502"/>
      <c r="BD198" s="1502"/>
      <c r="BE198" s="1502"/>
      <c r="BF198" s="1502"/>
      <c r="BG198" s="1502"/>
      <c r="BH198" s="1502"/>
      <c r="BI198" s="1502"/>
      <c r="BJ198" s="1502"/>
      <c r="BK198" s="1502"/>
      <c r="BL198" s="1502"/>
      <c r="BM198" s="1502"/>
      <c r="BN198" s="1502"/>
      <c r="BO198" s="1502"/>
      <c r="BP198" s="1502"/>
      <c r="BQ198" s="1502"/>
      <c r="BR198" s="1502"/>
      <c r="BS198" s="1502"/>
      <c r="BT198" s="1502"/>
      <c r="BU198" s="1502"/>
      <c r="BV198" s="1502"/>
      <c r="BW198" s="1502"/>
      <c r="BX198" s="1502"/>
      <c r="BY198" s="1502"/>
      <c r="BZ198" s="1502"/>
      <c r="CA198" s="1502"/>
      <c r="CB198" s="1502"/>
      <c r="CC198" s="1502"/>
      <c r="CD198" s="1502"/>
      <c r="CE198" s="1502"/>
      <c r="CF198" s="1502"/>
      <c r="CG198" s="1502"/>
      <c r="CH198" s="1502"/>
      <c r="CI198" s="1502"/>
      <c r="CJ198" s="1502"/>
      <c r="CK198" s="1502"/>
      <c r="CL198" s="1502"/>
      <c r="CM198" s="1502"/>
      <c r="CN198" s="1502"/>
      <c r="CO198" s="1502"/>
      <c r="CP198" s="1502"/>
      <c r="CQ198" s="1502"/>
      <c r="CR198" s="1502"/>
      <c r="CS198" s="1502"/>
      <c r="CT198" s="1502"/>
      <c r="CU198" s="1502"/>
      <c r="CV198" s="1502"/>
      <c r="CW198" s="1502"/>
      <c r="CX198" s="1502"/>
      <c r="CY198" s="1502"/>
      <c r="CZ198" s="1502"/>
      <c r="DA198" s="1502"/>
      <c r="DB198" s="1502"/>
      <c r="DC198" s="1502"/>
      <c r="DD198" s="1502"/>
      <c r="DE198" s="1502"/>
      <c r="DF198" s="1502"/>
      <c r="DG198" s="1502"/>
      <c r="DH198" s="1502"/>
      <c r="DI198" s="1502"/>
      <c r="DJ198" s="1502"/>
      <c r="DK198" s="1502"/>
      <c r="DL198" s="1502"/>
      <c r="DM198" s="1502"/>
      <c r="DN198" s="1502"/>
      <c r="DO198" s="1502"/>
      <c r="DP198" s="1502"/>
      <c r="DQ198" s="1502"/>
      <c r="DR198" s="1502"/>
      <c r="DS198" s="1502"/>
      <c r="DT198" s="1502"/>
      <c r="DU198" s="1502"/>
      <c r="DV198" s="1502"/>
      <c r="DW198" s="1502"/>
      <c r="DX198" s="1502"/>
      <c r="DY198" s="1502"/>
      <c r="DZ198" s="1502"/>
      <c r="EA198" s="1502"/>
      <c r="EB198" s="1502"/>
      <c r="EC198" s="1502"/>
      <c r="ED198" s="1502"/>
      <c r="EE198" s="1502"/>
      <c r="EF198" s="1502"/>
      <c r="EG198" s="1502"/>
      <c r="EH198" s="1502"/>
      <c r="EI198" s="1502"/>
      <c r="EJ198" s="1502"/>
      <c r="EK198" s="1502"/>
      <c r="EL198" s="1502"/>
      <c r="EM198" s="1502"/>
      <c r="EN198" s="1502"/>
      <c r="EO198" s="1502"/>
      <c r="EP198" s="1502"/>
      <c r="EQ198" s="1502"/>
      <c r="ER198" s="1502"/>
      <c r="ES198" s="1502"/>
      <c r="ET198" s="1502"/>
      <c r="EU198" s="1502"/>
      <c r="EV198" s="1502"/>
      <c r="EW198" s="1502"/>
      <c r="EX198" s="1502"/>
      <c r="EY198" s="1502"/>
      <c r="EZ198" s="1502"/>
      <c r="FA198" s="1502"/>
      <c r="FB198" s="1502"/>
      <c r="FC198" s="1502"/>
      <c r="FD198" s="1502"/>
      <c r="FE198" s="1502"/>
      <c r="FF198" s="1502"/>
      <c r="FG198" s="1502"/>
      <c r="FH198" s="1502"/>
      <c r="FI198" s="1502"/>
      <c r="FJ198" s="1502"/>
      <c r="FK198" s="1502"/>
      <c r="FL198" s="1502"/>
      <c r="FM198" s="1502"/>
      <c r="FN198" s="1502"/>
      <c r="FO198" s="1502"/>
      <c r="FP198" s="1502"/>
      <c r="FQ198" s="1502"/>
      <c r="FR198" s="1502"/>
      <c r="FS198" s="1502"/>
      <c r="FT198" s="1502"/>
      <c r="FU198" s="1502"/>
      <c r="FV198" s="1502"/>
      <c r="FW198" s="1502"/>
      <c r="FX198" s="1502"/>
      <c r="FY198" s="1502"/>
      <c r="FZ198" s="1502"/>
      <c r="GA198" s="1502"/>
      <c r="GB198" s="1502"/>
      <c r="GC198" s="1502"/>
      <c r="GD198" s="1502"/>
      <c r="GE198" s="1502"/>
      <c r="GF198" s="1502"/>
      <c r="GG198" s="1502"/>
      <c r="GH198" s="1502"/>
      <c r="GI198" s="1502"/>
      <c r="GJ198" s="1502"/>
      <c r="GK198" s="1502"/>
      <c r="GL198" s="1502"/>
      <c r="GM198" s="1502"/>
      <c r="GN198" s="1502"/>
      <c r="GO198" s="1502"/>
      <c r="GP198" s="1502"/>
      <c r="GQ198" s="1502"/>
      <c r="GR198" s="1502"/>
      <c r="GS198" s="1502"/>
      <c r="GT198" s="1502"/>
      <c r="GU198" s="1502"/>
      <c r="GV198" s="1502"/>
      <c r="GW198" s="1502"/>
      <c r="GX198" s="1502"/>
      <c r="GY198" s="1502"/>
      <c r="GZ198" s="1502"/>
      <c r="HA198" s="1502"/>
      <c r="HB198" s="1502"/>
      <c r="HC198" s="1502"/>
      <c r="HD198" s="1502"/>
      <c r="HE198" s="1502"/>
      <c r="HF198" s="1502"/>
      <c r="HG198" s="1502"/>
      <c r="HH198" s="1502"/>
      <c r="HI198" s="1502"/>
      <c r="HJ198" s="1502"/>
      <c r="HK198" s="1502"/>
      <c r="HL198" s="1502"/>
      <c r="HM198" s="1502"/>
      <c r="HN198" s="1502"/>
      <c r="HO198" s="1502"/>
      <c r="HP198" s="1502"/>
      <c r="HQ198" s="1502"/>
      <c r="HR198" s="1502"/>
      <c r="HS198" s="1502"/>
      <c r="HT198" s="1502"/>
      <c r="HU198" s="1502"/>
      <c r="HV198" s="1502"/>
      <c r="HW198" s="1502"/>
      <c r="HX198" s="1502"/>
      <c r="HY198" s="1502"/>
      <c r="HZ198" s="1502"/>
      <c r="IA198" s="1502"/>
      <c r="IB198" s="1502"/>
      <c r="IC198" s="1502"/>
      <c r="ID198" s="1502"/>
      <c r="IE198" s="1502"/>
      <c r="IF198" s="1502"/>
      <c r="IG198" s="1502"/>
      <c r="IH198" s="1502"/>
      <c r="II198" s="1502"/>
      <c r="IJ198" s="1502"/>
      <c r="IK198" s="1502"/>
      <c r="IL198" s="1502"/>
      <c r="IM198" s="1502"/>
      <c r="IN198" s="1502"/>
      <c r="IO198" s="1502"/>
      <c r="IP198" s="1502"/>
      <c r="IQ198" s="1502"/>
      <c r="IR198" s="1502"/>
      <c r="IS198" s="1502"/>
      <c r="IT198" s="1502"/>
      <c r="IU198" s="1502"/>
    </row>
    <row r="199" spans="1:255">
      <c r="A199" s="2093">
        <v>43</v>
      </c>
      <c r="B199" s="1484"/>
      <c r="C199" s="1484"/>
      <c r="D199" s="1484"/>
      <c r="E199" s="1826"/>
      <c r="F199" s="1483"/>
      <c r="G199" s="1484"/>
      <c r="H199" s="1484"/>
      <c r="I199" s="1484"/>
      <c r="J199" s="1484"/>
      <c r="K199" s="1798"/>
      <c r="L199" s="1798"/>
      <c r="M199" s="1837">
        <v>43</v>
      </c>
      <c r="N199" s="1483"/>
      <c r="O199" s="1798"/>
      <c r="P199" s="1798"/>
      <c r="Q199" s="1798"/>
      <c r="R199" s="1798">
        <f t="shared" si="3"/>
        <v>0</v>
      </c>
      <c r="S199" s="1837">
        <v>43</v>
      </c>
      <c r="T199" s="1502"/>
      <c r="U199" s="1502"/>
      <c r="V199" s="1502"/>
      <c r="W199" s="1502"/>
      <c r="X199" s="1502"/>
      <c r="Y199" s="1502"/>
      <c r="Z199" s="1502"/>
      <c r="AA199" s="1502"/>
      <c r="AB199" s="1502"/>
      <c r="AC199" s="1502"/>
      <c r="AD199" s="1502"/>
      <c r="AE199" s="1502"/>
      <c r="AF199" s="1502"/>
      <c r="AG199" s="1502"/>
      <c r="AH199" s="1502"/>
      <c r="AI199" s="1502"/>
      <c r="AJ199" s="1502"/>
      <c r="AK199" s="1502"/>
      <c r="AL199" s="1502"/>
      <c r="AM199" s="1502"/>
      <c r="AN199" s="1502"/>
      <c r="AO199" s="1502"/>
      <c r="AP199" s="1502"/>
      <c r="AQ199" s="1502"/>
      <c r="AR199" s="1502"/>
      <c r="AS199" s="1502"/>
      <c r="AT199" s="1502"/>
      <c r="AU199" s="1502"/>
      <c r="AV199" s="1502"/>
      <c r="AW199" s="1502"/>
      <c r="AX199" s="1502"/>
      <c r="AY199" s="1502"/>
      <c r="AZ199" s="1502"/>
      <c r="BA199" s="1502"/>
      <c r="BB199" s="1502"/>
      <c r="BC199" s="1502"/>
      <c r="BD199" s="1502"/>
      <c r="BE199" s="1502"/>
      <c r="BF199" s="1502"/>
      <c r="BG199" s="1502"/>
      <c r="BH199" s="1502"/>
      <c r="BI199" s="1502"/>
      <c r="BJ199" s="1502"/>
      <c r="BK199" s="1502"/>
      <c r="BL199" s="1502"/>
      <c r="BM199" s="1502"/>
      <c r="BN199" s="1502"/>
      <c r="BO199" s="1502"/>
      <c r="BP199" s="1502"/>
      <c r="BQ199" s="1502"/>
      <c r="BR199" s="1502"/>
      <c r="BS199" s="1502"/>
      <c r="BT199" s="1502"/>
      <c r="BU199" s="1502"/>
      <c r="BV199" s="1502"/>
      <c r="BW199" s="1502"/>
      <c r="BX199" s="1502"/>
      <c r="BY199" s="1502"/>
      <c r="BZ199" s="1502"/>
      <c r="CA199" s="1502"/>
      <c r="CB199" s="1502"/>
      <c r="CC199" s="1502"/>
      <c r="CD199" s="1502"/>
      <c r="CE199" s="1502"/>
      <c r="CF199" s="1502"/>
      <c r="CG199" s="1502"/>
      <c r="CH199" s="1502"/>
      <c r="CI199" s="1502"/>
      <c r="CJ199" s="1502"/>
      <c r="CK199" s="1502"/>
      <c r="CL199" s="1502"/>
      <c r="CM199" s="1502"/>
      <c r="CN199" s="1502"/>
      <c r="CO199" s="1502"/>
      <c r="CP199" s="1502"/>
      <c r="CQ199" s="1502"/>
      <c r="CR199" s="1502"/>
      <c r="CS199" s="1502"/>
      <c r="CT199" s="1502"/>
      <c r="CU199" s="1502"/>
      <c r="CV199" s="1502"/>
      <c r="CW199" s="1502"/>
      <c r="CX199" s="1502"/>
      <c r="CY199" s="1502"/>
      <c r="CZ199" s="1502"/>
      <c r="DA199" s="1502"/>
      <c r="DB199" s="1502"/>
      <c r="DC199" s="1502"/>
      <c r="DD199" s="1502"/>
      <c r="DE199" s="1502"/>
      <c r="DF199" s="1502"/>
      <c r="DG199" s="1502"/>
      <c r="DH199" s="1502"/>
      <c r="DI199" s="1502"/>
      <c r="DJ199" s="1502"/>
      <c r="DK199" s="1502"/>
      <c r="DL199" s="1502"/>
      <c r="DM199" s="1502"/>
      <c r="DN199" s="1502"/>
      <c r="DO199" s="1502"/>
      <c r="DP199" s="1502"/>
      <c r="DQ199" s="1502"/>
      <c r="DR199" s="1502"/>
      <c r="DS199" s="1502"/>
      <c r="DT199" s="1502"/>
      <c r="DU199" s="1502"/>
      <c r="DV199" s="1502"/>
      <c r="DW199" s="1502"/>
      <c r="DX199" s="1502"/>
      <c r="DY199" s="1502"/>
      <c r="DZ199" s="1502"/>
      <c r="EA199" s="1502"/>
      <c r="EB199" s="1502"/>
      <c r="EC199" s="1502"/>
      <c r="ED199" s="1502"/>
      <c r="EE199" s="1502"/>
      <c r="EF199" s="1502"/>
      <c r="EG199" s="1502"/>
      <c r="EH199" s="1502"/>
      <c r="EI199" s="1502"/>
      <c r="EJ199" s="1502"/>
      <c r="EK199" s="1502"/>
      <c r="EL199" s="1502"/>
      <c r="EM199" s="1502"/>
      <c r="EN199" s="1502"/>
      <c r="EO199" s="1502"/>
      <c r="EP199" s="1502"/>
      <c r="EQ199" s="1502"/>
      <c r="ER199" s="1502"/>
      <c r="ES199" s="1502"/>
      <c r="ET199" s="1502"/>
      <c r="EU199" s="1502"/>
      <c r="EV199" s="1502"/>
      <c r="EW199" s="1502"/>
      <c r="EX199" s="1502"/>
      <c r="EY199" s="1502"/>
      <c r="EZ199" s="1502"/>
      <c r="FA199" s="1502"/>
      <c r="FB199" s="1502"/>
      <c r="FC199" s="1502"/>
      <c r="FD199" s="1502"/>
      <c r="FE199" s="1502"/>
      <c r="FF199" s="1502"/>
      <c r="FG199" s="1502"/>
      <c r="FH199" s="1502"/>
      <c r="FI199" s="1502"/>
      <c r="FJ199" s="1502"/>
      <c r="FK199" s="1502"/>
      <c r="FL199" s="1502"/>
      <c r="FM199" s="1502"/>
      <c r="FN199" s="1502"/>
      <c r="FO199" s="1502"/>
      <c r="FP199" s="1502"/>
      <c r="FQ199" s="1502"/>
      <c r="FR199" s="1502"/>
      <c r="FS199" s="1502"/>
      <c r="FT199" s="1502"/>
      <c r="FU199" s="1502"/>
      <c r="FV199" s="1502"/>
      <c r="FW199" s="1502"/>
      <c r="FX199" s="1502"/>
      <c r="FY199" s="1502"/>
      <c r="FZ199" s="1502"/>
      <c r="GA199" s="1502"/>
      <c r="GB199" s="1502"/>
      <c r="GC199" s="1502"/>
      <c r="GD199" s="1502"/>
      <c r="GE199" s="1502"/>
      <c r="GF199" s="1502"/>
      <c r="GG199" s="1502"/>
      <c r="GH199" s="1502"/>
      <c r="GI199" s="1502"/>
      <c r="GJ199" s="1502"/>
      <c r="GK199" s="1502"/>
      <c r="GL199" s="1502"/>
      <c r="GM199" s="1502"/>
      <c r="GN199" s="1502"/>
      <c r="GO199" s="1502"/>
      <c r="GP199" s="1502"/>
      <c r="GQ199" s="1502"/>
      <c r="GR199" s="1502"/>
      <c r="GS199" s="1502"/>
      <c r="GT199" s="1502"/>
      <c r="GU199" s="1502"/>
      <c r="GV199" s="1502"/>
      <c r="GW199" s="1502"/>
      <c r="GX199" s="1502"/>
      <c r="GY199" s="1502"/>
      <c r="GZ199" s="1502"/>
      <c r="HA199" s="1502"/>
      <c r="HB199" s="1502"/>
      <c r="HC199" s="1502"/>
      <c r="HD199" s="1502"/>
      <c r="HE199" s="1502"/>
      <c r="HF199" s="1502"/>
      <c r="HG199" s="1502"/>
      <c r="HH199" s="1502"/>
      <c r="HI199" s="1502"/>
      <c r="HJ199" s="1502"/>
      <c r="HK199" s="1502"/>
      <c r="HL199" s="1502"/>
      <c r="HM199" s="1502"/>
      <c r="HN199" s="1502"/>
      <c r="HO199" s="1502"/>
      <c r="HP199" s="1502"/>
      <c r="HQ199" s="1502"/>
      <c r="HR199" s="1502"/>
      <c r="HS199" s="1502"/>
      <c r="HT199" s="1502"/>
      <c r="HU199" s="1502"/>
      <c r="HV199" s="1502"/>
      <c r="HW199" s="1502"/>
      <c r="HX199" s="1502"/>
      <c r="HY199" s="1502"/>
      <c r="HZ199" s="1502"/>
      <c r="IA199" s="1502"/>
      <c r="IB199" s="1502"/>
      <c r="IC199" s="1502"/>
      <c r="ID199" s="1502"/>
      <c r="IE199" s="1502"/>
      <c r="IF199" s="1502"/>
      <c r="IG199" s="1502"/>
      <c r="IH199" s="1502"/>
      <c r="II199" s="1502"/>
      <c r="IJ199" s="1502"/>
      <c r="IK199" s="1502"/>
      <c r="IL199" s="1502"/>
      <c r="IM199" s="1502"/>
      <c r="IN199" s="1502"/>
      <c r="IO199" s="1502"/>
      <c r="IP199" s="1502"/>
      <c r="IQ199" s="1502"/>
      <c r="IR199" s="1502"/>
      <c r="IS199" s="1502"/>
      <c r="IT199" s="1502"/>
      <c r="IU199" s="1502"/>
    </row>
    <row r="200" spans="1:255">
      <c r="A200" s="2093">
        <v>44</v>
      </c>
      <c r="B200" s="1484"/>
      <c r="C200" s="1484"/>
      <c r="D200" s="1484"/>
      <c r="E200" s="1826"/>
      <c r="F200" s="1483"/>
      <c r="G200" s="1484"/>
      <c r="H200" s="1484"/>
      <c r="I200" s="1484"/>
      <c r="J200" s="1484"/>
      <c r="K200" s="1798"/>
      <c r="L200" s="1798"/>
      <c r="M200" s="1837">
        <v>44</v>
      </c>
      <c r="N200" s="1483"/>
      <c r="O200" s="1798"/>
      <c r="P200" s="1798"/>
      <c r="Q200" s="1798"/>
      <c r="R200" s="1798">
        <f t="shared" si="3"/>
        <v>0</v>
      </c>
      <c r="S200" s="1837">
        <v>44</v>
      </c>
      <c r="T200" s="1502"/>
      <c r="U200" s="1502"/>
      <c r="V200" s="1502"/>
      <c r="W200" s="1502"/>
      <c r="X200" s="1502"/>
      <c r="Y200" s="1502"/>
      <c r="Z200" s="1502"/>
      <c r="AA200" s="1502"/>
      <c r="AB200" s="1502"/>
      <c r="AC200" s="1502"/>
      <c r="AD200" s="1502"/>
      <c r="AE200" s="1502"/>
      <c r="AF200" s="1502"/>
      <c r="AG200" s="1502"/>
      <c r="AH200" s="1502"/>
      <c r="AI200" s="1502"/>
      <c r="AJ200" s="1502"/>
      <c r="AK200" s="1502"/>
      <c r="AL200" s="1502"/>
      <c r="AM200" s="1502"/>
      <c r="AN200" s="1502"/>
      <c r="AO200" s="1502"/>
      <c r="AP200" s="1502"/>
      <c r="AQ200" s="1502"/>
      <c r="AR200" s="1502"/>
      <c r="AS200" s="1502"/>
      <c r="AT200" s="1502"/>
      <c r="AU200" s="1502"/>
      <c r="AV200" s="1502"/>
      <c r="AW200" s="1502"/>
      <c r="AX200" s="1502"/>
      <c r="AY200" s="1502"/>
      <c r="AZ200" s="1502"/>
      <c r="BA200" s="1502"/>
      <c r="BB200" s="1502"/>
      <c r="BC200" s="1502"/>
      <c r="BD200" s="1502"/>
      <c r="BE200" s="1502"/>
      <c r="BF200" s="1502"/>
      <c r="BG200" s="1502"/>
      <c r="BH200" s="1502"/>
      <c r="BI200" s="1502"/>
      <c r="BJ200" s="1502"/>
      <c r="BK200" s="1502"/>
      <c r="BL200" s="1502"/>
      <c r="BM200" s="1502"/>
      <c r="BN200" s="1502"/>
      <c r="BO200" s="1502"/>
      <c r="BP200" s="1502"/>
      <c r="BQ200" s="1502"/>
      <c r="BR200" s="1502"/>
      <c r="BS200" s="1502"/>
      <c r="BT200" s="1502"/>
      <c r="BU200" s="1502"/>
      <c r="BV200" s="1502"/>
      <c r="BW200" s="1502"/>
      <c r="BX200" s="1502"/>
      <c r="BY200" s="1502"/>
      <c r="BZ200" s="1502"/>
      <c r="CA200" s="1502"/>
      <c r="CB200" s="1502"/>
      <c r="CC200" s="1502"/>
      <c r="CD200" s="1502"/>
      <c r="CE200" s="1502"/>
      <c r="CF200" s="1502"/>
      <c r="CG200" s="1502"/>
      <c r="CH200" s="1502"/>
      <c r="CI200" s="1502"/>
      <c r="CJ200" s="1502"/>
      <c r="CK200" s="1502"/>
      <c r="CL200" s="1502"/>
      <c r="CM200" s="1502"/>
      <c r="CN200" s="1502"/>
      <c r="CO200" s="1502"/>
      <c r="CP200" s="1502"/>
      <c r="CQ200" s="1502"/>
      <c r="CR200" s="1502"/>
      <c r="CS200" s="1502"/>
      <c r="CT200" s="1502"/>
      <c r="CU200" s="1502"/>
      <c r="CV200" s="1502"/>
      <c r="CW200" s="1502"/>
      <c r="CX200" s="1502"/>
      <c r="CY200" s="1502"/>
      <c r="CZ200" s="1502"/>
      <c r="DA200" s="1502"/>
      <c r="DB200" s="1502"/>
      <c r="DC200" s="1502"/>
      <c r="DD200" s="1502"/>
      <c r="DE200" s="1502"/>
      <c r="DF200" s="1502"/>
      <c r="DG200" s="1502"/>
      <c r="DH200" s="1502"/>
      <c r="DI200" s="1502"/>
      <c r="DJ200" s="1502"/>
      <c r="DK200" s="1502"/>
      <c r="DL200" s="1502"/>
      <c r="DM200" s="1502"/>
      <c r="DN200" s="1502"/>
      <c r="DO200" s="1502"/>
      <c r="DP200" s="1502"/>
      <c r="DQ200" s="1502"/>
      <c r="DR200" s="1502"/>
      <c r="DS200" s="1502"/>
      <c r="DT200" s="1502"/>
      <c r="DU200" s="1502"/>
      <c r="DV200" s="1502"/>
      <c r="DW200" s="1502"/>
      <c r="DX200" s="1502"/>
      <c r="DY200" s="1502"/>
      <c r="DZ200" s="1502"/>
      <c r="EA200" s="1502"/>
      <c r="EB200" s="1502"/>
      <c r="EC200" s="1502"/>
      <c r="ED200" s="1502"/>
      <c r="EE200" s="1502"/>
      <c r="EF200" s="1502"/>
      <c r="EG200" s="1502"/>
      <c r="EH200" s="1502"/>
      <c r="EI200" s="1502"/>
      <c r="EJ200" s="1502"/>
      <c r="EK200" s="1502"/>
      <c r="EL200" s="1502"/>
      <c r="EM200" s="1502"/>
      <c r="EN200" s="1502"/>
      <c r="EO200" s="1502"/>
      <c r="EP200" s="1502"/>
      <c r="EQ200" s="1502"/>
      <c r="ER200" s="1502"/>
      <c r="ES200" s="1502"/>
      <c r="ET200" s="1502"/>
      <c r="EU200" s="1502"/>
      <c r="EV200" s="1502"/>
      <c r="EW200" s="1502"/>
      <c r="EX200" s="1502"/>
      <c r="EY200" s="1502"/>
      <c r="EZ200" s="1502"/>
      <c r="FA200" s="1502"/>
      <c r="FB200" s="1502"/>
      <c r="FC200" s="1502"/>
      <c r="FD200" s="1502"/>
      <c r="FE200" s="1502"/>
      <c r="FF200" s="1502"/>
      <c r="FG200" s="1502"/>
      <c r="FH200" s="1502"/>
      <c r="FI200" s="1502"/>
      <c r="FJ200" s="1502"/>
      <c r="FK200" s="1502"/>
      <c r="FL200" s="1502"/>
      <c r="FM200" s="1502"/>
      <c r="FN200" s="1502"/>
      <c r="FO200" s="1502"/>
      <c r="FP200" s="1502"/>
      <c r="FQ200" s="1502"/>
      <c r="FR200" s="1502"/>
      <c r="FS200" s="1502"/>
      <c r="FT200" s="1502"/>
      <c r="FU200" s="1502"/>
      <c r="FV200" s="1502"/>
      <c r="FW200" s="1502"/>
      <c r="FX200" s="1502"/>
      <c r="FY200" s="1502"/>
      <c r="FZ200" s="1502"/>
      <c r="GA200" s="1502"/>
      <c r="GB200" s="1502"/>
      <c r="GC200" s="1502"/>
      <c r="GD200" s="1502"/>
      <c r="GE200" s="1502"/>
      <c r="GF200" s="1502"/>
      <c r="GG200" s="1502"/>
      <c r="GH200" s="1502"/>
      <c r="GI200" s="1502"/>
      <c r="GJ200" s="1502"/>
      <c r="GK200" s="1502"/>
      <c r="GL200" s="1502"/>
      <c r="GM200" s="1502"/>
      <c r="GN200" s="1502"/>
      <c r="GO200" s="1502"/>
      <c r="GP200" s="1502"/>
      <c r="GQ200" s="1502"/>
      <c r="GR200" s="1502"/>
      <c r="GS200" s="1502"/>
      <c r="GT200" s="1502"/>
      <c r="GU200" s="1502"/>
      <c r="GV200" s="1502"/>
      <c r="GW200" s="1502"/>
      <c r="GX200" s="1502"/>
      <c r="GY200" s="1502"/>
      <c r="GZ200" s="1502"/>
      <c r="HA200" s="1502"/>
      <c r="HB200" s="1502"/>
      <c r="HC200" s="1502"/>
      <c r="HD200" s="1502"/>
      <c r="HE200" s="1502"/>
      <c r="HF200" s="1502"/>
      <c r="HG200" s="1502"/>
      <c r="HH200" s="1502"/>
      <c r="HI200" s="1502"/>
      <c r="HJ200" s="1502"/>
      <c r="HK200" s="1502"/>
      <c r="HL200" s="1502"/>
      <c r="HM200" s="1502"/>
      <c r="HN200" s="1502"/>
      <c r="HO200" s="1502"/>
      <c r="HP200" s="1502"/>
      <c r="HQ200" s="1502"/>
      <c r="HR200" s="1502"/>
      <c r="HS200" s="1502"/>
      <c r="HT200" s="1502"/>
      <c r="HU200" s="1502"/>
      <c r="HV200" s="1502"/>
      <c r="HW200" s="1502"/>
      <c r="HX200" s="1502"/>
      <c r="HY200" s="1502"/>
      <c r="HZ200" s="1502"/>
      <c r="IA200" s="1502"/>
      <c r="IB200" s="1502"/>
      <c r="IC200" s="1502"/>
      <c r="ID200" s="1502"/>
      <c r="IE200" s="1502"/>
      <c r="IF200" s="1502"/>
      <c r="IG200" s="1502"/>
      <c r="IH200" s="1502"/>
      <c r="II200" s="1502"/>
      <c r="IJ200" s="1502"/>
      <c r="IK200" s="1502"/>
      <c r="IL200" s="1502"/>
      <c r="IM200" s="1502"/>
      <c r="IN200" s="1502"/>
      <c r="IO200" s="1502"/>
      <c r="IP200" s="1502"/>
      <c r="IQ200" s="1502"/>
      <c r="IR200" s="1502"/>
      <c r="IS200" s="1502"/>
      <c r="IT200" s="1502"/>
      <c r="IU200" s="1502"/>
    </row>
    <row r="201" spans="1:255">
      <c r="A201" s="2093">
        <v>45</v>
      </c>
      <c r="B201" s="1484"/>
      <c r="C201" s="1484"/>
      <c r="D201" s="1484"/>
      <c r="E201" s="1826"/>
      <c r="F201" s="1483"/>
      <c r="G201" s="1484"/>
      <c r="H201" s="1484"/>
      <c r="I201" s="1484"/>
      <c r="J201" s="1484"/>
      <c r="K201" s="1798"/>
      <c r="L201" s="1798"/>
      <c r="M201" s="1837">
        <v>45</v>
      </c>
      <c r="N201" s="1483"/>
      <c r="O201" s="1798"/>
      <c r="P201" s="1798"/>
      <c r="Q201" s="1798"/>
      <c r="R201" s="1798">
        <f t="shared" si="3"/>
        <v>0</v>
      </c>
      <c r="S201" s="1837">
        <v>45</v>
      </c>
      <c r="T201" s="1502"/>
      <c r="U201" s="1502"/>
      <c r="V201" s="1502"/>
      <c r="W201" s="1502"/>
      <c r="X201" s="1502"/>
      <c r="Y201" s="1502"/>
      <c r="Z201" s="1502"/>
      <c r="AA201" s="1502"/>
      <c r="AB201" s="1502"/>
      <c r="AC201" s="1502"/>
      <c r="AD201" s="1502"/>
      <c r="AE201" s="1502"/>
      <c r="AF201" s="1502"/>
      <c r="AG201" s="1502"/>
      <c r="AH201" s="1502"/>
      <c r="AI201" s="1502"/>
      <c r="AJ201" s="1502"/>
      <c r="AK201" s="1502"/>
      <c r="AL201" s="1502"/>
      <c r="AM201" s="1502"/>
      <c r="AN201" s="1502"/>
      <c r="AO201" s="1502"/>
      <c r="AP201" s="1502"/>
      <c r="AQ201" s="1502"/>
      <c r="AR201" s="1502"/>
      <c r="AS201" s="1502"/>
      <c r="AT201" s="1502"/>
      <c r="AU201" s="1502"/>
      <c r="AV201" s="1502"/>
      <c r="AW201" s="1502"/>
      <c r="AX201" s="1502"/>
      <c r="AY201" s="1502"/>
      <c r="AZ201" s="1502"/>
      <c r="BA201" s="1502"/>
      <c r="BB201" s="1502"/>
      <c r="BC201" s="1502"/>
      <c r="BD201" s="1502"/>
      <c r="BE201" s="1502"/>
      <c r="BF201" s="1502"/>
      <c r="BG201" s="1502"/>
      <c r="BH201" s="1502"/>
      <c r="BI201" s="1502"/>
      <c r="BJ201" s="1502"/>
      <c r="BK201" s="1502"/>
      <c r="BL201" s="1502"/>
      <c r="BM201" s="1502"/>
      <c r="BN201" s="1502"/>
      <c r="BO201" s="1502"/>
      <c r="BP201" s="1502"/>
      <c r="BQ201" s="1502"/>
      <c r="BR201" s="1502"/>
      <c r="BS201" s="1502"/>
      <c r="BT201" s="1502"/>
      <c r="BU201" s="1502"/>
      <c r="BV201" s="1502"/>
      <c r="BW201" s="1502"/>
      <c r="BX201" s="1502"/>
      <c r="BY201" s="1502"/>
      <c r="BZ201" s="1502"/>
      <c r="CA201" s="1502"/>
      <c r="CB201" s="1502"/>
      <c r="CC201" s="1502"/>
      <c r="CD201" s="1502"/>
      <c r="CE201" s="1502"/>
      <c r="CF201" s="1502"/>
      <c r="CG201" s="1502"/>
      <c r="CH201" s="1502"/>
      <c r="CI201" s="1502"/>
      <c r="CJ201" s="1502"/>
      <c r="CK201" s="1502"/>
      <c r="CL201" s="1502"/>
      <c r="CM201" s="1502"/>
      <c r="CN201" s="1502"/>
      <c r="CO201" s="1502"/>
      <c r="CP201" s="1502"/>
      <c r="CQ201" s="1502"/>
      <c r="CR201" s="1502"/>
      <c r="CS201" s="1502"/>
      <c r="CT201" s="1502"/>
      <c r="CU201" s="1502"/>
      <c r="CV201" s="1502"/>
      <c r="CW201" s="1502"/>
      <c r="CX201" s="1502"/>
      <c r="CY201" s="1502"/>
      <c r="CZ201" s="1502"/>
      <c r="DA201" s="1502"/>
      <c r="DB201" s="1502"/>
      <c r="DC201" s="1502"/>
      <c r="DD201" s="1502"/>
      <c r="DE201" s="1502"/>
      <c r="DF201" s="1502"/>
      <c r="DG201" s="1502"/>
      <c r="DH201" s="1502"/>
      <c r="DI201" s="1502"/>
      <c r="DJ201" s="1502"/>
      <c r="DK201" s="1502"/>
      <c r="DL201" s="1502"/>
      <c r="DM201" s="1502"/>
      <c r="DN201" s="1502"/>
      <c r="DO201" s="1502"/>
      <c r="DP201" s="1502"/>
      <c r="DQ201" s="1502"/>
      <c r="DR201" s="1502"/>
      <c r="DS201" s="1502"/>
      <c r="DT201" s="1502"/>
      <c r="DU201" s="1502"/>
      <c r="DV201" s="1502"/>
      <c r="DW201" s="1502"/>
      <c r="DX201" s="1502"/>
      <c r="DY201" s="1502"/>
      <c r="DZ201" s="1502"/>
      <c r="EA201" s="1502"/>
      <c r="EB201" s="1502"/>
      <c r="EC201" s="1502"/>
      <c r="ED201" s="1502"/>
      <c r="EE201" s="1502"/>
      <c r="EF201" s="1502"/>
      <c r="EG201" s="1502"/>
      <c r="EH201" s="1502"/>
      <c r="EI201" s="1502"/>
      <c r="EJ201" s="1502"/>
      <c r="EK201" s="1502"/>
      <c r="EL201" s="1502"/>
      <c r="EM201" s="1502"/>
      <c r="EN201" s="1502"/>
      <c r="EO201" s="1502"/>
      <c r="EP201" s="1502"/>
      <c r="EQ201" s="1502"/>
      <c r="ER201" s="1502"/>
      <c r="ES201" s="1502"/>
      <c r="ET201" s="1502"/>
      <c r="EU201" s="1502"/>
      <c r="EV201" s="1502"/>
      <c r="EW201" s="1502"/>
      <c r="EX201" s="1502"/>
      <c r="EY201" s="1502"/>
      <c r="EZ201" s="1502"/>
      <c r="FA201" s="1502"/>
      <c r="FB201" s="1502"/>
      <c r="FC201" s="1502"/>
      <c r="FD201" s="1502"/>
      <c r="FE201" s="1502"/>
      <c r="FF201" s="1502"/>
      <c r="FG201" s="1502"/>
      <c r="FH201" s="1502"/>
      <c r="FI201" s="1502"/>
      <c r="FJ201" s="1502"/>
      <c r="FK201" s="1502"/>
      <c r="FL201" s="1502"/>
      <c r="FM201" s="1502"/>
      <c r="FN201" s="1502"/>
      <c r="FO201" s="1502"/>
      <c r="FP201" s="1502"/>
      <c r="FQ201" s="1502"/>
      <c r="FR201" s="1502"/>
      <c r="FS201" s="1502"/>
      <c r="FT201" s="1502"/>
      <c r="FU201" s="1502"/>
      <c r="FV201" s="1502"/>
      <c r="FW201" s="1502"/>
      <c r="FX201" s="1502"/>
      <c r="FY201" s="1502"/>
      <c r="FZ201" s="1502"/>
      <c r="GA201" s="1502"/>
      <c r="GB201" s="1502"/>
      <c r="GC201" s="1502"/>
      <c r="GD201" s="1502"/>
      <c r="GE201" s="1502"/>
      <c r="GF201" s="1502"/>
      <c r="GG201" s="1502"/>
      <c r="GH201" s="1502"/>
      <c r="GI201" s="1502"/>
      <c r="GJ201" s="1502"/>
      <c r="GK201" s="1502"/>
      <c r="GL201" s="1502"/>
      <c r="GM201" s="1502"/>
      <c r="GN201" s="1502"/>
      <c r="GO201" s="1502"/>
      <c r="GP201" s="1502"/>
      <c r="GQ201" s="1502"/>
      <c r="GR201" s="1502"/>
      <c r="GS201" s="1502"/>
      <c r="GT201" s="1502"/>
      <c r="GU201" s="1502"/>
      <c r="GV201" s="1502"/>
      <c r="GW201" s="1502"/>
      <c r="GX201" s="1502"/>
      <c r="GY201" s="1502"/>
      <c r="GZ201" s="1502"/>
      <c r="HA201" s="1502"/>
      <c r="HB201" s="1502"/>
      <c r="HC201" s="1502"/>
      <c r="HD201" s="1502"/>
      <c r="HE201" s="1502"/>
      <c r="HF201" s="1502"/>
      <c r="HG201" s="1502"/>
      <c r="HH201" s="1502"/>
      <c r="HI201" s="1502"/>
      <c r="HJ201" s="1502"/>
      <c r="HK201" s="1502"/>
      <c r="HL201" s="1502"/>
      <c r="HM201" s="1502"/>
      <c r="HN201" s="1502"/>
      <c r="HO201" s="1502"/>
      <c r="HP201" s="1502"/>
      <c r="HQ201" s="1502"/>
      <c r="HR201" s="1502"/>
      <c r="HS201" s="1502"/>
      <c r="HT201" s="1502"/>
      <c r="HU201" s="1502"/>
      <c r="HV201" s="1502"/>
      <c r="HW201" s="1502"/>
      <c r="HX201" s="1502"/>
      <c r="HY201" s="1502"/>
      <c r="HZ201" s="1502"/>
      <c r="IA201" s="1502"/>
      <c r="IB201" s="1502"/>
      <c r="IC201" s="1502"/>
      <c r="ID201" s="1502"/>
      <c r="IE201" s="1502"/>
      <c r="IF201" s="1502"/>
      <c r="IG201" s="1502"/>
      <c r="IH201" s="1502"/>
      <c r="II201" s="1502"/>
      <c r="IJ201" s="1502"/>
      <c r="IK201" s="1502"/>
      <c r="IL201" s="1502"/>
      <c r="IM201" s="1502"/>
      <c r="IN201" s="1502"/>
      <c r="IO201" s="1502"/>
      <c r="IP201" s="1502"/>
      <c r="IQ201" s="1502"/>
      <c r="IR201" s="1502"/>
      <c r="IS201" s="1502"/>
      <c r="IT201" s="1502"/>
      <c r="IU201" s="1502"/>
    </row>
    <row r="202" spans="1:255">
      <c r="A202" s="2093">
        <v>46</v>
      </c>
      <c r="B202" s="1484"/>
      <c r="C202" s="1484"/>
      <c r="D202" s="1484"/>
      <c r="E202" s="1826"/>
      <c r="F202" s="1483"/>
      <c r="G202" s="1484"/>
      <c r="H202" s="1484"/>
      <c r="I202" s="1484"/>
      <c r="J202" s="1484"/>
      <c r="K202" s="1798"/>
      <c r="L202" s="1798"/>
      <c r="M202" s="1837">
        <v>46</v>
      </c>
      <c r="N202" s="1483"/>
      <c r="O202" s="1798"/>
      <c r="P202" s="1798"/>
      <c r="Q202" s="1798"/>
      <c r="R202" s="1798">
        <f t="shared" si="3"/>
        <v>0</v>
      </c>
      <c r="S202" s="1837">
        <v>46</v>
      </c>
      <c r="T202" s="1502"/>
      <c r="U202" s="1502"/>
      <c r="V202" s="1502"/>
      <c r="W202" s="1502"/>
      <c r="X202" s="1502"/>
      <c r="Y202" s="1502"/>
      <c r="Z202" s="1502"/>
      <c r="AA202" s="1502"/>
      <c r="AB202" s="1502"/>
      <c r="AC202" s="1502"/>
      <c r="AD202" s="1502"/>
      <c r="AE202" s="1502"/>
      <c r="AF202" s="1502"/>
      <c r="AG202" s="1502"/>
      <c r="AH202" s="1502"/>
      <c r="AI202" s="1502"/>
      <c r="AJ202" s="1502"/>
      <c r="AK202" s="1502"/>
      <c r="AL202" s="1502"/>
      <c r="AM202" s="1502"/>
      <c r="AN202" s="1502"/>
      <c r="AO202" s="1502"/>
      <c r="AP202" s="1502"/>
      <c r="AQ202" s="1502"/>
      <c r="AR202" s="1502"/>
      <c r="AS202" s="1502"/>
      <c r="AT202" s="1502"/>
      <c r="AU202" s="1502"/>
      <c r="AV202" s="1502"/>
      <c r="AW202" s="1502"/>
      <c r="AX202" s="1502"/>
      <c r="AY202" s="1502"/>
      <c r="AZ202" s="1502"/>
      <c r="BA202" s="1502"/>
      <c r="BB202" s="1502"/>
      <c r="BC202" s="1502"/>
      <c r="BD202" s="1502"/>
      <c r="BE202" s="1502"/>
      <c r="BF202" s="1502"/>
      <c r="BG202" s="1502"/>
      <c r="BH202" s="1502"/>
      <c r="BI202" s="1502"/>
      <c r="BJ202" s="1502"/>
      <c r="BK202" s="1502"/>
      <c r="BL202" s="1502"/>
      <c r="BM202" s="1502"/>
      <c r="BN202" s="1502"/>
      <c r="BO202" s="1502"/>
      <c r="BP202" s="1502"/>
      <c r="BQ202" s="1502"/>
      <c r="BR202" s="1502"/>
      <c r="BS202" s="1502"/>
      <c r="BT202" s="1502"/>
      <c r="BU202" s="1502"/>
      <c r="BV202" s="1502"/>
      <c r="BW202" s="1502"/>
      <c r="BX202" s="1502"/>
      <c r="BY202" s="1502"/>
      <c r="BZ202" s="1502"/>
      <c r="CA202" s="1502"/>
      <c r="CB202" s="1502"/>
      <c r="CC202" s="1502"/>
      <c r="CD202" s="1502"/>
      <c r="CE202" s="1502"/>
      <c r="CF202" s="1502"/>
      <c r="CG202" s="1502"/>
      <c r="CH202" s="1502"/>
      <c r="CI202" s="1502"/>
      <c r="CJ202" s="1502"/>
      <c r="CK202" s="1502"/>
      <c r="CL202" s="1502"/>
      <c r="CM202" s="1502"/>
      <c r="CN202" s="1502"/>
      <c r="CO202" s="1502"/>
      <c r="CP202" s="1502"/>
      <c r="CQ202" s="1502"/>
      <c r="CR202" s="1502"/>
      <c r="CS202" s="1502"/>
      <c r="CT202" s="1502"/>
      <c r="CU202" s="1502"/>
      <c r="CV202" s="1502"/>
      <c r="CW202" s="1502"/>
      <c r="CX202" s="1502"/>
      <c r="CY202" s="1502"/>
      <c r="CZ202" s="1502"/>
      <c r="DA202" s="1502"/>
      <c r="DB202" s="1502"/>
      <c r="DC202" s="1502"/>
      <c r="DD202" s="1502"/>
      <c r="DE202" s="1502"/>
      <c r="DF202" s="1502"/>
      <c r="DG202" s="1502"/>
      <c r="DH202" s="1502"/>
      <c r="DI202" s="1502"/>
      <c r="DJ202" s="1502"/>
      <c r="DK202" s="1502"/>
      <c r="DL202" s="1502"/>
      <c r="DM202" s="1502"/>
      <c r="DN202" s="1502"/>
      <c r="DO202" s="1502"/>
      <c r="DP202" s="1502"/>
      <c r="DQ202" s="1502"/>
      <c r="DR202" s="1502"/>
      <c r="DS202" s="1502"/>
      <c r="DT202" s="1502"/>
      <c r="DU202" s="1502"/>
      <c r="DV202" s="1502"/>
      <c r="DW202" s="1502"/>
      <c r="DX202" s="1502"/>
      <c r="DY202" s="1502"/>
      <c r="DZ202" s="1502"/>
      <c r="EA202" s="1502"/>
      <c r="EB202" s="1502"/>
      <c r="EC202" s="1502"/>
      <c r="ED202" s="1502"/>
      <c r="EE202" s="1502"/>
      <c r="EF202" s="1502"/>
      <c r="EG202" s="1502"/>
      <c r="EH202" s="1502"/>
      <c r="EI202" s="1502"/>
      <c r="EJ202" s="1502"/>
      <c r="EK202" s="1502"/>
      <c r="EL202" s="1502"/>
      <c r="EM202" s="1502"/>
      <c r="EN202" s="1502"/>
      <c r="EO202" s="1502"/>
      <c r="EP202" s="1502"/>
      <c r="EQ202" s="1502"/>
      <c r="ER202" s="1502"/>
      <c r="ES202" s="1502"/>
      <c r="ET202" s="1502"/>
      <c r="EU202" s="1502"/>
      <c r="EV202" s="1502"/>
      <c r="EW202" s="1502"/>
      <c r="EX202" s="1502"/>
      <c r="EY202" s="1502"/>
      <c r="EZ202" s="1502"/>
      <c r="FA202" s="1502"/>
      <c r="FB202" s="1502"/>
      <c r="FC202" s="1502"/>
      <c r="FD202" s="1502"/>
      <c r="FE202" s="1502"/>
      <c r="FF202" s="1502"/>
      <c r="FG202" s="1502"/>
      <c r="FH202" s="1502"/>
      <c r="FI202" s="1502"/>
      <c r="FJ202" s="1502"/>
      <c r="FK202" s="1502"/>
      <c r="FL202" s="1502"/>
      <c r="FM202" s="1502"/>
      <c r="FN202" s="1502"/>
      <c r="FO202" s="1502"/>
      <c r="FP202" s="1502"/>
      <c r="FQ202" s="1502"/>
      <c r="FR202" s="1502"/>
      <c r="FS202" s="1502"/>
      <c r="FT202" s="1502"/>
      <c r="FU202" s="1502"/>
      <c r="FV202" s="1502"/>
      <c r="FW202" s="1502"/>
      <c r="FX202" s="1502"/>
      <c r="FY202" s="1502"/>
      <c r="FZ202" s="1502"/>
      <c r="GA202" s="1502"/>
      <c r="GB202" s="1502"/>
      <c r="GC202" s="1502"/>
      <c r="GD202" s="1502"/>
      <c r="GE202" s="1502"/>
      <c r="GF202" s="1502"/>
      <c r="GG202" s="1502"/>
      <c r="GH202" s="1502"/>
      <c r="GI202" s="1502"/>
      <c r="GJ202" s="1502"/>
      <c r="GK202" s="1502"/>
      <c r="GL202" s="1502"/>
      <c r="GM202" s="1502"/>
      <c r="GN202" s="1502"/>
      <c r="GO202" s="1502"/>
      <c r="GP202" s="1502"/>
      <c r="GQ202" s="1502"/>
      <c r="GR202" s="1502"/>
      <c r="GS202" s="1502"/>
      <c r="GT202" s="1502"/>
      <c r="GU202" s="1502"/>
      <c r="GV202" s="1502"/>
      <c r="GW202" s="1502"/>
      <c r="GX202" s="1502"/>
      <c r="GY202" s="1502"/>
      <c r="GZ202" s="1502"/>
      <c r="HA202" s="1502"/>
      <c r="HB202" s="1502"/>
      <c r="HC202" s="1502"/>
      <c r="HD202" s="1502"/>
      <c r="HE202" s="1502"/>
      <c r="HF202" s="1502"/>
      <c r="HG202" s="1502"/>
      <c r="HH202" s="1502"/>
      <c r="HI202" s="1502"/>
      <c r="HJ202" s="1502"/>
      <c r="HK202" s="1502"/>
      <c r="HL202" s="1502"/>
      <c r="HM202" s="1502"/>
      <c r="HN202" s="1502"/>
      <c r="HO202" s="1502"/>
      <c r="HP202" s="1502"/>
      <c r="HQ202" s="1502"/>
      <c r="HR202" s="1502"/>
      <c r="HS202" s="1502"/>
      <c r="HT202" s="1502"/>
      <c r="HU202" s="1502"/>
      <c r="HV202" s="1502"/>
      <c r="HW202" s="1502"/>
      <c r="HX202" s="1502"/>
      <c r="HY202" s="1502"/>
      <c r="HZ202" s="1502"/>
      <c r="IA202" s="1502"/>
      <c r="IB202" s="1502"/>
      <c r="IC202" s="1502"/>
      <c r="ID202" s="1502"/>
      <c r="IE202" s="1502"/>
      <c r="IF202" s="1502"/>
      <c r="IG202" s="1502"/>
      <c r="IH202" s="1502"/>
      <c r="II202" s="1502"/>
      <c r="IJ202" s="1502"/>
      <c r="IK202" s="1502"/>
      <c r="IL202" s="1502"/>
      <c r="IM202" s="1502"/>
      <c r="IN202" s="1502"/>
      <c r="IO202" s="1502"/>
      <c r="IP202" s="1502"/>
      <c r="IQ202" s="1502"/>
      <c r="IR202" s="1502"/>
      <c r="IS202" s="1502"/>
      <c r="IT202" s="1502"/>
      <c r="IU202" s="1502"/>
    </row>
    <row r="203" spans="1:255">
      <c r="A203" s="2093">
        <v>47</v>
      </c>
      <c r="B203" s="1484"/>
      <c r="C203" s="1484"/>
      <c r="D203" s="1484"/>
      <c r="E203" s="1826"/>
      <c r="F203" s="1483"/>
      <c r="G203" s="1484"/>
      <c r="H203" s="1484"/>
      <c r="I203" s="1484"/>
      <c r="J203" s="1484"/>
      <c r="K203" s="1798"/>
      <c r="L203" s="1798"/>
      <c r="M203" s="1837">
        <v>47</v>
      </c>
      <c r="N203" s="1483"/>
      <c r="O203" s="1798"/>
      <c r="P203" s="1798"/>
      <c r="Q203" s="1798"/>
      <c r="R203" s="1798">
        <f t="shared" si="3"/>
        <v>0</v>
      </c>
      <c r="S203" s="1837">
        <v>47</v>
      </c>
      <c r="T203" s="1502"/>
      <c r="U203" s="1502"/>
      <c r="V203" s="1502"/>
      <c r="W203" s="1502"/>
      <c r="X203" s="1502"/>
      <c r="Y203" s="1502"/>
      <c r="Z203" s="1502"/>
      <c r="AA203" s="1502"/>
      <c r="AB203" s="1502"/>
      <c r="AC203" s="1502"/>
      <c r="AD203" s="1502"/>
      <c r="AE203" s="1502"/>
      <c r="AF203" s="1502"/>
      <c r="AG203" s="1502"/>
      <c r="AH203" s="1502"/>
      <c r="AI203" s="1502"/>
      <c r="AJ203" s="1502"/>
      <c r="AK203" s="1502"/>
      <c r="AL203" s="1502"/>
      <c r="AM203" s="1502"/>
      <c r="AN203" s="1502"/>
      <c r="AO203" s="1502"/>
      <c r="AP203" s="1502"/>
      <c r="AQ203" s="1502"/>
      <c r="AR203" s="1502"/>
      <c r="AS203" s="1502"/>
      <c r="AT203" s="1502"/>
      <c r="AU203" s="1502"/>
      <c r="AV203" s="1502"/>
      <c r="AW203" s="1502"/>
      <c r="AX203" s="1502"/>
      <c r="AY203" s="1502"/>
      <c r="AZ203" s="1502"/>
      <c r="BA203" s="1502"/>
      <c r="BB203" s="1502"/>
      <c r="BC203" s="1502"/>
      <c r="BD203" s="1502"/>
      <c r="BE203" s="1502"/>
      <c r="BF203" s="1502"/>
      <c r="BG203" s="1502"/>
      <c r="BH203" s="1502"/>
      <c r="BI203" s="1502"/>
      <c r="BJ203" s="1502"/>
      <c r="BK203" s="1502"/>
      <c r="BL203" s="1502"/>
      <c r="BM203" s="1502"/>
      <c r="BN203" s="1502"/>
      <c r="BO203" s="1502"/>
      <c r="BP203" s="1502"/>
      <c r="BQ203" s="1502"/>
      <c r="BR203" s="1502"/>
      <c r="BS203" s="1502"/>
      <c r="BT203" s="1502"/>
      <c r="BU203" s="1502"/>
      <c r="BV203" s="1502"/>
      <c r="BW203" s="1502"/>
      <c r="BX203" s="1502"/>
      <c r="BY203" s="1502"/>
      <c r="BZ203" s="1502"/>
      <c r="CA203" s="1502"/>
      <c r="CB203" s="1502"/>
      <c r="CC203" s="1502"/>
      <c r="CD203" s="1502"/>
      <c r="CE203" s="1502"/>
      <c r="CF203" s="1502"/>
      <c r="CG203" s="1502"/>
      <c r="CH203" s="1502"/>
      <c r="CI203" s="1502"/>
      <c r="CJ203" s="1502"/>
      <c r="CK203" s="1502"/>
      <c r="CL203" s="1502"/>
      <c r="CM203" s="1502"/>
      <c r="CN203" s="1502"/>
      <c r="CO203" s="1502"/>
      <c r="CP203" s="1502"/>
      <c r="CQ203" s="1502"/>
      <c r="CR203" s="1502"/>
      <c r="CS203" s="1502"/>
      <c r="CT203" s="1502"/>
      <c r="CU203" s="1502"/>
      <c r="CV203" s="1502"/>
      <c r="CW203" s="1502"/>
      <c r="CX203" s="1502"/>
      <c r="CY203" s="1502"/>
      <c r="CZ203" s="1502"/>
      <c r="DA203" s="1502"/>
      <c r="DB203" s="1502"/>
      <c r="DC203" s="1502"/>
      <c r="DD203" s="1502"/>
      <c r="DE203" s="1502"/>
      <c r="DF203" s="1502"/>
      <c r="DG203" s="1502"/>
      <c r="DH203" s="1502"/>
      <c r="DI203" s="1502"/>
      <c r="DJ203" s="1502"/>
      <c r="DK203" s="1502"/>
      <c r="DL203" s="1502"/>
      <c r="DM203" s="1502"/>
      <c r="DN203" s="1502"/>
      <c r="DO203" s="1502"/>
      <c r="DP203" s="1502"/>
      <c r="DQ203" s="1502"/>
      <c r="DR203" s="1502"/>
      <c r="DS203" s="1502"/>
      <c r="DT203" s="1502"/>
      <c r="DU203" s="1502"/>
      <c r="DV203" s="1502"/>
      <c r="DW203" s="1502"/>
      <c r="DX203" s="1502"/>
      <c r="DY203" s="1502"/>
      <c r="DZ203" s="1502"/>
      <c r="EA203" s="1502"/>
      <c r="EB203" s="1502"/>
      <c r="EC203" s="1502"/>
      <c r="ED203" s="1502"/>
      <c r="EE203" s="1502"/>
      <c r="EF203" s="1502"/>
      <c r="EG203" s="1502"/>
      <c r="EH203" s="1502"/>
      <c r="EI203" s="1502"/>
      <c r="EJ203" s="1502"/>
      <c r="EK203" s="1502"/>
      <c r="EL203" s="1502"/>
      <c r="EM203" s="1502"/>
      <c r="EN203" s="1502"/>
      <c r="EO203" s="1502"/>
      <c r="EP203" s="1502"/>
      <c r="EQ203" s="1502"/>
      <c r="ER203" s="1502"/>
      <c r="ES203" s="1502"/>
      <c r="ET203" s="1502"/>
      <c r="EU203" s="1502"/>
      <c r="EV203" s="1502"/>
      <c r="EW203" s="1502"/>
      <c r="EX203" s="1502"/>
      <c r="EY203" s="1502"/>
      <c r="EZ203" s="1502"/>
      <c r="FA203" s="1502"/>
      <c r="FB203" s="1502"/>
      <c r="FC203" s="1502"/>
      <c r="FD203" s="1502"/>
      <c r="FE203" s="1502"/>
      <c r="FF203" s="1502"/>
      <c r="FG203" s="1502"/>
      <c r="FH203" s="1502"/>
      <c r="FI203" s="1502"/>
      <c r="FJ203" s="1502"/>
      <c r="FK203" s="1502"/>
      <c r="FL203" s="1502"/>
      <c r="FM203" s="1502"/>
      <c r="FN203" s="1502"/>
      <c r="FO203" s="1502"/>
      <c r="FP203" s="1502"/>
      <c r="FQ203" s="1502"/>
      <c r="FR203" s="1502"/>
      <c r="FS203" s="1502"/>
      <c r="FT203" s="1502"/>
      <c r="FU203" s="1502"/>
      <c r="FV203" s="1502"/>
      <c r="FW203" s="1502"/>
      <c r="FX203" s="1502"/>
      <c r="FY203" s="1502"/>
      <c r="FZ203" s="1502"/>
      <c r="GA203" s="1502"/>
      <c r="GB203" s="1502"/>
      <c r="GC203" s="1502"/>
      <c r="GD203" s="1502"/>
      <c r="GE203" s="1502"/>
      <c r="GF203" s="1502"/>
      <c r="GG203" s="1502"/>
      <c r="GH203" s="1502"/>
      <c r="GI203" s="1502"/>
      <c r="GJ203" s="1502"/>
      <c r="GK203" s="1502"/>
      <c r="GL203" s="1502"/>
      <c r="GM203" s="1502"/>
      <c r="GN203" s="1502"/>
      <c r="GO203" s="1502"/>
      <c r="GP203" s="1502"/>
      <c r="GQ203" s="1502"/>
      <c r="GR203" s="1502"/>
      <c r="GS203" s="1502"/>
      <c r="GT203" s="1502"/>
      <c r="GU203" s="1502"/>
      <c r="GV203" s="1502"/>
      <c r="GW203" s="1502"/>
      <c r="GX203" s="1502"/>
      <c r="GY203" s="1502"/>
      <c r="GZ203" s="1502"/>
      <c r="HA203" s="1502"/>
      <c r="HB203" s="1502"/>
      <c r="HC203" s="1502"/>
      <c r="HD203" s="1502"/>
      <c r="HE203" s="1502"/>
      <c r="HF203" s="1502"/>
      <c r="HG203" s="1502"/>
      <c r="HH203" s="1502"/>
      <c r="HI203" s="1502"/>
      <c r="HJ203" s="1502"/>
      <c r="HK203" s="1502"/>
      <c r="HL203" s="1502"/>
      <c r="HM203" s="1502"/>
      <c r="HN203" s="1502"/>
      <c r="HO203" s="1502"/>
      <c r="HP203" s="1502"/>
      <c r="HQ203" s="1502"/>
      <c r="HR203" s="1502"/>
      <c r="HS203" s="1502"/>
      <c r="HT203" s="1502"/>
      <c r="HU203" s="1502"/>
      <c r="HV203" s="1502"/>
      <c r="HW203" s="1502"/>
      <c r="HX203" s="1502"/>
      <c r="HY203" s="1502"/>
      <c r="HZ203" s="1502"/>
      <c r="IA203" s="1502"/>
      <c r="IB203" s="1502"/>
      <c r="IC203" s="1502"/>
      <c r="ID203" s="1502"/>
      <c r="IE203" s="1502"/>
      <c r="IF203" s="1502"/>
      <c r="IG203" s="1502"/>
      <c r="IH203" s="1502"/>
      <c r="II203" s="1502"/>
      <c r="IJ203" s="1502"/>
      <c r="IK203" s="1502"/>
      <c r="IL203" s="1502"/>
      <c r="IM203" s="1502"/>
      <c r="IN203" s="1502"/>
      <c r="IO203" s="1502"/>
      <c r="IP203" s="1502"/>
      <c r="IQ203" s="1502"/>
      <c r="IR203" s="1502"/>
      <c r="IS203" s="1502"/>
      <c r="IT203" s="1502"/>
      <c r="IU203" s="1502"/>
    </row>
    <row r="204" spans="1:255">
      <c r="A204" s="2093">
        <v>48</v>
      </c>
      <c r="B204" s="1484"/>
      <c r="C204" s="1484"/>
      <c r="D204" s="1484"/>
      <c r="E204" s="1826"/>
      <c r="F204" s="1483"/>
      <c r="G204" s="1484"/>
      <c r="H204" s="1484"/>
      <c r="I204" s="1484"/>
      <c r="J204" s="1484"/>
      <c r="K204" s="1798"/>
      <c r="L204" s="1798"/>
      <c r="M204" s="1837">
        <v>48</v>
      </c>
      <c r="N204" s="1483"/>
      <c r="O204" s="1798"/>
      <c r="P204" s="1798"/>
      <c r="Q204" s="1798"/>
      <c r="R204" s="1798">
        <f t="shared" si="3"/>
        <v>0</v>
      </c>
      <c r="S204" s="1837">
        <v>48</v>
      </c>
      <c r="T204" s="1502"/>
      <c r="U204" s="1502"/>
      <c r="V204" s="1502"/>
      <c r="W204" s="1502"/>
      <c r="X204" s="1502"/>
      <c r="Y204" s="1502"/>
      <c r="Z204" s="1502"/>
      <c r="AA204" s="1502"/>
      <c r="AB204" s="1502"/>
      <c r="AC204" s="1502"/>
      <c r="AD204" s="1502"/>
      <c r="AE204" s="1502"/>
      <c r="AF204" s="1502"/>
      <c r="AG204" s="1502"/>
      <c r="AH204" s="1502"/>
      <c r="AI204" s="1502"/>
      <c r="AJ204" s="1502"/>
      <c r="AK204" s="1502"/>
      <c r="AL204" s="1502"/>
      <c r="AM204" s="1502"/>
      <c r="AN204" s="1502"/>
      <c r="AO204" s="1502"/>
      <c r="AP204" s="1502"/>
      <c r="AQ204" s="1502"/>
      <c r="AR204" s="1502"/>
      <c r="AS204" s="1502"/>
      <c r="AT204" s="1502"/>
      <c r="AU204" s="1502"/>
      <c r="AV204" s="1502"/>
      <c r="AW204" s="1502"/>
      <c r="AX204" s="1502"/>
      <c r="AY204" s="1502"/>
      <c r="AZ204" s="1502"/>
      <c r="BA204" s="1502"/>
      <c r="BB204" s="1502"/>
      <c r="BC204" s="1502"/>
      <c r="BD204" s="1502"/>
      <c r="BE204" s="1502"/>
      <c r="BF204" s="1502"/>
      <c r="BG204" s="1502"/>
      <c r="BH204" s="1502"/>
      <c r="BI204" s="1502"/>
      <c r="BJ204" s="1502"/>
      <c r="BK204" s="1502"/>
      <c r="BL204" s="1502"/>
      <c r="BM204" s="1502"/>
      <c r="BN204" s="1502"/>
      <c r="BO204" s="1502"/>
      <c r="BP204" s="1502"/>
      <c r="BQ204" s="1502"/>
      <c r="BR204" s="1502"/>
      <c r="BS204" s="1502"/>
      <c r="BT204" s="1502"/>
      <c r="BU204" s="1502"/>
      <c r="BV204" s="1502"/>
      <c r="BW204" s="1502"/>
      <c r="BX204" s="1502"/>
      <c r="BY204" s="1502"/>
      <c r="BZ204" s="1502"/>
      <c r="CA204" s="1502"/>
      <c r="CB204" s="1502"/>
      <c r="CC204" s="1502"/>
      <c r="CD204" s="1502"/>
      <c r="CE204" s="1502"/>
      <c r="CF204" s="1502"/>
      <c r="CG204" s="1502"/>
      <c r="CH204" s="1502"/>
      <c r="CI204" s="1502"/>
      <c r="CJ204" s="1502"/>
      <c r="CK204" s="1502"/>
      <c r="CL204" s="1502"/>
      <c r="CM204" s="1502"/>
      <c r="CN204" s="1502"/>
      <c r="CO204" s="1502"/>
      <c r="CP204" s="1502"/>
      <c r="CQ204" s="1502"/>
      <c r="CR204" s="1502"/>
      <c r="CS204" s="1502"/>
      <c r="CT204" s="1502"/>
      <c r="CU204" s="1502"/>
      <c r="CV204" s="1502"/>
      <c r="CW204" s="1502"/>
      <c r="CX204" s="1502"/>
      <c r="CY204" s="1502"/>
      <c r="CZ204" s="1502"/>
      <c r="DA204" s="1502"/>
      <c r="DB204" s="1502"/>
      <c r="DC204" s="1502"/>
      <c r="DD204" s="1502"/>
      <c r="DE204" s="1502"/>
      <c r="DF204" s="1502"/>
      <c r="DG204" s="1502"/>
      <c r="DH204" s="1502"/>
      <c r="DI204" s="1502"/>
      <c r="DJ204" s="1502"/>
      <c r="DK204" s="1502"/>
      <c r="DL204" s="1502"/>
      <c r="DM204" s="1502"/>
      <c r="DN204" s="1502"/>
      <c r="DO204" s="1502"/>
      <c r="DP204" s="1502"/>
      <c r="DQ204" s="1502"/>
      <c r="DR204" s="1502"/>
      <c r="DS204" s="1502"/>
      <c r="DT204" s="1502"/>
      <c r="DU204" s="1502"/>
      <c r="DV204" s="1502"/>
      <c r="DW204" s="1502"/>
      <c r="DX204" s="1502"/>
      <c r="DY204" s="1502"/>
      <c r="DZ204" s="1502"/>
      <c r="EA204" s="1502"/>
      <c r="EB204" s="1502"/>
      <c r="EC204" s="1502"/>
      <c r="ED204" s="1502"/>
      <c r="EE204" s="1502"/>
      <c r="EF204" s="1502"/>
      <c r="EG204" s="1502"/>
      <c r="EH204" s="1502"/>
      <c r="EI204" s="1502"/>
      <c r="EJ204" s="1502"/>
      <c r="EK204" s="1502"/>
      <c r="EL204" s="1502"/>
      <c r="EM204" s="1502"/>
      <c r="EN204" s="1502"/>
      <c r="EO204" s="1502"/>
      <c r="EP204" s="1502"/>
      <c r="EQ204" s="1502"/>
      <c r="ER204" s="1502"/>
      <c r="ES204" s="1502"/>
      <c r="ET204" s="1502"/>
      <c r="EU204" s="1502"/>
      <c r="EV204" s="1502"/>
      <c r="EW204" s="1502"/>
      <c r="EX204" s="1502"/>
      <c r="EY204" s="1502"/>
      <c r="EZ204" s="1502"/>
      <c r="FA204" s="1502"/>
      <c r="FB204" s="1502"/>
      <c r="FC204" s="1502"/>
      <c r="FD204" s="1502"/>
      <c r="FE204" s="1502"/>
      <c r="FF204" s="1502"/>
      <c r="FG204" s="1502"/>
      <c r="FH204" s="1502"/>
      <c r="FI204" s="1502"/>
      <c r="FJ204" s="1502"/>
      <c r="FK204" s="1502"/>
      <c r="FL204" s="1502"/>
      <c r="FM204" s="1502"/>
      <c r="FN204" s="1502"/>
      <c r="FO204" s="1502"/>
      <c r="FP204" s="1502"/>
      <c r="FQ204" s="1502"/>
      <c r="FR204" s="1502"/>
      <c r="FS204" s="1502"/>
      <c r="FT204" s="1502"/>
      <c r="FU204" s="1502"/>
      <c r="FV204" s="1502"/>
      <c r="FW204" s="1502"/>
      <c r="FX204" s="1502"/>
      <c r="FY204" s="1502"/>
      <c r="FZ204" s="1502"/>
      <c r="GA204" s="1502"/>
      <c r="GB204" s="1502"/>
      <c r="GC204" s="1502"/>
      <c r="GD204" s="1502"/>
      <c r="GE204" s="1502"/>
      <c r="GF204" s="1502"/>
      <c r="GG204" s="1502"/>
      <c r="GH204" s="1502"/>
      <c r="GI204" s="1502"/>
      <c r="GJ204" s="1502"/>
      <c r="GK204" s="1502"/>
      <c r="GL204" s="1502"/>
      <c r="GM204" s="1502"/>
      <c r="GN204" s="1502"/>
      <c r="GO204" s="1502"/>
      <c r="GP204" s="1502"/>
      <c r="GQ204" s="1502"/>
      <c r="GR204" s="1502"/>
      <c r="GS204" s="1502"/>
      <c r="GT204" s="1502"/>
      <c r="GU204" s="1502"/>
      <c r="GV204" s="1502"/>
      <c r="GW204" s="1502"/>
      <c r="GX204" s="1502"/>
      <c r="GY204" s="1502"/>
      <c r="GZ204" s="1502"/>
      <c r="HA204" s="1502"/>
      <c r="HB204" s="1502"/>
      <c r="HC204" s="1502"/>
      <c r="HD204" s="1502"/>
      <c r="HE204" s="1502"/>
      <c r="HF204" s="1502"/>
      <c r="HG204" s="1502"/>
      <c r="HH204" s="1502"/>
      <c r="HI204" s="1502"/>
      <c r="HJ204" s="1502"/>
      <c r="HK204" s="1502"/>
      <c r="HL204" s="1502"/>
      <c r="HM204" s="1502"/>
      <c r="HN204" s="1502"/>
      <c r="HO204" s="1502"/>
      <c r="HP204" s="1502"/>
      <c r="HQ204" s="1502"/>
      <c r="HR204" s="1502"/>
      <c r="HS204" s="1502"/>
      <c r="HT204" s="1502"/>
      <c r="HU204" s="1502"/>
      <c r="HV204" s="1502"/>
      <c r="HW204" s="1502"/>
      <c r="HX204" s="1502"/>
      <c r="HY204" s="1502"/>
      <c r="HZ204" s="1502"/>
      <c r="IA204" s="1502"/>
      <c r="IB204" s="1502"/>
      <c r="IC204" s="1502"/>
      <c r="ID204" s="1502"/>
      <c r="IE204" s="1502"/>
      <c r="IF204" s="1502"/>
      <c r="IG204" s="1502"/>
      <c r="IH204" s="1502"/>
      <c r="II204" s="1502"/>
      <c r="IJ204" s="1502"/>
      <c r="IK204" s="1502"/>
      <c r="IL204" s="1502"/>
      <c r="IM204" s="1502"/>
      <c r="IN204" s="1502"/>
      <c r="IO204" s="1502"/>
      <c r="IP204" s="1502"/>
      <c r="IQ204" s="1502"/>
      <c r="IR204" s="1502"/>
      <c r="IS204" s="1502"/>
      <c r="IT204" s="1502"/>
      <c r="IU204" s="1502"/>
    </row>
    <row r="205" spans="1:255">
      <c r="A205" s="2093">
        <v>49</v>
      </c>
      <c r="B205" s="1484"/>
      <c r="C205" s="1484"/>
      <c r="D205" s="1484"/>
      <c r="E205" s="1826"/>
      <c r="F205" s="1483"/>
      <c r="G205" s="1484"/>
      <c r="H205" s="1484"/>
      <c r="I205" s="1484"/>
      <c r="J205" s="1484"/>
      <c r="K205" s="1798"/>
      <c r="L205" s="1798"/>
      <c r="M205" s="1837">
        <v>49</v>
      </c>
      <c r="N205" s="1483"/>
      <c r="O205" s="1798"/>
      <c r="P205" s="1798"/>
      <c r="Q205" s="1798"/>
      <c r="R205" s="1798">
        <f t="shared" si="3"/>
        <v>0</v>
      </c>
      <c r="S205" s="1837">
        <v>49</v>
      </c>
      <c r="T205" s="1502"/>
      <c r="U205" s="1502"/>
      <c r="V205" s="1502"/>
      <c r="W205" s="1502"/>
      <c r="X205" s="1502"/>
      <c r="Y205" s="1502"/>
      <c r="Z205" s="1502"/>
      <c r="AA205" s="1502"/>
      <c r="AB205" s="1502"/>
      <c r="AC205" s="1502"/>
      <c r="AD205" s="1502"/>
      <c r="AE205" s="1502"/>
      <c r="AF205" s="1502"/>
      <c r="AG205" s="1502"/>
      <c r="AH205" s="1502"/>
      <c r="AI205" s="1502"/>
      <c r="AJ205" s="1502"/>
      <c r="AK205" s="1502"/>
      <c r="AL205" s="1502"/>
      <c r="AM205" s="1502"/>
      <c r="AN205" s="1502"/>
      <c r="AO205" s="1502"/>
      <c r="AP205" s="1502"/>
      <c r="AQ205" s="1502"/>
      <c r="AR205" s="1502"/>
      <c r="AS205" s="1502"/>
      <c r="AT205" s="1502"/>
      <c r="AU205" s="1502"/>
      <c r="AV205" s="1502"/>
      <c r="AW205" s="1502"/>
      <c r="AX205" s="1502"/>
      <c r="AY205" s="1502"/>
      <c r="AZ205" s="1502"/>
      <c r="BA205" s="1502"/>
      <c r="BB205" s="1502"/>
      <c r="BC205" s="1502"/>
      <c r="BD205" s="1502"/>
      <c r="BE205" s="1502"/>
      <c r="BF205" s="1502"/>
      <c r="BG205" s="1502"/>
      <c r="BH205" s="1502"/>
      <c r="BI205" s="1502"/>
      <c r="BJ205" s="1502"/>
      <c r="BK205" s="1502"/>
      <c r="BL205" s="1502"/>
      <c r="BM205" s="1502"/>
      <c r="BN205" s="1502"/>
      <c r="BO205" s="1502"/>
      <c r="BP205" s="1502"/>
      <c r="BQ205" s="1502"/>
      <c r="BR205" s="1502"/>
      <c r="BS205" s="1502"/>
      <c r="BT205" s="1502"/>
      <c r="BU205" s="1502"/>
      <c r="BV205" s="1502"/>
      <c r="BW205" s="1502"/>
      <c r="BX205" s="1502"/>
      <c r="BY205" s="1502"/>
      <c r="BZ205" s="1502"/>
      <c r="CA205" s="1502"/>
      <c r="CB205" s="1502"/>
      <c r="CC205" s="1502"/>
      <c r="CD205" s="1502"/>
      <c r="CE205" s="1502"/>
      <c r="CF205" s="1502"/>
      <c r="CG205" s="1502"/>
      <c r="CH205" s="1502"/>
      <c r="CI205" s="1502"/>
      <c r="CJ205" s="1502"/>
      <c r="CK205" s="1502"/>
      <c r="CL205" s="1502"/>
      <c r="CM205" s="1502"/>
      <c r="CN205" s="1502"/>
      <c r="CO205" s="1502"/>
      <c r="CP205" s="1502"/>
      <c r="CQ205" s="1502"/>
      <c r="CR205" s="1502"/>
      <c r="CS205" s="1502"/>
      <c r="CT205" s="1502"/>
      <c r="CU205" s="1502"/>
      <c r="CV205" s="1502"/>
      <c r="CW205" s="1502"/>
      <c r="CX205" s="1502"/>
      <c r="CY205" s="1502"/>
      <c r="CZ205" s="1502"/>
      <c r="DA205" s="1502"/>
      <c r="DB205" s="1502"/>
      <c r="DC205" s="1502"/>
      <c r="DD205" s="1502"/>
      <c r="DE205" s="1502"/>
      <c r="DF205" s="1502"/>
      <c r="DG205" s="1502"/>
      <c r="DH205" s="1502"/>
      <c r="DI205" s="1502"/>
      <c r="DJ205" s="1502"/>
      <c r="DK205" s="1502"/>
      <c r="DL205" s="1502"/>
      <c r="DM205" s="1502"/>
      <c r="DN205" s="1502"/>
      <c r="DO205" s="1502"/>
      <c r="DP205" s="1502"/>
      <c r="DQ205" s="1502"/>
      <c r="DR205" s="1502"/>
      <c r="DS205" s="1502"/>
      <c r="DT205" s="1502"/>
      <c r="DU205" s="1502"/>
      <c r="DV205" s="1502"/>
      <c r="DW205" s="1502"/>
      <c r="DX205" s="1502"/>
      <c r="DY205" s="1502"/>
      <c r="DZ205" s="1502"/>
      <c r="EA205" s="1502"/>
      <c r="EB205" s="1502"/>
      <c r="EC205" s="1502"/>
      <c r="ED205" s="1502"/>
      <c r="EE205" s="1502"/>
      <c r="EF205" s="1502"/>
      <c r="EG205" s="1502"/>
      <c r="EH205" s="1502"/>
      <c r="EI205" s="1502"/>
      <c r="EJ205" s="1502"/>
      <c r="EK205" s="1502"/>
      <c r="EL205" s="1502"/>
      <c r="EM205" s="1502"/>
      <c r="EN205" s="1502"/>
      <c r="EO205" s="1502"/>
      <c r="EP205" s="1502"/>
      <c r="EQ205" s="1502"/>
      <c r="ER205" s="1502"/>
      <c r="ES205" s="1502"/>
      <c r="ET205" s="1502"/>
      <c r="EU205" s="1502"/>
      <c r="EV205" s="1502"/>
      <c r="EW205" s="1502"/>
      <c r="EX205" s="1502"/>
      <c r="EY205" s="1502"/>
      <c r="EZ205" s="1502"/>
      <c r="FA205" s="1502"/>
      <c r="FB205" s="1502"/>
      <c r="FC205" s="1502"/>
      <c r="FD205" s="1502"/>
      <c r="FE205" s="1502"/>
      <c r="FF205" s="1502"/>
      <c r="FG205" s="1502"/>
      <c r="FH205" s="1502"/>
      <c r="FI205" s="1502"/>
      <c r="FJ205" s="1502"/>
      <c r="FK205" s="1502"/>
      <c r="FL205" s="1502"/>
      <c r="FM205" s="1502"/>
      <c r="FN205" s="1502"/>
      <c r="FO205" s="1502"/>
      <c r="FP205" s="1502"/>
      <c r="FQ205" s="1502"/>
      <c r="FR205" s="1502"/>
      <c r="FS205" s="1502"/>
      <c r="FT205" s="1502"/>
      <c r="FU205" s="1502"/>
      <c r="FV205" s="1502"/>
      <c r="FW205" s="1502"/>
      <c r="FX205" s="1502"/>
      <c r="FY205" s="1502"/>
      <c r="FZ205" s="1502"/>
      <c r="GA205" s="1502"/>
      <c r="GB205" s="1502"/>
      <c r="GC205" s="1502"/>
      <c r="GD205" s="1502"/>
      <c r="GE205" s="1502"/>
      <c r="GF205" s="1502"/>
      <c r="GG205" s="1502"/>
      <c r="GH205" s="1502"/>
      <c r="GI205" s="1502"/>
      <c r="GJ205" s="1502"/>
      <c r="GK205" s="1502"/>
      <c r="GL205" s="1502"/>
      <c r="GM205" s="1502"/>
      <c r="GN205" s="1502"/>
      <c r="GO205" s="1502"/>
      <c r="GP205" s="1502"/>
      <c r="GQ205" s="1502"/>
      <c r="GR205" s="1502"/>
      <c r="GS205" s="1502"/>
      <c r="GT205" s="1502"/>
      <c r="GU205" s="1502"/>
      <c r="GV205" s="1502"/>
      <c r="GW205" s="1502"/>
      <c r="GX205" s="1502"/>
      <c r="GY205" s="1502"/>
      <c r="GZ205" s="1502"/>
      <c r="HA205" s="1502"/>
      <c r="HB205" s="1502"/>
      <c r="HC205" s="1502"/>
      <c r="HD205" s="1502"/>
      <c r="HE205" s="1502"/>
      <c r="HF205" s="1502"/>
      <c r="HG205" s="1502"/>
      <c r="HH205" s="1502"/>
      <c r="HI205" s="1502"/>
      <c r="HJ205" s="1502"/>
      <c r="HK205" s="1502"/>
      <c r="HL205" s="1502"/>
      <c r="HM205" s="1502"/>
      <c r="HN205" s="1502"/>
      <c r="HO205" s="1502"/>
      <c r="HP205" s="1502"/>
      <c r="HQ205" s="1502"/>
      <c r="HR205" s="1502"/>
      <c r="HS205" s="1502"/>
      <c r="HT205" s="1502"/>
      <c r="HU205" s="1502"/>
      <c r="HV205" s="1502"/>
      <c r="HW205" s="1502"/>
      <c r="HX205" s="1502"/>
      <c r="HY205" s="1502"/>
      <c r="HZ205" s="1502"/>
      <c r="IA205" s="1502"/>
      <c r="IB205" s="1502"/>
      <c r="IC205" s="1502"/>
      <c r="ID205" s="1502"/>
      <c r="IE205" s="1502"/>
      <c r="IF205" s="1502"/>
      <c r="IG205" s="1502"/>
      <c r="IH205" s="1502"/>
      <c r="II205" s="1502"/>
      <c r="IJ205" s="1502"/>
      <c r="IK205" s="1502"/>
      <c r="IL205" s="1502"/>
      <c r="IM205" s="1502"/>
      <c r="IN205" s="1502"/>
      <c r="IO205" s="1502"/>
      <c r="IP205" s="1502"/>
      <c r="IQ205" s="1502"/>
      <c r="IR205" s="1502"/>
      <c r="IS205" s="1502"/>
      <c r="IT205" s="1502"/>
      <c r="IU205" s="1502"/>
    </row>
    <row r="206" spans="1:255">
      <c r="A206" s="2093">
        <v>50</v>
      </c>
      <c r="B206" s="1484"/>
      <c r="C206" s="1484"/>
      <c r="D206" s="1484"/>
      <c r="E206" s="1826"/>
      <c r="F206" s="1483"/>
      <c r="G206" s="1484"/>
      <c r="H206" s="1484"/>
      <c r="I206" s="1484"/>
      <c r="J206" s="1484"/>
      <c r="K206" s="1798"/>
      <c r="L206" s="1798"/>
      <c r="M206" s="1837">
        <v>50</v>
      </c>
      <c r="N206" s="1483"/>
      <c r="O206" s="1798"/>
      <c r="P206" s="1798"/>
      <c r="Q206" s="1798"/>
      <c r="R206" s="1798">
        <f t="shared" si="3"/>
        <v>0</v>
      </c>
      <c r="S206" s="1837">
        <v>50</v>
      </c>
    </row>
    <row r="207" spans="1:255">
      <c r="A207" s="2093">
        <v>51</v>
      </c>
      <c r="B207" s="1484"/>
      <c r="C207" s="1484"/>
      <c r="D207" s="1484"/>
      <c r="E207" s="1826"/>
      <c r="F207" s="1483"/>
      <c r="G207" s="1484"/>
      <c r="H207" s="1484"/>
      <c r="I207" s="1484"/>
      <c r="J207" s="1484"/>
      <c r="K207" s="1798"/>
      <c r="L207" s="1798"/>
      <c r="M207" s="1837">
        <v>51</v>
      </c>
      <c r="N207" s="1483"/>
      <c r="O207" s="1798"/>
      <c r="P207" s="1798"/>
      <c r="Q207" s="1798"/>
      <c r="R207" s="1798">
        <f t="shared" si="3"/>
        <v>0</v>
      </c>
      <c r="S207" s="1837">
        <v>51</v>
      </c>
    </row>
    <row r="208" spans="1:255">
      <c r="A208" s="2093">
        <v>52</v>
      </c>
      <c r="B208" s="1484"/>
      <c r="C208" s="1484"/>
      <c r="D208" s="1484"/>
      <c r="E208" s="1826"/>
      <c r="F208" s="1483"/>
      <c r="G208" s="1484"/>
      <c r="H208" s="1484"/>
      <c r="I208" s="1484"/>
      <c r="J208" s="1484"/>
      <c r="K208" s="1798"/>
      <c r="L208" s="1798"/>
      <c r="M208" s="1837">
        <v>52</v>
      </c>
      <c r="N208" s="1483"/>
      <c r="O208" s="1798"/>
      <c r="P208" s="1798"/>
      <c r="Q208" s="1798"/>
      <c r="R208" s="1798">
        <f t="shared" si="3"/>
        <v>0</v>
      </c>
      <c r="S208" s="1837">
        <v>52</v>
      </c>
    </row>
    <row r="209" spans="1:19">
      <c r="A209" s="2093">
        <v>53</v>
      </c>
      <c r="B209" s="1484"/>
      <c r="C209" s="1484"/>
      <c r="D209" s="1484"/>
      <c r="E209" s="1826"/>
      <c r="F209" s="1483"/>
      <c r="G209" s="1484"/>
      <c r="H209" s="1484"/>
      <c r="I209" s="1484"/>
      <c r="J209" s="1484"/>
      <c r="K209" s="1798"/>
      <c r="L209" s="1798"/>
      <c r="M209" s="1837">
        <v>53</v>
      </c>
      <c r="N209" s="1483"/>
      <c r="O209" s="1798"/>
      <c r="P209" s="1798"/>
      <c r="Q209" s="1798"/>
      <c r="R209" s="1798">
        <f t="shared" si="3"/>
        <v>0</v>
      </c>
      <c r="S209" s="1837">
        <v>53</v>
      </c>
    </row>
    <row r="210" spans="1:19">
      <c r="A210" s="2093">
        <v>54</v>
      </c>
      <c r="B210" s="1484"/>
      <c r="C210" s="1484"/>
      <c r="D210" s="1484"/>
      <c r="E210" s="1826"/>
      <c r="F210" s="1483"/>
      <c r="G210" s="1484"/>
      <c r="H210" s="1484"/>
      <c r="I210" s="1484"/>
      <c r="J210" s="1484"/>
      <c r="K210" s="1798"/>
      <c r="L210" s="1798"/>
      <c r="M210" s="1837">
        <v>54</v>
      </c>
      <c r="N210" s="1483"/>
      <c r="O210" s="1798"/>
      <c r="P210" s="1798"/>
      <c r="Q210" s="1798"/>
      <c r="R210" s="1798">
        <f t="shared" si="3"/>
        <v>0</v>
      </c>
      <c r="S210" s="1837">
        <v>54</v>
      </c>
    </row>
    <row r="211" spans="1:19">
      <c r="A211" s="2093">
        <v>55</v>
      </c>
      <c r="B211" s="1484"/>
      <c r="C211" s="1484"/>
      <c r="D211" s="1484"/>
      <c r="E211" s="1826"/>
      <c r="F211" s="1483"/>
      <c r="G211" s="1484"/>
      <c r="H211" s="1484"/>
      <c r="I211" s="1484"/>
      <c r="J211" s="1484"/>
      <c r="K211" s="1798"/>
      <c r="L211" s="1798"/>
      <c r="M211" s="1837">
        <v>55</v>
      </c>
      <c r="N211" s="1483"/>
      <c r="O211" s="1798"/>
      <c r="P211" s="1798"/>
      <c r="Q211" s="1798"/>
      <c r="R211" s="1798">
        <f t="shared" si="3"/>
        <v>0</v>
      </c>
      <c r="S211" s="1837">
        <v>55</v>
      </c>
    </row>
    <row r="212" spans="1:19">
      <c r="A212" s="2093">
        <v>56</v>
      </c>
      <c r="B212" s="1484"/>
      <c r="C212" s="1484"/>
      <c r="D212" s="1484"/>
      <c r="E212" s="1826"/>
      <c r="F212" s="1483"/>
      <c r="G212" s="1484"/>
      <c r="H212" s="1484"/>
      <c r="I212" s="1484"/>
      <c r="J212" s="1484"/>
      <c r="K212" s="1798"/>
      <c r="L212" s="1798"/>
      <c r="M212" s="1837">
        <v>56</v>
      </c>
      <c r="N212" s="1483"/>
      <c r="O212" s="1798"/>
      <c r="P212" s="1798"/>
      <c r="Q212" s="1798"/>
      <c r="R212" s="1798">
        <f t="shared" si="3"/>
        <v>0</v>
      </c>
      <c r="S212" s="1837">
        <v>56</v>
      </c>
    </row>
    <row r="213" spans="1:19">
      <c r="A213" s="2093">
        <v>57</v>
      </c>
      <c r="B213" s="1484"/>
      <c r="C213" s="1484"/>
      <c r="D213" s="1484"/>
      <c r="E213" s="1826"/>
      <c r="F213" s="1483"/>
      <c r="G213" s="1484"/>
      <c r="H213" s="1484"/>
      <c r="I213" s="1484"/>
      <c r="J213" s="1484"/>
      <c r="K213" s="1798"/>
      <c r="L213" s="1798"/>
      <c r="M213" s="1837">
        <v>57</v>
      </c>
      <c r="N213" s="1483"/>
      <c r="O213" s="1798"/>
      <c r="P213" s="1798"/>
      <c r="Q213" s="1798"/>
      <c r="R213" s="1798">
        <f t="shared" si="3"/>
        <v>0</v>
      </c>
      <c r="S213" s="1837">
        <v>57</v>
      </c>
    </row>
    <row r="214" spans="1:19">
      <c r="A214" s="2093">
        <v>58</v>
      </c>
      <c r="B214" s="1484"/>
      <c r="C214" s="1484"/>
      <c r="D214" s="1484"/>
      <c r="E214" s="1826"/>
      <c r="F214" s="1483"/>
      <c r="G214" s="1484"/>
      <c r="H214" s="1484"/>
      <c r="I214" s="1484"/>
      <c r="J214" s="1484"/>
      <c r="K214" s="1798"/>
      <c r="L214" s="1798"/>
      <c r="M214" s="1837">
        <v>58</v>
      </c>
      <c r="N214" s="1483"/>
      <c r="O214" s="1798"/>
      <c r="P214" s="1798"/>
      <c r="Q214" s="1798"/>
      <c r="R214" s="1798">
        <f t="shared" si="3"/>
        <v>0</v>
      </c>
      <c r="S214" s="1837">
        <v>58</v>
      </c>
    </row>
    <row r="215" spans="1:19">
      <c r="A215" s="2093">
        <v>59</v>
      </c>
      <c r="B215" s="1484"/>
      <c r="C215" s="1484"/>
      <c r="D215" s="1484"/>
      <c r="E215" s="1826"/>
      <c r="F215" s="1483"/>
      <c r="G215" s="1484"/>
      <c r="H215" s="1484"/>
      <c r="I215" s="1484"/>
      <c r="J215" s="1484"/>
      <c r="K215" s="1798"/>
      <c r="L215" s="1798"/>
      <c r="M215" s="1837">
        <v>59</v>
      </c>
      <c r="N215" s="1483"/>
      <c r="O215" s="1798"/>
      <c r="P215" s="1798"/>
      <c r="Q215" s="1798"/>
      <c r="R215" s="1798">
        <f t="shared" si="3"/>
        <v>0</v>
      </c>
      <c r="S215" s="1837">
        <v>59</v>
      </c>
    </row>
    <row r="216" spans="1:19">
      <c r="A216" s="2093">
        <v>60</v>
      </c>
      <c r="B216" s="1484"/>
      <c r="C216" s="1484"/>
      <c r="D216" s="1484"/>
      <c r="E216" s="1826"/>
      <c r="F216" s="1483"/>
      <c r="G216" s="1484"/>
      <c r="H216" s="1484"/>
      <c r="I216" s="1484"/>
      <c r="J216" s="1484"/>
      <c r="K216" s="1798"/>
      <c r="L216" s="1798"/>
      <c r="M216" s="1837">
        <v>60</v>
      </c>
      <c r="N216" s="1483"/>
      <c r="O216" s="1798"/>
      <c r="P216" s="1798"/>
      <c r="Q216" s="1798"/>
      <c r="R216" s="1798">
        <f t="shared" si="3"/>
        <v>0</v>
      </c>
      <c r="S216" s="1837">
        <v>60</v>
      </c>
    </row>
    <row r="217" spans="1:19">
      <c r="A217" s="2093">
        <v>61</v>
      </c>
      <c r="B217" s="1484"/>
      <c r="C217" s="1484"/>
      <c r="D217" s="1484"/>
      <c r="E217" s="1826"/>
      <c r="F217" s="1483"/>
      <c r="G217" s="1484"/>
      <c r="H217" s="1484"/>
      <c r="I217" s="1484"/>
      <c r="J217" s="1484"/>
      <c r="K217" s="1798"/>
      <c r="L217" s="1798"/>
      <c r="M217" s="1837">
        <v>61</v>
      </c>
      <c r="N217" s="1483"/>
      <c r="O217" s="1798"/>
      <c r="P217" s="1798"/>
      <c r="Q217" s="1798"/>
      <c r="R217" s="1798">
        <f t="shared" si="3"/>
        <v>0</v>
      </c>
      <c r="S217" s="1837">
        <v>61</v>
      </c>
    </row>
    <row r="218" spans="1:19">
      <c r="A218" s="2093">
        <v>62</v>
      </c>
      <c r="B218" s="1484"/>
      <c r="C218" s="1484"/>
      <c r="D218" s="1484"/>
      <c r="E218" s="1826"/>
      <c r="F218" s="1483"/>
      <c r="G218" s="1484"/>
      <c r="H218" s="1484"/>
      <c r="I218" s="1484"/>
      <c r="J218" s="1484"/>
      <c r="K218" s="1798"/>
      <c r="L218" s="1798"/>
      <c r="M218" s="1837">
        <v>62</v>
      </c>
      <c r="N218" s="1483"/>
      <c r="O218" s="1798"/>
      <c r="P218" s="1798"/>
      <c r="Q218" s="1798"/>
      <c r="R218" s="1798">
        <f t="shared" si="3"/>
        <v>0</v>
      </c>
      <c r="S218" s="1837">
        <v>62</v>
      </c>
    </row>
    <row r="219" spans="1:19">
      <c r="A219" s="2093">
        <v>63</v>
      </c>
      <c r="B219" s="1484"/>
      <c r="C219" s="1484"/>
      <c r="D219" s="1484"/>
      <c r="E219" s="1826"/>
      <c r="F219" s="1483"/>
      <c r="G219" s="1484"/>
      <c r="H219" s="1484"/>
      <c r="I219" s="1484"/>
      <c r="J219" s="1484"/>
      <c r="K219" s="1798"/>
      <c r="L219" s="1798"/>
      <c r="M219" s="1837">
        <v>63</v>
      </c>
      <c r="N219" s="1483"/>
      <c r="O219" s="1798"/>
      <c r="P219" s="1798"/>
      <c r="Q219" s="1798"/>
      <c r="R219" s="1798">
        <f t="shared" si="3"/>
        <v>0</v>
      </c>
      <c r="S219" s="1837">
        <v>63</v>
      </c>
    </row>
    <row r="220" spans="1:19">
      <c r="A220" s="2093">
        <v>64</v>
      </c>
      <c r="B220" s="1484"/>
      <c r="C220" s="1484"/>
      <c r="D220" s="1484"/>
      <c r="E220" s="1826"/>
      <c r="F220" s="1483"/>
      <c r="G220" s="1484"/>
      <c r="H220" s="1484"/>
      <c r="I220" s="1484"/>
      <c r="J220" s="1484"/>
      <c r="K220" s="1798"/>
      <c r="L220" s="1798"/>
      <c r="M220" s="1837">
        <v>64</v>
      </c>
      <c r="N220" s="1483"/>
      <c r="O220" s="1798"/>
      <c r="P220" s="1798"/>
      <c r="Q220" s="1798"/>
      <c r="R220" s="1798">
        <f t="shared" si="3"/>
        <v>0</v>
      </c>
      <c r="S220" s="1837">
        <v>64</v>
      </c>
    </row>
    <row r="221" spans="1:19" ht="15.75" thickBot="1">
      <c r="A221" s="2089">
        <v>65</v>
      </c>
      <c r="B221" s="2181" t="s">
        <v>2319</v>
      </c>
      <c r="C221" s="2196"/>
      <c r="D221" s="2196"/>
      <c r="E221" s="2251"/>
      <c r="F221" s="2252"/>
      <c r="G221" s="2196"/>
      <c r="H221" s="2196"/>
      <c r="I221" s="2196"/>
      <c r="J221" s="1512">
        <f>SUM(J157:J220)</f>
        <v>0</v>
      </c>
      <c r="K221" s="2184">
        <f>SUM(K157:K220)</f>
        <v>0</v>
      </c>
      <c r="L221" s="2184">
        <f>SUM(L157:L220)</f>
        <v>0</v>
      </c>
      <c r="M221" s="2186">
        <v>65</v>
      </c>
      <c r="N221" s="1699"/>
      <c r="O221" s="2185">
        <f>SUM(O157:O220)</f>
        <v>0</v>
      </c>
      <c r="P221" s="2185">
        <f>SUM(P157:P220)</f>
        <v>0</v>
      </c>
      <c r="Q221" s="2185">
        <f>SUM(Q157:Q220)</f>
        <v>0</v>
      </c>
      <c r="R221" s="2185">
        <f>SUM(R157:R220)</f>
        <v>0</v>
      </c>
      <c r="S221" s="2186">
        <v>65</v>
      </c>
    </row>
    <row r="222" spans="1:19">
      <c r="A222" s="1753"/>
      <c r="B222" s="1753"/>
      <c r="C222" s="1524"/>
      <c r="D222" s="1524"/>
      <c r="E222" s="1524"/>
      <c r="F222" s="1524"/>
      <c r="G222" s="1524"/>
      <c r="H222" s="1524"/>
      <c r="I222" s="1524"/>
      <c r="J222" s="1732"/>
      <c r="K222" s="1816"/>
      <c r="L222" s="1816"/>
      <c r="M222" s="1753"/>
      <c r="N222" s="1732"/>
      <c r="O222" s="2200"/>
      <c r="P222" s="2200"/>
      <c r="Q222" s="2200"/>
      <c r="R222" s="2200"/>
      <c r="S222" s="1753"/>
    </row>
    <row r="223" spans="1:19">
      <c r="A223" s="2654" t="s">
        <v>4659</v>
      </c>
      <c r="B223" s="2587"/>
      <c r="C223" s="2587"/>
      <c r="D223" s="1517"/>
      <c r="E223" s="1517"/>
      <c r="F223" s="2654" t="s">
        <v>4659</v>
      </c>
      <c r="G223" s="2587"/>
      <c r="H223" s="2587"/>
      <c r="I223" s="2389"/>
      <c r="J223" s="1502"/>
      <c r="K223" s="1502"/>
      <c r="L223" s="1502"/>
      <c r="M223" s="1502"/>
      <c r="N223" s="2654" t="s">
        <v>4659</v>
      </c>
      <c r="O223" s="1502"/>
      <c r="P223" s="1502"/>
      <c r="Q223" s="1502"/>
      <c r="R223" s="1502"/>
      <c r="S223" s="1502"/>
    </row>
    <row r="224" spans="1:19">
      <c r="A224" s="1517" t="s">
        <v>1402</v>
      </c>
      <c r="B224" s="1517"/>
      <c r="C224" s="1517"/>
      <c r="D224" s="1517"/>
      <c r="E224" s="1517"/>
      <c r="F224" s="1517" t="s">
        <v>1403</v>
      </c>
      <c r="G224" s="1517"/>
      <c r="H224" s="1517"/>
      <c r="I224" s="1517"/>
      <c r="J224" s="2242"/>
      <c r="K224" s="2242"/>
      <c r="L224" s="2242"/>
      <c r="M224" s="1517"/>
      <c r="N224" s="1517" t="s">
        <v>1404</v>
      </c>
      <c r="O224" s="1517"/>
      <c r="P224" s="2242"/>
      <c r="Q224" s="2242"/>
      <c r="R224" s="2242"/>
      <c r="S224" s="1517"/>
    </row>
    <row r="225" spans="1:19">
      <c r="A225" s="1524"/>
      <c r="B225" s="1524"/>
      <c r="C225" s="1524"/>
      <c r="D225" s="1524"/>
      <c r="E225" s="1524"/>
      <c r="F225" s="1524"/>
      <c r="G225" s="1524"/>
      <c r="H225" s="1524"/>
      <c r="I225" s="1524"/>
      <c r="J225" s="1524"/>
      <c r="K225" s="1524"/>
      <c r="L225" s="1524"/>
      <c r="M225" s="1524"/>
      <c r="N225" s="1524"/>
      <c r="O225" s="1524"/>
      <c r="P225" s="1524"/>
      <c r="Q225" s="1524"/>
      <c r="R225" s="1524"/>
      <c r="S225" s="1524"/>
    </row>
    <row r="226" spans="1:19">
      <c r="A226" s="1524"/>
      <c r="B226" s="1524"/>
      <c r="C226" s="1524"/>
      <c r="D226" s="1524"/>
      <c r="E226" s="1524"/>
      <c r="F226" s="1524"/>
      <c r="G226" s="1524"/>
      <c r="H226" s="1524"/>
      <c r="I226" s="1524"/>
      <c r="J226" s="1524"/>
      <c r="K226" s="1524"/>
      <c r="L226" s="1524"/>
      <c r="M226" s="1524"/>
      <c r="N226" s="1524"/>
      <c r="O226" s="1524"/>
      <c r="P226" s="1524"/>
      <c r="Q226" s="1524"/>
      <c r="R226" s="1524"/>
      <c r="S226" s="1524"/>
    </row>
    <row r="227" spans="1:19">
      <c r="A227" s="1524"/>
      <c r="B227" s="1524"/>
      <c r="C227" s="1524"/>
      <c r="D227" s="1524"/>
      <c r="E227" s="1524"/>
      <c r="F227" s="1524"/>
      <c r="G227" s="1524"/>
      <c r="H227" s="1524"/>
      <c r="I227" s="1524"/>
      <c r="J227" s="1524"/>
      <c r="K227" s="1524"/>
      <c r="L227" s="1524"/>
      <c r="M227" s="1524"/>
      <c r="N227" s="1524"/>
      <c r="O227" s="1524"/>
      <c r="P227" s="1524"/>
      <c r="Q227" s="1524"/>
      <c r="R227" s="1524"/>
      <c r="S227" s="1524"/>
    </row>
    <row r="228" spans="1:19">
      <c r="A228" s="1524"/>
      <c r="B228" s="1524"/>
      <c r="C228" s="1524"/>
      <c r="D228" s="1524"/>
      <c r="E228" s="1524"/>
      <c r="F228" s="1524"/>
      <c r="G228" s="1524"/>
      <c r="H228" s="1524"/>
      <c r="I228" s="1524"/>
      <c r="J228" s="1524"/>
      <c r="K228" s="1524"/>
      <c r="L228" s="1524"/>
      <c r="M228" s="1524"/>
      <c r="N228" s="1524"/>
      <c r="O228" s="1524"/>
      <c r="P228" s="1524"/>
      <c r="Q228" s="1524"/>
      <c r="R228" s="1524"/>
      <c r="S228" s="1524"/>
    </row>
    <row r="229" spans="1:19">
      <c r="A229" s="1524"/>
      <c r="B229" s="1524"/>
      <c r="C229" s="1524"/>
      <c r="D229" s="1524"/>
      <c r="E229" s="1524"/>
      <c r="F229" s="1524"/>
      <c r="G229" s="1524"/>
      <c r="H229" s="1524"/>
      <c r="I229" s="1524"/>
      <c r="J229" s="1524"/>
      <c r="K229" s="1524"/>
      <c r="L229" s="1524"/>
      <c r="M229" s="1524"/>
      <c r="N229" s="1524"/>
      <c r="O229" s="1524"/>
      <c r="P229" s="1524"/>
      <c r="Q229" s="1524"/>
      <c r="R229" s="1524"/>
      <c r="S229" s="1524"/>
    </row>
    <row r="230" spans="1:19">
      <c r="A230" s="1524"/>
      <c r="B230" s="1524"/>
      <c r="C230" s="1524"/>
      <c r="D230" s="1524"/>
      <c r="E230" s="1524"/>
      <c r="F230" s="1524"/>
      <c r="G230" s="1524"/>
      <c r="H230" s="1524"/>
      <c r="I230" s="1524"/>
      <c r="J230" s="1524"/>
      <c r="K230" s="1524"/>
      <c r="L230" s="1524"/>
      <c r="M230" s="1524"/>
      <c r="N230" s="1524"/>
      <c r="O230" s="1524"/>
      <c r="P230" s="1524"/>
      <c r="Q230" s="1524"/>
      <c r="R230" s="1524"/>
      <c r="S230" s="1524"/>
    </row>
    <row r="231" spans="1:19">
      <c r="A231" s="1524"/>
      <c r="B231" s="1524"/>
      <c r="C231" s="1524"/>
      <c r="D231" s="1524"/>
      <c r="E231" s="1524"/>
      <c r="F231" s="1524"/>
      <c r="G231" s="1524"/>
      <c r="H231" s="1524"/>
      <c r="I231" s="1524"/>
      <c r="J231" s="1524"/>
      <c r="K231" s="1524"/>
      <c r="L231" s="1524"/>
      <c r="M231" s="1524"/>
      <c r="N231" s="1524"/>
      <c r="O231" s="1524"/>
      <c r="P231" s="1524"/>
      <c r="Q231" s="1524"/>
      <c r="R231" s="1524"/>
      <c r="S231" s="1524"/>
    </row>
    <row r="232" spans="1:19">
      <c r="A232" s="1524"/>
      <c r="B232" s="1524"/>
      <c r="C232" s="1524"/>
      <c r="D232" s="1524"/>
      <c r="E232" s="1524"/>
      <c r="F232" s="1524"/>
      <c r="G232" s="1524"/>
      <c r="H232" s="1524"/>
      <c r="I232" s="1524"/>
      <c r="J232" s="1524"/>
      <c r="K232" s="1524"/>
      <c r="L232" s="1524"/>
      <c r="M232" s="1524"/>
      <c r="N232" s="1524"/>
      <c r="O232" s="1524"/>
      <c r="P232" s="1524"/>
      <c r="Q232" s="1524"/>
      <c r="R232" s="1524"/>
      <c r="S232" s="1524"/>
    </row>
    <row r="233" spans="1:19">
      <c r="A233" s="1524"/>
      <c r="B233" s="1524"/>
      <c r="C233" s="1524"/>
      <c r="D233" s="1524"/>
      <c r="E233" s="1524"/>
      <c r="F233" s="1524"/>
      <c r="G233" s="1524"/>
      <c r="H233" s="1524"/>
      <c r="I233" s="1524"/>
      <c r="J233" s="1524"/>
      <c r="K233" s="1524"/>
      <c r="L233" s="1524"/>
      <c r="M233" s="1524"/>
      <c r="N233" s="1524"/>
      <c r="O233" s="1524"/>
      <c r="P233" s="1524"/>
      <c r="Q233" s="1524"/>
      <c r="R233" s="1524"/>
      <c r="S233" s="1524"/>
    </row>
    <row r="234" spans="1:19">
      <c r="A234" s="1524"/>
      <c r="B234" s="1524"/>
      <c r="C234" s="1524"/>
      <c r="D234" s="1524"/>
      <c r="E234" s="1524"/>
      <c r="F234" s="1524"/>
      <c r="G234" s="1524"/>
      <c r="H234" s="1524"/>
      <c r="I234" s="1524"/>
      <c r="J234" s="1524"/>
      <c r="K234" s="1524"/>
      <c r="L234" s="1524"/>
      <c r="M234" s="1524"/>
      <c r="N234" s="1524"/>
      <c r="O234" s="1524"/>
      <c r="P234" s="1524"/>
      <c r="Q234" s="1524"/>
      <c r="R234" s="1524"/>
      <c r="S234" s="1524"/>
    </row>
    <row r="235" spans="1:19">
      <c r="A235" s="1524"/>
      <c r="B235" s="1524"/>
      <c r="C235" s="1524"/>
      <c r="D235" s="1524"/>
      <c r="E235" s="1524"/>
      <c r="F235" s="1524"/>
      <c r="G235" s="1524"/>
      <c r="H235" s="1524"/>
      <c r="I235" s="1524"/>
      <c r="J235" s="1524"/>
      <c r="K235" s="1524"/>
      <c r="L235" s="1524"/>
      <c r="M235" s="1524"/>
      <c r="N235" s="1524"/>
      <c r="O235" s="1524"/>
      <c r="P235" s="1524"/>
      <c r="Q235" s="1524"/>
      <c r="R235" s="1524"/>
      <c r="S235" s="1524"/>
    </row>
    <row r="236" spans="1:19">
      <c r="A236" s="1524"/>
      <c r="B236" s="1524"/>
      <c r="C236" s="1524"/>
      <c r="D236" s="1524"/>
      <c r="E236" s="1524"/>
      <c r="F236" s="1524"/>
      <c r="G236" s="1524"/>
      <c r="H236" s="1524"/>
      <c r="I236" s="1524"/>
      <c r="J236" s="1524"/>
      <c r="K236" s="1524"/>
      <c r="L236" s="1524"/>
      <c r="M236" s="1524"/>
      <c r="N236" s="1524"/>
      <c r="O236" s="1524"/>
      <c r="P236" s="1524"/>
      <c r="Q236" s="1524"/>
      <c r="R236" s="1524"/>
      <c r="S236" s="1524"/>
    </row>
    <row r="237" spans="1:19">
      <c r="A237" s="1524"/>
      <c r="B237" s="1524"/>
      <c r="C237" s="1524"/>
      <c r="D237" s="1524"/>
      <c r="E237" s="1524"/>
      <c r="F237" s="1524"/>
      <c r="G237" s="1524"/>
      <c r="H237" s="1524"/>
      <c r="I237" s="1524"/>
      <c r="J237" s="1524"/>
      <c r="K237" s="1524"/>
      <c r="L237" s="1524"/>
      <c r="M237" s="1524"/>
      <c r="N237" s="1524"/>
      <c r="O237" s="1524"/>
      <c r="P237" s="1524"/>
      <c r="Q237" s="1524"/>
      <c r="R237" s="1524"/>
      <c r="S237" s="1524"/>
    </row>
    <row r="238" spans="1:19">
      <c r="A238" s="1524"/>
      <c r="B238" s="1524"/>
      <c r="C238" s="1524"/>
      <c r="D238" s="1524"/>
      <c r="E238" s="1524"/>
      <c r="F238" s="1524"/>
      <c r="G238" s="1524"/>
      <c r="H238" s="1524"/>
      <c r="I238" s="1524"/>
      <c r="J238" s="1524"/>
      <c r="K238" s="1524"/>
      <c r="L238" s="1524"/>
      <c r="M238" s="1524"/>
      <c r="N238" s="1524"/>
      <c r="O238" s="1524"/>
      <c r="P238" s="1524"/>
      <c r="Q238" s="1524"/>
      <c r="R238" s="1524"/>
      <c r="S238" s="1524"/>
    </row>
  </sheetData>
  <mergeCells count="74">
    <mergeCell ref="N49:O49"/>
    <mergeCell ref="N50:O50"/>
    <mergeCell ref="N51:O51"/>
    <mergeCell ref="N52:O52"/>
    <mergeCell ref="N45:O45"/>
    <mergeCell ref="N46:O46"/>
    <mergeCell ref="N47:O47"/>
    <mergeCell ref="N48:O48"/>
    <mergeCell ref="F45:G45"/>
    <mergeCell ref="F46:G46"/>
    <mergeCell ref="F47:G47"/>
    <mergeCell ref="F48:G48"/>
    <mergeCell ref="F49:G49"/>
    <mergeCell ref="F50:G50"/>
    <mergeCell ref="F51:G51"/>
    <mergeCell ref="F52:G52"/>
    <mergeCell ref="N31:O31"/>
    <mergeCell ref="N27:S27"/>
    <mergeCell ref="N37:O37"/>
    <mergeCell ref="N36:O36"/>
    <mergeCell ref="N35:O35"/>
    <mergeCell ref="N34:O34"/>
    <mergeCell ref="N33:O33"/>
    <mergeCell ref="N32:O32"/>
    <mergeCell ref="N43:O43"/>
    <mergeCell ref="N42:O42"/>
    <mergeCell ref="N41:O41"/>
    <mergeCell ref="N40:O40"/>
    <mergeCell ref="N39:O39"/>
    <mergeCell ref="N38:O38"/>
    <mergeCell ref="F53:G53"/>
    <mergeCell ref="F54:G54"/>
    <mergeCell ref="N28:O28"/>
    <mergeCell ref="N29:O29"/>
    <mergeCell ref="N30:O30"/>
    <mergeCell ref="N54:O54"/>
    <mergeCell ref="N53:O53"/>
    <mergeCell ref="N44:O44"/>
    <mergeCell ref="F39:G39"/>
    <mergeCell ref="F40:G40"/>
    <mergeCell ref="F41:G41"/>
    <mergeCell ref="F42:G42"/>
    <mergeCell ref="F43:G43"/>
    <mergeCell ref="F44:G44"/>
    <mergeCell ref="F38:G38"/>
    <mergeCell ref="F35:G35"/>
    <mergeCell ref="F36:G36"/>
    <mergeCell ref="F27:G27"/>
    <mergeCell ref="F28:G28"/>
    <mergeCell ref="F29:G29"/>
    <mergeCell ref="F30:G30"/>
    <mergeCell ref="F31:G31"/>
    <mergeCell ref="N4:S4"/>
    <mergeCell ref="N5:S5"/>
    <mergeCell ref="A73:E73"/>
    <mergeCell ref="A74:E74"/>
    <mergeCell ref="F73:M73"/>
    <mergeCell ref="F74:M74"/>
    <mergeCell ref="N73:S73"/>
    <mergeCell ref="N74:S74"/>
    <mergeCell ref="F37:G37"/>
    <mergeCell ref="F4:M4"/>
    <mergeCell ref="A4:E4"/>
    <mergeCell ref="A5:E5"/>
    <mergeCell ref="F5:M5"/>
    <mergeCell ref="F32:G32"/>
    <mergeCell ref="F33:G33"/>
    <mergeCell ref="F34:G34"/>
    <mergeCell ref="A150:E150"/>
    <mergeCell ref="F150:M150"/>
    <mergeCell ref="N150:S150"/>
    <mergeCell ref="A151:E151"/>
    <mergeCell ref="F151:M151"/>
    <mergeCell ref="N151:S151"/>
  </mergeCells>
  <printOptions horizontalCentered="1" verticalCentered="1"/>
  <pageMargins left="0" right="0" top="0" bottom="0" header="0" footer="0"/>
  <pageSetup scale="61" fitToWidth="3" fitToHeight="3" pageOrder="overThenDown" orientation="portrait" horizontalDpi="300" verticalDpi="300" r:id="rId1"/>
  <headerFooter alignWithMargins="0"/>
  <rowBreaks count="2" manualBreakCount="2">
    <brk id="68" max="16383" man="1"/>
    <brk id="147" max="18" man="1"/>
  </rowBreaks>
  <colBreaks count="3" manualBreakCount="3">
    <brk id="5" max="1048575" man="1"/>
    <brk id="13" max="1048575" man="1"/>
    <brk id="19" max="1048575" man="1"/>
  </colBreaks>
  <ignoredErrors>
    <ignoredError sqref="R37" formula="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62"/>
  <sheetViews>
    <sheetView view="pageBreakPreview" zoomScale="80" zoomScaleNormal="100" zoomScaleSheetLayoutView="80" workbookViewId="0">
      <selection activeCell="C3" sqref="C3"/>
    </sheetView>
  </sheetViews>
  <sheetFormatPr defaultRowHeight="15"/>
  <cols>
    <col min="1" max="1" width="4" style="1524" customWidth="1"/>
    <col min="2" max="2" width="44.88671875" style="1524" customWidth="1"/>
    <col min="3" max="3" width="19.88671875" style="1524" customWidth="1"/>
    <col min="4" max="4" width="18" style="1524" bestFit="1" customWidth="1"/>
    <col min="5" max="5" width="18.6640625" style="1524" bestFit="1" customWidth="1"/>
    <col min="6" max="6" width="19.6640625" style="1524" customWidth="1"/>
    <col min="7" max="16384" width="8.88671875" style="1524"/>
  </cols>
  <sheetData>
    <row r="1" spans="1:6" ht="15.75" thickBot="1"/>
    <row r="2" spans="1:6" ht="15.75" thickTop="1">
      <c r="A2" s="1724" t="s">
        <v>3272</v>
      </c>
      <c r="B2" s="1725"/>
      <c r="C2" s="1726" t="s">
        <v>3273</v>
      </c>
      <c r="D2" s="1727" t="s">
        <v>1787</v>
      </c>
      <c r="E2" s="1730" t="s">
        <v>1788</v>
      </c>
      <c r="F2" s="1729"/>
    </row>
    <row r="3" spans="1:6">
      <c r="A3" s="1731" t="str">
        <f>'Data Sheet'!$C$25</f>
        <v xml:space="preserve">Niagara Mohawk Power Corporation </v>
      </c>
      <c r="B3" s="1481"/>
      <c r="C3" s="1732" t="s">
        <v>3274</v>
      </c>
      <c r="D3" s="1510" t="s">
        <v>3292</v>
      </c>
      <c r="E3" s="1735"/>
      <c r="F3" s="1734"/>
    </row>
    <row r="4" spans="1:6">
      <c r="A4" s="1736" t="s">
        <v>3275</v>
      </c>
      <c r="B4" s="1481"/>
      <c r="C4" s="1732" t="s">
        <v>3276</v>
      </c>
      <c r="D4" s="1540" t="str">
        <f>'Data Sheet'!$C$40</f>
        <v>April 12, 2018</v>
      </c>
      <c r="E4" s="3499" t="str">
        <f>'Data Sheet'!$C$38</f>
        <v>December 31, 2017</v>
      </c>
      <c r="F4" s="1738"/>
    </row>
    <row r="5" spans="1:6">
      <c r="A5" s="2057" t="s">
        <v>4046</v>
      </c>
      <c r="B5" s="1740"/>
      <c r="C5" s="1740"/>
      <c r="D5" s="1740"/>
      <c r="E5" s="1740"/>
      <c r="F5" s="1742"/>
    </row>
    <row r="6" spans="1:6">
      <c r="A6" s="1743" t="s">
        <v>4047</v>
      </c>
      <c r="B6" s="1744"/>
      <c r="C6" s="1732"/>
      <c r="D6" s="1732"/>
      <c r="E6" s="1518"/>
      <c r="F6" s="1734"/>
    </row>
    <row r="7" spans="1:6">
      <c r="A7" s="1743" t="s">
        <v>4048</v>
      </c>
      <c r="B7" s="1744"/>
      <c r="C7" s="1732"/>
      <c r="D7" s="1732"/>
      <c r="E7" s="1732"/>
      <c r="F7" s="1734"/>
    </row>
    <row r="8" spans="1:6">
      <c r="A8" s="1743" t="s">
        <v>4049</v>
      </c>
      <c r="B8" s="1744"/>
      <c r="C8" s="1744"/>
      <c r="D8" s="1744"/>
      <c r="E8" s="1744"/>
      <c r="F8" s="1745"/>
    </row>
    <row r="9" spans="1:6">
      <c r="A9" s="1743" t="s">
        <v>4050</v>
      </c>
      <c r="B9" s="1744"/>
      <c r="C9" s="1744"/>
      <c r="D9" s="1744"/>
      <c r="E9" s="1744"/>
      <c r="F9" s="1745"/>
    </row>
    <row r="10" spans="1:6">
      <c r="A10" s="1743" t="s">
        <v>4051</v>
      </c>
      <c r="B10" s="1744"/>
      <c r="C10" s="1744"/>
      <c r="D10" s="1744"/>
      <c r="E10" s="1744"/>
      <c r="F10" s="1745"/>
    </row>
    <row r="11" spans="1:6">
      <c r="A11" s="1743" t="s">
        <v>4052</v>
      </c>
      <c r="B11" s="1744"/>
      <c r="C11" s="1744"/>
      <c r="D11" s="1744"/>
      <c r="E11" s="1744"/>
      <c r="F11" s="1745"/>
    </row>
    <row r="12" spans="1:6">
      <c r="A12" s="1743" t="s">
        <v>4053</v>
      </c>
      <c r="B12" s="1744"/>
      <c r="C12" s="1744"/>
      <c r="D12" s="1744"/>
      <c r="E12" s="1744"/>
      <c r="F12" s="1745"/>
    </row>
    <row r="13" spans="1:6">
      <c r="A13" s="1743" t="s">
        <v>4054</v>
      </c>
      <c r="B13" s="1744"/>
      <c r="C13" s="1744"/>
      <c r="D13" s="1744"/>
      <c r="E13" s="1744"/>
      <c r="F13" s="1745"/>
    </row>
    <row r="14" spans="1:6">
      <c r="A14" s="1743" t="s">
        <v>4055</v>
      </c>
      <c r="B14" s="1744"/>
      <c r="C14" s="1744"/>
      <c r="D14" s="1744"/>
      <c r="E14" s="1744"/>
      <c r="F14" s="1745"/>
    </row>
    <row r="15" spans="1:6">
      <c r="A15" s="1743" t="s">
        <v>4056</v>
      </c>
      <c r="B15" s="1744"/>
      <c r="C15" s="1744"/>
      <c r="D15" s="1744"/>
      <c r="E15" s="1744"/>
      <c r="F15" s="1745"/>
    </row>
    <row r="16" spans="1:6">
      <c r="A16" s="1743" t="s">
        <v>4057</v>
      </c>
      <c r="B16" s="1744"/>
      <c r="C16" s="1744"/>
      <c r="D16" s="1744"/>
      <c r="E16" s="1744"/>
      <c r="F16" s="1745"/>
    </row>
    <row r="17" spans="1:6">
      <c r="A17" s="2058" t="s">
        <v>1714</v>
      </c>
      <c r="B17" s="1749" t="s">
        <v>4058</v>
      </c>
      <c r="C17" s="1755" t="s">
        <v>3575</v>
      </c>
      <c r="D17" s="2059" t="s">
        <v>4059</v>
      </c>
      <c r="E17" s="1755" t="s">
        <v>4060</v>
      </c>
      <c r="F17" s="2253" t="s">
        <v>4061</v>
      </c>
    </row>
    <row r="18" spans="1:6">
      <c r="A18" s="1752" t="s">
        <v>1717</v>
      </c>
      <c r="B18" s="2063" t="s">
        <v>4062</v>
      </c>
      <c r="C18" s="1759" t="s">
        <v>3585</v>
      </c>
      <c r="D18" s="1759" t="s">
        <v>4063</v>
      </c>
      <c r="E18" s="1759" t="s">
        <v>4064</v>
      </c>
      <c r="F18" s="2062"/>
    </row>
    <row r="19" spans="1:6">
      <c r="A19" s="2064"/>
      <c r="B19" s="1758" t="s">
        <v>3005</v>
      </c>
      <c r="C19" s="1759" t="s">
        <v>3006</v>
      </c>
      <c r="D19" s="1759" t="s">
        <v>3007</v>
      </c>
      <c r="E19" s="1759" t="s">
        <v>3008</v>
      </c>
      <c r="F19" s="2062" t="s">
        <v>2334</v>
      </c>
    </row>
    <row r="20" spans="1:6">
      <c r="A20" s="2065">
        <v>1</v>
      </c>
      <c r="B20" s="1771" t="s">
        <v>5260</v>
      </c>
      <c r="C20" s="1773" t="s">
        <v>5264</v>
      </c>
      <c r="D20" s="1773" t="s">
        <v>5265</v>
      </c>
      <c r="E20" s="2904">
        <v>43780351</v>
      </c>
      <c r="F20" s="2905">
        <v>177900691</v>
      </c>
    </row>
    <row r="21" spans="1:6">
      <c r="A21" s="2065">
        <v>2</v>
      </c>
      <c r="B21" s="1771" t="s">
        <v>5261</v>
      </c>
      <c r="C21" s="1773" t="s">
        <v>5264</v>
      </c>
      <c r="D21" s="1773" t="s">
        <v>5265</v>
      </c>
      <c r="E21" s="1778"/>
      <c r="F21" s="1779"/>
    </row>
    <row r="22" spans="1:6">
      <c r="A22" s="2065">
        <v>3</v>
      </c>
      <c r="B22" s="1771" t="s">
        <v>5262</v>
      </c>
      <c r="C22" s="1773" t="s">
        <v>5264</v>
      </c>
      <c r="D22" s="1773" t="s">
        <v>5265</v>
      </c>
      <c r="E22" s="1784">
        <v>-4794955</v>
      </c>
      <c r="F22" s="1785">
        <v>-12101830</v>
      </c>
    </row>
    <row r="23" spans="1:6">
      <c r="A23" s="2065">
        <v>4</v>
      </c>
      <c r="B23" s="2797" t="s">
        <v>5263</v>
      </c>
      <c r="C23" s="1773" t="s">
        <v>5264</v>
      </c>
      <c r="D23" s="1773" t="s">
        <v>5265</v>
      </c>
      <c r="E23" s="1784">
        <v>210029</v>
      </c>
      <c r="F23" s="1785">
        <v>3211941</v>
      </c>
    </row>
    <row r="24" spans="1:6">
      <c r="A24" s="2065">
        <v>5</v>
      </c>
      <c r="B24" s="1771"/>
      <c r="C24" s="1772"/>
      <c r="D24" s="1784"/>
      <c r="E24" s="1784"/>
      <c r="F24" s="1785"/>
    </row>
    <row r="25" spans="1:6">
      <c r="A25" s="2065">
        <v>6</v>
      </c>
      <c r="B25" s="1771"/>
      <c r="C25" s="1772"/>
      <c r="D25" s="1790"/>
      <c r="E25" s="1790"/>
      <c r="F25" s="1791"/>
    </row>
    <row r="26" spans="1:6">
      <c r="A26" s="2065">
        <v>7</v>
      </c>
      <c r="B26" s="1771"/>
      <c r="C26" s="1772"/>
      <c r="D26" s="1794"/>
      <c r="E26" s="1794"/>
      <c r="F26" s="1795"/>
    </row>
    <row r="27" spans="1:6">
      <c r="A27" s="2065">
        <v>8</v>
      </c>
      <c r="B27" s="1771"/>
      <c r="C27" s="1772"/>
      <c r="D27" s="1784"/>
      <c r="E27" s="1778"/>
      <c r="F27" s="1779"/>
    </row>
    <row r="28" spans="1:6">
      <c r="A28" s="2065">
        <v>9</v>
      </c>
      <c r="B28" s="1771"/>
      <c r="C28" s="1772"/>
      <c r="D28" s="1784"/>
      <c r="E28" s="1784"/>
      <c r="F28" s="1785"/>
    </row>
    <row r="29" spans="1:6">
      <c r="A29" s="2065">
        <v>10</v>
      </c>
      <c r="B29" s="1771"/>
      <c r="C29" s="1772"/>
      <c r="D29" s="1784"/>
      <c r="E29" s="1784"/>
      <c r="F29" s="1785"/>
    </row>
    <row r="30" spans="1:6">
      <c r="A30" s="2065">
        <v>11</v>
      </c>
      <c r="B30" s="1771"/>
      <c r="C30" s="1772"/>
      <c r="D30" s="1784"/>
      <c r="E30" s="1784"/>
      <c r="F30" s="1785"/>
    </row>
    <row r="31" spans="1:6">
      <c r="A31" s="2065">
        <v>12</v>
      </c>
      <c r="B31" s="1771"/>
      <c r="C31" s="1772"/>
      <c r="D31" s="1784"/>
      <c r="E31" s="1784"/>
      <c r="F31" s="1785"/>
    </row>
    <row r="32" spans="1:6">
      <c r="A32" s="2065">
        <v>13</v>
      </c>
      <c r="B32" s="1771"/>
      <c r="C32" s="1772"/>
      <c r="D32" s="1784"/>
      <c r="E32" s="1784"/>
      <c r="F32" s="1785"/>
    </row>
    <row r="33" spans="1:6">
      <c r="A33" s="2065">
        <v>14</v>
      </c>
      <c r="B33" s="1771"/>
      <c r="C33" s="1772"/>
      <c r="D33" s="1784"/>
      <c r="E33" s="1784"/>
      <c r="F33" s="1785"/>
    </row>
    <row r="34" spans="1:6">
      <c r="A34" s="2065">
        <v>15</v>
      </c>
      <c r="B34" s="1771"/>
      <c r="C34" s="1772"/>
      <c r="D34" s="1784"/>
      <c r="E34" s="1784"/>
      <c r="F34" s="1785"/>
    </row>
    <row r="35" spans="1:6">
      <c r="A35" s="2065">
        <v>16</v>
      </c>
      <c r="B35" s="1771"/>
      <c r="C35" s="1772"/>
      <c r="D35" s="1800"/>
      <c r="E35" s="1800"/>
      <c r="F35" s="1801"/>
    </row>
    <row r="36" spans="1:6">
      <c r="A36" s="2065">
        <v>17</v>
      </c>
      <c r="B36" s="1771"/>
      <c r="C36" s="1772"/>
      <c r="D36" s="1800"/>
      <c r="E36" s="1800"/>
      <c r="F36" s="1801"/>
    </row>
    <row r="37" spans="1:6">
      <c r="A37" s="2065">
        <v>18</v>
      </c>
      <c r="B37" s="1771"/>
      <c r="C37" s="1772"/>
      <c r="D37" s="1784"/>
      <c r="E37" s="1784"/>
      <c r="F37" s="1785"/>
    </row>
    <row r="38" spans="1:6">
      <c r="A38" s="2065">
        <v>19</v>
      </c>
      <c r="B38" s="1771"/>
      <c r="C38" s="1772"/>
      <c r="D38" s="1784"/>
      <c r="E38" s="1784"/>
      <c r="F38" s="1785"/>
    </row>
    <row r="39" spans="1:6">
      <c r="A39" s="2065">
        <v>20</v>
      </c>
      <c r="B39" s="1771"/>
      <c r="C39" s="1772"/>
      <c r="D39" s="1784"/>
      <c r="E39" s="1784"/>
      <c r="F39" s="1785"/>
    </row>
    <row r="40" spans="1:6">
      <c r="A40" s="2065">
        <v>21</v>
      </c>
      <c r="B40" s="1771"/>
      <c r="C40" s="1773"/>
      <c r="D40" s="1800"/>
      <c r="E40" s="1800"/>
      <c r="F40" s="1801"/>
    </row>
    <row r="41" spans="1:6">
      <c r="A41" s="2065">
        <v>22</v>
      </c>
      <c r="B41" s="1771"/>
      <c r="C41" s="1772"/>
      <c r="D41" s="1784"/>
      <c r="E41" s="1784"/>
      <c r="F41" s="1785"/>
    </row>
    <row r="42" spans="1:6">
      <c r="A42" s="2065">
        <v>23</v>
      </c>
      <c r="B42" s="1771"/>
      <c r="C42" s="1772"/>
      <c r="D42" s="1784"/>
      <c r="E42" s="1784"/>
      <c r="F42" s="1785"/>
    </row>
    <row r="43" spans="1:6">
      <c r="A43" s="2065">
        <v>24</v>
      </c>
      <c r="B43" s="1771"/>
      <c r="C43" s="1772"/>
      <c r="D43" s="1800"/>
      <c r="E43" s="1800"/>
      <c r="F43" s="1801"/>
    </row>
    <row r="44" spans="1:6">
      <c r="A44" s="2065">
        <v>25</v>
      </c>
      <c r="B44" s="1771"/>
      <c r="C44" s="1772"/>
      <c r="D44" s="1784"/>
      <c r="E44" s="1784"/>
      <c r="F44" s="1785"/>
    </row>
    <row r="45" spans="1:6">
      <c r="A45" s="2065">
        <v>26</v>
      </c>
      <c r="B45" s="1771"/>
      <c r="C45" s="1772"/>
      <c r="D45" s="1784"/>
      <c r="E45" s="1784"/>
      <c r="F45" s="1785"/>
    </row>
    <row r="46" spans="1:6">
      <c r="A46" s="2065">
        <v>27</v>
      </c>
      <c r="B46" s="1771"/>
      <c r="C46" s="1772"/>
      <c r="D46" s="1784"/>
      <c r="E46" s="1784"/>
      <c r="F46" s="1785"/>
    </row>
    <row r="47" spans="1:6">
      <c r="A47" s="2065">
        <v>28</v>
      </c>
      <c r="B47" s="1771"/>
      <c r="C47" s="1772"/>
      <c r="D47" s="1784"/>
      <c r="E47" s="1784"/>
      <c r="F47" s="1785"/>
    </row>
    <row r="48" spans="1:6">
      <c r="A48" s="2065">
        <v>29</v>
      </c>
      <c r="B48" s="1771"/>
      <c r="C48" s="1772"/>
      <c r="D48" s="1784"/>
      <c r="E48" s="1784"/>
      <c r="F48" s="1785"/>
    </row>
    <row r="49" spans="1:6">
      <c r="A49" s="2065">
        <v>30</v>
      </c>
      <c r="B49" s="1771"/>
      <c r="C49" s="1772"/>
      <c r="D49" s="1784"/>
      <c r="E49" s="1784"/>
      <c r="F49" s="1785"/>
    </row>
    <row r="50" spans="1:6">
      <c r="A50" s="2065">
        <v>31</v>
      </c>
      <c r="B50" s="1771"/>
      <c r="C50" s="1772"/>
      <c r="D50" s="1784"/>
      <c r="E50" s="1784"/>
      <c r="F50" s="1785"/>
    </row>
    <row r="51" spans="1:6">
      <c r="A51" s="2065">
        <v>32</v>
      </c>
      <c r="B51" s="1771"/>
      <c r="C51" s="1772"/>
      <c r="D51" s="1784"/>
      <c r="E51" s="1784"/>
      <c r="F51" s="1785"/>
    </row>
    <row r="52" spans="1:6">
      <c r="A52" s="2065">
        <v>33</v>
      </c>
      <c r="B52" s="1771"/>
      <c r="C52" s="1772"/>
      <c r="D52" s="1800"/>
      <c r="E52" s="1800"/>
      <c r="F52" s="1801"/>
    </row>
    <row r="53" spans="1:6">
      <c r="A53" s="2065">
        <v>34</v>
      </c>
      <c r="B53" s="1771"/>
      <c r="C53" s="1772"/>
      <c r="D53" s="1784"/>
      <c r="E53" s="1784"/>
      <c r="F53" s="1785"/>
    </row>
    <row r="54" spans="1:6">
      <c r="A54" s="2065">
        <v>35</v>
      </c>
      <c r="B54" s="1771"/>
      <c r="C54" s="1772"/>
      <c r="D54" s="1784"/>
      <c r="E54" s="1784"/>
      <c r="F54" s="1785"/>
    </row>
    <row r="55" spans="1:6">
      <c r="A55" s="2065">
        <v>36</v>
      </c>
      <c r="B55" s="1771"/>
      <c r="C55" s="1772"/>
      <c r="D55" s="1784"/>
      <c r="E55" s="1784"/>
      <c r="F55" s="1785"/>
    </row>
    <row r="56" spans="1:6">
      <c r="A56" s="2065">
        <v>37</v>
      </c>
      <c r="B56" s="1771"/>
      <c r="C56" s="1772"/>
      <c r="D56" s="1784"/>
      <c r="E56" s="1784"/>
      <c r="F56" s="1785"/>
    </row>
    <row r="57" spans="1:6">
      <c r="A57" s="2065">
        <v>38</v>
      </c>
      <c r="B57" s="1771"/>
      <c r="C57" s="1772"/>
      <c r="D57" s="1784"/>
      <c r="E57" s="1784"/>
      <c r="F57" s="1785"/>
    </row>
    <row r="58" spans="1:6">
      <c r="A58" s="2065">
        <v>39</v>
      </c>
      <c r="B58" s="1771"/>
      <c r="C58" s="1772"/>
      <c r="D58" s="1784"/>
      <c r="E58" s="1784"/>
      <c r="F58" s="1785"/>
    </row>
    <row r="59" spans="1:6" ht="15.75" thickBot="1">
      <c r="A59" s="2071">
        <v>40</v>
      </c>
      <c r="B59" s="1808" t="s">
        <v>172</v>
      </c>
      <c r="C59" s="2254"/>
      <c r="D59" s="2254"/>
      <c r="E59" s="2929">
        <f>SUM(E20:E58)</f>
        <v>39195425</v>
      </c>
      <c r="F59" s="1811">
        <f>SUM(F20:F58)</f>
        <v>169010802</v>
      </c>
    </row>
    <row r="60" spans="1:6" ht="15.75" thickTop="1">
      <c r="A60" s="1732"/>
      <c r="B60" s="1732"/>
      <c r="C60" s="1732"/>
      <c r="D60" s="1816"/>
      <c r="E60" s="1816"/>
      <c r="F60" s="1816"/>
    </row>
    <row r="61" spans="1:6">
      <c r="A61" s="1502" t="s">
        <v>4660</v>
      </c>
      <c r="B61" s="1502"/>
      <c r="C61" s="1502"/>
      <c r="D61" s="1502"/>
      <c r="E61" s="1502"/>
      <c r="F61" s="1502"/>
    </row>
    <row r="62" spans="1:6">
      <c r="A62" s="1517" t="s">
        <v>4065</v>
      </c>
      <c r="B62" s="1517"/>
      <c r="C62" s="1517"/>
      <c r="D62" s="1517"/>
      <c r="E62" s="1517"/>
      <c r="F62" s="1517"/>
    </row>
  </sheetData>
  <pageMargins left="0.7" right="0.7" top="0.75" bottom="0.75" header="0.3" footer="0.3"/>
  <pageSetup scale="62" orientation="portrait" r:id="rId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tabColor rgb="FF92D050"/>
  </sheetPr>
  <dimension ref="A1:I127"/>
  <sheetViews>
    <sheetView defaultGridColor="0" topLeftCell="A112" colorId="22" zoomScaleNormal="100" zoomScaleSheetLayoutView="80" workbookViewId="0">
      <selection activeCell="B662" sqref="B662"/>
    </sheetView>
  </sheetViews>
  <sheetFormatPr defaultColWidth="9.6640625" defaultRowHeight="15"/>
  <cols>
    <col min="1" max="1" width="4.6640625" style="1524" customWidth="1"/>
    <col min="2" max="2" width="22.6640625" style="1524" customWidth="1"/>
    <col min="3" max="3" width="11.77734375" style="1524" bestFit="1" customWidth="1"/>
    <col min="4" max="4" width="13.33203125" style="1524" customWidth="1"/>
    <col min="5" max="5" width="12.6640625" style="1524" customWidth="1"/>
    <col min="6" max="6" width="15" style="1524" customWidth="1"/>
    <col min="7" max="7" width="14.21875" style="1524" customWidth="1"/>
    <col min="8" max="8" width="12.6640625" style="1524" customWidth="1"/>
    <col min="9" max="9" width="13.6640625" style="1524" customWidth="1"/>
    <col min="10" max="16384" width="9.6640625" style="1524"/>
  </cols>
  <sheetData>
    <row r="1" spans="1:9">
      <c r="A1" s="1476" t="s">
        <v>1785</v>
      </c>
      <c r="B1" s="1621"/>
      <c r="C1" s="1621"/>
      <c r="D1" s="2192"/>
      <c r="E1" s="1823" t="s">
        <v>1330</v>
      </c>
      <c r="F1" s="2192"/>
      <c r="G1" s="1823" t="s">
        <v>1787</v>
      </c>
      <c r="H1" s="1823" t="s">
        <v>1788</v>
      </c>
      <c r="I1" s="1822"/>
    </row>
    <row r="2" spans="1:9">
      <c r="A2" s="1480" t="str">
        <f>'Data Sheet'!$C$25</f>
        <v xml:space="preserve">Niagara Mohawk Power Corporation </v>
      </c>
      <c r="B2" s="1502"/>
      <c r="C2" s="1502"/>
      <c r="D2" s="2154"/>
      <c r="E2" s="1735" t="s">
        <v>1143</v>
      </c>
      <c r="F2" s="2154"/>
      <c r="G2" s="1735" t="s">
        <v>1790</v>
      </c>
      <c r="H2" s="1735"/>
      <c r="I2" s="1482"/>
    </row>
    <row r="3" spans="1:9" ht="15" customHeight="1">
      <c r="A3" s="1480"/>
      <c r="B3" s="1502"/>
      <c r="C3" s="1502"/>
      <c r="D3" s="2154"/>
      <c r="E3" s="1735" t="s">
        <v>1144</v>
      </c>
      <c r="F3" s="1502"/>
      <c r="G3" s="2207" t="str">
        <f>'Data Sheet'!$C$40</f>
        <v>April 12, 2018</v>
      </c>
      <c r="H3" s="2139" t="str">
        <f>'Data Sheet'!$C$38</f>
        <v>December 31, 2017</v>
      </c>
      <c r="I3" s="2195"/>
    </row>
    <row r="4" spans="1:9" ht="15" customHeight="1">
      <c r="A4" s="1491"/>
      <c r="B4" s="1518"/>
      <c r="C4" s="1518"/>
      <c r="D4" s="1518"/>
      <c r="E4" s="1518"/>
      <c r="F4" s="1518"/>
      <c r="G4" s="1518"/>
      <c r="H4" s="1518"/>
      <c r="I4" s="1519"/>
    </row>
    <row r="5" spans="1:9">
      <c r="A5" s="1940" t="s">
        <v>1405</v>
      </c>
      <c r="B5" s="1517"/>
      <c r="C5" s="1517"/>
      <c r="D5" s="2155"/>
      <c r="E5" s="1517"/>
      <c r="F5" s="1517"/>
      <c r="G5" s="1517"/>
      <c r="H5" s="1517"/>
      <c r="I5" s="1918"/>
    </row>
    <row r="6" spans="1:9">
      <c r="A6" s="1940" t="s">
        <v>1970</v>
      </c>
      <c r="B6" s="1517"/>
      <c r="C6" s="1517"/>
      <c r="D6" s="2155"/>
      <c r="E6" s="1517"/>
      <c r="F6" s="1517"/>
      <c r="G6" s="1517"/>
      <c r="H6" s="1517"/>
      <c r="I6" s="1918"/>
    </row>
    <row r="7" spans="1:9">
      <c r="A7" s="1483"/>
      <c r="B7" s="1635"/>
      <c r="C7" s="1635"/>
      <c r="D7" s="1635"/>
      <c r="E7" s="1635"/>
      <c r="F7" s="1635"/>
      <c r="G7" s="1635"/>
      <c r="H7" s="1635"/>
      <c r="I7" s="1826"/>
    </row>
    <row r="8" spans="1:9">
      <c r="A8" s="2255" t="s">
        <v>2386</v>
      </c>
      <c r="B8" s="2256" t="s">
        <v>1406</v>
      </c>
      <c r="C8" s="2256"/>
      <c r="D8" s="1829"/>
      <c r="E8" s="1829"/>
      <c r="F8" s="1829"/>
      <c r="G8" s="1829"/>
      <c r="H8" s="1829"/>
      <c r="I8" s="1830"/>
    </row>
    <row r="9" spans="1:9">
      <c r="A9" s="1828"/>
      <c r="B9" s="2256" t="s">
        <v>1407</v>
      </c>
      <c r="C9" s="2256"/>
      <c r="D9" s="1829"/>
      <c r="E9" s="1829"/>
      <c r="F9" s="1829"/>
      <c r="G9" s="1829"/>
      <c r="H9" s="1829"/>
      <c r="I9" s="1830"/>
    </row>
    <row r="10" spans="1:9">
      <c r="A10" s="2255" t="s">
        <v>2303</v>
      </c>
      <c r="B10" s="2256" t="s">
        <v>252</v>
      </c>
      <c r="C10" s="2256"/>
      <c r="D10" s="1829"/>
      <c r="E10" s="1829"/>
      <c r="F10" s="1829"/>
      <c r="G10" s="1829"/>
      <c r="H10" s="1829"/>
      <c r="I10" s="1830"/>
    </row>
    <row r="11" spans="1:9">
      <c r="A11" s="1828"/>
      <c r="B11" s="2256" t="s">
        <v>889</v>
      </c>
      <c r="C11" s="2256"/>
      <c r="D11" s="1829"/>
      <c r="E11" s="1829"/>
      <c r="F11" s="1829"/>
      <c r="G11" s="1829"/>
      <c r="H11" s="1829"/>
      <c r="I11" s="1830"/>
    </row>
    <row r="12" spans="1:9">
      <c r="A12" s="1828"/>
      <c r="B12" s="2601" t="s">
        <v>4611</v>
      </c>
      <c r="C12" s="2601"/>
      <c r="D12" s="2479"/>
      <c r="E12" s="2479"/>
      <c r="F12" s="2479"/>
      <c r="G12" s="2479"/>
      <c r="H12" s="2479"/>
      <c r="I12" s="2480"/>
    </row>
    <row r="13" spans="1:9">
      <c r="A13" s="1828"/>
      <c r="B13" s="2601" t="s">
        <v>4667</v>
      </c>
      <c r="C13" s="2601"/>
      <c r="D13" s="2479"/>
      <c r="E13" s="2479"/>
      <c r="F13" s="2479"/>
      <c r="G13" s="2479"/>
      <c r="H13" s="2479"/>
      <c r="I13" s="2480"/>
    </row>
    <row r="14" spans="1:9">
      <c r="A14" s="2255" t="s">
        <v>2304</v>
      </c>
      <c r="B14" s="2256" t="s">
        <v>890</v>
      </c>
      <c r="C14" s="2256"/>
      <c r="D14" s="1829"/>
      <c r="E14" s="1829"/>
      <c r="F14" s="1829"/>
      <c r="G14" s="1829"/>
      <c r="H14" s="1829"/>
      <c r="I14" s="1830"/>
    </row>
    <row r="15" spans="1:9">
      <c r="A15" s="1828"/>
      <c r="B15" s="2256" t="s">
        <v>891</v>
      </c>
      <c r="C15" s="2256"/>
      <c r="D15" s="1829"/>
      <c r="E15" s="1829"/>
      <c r="F15" s="1829"/>
      <c r="G15" s="1829"/>
      <c r="H15" s="1829"/>
      <c r="I15" s="1830"/>
    </row>
    <row r="16" spans="1:9">
      <c r="A16" s="2602" t="s">
        <v>3694</v>
      </c>
      <c r="B16" s="2601" t="s">
        <v>4071</v>
      </c>
      <c r="C16" s="2601"/>
      <c r="D16" s="2479"/>
      <c r="E16" s="2479"/>
      <c r="F16" s="2479"/>
      <c r="G16" s="2479"/>
      <c r="H16" s="2479"/>
      <c r="I16" s="2480"/>
    </row>
    <row r="17" spans="1:9">
      <c r="A17" s="2434"/>
      <c r="B17" s="2601" t="s">
        <v>4072</v>
      </c>
      <c r="C17" s="2601"/>
      <c r="D17" s="2479"/>
      <c r="E17" s="2479"/>
      <c r="F17" s="2479"/>
      <c r="G17" s="2479"/>
      <c r="H17" s="2479"/>
      <c r="I17" s="2480"/>
    </row>
    <row r="18" spans="1:9">
      <c r="A18" s="2434"/>
      <c r="B18" s="2601" t="s">
        <v>4073</v>
      </c>
      <c r="C18" s="2601"/>
      <c r="D18" s="2479"/>
      <c r="E18" s="2479"/>
      <c r="F18" s="2479"/>
      <c r="G18" s="2479"/>
      <c r="H18" s="2479"/>
      <c r="I18" s="2480"/>
    </row>
    <row r="19" spans="1:9">
      <c r="A19" s="2434"/>
      <c r="B19" s="2601" t="s">
        <v>4074</v>
      </c>
      <c r="C19" s="2601"/>
      <c r="D19" s="2479"/>
      <c r="E19" s="2479"/>
      <c r="F19" s="2479"/>
      <c r="G19" s="2479"/>
      <c r="H19" s="2479"/>
      <c r="I19" s="2480"/>
    </row>
    <row r="20" spans="1:9">
      <c r="A20" s="2255" t="s">
        <v>3699</v>
      </c>
      <c r="B20" s="2256" t="s">
        <v>4066</v>
      </c>
      <c r="C20" s="2256"/>
      <c r="D20" s="1829"/>
      <c r="E20" s="1829"/>
      <c r="F20" s="1829"/>
      <c r="G20" s="1829"/>
      <c r="H20" s="1829"/>
      <c r="I20" s="1830"/>
    </row>
    <row r="21" spans="1:9">
      <c r="A21" s="2255" t="s">
        <v>692</v>
      </c>
      <c r="B21" s="2256" t="s">
        <v>4067</v>
      </c>
      <c r="C21" s="2256"/>
      <c r="D21" s="1829"/>
      <c r="E21" s="1829"/>
      <c r="F21" s="1829"/>
      <c r="G21" s="1829"/>
      <c r="H21" s="1829"/>
      <c r="I21" s="1830"/>
    </row>
    <row r="22" spans="1:9">
      <c r="A22" s="1828"/>
      <c r="B22" s="2256" t="s">
        <v>4068</v>
      </c>
      <c r="C22" s="2256"/>
      <c r="D22" s="1829"/>
      <c r="E22" s="1829"/>
      <c r="F22" s="1829"/>
      <c r="G22" s="1829"/>
      <c r="H22" s="1829"/>
      <c r="I22" s="1830"/>
    </row>
    <row r="23" spans="1:9">
      <c r="A23" s="1828"/>
      <c r="B23" s="2256" t="s">
        <v>892</v>
      </c>
      <c r="C23" s="2256"/>
      <c r="D23" s="1829"/>
      <c r="E23" s="1829"/>
      <c r="F23" s="1829"/>
      <c r="G23" s="1829"/>
      <c r="H23" s="1829"/>
      <c r="I23" s="1830"/>
    </row>
    <row r="24" spans="1:9">
      <c r="A24" s="1828"/>
      <c r="B24" s="2256" t="s">
        <v>4069</v>
      </c>
      <c r="C24" s="2256"/>
      <c r="D24" s="1829"/>
      <c r="E24" s="1829"/>
      <c r="F24" s="1829"/>
      <c r="G24" s="1829"/>
      <c r="H24" s="1829"/>
      <c r="I24" s="1830"/>
    </row>
    <row r="25" spans="1:9">
      <c r="A25" s="1828"/>
      <c r="B25" s="2256" t="s">
        <v>4070</v>
      </c>
      <c r="C25" s="2256"/>
      <c r="D25" s="1829"/>
      <c r="E25" s="1829"/>
      <c r="F25" s="1829"/>
      <c r="G25" s="1829"/>
      <c r="H25" s="1829"/>
      <c r="I25" s="1830"/>
    </row>
    <row r="26" spans="1:9">
      <c r="A26" s="1828"/>
      <c r="B26" s="2256" t="s">
        <v>893</v>
      </c>
      <c r="C26" s="2256"/>
      <c r="D26" s="1829"/>
      <c r="E26" s="1829"/>
      <c r="F26" s="1829"/>
      <c r="G26" s="1829"/>
      <c r="H26" s="1829"/>
      <c r="I26" s="1830"/>
    </row>
    <row r="27" spans="1:9">
      <c r="A27" s="2255" t="s">
        <v>698</v>
      </c>
      <c r="B27" s="2256" t="s">
        <v>894</v>
      </c>
      <c r="C27" s="2256"/>
      <c r="D27" s="1829"/>
      <c r="E27" s="1829"/>
      <c r="F27" s="1829"/>
      <c r="G27" s="1829"/>
      <c r="H27" s="1829"/>
      <c r="I27" s="1830"/>
    </row>
    <row r="28" spans="1:9">
      <c r="A28" s="1828"/>
      <c r="B28" s="2256" t="s">
        <v>491</v>
      </c>
      <c r="C28" s="2256"/>
      <c r="D28" s="1829"/>
      <c r="E28" s="1829"/>
      <c r="F28" s="1829"/>
      <c r="G28" s="1829"/>
      <c r="H28" s="1829"/>
      <c r="I28" s="1830"/>
    </row>
    <row r="29" spans="1:9">
      <c r="A29" s="1828"/>
      <c r="B29" s="2256" t="s">
        <v>492</v>
      </c>
      <c r="C29" s="2256"/>
      <c r="D29" s="1829"/>
      <c r="E29" s="1829"/>
      <c r="F29" s="1829"/>
      <c r="G29" s="1829"/>
      <c r="H29" s="1829"/>
      <c r="I29" s="1830"/>
    </row>
    <row r="30" spans="1:9">
      <c r="A30" s="1828"/>
      <c r="B30" s="2256" t="s">
        <v>493</v>
      </c>
      <c r="C30" s="2256"/>
      <c r="D30" s="1829"/>
      <c r="E30" s="1829"/>
      <c r="F30" s="1829"/>
      <c r="G30" s="1829"/>
      <c r="H30" s="1829"/>
      <c r="I30" s="1830"/>
    </row>
    <row r="31" spans="1:9">
      <c r="A31" s="2257" t="s">
        <v>1937</v>
      </c>
      <c r="B31" s="2256" t="s">
        <v>1039</v>
      </c>
      <c r="C31" s="2256"/>
      <c r="D31" s="1829"/>
      <c r="E31" s="1829"/>
      <c r="F31" s="1829"/>
      <c r="G31" s="1829"/>
      <c r="H31" s="1829"/>
      <c r="I31" s="1830"/>
    </row>
    <row r="32" spans="1:9">
      <c r="A32" s="2217"/>
      <c r="B32" s="2258"/>
      <c r="C32" s="2603"/>
      <c r="D32" s="2259"/>
      <c r="E32" s="2258"/>
      <c r="F32" s="2259"/>
      <c r="G32" s="2259"/>
      <c r="H32" s="2259"/>
      <c r="I32" s="2260"/>
    </row>
    <row r="33" spans="1:9">
      <c r="A33" s="2223"/>
      <c r="B33" s="2261"/>
      <c r="C33" s="2604"/>
      <c r="D33" s="1829" t="s">
        <v>494</v>
      </c>
      <c r="E33" s="2261"/>
      <c r="F33" s="2262" t="s">
        <v>495</v>
      </c>
      <c r="G33" s="2262"/>
      <c r="H33" s="2262"/>
      <c r="I33" s="2263"/>
    </row>
    <row r="34" spans="1:9">
      <c r="A34" s="2223"/>
      <c r="B34" s="2224" t="s">
        <v>496</v>
      </c>
      <c r="C34" s="2605"/>
      <c r="D34" s="2264"/>
      <c r="E34" s="2265"/>
      <c r="F34" s="2264"/>
      <c r="G34" s="2264"/>
      <c r="H34" s="2264"/>
      <c r="I34" s="2266"/>
    </row>
    <row r="35" spans="1:9">
      <c r="A35" s="2223"/>
      <c r="B35" s="2224" t="s">
        <v>497</v>
      </c>
      <c r="C35" s="2606" t="s">
        <v>3575</v>
      </c>
      <c r="D35" s="2224" t="s">
        <v>3579</v>
      </c>
      <c r="E35" s="2224" t="s">
        <v>3579</v>
      </c>
      <c r="F35" s="2261" t="s">
        <v>3580</v>
      </c>
      <c r="G35" s="2224" t="s">
        <v>3581</v>
      </c>
      <c r="H35" s="2267" t="s">
        <v>3582</v>
      </c>
      <c r="I35" s="2268" t="s">
        <v>498</v>
      </c>
    </row>
    <row r="36" spans="1:9">
      <c r="A36" s="2227" t="s">
        <v>1714</v>
      </c>
      <c r="B36" s="2224" t="s">
        <v>1380</v>
      </c>
      <c r="C36" s="2606" t="s">
        <v>3585</v>
      </c>
      <c r="D36" s="2224" t="s">
        <v>1383</v>
      </c>
      <c r="E36" s="2224" t="s">
        <v>1958</v>
      </c>
      <c r="F36" s="2224" t="s">
        <v>3591</v>
      </c>
      <c r="G36" s="2224" t="s">
        <v>3591</v>
      </c>
      <c r="H36" s="2267" t="s">
        <v>499</v>
      </c>
      <c r="I36" s="2269" t="s">
        <v>500</v>
      </c>
    </row>
    <row r="37" spans="1:9">
      <c r="A37" s="2228" t="s">
        <v>1717</v>
      </c>
      <c r="B37" s="2229" t="s">
        <v>3005</v>
      </c>
      <c r="C37" s="2607" t="s">
        <v>3006</v>
      </c>
      <c r="D37" s="2229" t="s">
        <v>3007</v>
      </c>
      <c r="E37" s="2229" t="s">
        <v>3008</v>
      </c>
      <c r="F37" s="2229" t="s">
        <v>2334</v>
      </c>
      <c r="G37" s="2270" t="s">
        <v>501</v>
      </c>
      <c r="H37" s="2271" t="s">
        <v>2336</v>
      </c>
      <c r="I37" s="2231" t="s">
        <v>2337</v>
      </c>
    </row>
    <row r="38" spans="1:9">
      <c r="A38" s="2093">
        <v>1</v>
      </c>
      <c r="B38" s="1484"/>
      <c r="C38" s="2499"/>
      <c r="D38" s="1798"/>
      <c r="E38" s="1798"/>
      <c r="F38" s="1781"/>
      <c r="G38" s="1781"/>
      <c r="H38" s="2179"/>
      <c r="I38" s="2611">
        <f t="shared" ref="I38:I52" si="0">SUM(F38:H38)</f>
        <v>0</v>
      </c>
    </row>
    <row r="39" spans="1:9">
      <c r="A39" s="2093">
        <v>2</v>
      </c>
      <c r="B39" s="2272"/>
      <c r="C39" s="2608"/>
      <c r="D39" s="1798"/>
      <c r="E39" s="1798"/>
      <c r="F39" s="1798"/>
      <c r="G39" s="1798"/>
      <c r="H39" s="2180"/>
      <c r="I39" s="2612">
        <f t="shared" si="0"/>
        <v>0</v>
      </c>
    </row>
    <row r="40" spans="1:9">
      <c r="A40" s="2093">
        <v>3</v>
      </c>
      <c r="B40" s="1484"/>
      <c r="C40" s="2499"/>
      <c r="D40" s="1798"/>
      <c r="E40" s="1798"/>
      <c r="F40" s="1798"/>
      <c r="G40" s="1798"/>
      <c r="H40" s="2180"/>
      <c r="I40" s="2612">
        <f t="shared" si="0"/>
        <v>0</v>
      </c>
    </row>
    <row r="41" spans="1:9">
      <c r="A41" s="2093">
        <v>4</v>
      </c>
      <c r="B41" s="1484"/>
      <c r="C41" s="2499"/>
      <c r="D41" s="1798"/>
      <c r="E41" s="1798"/>
      <c r="F41" s="1798"/>
      <c r="G41" s="1798"/>
      <c r="H41" s="2180"/>
      <c r="I41" s="2612">
        <f t="shared" si="0"/>
        <v>0</v>
      </c>
    </row>
    <row r="42" spans="1:9">
      <c r="A42" s="2093">
        <v>5</v>
      </c>
      <c r="B42" s="1484"/>
      <c r="C42" s="2499"/>
      <c r="D42" s="1798"/>
      <c r="E42" s="1798"/>
      <c r="F42" s="1798"/>
      <c r="G42" s="1798"/>
      <c r="H42" s="2180"/>
      <c r="I42" s="2612">
        <f t="shared" si="0"/>
        <v>0</v>
      </c>
    </row>
    <row r="43" spans="1:9">
      <c r="A43" s="2093">
        <v>6</v>
      </c>
      <c r="B43" s="1484"/>
      <c r="C43" s="2499"/>
      <c r="D43" s="1798"/>
      <c r="E43" s="1798"/>
      <c r="F43" s="1798"/>
      <c r="G43" s="1798"/>
      <c r="H43" s="2180"/>
      <c r="I43" s="2612">
        <f t="shared" si="0"/>
        <v>0</v>
      </c>
    </row>
    <row r="44" spans="1:9">
      <c r="A44" s="2093">
        <v>7</v>
      </c>
      <c r="B44" s="1484"/>
      <c r="C44" s="2499"/>
      <c r="D44" s="1798"/>
      <c r="E44" s="1798"/>
      <c r="F44" s="1798"/>
      <c r="G44" s="1798"/>
      <c r="H44" s="2180"/>
      <c r="I44" s="2612">
        <f t="shared" si="0"/>
        <v>0</v>
      </c>
    </row>
    <row r="45" spans="1:9">
      <c r="A45" s="2093">
        <v>8</v>
      </c>
      <c r="B45" s="1484"/>
      <c r="C45" s="2499"/>
      <c r="D45" s="1798"/>
      <c r="E45" s="1798"/>
      <c r="F45" s="1798"/>
      <c r="G45" s="1798"/>
      <c r="H45" s="2180"/>
      <c r="I45" s="2612">
        <f t="shared" si="0"/>
        <v>0</v>
      </c>
    </row>
    <row r="46" spans="1:9">
      <c r="A46" s="2093">
        <v>9</v>
      </c>
      <c r="B46" s="1484"/>
      <c r="C46" s="2499"/>
      <c r="D46" s="1798"/>
      <c r="E46" s="1798"/>
      <c r="F46" s="1798"/>
      <c r="G46" s="1798"/>
      <c r="H46" s="2180"/>
      <c r="I46" s="2612">
        <f t="shared" si="0"/>
        <v>0</v>
      </c>
    </row>
    <row r="47" spans="1:9">
      <c r="A47" s="2093">
        <v>10</v>
      </c>
      <c r="B47" s="1484"/>
      <c r="C47" s="2499"/>
      <c r="D47" s="1798"/>
      <c r="E47" s="1798"/>
      <c r="F47" s="1798"/>
      <c r="G47" s="1798"/>
      <c r="H47" s="2180"/>
      <c r="I47" s="2612">
        <f t="shared" si="0"/>
        <v>0</v>
      </c>
    </row>
    <row r="48" spans="1:9">
      <c r="A48" s="2093">
        <v>11</v>
      </c>
      <c r="B48" s="1484"/>
      <c r="C48" s="2499"/>
      <c r="D48" s="1798"/>
      <c r="E48" s="1798"/>
      <c r="F48" s="1798"/>
      <c r="G48" s="1798"/>
      <c r="H48" s="2180"/>
      <c r="I48" s="2612">
        <f t="shared" si="0"/>
        <v>0</v>
      </c>
    </row>
    <row r="49" spans="1:9">
      <c r="A49" s="2093">
        <v>12</v>
      </c>
      <c r="B49" s="1484"/>
      <c r="C49" s="2499"/>
      <c r="D49" s="1798"/>
      <c r="E49" s="1798"/>
      <c r="F49" s="1798"/>
      <c r="G49" s="1798"/>
      <c r="H49" s="2180"/>
      <c r="I49" s="2612">
        <f t="shared" si="0"/>
        <v>0</v>
      </c>
    </row>
    <row r="50" spans="1:9">
      <c r="A50" s="2093">
        <v>13</v>
      </c>
      <c r="B50" s="1484"/>
      <c r="C50" s="2499"/>
      <c r="D50" s="1798"/>
      <c r="E50" s="1798"/>
      <c r="F50" s="1798"/>
      <c r="G50" s="1798"/>
      <c r="H50" s="2180"/>
      <c r="I50" s="2612">
        <f t="shared" si="0"/>
        <v>0</v>
      </c>
    </row>
    <row r="51" spans="1:9">
      <c r="A51" s="2093">
        <v>14</v>
      </c>
      <c r="B51" s="1484"/>
      <c r="C51" s="2499"/>
      <c r="D51" s="1798"/>
      <c r="E51" s="1798"/>
      <c r="F51" s="1798"/>
      <c r="G51" s="1798"/>
      <c r="H51" s="2180"/>
      <c r="I51" s="2612">
        <f t="shared" si="0"/>
        <v>0</v>
      </c>
    </row>
    <row r="52" spans="1:9">
      <c r="A52" s="2093">
        <v>15</v>
      </c>
      <c r="B52" s="1484" t="s">
        <v>1176</v>
      </c>
      <c r="C52" s="2499"/>
      <c r="D52" s="1798"/>
      <c r="E52" s="1798"/>
      <c r="F52" s="1798"/>
      <c r="G52" s="1798"/>
      <c r="H52" s="2180"/>
      <c r="I52" s="2612">
        <f t="shared" si="0"/>
        <v>0</v>
      </c>
    </row>
    <row r="53" spans="1:9">
      <c r="A53" s="2093">
        <v>16</v>
      </c>
      <c r="B53" s="1498" t="s">
        <v>2319</v>
      </c>
      <c r="C53" s="2609"/>
      <c r="D53" s="1798">
        <f t="shared" ref="D53:I53" si="1">SUM(D38:D52)</f>
        <v>0</v>
      </c>
      <c r="E53" s="1798">
        <f t="shared" si="1"/>
        <v>0</v>
      </c>
      <c r="F53" s="1781">
        <f t="shared" si="1"/>
        <v>0</v>
      </c>
      <c r="G53" s="1781">
        <f t="shared" si="1"/>
        <v>0</v>
      </c>
      <c r="H53" s="1781">
        <f t="shared" si="1"/>
        <v>0</v>
      </c>
      <c r="I53" s="2050">
        <f t="shared" si="1"/>
        <v>0</v>
      </c>
    </row>
    <row r="54" spans="1:9">
      <c r="A54" s="2273"/>
      <c r="B54" s="2274"/>
      <c r="C54" s="2274"/>
      <c r="D54" s="2274"/>
      <c r="E54" s="2274"/>
      <c r="F54" s="2274"/>
      <c r="G54" s="2274"/>
      <c r="H54" s="2274"/>
      <c r="I54" s="2275"/>
    </row>
    <row r="55" spans="1:9">
      <c r="A55" s="2170"/>
      <c r="B55" s="2154"/>
      <c r="C55" s="2154"/>
      <c r="D55" s="2154"/>
      <c r="E55" s="2154"/>
      <c r="F55" s="2154"/>
      <c r="G55" s="2154"/>
      <c r="H55" s="2154"/>
      <c r="I55" s="2276"/>
    </row>
    <row r="56" spans="1:9">
      <c r="A56" s="2170"/>
      <c r="B56" s="2154"/>
      <c r="C56" s="2154"/>
      <c r="D56" s="2154"/>
      <c r="E56" s="2154"/>
      <c r="F56" s="2154"/>
      <c r="G56" s="2154"/>
      <c r="H56" s="2154"/>
      <c r="I56" s="2276"/>
    </row>
    <row r="57" spans="1:9">
      <c r="A57" s="2170"/>
      <c r="B57" s="2154"/>
      <c r="C57" s="2154"/>
      <c r="D57" s="2154"/>
      <c r="E57" s="2154"/>
      <c r="F57" s="2154"/>
      <c r="G57" s="2154"/>
      <c r="H57" s="2154"/>
      <c r="I57" s="2276"/>
    </row>
    <row r="58" spans="1:9">
      <c r="A58" s="2170"/>
      <c r="B58" s="2154"/>
      <c r="C58" s="2154"/>
      <c r="D58" s="2154"/>
      <c r="E58" s="2154"/>
      <c r="F58" s="2154"/>
      <c r="G58" s="2154"/>
      <c r="H58" s="2154"/>
      <c r="I58" s="2276"/>
    </row>
    <row r="59" spans="1:9">
      <c r="A59" s="2170"/>
      <c r="B59" s="2154"/>
      <c r="C59" s="2154"/>
      <c r="D59" s="2154"/>
      <c r="E59" s="2154"/>
      <c r="F59" s="2154"/>
      <c r="G59" s="2154"/>
      <c r="H59" s="2154"/>
      <c r="I59" s="2276"/>
    </row>
    <row r="60" spans="1:9" ht="15.75" thickBot="1">
      <c r="A60" s="2277"/>
      <c r="B60" s="2278"/>
      <c r="C60" s="2278"/>
      <c r="D60" s="2278"/>
      <c r="E60" s="2278"/>
      <c r="F60" s="2278"/>
      <c r="G60" s="2278"/>
      <c r="H60" s="2278"/>
      <c r="I60" s="2279"/>
    </row>
    <row r="62" spans="1:9">
      <c r="A62" s="2389" t="s">
        <v>4661</v>
      </c>
      <c r="B62" s="1603"/>
      <c r="C62" s="1603"/>
      <c r="D62" s="1603"/>
      <c r="E62" s="1603"/>
      <c r="F62" s="1496"/>
      <c r="G62" s="1517"/>
      <c r="H62" s="1907"/>
      <c r="I62" s="1517" t="s">
        <v>502</v>
      </c>
    </row>
    <row r="63" spans="1:9">
      <c r="A63" s="1517" t="s">
        <v>503</v>
      </c>
      <c r="B63" s="2155"/>
      <c r="C63" s="2155"/>
      <c r="D63" s="2168"/>
      <c r="E63" s="2168"/>
      <c r="F63" s="2168"/>
      <c r="G63" s="2155"/>
      <c r="H63" s="2155"/>
      <c r="I63" s="2155"/>
    </row>
    <row r="64" spans="1:9" ht="15.75">
      <c r="A64" s="1521" t="s">
        <v>414</v>
      </c>
      <c r="B64" s="2155"/>
      <c r="C64" s="2155"/>
      <c r="D64" s="2155"/>
      <c r="E64" s="2155"/>
      <c r="F64" s="2155"/>
      <c r="G64" s="2155"/>
      <c r="H64" s="2155"/>
      <c r="I64" s="2155"/>
    </row>
    <row r="66" spans="1:9" ht="16.5" thickBot="1">
      <c r="A66" s="2188" t="str">
        <f>'Data Sheet'!$C$25</f>
        <v xml:space="preserve">Niagara Mohawk Power Corporation </v>
      </c>
      <c r="B66" s="2154"/>
      <c r="C66" s="2154"/>
      <c r="D66" s="2154"/>
      <c r="E66" s="2154"/>
      <c r="F66" s="2154"/>
      <c r="G66" s="2189" t="str">
        <f>'Data Sheet'!$C$40</f>
        <v>April 12, 2018</v>
      </c>
      <c r="H66" s="1524" t="str">
        <f>'Data Sheet'!$C$38</f>
        <v>December 31, 2017</v>
      </c>
    </row>
    <row r="67" spans="1:9">
      <c r="A67" s="1476"/>
      <c r="B67" s="1621"/>
      <c r="C67" s="1621"/>
      <c r="D67" s="1621"/>
      <c r="E67" s="1621"/>
      <c r="F67" s="1621"/>
      <c r="G67" s="1621"/>
      <c r="H67" s="1621"/>
      <c r="I67" s="1822"/>
    </row>
    <row r="68" spans="1:9">
      <c r="A68" s="1940" t="s">
        <v>1405</v>
      </c>
      <c r="B68" s="1517"/>
      <c r="C68" s="1517"/>
      <c r="D68" s="2155"/>
      <c r="E68" s="1517"/>
      <c r="F68" s="1517"/>
      <c r="G68" s="1517"/>
      <c r="H68" s="1517"/>
      <c r="I68" s="1918"/>
    </row>
    <row r="69" spans="1:9">
      <c r="A69" s="1940" t="s">
        <v>1970</v>
      </c>
      <c r="B69" s="1517"/>
      <c r="C69" s="1517"/>
      <c r="D69" s="2155"/>
      <c r="E69" s="1517"/>
      <c r="F69" s="1517"/>
      <c r="G69" s="1517"/>
      <c r="H69" s="1517"/>
      <c r="I69" s="1918"/>
    </row>
    <row r="70" spans="1:9">
      <c r="A70" s="1483"/>
      <c r="B70" s="1635"/>
      <c r="C70" s="1635"/>
      <c r="D70" s="1635"/>
      <c r="E70" s="1635"/>
      <c r="F70" s="1635"/>
      <c r="G70" s="1635"/>
      <c r="H70" s="1635"/>
      <c r="I70" s="1826"/>
    </row>
    <row r="71" spans="1:9">
      <c r="A71" s="2249"/>
      <c r="B71" s="1833"/>
      <c r="C71" s="2603"/>
      <c r="D71" s="1518"/>
      <c r="E71" s="1833"/>
      <c r="F71" s="1518"/>
      <c r="G71" s="1518"/>
      <c r="H71" s="1518"/>
      <c r="I71" s="1519"/>
    </row>
    <row r="72" spans="1:9">
      <c r="A72" s="2128"/>
      <c r="B72" s="1481"/>
      <c r="C72" s="2604"/>
      <c r="D72" s="1502" t="s">
        <v>494</v>
      </c>
      <c r="E72" s="1481"/>
      <c r="F72" s="1517" t="s">
        <v>495</v>
      </c>
      <c r="G72" s="1517"/>
      <c r="H72" s="1517"/>
      <c r="I72" s="1918"/>
    </row>
    <row r="73" spans="1:9">
      <c r="A73" s="2128"/>
      <c r="B73" s="1908" t="s">
        <v>496</v>
      </c>
      <c r="C73" s="2605"/>
      <c r="D73" s="1635"/>
      <c r="E73" s="1484"/>
      <c r="F73" s="1635"/>
      <c r="G73" s="1635"/>
      <c r="H73" s="1635"/>
      <c r="I73" s="1826"/>
    </row>
    <row r="74" spans="1:9">
      <c r="A74" s="2128"/>
      <c r="B74" s="1908" t="s">
        <v>497</v>
      </c>
      <c r="C74" s="2606" t="s">
        <v>3575</v>
      </c>
      <c r="D74" s="1908" t="s">
        <v>3579</v>
      </c>
      <c r="E74" s="1908" t="s">
        <v>3579</v>
      </c>
      <c r="F74" s="1481" t="s">
        <v>3580</v>
      </c>
      <c r="G74" s="1908" t="s">
        <v>3581</v>
      </c>
      <c r="H74" s="1496" t="s">
        <v>3582</v>
      </c>
      <c r="I74" s="1834" t="s">
        <v>498</v>
      </c>
    </row>
    <row r="75" spans="1:9">
      <c r="A75" s="2091" t="s">
        <v>1714</v>
      </c>
      <c r="B75" s="1908" t="s">
        <v>1380</v>
      </c>
      <c r="C75" s="2606" t="s">
        <v>3585</v>
      </c>
      <c r="D75" s="1908" t="s">
        <v>1383</v>
      </c>
      <c r="E75" s="1908" t="s">
        <v>1958</v>
      </c>
      <c r="F75" s="1908" t="s">
        <v>3591</v>
      </c>
      <c r="G75" s="1908" t="s">
        <v>3591</v>
      </c>
      <c r="H75" s="1496" t="s">
        <v>499</v>
      </c>
      <c r="I75" s="2280" t="s">
        <v>500</v>
      </c>
    </row>
    <row r="76" spans="1:9">
      <c r="A76" s="2093" t="s">
        <v>1717</v>
      </c>
      <c r="B76" s="2229" t="s">
        <v>3005</v>
      </c>
      <c r="C76" s="2607" t="s">
        <v>3006</v>
      </c>
      <c r="D76" s="2229" t="s">
        <v>3007</v>
      </c>
      <c r="E76" s="2229" t="s">
        <v>3008</v>
      </c>
      <c r="F76" s="2229" t="s">
        <v>2334</v>
      </c>
      <c r="G76" s="2270" t="s">
        <v>501</v>
      </c>
      <c r="H76" s="2271" t="s">
        <v>2336</v>
      </c>
      <c r="I76" s="2231" t="s">
        <v>2337</v>
      </c>
    </row>
    <row r="77" spans="1:9">
      <c r="A77" s="2093">
        <v>1</v>
      </c>
      <c r="B77" s="1484"/>
      <c r="C77" s="2499"/>
      <c r="D77" s="1798"/>
      <c r="E77" s="1798"/>
      <c r="F77" s="1798"/>
      <c r="G77" s="1798"/>
      <c r="H77" s="2180"/>
      <c r="I77" s="2612">
        <f t="shared" ref="I77:I124" si="2">SUM(F77:H77)</f>
        <v>0</v>
      </c>
    </row>
    <row r="78" spans="1:9">
      <c r="A78" s="2093">
        <v>2</v>
      </c>
      <c r="B78" s="2272"/>
      <c r="C78" s="2608"/>
      <c r="D78" s="1798"/>
      <c r="E78" s="1798"/>
      <c r="F78" s="1798"/>
      <c r="G78" s="1798"/>
      <c r="H78" s="2180"/>
      <c r="I78" s="2612">
        <f t="shared" si="2"/>
        <v>0</v>
      </c>
    </row>
    <row r="79" spans="1:9">
      <c r="A79" s="2093">
        <v>3</v>
      </c>
      <c r="B79" s="1484"/>
      <c r="C79" s="2499"/>
      <c r="D79" s="1798"/>
      <c r="E79" s="1798"/>
      <c r="F79" s="1798"/>
      <c r="G79" s="1798"/>
      <c r="H79" s="2180"/>
      <c r="I79" s="2612">
        <f t="shared" si="2"/>
        <v>0</v>
      </c>
    </row>
    <row r="80" spans="1:9">
      <c r="A80" s="2093">
        <v>4</v>
      </c>
      <c r="B80" s="1484"/>
      <c r="C80" s="2499"/>
      <c r="D80" s="1798"/>
      <c r="E80" s="1798"/>
      <c r="F80" s="1798"/>
      <c r="G80" s="1798"/>
      <c r="H80" s="2180"/>
      <c r="I80" s="2612">
        <f t="shared" si="2"/>
        <v>0</v>
      </c>
    </row>
    <row r="81" spans="1:9">
      <c r="A81" s="2093">
        <v>5</v>
      </c>
      <c r="B81" s="1484"/>
      <c r="C81" s="2499"/>
      <c r="D81" s="1798"/>
      <c r="E81" s="1798"/>
      <c r="F81" s="1798"/>
      <c r="G81" s="1798"/>
      <c r="H81" s="2180"/>
      <c r="I81" s="2612">
        <f t="shared" si="2"/>
        <v>0</v>
      </c>
    </row>
    <row r="82" spans="1:9">
      <c r="A82" s="2093">
        <v>6</v>
      </c>
      <c r="B82" s="1484"/>
      <c r="C82" s="2499"/>
      <c r="D82" s="1798"/>
      <c r="E82" s="1798"/>
      <c r="F82" s="1798"/>
      <c r="G82" s="1798"/>
      <c r="H82" s="2180"/>
      <c r="I82" s="2612">
        <f t="shared" si="2"/>
        <v>0</v>
      </c>
    </row>
    <row r="83" spans="1:9">
      <c r="A83" s="2093">
        <v>7</v>
      </c>
      <c r="B83" s="1484"/>
      <c r="C83" s="2499"/>
      <c r="D83" s="1798"/>
      <c r="E83" s="1798"/>
      <c r="F83" s="1798"/>
      <c r="G83" s="1798"/>
      <c r="H83" s="2180"/>
      <c r="I83" s="2612">
        <f t="shared" si="2"/>
        <v>0</v>
      </c>
    </row>
    <row r="84" spans="1:9">
      <c r="A84" s="2093">
        <v>8</v>
      </c>
      <c r="B84" s="1484"/>
      <c r="C84" s="2499"/>
      <c r="D84" s="1798"/>
      <c r="E84" s="1798"/>
      <c r="F84" s="1798"/>
      <c r="G84" s="1798"/>
      <c r="H84" s="2180"/>
      <c r="I84" s="2612">
        <f t="shared" si="2"/>
        <v>0</v>
      </c>
    </row>
    <row r="85" spans="1:9">
      <c r="A85" s="2093">
        <v>9</v>
      </c>
      <c r="B85" s="1484"/>
      <c r="C85" s="2499"/>
      <c r="D85" s="1798"/>
      <c r="E85" s="1798"/>
      <c r="F85" s="1798"/>
      <c r="G85" s="1798"/>
      <c r="H85" s="2180"/>
      <c r="I85" s="2612">
        <f t="shared" si="2"/>
        <v>0</v>
      </c>
    </row>
    <row r="86" spans="1:9">
      <c r="A86" s="2093">
        <v>10</v>
      </c>
      <c r="B86" s="1484"/>
      <c r="C86" s="2499"/>
      <c r="D86" s="1798"/>
      <c r="E86" s="1798"/>
      <c r="F86" s="1798"/>
      <c r="G86" s="1798"/>
      <c r="H86" s="2180"/>
      <c r="I86" s="2612">
        <f t="shared" si="2"/>
        <v>0</v>
      </c>
    </row>
    <row r="87" spans="1:9">
      <c r="A87" s="2093">
        <v>11</v>
      </c>
      <c r="B87" s="1484"/>
      <c r="C87" s="2499"/>
      <c r="D87" s="1798"/>
      <c r="E87" s="1798"/>
      <c r="F87" s="1798"/>
      <c r="G87" s="1798"/>
      <c r="H87" s="2180"/>
      <c r="I87" s="2612">
        <f t="shared" si="2"/>
        <v>0</v>
      </c>
    </row>
    <row r="88" spans="1:9">
      <c r="A88" s="2093">
        <v>12</v>
      </c>
      <c r="B88" s="1484"/>
      <c r="C88" s="2499"/>
      <c r="D88" s="1798"/>
      <c r="E88" s="1798"/>
      <c r="F88" s="1798"/>
      <c r="G88" s="1798"/>
      <c r="H88" s="2180"/>
      <c r="I88" s="2612">
        <f t="shared" si="2"/>
        <v>0</v>
      </c>
    </row>
    <row r="89" spans="1:9">
      <c r="A89" s="2093">
        <v>13</v>
      </c>
      <c r="B89" s="1484"/>
      <c r="C89" s="2499"/>
      <c r="D89" s="1798"/>
      <c r="E89" s="1798"/>
      <c r="F89" s="1798"/>
      <c r="G89" s="1798"/>
      <c r="H89" s="2180"/>
      <c r="I89" s="2612">
        <f t="shared" si="2"/>
        <v>0</v>
      </c>
    </row>
    <row r="90" spans="1:9">
      <c r="A90" s="2093">
        <v>14</v>
      </c>
      <c r="B90" s="1484"/>
      <c r="C90" s="2499"/>
      <c r="D90" s="1798"/>
      <c r="E90" s="1798"/>
      <c r="F90" s="1798"/>
      <c r="G90" s="1798"/>
      <c r="H90" s="2180"/>
      <c r="I90" s="2612">
        <f t="shared" si="2"/>
        <v>0</v>
      </c>
    </row>
    <row r="91" spans="1:9">
      <c r="A91" s="2093">
        <v>15</v>
      </c>
      <c r="B91" s="1484"/>
      <c r="C91" s="2499"/>
      <c r="D91" s="1798"/>
      <c r="E91" s="1798"/>
      <c r="F91" s="1798"/>
      <c r="G91" s="1798"/>
      <c r="H91" s="2180"/>
      <c r="I91" s="2612">
        <f t="shared" si="2"/>
        <v>0</v>
      </c>
    </row>
    <row r="92" spans="1:9">
      <c r="A92" s="2093">
        <v>16</v>
      </c>
      <c r="B92" s="1484"/>
      <c r="C92" s="2499"/>
      <c r="D92" s="1798"/>
      <c r="E92" s="1798"/>
      <c r="F92" s="1798"/>
      <c r="G92" s="1798"/>
      <c r="H92" s="2180"/>
      <c r="I92" s="2612">
        <f t="shared" si="2"/>
        <v>0</v>
      </c>
    </row>
    <row r="93" spans="1:9">
      <c r="A93" s="2093">
        <v>17</v>
      </c>
      <c r="B93" s="1484"/>
      <c r="C93" s="2499"/>
      <c r="D93" s="1798"/>
      <c r="E93" s="1798"/>
      <c r="F93" s="1798"/>
      <c r="G93" s="1798"/>
      <c r="H93" s="2180"/>
      <c r="I93" s="2612">
        <f t="shared" si="2"/>
        <v>0</v>
      </c>
    </row>
    <row r="94" spans="1:9">
      <c r="A94" s="2093">
        <v>18</v>
      </c>
      <c r="B94" s="1484"/>
      <c r="C94" s="2499"/>
      <c r="D94" s="1798"/>
      <c r="E94" s="1798"/>
      <c r="F94" s="1798"/>
      <c r="G94" s="1798"/>
      <c r="H94" s="2180"/>
      <c r="I94" s="2612">
        <f t="shared" si="2"/>
        <v>0</v>
      </c>
    </row>
    <row r="95" spans="1:9">
      <c r="A95" s="2093">
        <v>19</v>
      </c>
      <c r="B95" s="1484"/>
      <c r="C95" s="2499"/>
      <c r="D95" s="1798"/>
      <c r="E95" s="1798"/>
      <c r="F95" s="1798"/>
      <c r="G95" s="1798"/>
      <c r="H95" s="2180"/>
      <c r="I95" s="2612">
        <f t="shared" si="2"/>
        <v>0</v>
      </c>
    </row>
    <row r="96" spans="1:9">
      <c r="A96" s="2093">
        <v>20</v>
      </c>
      <c r="B96" s="1484"/>
      <c r="C96" s="2499"/>
      <c r="D96" s="1798"/>
      <c r="E96" s="1798"/>
      <c r="F96" s="1798"/>
      <c r="G96" s="1798"/>
      <c r="H96" s="2180"/>
      <c r="I96" s="2612">
        <f t="shared" si="2"/>
        <v>0</v>
      </c>
    </row>
    <row r="97" spans="1:9">
      <c r="A97" s="2093">
        <v>21</v>
      </c>
      <c r="B97" s="1484"/>
      <c r="C97" s="2499"/>
      <c r="D97" s="1798"/>
      <c r="E97" s="1798"/>
      <c r="F97" s="1798"/>
      <c r="G97" s="1798"/>
      <c r="H97" s="2180"/>
      <c r="I97" s="2612">
        <f t="shared" si="2"/>
        <v>0</v>
      </c>
    </row>
    <row r="98" spans="1:9">
      <c r="A98" s="2093">
        <v>22</v>
      </c>
      <c r="B98" s="1484"/>
      <c r="C98" s="2499"/>
      <c r="D98" s="1798"/>
      <c r="E98" s="1798"/>
      <c r="F98" s="1798"/>
      <c r="G98" s="1798"/>
      <c r="H98" s="2180"/>
      <c r="I98" s="2612">
        <f t="shared" si="2"/>
        <v>0</v>
      </c>
    </row>
    <row r="99" spans="1:9">
      <c r="A99" s="2093">
        <v>23</v>
      </c>
      <c r="B99" s="1484"/>
      <c r="C99" s="2499"/>
      <c r="D99" s="1798"/>
      <c r="E99" s="1798"/>
      <c r="F99" s="1798"/>
      <c r="G99" s="1798"/>
      <c r="H99" s="2180"/>
      <c r="I99" s="2612">
        <f t="shared" si="2"/>
        <v>0</v>
      </c>
    </row>
    <row r="100" spans="1:9">
      <c r="A100" s="2093">
        <v>24</v>
      </c>
      <c r="B100" s="1484"/>
      <c r="C100" s="2499"/>
      <c r="D100" s="1798"/>
      <c r="E100" s="1798"/>
      <c r="F100" s="1798"/>
      <c r="G100" s="1798"/>
      <c r="H100" s="2180"/>
      <c r="I100" s="2612">
        <f t="shared" si="2"/>
        <v>0</v>
      </c>
    </row>
    <row r="101" spans="1:9">
      <c r="A101" s="2093">
        <v>25</v>
      </c>
      <c r="B101" s="1484"/>
      <c r="C101" s="2499"/>
      <c r="D101" s="1798"/>
      <c r="E101" s="1798"/>
      <c r="F101" s="1798"/>
      <c r="G101" s="1798"/>
      <c r="H101" s="2180"/>
      <c r="I101" s="2612">
        <f t="shared" si="2"/>
        <v>0</v>
      </c>
    </row>
    <row r="102" spans="1:9">
      <c r="A102" s="2093">
        <v>26</v>
      </c>
      <c r="B102" s="1484"/>
      <c r="C102" s="2499"/>
      <c r="D102" s="1798"/>
      <c r="E102" s="1798"/>
      <c r="F102" s="1798"/>
      <c r="G102" s="1798"/>
      <c r="H102" s="2180"/>
      <c r="I102" s="2612">
        <f t="shared" si="2"/>
        <v>0</v>
      </c>
    </row>
    <row r="103" spans="1:9">
      <c r="A103" s="2093">
        <v>27</v>
      </c>
      <c r="B103" s="1484"/>
      <c r="C103" s="2499"/>
      <c r="D103" s="1798"/>
      <c r="E103" s="1798"/>
      <c r="F103" s="1798"/>
      <c r="G103" s="1798"/>
      <c r="H103" s="2180"/>
      <c r="I103" s="2612">
        <f t="shared" si="2"/>
        <v>0</v>
      </c>
    </row>
    <row r="104" spans="1:9">
      <c r="A104" s="2093">
        <v>28</v>
      </c>
      <c r="B104" s="1484"/>
      <c r="C104" s="2499"/>
      <c r="D104" s="1798"/>
      <c r="E104" s="1798"/>
      <c r="F104" s="1798"/>
      <c r="G104" s="1798"/>
      <c r="H104" s="2180"/>
      <c r="I104" s="2612">
        <f t="shared" si="2"/>
        <v>0</v>
      </c>
    </row>
    <row r="105" spans="1:9">
      <c r="A105" s="2093">
        <v>29</v>
      </c>
      <c r="B105" s="1484"/>
      <c r="C105" s="2499"/>
      <c r="D105" s="1798"/>
      <c r="E105" s="1798"/>
      <c r="F105" s="1798"/>
      <c r="G105" s="1798"/>
      <c r="H105" s="2180"/>
      <c r="I105" s="2612">
        <f t="shared" si="2"/>
        <v>0</v>
      </c>
    </row>
    <row r="106" spans="1:9">
      <c r="A106" s="2093">
        <v>30</v>
      </c>
      <c r="B106" s="1484"/>
      <c r="C106" s="2499"/>
      <c r="D106" s="1798"/>
      <c r="E106" s="1798"/>
      <c r="F106" s="1798"/>
      <c r="G106" s="1798"/>
      <c r="H106" s="2180"/>
      <c r="I106" s="2612">
        <f t="shared" si="2"/>
        <v>0</v>
      </c>
    </row>
    <row r="107" spans="1:9">
      <c r="A107" s="2093">
        <v>31</v>
      </c>
      <c r="B107" s="1484"/>
      <c r="C107" s="2499"/>
      <c r="D107" s="1798"/>
      <c r="E107" s="1798"/>
      <c r="F107" s="1798"/>
      <c r="G107" s="1798"/>
      <c r="H107" s="2180"/>
      <c r="I107" s="2612">
        <f t="shared" si="2"/>
        <v>0</v>
      </c>
    </row>
    <row r="108" spans="1:9">
      <c r="A108" s="2093">
        <v>32</v>
      </c>
      <c r="B108" s="1484"/>
      <c r="C108" s="2499"/>
      <c r="D108" s="1798"/>
      <c r="E108" s="1798"/>
      <c r="F108" s="1798"/>
      <c r="G108" s="1798"/>
      <c r="H108" s="2180"/>
      <c r="I108" s="2612">
        <f t="shared" si="2"/>
        <v>0</v>
      </c>
    </row>
    <row r="109" spans="1:9">
      <c r="A109" s="2093">
        <v>33</v>
      </c>
      <c r="B109" s="1484"/>
      <c r="C109" s="2499"/>
      <c r="D109" s="1798"/>
      <c r="E109" s="1798"/>
      <c r="F109" s="1798"/>
      <c r="G109" s="1798"/>
      <c r="H109" s="2180"/>
      <c r="I109" s="2612">
        <f t="shared" si="2"/>
        <v>0</v>
      </c>
    </row>
    <row r="110" spans="1:9">
      <c r="A110" s="2093">
        <v>34</v>
      </c>
      <c r="B110" s="1484"/>
      <c r="C110" s="2499"/>
      <c r="D110" s="1798"/>
      <c r="E110" s="1798"/>
      <c r="F110" s="1798"/>
      <c r="G110" s="1798"/>
      <c r="H110" s="2180"/>
      <c r="I110" s="2612">
        <f t="shared" si="2"/>
        <v>0</v>
      </c>
    </row>
    <row r="111" spans="1:9">
      <c r="A111" s="2093">
        <v>35</v>
      </c>
      <c r="B111" s="1484"/>
      <c r="C111" s="2499"/>
      <c r="D111" s="1798"/>
      <c r="E111" s="1798"/>
      <c r="F111" s="1798"/>
      <c r="G111" s="1798"/>
      <c r="H111" s="2180"/>
      <c r="I111" s="2612">
        <f t="shared" si="2"/>
        <v>0</v>
      </c>
    </row>
    <row r="112" spans="1:9">
      <c r="A112" s="2093">
        <v>36</v>
      </c>
      <c r="B112" s="1484"/>
      <c r="C112" s="2499"/>
      <c r="D112" s="1798"/>
      <c r="E112" s="1798"/>
      <c r="F112" s="1798"/>
      <c r="G112" s="1798"/>
      <c r="H112" s="2180"/>
      <c r="I112" s="2612">
        <f t="shared" si="2"/>
        <v>0</v>
      </c>
    </row>
    <row r="113" spans="1:9">
      <c r="A113" s="2093">
        <v>37</v>
      </c>
      <c r="B113" s="1484"/>
      <c r="C113" s="2499"/>
      <c r="D113" s="1798"/>
      <c r="E113" s="1798"/>
      <c r="F113" s="1798"/>
      <c r="G113" s="1798"/>
      <c r="H113" s="2180"/>
      <c r="I113" s="2612">
        <f t="shared" si="2"/>
        <v>0</v>
      </c>
    </row>
    <row r="114" spans="1:9">
      <c r="A114" s="2093">
        <v>38</v>
      </c>
      <c r="B114" s="1484"/>
      <c r="C114" s="2499"/>
      <c r="D114" s="1798"/>
      <c r="E114" s="1798"/>
      <c r="F114" s="1798"/>
      <c r="G114" s="1798"/>
      <c r="H114" s="2180"/>
      <c r="I114" s="2612">
        <f t="shared" si="2"/>
        <v>0</v>
      </c>
    </row>
    <row r="115" spans="1:9">
      <c r="A115" s="2093">
        <v>39</v>
      </c>
      <c r="B115" s="1484"/>
      <c r="C115" s="2499"/>
      <c r="D115" s="1798"/>
      <c r="E115" s="1798"/>
      <c r="F115" s="1798"/>
      <c r="G115" s="1798"/>
      <c r="H115" s="2180"/>
      <c r="I115" s="2612">
        <f t="shared" si="2"/>
        <v>0</v>
      </c>
    </row>
    <row r="116" spans="1:9">
      <c r="A116" s="2093">
        <v>40</v>
      </c>
      <c r="B116" s="1484"/>
      <c r="C116" s="2499"/>
      <c r="D116" s="1798"/>
      <c r="E116" s="1798"/>
      <c r="F116" s="1798"/>
      <c r="G116" s="1798"/>
      <c r="H116" s="2180"/>
      <c r="I116" s="2612">
        <f t="shared" si="2"/>
        <v>0</v>
      </c>
    </row>
    <row r="117" spans="1:9">
      <c r="A117" s="2093">
        <v>41</v>
      </c>
      <c r="B117" s="1484"/>
      <c r="C117" s="2499"/>
      <c r="D117" s="1798"/>
      <c r="E117" s="1798"/>
      <c r="F117" s="1798"/>
      <c r="G117" s="1798"/>
      <c r="H117" s="2180"/>
      <c r="I117" s="2612">
        <f t="shared" si="2"/>
        <v>0</v>
      </c>
    </row>
    <row r="118" spans="1:9">
      <c r="A118" s="2093">
        <v>42</v>
      </c>
      <c r="B118" s="1484"/>
      <c r="C118" s="2499"/>
      <c r="D118" s="1798"/>
      <c r="E118" s="1798"/>
      <c r="F118" s="1798"/>
      <c r="G118" s="1798"/>
      <c r="H118" s="2180"/>
      <c r="I118" s="2612">
        <f t="shared" si="2"/>
        <v>0</v>
      </c>
    </row>
    <row r="119" spans="1:9">
      <c r="A119" s="2093">
        <v>43</v>
      </c>
      <c r="B119" s="1484"/>
      <c r="C119" s="2499"/>
      <c r="D119" s="1798"/>
      <c r="E119" s="1798"/>
      <c r="F119" s="1798"/>
      <c r="G119" s="1798"/>
      <c r="H119" s="2180"/>
      <c r="I119" s="2612">
        <f t="shared" si="2"/>
        <v>0</v>
      </c>
    </row>
    <row r="120" spans="1:9">
      <c r="A120" s="2093">
        <v>44</v>
      </c>
      <c r="B120" s="1484"/>
      <c r="C120" s="2499"/>
      <c r="D120" s="1798"/>
      <c r="E120" s="1798"/>
      <c r="F120" s="1798"/>
      <c r="G120" s="1798"/>
      <c r="H120" s="2180"/>
      <c r="I120" s="2612">
        <f t="shared" si="2"/>
        <v>0</v>
      </c>
    </row>
    <row r="121" spans="1:9">
      <c r="A121" s="2093">
        <v>45</v>
      </c>
      <c r="B121" s="1484"/>
      <c r="C121" s="2499"/>
      <c r="D121" s="1798"/>
      <c r="E121" s="1798"/>
      <c r="F121" s="1798"/>
      <c r="G121" s="1798"/>
      <c r="H121" s="2180"/>
      <c r="I121" s="2612">
        <f t="shared" si="2"/>
        <v>0</v>
      </c>
    </row>
    <row r="122" spans="1:9">
      <c r="A122" s="2093">
        <v>46</v>
      </c>
      <c r="B122" s="1484"/>
      <c r="C122" s="2499"/>
      <c r="D122" s="1798"/>
      <c r="E122" s="1798"/>
      <c r="F122" s="1798"/>
      <c r="G122" s="1798"/>
      <c r="H122" s="2180"/>
      <c r="I122" s="2612">
        <f t="shared" si="2"/>
        <v>0</v>
      </c>
    </row>
    <row r="123" spans="1:9">
      <c r="A123" s="2093">
        <v>47</v>
      </c>
      <c r="B123" s="1484"/>
      <c r="C123" s="2499"/>
      <c r="D123" s="1798"/>
      <c r="E123" s="1798"/>
      <c r="F123" s="1798"/>
      <c r="G123" s="1798"/>
      <c r="H123" s="2180"/>
      <c r="I123" s="2612">
        <f t="shared" si="2"/>
        <v>0</v>
      </c>
    </row>
    <row r="124" spans="1:9">
      <c r="A124" s="2093">
        <v>48</v>
      </c>
      <c r="B124" s="1484"/>
      <c r="C124" s="2499"/>
      <c r="D124" s="1798"/>
      <c r="E124" s="1798"/>
      <c r="F124" s="1798"/>
      <c r="G124" s="1798"/>
      <c r="H124" s="2180"/>
      <c r="I124" s="2612">
        <f t="shared" si="2"/>
        <v>0</v>
      </c>
    </row>
    <row r="125" spans="1:9" ht="15.75" thickBot="1">
      <c r="A125" s="2089">
        <v>49</v>
      </c>
      <c r="B125" s="2181" t="s">
        <v>2319</v>
      </c>
      <c r="C125" s="2610"/>
      <c r="D125" s="2184">
        <f t="shared" ref="D125:I125" si="3">SUM(D77:D124)</f>
        <v>0</v>
      </c>
      <c r="E125" s="2184">
        <f t="shared" si="3"/>
        <v>0</v>
      </c>
      <c r="F125" s="2184">
        <f t="shared" si="3"/>
        <v>0</v>
      </c>
      <c r="G125" s="2184">
        <f t="shared" si="3"/>
        <v>0</v>
      </c>
      <c r="H125" s="2184">
        <f t="shared" si="3"/>
        <v>0</v>
      </c>
      <c r="I125" s="2613">
        <f t="shared" si="3"/>
        <v>0</v>
      </c>
    </row>
    <row r="126" spans="1:9">
      <c r="A126" s="2389" t="s">
        <v>4661</v>
      </c>
      <c r="B126" s="1603"/>
      <c r="C126" s="1603"/>
      <c r="D126" s="1603"/>
      <c r="E126" s="1603"/>
    </row>
    <row r="127" spans="1:9">
      <c r="A127" s="1517" t="s">
        <v>504</v>
      </c>
      <c r="B127" s="2155"/>
      <c r="C127" s="2155"/>
      <c r="D127" s="2155"/>
      <c r="E127" s="2155"/>
      <c r="F127" s="2155"/>
      <c r="G127" s="2155"/>
      <c r="H127" s="2155"/>
      <c r="I127" s="2155"/>
    </row>
  </sheetData>
  <printOptions horizontalCentered="1" verticalCentered="1"/>
  <pageMargins left="0.25" right="0" top="0" bottom="0" header="0" footer="0"/>
  <pageSetup scale="70" fitToHeight="2" orientation="portrait" horizontalDpi="300" verticalDpi="300" r:id="rId1"/>
  <headerFooter alignWithMargins="0"/>
  <rowBreaks count="1" manualBreakCount="1">
    <brk id="6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5357" r:id="rId4" name="Button 61">
              <controlPr locked="0" defaultSize="0" autoFill="0" autoLine="0" autoPict="0">
                <anchor moveWithCells="1" sizeWithCells="1">
                  <from>
                    <xdr:col>2</xdr:col>
                    <xdr:colOff>0</xdr:colOff>
                    <xdr:row>44</xdr:row>
                    <xdr:rowOff>19050</xdr:rowOff>
                  </from>
                  <to>
                    <xdr:col>3</xdr:col>
                    <xdr:colOff>847725</xdr:colOff>
                    <xdr:row>44</xdr:row>
                    <xdr:rowOff>19050</xdr:rowOff>
                  </to>
                </anchor>
              </controlPr>
            </control>
          </mc:Choice>
        </mc:AlternateContent>
        <mc:AlternateContent xmlns:mc="http://schemas.openxmlformats.org/markup-compatibility/2006">
          <mc:Choice Requires="x14">
            <control shapeId="55358" r:id="rId5" name="Button 62">
              <controlPr locked="0" defaultSize="0" autoFill="0" autoLine="0" autoPict="0">
                <anchor moveWithCells="1" sizeWithCells="1">
                  <from>
                    <xdr:col>2</xdr:col>
                    <xdr:colOff>0</xdr:colOff>
                    <xdr:row>44</xdr:row>
                    <xdr:rowOff>19050</xdr:rowOff>
                  </from>
                  <to>
                    <xdr:col>3</xdr:col>
                    <xdr:colOff>847725</xdr:colOff>
                    <xdr:row>44</xdr:row>
                    <xdr:rowOff>19050</xdr:rowOff>
                  </to>
                </anchor>
              </controlPr>
            </control>
          </mc:Choice>
        </mc:AlternateContent>
      </controls>
    </mc:Choice>
  </mc:AlternateConten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pageSetUpPr fitToPage="1"/>
  </sheetPr>
  <dimension ref="A1:H125"/>
  <sheetViews>
    <sheetView defaultGridColor="0" view="pageBreakPreview" colorId="22" zoomScale="110" zoomScaleNormal="100" zoomScaleSheetLayoutView="110" workbookViewId="0">
      <selection activeCell="I15" sqref="I15"/>
    </sheetView>
  </sheetViews>
  <sheetFormatPr defaultColWidth="9.6640625" defaultRowHeight="15"/>
  <cols>
    <col min="1" max="1" width="4.6640625" customWidth="1"/>
    <col min="2" max="2" width="1.6640625" customWidth="1"/>
    <col min="3" max="3" width="47.6640625" customWidth="1"/>
    <col min="4" max="4" width="22.6640625" customWidth="1"/>
    <col min="5" max="5" width="16.109375" customWidth="1"/>
    <col min="6" max="6" width="16.6640625" customWidth="1"/>
    <col min="8" max="8" width="12.77734375" bestFit="1" customWidth="1"/>
  </cols>
  <sheetData>
    <row r="1" spans="1:6">
      <c r="A1" s="863" t="s">
        <v>1785</v>
      </c>
      <c r="B1" s="864"/>
      <c r="C1" s="864"/>
      <c r="D1" s="941" t="s">
        <v>1330</v>
      </c>
      <c r="E1" s="941" t="s">
        <v>1787</v>
      </c>
      <c r="F1" s="942" t="s">
        <v>1788</v>
      </c>
    </row>
    <row r="2" spans="1:6">
      <c r="A2" s="72" t="str">
        <f>'Data Sheet'!$C$25</f>
        <v xml:space="preserve">Niagara Mohawk Power Corporation </v>
      </c>
      <c r="B2" s="861"/>
      <c r="C2" s="861"/>
      <c r="D2" s="858" t="s">
        <v>1143</v>
      </c>
      <c r="E2" s="858" t="s">
        <v>1790</v>
      </c>
      <c r="F2" s="936"/>
    </row>
    <row r="3" spans="1:6" ht="15" customHeight="1">
      <c r="A3" s="74"/>
      <c r="B3" s="77"/>
      <c r="C3" s="77"/>
      <c r="D3" s="93" t="s">
        <v>1144</v>
      </c>
      <c r="E3" s="859" t="str">
        <f>'Data Sheet'!$C$40</f>
        <v>April 12, 2018</v>
      </c>
      <c r="F3" s="881" t="str">
        <f>'Data Sheet'!$C$38</f>
        <v>December 31, 2017</v>
      </c>
    </row>
    <row r="4" spans="1:6" ht="15" customHeight="1">
      <c r="A4" s="130" t="s">
        <v>505</v>
      </c>
      <c r="B4" s="75"/>
      <c r="C4" s="75"/>
      <c r="D4" s="75"/>
      <c r="E4" s="75"/>
      <c r="F4" s="433"/>
    </row>
    <row r="5" spans="1:6">
      <c r="A5" s="80"/>
      <c r="B5" s="17"/>
      <c r="C5" s="17"/>
      <c r="D5" s="17"/>
      <c r="E5" s="17"/>
      <c r="F5" s="83"/>
    </row>
    <row r="6" spans="1:6">
      <c r="A6" s="258" t="s">
        <v>1714</v>
      </c>
      <c r="B6" s="17"/>
      <c r="C6" s="862" t="s">
        <v>1769</v>
      </c>
      <c r="D6" s="69"/>
      <c r="E6" s="69"/>
      <c r="F6" s="218" t="s">
        <v>1826</v>
      </c>
    </row>
    <row r="7" spans="1:6">
      <c r="A7" s="259" t="s">
        <v>1717</v>
      </c>
      <c r="B7" s="77"/>
      <c r="C7" s="938" t="s">
        <v>3005</v>
      </c>
      <c r="D7" s="75"/>
      <c r="E7" s="75"/>
      <c r="F7" s="221" t="s">
        <v>3006</v>
      </c>
    </row>
    <row r="8" spans="1:6">
      <c r="A8" s="119">
        <v>1</v>
      </c>
      <c r="B8" s="77"/>
      <c r="C8" s="77" t="s">
        <v>506</v>
      </c>
      <c r="D8" s="77"/>
      <c r="E8" s="77"/>
      <c r="F8" s="370"/>
    </row>
    <row r="9" spans="1:6">
      <c r="A9" s="119">
        <v>2</v>
      </c>
      <c r="B9" s="77"/>
      <c r="C9" s="77" t="s">
        <v>507</v>
      </c>
      <c r="D9" s="77"/>
      <c r="E9" s="77"/>
      <c r="F9" s="265"/>
    </row>
    <row r="10" spans="1:6">
      <c r="A10" s="119">
        <v>3</v>
      </c>
      <c r="B10" s="77"/>
      <c r="C10" s="77" t="s">
        <v>3493</v>
      </c>
      <c r="D10" s="77"/>
      <c r="E10" s="77"/>
      <c r="F10" s="265"/>
    </row>
    <row r="11" spans="1:6">
      <c r="A11" s="80">
        <v>4</v>
      </c>
      <c r="B11" s="17"/>
      <c r="C11" s="17" t="s">
        <v>3494</v>
      </c>
      <c r="D11" s="17"/>
      <c r="E11" s="17"/>
      <c r="F11" s="264"/>
    </row>
    <row r="12" spans="1:6">
      <c r="A12" s="119"/>
      <c r="B12" s="77"/>
      <c r="C12" s="77" t="s">
        <v>3495</v>
      </c>
      <c r="D12" s="77"/>
      <c r="E12" s="77"/>
      <c r="F12" s="265"/>
    </row>
    <row r="13" spans="1:6">
      <c r="A13" s="80">
        <v>5</v>
      </c>
      <c r="B13" s="17"/>
      <c r="C13" s="17" t="s">
        <v>3496</v>
      </c>
      <c r="D13" s="17"/>
      <c r="E13" s="17"/>
      <c r="F13" s="264"/>
    </row>
    <row r="14" spans="1:6">
      <c r="A14" s="80"/>
      <c r="B14" s="17"/>
      <c r="C14" s="17" t="s">
        <v>3497</v>
      </c>
      <c r="D14" s="17"/>
      <c r="E14" s="17"/>
      <c r="F14" s="264"/>
    </row>
    <row r="15" spans="1:6">
      <c r="A15" s="119"/>
      <c r="B15" s="77"/>
      <c r="C15" s="77" t="s">
        <v>3498</v>
      </c>
      <c r="D15" s="77"/>
      <c r="E15" s="77"/>
      <c r="F15" s="265"/>
    </row>
    <row r="16" spans="1:6">
      <c r="A16" s="80">
        <v>6</v>
      </c>
      <c r="B16" s="274"/>
      <c r="C16" s="3422" t="s">
        <v>2982</v>
      </c>
      <c r="D16" s="17"/>
      <c r="E16" s="861"/>
      <c r="F16" s="3469"/>
    </row>
    <row r="17" spans="1:8">
      <c r="A17" s="80">
        <f t="shared" ref="A17:A61" si="0">A16+1</f>
        <v>7</v>
      </c>
      <c r="B17" s="17"/>
      <c r="C17" s="1399" t="s">
        <v>5427</v>
      </c>
      <c r="D17" s="17"/>
      <c r="E17" s="17"/>
      <c r="F17" s="3469">
        <v>1738139</v>
      </c>
    </row>
    <row r="18" spans="1:8">
      <c r="A18" s="80">
        <f t="shared" si="0"/>
        <v>8</v>
      </c>
      <c r="B18" s="17"/>
      <c r="C18" s="1399" t="s">
        <v>5428</v>
      </c>
      <c r="D18" s="17"/>
      <c r="E18" s="17"/>
      <c r="F18" s="3910">
        <v>35694181</v>
      </c>
    </row>
    <row r="19" spans="1:8">
      <c r="A19" s="80">
        <f t="shared" si="0"/>
        <v>9</v>
      </c>
      <c r="B19" s="17"/>
      <c r="C19" s="1399" t="s">
        <v>5429</v>
      </c>
      <c r="D19" s="17"/>
      <c r="E19" s="17"/>
      <c r="F19" s="3910">
        <v>1475327</v>
      </c>
    </row>
    <row r="20" spans="1:8">
      <c r="A20" s="80">
        <f t="shared" si="0"/>
        <v>10</v>
      </c>
      <c r="B20" s="17"/>
      <c r="C20" s="1399" t="s">
        <v>2318</v>
      </c>
      <c r="D20" s="17"/>
      <c r="E20" s="17"/>
      <c r="F20" s="3910">
        <v>1944841</v>
      </c>
    </row>
    <row r="21" spans="1:8">
      <c r="A21" s="80">
        <f t="shared" si="0"/>
        <v>11</v>
      </c>
      <c r="B21" s="17"/>
      <c r="C21" s="1399"/>
      <c r="D21" s="17"/>
      <c r="E21" s="17"/>
      <c r="F21" s="3910"/>
    </row>
    <row r="22" spans="1:8">
      <c r="A22" s="80">
        <f t="shared" si="0"/>
        <v>12</v>
      </c>
      <c r="B22" s="17"/>
      <c r="C22" s="17"/>
      <c r="D22" s="17"/>
      <c r="E22" s="17"/>
      <c r="F22" s="3910"/>
    </row>
    <row r="23" spans="1:8">
      <c r="A23" s="80">
        <f t="shared" si="0"/>
        <v>13</v>
      </c>
      <c r="B23" s="17"/>
      <c r="C23" s="3422"/>
      <c r="D23" s="17" t="s">
        <v>1177</v>
      </c>
      <c r="E23" s="17"/>
      <c r="F23" s="3910">
        <f>+SUM(F17:F21)</f>
        <v>40852488</v>
      </c>
    </row>
    <row r="24" spans="1:8">
      <c r="A24" s="80">
        <f t="shared" si="0"/>
        <v>14</v>
      </c>
      <c r="B24" s="17"/>
      <c r="C24" s="1399"/>
      <c r="D24" s="17"/>
      <c r="E24" s="17"/>
      <c r="F24" s="3910"/>
    </row>
    <row r="25" spans="1:8">
      <c r="A25" s="80">
        <f t="shared" si="0"/>
        <v>15</v>
      </c>
      <c r="B25" s="17"/>
      <c r="C25" s="1399"/>
      <c r="D25" s="17"/>
      <c r="E25" s="17"/>
      <c r="F25" s="3910"/>
      <c r="H25" s="2954"/>
    </row>
    <row r="26" spans="1:8">
      <c r="A26" s="80">
        <f t="shared" si="0"/>
        <v>16</v>
      </c>
      <c r="B26" s="17"/>
      <c r="C26" s="1399"/>
      <c r="D26" s="17"/>
      <c r="E26" s="17"/>
      <c r="F26" s="3910"/>
      <c r="H26" s="2954"/>
    </row>
    <row r="27" spans="1:8">
      <c r="A27" s="80">
        <f t="shared" si="0"/>
        <v>17</v>
      </c>
      <c r="B27" s="17"/>
      <c r="C27" s="3422" t="s">
        <v>2983</v>
      </c>
      <c r="D27" s="17"/>
      <c r="E27" s="17"/>
      <c r="F27" s="3910"/>
      <c r="H27" s="3361"/>
    </row>
    <row r="28" spans="1:8">
      <c r="A28" s="80">
        <f t="shared" si="0"/>
        <v>18</v>
      </c>
      <c r="B28" s="17"/>
      <c r="C28" s="1399" t="s">
        <v>5427</v>
      </c>
      <c r="D28" s="17"/>
      <c r="E28" s="17"/>
      <c r="F28" s="3910">
        <v>1830967</v>
      </c>
    </row>
    <row r="29" spans="1:8">
      <c r="A29" s="80">
        <f t="shared" si="0"/>
        <v>19</v>
      </c>
      <c r="B29" s="17"/>
      <c r="C29" s="1399" t="s">
        <v>5428</v>
      </c>
      <c r="D29" s="17"/>
      <c r="E29" s="17"/>
      <c r="F29" s="3910">
        <v>6291127</v>
      </c>
    </row>
    <row r="30" spans="1:8">
      <c r="A30" s="80">
        <f t="shared" si="0"/>
        <v>20</v>
      </c>
      <c r="B30" s="17"/>
      <c r="C30" s="1399" t="s">
        <v>2318</v>
      </c>
      <c r="D30" s="17"/>
      <c r="E30" s="17"/>
      <c r="F30" s="3910">
        <v>148930</v>
      </c>
    </row>
    <row r="31" spans="1:8">
      <c r="A31" s="80">
        <f t="shared" si="0"/>
        <v>21</v>
      </c>
      <c r="B31" s="17"/>
      <c r="C31" s="17"/>
      <c r="D31" s="17"/>
      <c r="E31" s="17"/>
      <c r="F31" s="3910"/>
    </row>
    <row r="32" spans="1:8">
      <c r="A32" s="80">
        <f t="shared" si="0"/>
        <v>22</v>
      </c>
      <c r="B32" s="17"/>
      <c r="C32" s="17"/>
      <c r="D32" s="17"/>
      <c r="E32" s="17"/>
      <c r="F32" s="3910"/>
    </row>
    <row r="33" spans="1:6">
      <c r="A33" s="80">
        <f t="shared" si="0"/>
        <v>23</v>
      </c>
      <c r="B33" s="17"/>
      <c r="C33" s="17"/>
      <c r="D33" s="17"/>
      <c r="E33" s="17"/>
      <c r="F33" s="3910"/>
    </row>
    <row r="34" spans="1:6">
      <c r="A34" s="80">
        <f t="shared" si="0"/>
        <v>24</v>
      </c>
      <c r="B34" s="17"/>
      <c r="C34" s="17"/>
      <c r="D34" s="17" t="s">
        <v>1177</v>
      </c>
      <c r="E34" s="861"/>
      <c r="F34" s="3910">
        <f>+SUM(F28:F30)</f>
        <v>8271024</v>
      </c>
    </row>
    <row r="35" spans="1:6">
      <c r="A35" s="80">
        <f t="shared" si="0"/>
        <v>25</v>
      </c>
      <c r="B35" s="274"/>
      <c r="C35" s="17"/>
      <c r="D35" s="17"/>
      <c r="E35" s="861"/>
      <c r="F35" s="3910"/>
    </row>
    <row r="36" spans="1:6">
      <c r="A36" s="80">
        <f t="shared" si="0"/>
        <v>26</v>
      </c>
      <c r="B36" s="17"/>
      <c r="C36" s="17"/>
      <c r="D36" s="17"/>
      <c r="E36" s="17"/>
      <c r="F36" s="3910"/>
    </row>
    <row r="37" spans="1:6">
      <c r="A37" s="80">
        <f t="shared" si="0"/>
        <v>27</v>
      </c>
      <c r="B37" s="17"/>
      <c r="C37" s="17"/>
      <c r="D37" s="17"/>
      <c r="E37" s="17"/>
      <c r="F37" s="3910"/>
    </row>
    <row r="38" spans="1:6">
      <c r="A38" s="80">
        <f t="shared" si="0"/>
        <v>28</v>
      </c>
      <c r="B38" s="17"/>
      <c r="C38" s="17"/>
      <c r="D38" s="17"/>
      <c r="E38" s="17"/>
      <c r="F38" s="3910"/>
    </row>
    <row r="39" spans="1:6">
      <c r="A39" s="80">
        <f t="shared" si="0"/>
        <v>29</v>
      </c>
      <c r="B39" s="17"/>
      <c r="C39" s="17"/>
      <c r="D39" s="17"/>
      <c r="E39" s="17"/>
      <c r="F39" s="3910"/>
    </row>
    <row r="40" spans="1:6">
      <c r="A40" s="80">
        <f t="shared" si="0"/>
        <v>30</v>
      </c>
      <c r="B40" s="17"/>
      <c r="C40" s="17"/>
      <c r="D40" s="17"/>
      <c r="E40" s="17"/>
      <c r="F40" s="3910"/>
    </row>
    <row r="41" spans="1:6">
      <c r="A41" s="80">
        <f t="shared" si="0"/>
        <v>31</v>
      </c>
      <c r="B41" s="17"/>
      <c r="C41" s="17"/>
      <c r="D41" s="17"/>
      <c r="E41" s="17"/>
      <c r="F41" s="3910"/>
    </row>
    <row r="42" spans="1:6">
      <c r="A42" s="80">
        <f t="shared" si="0"/>
        <v>32</v>
      </c>
      <c r="B42" s="17"/>
      <c r="C42" s="17"/>
      <c r="D42" s="17"/>
      <c r="E42" s="17"/>
      <c r="F42" s="3910"/>
    </row>
    <row r="43" spans="1:6">
      <c r="A43" s="80">
        <f t="shared" si="0"/>
        <v>33</v>
      </c>
      <c r="B43" s="17"/>
      <c r="C43" s="17"/>
      <c r="D43" s="17"/>
      <c r="E43" s="17"/>
      <c r="F43" s="3910"/>
    </row>
    <row r="44" spans="1:6">
      <c r="A44" s="80">
        <f t="shared" si="0"/>
        <v>34</v>
      </c>
      <c r="B44" s="17"/>
      <c r="C44" s="17"/>
      <c r="D44" s="17"/>
      <c r="E44" s="17"/>
      <c r="F44" s="3910"/>
    </row>
    <row r="45" spans="1:6">
      <c r="A45" s="80">
        <f t="shared" si="0"/>
        <v>35</v>
      </c>
      <c r="B45" s="17"/>
      <c r="C45" s="17"/>
      <c r="D45" s="17"/>
      <c r="E45" s="17"/>
      <c r="F45" s="3910"/>
    </row>
    <row r="46" spans="1:6">
      <c r="A46" s="80">
        <f t="shared" si="0"/>
        <v>36</v>
      </c>
      <c r="B46" s="17"/>
      <c r="C46" s="17"/>
      <c r="D46" s="17"/>
      <c r="E46" s="17"/>
      <c r="F46" s="3910"/>
    </row>
    <row r="47" spans="1:6">
      <c r="A47" s="80">
        <f t="shared" si="0"/>
        <v>37</v>
      </c>
      <c r="B47" s="17"/>
      <c r="C47" s="17"/>
      <c r="D47" s="17"/>
      <c r="E47" s="17"/>
      <c r="F47" s="3910"/>
    </row>
    <row r="48" spans="1:6">
      <c r="A48" s="80">
        <f t="shared" si="0"/>
        <v>38</v>
      </c>
      <c r="B48" s="17"/>
      <c r="C48" s="17"/>
      <c r="D48" s="17"/>
      <c r="E48" s="17"/>
      <c r="F48" s="3910"/>
    </row>
    <row r="49" spans="1:7">
      <c r="A49" s="80">
        <f t="shared" si="0"/>
        <v>39</v>
      </c>
      <c r="B49" s="17"/>
      <c r="C49" s="17"/>
      <c r="D49" s="17"/>
      <c r="E49" s="17"/>
      <c r="F49" s="3910"/>
    </row>
    <row r="50" spans="1:7">
      <c r="A50" s="80">
        <f t="shared" si="0"/>
        <v>40</v>
      </c>
      <c r="B50" s="17"/>
      <c r="C50" s="17"/>
      <c r="D50" s="17"/>
      <c r="E50" s="17"/>
      <c r="F50" s="3910"/>
    </row>
    <row r="51" spans="1:7">
      <c r="A51" s="80">
        <f t="shared" si="0"/>
        <v>41</v>
      </c>
      <c r="B51" s="17"/>
      <c r="C51" s="17"/>
      <c r="D51" s="17"/>
      <c r="E51" s="17"/>
      <c r="F51" s="3910"/>
    </row>
    <row r="52" spans="1:7">
      <c r="A52" s="80">
        <f t="shared" si="0"/>
        <v>42</v>
      </c>
      <c r="B52" s="274"/>
      <c r="C52" s="17"/>
      <c r="D52" s="17"/>
      <c r="E52" s="861"/>
      <c r="F52" s="3910"/>
    </row>
    <row r="53" spans="1:7">
      <c r="A53" s="80">
        <f t="shared" si="0"/>
        <v>43</v>
      </c>
      <c r="B53" s="17"/>
      <c r="C53" s="17"/>
      <c r="D53" s="17"/>
      <c r="E53" s="17"/>
      <c r="F53" s="3910"/>
    </row>
    <row r="54" spans="1:7">
      <c r="A54" s="80">
        <f t="shared" si="0"/>
        <v>44</v>
      </c>
      <c r="B54" s="17"/>
      <c r="C54" s="17"/>
      <c r="D54" s="17"/>
      <c r="E54" s="17"/>
      <c r="F54" s="3910"/>
    </row>
    <row r="55" spans="1:7">
      <c r="A55" s="80">
        <f t="shared" si="0"/>
        <v>45</v>
      </c>
      <c r="B55" s="17"/>
      <c r="C55" s="17"/>
      <c r="D55" s="17"/>
      <c r="E55" s="17"/>
      <c r="F55" s="3910"/>
    </row>
    <row r="56" spans="1:7">
      <c r="A56" s="80">
        <f t="shared" si="0"/>
        <v>46</v>
      </c>
      <c r="B56" s="17"/>
      <c r="C56" s="17"/>
      <c r="D56" s="17"/>
      <c r="E56" s="17"/>
      <c r="F56" s="3910"/>
    </row>
    <row r="57" spans="1:7">
      <c r="A57" s="80">
        <f t="shared" si="0"/>
        <v>47</v>
      </c>
      <c r="B57" s="17"/>
      <c r="C57" s="17"/>
      <c r="D57" s="17"/>
      <c r="E57" s="17"/>
      <c r="F57" s="3910"/>
    </row>
    <row r="58" spans="1:7">
      <c r="A58" s="80">
        <f t="shared" si="0"/>
        <v>48</v>
      </c>
      <c r="B58" s="17"/>
      <c r="C58" s="17"/>
      <c r="D58" s="17"/>
      <c r="E58" s="17"/>
      <c r="F58" s="3910"/>
    </row>
    <row r="59" spans="1:7">
      <c r="A59" s="80">
        <f t="shared" si="0"/>
        <v>49</v>
      </c>
      <c r="B59" s="17"/>
      <c r="C59" s="17"/>
      <c r="D59" s="17"/>
      <c r="E59" s="17"/>
      <c r="F59" s="3910"/>
    </row>
    <row r="60" spans="1:7">
      <c r="A60" s="80">
        <f t="shared" si="0"/>
        <v>50</v>
      </c>
      <c r="B60" s="17"/>
      <c r="C60" s="17"/>
      <c r="D60" s="17"/>
      <c r="E60" s="861"/>
      <c r="F60" s="3910"/>
    </row>
    <row r="61" spans="1:7" ht="15.75" thickBot="1">
      <c r="A61" s="346">
        <f t="shared" si="0"/>
        <v>51</v>
      </c>
      <c r="B61" s="255"/>
      <c r="C61" s="514" t="s">
        <v>2319</v>
      </c>
      <c r="D61" s="255"/>
      <c r="E61" s="255"/>
      <c r="F61" s="3911">
        <f>+F23+F34</f>
        <v>49123512</v>
      </c>
      <c r="G61" s="3435"/>
    </row>
    <row r="62" spans="1:7" ht="15.75">
      <c r="A62" s="99" t="s">
        <v>3499</v>
      </c>
      <c r="B62" s="69"/>
      <c r="C62" s="862"/>
      <c r="D62" s="861"/>
      <c r="E62" s="17"/>
      <c r="F62" s="1441"/>
    </row>
    <row r="63" spans="1:7">
      <c r="A63" s="69" t="s">
        <v>3500</v>
      </c>
      <c r="B63" s="69"/>
      <c r="C63" s="862"/>
      <c r="D63" s="69"/>
      <c r="E63" s="69"/>
      <c r="F63" s="69"/>
    </row>
    <row r="64" spans="1:7">
      <c r="A64" s="17"/>
      <c r="B64" s="69"/>
      <c r="C64" s="862"/>
      <c r="D64" s="69"/>
      <c r="E64" s="17"/>
      <c r="F64" s="17"/>
    </row>
    <row r="67" spans="1:6" ht="15.75">
      <c r="A67" s="71" t="s">
        <v>555</v>
      </c>
      <c r="B67" s="862"/>
      <c r="C67" s="862"/>
      <c r="D67" s="862"/>
      <c r="E67" s="862"/>
      <c r="F67" s="862"/>
    </row>
    <row r="69" spans="1:6" ht="16.5" thickBot="1">
      <c r="A69" s="929" t="str">
        <f>'Data Sheet'!$C$25</f>
        <v xml:space="preserve">Niagara Mohawk Power Corporation </v>
      </c>
      <c r="B69" s="861"/>
      <c r="C69" s="861"/>
      <c r="D69" s="861"/>
      <c r="E69" s="919" t="str">
        <f>'Data Sheet'!$C$40</f>
        <v>April 12, 2018</v>
      </c>
      <c r="F69" t="str">
        <f>'Data Sheet'!$C$38</f>
        <v>December 31, 2017</v>
      </c>
    </row>
    <row r="70" spans="1:6">
      <c r="A70" s="29"/>
      <c r="B70" s="66"/>
      <c r="C70" s="66"/>
      <c r="D70" s="66"/>
      <c r="E70" s="66"/>
      <c r="F70" s="67"/>
    </row>
    <row r="71" spans="1:6">
      <c r="A71" s="290" t="s">
        <v>505</v>
      </c>
      <c r="B71" s="69"/>
      <c r="C71" s="69"/>
      <c r="D71" s="69"/>
      <c r="E71" s="69"/>
      <c r="F71" s="70"/>
    </row>
    <row r="72" spans="1:6">
      <c r="A72" s="72"/>
      <c r="B72" s="17"/>
      <c r="C72" s="17"/>
      <c r="D72" s="17"/>
      <c r="E72" s="17"/>
      <c r="F72" s="73"/>
    </row>
    <row r="73" spans="1:6">
      <c r="A73" s="315" t="s">
        <v>1714</v>
      </c>
      <c r="B73" s="88"/>
      <c r="C73" s="943" t="s">
        <v>1769</v>
      </c>
      <c r="D73" s="317"/>
      <c r="E73" s="317"/>
      <c r="F73" s="310" t="s">
        <v>1826</v>
      </c>
    </row>
    <row r="74" spans="1:6">
      <c r="A74" s="259" t="s">
        <v>1717</v>
      </c>
      <c r="B74" s="77"/>
      <c r="C74" s="938" t="s">
        <v>3005</v>
      </c>
      <c r="D74" s="75"/>
      <c r="E74" s="75"/>
      <c r="F74" s="221" t="s">
        <v>3006</v>
      </c>
    </row>
    <row r="75" spans="1:6">
      <c r="A75" s="80">
        <f>A61+1</f>
        <v>52</v>
      </c>
      <c r="B75" s="17"/>
      <c r="C75" s="17"/>
      <c r="D75" s="17"/>
      <c r="E75" s="17"/>
      <c r="F75" s="264"/>
    </row>
    <row r="76" spans="1:6">
      <c r="A76" s="80">
        <f t="shared" ref="A76:A123" si="1">A75+1</f>
        <v>53</v>
      </c>
      <c r="B76" s="17"/>
      <c r="C76" s="17"/>
      <c r="D76" s="17"/>
      <c r="E76" s="17"/>
      <c r="F76" s="264"/>
    </row>
    <row r="77" spans="1:6">
      <c r="A77" s="80">
        <f t="shared" si="1"/>
        <v>54</v>
      </c>
      <c r="B77" s="17"/>
      <c r="C77" s="17"/>
      <c r="D77" s="17"/>
      <c r="E77" s="17"/>
      <c r="F77" s="264"/>
    </row>
    <row r="78" spans="1:6">
      <c r="A78" s="80">
        <f t="shared" si="1"/>
        <v>55</v>
      </c>
      <c r="B78" s="17"/>
      <c r="C78" s="17"/>
      <c r="D78" s="17"/>
      <c r="E78" s="17"/>
      <c r="F78" s="264"/>
    </row>
    <row r="79" spans="1:6">
      <c r="A79" s="80">
        <f t="shared" si="1"/>
        <v>56</v>
      </c>
      <c r="B79" s="17"/>
      <c r="C79" s="492"/>
      <c r="D79" s="492"/>
      <c r="E79" s="492"/>
      <c r="F79" s="264"/>
    </row>
    <row r="80" spans="1:6">
      <c r="A80" s="80">
        <f t="shared" si="1"/>
        <v>57</v>
      </c>
      <c r="B80" s="17"/>
      <c r="C80" s="17"/>
      <c r="D80" s="17"/>
      <c r="E80" s="17"/>
      <c r="F80" s="264"/>
    </row>
    <row r="81" spans="1:6">
      <c r="A81" s="80">
        <f t="shared" si="1"/>
        <v>58</v>
      </c>
      <c r="B81" s="17"/>
      <c r="C81" s="17"/>
      <c r="D81" s="17"/>
      <c r="E81" s="17"/>
      <c r="F81" s="264"/>
    </row>
    <row r="82" spans="1:6">
      <c r="A82" s="80">
        <f t="shared" si="1"/>
        <v>59</v>
      </c>
      <c r="B82" s="17"/>
      <c r="C82" s="17"/>
      <c r="D82" s="17"/>
      <c r="E82" s="17"/>
      <c r="F82" s="264"/>
    </row>
    <row r="83" spans="1:6">
      <c r="A83" s="80">
        <f t="shared" si="1"/>
        <v>60</v>
      </c>
      <c r="B83" s="17"/>
      <c r="C83" s="17"/>
      <c r="D83" s="17"/>
      <c r="E83" s="861"/>
      <c r="F83" s="264"/>
    </row>
    <row r="84" spans="1:6">
      <c r="A84" s="80">
        <f t="shared" si="1"/>
        <v>61</v>
      </c>
      <c r="B84" s="17"/>
      <c r="C84" s="17"/>
      <c r="D84" s="17"/>
      <c r="E84" s="17"/>
      <c r="F84" s="513"/>
    </row>
    <row r="85" spans="1:6">
      <c r="A85" s="80">
        <f t="shared" si="1"/>
        <v>62</v>
      </c>
      <c r="B85" s="17"/>
      <c r="C85" s="17"/>
      <c r="D85" s="17"/>
      <c r="E85" s="17"/>
      <c r="F85" s="513"/>
    </row>
    <row r="86" spans="1:6">
      <c r="A86" s="80">
        <f t="shared" si="1"/>
        <v>63</v>
      </c>
      <c r="B86" s="17"/>
      <c r="C86" s="17"/>
      <c r="D86" s="17"/>
      <c r="E86" s="17"/>
      <c r="F86" s="513"/>
    </row>
    <row r="87" spans="1:6">
      <c r="A87" s="80">
        <f t="shared" si="1"/>
        <v>64</v>
      </c>
      <c r="B87" s="17"/>
      <c r="C87" s="17"/>
      <c r="D87" s="17"/>
      <c r="E87" s="17"/>
      <c r="F87" s="513"/>
    </row>
    <row r="88" spans="1:6">
      <c r="A88" s="80">
        <f t="shared" si="1"/>
        <v>65</v>
      </c>
      <c r="B88" s="17"/>
      <c r="C88" s="17"/>
      <c r="D88" s="17"/>
      <c r="E88" s="17"/>
      <c r="F88" s="513"/>
    </row>
    <row r="89" spans="1:6">
      <c r="A89" s="80">
        <f t="shared" si="1"/>
        <v>66</v>
      </c>
      <c r="B89" s="17"/>
      <c r="C89" s="17"/>
      <c r="D89" s="17"/>
      <c r="E89" s="17"/>
      <c r="F89" s="513"/>
    </row>
    <row r="90" spans="1:6">
      <c r="A90" s="80">
        <f t="shared" si="1"/>
        <v>67</v>
      </c>
      <c r="B90" s="17"/>
      <c r="C90" s="17"/>
      <c r="D90" s="17"/>
      <c r="E90" s="17"/>
      <c r="F90" s="513"/>
    </row>
    <row r="91" spans="1:6">
      <c r="A91" s="80">
        <f t="shared" si="1"/>
        <v>68</v>
      </c>
      <c r="B91" s="17"/>
      <c r="C91" s="17"/>
      <c r="D91" s="17"/>
      <c r="E91" s="17"/>
      <c r="F91" s="513"/>
    </row>
    <row r="92" spans="1:6">
      <c r="A92" s="80">
        <f t="shared" si="1"/>
        <v>69</v>
      </c>
      <c r="B92" s="17"/>
      <c r="C92" s="17"/>
      <c r="D92" s="17"/>
      <c r="E92" s="17"/>
      <c r="F92" s="513"/>
    </row>
    <row r="93" spans="1:6">
      <c r="A93" s="80">
        <f t="shared" si="1"/>
        <v>70</v>
      </c>
      <c r="B93" s="17"/>
      <c r="C93" s="17"/>
      <c r="D93" s="17"/>
      <c r="E93" s="17"/>
      <c r="F93" s="513"/>
    </row>
    <row r="94" spans="1:6">
      <c r="A94" s="80">
        <f t="shared" si="1"/>
        <v>71</v>
      </c>
      <c r="B94" s="17"/>
      <c r="C94" s="17"/>
      <c r="D94" s="17"/>
      <c r="E94" s="17"/>
      <c r="F94" s="513"/>
    </row>
    <row r="95" spans="1:6">
      <c r="A95" s="80">
        <f t="shared" si="1"/>
        <v>72</v>
      </c>
      <c r="B95" s="17"/>
      <c r="C95" s="17"/>
      <c r="D95" s="17"/>
      <c r="E95" s="17"/>
      <c r="F95" s="513"/>
    </row>
    <row r="96" spans="1:6">
      <c r="A96" s="80">
        <f t="shared" si="1"/>
        <v>73</v>
      </c>
      <c r="B96" s="17"/>
      <c r="C96" s="17"/>
      <c r="D96" s="17"/>
      <c r="E96" s="861"/>
      <c r="F96" s="513"/>
    </row>
    <row r="97" spans="1:6">
      <c r="A97" s="80">
        <f t="shared" si="1"/>
        <v>74</v>
      </c>
      <c r="B97" s="17"/>
      <c r="C97" s="17"/>
      <c r="D97" s="17"/>
      <c r="E97" s="861"/>
      <c r="F97" s="513"/>
    </row>
    <row r="98" spans="1:6">
      <c r="A98" s="80">
        <f t="shared" si="1"/>
        <v>75</v>
      </c>
      <c r="B98" s="17"/>
      <c r="C98" s="17"/>
      <c r="D98" s="17"/>
      <c r="E98" s="17"/>
      <c r="F98" s="513"/>
    </row>
    <row r="99" spans="1:6">
      <c r="A99" s="80">
        <f t="shared" si="1"/>
        <v>76</v>
      </c>
      <c r="B99" s="17"/>
      <c r="C99" s="17"/>
      <c r="D99" s="17"/>
      <c r="E99" s="17"/>
      <c r="F99" s="513"/>
    </row>
    <row r="100" spans="1:6">
      <c r="A100" s="80">
        <f t="shared" si="1"/>
        <v>77</v>
      </c>
      <c r="B100" s="17"/>
      <c r="C100" s="17"/>
      <c r="D100" s="17"/>
      <c r="E100" s="17"/>
      <c r="F100" s="513"/>
    </row>
    <row r="101" spans="1:6">
      <c r="A101" s="80">
        <f t="shared" si="1"/>
        <v>78</v>
      </c>
      <c r="B101" s="17"/>
      <c r="C101" s="17"/>
      <c r="D101" s="17"/>
      <c r="E101" s="17"/>
      <c r="F101" s="513"/>
    </row>
    <row r="102" spans="1:6">
      <c r="A102" s="80">
        <f t="shared" si="1"/>
        <v>79</v>
      </c>
      <c r="B102" s="17"/>
      <c r="C102" s="17"/>
      <c r="D102" s="17"/>
      <c r="E102" s="17"/>
      <c r="F102" s="513"/>
    </row>
    <row r="103" spans="1:6">
      <c r="A103" s="80">
        <f t="shared" si="1"/>
        <v>80</v>
      </c>
      <c r="B103" s="17"/>
      <c r="C103" s="17"/>
      <c r="D103" s="17"/>
      <c r="E103" s="17"/>
      <c r="F103" s="513"/>
    </row>
    <row r="104" spans="1:6">
      <c r="A104" s="80">
        <f t="shared" si="1"/>
        <v>81</v>
      </c>
      <c r="B104" s="17"/>
      <c r="C104" s="17"/>
      <c r="D104" s="17"/>
      <c r="E104" s="17"/>
      <c r="F104" s="513"/>
    </row>
    <row r="105" spans="1:6">
      <c r="A105" s="80">
        <f t="shared" si="1"/>
        <v>82</v>
      </c>
      <c r="B105" s="17"/>
      <c r="C105" s="17"/>
      <c r="D105" s="17"/>
      <c r="E105" s="17"/>
      <c r="F105" s="513"/>
    </row>
    <row r="106" spans="1:6">
      <c r="A106" s="80">
        <f t="shared" si="1"/>
        <v>83</v>
      </c>
      <c r="B106" s="17"/>
      <c r="C106" s="17"/>
      <c r="D106" s="17"/>
      <c r="E106" s="17"/>
      <c r="F106" s="513"/>
    </row>
    <row r="107" spans="1:6">
      <c r="A107" s="80">
        <f t="shared" si="1"/>
        <v>84</v>
      </c>
      <c r="B107" s="17"/>
      <c r="C107" s="17"/>
      <c r="D107" s="17"/>
      <c r="E107" s="17"/>
      <c r="F107" s="513"/>
    </row>
    <row r="108" spans="1:6">
      <c r="A108" s="80">
        <f t="shared" si="1"/>
        <v>85</v>
      </c>
      <c r="B108" s="17"/>
      <c r="C108" s="17"/>
      <c r="D108" s="17"/>
      <c r="E108" s="17"/>
      <c r="F108" s="513"/>
    </row>
    <row r="109" spans="1:6">
      <c r="A109" s="80">
        <f t="shared" si="1"/>
        <v>86</v>
      </c>
      <c r="B109" s="17"/>
      <c r="C109" s="17"/>
      <c r="D109" s="17"/>
      <c r="E109" s="861"/>
      <c r="F109" s="513"/>
    </row>
    <row r="110" spans="1:6">
      <c r="A110" s="80">
        <f t="shared" si="1"/>
        <v>87</v>
      </c>
      <c r="B110" s="17"/>
      <c r="C110" s="17"/>
      <c r="D110" s="17"/>
      <c r="E110" s="17"/>
      <c r="F110" s="513"/>
    </row>
    <row r="111" spans="1:6">
      <c r="A111" s="80">
        <f t="shared" si="1"/>
        <v>88</v>
      </c>
      <c r="B111" s="17"/>
      <c r="C111" s="17"/>
      <c r="D111" s="17"/>
      <c r="E111" s="17"/>
      <c r="F111" s="513"/>
    </row>
    <row r="112" spans="1:6">
      <c r="A112" s="80">
        <f t="shared" si="1"/>
        <v>89</v>
      </c>
      <c r="B112" s="17"/>
      <c r="C112" s="17"/>
      <c r="D112" s="17"/>
      <c r="E112" s="17"/>
      <c r="F112" s="513"/>
    </row>
    <row r="113" spans="1:6">
      <c r="A113" s="80">
        <f t="shared" si="1"/>
        <v>90</v>
      </c>
      <c r="B113" s="17"/>
      <c r="C113" s="17"/>
      <c r="D113" s="17"/>
      <c r="E113" s="17"/>
      <c r="F113" s="513"/>
    </row>
    <row r="114" spans="1:6">
      <c r="A114" s="80">
        <f t="shared" si="1"/>
        <v>91</v>
      </c>
      <c r="B114" s="17"/>
      <c r="C114" s="17"/>
      <c r="D114" s="17"/>
      <c r="E114" s="17"/>
      <c r="F114" s="513"/>
    </row>
    <row r="115" spans="1:6">
      <c r="A115" s="80">
        <f t="shared" si="1"/>
        <v>92</v>
      </c>
      <c r="B115" s="17"/>
      <c r="C115" s="17"/>
      <c r="D115" s="17"/>
      <c r="E115" s="17"/>
      <c r="F115" s="513"/>
    </row>
    <row r="116" spans="1:6">
      <c r="A116" s="80">
        <f t="shared" si="1"/>
        <v>93</v>
      </c>
      <c r="B116" s="17"/>
      <c r="C116" s="17"/>
      <c r="D116" s="17"/>
      <c r="E116" s="17"/>
      <c r="F116" s="513"/>
    </row>
    <row r="117" spans="1:6">
      <c r="A117" s="80">
        <f t="shared" si="1"/>
        <v>94</v>
      </c>
      <c r="B117" s="17"/>
      <c r="C117" s="17"/>
      <c r="D117" s="17"/>
      <c r="E117" s="17"/>
      <c r="F117" s="513"/>
    </row>
    <row r="118" spans="1:6">
      <c r="A118" s="80">
        <f t="shared" si="1"/>
        <v>95</v>
      </c>
      <c r="B118" s="17"/>
      <c r="C118" s="17"/>
      <c r="D118" s="17"/>
      <c r="E118" s="17"/>
      <c r="F118" s="513"/>
    </row>
    <row r="119" spans="1:6">
      <c r="A119" s="80">
        <f t="shared" si="1"/>
        <v>96</v>
      </c>
      <c r="B119" s="17"/>
      <c r="C119" s="17"/>
      <c r="D119" s="17"/>
      <c r="E119" s="17"/>
      <c r="F119" s="513"/>
    </row>
    <row r="120" spans="1:6">
      <c r="A120" s="80">
        <f t="shared" si="1"/>
        <v>97</v>
      </c>
      <c r="B120" s="17"/>
      <c r="C120" s="17"/>
      <c r="D120" s="17"/>
      <c r="E120" s="17"/>
      <c r="F120" s="513"/>
    </row>
    <row r="121" spans="1:6">
      <c r="A121" s="80">
        <f t="shared" si="1"/>
        <v>98</v>
      </c>
      <c r="B121" s="17"/>
      <c r="C121" s="17"/>
      <c r="D121" s="17"/>
      <c r="E121" s="17"/>
      <c r="F121" s="513"/>
    </row>
    <row r="122" spans="1:6">
      <c r="A122" s="80">
        <f t="shared" si="1"/>
        <v>99</v>
      </c>
      <c r="B122" s="17"/>
      <c r="C122" s="17"/>
      <c r="D122" s="17"/>
      <c r="E122" s="861"/>
      <c r="F122" s="264"/>
    </row>
    <row r="123" spans="1:6" ht="15.75" thickBot="1">
      <c r="A123" s="346">
        <f t="shared" si="1"/>
        <v>100</v>
      </c>
      <c r="B123" s="97"/>
      <c r="C123" s="97"/>
      <c r="D123" s="97"/>
      <c r="E123" s="97"/>
      <c r="F123" s="276"/>
    </row>
    <row r="124" spans="1:6" ht="15.75">
      <c r="A124" s="99" t="str">
        <f>A62</f>
        <v>FERC FORM NO.1 (ED. 12-94) NYPSC Modified-96</v>
      </c>
      <c r="B124" s="69"/>
      <c r="C124" s="862"/>
      <c r="D124" s="69"/>
      <c r="E124" s="17"/>
      <c r="F124" s="17"/>
    </row>
    <row r="125" spans="1:6">
      <c r="A125" s="69" t="s">
        <v>3501</v>
      </c>
      <c r="B125" s="862"/>
      <c r="C125" s="862"/>
      <c r="D125" s="862"/>
      <c r="E125" s="862"/>
      <c r="F125" s="862"/>
    </row>
  </sheetData>
  <printOptions horizontalCentered="1" verticalCentered="1"/>
  <pageMargins left="0.5" right="0.5" top="0.25" bottom="0.25" header="0" footer="0"/>
  <pageSetup scale="72" fitToHeight="2" orientation="portrait" horizontalDpi="300" verticalDpi="300"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pageSetUpPr fitToPage="1"/>
  </sheetPr>
  <dimension ref="A1:I62"/>
  <sheetViews>
    <sheetView defaultGridColor="0" colorId="22" zoomScale="85" zoomScaleNormal="85" zoomScaleSheetLayoutView="80" workbookViewId="0">
      <selection activeCell="G22" sqref="G22"/>
    </sheetView>
  </sheetViews>
  <sheetFormatPr defaultColWidth="9.6640625" defaultRowHeight="15"/>
  <cols>
    <col min="1" max="1" width="4.6640625" style="1524" customWidth="1"/>
    <col min="2" max="2" width="1.6640625" style="1524" customWidth="1"/>
    <col min="3" max="3" width="38.77734375" style="1524" customWidth="1"/>
    <col min="4" max="4" width="14.6640625" style="1524" customWidth="1"/>
    <col min="5" max="5" width="17.21875" style="1524" bestFit="1" customWidth="1"/>
    <col min="6" max="7" width="14.6640625" style="1524" customWidth="1"/>
    <col min="8" max="8" width="17.88671875" style="1524" customWidth="1"/>
    <col min="9" max="16384" width="9.6640625" style="1524"/>
  </cols>
  <sheetData>
    <row r="1" spans="1:8">
      <c r="A1" s="1476" t="s">
        <v>2201</v>
      </c>
      <c r="B1" s="1621"/>
      <c r="C1" s="1477"/>
      <c r="D1" s="1823" t="s">
        <v>1330</v>
      </c>
      <c r="E1" s="1621"/>
      <c r="F1" s="1621"/>
      <c r="G1" s="1823" t="s">
        <v>1787</v>
      </c>
      <c r="H1" s="1884" t="s">
        <v>1788</v>
      </c>
    </row>
    <row r="2" spans="1:8">
      <c r="A2" s="1480" t="str">
        <f>'Data Sheet'!$C$25</f>
        <v xml:space="preserve">Niagara Mohawk Power Corporation </v>
      </c>
      <c r="B2" s="1502"/>
      <c r="C2" s="1481"/>
      <c r="D2" s="1735" t="s">
        <v>1143</v>
      </c>
      <c r="E2" s="1732"/>
      <c r="F2" s="1502"/>
      <c r="G2" s="1735" t="s">
        <v>1790</v>
      </c>
      <c r="H2" s="1885"/>
    </row>
    <row r="3" spans="1:8" ht="15" customHeight="1">
      <c r="A3" s="1483"/>
      <c r="B3" s="1635"/>
      <c r="C3" s="1484"/>
      <c r="D3" s="1825" t="s">
        <v>1144</v>
      </c>
      <c r="E3" s="1635"/>
      <c r="F3" s="1635"/>
      <c r="G3" s="2125" t="str">
        <f>'Data Sheet'!$C$40</f>
        <v>April 12, 2018</v>
      </c>
      <c r="H3" s="2195" t="str">
        <f>'Data Sheet'!$C$38</f>
        <v>December 31, 2017</v>
      </c>
    </row>
    <row r="4" spans="1:8" ht="15" customHeight="1">
      <c r="A4" s="1940" t="s">
        <v>3502</v>
      </c>
      <c r="B4" s="1517"/>
      <c r="C4" s="2155"/>
      <c r="D4" s="1517"/>
      <c r="E4" s="1517"/>
      <c r="F4" s="1517"/>
      <c r="G4" s="1517"/>
      <c r="H4" s="1918"/>
    </row>
    <row r="5" spans="1:8">
      <c r="A5" s="1483"/>
      <c r="B5" s="1635"/>
      <c r="C5" s="1635" t="s">
        <v>3503</v>
      </c>
      <c r="D5" s="1635"/>
      <c r="E5" s="1635"/>
      <c r="F5" s="1635"/>
      <c r="G5" s="1635"/>
      <c r="H5" s="1826"/>
    </row>
    <row r="6" spans="1:8">
      <c r="A6" s="2602" t="s">
        <v>2386</v>
      </c>
      <c r="B6" s="2479" t="s">
        <v>4612</v>
      </c>
      <c r="C6" s="2479"/>
      <c r="D6" s="2479"/>
      <c r="E6" s="2479"/>
      <c r="F6" s="2479"/>
      <c r="G6" s="2479"/>
      <c r="H6" s="2480"/>
    </row>
    <row r="7" spans="1:8">
      <c r="A7" s="2602"/>
      <c r="B7" s="2479" t="s">
        <v>4613</v>
      </c>
      <c r="C7" s="2479"/>
      <c r="D7" s="2479"/>
      <c r="E7" s="2479"/>
      <c r="F7" s="2479"/>
      <c r="G7" s="2479"/>
      <c r="H7" s="2480"/>
    </row>
    <row r="8" spans="1:8">
      <c r="A8" s="2602"/>
      <c r="B8" s="2479" t="s">
        <v>4075</v>
      </c>
      <c r="C8" s="2479"/>
      <c r="D8" s="2479"/>
      <c r="E8" s="2479"/>
      <c r="F8" s="2479"/>
      <c r="G8" s="2479"/>
      <c r="H8" s="2480"/>
    </row>
    <row r="9" spans="1:8">
      <c r="A9" s="2255" t="s">
        <v>2303</v>
      </c>
      <c r="B9" s="1829" t="s">
        <v>3136</v>
      </c>
      <c r="C9" s="1829"/>
      <c r="D9" s="1829"/>
      <c r="E9" s="1829"/>
      <c r="F9" s="1829"/>
      <c r="G9" s="1829"/>
      <c r="H9" s="1830"/>
    </row>
    <row r="10" spans="1:8">
      <c r="A10" s="2255"/>
      <c r="B10" s="1829" t="s">
        <v>3137</v>
      </c>
      <c r="C10" s="1829"/>
      <c r="D10" s="1829"/>
      <c r="E10" s="1829"/>
      <c r="F10" s="1829"/>
      <c r="G10" s="1829"/>
      <c r="H10" s="1830"/>
    </row>
    <row r="11" spans="1:8">
      <c r="A11" s="2255" t="s">
        <v>2304</v>
      </c>
      <c r="B11" s="1829" t="s">
        <v>3138</v>
      </c>
      <c r="C11" s="1829"/>
      <c r="D11" s="1829"/>
      <c r="E11" s="1829"/>
      <c r="F11" s="1829"/>
      <c r="G11" s="1829"/>
      <c r="H11" s="1830"/>
    </row>
    <row r="12" spans="1:8">
      <c r="A12" s="2255"/>
      <c r="B12" s="1829" t="s">
        <v>3139</v>
      </c>
      <c r="C12" s="1829"/>
      <c r="D12" s="1829"/>
      <c r="E12" s="1829"/>
      <c r="F12" s="1829"/>
      <c r="G12" s="1829"/>
      <c r="H12" s="1830"/>
    </row>
    <row r="13" spans="1:8">
      <c r="A13" s="2255"/>
      <c r="B13" s="1829" t="s">
        <v>3231</v>
      </c>
      <c r="C13" s="1829"/>
      <c r="D13" s="1829"/>
      <c r="E13" s="1829"/>
      <c r="F13" s="1829"/>
      <c r="G13" s="1829"/>
      <c r="H13" s="1830"/>
    </row>
    <row r="14" spans="1:8">
      <c r="A14" s="2255"/>
      <c r="B14" s="1829" t="s">
        <v>3232</v>
      </c>
      <c r="C14" s="1829"/>
      <c r="D14" s="1829"/>
      <c r="E14" s="1829"/>
      <c r="F14" s="1829"/>
      <c r="G14" s="1829"/>
      <c r="H14" s="1830"/>
    </row>
    <row r="15" spans="1:8">
      <c r="A15" s="2255"/>
      <c r="B15" s="1829" t="s">
        <v>3233</v>
      </c>
      <c r="C15" s="1829"/>
      <c r="D15" s="1829"/>
      <c r="E15" s="1829"/>
      <c r="F15" s="1829"/>
      <c r="G15" s="1829"/>
      <c r="H15" s="1830"/>
    </row>
    <row r="16" spans="1:8">
      <c r="A16" s="2255"/>
      <c r="B16" s="1829" t="s">
        <v>3234</v>
      </c>
      <c r="C16" s="1829"/>
      <c r="D16" s="1829"/>
      <c r="E16" s="1829"/>
      <c r="F16" s="1829"/>
      <c r="G16" s="1829"/>
      <c r="H16" s="1830"/>
    </row>
    <row r="17" spans="1:8">
      <c r="A17" s="2255"/>
      <c r="B17" s="1829" t="s">
        <v>3235</v>
      </c>
      <c r="C17" s="1829"/>
      <c r="D17" s="1829"/>
      <c r="E17" s="1829"/>
      <c r="F17" s="1829"/>
      <c r="G17" s="1829"/>
      <c r="H17" s="1830"/>
    </row>
    <row r="18" spans="1:8">
      <c r="A18" s="2255"/>
      <c r="B18" s="1829" t="s">
        <v>3236</v>
      </c>
      <c r="C18" s="1829"/>
      <c r="D18" s="1829"/>
      <c r="E18" s="1829"/>
      <c r="F18" s="1829"/>
      <c r="G18" s="1829"/>
      <c r="H18" s="1830"/>
    </row>
    <row r="19" spans="1:8">
      <c r="A19" s="2255"/>
      <c r="B19" s="1829" t="s">
        <v>3237</v>
      </c>
      <c r="C19" s="1829"/>
      <c r="D19" s="1829"/>
      <c r="E19" s="1829"/>
      <c r="F19" s="1829"/>
      <c r="G19" s="1829"/>
      <c r="H19" s="1830"/>
    </row>
    <row r="20" spans="1:8">
      <c r="A20" s="2255"/>
      <c r="B20" s="1829" t="s">
        <v>3238</v>
      </c>
      <c r="C20" s="1829"/>
      <c r="D20" s="1829"/>
      <c r="E20" s="1829"/>
      <c r="F20" s="1829"/>
      <c r="G20" s="1829"/>
      <c r="H20" s="1830"/>
    </row>
    <row r="21" spans="1:8">
      <c r="A21" s="2255"/>
      <c r="B21" s="1829" t="s">
        <v>3239</v>
      </c>
      <c r="C21" s="1829"/>
      <c r="D21" s="1829"/>
      <c r="E21" s="1829"/>
      <c r="F21" s="1829"/>
      <c r="G21" s="1829"/>
      <c r="H21" s="1830"/>
    </row>
    <row r="22" spans="1:8">
      <c r="A22" s="2255"/>
      <c r="B22" s="1829" t="s">
        <v>3240</v>
      </c>
      <c r="C22" s="1829"/>
      <c r="D22" s="1829"/>
      <c r="E22" s="1829"/>
      <c r="F22" s="1829"/>
      <c r="G22" s="1829"/>
      <c r="H22" s="1830"/>
    </row>
    <row r="23" spans="1:8">
      <c r="A23" s="2255"/>
      <c r="B23" s="1829" t="s">
        <v>3241</v>
      </c>
      <c r="C23" s="1829"/>
      <c r="D23" s="1829"/>
      <c r="E23" s="1829"/>
      <c r="F23" s="1829"/>
      <c r="G23" s="1829"/>
      <c r="H23" s="1830"/>
    </row>
    <row r="24" spans="1:8">
      <c r="A24" s="2255" t="s">
        <v>3694</v>
      </c>
      <c r="B24" s="1829" t="s">
        <v>3242</v>
      </c>
      <c r="C24" s="1829"/>
      <c r="D24" s="1829"/>
      <c r="E24" s="1829"/>
      <c r="F24" s="1829"/>
      <c r="G24" s="1829"/>
      <c r="H24" s="1830"/>
    </row>
    <row r="25" spans="1:8">
      <c r="A25" s="2255"/>
      <c r="B25" s="1829" t="s">
        <v>3243</v>
      </c>
      <c r="C25" s="1829"/>
      <c r="D25" s="1829"/>
      <c r="E25" s="1829"/>
      <c r="F25" s="1829"/>
      <c r="G25" s="1829"/>
      <c r="H25" s="1830"/>
    </row>
    <row r="26" spans="1:8">
      <c r="A26" s="1887"/>
      <c r="B26" s="1888"/>
      <c r="C26" s="1888" t="s">
        <v>3244</v>
      </c>
      <c r="D26" s="1888"/>
      <c r="E26" s="1888"/>
      <c r="F26" s="1888"/>
      <c r="G26" s="1888"/>
      <c r="H26" s="1889"/>
    </row>
    <row r="27" spans="1:8">
      <c r="A27" s="1508"/>
      <c r="B27" s="1735"/>
      <c r="C27" s="1502"/>
      <c r="D27" s="1735"/>
      <c r="E27" s="2614" t="s">
        <v>3245</v>
      </c>
      <c r="F27" s="1754" t="s">
        <v>3176</v>
      </c>
      <c r="G27" s="1754" t="s">
        <v>3176</v>
      </c>
      <c r="H27" s="1885"/>
    </row>
    <row r="28" spans="1:8">
      <c r="A28" s="1508"/>
      <c r="B28" s="1735"/>
      <c r="C28" s="1502"/>
      <c r="D28" s="1754" t="s">
        <v>3245</v>
      </c>
      <c r="E28" s="2614" t="s">
        <v>4076</v>
      </c>
      <c r="F28" s="1754" t="s">
        <v>3246</v>
      </c>
      <c r="G28" s="1754" t="s">
        <v>3247</v>
      </c>
      <c r="H28" s="1885"/>
    </row>
    <row r="29" spans="1:8">
      <c r="A29" s="1508" t="s">
        <v>1955</v>
      </c>
      <c r="B29" s="1735"/>
      <c r="C29" s="1496" t="s">
        <v>3248</v>
      </c>
      <c r="D29" s="1754" t="s">
        <v>3249</v>
      </c>
      <c r="E29" s="2614" t="s">
        <v>4077</v>
      </c>
      <c r="F29" s="1754" t="s">
        <v>1</v>
      </c>
      <c r="G29" s="1754" t="s">
        <v>1</v>
      </c>
      <c r="H29" s="1834" t="s">
        <v>2319</v>
      </c>
    </row>
    <row r="30" spans="1:8">
      <c r="A30" s="1508" t="s">
        <v>1717</v>
      </c>
      <c r="B30" s="1735"/>
      <c r="C30" s="1502"/>
      <c r="D30" s="1754" t="s">
        <v>3250</v>
      </c>
      <c r="E30" s="2614" t="s">
        <v>4078</v>
      </c>
      <c r="F30" s="1754" t="s">
        <v>3251</v>
      </c>
      <c r="G30" s="1754" t="s">
        <v>3252</v>
      </c>
      <c r="H30" s="1885"/>
    </row>
    <row r="31" spans="1:8">
      <c r="A31" s="1835"/>
      <c r="B31" s="1825"/>
      <c r="C31" s="1499" t="s">
        <v>3005</v>
      </c>
      <c r="D31" s="1836" t="s">
        <v>3006</v>
      </c>
      <c r="E31" s="2615" t="s">
        <v>3007</v>
      </c>
      <c r="F31" s="1836" t="s">
        <v>3008</v>
      </c>
      <c r="G31" s="1836" t="s">
        <v>2334</v>
      </c>
      <c r="H31" s="1837" t="s">
        <v>2335</v>
      </c>
    </row>
    <row r="32" spans="1:8">
      <c r="A32" s="2281">
        <v>1</v>
      </c>
      <c r="B32" s="1839"/>
      <c r="C32" s="1888" t="s">
        <v>3253</v>
      </c>
      <c r="D32" s="3516"/>
      <c r="E32" s="3528"/>
      <c r="F32" s="3516"/>
      <c r="G32" s="3516">
        <v>204327</v>
      </c>
      <c r="H32" s="1891">
        <f t="shared" ref="H32:H42" si="0">SUM(D32:G32)</f>
        <v>204327</v>
      </c>
    </row>
    <row r="33" spans="1:9">
      <c r="A33" s="2281">
        <v>2</v>
      </c>
      <c r="B33" s="1839"/>
      <c r="C33" s="1888" t="s">
        <v>3254</v>
      </c>
      <c r="D33" s="3518"/>
      <c r="E33" s="3529"/>
      <c r="F33" s="3518"/>
      <c r="G33" s="3518"/>
      <c r="H33" s="1895">
        <f t="shared" si="0"/>
        <v>0</v>
      </c>
    </row>
    <row r="34" spans="1:9">
      <c r="A34" s="2281">
        <v>3</v>
      </c>
      <c r="B34" s="1839"/>
      <c r="C34" s="1888" t="s">
        <v>3255</v>
      </c>
      <c r="D34" s="3518"/>
      <c r="E34" s="3529"/>
      <c r="F34" s="3518"/>
      <c r="G34" s="3518"/>
      <c r="H34" s="1895">
        <f t="shared" si="0"/>
        <v>0</v>
      </c>
    </row>
    <row r="35" spans="1:9">
      <c r="A35" s="2281">
        <v>4</v>
      </c>
      <c r="B35" s="1839"/>
      <c r="C35" s="1888" t="s">
        <v>3256</v>
      </c>
      <c r="D35" s="3518">
        <v>32543</v>
      </c>
      <c r="E35" s="3529"/>
      <c r="F35" s="3518"/>
      <c r="G35" s="3518"/>
      <c r="H35" s="1895">
        <f t="shared" si="0"/>
        <v>32543</v>
      </c>
    </row>
    <row r="36" spans="1:9">
      <c r="A36" s="2281">
        <v>5</v>
      </c>
      <c r="B36" s="1839"/>
      <c r="C36" s="1888" t="s">
        <v>3257</v>
      </c>
      <c r="D36" s="3518"/>
      <c r="E36" s="3529"/>
      <c r="F36" s="3518"/>
      <c r="G36" s="3518"/>
      <c r="H36" s="1895">
        <f t="shared" si="0"/>
        <v>0</v>
      </c>
    </row>
    <row r="37" spans="1:9">
      <c r="A37" s="2281">
        <v>6</v>
      </c>
      <c r="B37" s="1839"/>
      <c r="C37" s="1888" t="s">
        <v>3258</v>
      </c>
      <c r="D37" s="3518"/>
      <c r="E37" s="3529"/>
      <c r="F37" s="3518"/>
      <c r="G37" s="3518"/>
      <c r="H37" s="1895">
        <f t="shared" si="0"/>
        <v>0</v>
      </c>
    </row>
    <row r="38" spans="1:9">
      <c r="A38" s="2281">
        <v>7</v>
      </c>
      <c r="B38" s="1839"/>
      <c r="C38" s="1888" t="s">
        <v>3259</v>
      </c>
      <c r="D38" s="3518">
        <v>56729871</v>
      </c>
      <c r="E38" s="3529"/>
      <c r="F38" s="3518">
        <v>416984</v>
      </c>
      <c r="G38" s="3518"/>
      <c r="H38" s="1895">
        <f t="shared" si="0"/>
        <v>57146855</v>
      </c>
    </row>
    <row r="39" spans="1:9">
      <c r="A39" s="2281">
        <v>8</v>
      </c>
      <c r="B39" s="1839"/>
      <c r="C39" s="1888" t="s">
        <v>3260</v>
      </c>
      <c r="D39" s="3518">
        <v>136849471</v>
      </c>
      <c r="E39" s="3529"/>
      <c r="F39" s="3518">
        <v>509555</v>
      </c>
      <c r="G39" s="3518"/>
      <c r="H39" s="1895">
        <f t="shared" si="0"/>
        <v>137359026</v>
      </c>
    </row>
    <row r="40" spans="1:9">
      <c r="A40" s="2616">
        <v>9</v>
      </c>
      <c r="B40" s="2482"/>
      <c r="C40" s="2501" t="s">
        <v>4079</v>
      </c>
      <c r="D40" s="3529"/>
      <c r="E40" s="3529"/>
      <c r="F40" s="3529"/>
      <c r="G40" s="3529"/>
      <c r="H40" s="2500">
        <f t="shared" si="0"/>
        <v>0</v>
      </c>
      <c r="I40" s="1479"/>
    </row>
    <row r="41" spans="1:9">
      <c r="A41" s="2281">
        <v>10</v>
      </c>
      <c r="B41" s="1839"/>
      <c r="C41" s="1888" t="s">
        <v>3261</v>
      </c>
      <c r="D41" s="3518">
        <v>9043442</v>
      </c>
      <c r="E41" s="3529"/>
      <c r="F41" s="3518"/>
      <c r="G41" s="3518"/>
      <c r="H41" s="1895">
        <f t="shared" si="0"/>
        <v>9043442</v>
      </c>
    </row>
    <row r="42" spans="1:9">
      <c r="A42" s="2281">
        <v>11</v>
      </c>
      <c r="B42" s="1839"/>
      <c r="C42" s="1888" t="s">
        <v>3262</v>
      </c>
      <c r="D42" s="3518">
        <v>7033870</v>
      </c>
      <c r="E42" s="3529"/>
      <c r="F42" s="3518"/>
      <c r="G42" s="3518"/>
      <c r="H42" s="1895">
        <f t="shared" si="0"/>
        <v>7033870</v>
      </c>
    </row>
    <row r="43" spans="1:9" ht="15.75" thickBot="1">
      <c r="A43" s="2281">
        <v>12</v>
      </c>
      <c r="B43" s="1839"/>
      <c r="C43" s="1893" t="s">
        <v>172</v>
      </c>
      <c r="D43" s="2282">
        <f>SUM(D32:D42)</f>
        <v>209689197</v>
      </c>
      <c r="E43" s="2282">
        <f>SUM(E32:E42)</f>
        <v>0</v>
      </c>
      <c r="F43" s="2282">
        <f>SUM(F32:F42)</f>
        <v>926539</v>
      </c>
      <c r="G43" s="2282">
        <f>SUM(G32:G42)</f>
        <v>204327</v>
      </c>
      <c r="H43" s="2283">
        <f>SUM(H32:H42)</f>
        <v>210820063</v>
      </c>
    </row>
    <row r="44" spans="1:9" ht="15.75" thickTop="1">
      <c r="A44" s="2126" t="s">
        <v>3263</v>
      </c>
      <c r="B44" s="1925"/>
      <c r="C44" s="1925"/>
      <c r="D44" s="1925"/>
      <c r="E44" s="1925"/>
      <c r="F44" s="1925"/>
      <c r="G44" s="1925"/>
      <c r="H44" s="2127"/>
    </row>
    <row r="45" spans="1:9">
      <c r="A45" s="1480"/>
      <c r="B45" s="1502"/>
      <c r="C45" s="1502" t="s">
        <v>6355</v>
      </c>
      <c r="D45" s="1502"/>
      <c r="E45" s="1502"/>
      <c r="F45" s="1502"/>
      <c r="G45" s="1502"/>
      <c r="H45" s="1482"/>
    </row>
    <row r="46" spans="1:9" ht="15.75">
      <c r="A46" s="1480"/>
      <c r="B46" s="1502"/>
      <c r="C46" s="3431" t="s">
        <v>6345</v>
      </c>
      <c r="D46" s="3431" t="s">
        <v>6346</v>
      </c>
      <c r="E46" s="3431" t="s">
        <v>6347</v>
      </c>
      <c r="F46" s="1502"/>
      <c r="G46" s="1502"/>
      <c r="H46" s="1482"/>
    </row>
    <row r="47" spans="1:9" ht="15.75">
      <c r="A47" s="1480"/>
      <c r="B47" s="1502"/>
      <c r="C47" s="1516" t="s">
        <v>6343</v>
      </c>
      <c r="F47" s="1502"/>
      <c r="G47" s="1502"/>
      <c r="H47" s="1482"/>
    </row>
    <row r="48" spans="1:9">
      <c r="A48" s="1480"/>
      <c r="B48" s="1502"/>
      <c r="C48" s="2877" t="s">
        <v>6348</v>
      </c>
      <c r="D48" s="2930">
        <v>32168</v>
      </c>
      <c r="E48" s="3433">
        <v>1.3100000000000001E-2</v>
      </c>
      <c r="F48" s="1502"/>
      <c r="G48" s="1502"/>
      <c r="H48" s="1482"/>
    </row>
    <row r="49" spans="1:8">
      <c r="A49" s="1480"/>
      <c r="B49" s="1502"/>
      <c r="C49" s="2877" t="s">
        <v>6350</v>
      </c>
      <c r="D49" s="2930">
        <v>147</v>
      </c>
      <c r="E49" s="3433">
        <v>1.3299999999999999E-2</v>
      </c>
      <c r="F49" s="1502"/>
      <c r="G49" s="1502"/>
      <c r="H49" s="1482"/>
    </row>
    <row r="50" spans="1:8">
      <c r="A50" s="1480"/>
      <c r="B50" s="1502"/>
      <c r="C50" s="2877" t="s">
        <v>6352</v>
      </c>
      <c r="D50" s="2930">
        <v>38284</v>
      </c>
      <c r="E50" s="3433">
        <v>1.3299999999999999E-2</v>
      </c>
      <c r="F50" s="1502"/>
      <c r="G50" s="1502"/>
      <c r="H50" s="1482"/>
    </row>
    <row r="51" spans="1:8">
      <c r="A51" s="1480"/>
      <c r="B51" s="1502"/>
      <c r="C51" s="1502"/>
      <c r="D51" s="2930"/>
      <c r="E51" s="1502"/>
      <c r="F51" s="1502"/>
      <c r="G51" s="1502"/>
      <c r="H51" s="1482"/>
    </row>
    <row r="52" spans="1:8" ht="15.75">
      <c r="A52" s="1480"/>
      <c r="B52" s="1502"/>
      <c r="C52" s="1516" t="s">
        <v>6344</v>
      </c>
      <c r="D52" s="2930"/>
      <c r="E52" s="3432"/>
      <c r="F52" s="1502"/>
      <c r="G52" s="1502"/>
      <c r="H52" s="1482"/>
    </row>
    <row r="53" spans="1:8">
      <c r="A53" s="1480"/>
      <c r="B53" s="1502"/>
      <c r="C53" s="1502" t="s">
        <v>6349</v>
      </c>
      <c r="D53" s="2930">
        <v>2417</v>
      </c>
      <c r="E53" s="3433">
        <v>5.5599999999999997E-2</v>
      </c>
      <c r="F53" s="1502"/>
      <c r="G53" s="1502"/>
      <c r="H53" s="1482"/>
    </row>
    <row r="54" spans="1:8">
      <c r="A54" s="1480"/>
      <c r="B54" s="1502"/>
      <c r="C54" s="1502" t="s">
        <v>6351</v>
      </c>
      <c r="D54" s="2930">
        <v>251</v>
      </c>
      <c r="E54" s="3433">
        <v>5.9400000000000001E-2</v>
      </c>
      <c r="F54" s="1502"/>
      <c r="G54" s="1502"/>
      <c r="H54" s="1482"/>
    </row>
    <row r="55" spans="1:8">
      <c r="A55" s="1480"/>
      <c r="B55" s="1502"/>
      <c r="C55" s="3430" t="s">
        <v>6353</v>
      </c>
      <c r="D55" s="3361">
        <v>2667</v>
      </c>
      <c r="E55" s="3434">
        <v>5.5899999999999998E-2</v>
      </c>
      <c r="F55" s="1502"/>
      <c r="G55" s="1502"/>
      <c r="H55" s="1482"/>
    </row>
    <row r="56" spans="1:8">
      <c r="A56" s="1480"/>
      <c r="B56" s="1502"/>
      <c r="F56" s="1502"/>
      <c r="G56" s="1502"/>
      <c r="H56" s="1482"/>
    </row>
    <row r="57" spans="1:8" ht="15.75" thickBot="1">
      <c r="A57" s="1699"/>
      <c r="B57" s="1513"/>
      <c r="C57" s="1513" t="s">
        <v>6354</v>
      </c>
      <c r="D57" s="1513"/>
      <c r="E57" s="1513"/>
      <c r="F57" s="1513"/>
      <c r="G57" s="1513"/>
      <c r="H57" s="1942"/>
    </row>
    <row r="58" spans="1:8">
      <c r="A58" s="1502"/>
      <c r="B58" s="1502"/>
      <c r="C58" s="1502"/>
      <c r="D58" s="1502"/>
      <c r="E58" s="1502"/>
      <c r="F58" s="1502"/>
      <c r="G58" s="1502"/>
      <c r="H58" s="1502"/>
    </row>
    <row r="59" spans="1:8">
      <c r="A59" s="2617" t="s">
        <v>4662</v>
      </c>
      <c r="B59" s="2455"/>
      <c r="C59" s="2455"/>
      <c r="D59" s="2154"/>
      <c r="E59" s="2154"/>
      <c r="F59" s="1517"/>
      <c r="G59" s="1517"/>
      <c r="H59" s="1517"/>
    </row>
    <row r="60" spans="1:8">
      <c r="A60" s="1517" t="s">
        <v>3264</v>
      </c>
      <c r="B60" s="2155"/>
      <c r="C60" s="2155"/>
      <c r="D60" s="1517"/>
      <c r="E60" s="1517"/>
      <c r="F60" s="1517"/>
      <c r="G60" s="1517"/>
      <c r="H60" s="1517"/>
    </row>
    <row r="62" spans="1:8">
      <c r="D62" s="3435"/>
      <c r="E62" s="3435"/>
      <c r="F62" s="3435"/>
    </row>
  </sheetData>
  <printOptions horizontalCentered="1" verticalCentered="1"/>
  <pageMargins left="0.25" right="0.25" top="0.25" bottom="0.25" header="0" footer="0"/>
  <pageSetup scale="6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96"/>
  <sheetViews>
    <sheetView defaultGridColor="0" colorId="22" zoomScaleNormal="100" zoomScaleSheetLayoutView="100" workbookViewId="0">
      <selection activeCell="I91" sqref="I1:I1048576"/>
    </sheetView>
  </sheetViews>
  <sheetFormatPr defaultColWidth="9.6640625" defaultRowHeight="15"/>
  <cols>
    <col min="1" max="1" width="2.6640625" style="1867" customWidth="1"/>
    <col min="2" max="2" width="49.77734375" style="1479" customWidth="1"/>
    <col min="3" max="3" width="19.5546875" style="1479" customWidth="1"/>
    <col min="4" max="4" width="13.33203125" style="1479" customWidth="1"/>
    <col min="5" max="5" width="19.6640625" style="1479" customWidth="1"/>
    <col min="6" max="16384" width="9.6640625" style="1479"/>
  </cols>
  <sheetData>
    <row r="1" spans="1:5">
      <c r="A1" s="2383"/>
      <c r="B1" s="1477" t="s">
        <v>1785</v>
      </c>
      <c r="C1" s="1477" t="s">
        <v>1786</v>
      </c>
      <c r="D1" s="1477" t="s">
        <v>1787</v>
      </c>
      <c r="E1" s="1478" t="s">
        <v>1788</v>
      </c>
    </row>
    <row r="2" spans="1:5">
      <c r="A2" s="2388"/>
      <c r="B2" s="1481" t="str">
        <f>'Data Sheet'!$C$25</f>
        <v xml:space="preserve">Niagara Mohawk Power Corporation </v>
      </c>
      <c r="C2" s="1481" t="s">
        <v>1789</v>
      </c>
      <c r="D2" s="1481" t="s">
        <v>1790</v>
      </c>
      <c r="E2" s="1482"/>
    </row>
    <row r="3" spans="1:5" ht="15" customHeight="1">
      <c r="A3" s="2393"/>
      <c r="B3" s="1484"/>
      <c r="C3" s="1484" t="s">
        <v>2995</v>
      </c>
      <c r="D3" s="1484" t="str">
        <f>'Data Sheet'!$C$40</f>
        <v>April 12, 2018</v>
      </c>
      <c r="E3" s="1485" t="str">
        <f>'Data Sheet'!$C$38</f>
        <v>December 31, 2017</v>
      </c>
    </row>
    <row r="4" spans="1:5" ht="15" customHeight="1">
      <c r="A4" s="2460" t="s">
        <v>2996</v>
      </c>
      <c r="B4" s="1486"/>
      <c r="C4" s="1486"/>
      <c r="D4" s="1486"/>
      <c r="E4" s="1487"/>
    </row>
    <row r="5" spans="1:5">
      <c r="A5" s="2451"/>
      <c r="B5" s="1489" t="s">
        <v>2997</v>
      </c>
      <c r="C5" s="1489"/>
      <c r="D5" s="1489"/>
      <c r="E5" s="1490"/>
    </row>
    <row r="6" spans="1:5">
      <c r="A6" s="2451"/>
      <c r="B6" s="1489" t="s">
        <v>2998</v>
      </c>
      <c r="C6" s="1489"/>
      <c r="D6" s="1489"/>
      <c r="E6" s="1490"/>
    </row>
    <row r="7" spans="1:5">
      <c r="A7" s="2452"/>
      <c r="B7" s="1492" t="s">
        <v>2999</v>
      </c>
      <c r="C7" s="1493" t="s">
        <v>3000</v>
      </c>
      <c r="D7" s="1494" t="s">
        <v>3001</v>
      </c>
      <c r="E7" s="1495" t="s">
        <v>3002</v>
      </c>
    </row>
    <row r="8" spans="1:5">
      <c r="A8" s="2388"/>
      <c r="B8" s="1481"/>
      <c r="C8" s="1496" t="s">
        <v>3003</v>
      </c>
      <c r="D8" s="1497" t="s">
        <v>3004</v>
      </c>
      <c r="E8" s="1482"/>
    </row>
    <row r="9" spans="1:5">
      <c r="A9" s="2393"/>
      <c r="B9" s="1498" t="s">
        <v>3005</v>
      </c>
      <c r="C9" s="1499" t="s">
        <v>3006</v>
      </c>
      <c r="D9" s="1500" t="s">
        <v>3007</v>
      </c>
      <c r="E9" s="1485" t="s">
        <v>3008</v>
      </c>
    </row>
    <row r="10" spans="1:5" ht="15.75">
      <c r="A10" s="2388"/>
      <c r="B10" s="1501" t="s">
        <v>3009</v>
      </c>
      <c r="C10" s="1502"/>
      <c r="D10" s="1503"/>
      <c r="E10" s="1482"/>
    </row>
    <row r="11" spans="1:5" ht="15.75">
      <c r="A11" s="2448"/>
      <c r="B11" s="1501" t="s">
        <v>3010</v>
      </c>
      <c r="C11" s="1504"/>
      <c r="D11" s="1503"/>
      <c r="E11" s="1482"/>
    </row>
    <row r="12" spans="1:5" ht="15.75">
      <c r="A12" s="2448"/>
      <c r="B12" s="1501"/>
      <c r="C12" s="1504"/>
      <c r="D12" s="1503"/>
      <c r="E12" s="1482"/>
    </row>
    <row r="13" spans="1:5">
      <c r="A13" s="2448"/>
      <c r="B13" s="1481" t="s">
        <v>2912</v>
      </c>
      <c r="C13" s="1505">
        <v>101</v>
      </c>
      <c r="D13" s="1497" t="s">
        <v>3011</v>
      </c>
      <c r="E13" s="1482"/>
    </row>
    <row r="14" spans="1:5">
      <c r="A14" s="2448"/>
      <c r="B14" s="1481" t="s">
        <v>3012</v>
      </c>
      <c r="C14" s="1505">
        <v>102</v>
      </c>
      <c r="D14" s="1503" t="s">
        <v>3013</v>
      </c>
      <c r="E14" s="1482"/>
    </row>
    <row r="15" spans="1:5">
      <c r="A15" s="2448"/>
      <c r="B15" s="1481" t="s">
        <v>3041</v>
      </c>
      <c r="C15" s="1505">
        <v>103</v>
      </c>
      <c r="D15" s="1503" t="s">
        <v>3013</v>
      </c>
      <c r="E15" s="1482"/>
    </row>
    <row r="16" spans="1:5">
      <c r="A16" s="2448"/>
      <c r="B16" s="1481" t="s">
        <v>3042</v>
      </c>
      <c r="C16" s="1505" t="s">
        <v>3043</v>
      </c>
      <c r="D16" s="1503" t="s">
        <v>3044</v>
      </c>
      <c r="E16" s="1482"/>
    </row>
    <row r="17" spans="1:5">
      <c r="A17" s="2448"/>
      <c r="B17" s="1481" t="s">
        <v>3045</v>
      </c>
      <c r="C17" s="1505" t="s">
        <v>3046</v>
      </c>
      <c r="D17" s="1503" t="s">
        <v>3013</v>
      </c>
      <c r="E17" s="1482"/>
    </row>
    <row r="18" spans="1:5">
      <c r="A18" s="2448"/>
      <c r="B18" s="1481" t="s">
        <v>3047</v>
      </c>
      <c r="C18" s="1505" t="s">
        <v>3048</v>
      </c>
      <c r="D18" s="1503" t="s">
        <v>3013</v>
      </c>
      <c r="E18" s="1506" t="s">
        <v>481</v>
      </c>
    </row>
    <row r="19" spans="1:5">
      <c r="A19" s="2448"/>
      <c r="B19" s="1481" t="s">
        <v>482</v>
      </c>
      <c r="C19" s="1505" t="s">
        <v>4554</v>
      </c>
      <c r="D19" s="2426" t="s">
        <v>4644</v>
      </c>
      <c r="E19" s="1482"/>
    </row>
    <row r="20" spans="1:5" ht="15.75">
      <c r="A20" s="2448"/>
      <c r="B20" s="1481" t="s">
        <v>484</v>
      </c>
      <c r="C20" s="1505" t="s">
        <v>4555</v>
      </c>
      <c r="D20" s="2426" t="s">
        <v>4644</v>
      </c>
      <c r="E20" s="1507"/>
    </row>
    <row r="21" spans="1:5" ht="15.75">
      <c r="A21" s="2448"/>
      <c r="B21" s="1481" t="s">
        <v>485</v>
      </c>
      <c r="C21" s="1505" t="s">
        <v>486</v>
      </c>
      <c r="D21" s="1503" t="s">
        <v>3013</v>
      </c>
      <c r="E21" s="1507"/>
    </row>
    <row r="22" spans="1:5">
      <c r="A22" s="2448"/>
      <c r="B22" s="1481" t="s">
        <v>487</v>
      </c>
      <c r="C22" s="1505" t="s">
        <v>4556</v>
      </c>
      <c r="D22" s="2426" t="s">
        <v>4644</v>
      </c>
      <c r="E22" s="1482"/>
    </row>
    <row r="23" spans="1:5" ht="15.75">
      <c r="A23" s="2448"/>
      <c r="B23" s="1481" t="s">
        <v>488</v>
      </c>
      <c r="C23" s="1505" t="s">
        <v>4388</v>
      </c>
      <c r="D23" s="2426" t="s">
        <v>3013</v>
      </c>
      <c r="E23" s="1507"/>
    </row>
    <row r="24" spans="1:5">
      <c r="A24" s="2448"/>
      <c r="B24" s="2449" t="s">
        <v>4407</v>
      </c>
      <c r="C24" s="2457"/>
      <c r="D24" s="2447"/>
      <c r="E24" s="2458"/>
    </row>
    <row r="25" spans="1:5">
      <c r="A25" s="2448"/>
      <c r="B25" s="2449" t="s">
        <v>4290</v>
      </c>
      <c r="C25" s="2457" t="s">
        <v>3867</v>
      </c>
      <c r="D25" s="2426" t="s">
        <v>4644</v>
      </c>
      <c r="E25" s="2458"/>
    </row>
    <row r="26" spans="1:5">
      <c r="A26" s="2448"/>
      <c r="B26" s="1481"/>
      <c r="C26" s="1504"/>
      <c r="D26" s="1503"/>
      <c r="E26" s="1482"/>
    </row>
    <row r="27" spans="1:5" ht="15.75">
      <c r="A27" s="2448"/>
      <c r="B27" s="1501" t="s">
        <v>489</v>
      </c>
      <c r="C27" s="1502" t="s">
        <v>2904</v>
      </c>
      <c r="D27" s="1503"/>
      <c r="E27" s="1507"/>
    </row>
    <row r="28" spans="1:5" ht="15.75">
      <c r="A28" s="2448"/>
      <c r="B28" s="1501" t="s">
        <v>490</v>
      </c>
      <c r="C28" s="1502"/>
      <c r="D28" s="1503"/>
      <c r="E28" s="1507"/>
    </row>
    <row r="29" spans="1:5" ht="15.75">
      <c r="A29" s="2448"/>
      <c r="B29" s="1501"/>
      <c r="C29" s="1502"/>
      <c r="D29" s="1503"/>
      <c r="E29" s="1507"/>
    </row>
    <row r="30" spans="1:5">
      <c r="A30" s="2448"/>
      <c r="B30" s="1481" t="s">
        <v>1272</v>
      </c>
      <c r="C30" s="1502"/>
      <c r="D30" s="1503"/>
      <c r="E30" s="1482"/>
    </row>
    <row r="31" spans="1:5">
      <c r="A31" s="2448"/>
      <c r="B31" s="1481" t="s">
        <v>1273</v>
      </c>
      <c r="C31" s="1496" t="s">
        <v>1274</v>
      </c>
      <c r="D31" s="1503" t="s">
        <v>1275</v>
      </c>
      <c r="E31" s="1482"/>
    </row>
    <row r="32" spans="1:5">
      <c r="A32" s="2448"/>
      <c r="B32" s="1481" t="s">
        <v>1276</v>
      </c>
      <c r="C32" s="1496" t="s">
        <v>1277</v>
      </c>
      <c r="D32" s="1503" t="s">
        <v>1275</v>
      </c>
      <c r="E32" s="386" t="s">
        <v>4730</v>
      </c>
    </row>
    <row r="33" spans="1:5">
      <c r="A33" s="2448"/>
      <c r="B33" s="1481" t="s">
        <v>1278</v>
      </c>
      <c r="C33" s="2440" t="s">
        <v>4553</v>
      </c>
      <c r="D33" s="2426" t="s">
        <v>4644</v>
      </c>
      <c r="E33" s="1482"/>
    </row>
    <row r="34" spans="1:5">
      <c r="A34" s="2448"/>
      <c r="B34" s="1481" t="s">
        <v>1280</v>
      </c>
      <c r="C34" s="1496">
        <v>213</v>
      </c>
      <c r="D34" s="1497" t="s">
        <v>1279</v>
      </c>
      <c r="E34" s="1482"/>
    </row>
    <row r="35" spans="1:5">
      <c r="A35" s="2448"/>
      <c r="B35" s="1481" t="s">
        <v>1281</v>
      </c>
      <c r="C35" s="1496">
        <v>214</v>
      </c>
      <c r="D35" s="1503" t="s">
        <v>1275</v>
      </c>
      <c r="E35" s="386" t="s">
        <v>4730</v>
      </c>
    </row>
    <row r="36" spans="1:5">
      <c r="A36" s="2448"/>
      <c r="B36" s="1481" t="s">
        <v>1282</v>
      </c>
      <c r="C36" s="2361">
        <v>216</v>
      </c>
      <c r="D36" s="2426" t="s">
        <v>4644</v>
      </c>
      <c r="E36" s="1506" t="s">
        <v>481</v>
      </c>
    </row>
    <row r="37" spans="1:5">
      <c r="A37" s="2448"/>
      <c r="B37" s="1481" t="s">
        <v>1283</v>
      </c>
      <c r="C37" s="1496">
        <v>217</v>
      </c>
      <c r="D37" s="1503" t="s">
        <v>1275</v>
      </c>
      <c r="E37" s="1506" t="s">
        <v>481</v>
      </c>
    </row>
    <row r="38" spans="1:5">
      <c r="A38" s="2448"/>
      <c r="B38" s="1481" t="s">
        <v>1284</v>
      </c>
      <c r="C38" s="1496">
        <v>218</v>
      </c>
      <c r="D38" s="1503" t="s">
        <v>1285</v>
      </c>
      <c r="E38" s="1482"/>
    </row>
    <row r="39" spans="1:5">
      <c r="A39" s="2448"/>
      <c r="B39" s="1481" t="s">
        <v>1286</v>
      </c>
      <c r="C39" s="2361">
        <v>219</v>
      </c>
      <c r="D39" s="2426" t="s">
        <v>4644</v>
      </c>
      <c r="E39" s="1482"/>
    </row>
    <row r="40" spans="1:5">
      <c r="A40" s="2448"/>
      <c r="B40" s="1481" t="s">
        <v>1287</v>
      </c>
      <c r="C40" s="1496">
        <v>221</v>
      </c>
      <c r="D40" s="1497" t="s">
        <v>1279</v>
      </c>
      <c r="E40" s="1482"/>
    </row>
    <row r="41" spans="1:5">
      <c r="A41" s="2448"/>
      <c r="B41" s="1481" t="s">
        <v>1288</v>
      </c>
      <c r="C41" s="1496" t="s">
        <v>1289</v>
      </c>
      <c r="D41" s="1503" t="s">
        <v>1275</v>
      </c>
      <c r="E41" s="1482"/>
    </row>
    <row r="42" spans="1:5">
      <c r="A42" s="2448"/>
      <c r="B42" s="1481" t="s">
        <v>1290</v>
      </c>
      <c r="C42" s="2361">
        <v>227</v>
      </c>
      <c r="D42" s="2426" t="s">
        <v>4644</v>
      </c>
      <c r="E42" s="1482"/>
    </row>
    <row r="43" spans="1:5">
      <c r="A43" s="2448"/>
      <c r="B43" s="1481" t="s">
        <v>1291</v>
      </c>
      <c r="C43" s="2440" t="s">
        <v>1292</v>
      </c>
      <c r="D43" s="2426" t="s">
        <v>4644</v>
      </c>
      <c r="E43" s="2645" t="s">
        <v>4730</v>
      </c>
    </row>
    <row r="44" spans="1:5">
      <c r="A44" s="2453"/>
      <c r="B44" s="1481" t="s">
        <v>1293</v>
      </c>
      <c r="C44" s="1496">
        <v>230</v>
      </c>
      <c r="D44" s="1503" t="s">
        <v>1294</v>
      </c>
      <c r="E44" s="2645" t="s">
        <v>4730</v>
      </c>
    </row>
    <row r="45" spans="1:5">
      <c r="A45" s="2453"/>
      <c r="B45" s="1481" t="s">
        <v>1295</v>
      </c>
      <c r="C45" s="1496">
        <v>230</v>
      </c>
      <c r="D45" s="1503" t="s">
        <v>1294</v>
      </c>
      <c r="E45" s="2645" t="s">
        <v>4730</v>
      </c>
    </row>
    <row r="46" spans="1:5">
      <c r="A46" s="2453"/>
      <c r="B46" s="2449" t="s">
        <v>4291</v>
      </c>
      <c r="C46" s="2450"/>
      <c r="D46" s="2447"/>
      <c r="E46" s="2413"/>
    </row>
    <row r="47" spans="1:5">
      <c r="A47" s="2453"/>
      <c r="B47" s="2449" t="s">
        <v>4292</v>
      </c>
      <c r="C47" s="2450">
        <v>231</v>
      </c>
      <c r="D47" s="2426" t="s">
        <v>4644</v>
      </c>
      <c r="E47" s="2413"/>
    </row>
    <row r="48" spans="1:5">
      <c r="A48" s="2448"/>
      <c r="B48" s="1481" t="s">
        <v>1296</v>
      </c>
      <c r="C48" s="2361">
        <v>232</v>
      </c>
      <c r="D48" s="2426" t="s">
        <v>4644</v>
      </c>
      <c r="E48" s="1482"/>
    </row>
    <row r="49" spans="1:5">
      <c r="A49" s="2448"/>
      <c r="B49" s="1481" t="s">
        <v>1297</v>
      </c>
      <c r="C49" s="2361">
        <v>233</v>
      </c>
      <c r="D49" s="2426" t="s">
        <v>4644</v>
      </c>
      <c r="E49" s="1482"/>
    </row>
    <row r="50" spans="1:5">
      <c r="A50" s="2448"/>
      <c r="B50" s="1509" t="s">
        <v>1298</v>
      </c>
      <c r="C50" s="1496">
        <v>234</v>
      </c>
      <c r="D50" s="1503" t="s">
        <v>1285</v>
      </c>
      <c r="E50" s="1482"/>
    </row>
    <row r="51" spans="1:5">
      <c r="A51" s="2448"/>
      <c r="B51" s="1481"/>
      <c r="C51" s="1502" t="s">
        <v>2904</v>
      </c>
      <c r="D51" s="1503"/>
      <c r="E51" s="1482"/>
    </row>
    <row r="52" spans="1:5" ht="15.75">
      <c r="A52" s="2448"/>
      <c r="B52" s="1501" t="s">
        <v>1642</v>
      </c>
      <c r="C52" s="1502" t="s">
        <v>2904</v>
      </c>
      <c r="D52" s="1503"/>
      <c r="E52" s="1482"/>
    </row>
    <row r="53" spans="1:5" ht="15.75">
      <c r="A53" s="2448"/>
      <c r="B53" s="1501" t="s">
        <v>1643</v>
      </c>
      <c r="C53" s="1502" t="s">
        <v>2904</v>
      </c>
      <c r="D53" s="1503"/>
      <c r="E53" s="1482"/>
    </row>
    <row r="54" spans="1:5">
      <c r="A54" s="2448"/>
      <c r="B54" s="1481"/>
      <c r="C54" s="1502" t="s">
        <v>2904</v>
      </c>
      <c r="D54" s="1503"/>
      <c r="E54" s="1482"/>
    </row>
    <row r="55" spans="1:5">
      <c r="A55" s="2448"/>
      <c r="B55" s="1481" t="s">
        <v>1644</v>
      </c>
      <c r="C55" s="1496" t="s">
        <v>1645</v>
      </c>
      <c r="D55" s="1503" t="s">
        <v>1646</v>
      </c>
      <c r="E55" s="1506" t="s">
        <v>481</v>
      </c>
    </row>
    <row r="56" spans="1:5">
      <c r="A56" s="2448"/>
      <c r="B56" s="1481" t="s">
        <v>1647</v>
      </c>
      <c r="C56" s="1496">
        <v>253</v>
      </c>
      <c r="D56" s="1503" t="s">
        <v>3011</v>
      </c>
      <c r="E56" s="1506" t="s">
        <v>481</v>
      </c>
    </row>
    <row r="57" spans="1:5">
      <c r="A57" s="2448"/>
      <c r="B57" s="1481" t="s">
        <v>1648</v>
      </c>
      <c r="C57" s="2361">
        <v>254</v>
      </c>
      <c r="D57" s="2426" t="s">
        <v>4644</v>
      </c>
      <c r="E57" s="2645" t="s">
        <v>4730</v>
      </c>
    </row>
    <row r="58" spans="1:5">
      <c r="A58" s="2448"/>
      <c r="B58" s="1481" t="s">
        <v>1649</v>
      </c>
      <c r="C58" s="1496" t="s">
        <v>1650</v>
      </c>
      <c r="D58" s="1503" t="s">
        <v>3013</v>
      </c>
      <c r="E58" s="1506" t="s">
        <v>481</v>
      </c>
    </row>
    <row r="59" spans="1:5" ht="16.5" thickBot="1">
      <c r="A59" s="2454"/>
      <c r="B59" s="1512"/>
      <c r="C59" s="1513"/>
      <c r="D59" s="1514"/>
      <c r="E59" s="1515"/>
    </row>
    <row r="60" spans="1:5" ht="15.75">
      <c r="A60" s="2153" t="s">
        <v>4645</v>
      </c>
      <c r="B60" s="2389"/>
      <c r="C60" s="2389"/>
      <c r="D60" s="1502"/>
      <c r="E60" s="1516"/>
    </row>
    <row r="61" spans="1:5" ht="15.75" thickBot="1">
      <c r="A61" s="2455" t="s">
        <v>1651</v>
      </c>
      <c r="B61" s="1517"/>
      <c r="C61" s="1517"/>
      <c r="D61" s="1517"/>
      <c r="E61" s="1517"/>
    </row>
    <row r="62" spans="1:5">
      <c r="A62" s="2383"/>
      <c r="B62" s="1477" t="s">
        <v>1785</v>
      </c>
      <c r="C62" s="1477" t="s">
        <v>1786</v>
      </c>
      <c r="D62" s="1477" t="s">
        <v>1787</v>
      </c>
      <c r="E62" s="1478" t="s">
        <v>1788</v>
      </c>
    </row>
    <row r="63" spans="1:5">
      <c r="A63" s="2388"/>
      <c r="B63" s="1481" t="str">
        <f>'Data Sheet'!$C$25</f>
        <v xml:space="preserve">Niagara Mohawk Power Corporation </v>
      </c>
      <c r="C63" s="1481" t="s">
        <v>1789</v>
      </c>
      <c r="D63" s="1481" t="s">
        <v>1790</v>
      </c>
      <c r="E63" s="1482"/>
    </row>
    <row r="64" spans="1:5">
      <c r="A64" s="2388"/>
      <c r="C64" s="1886" t="s">
        <v>2995</v>
      </c>
      <c r="D64" s="2917" t="str">
        <f>'Data Sheet'!$C$40</f>
        <v>April 12, 2018</v>
      </c>
      <c r="E64" s="2918" t="str">
        <f>'Data Sheet'!$C$38</f>
        <v>December 31, 2017</v>
      </c>
    </row>
    <row r="65" spans="1:5">
      <c r="A65" s="2452"/>
      <c r="B65" s="1518"/>
      <c r="C65" s="1518"/>
      <c r="D65" s="1518"/>
      <c r="E65" s="1519"/>
    </row>
    <row r="66" spans="1:5" ht="15.75">
      <c r="A66" s="2461" t="s">
        <v>1652</v>
      </c>
      <c r="B66" s="1521"/>
      <c r="C66" s="1521"/>
      <c r="D66" s="1521"/>
      <c r="E66" s="1522"/>
    </row>
    <row r="67" spans="1:5">
      <c r="A67" s="2388"/>
      <c r="B67" s="1502"/>
      <c r="C67" s="1502"/>
      <c r="D67" s="1502"/>
      <c r="E67" s="1482"/>
    </row>
    <row r="68" spans="1:5">
      <c r="A68" s="2452"/>
      <c r="B68" s="1492" t="s">
        <v>2999</v>
      </c>
      <c r="C68" s="1493" t="s">
        <v>3000</v>
      </c>
      <c r="D68" s="1494" t="s">
        <v>3001</v>
      </c>
      <c r="E68" s="1495" t="s">
        <v>3002</v>
      </c>
    </row>
    <row r="69" spans="1:5">
      <c r="A69" s="2388"/>
      <c r="B69" s="1481"/>
      <c r="C69" s="1496" t="s">
        <v>3003</v>
      </c>
      <c r="D69" s="1497" t="s">
        <v>3004</v>
      </c>
      <c r="E69" s="1482"/>
    </row>
    <row r="70" spans="1:5">
      <c r="A70" s="2393"/>
      <c r="B70" s="1498" t="s">
        <v>3005</v>
      </c>
      <c r="C70" s="1499" t="s">
        <v>3006</v>
      </c>
      <c r="D70" s="1500" t="s">
        <v>3007</v>
      </c>
      <c r="E70" s="1485" t="s">
        <v>3008</v>
      </c>
    </row>
    <row r="71" spans="1:5" ht="15.75">
      <c r="A71" s="2388"/>
      <c r="B71" s="1501" t="s">
        <v>1642</v>
      </c>
      <c r="C71" s="1502"/>
      <c r="D71" s="1503"/>
      <c r="E71" s="1482"/>
    </row>
    <row r="72" spans="1:5" ht="15.75">
      <c r="A72" s="2448"/>
      <c r="B72" s="1501" t="s">
        <v>1653</v>
      </c>
      <c r="C72" s="1504"/>
      <c r="D72" s="1503"/>
      <c r="E72" s="1482"/>
    </row>
    <row r="73" spans="1:5" ht="15.75">
      <c r="A73" s="2448"/>
      <c r="B73" s="1501"/>
      <c r="C73" s="1504"/>
      <c r="D73" s="1503"/>
      <c r="E73" s="1482"/>
    </row>
    <row r="74" spans="1:5">
      <c r="A74" s="2448"/>
      <c r="B74" s="1481" t="s">
        <v>1654</v>
      </c>
      <c r="C74" s="1504"/>
      <c r="D74" s="1497"/>
      <c r="E74" s="1482"/>
    </row>
    <row r="75" spans="1:5">
      <c r="A75" s="2448"/>
      <c r="B75" s="1481" t="s">
        <v>1655</v>
      </c>
      <c r="C75" s="1505">
        <v>261</v>
      </c>
      <c r="D75" s="1503" t="s">
        <v>3013</v>
      </c>
      <c r="E75" s="1482"/>
    </row>
    <row r="76" spans="1:5">
      <c r="A76" s="2448"/>
      <c r="B76" s="1481" t="s">
        <v>1656</v>
      </c>
      <c r="C76" s="1505" t="s">
        <v>1657</v>
      </c>
      <c r="D76" s="1503" t="s">
        <v>3013</v>
      </c>
      <c r="E76" s="1506" t="s">
        <v>481</v>
      </c>
    </row>
    <row r="77" spans="1:5">
      <c r="A77" s="2448"/>
      <c r="B77" s="1481" t="s">
        <v>1658</v>
      </c>
      <c r="C77" s="1505" t="s">
        <v>1659</v>
      </c>
      <c r="D77" s="1503" t="s">
        <v>1275</v>
      </c>
      <c r="E77" s="1506" t="s">
        <v>481</v>
      </c>
    </row>
    <row r="78" spans="1:5">
      <c r="A78" s="2448"/>
      <c r="B78" s="1481" t="s">
        <v>1660</v>
      </c>
      <c r="C78" s="1505">
        <v>269</v>
      </c>
      <c r="D78" s="2426" t="s">
        <v>4644</v>
      </c>
      <c r="E78" s="1482"/>
    </row>
    <row r="79" spans="1:5">
      <c r="A79" s="2448"/>
      <c r="B79" s="1481" t="s">
        <v>1661</v>
      </c>
      <c r="C79" s="1504"/>
      <c r="D79" s="1503"/>
      <c r="E79" s="1482"/>
    </row>
    <row r="80" spans="1:5">
      <c r="A80" s="2448"/>
      <c r="B80" s="1481" t="s">
        <v>1662</v>
      </c>
      <c r="C80" s="1505" t="s">
        <v>1663</v>
      </c>
      <c r="D80" s="1503" t="s">
        <v>3013</v>
      </c>
      <c r="E80" s="386" t="s">
        <v>4730</v>
      </c>
    </row>
    <row r="81" spans="1:5" ht="15.75">
      <c r="A81" s="2448"/>
      <c r="B81" s="1481" t="s">
        <v>1664</v>
      </c>
      <c r="C81" s="1505" t="s">
        <v>1665</v>
      </c>
      <c r="D81" s="1503" t="s">
        <v>3013</v>
      </c>
      <c r="E81" s="1507"/>
    </row>
    <row r="82" spans="1:5" ht="15.75">
      <c r="A82" s="2448"/>
      <c r="B82" s="1481" t="s">
        <v>1666</v>
      </c>
      <c r="C82" s="1505" t="s">
        <v>1667</v>
      </c>
      <c r="D82" s="1503" t="s">
        <v>3013</v>
      </c>
      <c r="E82" s="1507"/>
    </row>
    <row r="83" spans="1:5">
      <c r="A83" s="2448"/>
      <c r="B83" s="1481" t="s">
        <v>1668</v>
      </c>
      <c r="C83" s="1505">
        <v>278</v>
      </c>
      <c r="D83" s="2426" t="s">
        <v>4644</v>
      </c>
      <c r="E83" s="1482"/>
    </row>
    <row r="84" spans="1:5" ht="15.75">
      <c r="A84" s="2448"/>
      <c r="B84" s="1481"/>
      <c r="C84" s="1504"/>
      <c r="D84" s="1503"/>
      <c r="E84" s="1507"/>
    </row>
    <row r="85" spans="1:5" ht="15.75">
      <c r="A85" s="2448"/>
      <c r="B85" s="1501" t="s">
        <v>775</v>
      </c>
      <c r="C85" s="1502" t="s">
        <v>2904</v>
      </c>
      <c r="D85" s="1503"/>
      <c r="E85" s="1507"/>
    </row>
    <row r="86" spans="1:5" ht="15.75">
      <c r="A86" s="2448"/>
      <c r="B86" s="1501"/>
      <c r="C86" s="1502"/>
      <c r="D86" s="1503"/>
      <c r="E86" s="1507"/>
    </row>
    <row r="87" spans="1:5">
      <c r="A87" s="2448"/>
      <c r="B87" s="1481" t="s">
        <v>776</v>
      </c>
      <c r="C87" s="2440" t="s">
        <v>777</v>
      </c>
      <c r="D87" s="2426" t="s">
        <v>4644</v>
      </c>
      <c r="E87" s="2658" t="s">
        <v>481</v>
      </c>
    </row>
    <row r="88" spans="1:5">
      <c r="A88" s="2448"/>
      <c r="B88" s="2449" t="s">
        <v>4293</v>
      </c>
      <c r="C88" s="2450">
        <v>302</v>
      </c>
      <c r="D88" s="2426" t="s">
        <v>4644</v>
      </c>
      <c r="E88" s="386" t="s">
        <v>6640</v>
      </c>
    </row>
    <row r="89" spans="1:5">
      <c r="A89" s="2448"/>
      <c r="B89" s="1481" t="s">
        <v>3310</v>
      </c>
      <c r="C89" s="2361">
        <v>304</v>
      </c>
      <c r="D89" s="2426" t="s">
        <v>4644</v>
      </c>
      <c r="E89" s="1482"/>
    </row>
    <row r="90" spans="1:5">
      <c r="A90" s="2448"/>
      <c r="B90" s="1481" t="s">
        <v>3311</v>
      </c>
      <c r="C90" s="1496" t="s">
        <v>3312</v>
      </c>
      <c r="D90" s="1503" t="s">
        <v>1285</v>
      </c>
      <c r="E90" s="1506" t="s">
        <v>481</v>
      </c>
    </row>
    <row r="91" spans="1:5">
      <c r="A91" s="2448"/>
      <c r="B91" s="1481" t="s">
        <v>3313</v>
      </c>
      <c r="C91" s="2440" t="s">
        <v>3314</v>
      </c>
      <c r="D91" s="2426" t="s">
        <v>4644</v>
      </c>
      <c r="E91" s="1482"/>
    </row>
    <row r="92" spans="1:5">
      <c r="A92" s="2448"/>
      <c r="B92" s="1481" t="s">
        <v>3315</v>
      </c>
      <c r="C92" s="2376">
        <v>323</v>
      </c>
      <c r="D92" s="1497" t="s">
        <v>1294</v>
      </c>
      <c r="E92" s="1511"/>
    </row>
    <row r="93" spans="1:5">
      <c r="A93" s="2448"/>
      <c r="B93" s="1481" t="s">
        <v>3316</v>
      </c>
      <c r="C93" s="2440" t="s">
        <v>4552</v>
      </c>
      <c r="D93" s="2426" t="s">
        <v>4644</v>
      </c>
      <c r="E93" s="1506" t="s">
        <v>481</v>
      </c>
    </row>
    <row r="94" spans="1:5">
      <c r="A94" s="2448"/>
      <c r="B94" s="1481" t="s">
        <v>2106</v>
      </c>
      <c r="C94" s="2440" t="s">
        <v>4551</v>
      </c>
      <c r="D94" s="2426" t="s">
        <v>4644</v>
      </c>
      <c r="E94" s="1506" t="s">
        <v>481</v>
      </c>
    </row>
    <row r="95" spans="1:5">
      <c r="A95" s="2448"/>
      <c r="B95" s="2449" t="s">
        <v>4294</v>
      </c>
      <c r="C95" s="2450">
        <v>331</v>
      </c>
      <c r="D95" s="2426" t="s">
        <v>4644</v>
      </c>
      <c r="E95" s="2459"/>
    </row>
    <row r="96" spans="1:5">
      <c r="A96" s="2448"/>
      <c r="B96" s="1481" t="s">
        <v>2108</v>
      </c>
      <c r="C96" s="2361">
        <v>332</v>
      </c>
      <c r="D96" s="2426" t="s">
        <v>4644</v>
      </c>
      <c r="E96" s="3313" t="s">
        <v>6641</v>
      </c>
    </row>
    <row r="97" spans="1:5">
      <c r="A97" s="2448"/>
      <c r="B97" s="1481" t="s">
        <v>2109</v>
      </c>
      <c r="C97" s="1496">
        <v>335</v>
      </c>
      <c r="D97" s="2447" t="s">
        <v>483</v>
      </c>
      <c r="E97" s="1506" t="s">
        <v>481</v>
      </c>
    </row>
    <row r="98" spans="1:5">
      <c r="A98" s="2448"/>
      <c r="B98" s="1481" t="s">
        <v>2110</v>
      </c>
      <c r="C98" s="2440" t="s">
        <v>2111</v>
      </c>
      <c r="D98" s="2426" t="s">
        <v>4644</v>
      </c>
      <c r="E98" s="1482"/>
    </row>
    <row r="99" spans="1:5">
      <c r="A99" s="2448"/>
      <c r="B99" s="1481" t="s">
        <v>2112</v>
      </c>
      <c r="C99" s="1502"/>
      <c r="D99" s="1497"/>
      <c r="E99" s="1482"/>
    </row>
    <row r="100" spans="1:5">
      <c r="A100" s="2448"/>
      <c r="B100" s="1481" t="s">
        <v>2113</v>
      </c>
      <c r="C100" s="1496">
        <v>340</v>
      </c>
      <c r="D100" s="1503" t="s">
        <v>3011</v>
      </c>
      <c r="E100" s="1506" t="s">
        <v>481</v>
      </c>
    </row>
    <row r="101" spans="1:5">
      <c r="A101" s="2448"/>
      <c r="B101" s="1481"/>
      <c r="C101" s="1502"/>
      <c r="D101" s="1503"/>
      <c r="E101" s="1482"/>
    </row>
    <row r="102" spans="1:5" ht="15.75">
      <c r="A102" s="2448"/>
      <c r="B102" s="1501" t="s">
        <v>2114</v>
      </c>
      <c r="C102" s="1502"/>
      <c r="D102" s="1497"/>
      <c r="E102" s="1482"/>
    </row>
    <row r="103" spans="1:5">
      <c r="A103" s="2453"/>
      <c r="B103" s="1481"/>
      <c r="C103" s="1502"/>
      <c r="D103" s="1503"/>
      <c r="E103" s="1482"/>
    </row>
    <row r="104" spans="1:5">
      <c r="A104" s="2453"/>
      <c r="B104" s="1481" t="s">
        <v>2115</v>
      </c>
      <c r="C104" s="1496" t="s">
        <v>2116</v>
      </c>
      <c r="D104" s="1503" t="s">
        <v>3013</v>
      </c>
      <c r="E104" s="1506" t="s">
        <v>481</v>
      </c>
    </row>
    <row r="105" spans="1:5">
      <c r="A105" s="2448"/>
      <c r="B105" s="1481" t="s">
        <v>2117</v>
      </c>
      <c r="C105" s="2440" t="s">
        <v>2118</v>
      </c>
      <c r="D105" s="2426" t="s">
        <v>4644</v>
      </c>
      <c r="E105" s="1482"/>
    </row>
    <row r="106" spans="1:5">
      <c r="A106" s="2448"/>
      <c r="B106" s="1481" t="s">
        <v>2119</v>
      </c>
      <c r="C106" s="2440" t="s">
        <v>4550</v>
      </c>
      <c r="D106" s="2426" t="s">
        <v>4644</v>
      </c>
      <c r="E106" s="1482"/>
    </row>
    <row r="107" spans="1:5">
      <c r="A107" s="2448"/>
      <c r="B107" s="1509" t="s">
        <v>2120</v>
      </c>
      <c r="C107" s="1496">
        <v>356</v>
      </c>
      <c r="D107" s="1503" t="s">
        <v>3011</v>
      </c>
      <c r="E107" s="1506" t="s">
        <v>481</v>
      </c>
    </row>
    <row r="108" spans="1:5">
      <c r="A108" s="2448"/>
      <c r="B108" s="1481"/>
      <c r="C108" s="1502" t="s">
        <v>2904</v>
      </c>
      <c r="D108" s="1503"/>
      <c r="E108" s="1482"/>
    </row>
    <row r="109" spans="1:5" ht="15.75">
      <c r="A109" s="2448"/>
      <c r="B109" s="1501" t="s">
        <v>2121</v>
      </c>
      <c r="C109" s="1502" t="s">
        <v>2904</v>
      </c>
      <c r="D109" s="1503"/>
      <c r="E109" s="1482"/>
    </row>
    <row r="110" spans="1:5">
      <c r="A110" s="2448"/>
      <c r="B110" s="1481"/>
      <c r="C110" s="1502" t="s">
        <v>2904</v>
      </c>
      <c r="D110" s="1503"/>
      <c r="E110" s="1482"/>
    </row>
    <row r="111" spans="1:5">
      <c r="A111" s="2448"/>
      <c r="B111" s="2449" t="s">
        <v>4295</v>
      </c>
      <c r="C111" s="2450">
        <v>397</v>
      </c>
      <c r="D111" s="2426" t="s">
        <v>4644</v>
      </c>
      <c r="E111" s="2413"/>
    </row>
    <row r="112" spans="1:5">
      <c r="A112" s="2448"/>
      <c r="B112" s="2449" t="s">
        <v>4297</v>
      </c>
      <c r="C112" s="2450">
        <v>398</v>
      </c>
      <c r="D112" s="2426" t="s">
        <v>4644</v>
      </c>
      <c r="E112" s="2413"/>
    </row>
    <row r="113" spans="1:9">
      <c r="A113" s="2448"/>
      <c r="B113" s="2449" t="s">
        <v>4132</v>
      </c>
      <c r="C113" s="2450">
        <v>400</v>
      </c>
      <c r="D113" s="2426" t="s">
        <v>4644</v>
      </c>
      <c r="E113" s="2413"/>
    </row>
    <row r="114" spans="1:9">
      <c r="A114" s="2448"/>
      <c r="B114" s="2449" t="s">
        <v>4164</v>
      </c>
      <c r="C114" s="2450" t="s">
        <v>4296</v>
      </c>
      <c r="D114" s="2426" t="s">
        <v>4644</v>
      </c>
      <c r="E114" s="2413"/>
    </row>
    <row r="115" spans="1:9">
      <c r="A115" s="2448"/>
      <c r="B115" s="2449" t="s">
        <v>2122</v>
      </c>
      <c r="C115" s="2450">
        <v>401</v>
      </c>
      <c r="D115" s="2426" t="s">
        <v>4644</v>
      </c>
      <c r="E115" s="2413"/>
      <c r="H115" s="1820"/>
      <c r="I115" s="2655"/>
    </row>
    <row r="116" spans="1:9">
      <c r="A116" s="2448"/>
      <c r="B116" s="2449" t="s">
        <v>2123</v>
      </c>
      <c r="C116" s="2450">
        <v>401</v>
      </c>
      <c r="D116" s="2447" t="s">
        <v>2107</v>
      </c>
      <c r="E116" s="2413"/>
    </row>
    <row r="117" spans="1:9">
      <c r="A117" s="2448"/>
      <c r="B117" s="2449" t="s">
        <v>2124</v>
      </c>
      <c r="C117" s="2450" t="s">
        <v>4549</v>
      </c>
      <c r="D117" s="2426" t="s">
        <v>4644</v>
      </c>
      <c r="E117" s="3479" t="s">
        <v>6640</v>
      </c>
    </row>
    <row r="118" spans="1:9">
      <c r="A118" s="2448"/>
      <c r="B118" s="2449" t="s">
        <v>2125</v>
      </c>
      <c r="C118" s="2450" t="s">
        <v>4548</v>
      </c>
      <c r="D118" s="2426" t="s">
        <v>4644</v>
      </c>
      <c r="E118" s="3479" t="s">
        <v>6640</v>
      </c>
    </row>
    <row r="119" spans="1:9">
      <c r="A119" s="2448"/>
      <c r="B119" s="2449" t="s">
        <v>2126</v>
      </c>
      <c r="C119" s="2450" t="s">
        <v>4547</v>
      </c>
      <c r="D119" s="2426" t="s">
        <v>4644</v>
      </c>
      <c r="E119" s="3479" t="s">
        <v>6640</v>
      </c>
    </row>
    <row r="120" spans="1:9">
      <c r="A120" s="2448"/>
      <c r="B120" s="2449" t="s">
        <v>2127</v>
      </c>
      <c r="C120" s="2450" t="s">
        <v>4546</v>
      </c>
      <c r="D120" s="2426" t="s">
        <v>4644</v>
      </c>
      <c r="E120" s="3479" t="s">
        <v>6640</v>
      </c>
    </row>
    <row r="121" spans="1:9">
      <c r="A121" s="2448"/>
      <c r="B121" s="2449" t="s">
        <v>4198</v>
      </c>
      <c r="C121" s="2450" t="s">
        <v>4199</v>
      </c>
      <c r="D121" s="2426" t="s">
        <v>4644</v>
      </c>
      <c r="E121" s="3479" t="s">
        <v>6640</v>
      </c>
    </row>
    <row r="122" spans="1:9">
      <c r="A122" s="2448"/>
      <c r="B122" s="2449" t="s">
        <v>4200</v>
      </c>
      <c r="C122" s="2450" t="s">
        <v>4201</v>
      </c>
      <c r="D122" s="2426" t="s">
        <v>4644</v>
      </c>
      <c r="E122" s="3479" t="s">
        <v>6640</v>
      </c>
    </row>
    <row r="123" spans="1:9" ht="16.5" thickBot="1">
      <c r="A123" s="2454"/>
      <c r="B123" s="1512"/>
      <c r="C123" s="1513"/>
      <c r="D123" s="1514"/>
      <c r="E123" s="1515"/>
    </row>
    <row r="124" spans="1:9">
      <c r="A124" s="2153" t="s">
        <v>4645</v>
      </c>
      <c r="B124" s="2389"/>
      <c r="C124" s="2389"/>
      <c r="D124" s="1502"/>
      <c r="E124" s="1502"/>
    </row>
    <row r="125" spans="1:9" ht="15.75" thickBot="1">
      <c r="A125" s="2455" t="s">
        <v>2128</v>
      </c>
      <c r="B125" s="1517"/>
      <c r="C125" s="1517"/>
      <c r="D125" s="1517"/>
      <c r="E125" s="1517"/>
    </row>
    <row r="126" spans="1:9">
      <c r="A126" s="2383"/>
      <c r="B126" s="1477" t="s">
        <v>1785</v>
      </c>
      <c r="C126" s="1477" t="s">
        <v>1786</v>
      </c>
      <c r="D126" s="1477" t="s">
        <v>1787</v>
      </c>
      <c r="E126" s="1478" t="s">
        <v>1788</v>
      </c>
    </row>
    <row r="127" spans="1:9">
      <c r="A127" s="2388"/>
      <c r="B127" s="1481" t="str">
        <f>'Data Sheet'!$C$25</f>
        <v xml:space="preserve">Niagara Mohawk Power Corporation </v>
      </c>
      <c r="C127" s="1481" t="s">
        <v>1789</v>
      </c>
      <c r="D127" s="1481" t="s">
        <v>1790</v>
      </c>
      <c r="E127" s="1482"/>
    </row>
    <row r="128" spans="1:9">
      <c r="A128" s="2388"/>
      <c r="B128" s="1481"/>
      <c r="C128" s="1481" t="s">
        <v>2995</v>
      </c>
      <c r="D128" s="2917" t="str">
        <f>'Data Sheet'!$C$40</f>
        <v>April 12, 2018</v>
      </c>
      <c r="E128" s="2918" t="str">
        <f>'Data Sheet'!$C$38</f>
        <v>December 31, 2017</v>
      </c>
    </row>
    <row r="129" spans="1:5">
      <c r="A129" s="2452"/>
      <c r="B129" s="1518"/>
      <c r="C129" s="1518"/>
      <c r="D129" s="1518"/>
      <c r="E129" s="1519"/>
    </row>
    <row r="130" spans="1:5" ht="15.75">
      <c r="A130" s="2461" t="s">
        <v>1652</v>
      </c>
      <c r="B130" s="1521"/>
      <c r="C130" s="1521"/>
      <c r="D130" s="1521"/>
      <c r="E130" s="1522"/>
    </row>
    <row r="131" spans="1:5">
      <c r="A131" s="2388"/>
      <c r="B131" s="1502"/>
      <c r="C131" s="1502"/>
      <c r="D131" s="1502"/>
      <c r="E131" s="1482"/>
    </row>
    <row r="132" spans="1:5">
      <c r="A132" s="2452"/>
      <c r="B132" s="1492" t="s">
        <v>2999</v>
      </c>
      <c r="C132" s="1493" t="s">
        <v>3000</v>
      </c>
      <c r="D132" s="1494" t="s">
        <v>3001</v>
      </c>
      <c r="E132" s="1495" t="s">
        <v>3002</v>
      </c>
    </row>
    <row r="133" spans="1:5">
      <c r="A133" s="2388"/>
      <c r="B133" s="1481"/>
      <c r="C133" s="1496" t="s">
        <v>3003</v>
      </c>
      <c r="D133" s="1497" t="s">
        <v>3004</v>
      </c>
      <c r="E133" s="1482"/>
    </row>
    <row r="134" spans="1:5">
      <c r="A134" s="2393"/>
      <c r="B134" s="1498" t="s">
        <v>3005</v>
      </c>
      <c r="C134" s="1499" t="s">
        <v>3006</v>
      </c>
      <c r="D134" s="1500" t="s">
        <v>3007</v>
      </c>
      <c r="E134" s="1485" t="s">
        <v>3008</v>
      </c>
    </row>
    <row r="135" spans="1:5" ht="15.75">
      <c r="A135" s="2388"/>
      <c r="B135" s="1501" t="s">
        <v>2129</v>
      </c>
      <c r="C135" s="1502"/>
      <c r="D135" s="1503"/>
      <c r="E135" s="1482"/>
    </row>
    <row r="136" spans="1:5" ht="15.75">
      <c r="A136" s="2448"/>
      <c r="B136" s="1501"/>
      <c r="C136" s="1504"/>
      <c r="D136" s="1503"/>
      <c r="E136" s="1482"/>
    </row>
    <row r="137" spans="1:5">
      <c r="A137" s="2448"/>
      <c r="B137" s="1481" t="s">
        <v>2130</v>
      </c>
      <c r="C137" s="1505" t="s">
        <v>2131</v>
      </c>
      <c r="D137" s="1503" t="s">
        <v>3011</v>
      </c>
      <c r="E137" s="1482"/>
    </row>
    <row r="138" spans="1:5">
      <c r="A138" s="2448"/>
      <c r="B138" s="1481" t="s">
        <v>2132</v>
      </c>
      <c r="C138" s="1505" t="s">
        <v>4545</v>
      </c>
      <c r="D138" s="2426" t="s">
        <v>4644</v>
      </c>
      <c r="E138" s="3479" t="s">
        <v>6640</v>
      </c>
    </row>
    <row r="139" spans="1:5">
      <c r="A139" s="2448"/>
      <c r="B139" s="1481" t="s">
        <v>2133</v>
      </c>
      <c r="C139" s="1505" t="s">
        <v>2134</v>
      </c>
      <c r="D139" s="1503" t="s">
        <v>3013</v>
      </c>
      <c r="E139" s="1482"/>
    </row>
    <row r="140" spans="1:5">
      <c r="A140" s="2456"/>
      <c r="B140" s="1481" t="s">
        <v>2135</v>
      </c>
      <c r="C140" s="1505">
        <v>429</v>
      </c>
      <c r="D140" s="1503" t="s">
        <v>1285</v>
      </c>
      <c r="E140" s="1511"/>
    </row>
    <row r="141" spans="1:5">
      <c r="A141" s="2448"/>
      <c r="B141" s="2449" t="s">
        <v>4341</v>
      </c>
      <c r="C141" s="2457">
        <v>430</v>
      </c>
      <c r="D141" s="2426" t="s">
        <v>4644</v>
      </c>
      <c r="E141" s="2645"/>
    </row>
    <row r="142" spans="1:5">
      <c r="A142" s="2448"/>
      <c r="B142" s="1481" t="s">
        <v>1325</v>
      </c>
      <c r="C142" s="1505">
        <v>450</v>
      </c>
      <c r="D142" s="1503" t="s">
        <v>3011</v>
      </c>
      <c r="E142" s="3479" t="s">
        <v>6640</v>
      </c>
    </row>
    <row r="143" spans="1:5" ht="15.75">
      <c r="A143" s="2448"/>
      <c r="B143" s="1481" t="s">
        <v>1326</v>
      </c>
      <c r="C143" s="1504"/>
      <c r="D143" s="1503"/>
      <c r="E143" s="1507"/>
    </row>
    <row r="144" spans="1:5" ht="15.75">
      <c r="A144" s="2448"/>
      <c r="B144" s="1481"/>
      <c r="C144" s="1504"/>
      <c r="D144" s="1503"/>
      <c r="E144" s="1507"/>
    </row>
    <row r="145" spans="1:5">
      <c r="A145" s="2448"/>
      <c r="B145" s="1481" t="s">
        <v>1327</v>
      </c>
      <c r="C145" s="1504"/>
      <c r="D145" s="1503"/>
      <c r="E145" s="1482"/>
    </row>
    <row r="146" spans="1:5" ht="15.75">
      <c r="A146" s="2448"/>
      <c r="B146" s="1481"/>
      <c r="C146" s="1504"/>
      <c r="D146" s="1503"/>
      <c r="E146" s="1507"/>
    </row>
    <row r="147" spans="1:5" ht="15.75">
      <c r="A147" s="2448"/>
      <c r="B147" s="1509" t="s">
        <v>4702</v>
      </c>
      <c r="C147" s="1502"/>
      <c r="D147" s="1503"/>
      <c r="E147" s="1507"/>
    </row>
    <row r="148" spans="1:5" ht="15.75">
      <c r="A148" s="2448"/>
      <c r="B148" s="1501"/>
      <c r="C148" s="1502"/>
      <c r="D148" s="1503"/>
      <c r="E148" s="1507"/>
    </row>
    <row r="149" spans="1:5">
      <c r="A149" s="2448"/>
      <c r="B149" s="1481"/>
      <c r="C149" s="1502"/>
      <c r="D149" s="1503"/>
      <c r="E149" s="1482"/>
    </row>
    <row r="150" spans="1:5" ht="15.75">
      <c r="A150" s="2448"/>
      <c r="B150" s="1501" t="s">
        <v>1328</v>
      </c>
      <c r="C150" s="2462">
        <v>34335</v>
      </c>
      <c r="D150" s="2661" t="s">
        <v>4644</v>
      </c>
      <c r="E150" s="1482"/>
    </row>
    <row r="151" spans="1:5">
      <c r="A151" s="2448"/>
      <c r="B151" s="1481"/>
      <c r="C151" s="1502"/>
      <c r="D151" s="1503"/>
      <c r="E151" s="1482"/>
    </row>
    <row r="152" spans="1:5">
      <c r="A152" s="2448"/>
      <c r="B152" s="1481"/>
      <c r="C152" s="1502"/>
      <c r="D152" s="1497"/>
      <c r="E152" s="1482"/>
    </row>
    <row r="153" spans="1:5">
      <c r="A153" s="2448"/>
      <c r="B153" s="1481"/>
      <c r="C153" s="1502"/>
      <c r="D153" s="1497"/>
      <c r="E153" s="1482"/>
    </row>
    <row r="154" spans="1:5">
      <c r="A154" s="2448"/>
      <c r="B154" s="1481"/>
      <c r="C154" s="1502"/>
      <c r="D154" s="1497"/>
      <c r="E154" s="1482"/>
    </row>
    <row r="155" spans="1:5">
      <c r="A155" s="2448"/>
      <c r="B155" s="1481"/>
      <c r="C155" s="1502"/>
      <c r="D155" s="1503"/>
      <c r="E155" s="1482"/>
    </row>
    <row r="156" spans="1:5">
      <c r="A156" s="2448"/>
      <c r="B156" s="1481"/>
      <c r="C156" s="1502"/>
      <c r="D156" s="1503"/>
      <c r="E156" s="1482"/>
    </row>
    <row r="157" spans="1:5">
      <c r="A157" s="2448"/>
      <c r="B157" s="1481"/>
      <c r="C157" s="1502"/>
      <c r="D157" s="1503"/>
      <c r="E157" s="1482"/>
    </row>
    <row r="158" spans="1:5">
      <c r="A158" s="2448"/>
      <c r="B158" s="1481"/>
      <c r="C158" s="1502"/>
      <c r="D158" s="1497"/>
      <c r="E158" s="1482"/>
    </row>
    <row r="159" spans="1:5">
      <c r="A159" s="2448"/>
      <c r="B159" s="1481"/>
      <c r="C159" s="1502"/>
      <c r="D159" s="1497"/>
      <c r="E159" s="1482"/>
    </row>
    <row r="160" spans="1:5">
      <c r="A160" s="2448"/>
      <c r="B160" s="1481"/>
      <c r="C160" s="1502"/>
      <c r="D160" s="1503"/>
      <c r="E160" s="1482"/>
    </row>
    <row r="161" spans="1:5">
      <c r="A161" s="2448"/>
      <c r="B161" s="1481"/>
      <c r="C161" s="1502"/>
      <c r="D161" s="1503"/>
      <c r="E161" s="1482"/>
    </row>
    <row r="162" spans="1:5" ht="15.75">
      <c r="A162" s="2448"/>
      <c r="B162" s="1523"/>
      <c r="C162" s="1502"/>
      <c r="D162" s="1497"/>
      <c r="E162" s="1482"/>
    </row>
    <row r="163" spans="1:5">
      <c r="A163" s="2453"/>
      <c r="B163" s="1481"/>
      <c r="C163" s="1502"/>
      <c r="D163" s="1503"/>
      <c r="E163" s="1482"/>
    </row>
    <row r="164" spans="1:5">
      <c r="A164" s="2453"/>
      <c r="B164" s="1481"/>
      <c r="C164" s="1502"/>
      <c r="D164" s="1503"/>
      <c r="E164" s="1482"/>
    </row>
    <row r="165" spans="1:5">
      <c r="A165" s="2448"/>
      <c r="B165" s="1481"/>
      <c r="C165" s="1502"/>
      <c r="D165" s="1503"/>
      <c r="E165" s="1482"/>
    </row>
    <row r="166" spans="1:5">
      <c r="A166" s="2448"/>
      <c r="B166" s="1481"/>
      <c r="C166" s="1502"/>
      <c r="D166" s="1503"/>
      <c r="E166" s="1482"/>
    </row>
    <row r="167" spans="1:5">
      <c r="A167" s="2448"/>
      <c r="B167" s="1509"/>
      <c r="C167" s="1502"/>
      <c r="D167" s="1503"/>
      <c r="E167" s="1482"/>
    </row>
    <row r="168" spans="1:5">
      <c r="A168" s="2448"/>
      <c r="B168" s="1481"/>
      <c r="C168" s="1502"/>
      <c r="D168" s="1503"/>
      <c r="E168" s="1482"/>
    </row>
    <row r="169" spans="1:5" ht="15.75">
      <c r="A169" s="2448"/>
      <c r="B169" s="1501"/>
      <c r="C169" s="1502"/>
      <c r="D169" s="1503"/>
      <c r="E169" s="1482"/>
    </row>
    <row r="170" spans="1:5">
      <c r="A170" s="2448"/>
      <c r="B170" s="1481"/>
      <c r="C170" s="1502"/>
      <c r="D170" s="1503"/>
      <c r="E170" s="1482"/>
    </row>
    <row r="171" spans="1:5">
      <c r="A171" s="2448"/>
      <c r="B171" s="1481"/>
      <c r="C171" s="1502"/>
      <c r="D171" s="1503"/>
      <c r="E171" s="1482"/>
    </row>
    <row r="172" spans="1:5">
      <c r="A172" s="2448"/>
      <c r="B172" s="1481"/>
      <c r="C172" s="1502"/>
      <c r="D172" s="1503"/>
      <c r="E172" s="1482"/>
    </row>
    <row r="173" spans="1:5" ht="15.75">
      <c r="A173" s="2448"/>
      <c r="B173" s="1481"/>
      <c r="C173" s="1502"/>
      <c r="D173" s="1510"/>
      <c r="E173" s="1507"/>
    </row>
    <row r="174" spans="1:5">
      <c r="A174" s="2448"/>
      <c r="B174" s="1481"/>
      <c r="C174" s="1502"/>
      <c r="D174" s="1510"/>
      <c r="E174" s="1482"/>
    </row>
    <row r="175" spans="1:5">
      <c r="A175" s="2448"/>
      <c r="B175" s="1481"/>
      <c r="C175" s="1502"/>
      <c r="D175" s="1503"/>
      <c r="E175" s="1482"/>
    </row>
    <row r="176" spans="1:5">
      <c r="A176" s="2448"/>
      <c r="B176" s="1481"/>
      <c r="C176" s="1502"/>
      <c r="D176" s="1503"/>
      <c r="E176" s="1482"/>
    </row>
    <row r="177" spans="1:5">
      <c r="A177" s="2448"/>
      <c r="B177" s="1481"/>
      <c r="C177" s="1502"/>
      <c r="D177" s="1503"/>
      <c r="E177" s="1482"/>
    </row>
    <row r="178" spans="1:5">
      <c r="A178" s="2448"/>
      <c r="B178" s="1481"/>
      <c r="C178" s="1502"/>
      <c r="D178" s="1503"/>
      <c r="E178" s="1482"/>
    </row>
    <row r="179" spans="1:5" ht="16.5" thickBot="1">
      <c r="A179" s="2454"/>
      <c r="B179" s="1512"/>
      <c r="C179" s="1513"/>
      <c r="D179" s="1514"/>
      <c r="E179" s="1515"/>
    </row>
    <row r="180" spans="1:5">
      <c r="A180" s="2153" t="s">
        <v>4645</v>
      </c>
      <c r="B180" s="2389"/>
      <c r="C180" s="2389"/>
      <c r="D180" s="1502"/>
      <c r="E180" s="1502"/>
    </row>
    <row r="181" spans="1:5">
      <c r="A181" s="2455" t="s">
        <v>1329</v>
      </c>
      <c r="B181" s="1517"/>
      <c r="C181" s="1517"/>
      <c r="D181" s="1517"/>
      <c r="E181" s="1517"/>
    </row>
    <row r="182" spans="1:5">
      <c r="A182" s="2389"/>
      <c r="B182" s="1502"/>
      <c r="C182" s="1502"/>
      <c r="D182" s="1502"/>
      <c r="E182" s="1502"/>
    </row>
    <row r="183" spans="1:5">
      <c r="A183" s="2389"/>
    </row>
    <row r="184" spans="1:5">
      <c r="A184" s="2389"/>
      <c r="B184" s="1502"/>
      <c r="C184" s="1517"/>
      <c r="D184" s="1517"/>
      <c r="E184" s="1517"/>
    </row>
    <row r="187" spans="1:5">
      <c r="A187" s="2389"/>
      <c r="B187" s="1524"/>
    </row>
    <row r="188" spans="1:5">
      <c r="A188" s="2389"/>
      <c r="B188" s="1524"/>
    </row>
    <row r="189" spans="1:5">
      <c r="A189" s="2389"/>
      <c r="B189" s="1524"/>
    </row>
    <row r="190" spans="1:5">
      <c r="A190" s="2389"/>
      <c r="B190" s="1524"/>
    </row>
    <row r="191" spans="1:5">
      <c r="A191" s="2389"/>
      <c r="B191" s="1524"/>
    </row>
    <row r="192" spans="1:5">
      <c r="A192" s="2389"/>
      <c r="B192" s="1524"/>
    </row>
    <row r="193" spans="1:2">
      <c r="A193" s="2389"/>
      <c r="B193" s="1524"/>
    </row>
    <row r="194" spans="1:2">
      <c r="A194" s="2389"/>
      <c r="B194" s="1524"/>
    </row>
    <row r="195" spans="1:2">
      <c r="A195" s="2389"/>
      <c r="B195" s="1524"/>
    </row>
    <row r="196" spans="1:2">
      <c r="B196" s="1524"/>
    </row>
  </sheetData>
  <printOptions horizontalCentered="1" verticalCentered="1"/>
  <pageMargins left="0.5" right="0.5" top="0" bottom="0" header="0.25" footer="0.25"/>
  <pageSetup scale="76" fitToHeight="3" orientation="portrait" horizontalDpi="300" verticalDpi="300" r:id="rId1"/>
  <headerFooter alignWithMargins="0"/>
  <rowBreaks count="2" manualBreakCount="2">
    <brk id="61" max="16383" man="1"/>
    <brk id="125" max="4" man="1"/>
  </row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pageSetUpPr fitToPage="1"/>
  </sheetPr>
  <dimension ref="A1:H103"/>
  <sheetViews>
    <sheetView defaultGridColor="0" colorId="22" zoomScaleNormal="100" zoomScaleSheetLayoutView="80" workbookViewId="0">
      <selection activeCell="J95" sqref="J95"/>
    </sheetView>
  </sheetViews>
  <sheetFormatPr defaultColWidth="9.6640625" defaultRowHeight="15"/>
  <cols>
    <col min="1" max="1" width="5.6640625" customWidth="1"/>
    <col min="2" max="2" width="18.88671875" customWidth="1"/>
    <col min="3" max="3" width="20.6640625" style="3360" customWidth="1"/>
    <col min="4" max="4" width="11.33203125" customWidth="1"/>
    <col min="5" max="5" width="10.6640625" style="3067" customWidth="1"/>
    <col min="6" max="6" width="14.88671875" style="3055" customWidth="1"/>
    <col min="7" max="7" width="14.6640625" customWidth="1"/>
    <col min="8" max="8" width="12.44140625" style="3055" customWidth="1"/>
  </cols>
  <sheetData>
    <row r="1" spans="1:8">
      <c r="A1" s="29" t="s">
        <v>2201</v>
      </c>
      <c r="B1" s="864"/>
      <c r="C1" s="3415"/>
      <c r="D1" s="66" t="s">
        <v>1330</v>
      </c>
      <c r="E1" s="3056"/>
      <c r="F1" s="3069" t="s">
        <v>1787</v>
      </c>
      <c r="G1" s="210" t="s">
        <v>1788</v>
      </c>
      <c r="H1" s="3046"/>
    </row>
    <row r="2" spans="1:8">
      <c r="A2" s="72" t="str">
        <f>'Data Sheet'!$C$25</f>
        <v xml:space="preserve">Niagara Mohawk Power Corporation </v>
      </c>
      <c r="B2" s="17"/>
      <c r="C2" s="901"/>
      <c r="D2" s="17" t="s">
        <v>1143</v>
      </c>
      <c r="E2" s="3057"/>
      <c r="F2" s="3070" t="s">
        <v>1790</v>
      </c>
      <c r="G2" s="91"/>
      <c r="H2" s="3047"/>
    </row>
    <row r="3" spans="1:8" ht="15" customHeight="1">
      <c r="A3" s="72"/>
      <c r="B3" s="17"/>
      <c r="C3" s="901"/>
      <c r="D3" s="17" t="s">
        <v>1144</v>
      </c>
      <c r="E3" s="3058"/>
      <c r="F3" s="3071" t="str">
        <f>'Data Sheet'!$C$40</f>
        <v>April 12, 2018</v>
      </c>
      <c r="G3" s="860" t="str">
        <f>'Data Sheet'!$C$38</f>
        <v>December 31, 2017</v>
      </c>
      <c r="H3" s="3047"/>
    </row>
    <row r="4" spans="1:8" ht="15" customHeight="1">
      <c r="A4" s="316" t="s">
        <v>3265</v>
      </c>
      <c r="B4" s="317"/>
      <c r="C4" s="3416"/>
      <c r="D4" s="317"/>
      <c r="E4" s="3059"/>
      <c r="F4" s="3072"/>
      <c r="G4" s="317"/>
      <c r="H4" s="3048"/>
    </row>
    <row r="5" spans="1:8">
      <c r="A5" s="211" t="s">
        <v>3266</v>
      </c>
      <c r="B5" s="212"/>
      <c r="C5" s="3417"/>
      <c r="D5" s="212"/>
      <c r="E5" s="3060"/>
      <c r="F5" s="3073"/>
      <c r="G5" s="212"/>
      <c r="H5" s="3049"/>
    </row>
    <row r="6" spans="1:8">
      <c r="A6" s="219"/>
      <c r="B6" s="91"/>
      <c r="C6" s="3418" t="s">
        <v>3267</v>
      </c>
      <c r="D6" s="271" t="s">
        <v>3268</v>
      </c>
      <c r="E6" s="3061"/>
      <c r="F6" s="3074" t="s">
        <v>3269</v>
      </c>
      <c r="G6" s="91"/>
      <c r="H6" s="3050" t="s">
        <v>3573</v>
      </c>
    </row>
    <row r="7" spans="1:8">
      <c r="A7" s="219"/>
      <c r="B7" s="271" t="s">
        <v>176</v>
      </c>
      <c r="C7" s="3418" t="s">
        <v>3270</v>
      </c>
      <c r="D7" s="271" t="s">
        <v>3271</v>
      </c>
      <c r="E7" s="3062" t="s">
        <v>1917</v>
      </c>
      <c r="F7" s="3074" t="s">
        <v>1918</v>
      </c>
      <c r="G7" s="271" t="s">
        <v>1919</v>
      </c>
      <c r="H7" s="3050" t="s">
        <v>1920</v>
      </c>
    </row>
    <row r="8" spans="1:8">
      <c r="A8" s="219" t="s">
        <v>1714</v>
      </c>
      <c r="B8" s="271" t="s">
        <v>1717</v>
      </c>
      <c r="C8" s="3418" t="s">
        <v>1921</v>
      </c>
      <c r="D8" s="271" t="s">
        <v>1922</v>
      </c>
      <c r="E8" s="3062" t="s">
        <v>1923</v>
      </c>
      <c r="F8" s="3074" t="s">
        <v>1923</v>
      </c>
      <c r="G8" s="271" t="s">
        <v>1924</v>
      </c>
      <c r="H8" s="3050" t="s">
        <v>1922</v>
      </c>
    </row>
    <row r="9" spans="1:8">
      <c r="A9" s="220" t="s">
        <v>1717</v>
      </c>
      <c r="B9" s="307" t="s">
        <v>3005</v>
      </c>
      <c r="C9" s="3419" t="s">
        <v>3006</v>
      </c>
      <c r="D9" s="307" t="s">
        <v>3007</v>
      </c>
      <c r="E9" s="3063" t="s">
        <v>3008</v>
      </c>
      <c r="F9" s="3075" t="s">
        <v>2334</v>
      </c>
      <c r="G9" s="307" t="s">
        <v>2335</v>
      </c>
      <c r="H9" s="3051" t="s">
        <v>2336</v>
      </c>
    </row>
    <row r="10" spans="1:8" ht="15.75">
      <c r="A10" s="3036">
        <v>1</v>
      </c>
      <c r="B10" s="3365" t="s">
        <v>5335</v>
      </c>
      <c r="C10" s="333"/>
      <c r="D10" s="81"/>
      <c r="E10" s="3058"/>
      <c r="F10" s="3076"/>
      <c r="G10" s="81"/>
      <c r="H10" s="3047"/>
    </row>
    <row r="11" spans="1:8">
      <c r="A11" s="219">
        <f>A10+1</f>
        <v>2</v>
      </c>
      <c r="B11" s="849">
        <v>302</v>
      </c>
      <c r="C11" s="333">
        <v>6358</v>
      </c>
      <c r="D11" s="81"/>
      <c r="E11" s="3058"/>
      <c r="F11" s="3076"/>
      <c r="G11" s="81"/>
      <c r="H11" s="3047"/>
    </row>
    <row r="12" spans="1:8">
      <c r="A12" s="219">
        <f t="shared" ref="A12:A75" si="0">A11+1</f>
        <v>3</v>
      </c>
      <c r="B12" s="849">
        <v>303</v>
      </c>
      <c r="C12" s="333">
        <v>1030</v>
      </c>
      <c r="D12" s="81"/>
      <c r="E12" s="3058"/>
      <c r="F12" s="3076"/>
      <c r="G12" s="81"/>
      <c r="H12" s="3047"/>
    </row>
    <row r="13" spans="1:8">
      <c r="A13" s="219">
        <f t="shared" si="0"/>
        <v>4</v>
      </c>
      <c r="B13" s="78" t="s">
        <v>5337</v>
      </c>
      <c r="C13" s="3420"/>
      <c r="D13" s="333"/>
      <c r="E13" s="3058"/>
      <c r="F13" s="3076"/>
      <c r="G13" s="333"/>
      <c r="H13" s="3047"/>
    </row>
    <row r="14" spans="1:8" ht="15.75">
      <c r="A14" s="219">
        <f t="shared" si="0"/>
        <v>5</v>
      </c>
      <c r="B14" s="3366" t="s">
        <v>5336</v>
      </c>
      <c r="C14" s="3500">
        <f>SUM(C11:C13)</f>
        <v>7388</v>
      </c>
      <c r="D14" s="81"/>
      <c r="E14" s="3058"/>
      <c r="F14" s="3076"/>
      <c r="G14" s="81"/>
      <c r="H14" s="3047"/>
    </row>
    <row r="15" spans="1:8" ht="15.75">
      <c r="A15" s="219">
        <f t="shared" si="0"/>
        <v>6</v>
      </c>
      <c r="B15" s="3366" t="s">
        <v>5338</v>
      </c>
      <c r="C15" s="333"/>
      <c r="D15" s="81"/>
      <c r="E15" s="3058"/>
      <c r="F15" s="3076"/>
      <c r="G15" s="81"/>
      <c r="H15" s="3047"/>
    </row>
    <row r="16" spans="1:8">
      <c r="A16" s="219">
        <f t="shared" si="0"/>
        <v>7</v>
      </c>
      <c r="B16" s="849">
        <v>350</v>
      </c>
      <c r="C16" s="333">
        <v>78</v>
      </c>
      <c r="D16" s="333">
        <v>75</v>
      </c>
      <c r="E16" s="3068">
        <v>1</v>
      </c>
      <c r="F16" s="3076">
        <v>1.32</v>
      </c>
      <c r="G16" s="406" t="s">
        <v>5339</v>
      </c>
      <c r="H16" s="3047">
        <v>40.53</v>
      </c>
    </row>
    <row r="17" spans="1:8">
      <c r="A17" s="219">
        <f t="shared" si="0"/>
        <v>8</v>
      </c>
      <c r="B17" s="849">
        <v>35010</v>
      </c>
      <c r="C17" s="333">
        <v>7087</v>
      </c>
      <c r="D17" s="333">
        <v>65</v>
      </c>
      <c r="E17" s="3068">
        <v>-35</v>
      </c>
      <c r="F17" s="3076">
        <v>1.54</v>
      </c>
      <c r="G17" s="406" t="s">
        <v>5339</v>
      </c>
      <c r="H17" s="3047">
        <v>43.02</v>
      </c>
    </row>
    <row r="18" spans="1:8">
      <c r="A18" s="219">
        <f t="shared" si="0"/>
        <v>9</v>
      </c>
      <c r="B18" s="849">
        <v>35020</v>
      </c>
      <c r="C18" s="333">
        <v>1711</v>
      </c>
      <c r="D18" s="333">
        <v>45</v>
      </c>
      <c r="E18" s="3068">
        <v>-10</v>
      </c>
      <c r="F18" s="3076">
        <v>2.2200000000000002</v>
      </c>
      <c r="G18" s="406" t="s">
        <v>5340</v>
      </c>
      <c r="H18" s="3047"/>
    </row>
    <row r="19" spans="1:8">
      <c r="A19" s="219">
        <f t="shared" si="0"/>
        <v>10</v>
      </c>
      <c r="B19" s="849">
        <v>35030</v>
      </c>
      <c r="C19" s="333">
        <v>62697</v>
      </c>
      <c r="D19" s="333">
        <v>45</v>
      </c>
      <c r="E19" s="3068">
        <v>-10</v>
      </c>
      <c r="F19" s="3076">
        <v>2.2200000000000002</v>
      </c>
      <c r="G19" s="406"/>
      <c r="H19" s="3047">
        <v>37.229999999999997</v>
      </c>
    </row>
    <row r="20" spans="1:8">
      <c r="A20" s="219">
        <f t="shared" si="0"/>
        <v>11</v>
      </c>
      <c r="B20" s="849">
        <v>35040</v>
      </c>
      <c r="C20" s="333">
        <v>32169</v>
      </c>
      <c r="D20" s="333">
        <v>30</v>
      </c>
      <c r="E20" s="3068">
        <v>-2</v>
      </c>
      <c r="F20" s="3076">
        <v>3.33</v>
      </c>
      <c r="G20" s="406" t="s">
        <v>5341</v>
      </c>
      <c r="H20" s="3047">
        <v>10.050000000000001</v>
      </c>
    </row>
    <row r="21" spans="1:8">
      <c r="A21" s="219">
        <f t="shared" si="0"/>
        <v>12</v>
      </c>
      <c r="B21" s="849">
        <v>35200</v>
      </c>
      <c r="C21" s="333">
        <v>48620</v>
      </c>
      <c r="D21" s="333">
        <v>70</v>
      </c>
      <c r="E21" s="3068">
        <v>-20</v>
      </c>
      <c r="F21" s="3076">
        <v>1.42</v>
      </c>
      <c r="G21" s="406" t="s">
        <v>5342</v>
      </c>
      <c r="H21" s="3047">
        <v>36.450000000000003</v>
      </c>
    </row>
    <row r="22" spans="1:8">
      <c r="A22" s="219">
        <f t="shared" si="0"/>
        <v>13</v>
      </c>
      <c r="B22" s="849">
        <v>35300</v>
      </c>
      <c r="C22" s="333">
        <v>1094144</v>
      </c>
      <c r="D22" s="333">
        <v>65</v>
      </c>
      <c r="E22" s="3068">
        <v>-30</v>
      </c>
      <c r="F22" s="3076">
        <v>1.54</v>
      </c>
      <c r="G22" s="406" t="s">
        <v>5342</v>
      </c>
      <c r="H22" s="3047">
        <v>47.1</v>
      </c>
    </row>
    <row r="23" spans="1:8">
      <c r="A23" s="219">
        <f t="shared" si="0"/>
        <v>14</v>
      </c>
      <c r="B23" s="849">
        <v>35310</v>
      </c>
      <c r="C23" s="333">
        <v>2967</v>
      </c>
      <c r="D23" s="333"/>
      <c r="E23" s="3068"/>
      <c r="F23" s="3076"/>
      <c r="G23" s="406"/>
      <c r="H23" s="3047"/>
    </row>
    <row r="24" spans="1:8">
      <c r="A24" s="219">
        <f t="shared" si="0"/>
        <v>15</v>
      </c>
      <c r="B24" s="849">
        <v>35355</v>
      </c>
      <c r="C24" s="333">
        <v>51572</v>
      </c>
      <c r="D24" s="333">
        <v>75</v>
      </c>
      <c r="E24" s="3068">
        <v>-20</v>
      </c>
      <c r="F24" s="3076">
        <v>1.33</v>
      </c>
      <c r="G24" s="406" t="s">
        <v>5343</v>
      </c>
      <c r="H24" s="3047">
        <v>55.32</v>
      </c>
    </row>
    <row r="25" spans="1:8">
      <c r="A25" s="219">
        <f t="shared" si="0"/>
        <v>16</v>
      </c>
      <c r="B25" s="849">
        <v>35400</v>
      </c>
      <c r="C25" s="333">
        <v>120687</v>
      </c>
      <c r="D25" s="333">
        <v>75</v>
      </c>
      <c r="E25" s="3068">
        <v>-20</v>
      </c>
      <c r="F25" s="3076">
        <v>1.33</v>
      </c>
      <c r="G25" s="406" t="s">
        <v>5343</v>
      </c>
      <c r="H25" s="3047"/>
    </row>
    <row r="26" spans="1:8">
      <c r="A26" s="219">
        <f t="shared" si="0"/>
        <v>17</v>
      </c>
      <c r="B26" s="849">
        <v>35500</v>
      </c>
      <c r="C26" s="333">
        <v>781652</v>
      </c>
      <c r="D26" s="333">
        <v>75</v>
      </c>
      <c r="E26" s="3068"/>
      <c r="F26" s="3076">
        <v>1.33</v>
      </c>
      <c r="G26" s="406" t="s">
        <v>5342</v>
      </c>
      <c r="H26" s="3047">
        <v>48.94</v>
      </c>
    </row>
    <row r="27" spans="1:8">
      <c r="A27" s="219">
        <f t="shared" si="0"/>
        <v>18</v>
      </c>
      <c r="B27" s="849">
        <v>35600</v>
      </c>
      <c r="C27" s="333">
        <v>5366</v>
      </c>
      <c r="D27" s="333">
        <v>75</v>
      </c>
      <c r="E27" s="3068"/>
      <c r="F27" s="3076">
        <v>1.33</v>
      </c>
      <c r="G27" s="406" t="s">
        <v>5342</v>
      </c>
      <c r="H27" s="3047"/>
    </row>
    <row r="28" spans="1:8">
      <c r="A28" s="219">
        <f t="shared" si="0"/>
        <v>19</v>
      </c>
      <c r="B28" s="849">
        <v>35610</v>
      </c>
      <c r="C28" s="333">
        <v>226460</v>
      </c>
      <c r="D28" s="333">
        <v>75</v>
      </c>
      <c r="E28" s="3068">
        <v>-12</v>
      </c>
      <c r="F28" s="3076">
        <v>1.33</v>
      </c>
      <c r="G28" s="406" t="s">
        <v>5344</v>
      </c>
      <c r="H28" s="3047">
        <v>31.62</v>
      </c>
    </row>
    <row r="29" spans="1:8">
      <c r="A29" s="219">
        <f t="shared" si="0"/>
        <v>20</v>
      </c>
      <c r="B29" s="849">
        <v>35620</v>
      </c>
      <c r="C29" s="333">
        <v>318838</v>
      </c>
      <c r="D29" s="333">
        <v>75</v>
      </c>
      <c r="E29" s="3068"/>
      <c r="F29" s="3076">
        <v>1.33</v>
      </c>
      <c r="G29" s="406" t="s">
        <v>5342</v>
      </c>
      <c r="H29" s="3047">
        <v>66.92</v>
      </c>
    </row>
    <row r="30" spans="1:8" s="3475" customFormat="1">
      <c r="A30" s="3476">
        <f t="shared" si="0"/>
        <v>21</v>
      </c>
      <c r="B30" s="849">
        <v>35630</v>
      </c>
      <c r="C30" s="333">
        <v>15</v>
      </c>
      <c r="D30" s="333"/>
      <c r="E30" s="3068"/>
      <c r="F30" s="3076"/>
      <c r="G30" s="406"/>
      <c r="H30" s="3047"/>
    </row>
    <row r="31" spans="1:8" s="3475" customFormat="1">
      <c r="A31" s="3476">
        <f t="shared" si="0"/>
        <v>22</v>
      </c>
      <c r="B31" s="849">
        <v>35710</v>
      </c>
      <c r="C31" s="333">
        <v>10814</v>
      </c>
      <c r="D31" s="333"/>
      <c r="E31" s="3068"/>
      <c r="F31" s="3076"/>
      <c r="G31" s="406"/>
      <c r="H31" s="3047"/>
    </row>
    <row r="32" spans="1:8" s="3475" customFormat="1">
      <c r="A32" s="3476">
        <f t="shared" si="0"/>
        <v>23</v>
      </c>
      <c r="B32" s="849">
        <v>35720</v>
      </c>
      <c r="C32" s="333">
        <v>29066</v>
      </c>
      <c r="D32" s="333"/>
      <c r="E32" s="3068"/>
      <c r="F32" s="3076"/>
      <c r="G32" s="406"/>
      <c r="H32" s="3047"/>
    </row>
    <row r="33" spans="1:8" s="3475" customFormat="1">
      <c r="A33" s="3476">
        <f t="shared" si="0"/>
        <v>24</v>
      </c>
      <c r="B33" s="849">
        <v>35800</v>
      </c>
      <c r="C33" s="333">
        <v>137249</v>
      </c>
      <c r="D33" s="333">
        <v>75</v>
      </c>
      <c r="E33" s="3068"/>
      <c r="F33" s="3076">
        <v>1.32</v>
      </c>
      <c r="G33" s="406" t="s">
        <v>5339</v>
      </c>
      <c r="H33" s="3047">
        <v>68.52</v>
      </c>
    </row>
    <row r="34" spans="1:8" s="3475" customFormat="1">
      <c r="A34" s="3476">
        <f t="shared" si="0"/>
        <v>25</v>
      </c>
      <c r="B34" s="849">
        <v>35900</v>
      </c>
      <c r="C34" s="333">
        <v>4545</v>
      </c>
      <c r="D34" s="333">
        <v>75</v>
      </c>
      <c r="E34" s="3068"/>
      <c r="F34" s="3076">
        <v>1.33</v>
      </c>
      <c r="G34" s="406" t="s">
        <v>5339</v>
      </c>
      <c r="H34" s="3047"/>
    </row>
    <row r="35" spans="1:8" s="3475" customFormat="1">
      <c r="A35" s="3476">
        <f t="shared" si="0"/>
        <v>26</v>
      </c>
      <c r="B35" s="849">
        <v>35910</v>
      </c>
      <c r="C35" s="333">
        <v>546</v>
      </c>
      <c r="D35" s="333">
        <v>75</v>
      </c>
      <c r="E35" s="3068">
        <v>-25</v>
      </c>
      <c r="F35" s="3076">
        <v>1.33</v>
      </c>
      <c r="G35" s="406" t="s">
        <v>5346</v>
      </c>
      <c r="H35" s="3047">
        <v>46.15</v>
      </c>
    </row>
    <row r="36" spans="1:8" s="3317" customFormat="1" ht="15.75">
      <c r="A36" s="3318">
        <f t="shared" si="0"/>
        <v>27</v>
      </c>
      <c r="B36" s="3366" t="s">
        <v>5336</v>
      </c>
      <c r="C36" s="3500">
        <f>SUM(C16:C35)</f>
        <v>2936283</v>
      </c>
      <c r="D36" s="333">
        <v>60</v>
      </c>
      <c r="E36" s="3068">
        <v>-10</v>
      </c>
      <c r="F36" s="3076">
        <v>1.66</v>
      </c>
      <c r="G36" s="406" t="s">
        <v>6629</v>
      </c>
      <c r="H36" s="3047"/>
    </row>
    <row r="37" spans="1:8" s="2912" customFormat="1" ht="15.75">
      <c r="A37" s="3318">
        <f t="shared" si="0"/>
        <v>28</v>
      </c>
      <c r="B37" s="3366" t="s">
        <v>5345</v>
      </c>
      <c r="C37" s="333"/>
      <c r="D37" s="333"/>
      <c r="E37" s="3068"/>
      <c r="F37" s="3076"/>
      <c r="G37" s="406"/>
      <c r="H37" s="3047"/>
    </row>
    <row r="38" spans="1:8" s="2912" customFormat="1">
      <c r="A38" s="3318">
        <f t="shared" si="0"/>
        <v>29</v>
      </c>
      <c r="B38" s="849">
        <v>34600</v>
      </c>
      <c r="C38" s="333">
        <v>1608</v>
      </c>
      <c r="D38" s="333">
        <v>60</v>
      </c>
      <c r="E38" s="3068">
        <v>-10</v>
      </c>
      <c r="F38" s="3076">
        <v>1.66</v>
      </c>
      <c r="G38" s="406" t="s">
        <v>6629</v>
      </c>
      <c r="H38" s="3047">
        <v>46.8</v>
      </c>
    </row>
    <row r="39" spans="1:8" s="2912" customFormat="1">
      <c r="A39" s="3318">
        <f t="shared" si="0"/>
        <v>30</v>
      </c>
      <c r="B39" s="849">
        <v>36000</v>
      </c>
      <c r="C39" s="333">
        <v>32</v>
      </c>
      <c r="D39" s="333">
        <v>30</v>
      </c>
      <c r="E39" s="3068">
        <v>1</v>
      </c>
      <c r="F39" s="3076">
        <v>3.27</v>
      </c>
      <c r="G39" s="406" t="s">
        <v>5341</v>
      </c>
      <c r="H39" s="3047">
        <v>10.14</v>
      </c>
    </row>
    <row r="40" spans="1:8" s="2912" customFormat="1">
      <c r="A40" s="3318">
        <f t="shared" si="0"/>
        <v>31</v>
      </c>
      <c r="B40" s="849">
        <v>36010</v>
      </c>
      <c r="C40" s="333">
        <v>9483</v>
      </c>
      <c r="D40" s="333">
        <v>65</v>
      </c>
      <c r="E40" s="3068">
        <v>-5</v>
      </c>
      <c r="F40" s="3076">
        <v>1.54</v>
      </c>
      <c r="G40" s="406" t="s">
        <v>5346</v>
      </c>
      <c r="H40" s="3047">
        <v>51</v>
      </c>
    </row>
    <row r="41" spans="1:8" s="2912" customFormat="1">
      <c r="A41" s="3318">
        <f t="shared" si="0"/>
        <v>32</v>
      </c>
      <c r="B41" s="849">
        <v>36015</v>
      </c>
      <c r="C41" s="333">
        <v>147</v>
      </c>
      <c r="D41" s="333">
        <v>50</v>
      </c>
      <c r="E41" s="3068">
        <v>-25</v>
      </c>
      <c r="F41" s="3076">
        <v>2</v>
      </c>
      <c r="G41" s="406" t="s">
        <v>5347</v>
      </c>
      <c r="H41" s="3047">
        <v>34.75</v>
      </c>
    </row>
    <row r="42" spans="1:8" s="2912" customFormat="1">
      <c r="A42" s="3318">
        <f t="shared" si="0"/>
        <v>33</v>
      </c>
      <c r="B42" s="849">
        <v>36020</v>
      </c>
      <c r="C42" s="333">
        <v>463</v>
      </c>
      <c r="D42" s="333">
        <v>75</v>
      </c>
      <c r="E42" s="3068">
        <v>-10</v>
      </c>
      <c r="F42" s="3076">
        <v>1.34</v>
      </c>
      <c r="G42" s="406" t="s">
        <v>5342</v>
      </c>
      <c r="H42" s="3047">
        <v>51.35</v>
      </c>
    </row>
    <row r="43" spans="1:8" s="2912" customFormat="1">
      <c r="A43" s="3318">
        <f t="shared" si="0"/>
        <v>34</v>
      </c>
      <c r="B43" s="849">
        <v>36025</v>
      </c>
      <c r="C43" s="333">
        <v>38284</v>
      </c>
      <c r="D43" s="333">
        <v>75</v>
      </c>
      <c r="E43" s="3068">
        <v>-10</v>
      </c>
      <c r="F43" s="3076">
        <v>1.34</v>
      </c>
      <c r="G43" s="406" t="s">
        <v>5342</v>
      </c>
      <c r="H43" s="3047"/>
    </row>
    <row r="44" spans="1:8" s="2912" customFormat="1">
      <c r="A44" s="3318">
        <f t="shared" si="0"/>
        <v>35</v>
      </c>
      <c r="B44" s="849">
        <v>36100</v>
      </c>
      <c r="C44" s="333">
        <v>48653</v>
      </c>
      <c r="D44" s="333">
        <v>75</v>
      </c>
      <c r="E44" s="3068">
        <v>-15</v>
      </c>
      <c r="F44" s="3076">
        <v>1.33</v>
      </c>
      <c r="G44" s="406" t="s">
        <v>5344</v>
      </c>
      <c r="H44" s="3047">
        <v>36.630000000000003</v>
      </c>
    </row>
    <row r="45" spans="1:8" s="2912" customFormat="1">
      <c r="A45" s="3318">
        <f t="shared" si="0"/>
        <v>36</v>
      </c>
      <c r="B45" s="849">
        <v>36200</v>
      </c>
      <c r="C45" s="333">
        <v>670734</v>
      </c>
      <c r="D45" s="333">
        <v>45</v>
      </c>
      <c r="E45" s="3068">
        <v>-20</v>
      </c>
      <c r="F45" s="3076">
        <v>2.23</v>
      </c>
      <c r="G45" s="406" t="s">
        <v>5348</v>
      </c>
      <c r="H45" s="3047">
        <v>28.36</v>
      </c>
    </row>
    <row r="46" spans="1:8" s="2912" customFormat="1">
      <c r="A46" s="3318">
        <f t="shared" si="0"/>
        <v>37</v>
      </c>
      <c r="B46" s="849">
        <v>36210</v>
      </c>
      <c r="C46" s="333">
        <v>2879</v>
      </c>
      <c r="D46" s="333">
        <v>45</v>
      </c>
      <c r="E46" s="3068">
        <v>-20</v>
      </c>
      <c r="F46" s="3076">
        <v>2.23</v>
      </c>
      <c r="G46" s="406" t="s">
        <v>5348</v>
      </c>
      <c r="H46" s="3047"/>
    </row>
    <row r="47" spans="1:8" s="2912" customFormat="1">
      <c r="A47" s="3318">
        <f t="shared" si="0"/>
        <v>38</v>
      </c>
      <c r="B47" s="849">
        <v>36255</v>
      </c>
      <c r="C47" s="333">
        <v>88906</v>
      </c>
      <c r="D47" s="333">
        <v>45</v>
      </c>
      <c r="E47" s="3068">
        <v>-20</v>
      </c>
      <c r="F47" s="3076">
        <v>2.23</v>
      </c>
      <c r="G47" s="406" t="s">
        <v>5346</v>
      </c>
      <c r="H47" s="3047">
        <v>23.89</v>
      </c>
    </row>
    <row r="48" spans="1:8" s="2912" customFormat="1">
      <c r="A48" s="3318">
        <f t="shared" si="0"/>
        <v>39</v>
      </c>
      <c r="B48" s="849">
        <v>36400</v>
      </c>
      <c r="C48" s="333">
        <v>1151114</v>
      </c>
      <c r="D48" s="333">
        <v>50</v>
      </c>
      <c r="E48" s="3068">
        <v>-30</v>
      </c>
      <c r="F48" s="3076">
        <v>2</v>
      </c>
      <c r="G48" s="406" t="s">
        <v>5342</v>
      </c>
      <c r="H48" s="3047">
        <v>32.450000000000003</v>
      </c>
    </row>
    <row r="49" spans="1:8" s="2912" customFormat="1">
      <c r="A49" s="3318">
        <f t="shared" si="0"/>
        <v>40</v>
      </c>
      <c r="B49" s="849">
        <v>36500</v>
      </c>
      <c r="C49" s="333">
        <v>1286161</v>
      </c>
      <c r="D49" s="333">
        <v>1</v>
      </c>
      <c r="E49" s="3068">
        <v>-1</v>
      </c>
      <c r="F49" s="3076">
        <v>1.34</v>
      </c>
      <c r="G49" s="406" t="s">
        <v>5342</v>
      </c>
      <c r="H49" s="3047">
        <v>50.76</v>
      </c>
    </row>
    <row r="50" spans="1:8" s="2912" customFormat="1">
      <c r="A50" s="3318">
        <f t="shared" si="0"/>
        <v>41</v>
      </c>
      <c r="B50" s="849">
        <v>36503</v>
      </c>
      <c r="C50" s="333">
        <v>658</v>
      </c>
      <c r="D50" s="333">
        <v>75</v>
      </c>
      <c r="E50" s="3068">
        <v>-5</v>
      </c>
      <c r="F50" s="3076">
        <v>1.33</v>
      </c>
      <c r="G50" s="406" t="s">
        <v>6630</v>
      </c>
      <c r="H50" s="3047">
        <v>62.1</v>
      </c>
    </row>
    <row r="51" spans="1:8" s="2912" customFormat="1">
      <c r="A51" s="3318">
        <f t="shared" si="0"/>
        <v>42</v>
      </c>
      <c r="B51" s="849">
        <v>36610</v>
      </c>
      <c r="C51" s="333">
        <v>110891</v>
      </c>
      <c r="D51" s="333">
        <v>20</v>
      </c>
      <c r="E51" s="3068">
        <v>-25</v>
      </c>
      <c r="F51" s="3076">
        <v>5</v>
      </c>
      <c r="G51" s="406" t="s">
        <v>5348</v>
      </c>
      <c r="H51" s="3047">
        <v>17.78</v>
      </c>
    </row>
    <row r="52" spans="1:8" s="2912" customFormat="1">
      <c r="A52" s="3318">
        <f t="shared" si="0"/>
        <v>43</v>
      </c>
      <c r="B52" s="849">
        <v>36620</v>
      </c>
      <c r="C52" s="333">
        <v>96632</v>
      </c>
      <c r="D52" s="333">
        <v>20</v>
      </c>
      <c r="E52" s="3068">
        <v>-25</v>
      </c>
      <c r="F52" s="3076">
        <v>5</v>
      </c>
      <c r="G52" s="406" t="s">
        <v>5348</v>
      </c>
      <c r="H52" s="3047">
        <v>17.760000000000002</v>
      </c>
    </row>
    <row r="53" spans="1:8" s="2912" customFormat="1">
      <c r="A53" s="3318">
        <f t="shared" si="0"/>
        <v>44</v>
      </c>
      <c r="B53" s="849">
        <v>36710</v>
      </c>
      <c r="C53" s="333">
        <v>662616</v>
      </c>
      <c r="D53" s="333">
        <v>20</v>
      </c>
      <c r="E53" s="3068">
        <v>-1</v>
      </c>
      <c r="F53" s="3076">
        <v>5</v>
      </c>
      <c r="G53" s="406" t="s">
        <v>5340</v>
      </c>
      <c r="H53" s="3047">
        <v>15</v>
      </c>
    </row>
    <row r="54" spans="1:8" s="2912" customFormat="1">
      <c r="A54" s="3318">
        <f t="shared" si="0"/>
        <v>45</v>
      </c>
      <c r="B54" s="849">
        <v>36810</v>
      </c>
      <c r="C54" s="333">
        <v>67037</v>
      </c>
      <c r="D54" s="333">
        <v>20</v>
      </c>
      <c r="E54" s="3068">
        <v>-1</v>
      </c>
      <c r="F54" s="3076">
        <v>5</v>
      </c>
      <c r="G54" s="406" t="s">
        <v>5340</v>
      </c>
      <c r="H54" s="3047">
        <v>13.8</v>
      </c>
    </row>
    <row r="55" spans="1:8" s="2912" customFormat="1">
      <c r="A55" s="3318">
        <f t="shared" si="0"/>
        <v>46</v>
      </c>
      <c r="B55" s="849">
        <v>36820</v>
      </c>
      <c r="C55" s="333">
        <v>556216</v>
      </c>
      <c r="D55" s="333">
        <v>40</v>
      </c>
      <c r="E55" s="3068">
        <v>-40</v>
      </c>
      <c r="F55" s="3076">
        <v>2.5</v>
      </c>
      <c r="G55" s="406" t="s">
        <v>6631</v>
      </c>
      <c r="H55" s="3047">
        <v>28.61</v>
      </c>
    </row>
    <row r="56" spans="1:8" s="2912" customFormat="1">
      <c r="A56" s="3318">
        <f t="shared" si="0"/>
        <v>47</v>
      </c>
      <c r="B56" s="849">
        <v>36830</v>
      </c>
      <c r="C56" s="333">
        <v>342287</v>
      </c>
      <c r="D56" s="333">
        <v>50</v>
      </c>
      <c r="E56" s="3068">
        <v>-30</v>
      </c>
      <c r="F56" s="3076">
        <v>2</v>
      </c>
      <c r="G56" s="406" t="s">
        <v>6631</v>
      </c>
      <c r="H56" s="3047">
        <v>37.54</v>
      </c>
    </row>
    <row r="57" spans="1:8" s="2912" customFormat="1">
      <c r="A57" s="3318">
        <f t="shared" si="0"/>
        <v>48</v>
      </c>
      <c r="B57" s="849">
        <v>36910</v>
      </c>
      <c r="C57" s="333">
        <v>331413</v>
      </c>
      <c r="D57" s="333">
        <v>70</v>
      </c>
      <c r="E57" s="3068">
        <v>-30</v>
      </c>
      <c r="F57" s="3076">
        <v>1.43</v>
      </c>
      <c r="G57" s="406" t="s">
        <v>6631</v>
      </c>
      <c r="H57" s="3047">
        <v>60.62</v>
      </c>
    </row>
    <row r="58" spans="1:8" s="2912" customFormat="1">
      <c r="A58" s="3318">
        <f t="shared" si="0"/>
        <v>49</v>
      </c>
      <c r="B58" s="849">
        <v>36920</v>
      </c>
      <c r="C58" s="333">
        <v>9733</v>
      </c>
      <c r="D58" s="333"/>
      <c r="E58" s="3068"/>
      <c r="F58" s="3076"/>
      <c r="G58" s="406"/>
      <c r="H58" s="3047"/>
    </row>
    <row r="59" spans="1:8" s="2912" customFormat="1">
      <c r="A59" s="3318">
        <f t="shared" si="0"/>
        <v>50</v>
      </c>
      <c r="B59" s="849">
        <v>36921</v>
      </c>
      <c r="C59" s="333">
        <v>158588</v>
      </c>
      <c r="D59" s="333"/>
      <c r="E59" s="3068"/>
      <c r="F59" s="3076"/>
      <c r="G59" s="406"/>
      <c r="H59" s="3047"/>
    </row>
    <row r="60" spans="1:8" s="2912" customFormat="1">
      <c r="A60" s="3318">
        <f t="shared" si="0"/>
        <v>51</v>
      </c>
      <c r="B60" s="849">
        <v>37010</v>
      </c>
      <c r="C60" s="333">
        <v>57223</v>
      </c>
      <c r="D60" s="333"/>
      <c r="E60" s="3068"/>
      <c r="F60" s="3076"/>
      <c r="G60" s="406"/>
      <c r="H60" s="3047"/>
    </row>
    <row r="61" spans="1:8" s="2912" customFormat="1">
      <c r="A61" s="3318">
        <f t="shared" si="0"/>
        <v>52</v>
      </c>
      <c r="B61" s="849">
        <v>37020</v>
      </c>
      <c r="C61" s="333">
        <v>46265</v>
      </c>
      <c r="D61" s="333"/>
      <c r="E61" s="3068"/>
      <c r="F61" s="3076"/>
      <c r="G61" s="406"/>
      <c r="H61" s="3047"/>
    </row>
    <row r="62" spans="1:8" s="2912" customFormat="1">
      <c r="A62" s="3318">
        <f t="shared" si="0"/>
        <v>53</v>
      </c>
      <c r="B62" s="849">
        <v>37030</v>
      </c>
      <c r="C62" s="333">
        <v>15850</v>
      </c>
      <c r="D62" s="333"/>
      <c r="E62" s="3068"/>
      <c r="F62" s="3076"/>
      <c r="G62" s="3364"/>
      <c r="H62" s="3047"/>
    </row>
    <row r="63" spans="1:8" s="3475" customFormat="1">
      <c r="A63" s="3476">
        <f t="shared" si="0"/>
        <v>54</v>
      </c>
      <c r="B63" s="849">
        <v>37035</v>
      </c>
      <c r="C63" s="333">
        <v>32302</v>
      </c>
      <c r="D63" s="333">
        <v>55</v>
      </c>
      <c r="E63" s="3068">
        <v>-10</v>
      </c>
      <c r="F63" s="3076">
        <v>2</v>
      </c>
      <c r="G63" s="3364" t="s">
        <v>5348</v>
      </c>
      <c r="H63" s="3047">
        <v>32.880000000000003</v>
      </c>
    </row>
    <row r="64" spans="1:8" s="3475" customFormat="1">
      <c r="A64" s="3476">
        <f t="shared" si="0"/>
        <v>55</v>
      </c>
      <c r="B64" s="849">
        <v>37100</v>
      </c>
      <c r="C64" s="333">
        <v>7595</v>
      </c>
      <c r="D64" s="333">
        <v>22</v>
      </c>
      <c r="E64" s="3068"/>
      <c r="F64" s="3076">
        <v>4.55</v>
      </c>
      <c r="G64" s="3364" t="s">
        <v>6632</v>
      </c>
      <c r="H64" s="3047">
        <v>9.08</v>
      </c>
    </row>
    <row r="65" spans="1:8" s="3475" customFormat="1">
      <c r="A65" s="3476">
        <f t="shared" si="0"/>
        <v>56</v>
      </c>
      <c r="B65" s="849">
        <v>37310</v>
      </c>
      <c r="C65" s="333">
        <v>93455</v>
      </c>
      <c r="D65" s="333">
        <v>22</v>
      </c>
      <c r="E65" s="3068"/>
      <c r="F65" s="3076">
        <v>4.55</v>
      </c>
      <c r="G65" s="3364" t="s">
        <v>6632</v>
      </c>
      <c r="H65" s="3047">
        <v>9.08</v>
      </c>
    </row>
    <row r="66" spans="1:8" s="3475" customFormat="1">
      <c r="A66" s="3476">
        <f t="shared" si="0"/>
        <v>57</v>
      </c>
      <c r="B66" s="849">
        <v>37320</v>
      </c>
      <c r="C66" s="333">
        <v>178779</v>
      </c>
      <c r="D66" s="333">
        <v>5</v>
      </c>
      <c r="E66" s="3068"/>
      <c r="F66" s="3076">
        <v>17.399999999999999</v>
      </c>
      <c r="G66" s="3364" t="s">
        <v>6632</v>
      </c>
      <c r="H66" s="3047">
        <v>2.1800000000000002</v>
      </c>
    </row>
    <row r="67" spans="1:8" s="3475" customFormat="1">
      <c r="A67" s="3476">
        <f t="shared" si="0"/>
        <v>58</v>
      </c>
      <c r="B67" s="849">
        <v>37330</v>
      </c>
      <c r="C67" s="333">
        <v>1375</v>
      </c>
      <c r="D67" s="333">
        <v>8</v>
      </c>
      <c r="E67" s="3068"/>
      <c r="F67" s="3076">
        <v>10</v>
      </c>
      <c r="G67" s="3364"/>
      <c r="H67" s="3047"/>
    </row>
    <row r="68" spans="1:8" s="3475" customFormat="1">
      <c r="A68" s="3476">
        <f t="shared" si="0"/>
        <v>59</v>
      </c>
      <c r="B68" s="849">
        <v>37400</v>
      </c>
      <c r="C68" s="333">
        <v>1690</v>
      </c>
      <c r="D68" s="333">
        <v>22</v>
      </c>
      <c r="E68" s="3068"/>
      <c r="F68" s="3076">
        <v>4.55</v>
      </c>
      <c r="G68" s="3364" t="s">
        <v>6632</v>
      </c>
      <c r="H68" s="3047">
        <v>8.89</v>
      </c>
    </row>
    <row r="69" spans="1:8" s="3475" customFormat="1">
      <c r="A69" s="3476">
        <f t="shared" si="0"/>
        <v>60</v>
      </c>
      <c r="B69" s="849">
        <v>38900</v>
      </c>
      <c r="C69" s="333">
        <v>2339</v>
      </c>
      <c r="D69" s="333">
        <v>22</v>
      </c>
      <c r="E69" s="3068"/>
      <c r="F69" s="3076">
        <v>4.54</v>
      </c>
      <c r="G69" s="3364" t="s">
        <v>6632</v>
      </c>
      <c r="H69" s="3047"/>
    </row>
    <row r="70" spans="1:8" s="3475" customFormat="1">
      <c r="A70" s="3476">
        <f t="shared" si="0"/>
        <v>61</v>
      </c>
      <c r="B70" s="849">
        <v>38910</v>
      </c>
      <c r="C70" s="333">
        <v>2</v>
      </c>
      <c r="D70" s="333">
        <v>22</v>
      </c>
      <c r="E70" s="3068"/>
      <c r="F70" s="3076">
        <v>4.54</v>
      </c>
      <c r="G70" s="3364" t="s">
        <v>6632</v>
      </c>
      <c r="H70" s="3047">
        <v>10.32</v>
      </c>
    </row>
    <row r="71" spans="1:8" s="2912" customFormat="1" ht="15.75">
      <c r="A71" s="3318">
        <f t="shared" si="0"/>
        <v>62</v>
      </c>
      <c r="B71" s="3366" t="s">
        <v>5336</v>
      </c>
      <c r="C71" s="3500">
        <f>SUM(C38:C70)</f>
        <v>6071410</v>
      </c>
      <c r="D71" s="333">
        <v>22</v>
      </c>
      <c r="E71" s="3068"/>
      <c r="F71" s="3076">
        <v>4.54</v>
      </c>
      <c r="G71" s="3364" t="s">
        <v>6632</v>
      </c>
      <c r="H71" s="3047"/>
    </row>
    <row r="72" spans="1:8" s="2912" customFormat="1" ht="15.75">
      <c r="A72" s="3318">
        <f t="shared" si="0"/>
        <v>63</v>
      </c>
      <c r="B72" s="3366" t="s">
        <v>5349</v>
      </c>
      <c r="C72" s="333"/>
      <c r="D72" s="333"/>
      <c r="E72" s="3068"/>
      <c r="F72" s="3076">
        <v>4.55</v>
      </c>
      <c r="G72" s="3364" t="s">
        <v>6632</v>
      </c>
      <c r="H72" s="3047">
        <v>7.5</v>
      </c>
    </row>
    <row r="73" spans="1:8" s="2912" customFormat="1">
      <c r="A73" s="3318">
        <f t="shared" si="0"/>
        <v>64</v>
      </c>
      <c r="B73" s="849">
        <v>38900</v>
      </c>
      <c r="C73" s="333">
        <v>105239</v>
      </c>
      <c r="D73" s="333">
        <v>22</v>
      </c>
      <c r="E73" s="3068"/>
      <c r="F73" s="3076">
        <v>4.55</v>
      </c>
      <c r="G73" s="3364" t="s">
        <v>6632</v>
      </c>
      <c r="H73" s="3047"/>
    </row>
    <row r="74" spans="1:8" s="2912" customFormat="1">
      <c r="A74" s="3318">
        <f t="shared" si="0"/>
        <v>65</v>
      </c>
      <c r="B74" s="849">
        <v>39100</v>
      </c>
      <c r="C74" s="333">
        <v>1852</v>
      </c>
      <c r="D74" s="333">
        <v>14</v>
      </c>
      <c r="E74" s="3068"/>
      <c r="F74" s="3076">
        <v>7.14</v>
      </c>
      <c r="G74" s="3364" t="s">
        <v>6632</v>
      </c>
      <c r="H74" s="3047"/>
    </row>
    <row r="75" spans="1:8" s="2912" customFormat="1">
      <c r="A75" s="3318">
        <f t="shared" si="0"/>
        <v>66</v>
      </c>
      <c r="B75" s="849">
        <v>39110</v>
      </c>
      <c r="C75" s="333">
        <v>1192</v>
      </c>
      <c r="D75" s="333">
        <v>22</v>
      </c>
      <c r="E75" s="3058"/>
      <c r="F75" s="3076">
        <v>4.5199999999999996</v>
      </c>
      <c r="G75" s="3364" t="s">
        <v>6632</v>
      </c>
      <c r="H75" s="3047">
        <v>1.84</v>
      </c>
    </row>
    <row r="76" spans="1:8" s="2912" customFormat="1">
      <c r="A76" s="3318">
        <f t="shared" ref="A76:A101" si="1">A75+1</f>
        <v>67</v>
      </c>
      <c r="B76" s="849">
        <v>39120</v>
      </c>
      <c r="C76" s="333">
        <v>1911</v>
      </c>
      <c r="D76" s="333">
        <v>22</v>
      </c>
      <c r="E76" s="3058"/>
      <c r="F76" s="3076">
        <v>4.5199999999999996</v>
      </c>
      <c r="G76" s="3364" t="s">
        <v>6632</v>
      </c>
      <c r="H76" s="3047">
        <v>10.71</v>
      </c>
    </row>
    <row r="77" spans="1:8" s="2912" customFormat="1">
      <c r="A77" s="3318">
        <f t="shared" si="1"/>
        <v>68</v>
      </c>
      <c r="B77" s="849">
        <v>39200</v>
      </c>
      <c r="C77" s="333">
        <v>56</v>
      </c>
      <c r="D77" s="333">
        <v>8</v>
      </c>
      <c r="E77" s="3058"/>
      <c r="F77" s="3076">
        <v>0.21</v>
      </c>
      <c r="G77" s="3364" t="s">
        <v>6632</v>
      </c>
      <c r="H77" s="3047"/>
    </row>
    <row r="78" spans="1:8" s="2912" customFormat="1">
      <c r="A78" s="3318">
        <f t="shared" si="1"/>
        <v>69</v>
      </c>
      <c r="B78" s="849">
        <v>39222</v>
      </c>
      <c r="C78" s="333">
        <v>8007</v>
      </c>
      <c r="D78" s="333">
        <v>22</v>
      </c>
      <c r="E78" s="3058"/>
      <c r="F78" s="3076">
        <v>4.55</v>
      </c>
      <c r="G78" s="3364" t="s">
        <v>6632</v>
      </c>
      <c r="H78" s="3047"/>
    </row>
    <row r="79" spans="1:8" s="2912" customFormat="1">
      <c r="A79" s="3318">
        <f t="shared" si="1"/>
        <v>70</v>
      </c>
      <c r="B79" s="849">
        <v>39300</v>
      </c>
      <c r="C79" s="333">
        <v>65</v>
      </c>
      <c r="D79" s="333">
        <v>22</v>
      </c>
      <c r="E79" s="3058"/>
      <c r="F79" s="3076">
        <v>4.55</v>
      </c>
      <c r="G79" s="3364" t="s">
        <v>6632</v>
      </c>
      <c r="H79" s="3047"/>
    </row>
    <row r="80" spans="1:8">
      <c r="A80" s="3318">
        <f t="shared" si="1"/>
        <v>71</v>
      </c>
      <c r="B80" s="849">
        <v>39400</v>
      </c>
      <c r="C80" s="333">
        <v>5025</v>
      </c>
      <c r="D80" s="333">
        <v>22</v>
      </c>
      <c r="E80" s="3058"/>
      <c r="F80" s="3076">
        <v>4.54</v>
      </c>
      <c r="G80" s="3364" t="s">
        <v>6632</v>
      </c>
      <c r="H80" s="3047">
        <v>17.13</v>
      </c>
    </row>
    <row r="81" spans="1:8">
      <c r="A81" s="3318">
        <f t="shared" si="1"/>
        <v>72</v>
      </c>
      <c r="B81" s="849">
        <v>39410</v>
      </c>
      <c r="C81" s="333">
        <v>3073</v>
      </c>
      <c r="D81" s="333">
        <v>22</v>
      </c>
      <c r="E81" s="3068"/>
      <c r="F81" s="3076">
        <v>4.54</v>
      </c>
      <c r="G81" s="3364" t="s">
        <v>6632</v>
      </c>
      <c r="H81" s="3047"/>
    </row>
    <row r="82" spans="1:8">
      <c r="A82" s="3318">
        <f t="shared" si="1"/>
        <v>73</v>
      </c>
      <c r="B82" s="849">
        <v>39420</v>
      </c>
      <c r="C82" s="333">
        <v>37593</v>
      </c>
      <c r="D82" s="333">
        <v>22</v>
      </c>
      <c r="E82" s="3068"/>
      <c r="F82" s="3076">
        <v>4.54</v>
      </c>
      <c r="G82" s="3364" t="s">
        <v>6632</v>
      </c>
      <c r="H82" s="3047"/>
    </row>
    <row r="83" spans="1:8">
      <c r="A83" s="3318">
        <f t="shared" si="1"/>
        <v>74</v>
      </c>
      <c r="B83" s="849">
        <v>39500</v>
      </c>
      <c r="C83" s="333">
        <v>12832</v>
      </c>
      <c r="D83" s="333">
        <v>22</v>
      </c>
      <c r="E83" s="3068"/>
      <c r="F83" s="3076">
        <v>4.54</v>
      </c>
      <c r="G83" s="3364" t="s">
        <v>6632</v>
      </c>
      <c r="H83" s="3047"/>
    </row>
    <row r="84" spans="1:8">
      <c r="A84" s="3318">
        <f t="shared" si="1"/>
        <v>75</v>
      </c>
      <c r="B84" s="849">
        <v>39600</v>
      </c>
      <c r="C84" s="333">
        <v>279</v>
      </c>
      <c r="D84" s="333"/>
      <c r="E84" s="3068"/>
      <c r="F84" s="3076"/>
      <c r="G84" s="406"/>
      <c r="H84" s="3047"/>
    </row>
    <row r="85" spans="1:8">
      <c r="A85" s="3318">
        <f t="shared" si="1"/>
        <v>76</v>
      </c>
      <c r="B85" s="849">
        <v>39720</v>
      </c>
      <c r="C85" s="333">
        <v>43728</v>
      </c>
      <c r="D85" s="333"/>
      <c r="E85" s="3068"/>
      <c r="F85" s="3076"/>
      <c r="G85" s="406"/>
      <c r="H85" s="3047"/>
    </row>
    <row r="86" spans="1:8">
      <c r="A86" s="3318">
        <f t="shared" si="1"/>
        <v>77</v>
      </c>
      <c r="B86" s="849">
        <v>39730</v>
      </c>
      <c r="C86" s="333">
        <v>8952</v>
      </c>
      <c r="D86" s="333"/>
      <c r="E86" s="3068"/>
      <c r="F86" s="3076"/>
      <c r="G86" s="406"/>
      <c r="H86" s="3047"/>
    </row>
    <row r="87" spans="1:8">
      <c r="A87" s="3318">
        <f t="shared" si="1"/>
        <v>78</v>
      </c>
      <c r="B87" s="849">
        <v>39735</v>
      </c>
      <c r="C87" s="333">
        <v>49</v>
      </c>
      <c r="D87" s="333"/>
      <c r="E87" s="3068"/>
      <c r="F87" s="3076"/>
      <c r="G87" s="406"/>
      <c r="H87" s="3047"/>
    </row>
    <row r="88" spans="1:8">
      <c r="A88" s="3318">
        <f t="shared" si="1"/>
        <v>79</v>
      </c>
      <c r="B88" s="849">
        <v>39750</v>
      </c>
      <c r="C88" s="333">
        <v>6682</v>
      </c>
      <c r="D88" s="333"/>
      <c r="E88" s="3068"/>
      <c r="F88" s="3076"/>
      <c r="G88" s="406"/>
      <c r="H88" s="3047"/>
    </row>
    <row r="89" spans="1:8">
      <c r="A89" s="3318">
        <f t="shared" si="1"/>
        <v>80</v>
      </c>
      <c r="B89" s="849">
        <v>39760</v>
      </c>
      <c r="C89" s="333">
        <v>6198</v>
      </c>
      <c r="D89" s="333"/>
      <c r="E89" s="3068"/>
      <c r="F89" s="3076"/>
      <c r="G89" s="3364"/>
      <c r="H89" s="3047"/>
    </row>
    <row r="90" spans="1:8">
      <c r="A90" s="3318">
        <f t="shared" si="1"/>
        <v>81</v>
      </c>
      <c r="B90" s="849">
        <v>39800</v>
      </c>
      <c r="C90" s="333">
        <v>9009</v>
      </c>
      <c r="D90" s="333"/>
      <c r="E90" s="3068"/>
      <c r="F90" s="3076"/>
      <c r="G90" s="406"/>
      <c r="H90" s="3047"/>
    </row>
    <row r="91" spans="1:8" s="2912" customFormat="1">
      <c r="A91" s="3318">
        <f t="shared" si="1"/>
        <v>82</v>
      </c>
      <c r="B91" s="849">
        <v>39801</v>
      </c>
      <c r="C91" s="333">
        <v>387</v>
      </c>
      <c r="D91" s="333"/>
      <c r="E91" s="3068"/>
      <c r="F91" s="3076"/>
      <c r="G91" s="406"/>
      <c r="H91" s="3047"/>
    </row>
    <row r="92" spans="1:8" s="2912" customFormat="1">
      <c r="A92" s="3318">
        <f t="shared" si="1"/>
        <v>83</v>
      </c>
      <c r="B92" s="849">
        <v>39810</v>
      </c>
      <c r="C92" s="333">
        <v>468</v>
      </c>
      <c r="D92" s="333"/>
      <c r="E92" s="3068"/>
      <c r="F92" s="3076"/>
      <c r="G92" s="406"/>
      <c r="H92" s="3047"/>
    </row>
    <row r="93" spans="1:8" ht="18" customHeight="1">
      <c r="A93" s="3318">
        <f t="shared" si="1"/>
        <v>84</v>
      </c>
      <c r="B93" s="849">
        <v>39855</v>
      </c>
      <c r="C93" s="333">
        <v>183</v>
      </c>
      <c r="D93" s="333"/>
      <c r="E93" s="3068"/>
      <c r="F93" s="3076"/>
      <c r="G93" s="406"/>
      <c r="H93" s="3047"/>
    </row>
    <row r="94" spans="1:8">
      <c r="A94" s="3318">
        <f t="shared" si="1"/>
        <v>85</v>
      </c>
      <c r="B94" s="849">
        <v>39856</v>
      </c>
      <c r="C94" s="333">
        <v>31661</v>
      </c>
      <c r="D94" s="333"/>
      <c r="E94" s="3068"/>
      <c r="F94" s="3076"/>
      <c r="G94" s="406"/>
      <c r="H94" s="3047"/>
    </row>
    <row r="95" spans="1:8" s="3475" customFormat="1">
      <c r="A95" s="3476">
        <f t="shared" si="1"/>
        <v>86</v>
      </c>
      <c r="B95" s="849">
        <v>39910</v>
      </c>
      <c r="C95" s="333">
        <v>733</v>
      </c>
      <c r="D95" s="333"/>
      <c r="E95" s="3068"/>
      <c r="F95" s="3076"/>
      <c r="G95" s="406"/>
      <c r="H95" s="3047"/>
    </row>
    <row r="96" spans="1:8" ht="15.75">
      <c r="A96" s="3318">
        <f t="shared" si="1"/>
        <v>87</v>
      </c>
      <c r="B96" s="3366" t="s">
        <v>5336</v>
      </c>
      <c r="C96" s="3500">
        <f>SUM(C73:C95)</f>
        <v>285174</v>
      </c>
      <c r="D96" s="333"/>
      <c r="E96" s="3068"/>
      <c r="F96" s="3076"/>
      <c r="G96" s="406"/>
      <c r="H96" s="3047"/>
    </row>
    <row r="97" spans="1:8" ht="15.75">
      <c r="A97" s="3318">
        <f t="shared" si="1"/>
        <v>88</v>
      </c>
      <c r="B97" s="3366"/>
      <c r="C97" s="333"/>
      <c r="D97" s="81"/>
      <c r="E97" s="3068"/>
      <c r="F97" s="3076"/>
      <c r="G97" s="850"/>
      <c r="H97" s="3047"/>
    </row>
    <row r="98" spans="1:8">
      <c r="A98" s="3318">
        <f t="shared" si="1"/>
        <v>89</v>
      </c>
      <c r="B98" s="849"/>
      <c r="C98" s="333"/>
      <c r="D98" s="81"/>
      <c r="E98" s="3068"/>
      <c r="F98" s="3076"/>
      <c r="G98" s="850"/>
      <c r="H98" s="3047"/>
    </row>
    <row r="99" spans="1:8" ht="15.75">
      <c r="A99" s="3318">
        <f t="shared" si="1"/>
        <v>90</v>
      </c>
      <c r="B99" s="3366"/>
      <c r="C99" s="333"/>
      <c r="D99" s="81"/>
      <c r="E99" s="3068"/>
      <c r="F99" s="3076"/>
      <c r="G99" s="850"/>
      <c r="H99" s="3047"/>
    </row>
    <row r="100" spans="1:8" ht="15.75">
      <c r="A100" s="3318">
        <f t="shared" si="1"/>
        <v>91</v>
      </c>
      <c r="B100" s="3366" t="s">
        <v>5350</v>
      </c>
      <c r="C100" s="3500">
        <f>SUM(C96,C71,C36,C14)</f>
        <v>9300255</v>
      </c>
      <c r="D100" s="81"/>
      <c r="E100" s="3058"/>
      <c r="F100" s="3076"/>
      <c r="G100" s="81"/>
      <c r="H100" s="3047"/>
    </row>
    <row r="101" spans="1:8" ht="15.75" thickBot="1">
      <c r="A101" s="266">
        <f t="shared" si="1"/>
        <v>92</v>
      </c>
      <c r="B101" s="417"/>
      <c r="C101" s="508"/>
      <c r="D101" s="508"/>
      <c r="E101" s="3064"/>
      <c r="F101" s="3077"/>
      <c r="G101" s="508"/>
      <c r="H101" s="3052"/>
    </row>
    <row r="102" spans="1:8">
      <c r="A102" s="2617" t="s">
        <v>4662</v>
      </c>
      <c r="B102" s="17"/>
      <c r="C102" s="287"/>
      <c r="D102" s="17"/>
      <c r="E102" s="3065"/>
      <c r="F102" s="3070"/>
      <c r="G102" s="17"/>
      <c r="H102" s="3053" t="s">
        <v>1925</v>
      </c>
    </row>
    <row r="103" spans="1:8">
      <c r="A103" s="69" t="s">
        <v>1926</v>
      </c>
      <c r="B103" s="69"/>
      <c r="C103" s="389"/>
      <c r="D103" s="69"/>
      <c r="E103" s="3066"/>
      <c r="F103" s="3054"/>
      <c r="G103" s="69"/>
      <c r="H103" s="3054"/>
    </row>
  </sheetData>
  <printOptions horizontalCentered="1" verticalCentered="1"/>
  <pageMargins left="0.5" right="0.25" top="0.25" bottom="0.25" header="0" footer="0"/>
  <pageSetup scale="48" orientation="portrait" horizontalDpi="300" verticalDpi="300"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F189"/>
  <sheetViews>
    <sheetView defaultGridColor="0" view="pageBreakPreview" colorId="22" zoomScale="80" zoomScaleNormal="100" zoomScaleSheetLayoutView="80" workbookViewId="0">
      <selection activeCell="E138" sqref="E138"/>
    </sheetView>
  </sheetViews>
  <sheetFormatPr defaultColWidth="9.6640625" defaultRowHeight="15"/>
  <cols>
    <col min="1" max="1" width="4.6640625" customWidth="1"/>
    <col min="2" max="2" width="48" customWidth="1"/>
    <col min="3" max="3" width="21.6640625" customWidth="1"/>
    <col min="4" max="4" width="14.6640625" customWidth="1"/>
    <col min="5" max="5" width="17.44140625" customWidth="1"/>
    <col min="6" max="6" width="15.109375" bestFit="1" customWidth="1"/>
  </cols>
  <sheetData>
    <row r="1" spans="1:5">
      <c r="A1" s="863" t="s">
        <v>1785</v>
      </c>
      <c r="B1" s="864"/>
      <c r="C1" s="866" t="s">
        <v>1330</v>
      </c>
      <c r="D1" s="944" t="s">
        <v>1787</v>
      </c>
      <c r="E1" s="945" t="s">
        <v>1788</v>
      </c>
    </row>
    <row r="2" spans="1:5">
      <c r="A2" s="72" t="str">
        <f>'Data Sheet'!$C$25</f>
        <v xml:space="preserve">Niagara Mohawk Power Corporation </v>
      </c>
      <c r="B2" s="861"/>
      <c r="C2" s="858" t="s">
        <v>1123</v>
      </c>
      <c r="D2" s="891" t="s">
        <v>1790</v>
      </c>
      <c r="E2" s="936"/>
    </row>
    <row r="3" spans="1:5" ht="15" customHeight="1">
      <c r="A3" s="923"/>
      <c r="B3" s="861"/>
      <c r="C3" s="858" t="s">
        <v>1124</v>
      </c>
      <c r="D3" s="859" t="str">
        <f>'Data Sheet'!$C$40</f>
        <v>April 12, 2018</v>
      </c>
      <c r="E3" s="881" t="str">
        <f>'Data Sheet'!$C$38</f>
        <v>December 31, 2017</v>
      </c>
    </row>
    <row r="4" spans="1:5" ht="15" customHeight="1">
      <c r="A4" s="515" t="s">
        <v>1927</v>
      </c>
      <c r="B4" s="516"/>
      <c r="C4" s="882"/>
      <c r="D4" s="882"/>
      <c r="E4" s="883"/>
    </row>
    <row r="5" spans="1:5" ht="15.75">
      <c r="A5" s="68"/>
      <c r="B5" s="17"/>
      <c r="C5" s="862"/>
      <c r="D5" s="862"/>
      <c r="E5" s="922"/>
    </row>
    <row r="6" spans="1:5">
      <c r="A6" s="72" t="s">
        <v>1928</v>
      </c>
      <c r="B6" s="17"/>
      <c r="C6" s="861" t="s">
        <v>1929</v>
      </c>
      <c r="D6" s="862"/>
      <c r="E6" s="922"/>
    </row>
    <row r="7" spans="1:5">
      <c r="A7" s="923" t="s">
        <v>1930</v>
      </c>
      <c r="B7" s="861"/>
      <c r="C7" s="861" t="s">
        <v>1931</v>
      </c>
      <c r="D7" s="861"/>
      <c r="E7" s="924"/>
    </row>
    <row r="8" spans="1:5">
      <c r="A8" s="923" t="s">
        <v>1932</v>
      </c>
      <c r="B8" s="861"/>
      <c r="C8" s="861" t="s">
        <v>1933</v>
      </c>
      <c r="D8" s="861"/>
      <c r="E8" s="924"/>
    </row>
    <row r="9" spans="1:5">
      <c r="A9" s="923" t="s">
        <v>3437</v>
      </c>
      <c r="B9" s="861"/>
      <c r="C9" s="861" t="s">
        <v>3438</v>
      </c>
      <c r="D9" s="861"/>
      <c r="E9" s="924"/>
    </row>
    <row r="10" spans="1:5">
      <c r="A10" s="923" t="s">
        <v>3439</v>
      </c>
      <c r="B10" s="861"/>
      <c r="C10" s="861" t="s">
        <v>3440</v>
      </c>
      <c r="D10" s="861"/>
      <c r="E10" s="924"/>
    </row>
    <row r="11" spans="1:5">
      <c r="A11" s="923" t="s">
        <v>3441</v>
      </c>
      <c r="B11" s="861"/>
      <c r="C11" s="861" t="s">
        <v>3442</v>
      </c>
      <c r="D11" s="861"/>
      <c r="E11" s="924"/>
    </row>
    <row r="12" spans="1:5">
      <c r="A12" s="923" t="s">
        <v>3443</v>
      </c>
      <c r="B12" s="861"/>
      <c r="C12" s="861" t="s">
        <v>3444</v>
      </c>
      <c r="D12" s="861"/>
      <c r="E12" s="924"/>
    </row>
    <row r="13" spans="1:5">
      <c r="A13" s="923" t="s">
        <v>3445</v>
      </c>
      <c r="B13" s="861"/>
      <c r="C13" s="861" t="s">
        <v>3446</v>
      </c>
      <c r="D13" s="861"/>
      <c r="E13" s="924"/>
    </row>
    <row r="14" spans="1:5">
      <c r="A14" s="923" t="s">
        <v>3447</v>
      </c>
      <c r="B14" s="861"/>
      <c r="C14" s="861" t="s">
        <v>3448</v>
      </c>
      <c r="D14" s="861"/>
      <c r="E14" s="924"/>
    </row>
    <row r="15" spans="1:5">
      <c r="A15" s="923" t="s">
        <v>3449</v>
      </c>
      <c r="B15" s="861"/>
      <c r="C15" s="861" t="s">
        <v>3450</v>
      </c>
      <c r="D15" s="861"/>
      <c r="E15" s="924"/>
    </row>
    <row r="16" spans="1:5">
      <c r="A16" s="923" t="s">
        <v>3451</v>
      </c>
      <c r="B16" s="861"/>
      <c r="C16" s="861" t="s">
        <v>3452</v>
      </c>
      <c r="D16" s="861"/>
      <c r="E16" s="924"/>
    </row>
    <row r="17" spans="1:5">
      <c r="A17" s="923" t="s">
        <v>3453</v>
      </c>
      <c r="B17" s="861"/>
      <c r="C17" s="861" t="s">
        <v>3454</v>
      </c>
      <c r="D17" s="861"/>
      <c r="E17" s="924"/>
    </row>
    <row r="18" spans="1:5">
      <c r="A18" s="923" t="s">
        <v>3455</v>
      </c>
      <c r="B18" s="861"/>
      <c r="C18" s="861" t="s">
        <v>3456</v>
      </c>
      <c r="D18" s="861"/>
      <c r="E18" s="924"/>
    </row>
    <row r="19" spans="1:5">
      <c r="A19" s="923" t="s">
        <v>3457</v>
      </c>
      <c r="B19" s="861"/>
      <c r="C19" s="861" t="s">
        <v>3458</v>
      </c>
      <c r="D19" s="861"/>
      <c r="E19" s="924"/>
    </row>
    <row r="20" spans="1:5">
      <c r="A20" s="923" t="s">
        <v>3459</v>
      </c>
      <c r="B20" s="861"/>
      <c r="C20" s="861" t="s">
        <v>3460</v>
      </c>
      <c r="D20" s="861"/>
      <c r="E20" s="924"/>
    </row>
    <row r="21" spans="1:5">
      <c r="A21" s="923"/>
      <c r="B21" s="861"/>
      <c r="C21" s="861"/>
      <c r="D21" s="861"/>
      <c r="E21" s="924"/>
    </row>
    <row r="22" spans="1:5">
      <c r="A22" s="884" t="s">
        <v>1714</v>
      </c>
      <c r="B22" s="943" t="s">
        <v>1768</v>
      </c>
      <c r="C22" s="943"/>
      <c r="D22" s="943"/>
      <c r="E22" s="946" t="s">
        <v>1826</v>
      </c>
    </row>
    <row r="23" spans="1:5">
      <c r="A23" s="895" t="s">
        <v>1717</v>
      </c>
      <c r="B23" s="938" t="s">
        <v>3005</v>
      </c>
      <c r="C23" s="938"/>
      <c r="D23" s="938"/>
      <c r="E23" s="947" t="s">
        <v>3006</v>
      </c>
    </row>
    <row r="24" spans="1:5">
      <c r="A24" s="890">
        <v>1</v>
      </c>
      <c r="B24" s="905" t="s">
        <v>3461</v>
      </c>
      <c r="C24" s="861"/>
      <c r="D24" s="861"/>
      <c r="E24" s="936"/>
    </row>
    <row r="25" spans="1:5">
      <c r="A25" s="890">
        <v>2</v>
      </c>
      <c r="B25" s="861"/>
      <c r="C25" s="861"/>
      <c r="D25" s="861"/>
      <c r="E25" s="948"/>
    </row>
    <row r="26" spans="1:5">
      <c r="A26" s="890">
        <v>3</v>
      </c>
      <c r="B26" s="861"/>
      <c r="C26" s="861"/>
      <c r="D26" s="861"/>
      <c r="E26" s="948"/>
    </row>
    <row r="27" spans="1:5">
      <c r="A27" s="890">
        <v>4</v>
      </c>
      <c r="B27" s="861"/>
      <c r="C27" s="861"/>
      <c r="D27" s="861"/>
      <c r="E27" s="948"/>
    </row>
    <row r="28" spans="1:5">
      <c r="A28" s="890">
        <v>5</v>
      </c>
      <c r="B28" s="861"/>
      <c r="C28" s="861"/>
      <c r="D28" s="861"/>
      <c r="E28" s="948"/>
    </row>
    <row r="29" spans="1:5">
      <c r="A29" s="890">
        <v>6</v>
      </c>
      <c r="B29" s="861"/>
      <c r="C29" s="861"/>
      <c r="D29" s="861"/>
      <c r="E29" s="948"/>
    </row>
    <row r="30" spans="1:5">
      <c r="A30" s="890">
        <v>7</v>
      </c>
      <c r="B30" s="861"/>
      <c r="C30" s="861"/>
      <c r="D30" s="861"/>
      <c r="E30" s="948"/>
    </row>
    <row r="31" spans="1:5">
      <c r="A31" s="890">
        <v>8</v>
      </c>
      <c r="B31" s="861"/>
      <c r="C31" s="861"/>
      <c r="D31" s="861"/>
      <c r="E31" s="948"/>
    </row>
    <row r="32" spans="1:5">
      <c r="A32" s="890">
        <v>9</v>
      </c>
      <c r="B32" s="861"/>
      <c r="C32" s="861"/>
      <c r="D32" s="861"/>
      <c r="E32" s="948"/>
    </row>
    <row r="33" spans="1:5" ht="15.75" thickBot="1">
      <c r="A33" s="890">
        <v>10</v>
      </c>
      <c r="B33" s="861"/>
      <c r="C33" s="906" t="s">
        <v>2319</v>
      </c>
      <c r="D33" s="861"/>
      <c r="E33" s="949">
        <f>SUM(E25:E32)</f>
        <v>0</v>
      </c>
    </row>
    <row r="34" spans="1:5" ht="15.75" thickTop="1">
      <c r="A34" s="890">
        <v>11</v>
      </c>
      <c r="B34" s="905" t="s">
        <v>3462</v>
      </c>
      <c r="C34" s="861"/>
      <c r="D34" s="861"/>
      <c r="E34" s="936"/>
    </row>
    <row r="35" spans="1:5">
      <c r="A35" s="890">
        <v>12</v>
      </c>
      <c r="B35" s="17" t="s">
        <v>5353</v>
      </c>
      <c r="C35" s="861"/>
      <c r="D35" s="861"/>
      <c r="E35" s="950">
        <v>101106</v>
      </c>
    </row>
    <row r="36" spans="1:5">
      <c r="A36" s="890">
        <v>13</v>
      </c>
      <c r="B36" s="861" t="s">
        <v>6654</v>
      </c>
      <c r="C36" s="861"/>
      <c r="D36" s="861"/>
      <c r="E36" s="948">
        <v>108009</v>
      </c>
    </row>
    <row r="37" spans="1:5">
      <c r="A37" s="890">
        <v>14</v>
      </c>
      <c r="B37" s="17" t="s">
        <v>5394</v>
      </c>
      <c r="C37" s="861"/>
      <c r="D37" s="861"/>
      <c r="E37" s="948">
        <v>385167</v>
      </c>
    </row>
    <row r="38" spans="1:5">
      <c r="A38" s="890">
        <v>15</v>
      </c>
      <c r="B38" s="17" t="s">
        <v>5395</v>
      </c>
      <c r="C38" s="861"/>
      <c r="D38" s="861"/>
      <c r="E38" s="948">
        <v>1823138</v>
      </c>
    </row>
    <row r="39" spans="1:5">
      <c r="A39" s="890">
        <v>16</v>
      </c>
      <c r="B39" s="861"/>
      <c r="C39" s="861"/>
      <c r="D39" s="861"/>
      <c r="E39" s="948"/>
    </row>
    <row r="40" spans="1:5">
      <c r="A40" s="890">
        <v>17</v>
      </c>
      <c r="B40" s="861"/>
      <c r="C40" s="861"/>
      <c r="D40" s="861"/>
      <c r="E40" s="948"/>
    </row>
    <row r="41" spans="1:5">
      <c r="A41" s="890">
        <v>18</v>
      </c>
      <c r="B41" s="861"/>
      <c r="C41" s="861"/>
      <c r="D41" s="861"/>
      <c r="E41" s="948"/>
    </row>
    <row r="42" spans="1:5">
      <c r="A42" s="890">
        <v>19</v>
      </c>
      <c r="B42" s="861"/>
      <c r="C42" s="861"/>
      <c r="D42" s="861"/>
      <c r="E42" s="948"/>
    </row>
    <row r="43" spans="1:5">
      <c r="A43" s="890">
        <v>20</v>
      </c>
      <c r="B43" s="861"/>
      <c r="C43" s="861"/>
      <c r="D43" s="861"/>
      <c r="E43" s="948"/>
    </row>
    <row r="44" spans="1:5">
      <c r="A44" s="890">
        <v>21</v>
      </c>
      <c r="B44" s="861"/>
      <c r="C44" s="861"/>
      <c r="D44" s="861"/>
      <c r="E44" s="948"/>
    </row>
    <row r="45" spans="1:5">
      <c r="A45" s="890">
        <v>22</v>
      </c>
      <c r="B45" s="861"/>
      <c r="C45" s="861"/>
      <c r="D45" s="861"/>
      <c r="E45" s="948"/>
    </row>
    <row r="46" spans="1:5">
      <c r="A46" s="890">
        <v>23</v>
      </c>
      <c r="B46" s="861"/>
      <c r="C46" s="861"/>
      <c r="D46" s="861"/>
      <c r="E46" s="948"/>
    </row>
    <row r="47" spans="1:5">
      <c r="A47" s="890">
        <v>24</v>
      </c>
      <c r="B47" s="861"/>
      <c r="C47" s="861"/>
      <c r="D47" s="861"/>
      <c r="E47" s="948"/>
    </row>
    <row r="48" spans="1:5">
      <c r="A48" s="890">
        <v>25</v>
      </c>
      <c r="B48" s="861"/>
      <c r="C48" s="861"/>
      <c r="D48" s="861"/>
      <c r="E48" s="948"/>
    </row>
    <row r="49" spans="1:6">
      <c r="A49" s="890">
        <v>26</v>
      </c>
      <c r="B49" s="861"/>
      <c r="C49" s="861"/>
      <c r="D49" s="861"/>
      <c r="E49" s="948"/>
    </row>
    <row r="50" spans="1:6">
      <c r="A50" s="890">
        <v>27</v>
      </c>
      <c r="B50" s="861"/>
      <c r="C50" s="861"/>
      <c r="D50" s="861"/>
      <c r="E50" s="948"/>
    </row>
    <row r="51" spans="1:6">
      <c r="A51" s="890">
        <v>28</v>
      </c>
      <c r="B51" s="861"/>
      <c r="C51" s="861"/>
      <c r="D51" s="861"/>
      <c r="E51" s="948"/>
    </row>
    <row r="52" spans="1:6">
      <c r="A52" s="890">
        <v>29</v>
      </c>
      <c r="B52" s="861"/>
      <c r="C52" s="861"/>
      <c r="D52" s="861"/>
      <c r="E52" s="948"/>
    </row>
    <row r="53" spans="1:6">
      <c r="A53" s="890">
        <v>30</v>
      </c>
      <c r="B53" s="861"/>
      <c r="C53" s="861"/>
      <c r="D53" s="861"/>
      <c r="E53" s="948"/>
    </row>
    <row r="54" spans="1:6">
      <c r="A54" s="890">
        <v>31</v>
      </c>
      <c r="B54" s="861"/>
      <c r="C54" s="861"/>
      <c r="D54" s="861"/>
      <c r="E54" s="948"/>
    </row>
    <row r="55" spans="1:6">
      <c r="A55" s="890">
        <v>32</v>
      </c>
      <c r="B55" s="861"/>
      <c r="C55" s="861"/>
      <c r="D55" s="861"/>
      <c r="E55" s="948"/>
    </row>
    <row r="56" spans="1:6">
      <c r="A56" s="890">
        <v>33</v>
      </c>
      <c r="B56" s="861"/>
      <c r="C56" s="861"/>
      <c r="D56" s="861"/>
      <c r="E56" s="948"/>
    </row>
    <row r="57" spans="1:6">
      <c r="A57" s="890">
        <v>34</v>
      </c>
      <c r="B57" s="861"/>
      <c r="C57" s="861"/>
      <c r="D57" s="861"/>
      <c r="E57" s="948"/>
    </row>
    <row r="58" spans="1:6">
      <c r="A58" s="890">
        <v>35</v>
      </c>
      <c r="B58" s="861"/>
      <c r="C58" s="861"/>
      <c r="D58" s="861"/>
      <c r="E58" s="948"/>
    </row>
    <row r="59" spans="1:6">
      <c r="A59" s="890">
        <v>36</v>
      </c>
      <c r="B59" s="861"/>
      <c r="C59" s="861"/>
      <c r="D59" s="861"/>
      <c r="E59" s="948"/>
    </row>
    <row r="60" spans="1:6">
      <c r="A60" s="890">
        <v>37</v>
      </c>
      <c r="B60" s="861"/>
      <c r="C60" s="861"/>
      <c r="D60" s="861"/>
      <c r="E60" s="948"/>
    </row>
    <row r="61" spans="1:6">
      <c r="A61" s="890">
        <v>38</v>
      </c>
      <c r="B61" s="861"/>
      <c r="C61" s="861"/>
      <c r="D61" s="861"/>
      <c r="E61" s="948"/>
    </row>
    <row r="62" spans="1:6">
      <c r="A62" s="890">
        <v>39</v>
      </c>
      <c r="B62" s="861"/>
      <c r="C62" s="861"/>
      <c r="D62" s="861"/>
      <c r="E62" s="948"/>
    </row>
    <row r="63" spans="1:6">
      <c r="A63" s="890">
        <v>40</v>
      </c>
      <c r="B63" s="861"/>
      <c r="C63" s="861"/>
      <c r="D63" s="861"/>
      <c r="E63" s="948"/>
    </row>
    <row r="64" spans="1:6" ht="15.75" thickBot="1">
      <c r="A64" s="925">
        <v>41</v>
      </c>
      <c r="B64" s="913"/>
      <c r="C64" s="951" t="s">
        <v>2319</v>
      </c>
      <c r="D64" s="913"/>
      <c r="E64" s="3507">
        <f>SUM(E35:E63)</f>
        <v>2417420</v>
      </c>
      <c r="F64" s="3490"/>
    </row>
    <row r="65" spans="1:5">
      <c r="A65" s="861" t="s">
        <v>3463</v>
      </c>
      <c r="B65" s="861"/>
      <c r="C65" s="861"/>
      <c r="D65" s="861"/>
      <c r="E65" s="918" t="s">
        <v>3464</v>
      </c>
    </row>
    <row r="66" spans="1:5">
      <c r="A66" s="862" t="s">
        <v>3465</v>
      </c>
      <c r="B66" s="862"/>
      <c r="C66" s="862"/>
      <c r="D66" s="862"/>
      <c r="E66" s="862"/>
    </row>
    <row r="68" spans="1:5" ht="18">
      <c r="A68" s="385" t="s">
        <v>414</v>
      </c>
      <c r="B68" s="862"/>
      <c r="C68" s="862"/>
      <c r="D68" s="862"/>
      <c r="E68" s="862"/>
    </row>
    <row r="70" spans="1:5" ht="15.75" thickBot="1">
      <c r="A70" s="17" t="str">
        <f>'Data Sheet'!$C$25</f>
        <v xml:space="preserve">Niagara Mohawk Power Corporation </v>
      </c>
      <c r="B70" s="861"/>
      <c r="C70" s="861"/>
      <c r="D70" s="919" t="str">
        <f>'Data Sheet'!$C$40</f>
        <v>April 12, 2018</v>
      </c>
      <c r="E70" t="str">
        <f>'Data Sheet'!$C$38</f>
        <v>December 31, 2017</v>
      </c>
    </row>
    <row r="71" spans="1:5">
      <c r="A71" s="863"/>
      <c r="B71" s="864"/>
      <c r="C71" s="864"/>
      <c r="D71" s="864"/>
      <c r="E71" s="920"/>
    </row>
    <row r="72" spans="1:5" ht="15.75">
      <c r="A72" s="68" t="s">
        <v>1927</v>
      </c>
      <c r="B72" s="71"/>
      <c r="C72" s="862"/>
      <c r="D72" s="862"/>
      <c r="E72" s="922"/>
    </row>
    <row r="73" spans="1:5">
      <c r="A73" s="923"/>
      <c r="B73" s="861"/>
      <c r="C73" s="861"/>
      <c r="D73" s="861"/>
      <c r="E73" s="924"/>
    </row>
    <row r="74" spans="1:5">
      <c r="A74" s="884" t="s">
        <v>1714</v>
      </c>
      <c r="B74" s="943" t="s">
        <v>1768</v>
      </c>
      <c r="C74" s="943"/>
      <c r="D74" s="943"/>
      <c r="E74" s="946" t="s">
        <v>1826</v>
      </c>
    </row>
    <row r="75" spans="1:5">
      <c r="A75" s="895" t="s">
        <v>1717</v>
      </c>
      <c r="B75" s="938" t="s">
        <v>3005</v>
      </c>
      <c r="C75" s="938"/>
      <c r="D75" s="938"/>
      <c r="E75" s="947" t="s">
        <v>3006</v>
      </c>
    </row>
    <row r="76" spans="1:5">
      <c r="A76" s="890">
        <v>1</v>
      </c>
      <c r="B76" s="905" t="s">
        <v>3466</v>
      </c>
      <c r="C76" s="861"/>
      <c r="D76" s="861"/>
      <c r="E76" s="936"/>
    </row>
    <row r="77" spans="1:5">
      <c r="A77" s="890">
        <v>2</v>
      </c>
      <c r="B77" s="3031" t="s">
        <v>5354</v>
      </c>
      <c r="C77" s="861"/>
      <c r="D77" s="861"/>
      <c r="E77" s="3501">
        <v>1448011</v>
      </c>
    </row>
    <row r="78" spans="1:5">
      <c r="A78" s="890">
        <v>3</v>
      </c>
      <c r="B78" s="861"/>
      <c r="C78" s="861"/>
      <c r="D78" s="861"/>
      <c r="E78" s="948"/>
    </row>
    <row r="79" spans="1:5">
      <c r="A79" s="890">
        <v>4</v>
      </c>
      <c r="B79" s="861"/>
      <c r="C79" s="861"/>
      <c r="D79" s="861"/>
      <c r="E79" s="948"/>
    </row>
    <row r="80" spans="1:5">
      <c r="A80" s="890">
        <v>5</v>
      </c>
      <c r="B80" s="861"/>
      <c r="C80" s="861"/>
      <c r="D80" s="861"/>
      <c r="E80" s="948"/>
    </row>
    <row r="81" spans="1:6">
      <c r="A81" s="890">
        <v>6</v>
      </c>
      <c r="B81" s="861"/>
      <c r="C81" s="861"/>
      <c r="D81" s="861"/>
      <c r="E81" s="948"/>
    </row>
    <row r="82" spans="1:6" ht="15.75" thickBot="1">
      <c r="A82" s="890">
        <v>7</v>
      </c>
      <c r="B82" s="861"/>
      <c r="C82" s="906" t="s">
        <v>2319</v>
      </c>
      <c r="D82" s="861"/>
      <c r="E82" s="949">
        <f>SUM(E77:E81)</f>
        <v>1448011</v>
      </c>
      <c r="F82" s="3490"/>
    </row>
    <row r="83" spans="1:6" ht="15.75" thickTop="1">
      <c r="A83" s="890">
        <v>8</v>
      </c>
      <c r="B83" s="905" t="s">
        <v>3467</v>
      </c>
      <c r="C83" s="861"/>
      <c r="D83" s="861"/>
      <c r="E83" s="936"/>
    </row>
    <row r="84" spans="1:6">
      <c r="A84" s="890">
        <v>9</v>
      </c>
      <c r="B84" s="861" t="s">
        <v>5355</v>
      </c>
      <c r="C84" s="861"/>
      <c r="D84" s="861"/>
      <c r="E84" s="3501">
        <v>124484</v>
      </c>
    </row>
    <row r="85" spans="1:6">
      <c r="A85" s="890">
        <v>10</v>
      </c>
      <c r="B85" s="861"/>
      <c r="C85" s="861"/>
      <c r="D85" s="861"/>
      <c r="E85" s="948"/>
    </row>
    <row r="86" spans="1:6">
      <c r="A86" s="890">
        <v>11</v>
      </c>
      <c r="B86" s="861"/>
      <c r="C86" s="861"/>
      <c r="D86" s="861"/>
      <c r="E86" s="948"/>
    </row>
    <row r="87" spans="1:6">
      <c r="A87" s="890">
        <v>12</v>
      </c>
      <c r="B87" s="861"/>
      <c r="C87" s="861"/>
      <c r="D87" s="861"/>
      <c r="E87" s="948"/>
    </row>
    <row r="88" spans="1:6">
      <c r="A88" s="890">
        <v>13</v>
      </c>
      <c r="B88" s="861"/>
      <c r="C88" s="861"/>
      <c r="D88" s="861"/>
      <c r="E88" s="948"/>
    </row>
    <row r="89" spans="1:6">
      <c r="A89" s="890">
        <v>14</v>
      </c>
      <c r="B89" s="861"/>
      <c r="C89" s="861"/>
      <c r="D89" s="861"/>
      <c r="E89" s="948"/>
    </row>
    <row r="90" spans="1:6" ht="15.75" thickBot="1">
      <c r="A90" s="890">
        <v>15</v>
      </c>
      <c r="B90" s="861"/>
      <c r="C90" s="906" t="s">
        <v>2319</v>
      </c>
      <c r="D90" s="861"/>
      <c r="E90" s="949">
        <f>SUM(E84:E89)</f>
        <v>124484</v>
      </c>
      <c r="F90" s="3490"/>
    </row>
    <row r="91" spans="1:6" ht="15.75" thickTop="1">
      <c r="A91" s="890">
        <v>16</v>
      </c>
      <c r="B91" s="905" t="s">
        <v>3468</v>
      </c>
      <c r="C91" s="861"/>
      <c r="D91" s="861"/>
      <c r="E91" s="936"/>
    </row>
    <row r="92" spans="1:6">
      <c r="A92" s="890">
        <v>17</v>
      </c>
      <c r="B92" s="861" t="s">
        <v>5356</v>
      </c>
      <c r="C92" s="861"/>
      <c r="D92" s="861"/>
      <c r="E92" s="3501">
        <v>285487</v>
      </c>
    </row>
    <row r="93" spans="1:6">
      <c r="A93" s="890">
        <v>18</v>
      </c>
      <c r="B93" s="861"/>
      <c r="C93" s="861"/>
      <c r="D93" s="861"/>
      <c r="E93" s="948"/>
    </row>
    <row r="94" spans="1:6">
      <c r="A94" s="890">
        <v>19</v>
      </c>
      <c r="B94" s="861"/>
      <c r="C94" s="861"/>
      <c r="D94" s="861"/>
      <c r="E94" s="948"/>
    </row>
    <row r="95" spans="1:6">
      <c r="A95" s="890">
        <v>20</v>
      </c>
      <c r="B95" s="861"/>
      <c r="C95" s="861"/>
      <c r="D95" s="861"/>
      <c r="E95" s="948"/>
    </row>
    <row r="96" spans="1:6">
      <c r="A96" s="890">
        <v>21</v>
      </c>
      <c r="B96" s="861"/>
      <c r="C96" s="861"/>
      <c r="D96" s="861"/>
      <c r="E96" s="948"/>
    </row>
    <row r="97" spans="1:5">
      <c r="A97" s="890">
        <v>22</v>
      </c>
      <c r="B97" s="861"/>
      <c r="C97" s="861"/>
      <c r="D97" s="861"/>
      <c r="E97" s="948"/>
    </row>
    <row r="98" spans="1:5">
      <c r="A98" s="890">
        <v>23</v>
      </c>
      <c r="B98" s="861"/>
      <c r="C98" s="861"/>
      <c r="D98" s="861"/>
      <c r="E98" s="948"/>
    </row>
    <row r="99" spans="1:5">
      <c r="A99" s="890">
        <v>24</v>
      </c>
      <c r="B99" s="861"/>
      <c r="C99" s="861"/>
      <c r="D99" s="861"/>
      <c r="E99" s="948"/>
    </row>
    <row r="100" spans="1:5">
      <c r="A100" s="890">
        <v>25</v>
      </c>
      <c r="B100" s="861"/>
      <c r="C100" s="861"/>
      <c r="D100" s="861"/>
      <c r="E100" s="948"/>
    </row>
    <row r="101" spans="1:5">
      <c r="A101" s="890">
        <v>26</v>
      </c>
      <c r="B101" s="861"/>
      <c r="C101" s="861"/>
      <c r="D101" s="861"/>
      <c r="E101" s="948"/>
    </row>
    <row r="102" spans="1:5">
      <c r="A102" s="890">
        <v>27</v>
      </c>
      <c r="B102" s="861"/>
      <c r="C102" s="861"/>
      <c r="D102" s="861"/>
      <c r="E102" s="948"/>
    </row>
    <row r="103" spans="1:5">
      <c r="A103" s="890">
        <v>28</v>
      </c>
      <c r="B103" s="861"/>
      <c r="C103" s="861"/>
      <c r="D103" s="861"/>
      <c r="E103" s="948"/>
    </row>
    <row r="104" spans="1:5">
      <c r="A104" s="890">
        <v>29</v>
      </c>
      <c r="B104" s="861"/>
      <c r="C104" s="861"/>
      <c r="D104" s="861"/>
      <c r="E104" s="948"/>
    </row>
    <row r="105" spans="1:5">
      <c r="A105" s="890">
        <v>30</v>
      </c>
      <c r="B105" s="861"/>
      <c r="C105" s="861"/>
      <c r="D105" s="861"/>
      <c r="E105" s="948"/>
    </row>
    <row r="106" spans="1:5">
      <c r="A106" s="890">
        <v>31</v>
      </c>
      <c r="B106" s="861"/>
      <c r="C106" s="861"/>
      <c r="D106" s="861"/>
      <c r="E106" s="948"/>
    </row>
    <row r="107" spans="1:5">
      <c r="A107" s="890">
        <v>32</v>
      </c>
      <c r="B107" s="861"/>
      <c r="C107" s="861"/>
      <c r="D107" s="861"/>
      <c r="E107" s="948"/>
    </row>
    <row r="108" spans="1:5">
      <c r="A108" s="890">
        <v>33</v>
      </c>
      <c r="B108" s="861"/>
      <c r="C108" s="861"/>
      <c r="D108" s="861"/>
      <c r="E108" s="948"/>
    </row>
    <row r="109" spans="1:5">
      <c r="A109" s="890">
        <v>34</v>
      </c>
      <c r="B109" s="861"/>
      <c r="C109" s="861"/>
      <c r="D109" s="861"/>
      <c r="E109" s="948"/>
    </row>
    <row r="110" spans="1:5">
      <c r="A110" s="890">
        <v>35</v>
      </c>
      <c r="B110" s="861"/>
      <c r="C110" s="861"/>
      <c r="D110" s="861"/>
      <c r="E110" s="948"/>
    </row>
    <row r="111" spans="1:5">
      <c r="A111" s="890">
        <v>36</v>
      </c>
      <c r="B111" s="861"/>
      <c r="C111" s="861"/>
      <c r="D111" s="861"/>
      <c r="E111" s="948"/>
    </row>
    <row r="112" spans="1:5">
      <c r="A112" s="890">
        <v>37</v>
      </c>
      <c r="B112" s="861"/>
      <c r="C112" s="861"/>
      <c r="D112" s="861"/>
      <c r="E112" s="948"/>
    </row>
    <row r="113" spans="1:6">
      <c r="A113" s="890">
        <v>38</v>
      </c>
      <c r="B113" s="861"/>
      <c r="C113" s="861"/>
      <c r="D113" s="861"/>
      <c r="E113" s="948"/>
    </row>
    <row r="114" spans="1:6">
      <c r="A114" s="890">
        <v>39</v>
      </c>
      <c r="B114" s="861"/>
      <c r="C114" s="861"/>
      <c r="D114" s="861"/>
      <c r="E114" s="948"/>
    </row>
    <row r="115" spans="1:6">
      <c r="A115" s="890">
        <v>40</v>
      </c>
      <c r="B115" s="861"/>
      <c r="C115" s="861"/>
      <c r="D115" s="861"/>
      <c r="E115" s="948"/>
    </row>
    <row r="116" spans="1:6">
      <c r="A116" s="890">
        <v>41</v>
      </c>
      <c r="B116" s="861"/>
      <c r="C116" s="861"/>
      <c r="D116" s="861"/>
      <c r="E116" s="948"/>
    </row>
    <row r="117" spans="1:6">
      <c r="A117" s="890">
        <v>42</v>
      </c>
      <c r="B117" s="861"/>
      <c r="C117" s="861"/>
      <c r="D117" s="861"/>
      <c r="E117" s="948"/>
    </row>
    <row r="118" spans="1:6">
      <c r="A118" s="890">
        <v>43</v>
      </c>
      <c r="B118" s="861"/>
      <c r="C118" s="861"/>
      <c r="D118" s="861"/>
      <c r="E118" s="948"/>
    </row>
    <row r="119" spans="1:6">
      <c r="A119" s="890">
        <v>44</v>
      </c>
      <c r="B119" s="861"/>
      <c r="C119" s="861"/>
      <c r="D119" s="861"/>
      <c r="E119" s="948"/>
    </row>
    <row r="120" spans="1:6">
      <c r="A120" s="890">
        <v>45</v>
      </c>
      <c r="B120" s="861"/>
      <c r="C120" s="861"/>
      <c r="D120" s="861"/>
      <c r="E120" s="948"/>
    </row>
    <row r="121" spans="1:6">
      <c r="A121" s="890">
        <v>46</v>
      </c>
      <c r="B121" s="861"/>
      <c r="C121" s="861"/>
      <c r="D121" s="861"/>
      <c r="E121" s="948"/>
    </row>
    <row r="122" spans="1:6">
      <c r="A122" s="890">
        <v>47</v>
      </c>
      <c r="B122" s="861"/>
      <c r="C122" s="861"/>
      <c r="D122" s="861"/>
      <c r="E122" s="948"/>
    </row>
    <row r="123" spans="1:6">
      <c r="A123" s="890">
        <v>48</v>
      </c>
      <c r="B123" s="861"/>
      <c r="C123" s="861"/>
      <c r="D123" s="861"/>
      <c r="E123" s="948"/>
    </row>
    <row r="124" spans="1:6">
      <c r="A124" s="890">
        <v>49</v>
      </c>
      <c r="B124" s="861"/>
      <c r="C124" s="861"/>
      <c r="D124" s="861"/>
      <c r="E124" s="948"/>
    </row>
    <row r="125" spans="1:6">
      <c r="A125" s="890">
        <v>50</v>
      </c>
      <c r="B125" s="861"/>
      <c r="C125" s="861"/>
      <c r="D125" s="861"/>
      <c r="E125" s="948"/>
    </row>
    <row r="126" spans="1:6">
      <c r="A126" s="890">
        <v>51</v>
      </c>
      <c r="B126" s="861"/>
      <c r="C126" s="861"/>
      <c r="D126" s="861"/>
      <c r="E126" s="948"/>
    </row>
    <row r="127" spans="1:6" ht="15.75" thickBot="1">
      <c r="A127" s="925">
        <v>52</v>
      </c>
      <c r="B127" s="913"/>
      <c r="C127" s="951" t="s">
        <v>2319</v>
      </c>
      <c r="D127" s="913"/>
      <c r="E127" s="952">
        <f>SUM(E92:E126)</f>
        <v>285487</v>
      </c>
      <c r="F127" s="3490"/>
    </row>
    <row r="128" spans="1:6">
      <c r="A128" t="str">
        <f>A65</f>
        <v>FERC FORM NO. 1 (ED. 12-87) NYPSC Modified-96</v>
      </c>
    </row>
    <row r="129" spans="1:5">
      <c r="A129" s="862" t="s">
        <v>3469</v>
      </c>
      <c r="B129" s="862"/>
      <c r="C129" s="862"/>
      <c r="D129" s="862"/>
      <c r="E129" s="862"/>
    </row>
    <row r="130" spans="1:5" ht="15.75" thickBot="1">
      <c r="A130" s="17" t="str">
        <f>'Data Sheet'!$C$25</f>
        <v xml:space="preserve">Niagara Mohawk Power Corporation </v>
      </c>
      <c r="B130" s="862"/>
      <c r="C130" s="862"/>
      <c r="D130" s="919" t="str">
        <f>'Data Sheet'!$C$40</f>
        <v>April 12, 2018</v>
      </c>
      <c r="E130" t="str">
        <f>'Data Sheet'!$C$38</f>
        <v>December 31, 2017</v>
      </c>
    </row>
    <row r="131" spans="1:5">
      <c r="A131" s="863"/>
      <c r="B131" s="864"/>
      <c r="C131" s="864"/>
      <c r="D131" s="864"/>
      <c r="E131" s="920"/>
    </row>
    <row r="132" spans="1:5" ht="15.75">
      <c r="A132" s="68" t="s">
        <v>1927</v>
      </c>
      <c r="B132" s="71"/>
      <c r="C132" s="862"/>
      <c r="D132" s="862"/>
      <c r="E132" s="922"/>
    </row>
    <row r="133" spans="1:5">
      <c r="A133" s="923"/>
      <c r="B133" s="861"/>
      <c r="C133" s="861"/>
      <c r="D133" s="861"/>
      <c r="E133" s="924"/>
    </row>
    <row r="134" spans="1:5">
      <c r="A134" s="884" t="s">
        <v>1714</v>
      </c>
      <c r="B134" s="943" t="s">
        <v>1768</v>
      </c>
      <c r="C134" s="943"/>
      <c r="D134" s="943"/>
      <c r="E134" s="946" t="s">
        <v>1826</v>
      </c>
    </row>
    <row r="135" spans="1:5">
      <c r="A135" s="895" t="s">
        <v>1717</v>
      </c>
      <c r="B135" s="938" t="s">
        <v>3005</v>
      </c>
      <c r="C135" s="938"/>
      <c r="D135" s="938"/>
      <c r="E135" s="947" t="s">
        <v>3006</v>
      </c>
    </row>
    <row r="136" spans="1:5">
      <c r="A136" s="890">
        <v>1</v>
      </c>
      <c r="B136" s="905" t="s">
        <v>3470</v>
      </c>
      <c r="C136" s="861"/>
      <c r="D136" s="861"/>
      <c r="E136" s="936"/>
    </row>
    <row r="137" spans="1:5">
      <c r="A137" s="890">
        <v>2</v>
      </c>
      <c r="B137" s="861" t="s">
        <v>6673</v>
      </c>
      <c r="C137" s="861"/>
      <c r="D137" s="861"/>
      <c r="E137" s="950">
        <v>2731236</v>
      </c>
    </row>
    <row r="138" spans="1:5">
      <c r="A138" s="890">
        <v>3</v>
      </c>
      <c r="B138" s="861" t="s">
        <v>6655</v>
      </c>
      <c r="C138" s="861"/>
      <c r="D138" s="861"/>
      <c r="E138" s="948">
        <v>-4973908</v>
      </c>
    </row>
    <row r="139" spans="1:5">
      <c r="A139" s="890">
        <v>4</v>
      </c>
      <c r="B139" s="861"/>
      <c r="C139" s="861"/>
      <c r="D139" s="861"/>
      <c r="E139" s="948"/>
    </row>
    <row r="140" spans="1:5">
      <c r="A140" s="890">
        <v>5</v>
      </c>
      <c r="B140" s="861"/>
      <c r="C140" s="861"/>
      <c r="D140" s="861"/>
      <c r="E140" s="948"/>
    </row>
    <row r="141" spans="1:5">
      <c r="A141" s="890">
        <v>6</v>
      </c>
      <c r="B141" s="861"/>
      <c r="C141" s="861"/>
      <c r="D141" s="861"/>
      <c r="E141" s="948"/>
    </row>
    <row r="142" spans="1:5">
      <c r="A142" s="890">
        <v>7</v>
      </c>
      <c r="B142" s="861"/>
      <c r="C142" s="861"/>
      <c r="D142" s="861"/>
      <c r="E142" s="948"/>
    </row>
    <row r="143" spans="1:5">
      <c r="A143" s="890">
        <v>8</v>
      </c>
      <c r="B143" s="905"/>
      <c r="C143" s="861"/>
      <c r="D143" s="861"/>
      <c r="E143" s="948"/>
    </row>
    <row r="144" spans="1:5">
      <c r="A144" s="890">
        <v>9</v>
      </c>
      <c r="B144" s="861"/>
      <c r="C144" s="861"/>
      <c r="D144" s="861"/>
      <c r="E144" s="948"/>
    </row>
    <row r="145" spans="1:6">
      <c r="A145" s="890">
        <v>10</v>
      </c>
      <c r="B145" s="861"/>
      <c r="C145" s="861"/>
      <c r="D145" s="861"/>
      <c r="E145" s="948"/>
    </row>
    <row r="146" spans="1:6">
      <c r="A146" s="890">
        <v>11</v>
      </c>
      <c r="B146" s="861"/>
      <c r="C146" s="861"/>
      <c r="D146" s="861"/>
      <c r="E146" s="948"/>
    </row>
    <row r="147" spans="1:6">
      <c r="A147" s="890">
        <v>12</v>
      </c>
      <c r="B147" s="861"/>
      <c r="C147" s="861"/>
      <c r="D147" s="861"/>
      <c r="E147" s="948"/>
    </row>
    <row r="148" spans="1:6">
      <c r="A148" s="890">
        <v>13</v>
      </c>
      <c r="B148" s="861"/>
      <c r="C148" s="861"/>
      <c r="D148" s="861"/>
      <c r="E148" s="948"/>
    </row>
    <row r="149" spans="1:6">
      <c r="A149" s="890">
        <v>14</v>
      </c>
      <c r="B149" s="861"/>
      <c r="C149" s="861"/>
      <c r="D149" s="861"/>
      <c r="E149" s="948"/>
    </row>
    <row r="150" spans="1:6" ht="15.75" thickBot="1">
      <c r="A150" s="890">
        <v>15</v>
      </c>
      <c r="B150" s="861"/>
      <c r="C150" s="906" t="s">
        <v>2319</v>
      </c>
      <c r="D150" s="861"/>
      <c r="E150" s="3506">
        <f>SUM(E137:E149)</f>
        <v>-2242672</v>
      </c>
      <c r="F150" s="2954"/>
    </row>
    <row r="151" spans="1:6" ht="15.75" thickTop="1">
      <c r="A151" s="890">
        <v>16</v>
      </c>
      <c r="B151" s="905" t="s">
        <v>3471</v>
      </c>
      <c r="C151" s="861"/>
      <c r="D151" s="861"/>
      <c r="E151" s="936"/>
    </row>
    <row r="152" spans="1:6">
      <c r="A152" s="890">
        <v>17</v>
      </c>
      <c r="B152" s="861"/>
      <c r="C152" s="861"/>
      <c r="D152" s="861"/>
      <c r="E152" s="3501">
        <v>0</v>
      </c>
    </row>
    <row r="153" spans="1:6">
      <c r="A153" s="890">
        <v>18</v>
      </c>
      <c r="B153" s="861"/>
      <c r="C153" s="861"/>
      <c r="D153" s="861"/>
      <c r="E153" s="948"/>
    </row>
    <row r="154" spans="1:6">
      <c r="A154" s="890">
        <v>19</v>
      </c>
      <c r="B154" s="861"/>
      <c r="C154" s="861"/>
      <c r="D154" s="861"/>
      <c r="E154" s="948"/>
    </row>
    <row r="155" spans="1:6">
      <c r="A155" s="890">
        <v>20</v>
      </c>
      <c r="B155" s="861"/>
      <c r="C155" s="861"/>
      <c r="D155" s="861"/>
      <c r="E155" s="948"/>
    </row>
    <row r="156" spans="1:6">
      <c r="A156" s="890">
        <v>21</v>
      </c>
      <c r="B156" s="861"/>
      <c r="C156" s="861"/>
      <c r="D156" s="861"/>
      <c r="E156" s="948"/>
    </row>
    <row r="157" spans="1:6">
      <c r="A157" s="890">
        <v>22</v>
      </c>
      <c r="B157" s="861"/>
      <c r="C157" s="861"/>
      <c r="D157" s="861"/>
      <c r="E157" s="948"/>
    </row>
    <row r="158" spans="1:6">
      <c r="A158" s="890">
        <v>23</v>
      </c>
      <c r="B158" s="861"/>
      <c r="C158" s="861"/>
      <c r="D158" s="861"/>
      <c r="E158" s="948"/>
    </row>
    <row r="159" spans="1:6">
      <c r="A159" s="890">
        <v>24</v>
      </c>
      <c r="B159" s="861"/>
      <c r="C159" s="861"/>
      <c r="D159" s="861"/>
      <c r="E159" s="948"/>
    </row>
    <row r="160" spans="1:6">
      <c r="A160" s="890">
        <v>25</v>
      </c>
      <c r="B160" s="861"/>
      <c r="C160" s="861"/>
      <c r="D160" s="861"/>
      <c r="E160" s="948"/>
    </row>
    <row r="161" spans="1:6" ht="15.75" thickBot="1">
      <c r="A161" s="890">
        <v>26</v>
      </c>
      <c r="B161" s="861"/>
      <c r="C161" s="906" t="s">
        <v>2319</v>
      </c>
      <c r="D161" s="861"/>
      <c r="E161" s="949">
        <f>SUM(E152:E160)</f>
        <v>0</v>
      </c>
      <c r="F161" s="3490"/>
    </row>
    <row r="162" spans="1:6" ht="15.75" thickTop="1">
      <c r="A162" s="890">
        <v>27</v>
      </c>
      <c r="B162" s="905" t="s">
        <v>3472</v>
      </c>
      <c r="C162" s="861"/>
      <c r="D162" s="861"/>
      <c r="E162" s="936"/>
    </row>
    <row r="163" spans="1:6">
      <c r="A163" s="890">
        <v>28</v>
      </c>
      <c r="B163" s="861" t="s">
        <v>6657</v>
      </c>
      <c r="C163" s="861"/>
      <c r="D163" s="861"/>
      <c r="E163" s="950">
        <v>7747735</v>
      </c>
    </row>
    <row r="164" spans="1:6">
      <c r="A164" s="890">
        <v>29</v>
      </c>
      <c r="B164" s="861" t="s">
        <v>6658</v>
      </c>
      <c r="C164" s="861"/>
      <c r="D164" s="861"/>
      <c r="E164" s="948">
        <v>7974741</v>
      </c>
    </row>
    <row r="165" spans="1:6">
      <c r="A165" s="890">
        <v>30</v>
      </c>
      <c r="B165" s="861" t="s">
        <v>6659</v>
      </c>
      <c r="C165" s="861"/>
      <c r="D165" s="861"/>
      <c r="E165" s="948">
        <v>6153264</v>
      </c>
    </row>
    <row r="166" spans="1:6">
      <c r="A166" s="890">
        <v>31</v>
      </c>
      <c r="B166" s="861" t="s">
        <v>6656</v>
      </c>
      <c r="C166" s="861"/>
      <c r="D166" s="861"/>
      <c r="E166" s="948">
        <v>24644811</v>
      </c>
    </row>
    <row r="167" spans="1:6">
      <c r="A167" s="890">
        <v>32</v>
      </c>
      <c r="B167" s="861" t="s">
        <v>2318</v>
      </c>
      <c r="C167" s="861"/>
      <c r="D167" s="861"/>
      <c r="E167" s="948">
        <v>9958316</v>
      </c>
    </row>
    <row r="168" spans="1:6">
      <c r="A168" s="890">
        <v>33</v>
      </c>
      <c r="B168" s="861"/>
      <c r="C168" s="861"/>
      <c r="D168" s="861"/>
      <c r="E168" s="948"/>
    </row>
    <row r="169" spans="1:6">
      <c r="A169" s="890">
        <v>34</v>
      </c>
      <c r="B169" s="861"/>
      <c r="C169" s="861"/>
      <c r="D169" s="861"/>
      <c r="E169" s="948"/>
    </row>
    <row r="170" spans="1:6" ht="15.75" thickBot="1">
      <c r="A170" s="890">
        <v>35</v>
      </c>
      <c r="B170" s="861"/>
      <c r="C170" s="906" t="s">
        <v>2319</v>
      </c>
      <c r="D170" s="861"/>
      <c r="E170" s="3506">
        <f>SUM(E163:E169)</f>
        <v>56478867</v>
      </c>
      <c r="F170" s="2954"/>
    </row>
    <row r="171" spans="1:6" ht="15.75" thickTop="1">
      <c r="A171" s="890">
        <v>36</v>
      </c>
      <c r="B171" s="861"/>
      <c r="C171" s="861"/>
      <c r="D171" s="861"/>
      <c r="E171" s="948"/>
    </row>
    <row r="172" spans="1:6">
      <c r="A172" s="890">
        <v>37</v>
      </c>
      <c r="B172" s="861"/>
      <c r="C172" s="861"/>
      <c r="D172" s="861"/>
      <c r="E172" s="948"/>
    </row>
    <row r="173" spans="1:6">
      <c r="A173" s="890">
        <v>38</v>
      </c>
      <c r="B173" s="861"/>
      <c r="C173" s="861"/>
      <c r="D173" s="861"/>
      <c r="E173" s="948"/>
    </row>
    <row r="174" spans="1:6">
      <c r="A174" s="890">
        <v>39</v>
      </c>
      <c r="B174" s="861"/>
      <c r="C174" s="861"/>
      <c r="D174" s="861"/>
      <c r="E174" s="948"/>
    </row>
    <row r="175" spans="1:6">
      <c r="A175" s="890">
        <v>40</v>
      </c>
      <c r="B175" s="861"/>
      <c r="C175" s="861"/>
      <c r="D175" s="861"/>
      <c r="E175" s="948"/>
    </row>
    <row r="176" spans="1:6">
      <c r="A176" s="890">
        <v>41</v>
      </c>
      <c r="B176" s="861"/>
      <c r="C176" s="861"/>
      <c r="D176" s="861"/>
      <c r="E176" s="948"/>
    </row>
    <row r="177" spans="1:5">
      <c r="A177" s="890">
        <v>42</v>
      </c>
      <c r="B177" s="861"/>
      <c r="C177" s="861"/>
      <c r="D177" s="861"/>
      <c r="E177" s="948"/>
    </row>
    <row r="178" spans="1:5">
      <c r="A178" s="890">
        <v>43</v>
      </c>
      <c r="B178" s="861"/>
      <c r="C178" s="861"/>
      <c r="D178" s="861"/>
      <c r="E178" s="948"/>
    </row>
    <row r="179" spans="1:5">
      <c r="A179" s="890">
        <v>44</v>
      </c>
      <c r="B179" s="861"/>
      <c r="C179" s="861"/>
      <c r="D179" s="861"/>
      <c r="E179" s="948"/>
    </row>
    <row r="180" spans="1:5">
      <c r="A180" s="890">
        <v>45</v>
      </c>
      <c r="B180" s="861"/>
      <c r="C180" s="861"/>
      <c r="D180" s="861"/>
      <c r="E180" s="948"/>
    </row>
    <row r="181" spans="1:5">
      <c r="A181" s="890">
        <v>46</v>
      </c>
      <c r="B181" s="861"/>
      <c r="C181" s="861"/>
      <c r="D181" s="861"/>
      <c r="E181" s="948"/>
    </row>
    <row r="182" spans="1:5">
      <c r="A182" s="890">
        <v>47</v>
      </c>
      <c r="B182" s="861"/>
      <c r="C182" s="861"/>
      <c r="D182" s="861"/>
      <c r="E182" s="948"/>
    </row>
    <row r="183" spans="1:5">
      <c r="A183" s="890">
        <v>48</v>
      </c>
      <c r="B183" s="861"/>
      <c r="C183" s="861"/>
      <c r="D183" s="861"/>
      <c r="E183" s="948"/>
    </row>
    <row r="184" spans="1:5">
      <c r="A184" s="890">
        <v>49</v>
      </c>
      <c r="B184" s="861"/>
      <c r="C184" s="861"/>
      <c r="D184" s="861"/>
      <c r="E184" s="948"/>
    </row>
    <row r="185" spans="1:5">
      <c r="A185" s="890">
        <v>50</v>
      </c>
      <c r="B185" s="861"/>
      <c r="C185" s="861"/>
      <c r="D185" s="861"/>
      <c r="E185" s="948"/>
    </row>
    <row r="186" spans="1:5">
      <c r="A186" s="890">
        <v>51</v>
      </c>
      <c r="B186" s="861"/>
      <c r="C186" s="861"/>
      <c r="D186" s="861"/>
      <c r="E186" s="948"/>
    </row>
    <row r="187" spans="1:5" ht="15.75" thickBot="1">
      <c r="A187" s="925">
        <v>52</v>
      </c>
      <c r="B187" s="913"/>
      <c r="C187" s="913"/>
      <c r="D187" s="913"/>
      <c r="E187" s="953"/>
    </row>
    <row r="188" spans="1:5">
      <c r="A188" t="str">
        <f>A65</f>
        <v>FERC FORM NO. 1 (ED. 12-87) NYPSC Modified-96</v>
      </c>
    </row>
    <row r="189" spans="1:5">
      <c r="A189" s="862" t="s">
        <v>3473</v>
      </c>
      <c r="B189" s="862"/>
      <c r="C189" s="862"/>
      <c r="D189" s="862"/>
      <c r="E189" s="862"/>
    </row>
  </sheetData>
  <printOptions horizontalCentered="1" verticalCentered="1"/>
  <pageMargins left="0.25" right="0.25" top="0.25" bottom="0.25" header="0" footer="0"/>
  <pageSetup scale="72" fitToHeight="3" orientation="portrait" horizontalDpi="300" verticalDpi="300" r:id="rId1"/>
  <headerFooter alignWithMargins="0"/>
  <rowBreaks count="2" manualBreakCount="2">
    <brk id="69" max="4" man="1"/>
    <brk id="129" max="4"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pageSetUpPr fitToPage="1"/>
  </sheetPr>
  <dimension ref="A1:N65"/>
  <sheetViews>
    <sheetView defaultGridColor="0" colorId="22" zoomScaleNormal="100" zoomScaleSheetLayoutView="50" workbookViewId="0">
      <selection activeCell="F41" sqref="B32:F41"/>
    </sheetView>
  </sheetViews>
  <sheetFormatPr defaultColWidth="9.6640625" defaultRowHeight="15"/>
  <cols>
    <col min="1" max="1" width="4.6640625" customWidth="1"/>
    <col min="2" max="2" width="51.5546875" customWidth="1"/>
    <col min="3" max="5" width="12.6640625" customWidth="1"/>
    <col min="6" max="6" width="16.33203125" customWidth="1"/>
    <col min="7" max="7" width="15.6640625" customWidth="1"/>
    <col min="8" max="8" width="8.6640625" customWidth="1"/>
    <col min="9" max="10" width="15.6640625" customWidth="1"/>
    <col min="11" max="11" width="8.6640625" customWidth="1"/>
    <col min="12" max="13" width="15.6640625" customWidth="1"/>
    <col min="14" max="14" width="4.6640625" customWidth="1"/>
  </cols>
  <sheetData>
    <row r="1" spans="1:14">
      <c r="A1" s="863" t="s">
        <v>1785</v>
      </c>
      <c r="B1" s="517"/>
      <c r="C1" s="866" t="s">
        <v>1330</v>
      </c>
      <c r="D1" s="864"/>
      <c r="E1" s="944" t="s">
        <v>1787</v>
      </c>
      <c r="F1" s="3912" t="s">
        <v>1788</v>
      </c>
      <c r="G1" s="863" t="s">
        <v>1785</v>
      </c>
      <c r="H1" s="864"/>
      <c r="I1" s="864"/>
      <c r="J1" s="866" t="s">
        <v>1330</v>
      </c>
      <c r="K1" s="864"/>
      <c r="L1" s="866" t="s">
        <v>1787</v>
      </c>
      <c r="M1" s="866" t="s">
        <v>1788</v>
      </c>
      <c r="N1" s="954"/>
    </row>
    <row r="2" spans="1:14">
      <c r="A2" s="72" t="str">
        <f>'Data Sheet'!$C$25</f>
        <v xml:space="preserve">Niagara Mohawk Power Corporation </v>
      </c>
      <c r="B2" s="861"/>
      <c r="C2" s="858" t="s">
        <v>1123</v>
      </c>
      <c r="D2" s="861"/>
      <c r="E2" s="891" t="s">
        <v>1790</v>
      </c>
      <c r="F2" s="3913"/>
      <c r="G2" s="72" t="str">
        <f>'Data Sheet'!$C$25</f>
        <v xml:space="preserve">Niagara Mohawk Power Corporation </v>
      </c>
      <c r="H2" s="861"/>
      <c r="I2" s="861"/>
      <c r="J2" s="858" t="s">
        <v>1123</v>
      </c>
      <c r="K2" s="861"/>
      <c r="L2" s="871" t="s">
        <v>1790</v>
      </c>
      <c r="M2" s="858"/>
      <c r="N2" s="924"/>
    </row>
    <row r="3" spans="1:14" ht="15" customHeight="1">
      <c r="A3" s="280"/>
      <c r="B3" s="861"/>
      <c r="C3" s="858" t="s">
        <v>1124</v>
      </c>
      <c r="D3" s="861"/>
      <c r="E3" s="859" t="str">
        <f>'Data Sheet'!$C$40</f>
        <v>April 12, 2018</v>
      </c>
      <c r="F3" s="3914" t="str">
        <f>'Data Sheet'!$C$38</f>
        <v>December 31, 2017</v>
      </c>
      <c r="G3" s="280"/>
      <c r="H3" s="861"/>
      <c r="I3" s="861"/>
      <c r="J3" s="858" t="s">
        <v>1124</v>
      </c>
      <c r="K3" s="861"/>
      <c r="L3" s="937" t="str">
        <f>'Data Sheet'!$C$40</f>
        <v>April 12, 2018</v>
      </c>
      <c r="M3" s="860" t="str">
        <f>'Data Sheet'!$C$38</f>
        <v>December 31, 2017</v>
      </c>
      <c r="N3" s="924"/>
    </row>
    <row r="4" spans="1:14" ht="15" customHeight="1">
      <c r="A4" s="518" t="s">
        <v>3474</v>
      </c>
      <c r="B4" s="516"/>
      <c r="C4" s="882"/>
      <c r="D4" s="882"/>
      <c r="E4" s="882"/>
      <c r="F4" s="519"/>
      <c r="G4" s="518" t="s">
        <v>3475</v>
      </c>
      <c r="H4" s="516"/>
      <c r="I4" s="516"/>
      <c r="J4" s="882"/>
      <c r="K4" s="882"/>
      <c r="L4" s="882"/>
      <c r="M4" s="882"/>
      <c r="N4" s="955"/>
    </row>
    <row r="5" spans="1:14" ht="15.75">
      <c r="A5" s="520"/>
      <c r="B5" s="71"/>
      <c r="C5" s="862"/>
      <c r="D5" s="862"/>
      <c r="E5" s="862"/>
      <c r="F5" s="3915"/>
      <c r="G5" s="3916"/>
      <c r="H5" s="71"/>
      <c r="I5" s="71"/>
      <c r="J5" s="862"/>
      <c r="K5" s="862"/>
      <c r="L5" s="862"/>
      <c r="M5" s="862"/>
      <c r="N5" s="924"/>
    </row>
    <row r="6" spans="1:14">
      <c r="A6" s="280" t="s">
        <v>3476</v>
      </c>
      <c r="B6" s="861"/>
      <c r="C6" s="861" t="s">
        <v>3223</v>
      </c>
      <c r="D6" s="861"/>
      <c r="E6" s="861"/>
      <c r="F6" s="3917"/>
      <c r="G6" s="2367" t="s">
        <v>3224</v>
      </c>
      <c r="H6" s="861"/>
      <c r="I6" s="861"/>
      <c r="J6" s="861"/>
      <c r="K6" s="861" t="s">
        <v>3225</v>
      </c>
      <c r="L6" s="861"/>
      <c r="M6" s="861"/>
      <c r="N6" s="924"/>
    </row>
    <row r="7" spans="1:14">
      <c r="A7" s="280" t="s">
        <v>3226</v>
      </c>
      <c r="B7" s="861"/>
      <c r="C7" s="861" t="s">
        <v>3227</v>
      </c>
      <c r="D7" s="861"/>
      <c r="E7" s="861"/>
      <c r="F7" s="3917"/>
      <c r="G7" s="2367" t="s">
        <v>3228</v>
      </c>
      <c r="H7" s="861"/>
      <c r="I7" s="861"/>
      <c r="J7" s="861"/>
      <c r="K7" s="861" t="s">
        <v>3229</v>
      </c>
      <c r="L7" s="861"/>
      <c r="M7" s="861"/>
      <c r="N7" s="924"/>
    </row>
    <row r="8" spans="1:14">
      <c r="A8" s="280" t="s">
        <v>3230</v>
      </c>
      <c r="B8" s="861"/>
      <c r="C8" s="861" t="s">
        <v>2062</v>
      </c>
      <c r="D8" s="861"/>
      <c r="E8" s="861"/>
      <c r="F8" s="3917"/>
      <c r="G8" s="2367" t="s">
        <v>2063</v>
      </c>
      <c r="H8" s="861"/>
      <c r="I8" s="861"/>
      <c r="J8" s="861"/>
      <c r="K8" s="861" t="s">
        <v>2064</v>
      </c>
      <c r="L8" s="861"/>
      <c r="M8" s="861"/>
      <c r="N8" s="924"/>
    </row>
    <row r="9" spans="1:14">
      <c r="A9" s="280" t="s">
        <v>2065</v>
      </c>
      <c r="B9" s="861"/>
      <c r="C9" s="861"/>
      <c r="D9" s="861"/>
      <c r="E9" s="861"/>
      <c r="F9" s="3917"/>
      <c r="G9" s="2367"/>
      <c r="H9" s="861"/>
      <c r="I9" s="861"/>
      <c r="J9" s="861"/>
      <c r="K9" s="861" t="s">
        <v>2066</v>
      </c>
      <c r="L9" s="861"/>
      <c r="M9" s="861"/>
      <c r="N9" s="924"/>
    </row>
    <row r="10" spans="1:14">
      <c r="A10" s="280" t="s">
        <v>2067</v>
      </c>
      <c r="B10" s="861"/>
      <c r="C10" s="861"/>
      <c r="D10" s="861"/>
      <c r="E10" s="861"/>
      <c r="F10" s="3917"/>
      <c r="G10" s="2367"/>
      <c r="H10" s="861"/>
      <c r="I10" s="861"/>
      <c r="J10" s="861"/>
      <c r="K10" s="861"/>
      <c r="L10" s="861"/>
      <c r="M10" s="861"/>
      <c r="N10" s="924"/>
    </row>
    <row r="11" spans="1:14">
      <c r="A11" s="280"/>
      <c r="B11" s="861"/>
      <c r="C11" s="861"/>
      <c r="D11" s="861"/>
      <c r="E11" s="861"/>
      <c r="F11" s="3917"/>
      <c r="G11" s="2367"/>
      <c r="H11" s="861"/>
      <c r="I11" s="861"/>
      <c r="J11" s="861"/>
      <c r="K11" s="861"/>
      <c r="L11" s="861"/>
      <c r="M11" s="861"/>
      <c r="N11" s="924"/>
    </row>
    <row r="12" spans="1:14">
      <c r="A12" s="521"/>
      <c r="B12" s="956" t="s">
        <v>1769</v>
      </c>
      <c r="C12" s="956"/>
      <c r="D12" s="956"/>
      <c r="E12" s="956"/>
      <c r="F12" s="3918"/>
      <c r="G12" s="3919" t="s">
        <v>2068</v>
      </c>
      <c r="H12" s="882"/>
      <c r="I12" s="882"/>
      <c r="J12" s="957"/>
      <c r="K12" s="958" t="s">
        <v>2069</v>
      </c>
      <c r="L12" s="882"/>
      <c r="M12" s="957"/>
      <c r="N12" s="959"/>
    </row>
    <row r="13" spans="1:14">
      <c r="A13" s="522"/>
      <c r="B13" s="523" t="s">
        <v>2070</v>
      </c>
      <c r="C13" s="892" t="s">
        <v>2071</v>
      </c>
      <c r="D13" s="892" t="s">
        <v>2072</v>
      </c>
      <c r="E13" s="892" t="s">
        <v>2319</v>
      </c>
      <c r="F13" s="3920" t="s">
        <v>2073</v>
      </c>
      <c r="G13" s="3919" t="s">
        <v>2074</v>
      </c>
      <c r="H13" s="938"/>
      <c r="I13" s="525"/>
      <c r="J13" s="892"/>
      <c r="K13" s="892"/>
      <c r="L13" s="892"/>
      <c r="M13" s="526"/>
      <c r="N13" s="874"/>
    </row>
    <row r="14" spans="1:14">
      <c r="A14" s="522" t="s">
        <v>1714</v>
      </c>
      <c r="B14" s="523" t="s">
        <v>2075</v>
      </c>
      <c r="C14" s="892" t="s">
        <v>2076</v>
      </c>
      <c r="D14" s="892" t="s">
        <v>520</v>
      </c>
      <c r="E14" s="892" t="s">
        <v>2077</v>
      </c>
      <c r="F14" s="3920" t="s">
        <v>2078</v>
      </c>
      <c r="G14" s="3921"/>
      <c r="H14" s="892"/>
      <c r="I14" s="523"/>
      <c r="J14" s="892" t="s">
        <v>2079</v>
      </c>
      <c r="K14" s="892" t="s">
        <v>1824</v>
      </c>
      <c r="L14" s="892" t="s">
        <v>1826</v>
      </c>
      <c r="M14" s="527" t="s">
        <v>2073</v>
      </c>
      <c r="N14" s="874"/>
    </row>
    <row r="15" spans="1:14">
      <c r="A15" s="522" t="s">
        <v>1717</v>
      </c>
      <c r="B15" s="523" t="s">
        <v>2080</v>
      </c>
      <c r="C15" s="892" t="s">
        <v>1133</v>
      </c>
      <c r="D15" s="892" t="s">
        <v>2081</v>
      </c>
      <c r="E15" s="892" t="s">
        <v>177</v>
      </c>
      <c r="F15" s="3920" t="s">
        <v>871</v>
      </c>
      <c r="G15" s="3921" t="s">
        <v>2082</v>
      </c>
      <c r="H15" s="892" t="s">
        <v>176</v>
      </c>
      <c r="I15" s="892" t="s">
        <v>1826</v>
      </c>
      <c r="J15" s="527" t="s">
        <v>2078</v>
      </c>
      <c r="K15" s="892" t="s">
        <v>176</v>
      </c>
      <c r="L15" s="892"/>
      <c r="M15" s="527" t="s">
        <v>2078</v>
      </c>
      <c r="N15" s="874" t="s">
        <v>1714</v>
      </c>
    </row>
    <row r="16" spans="1:14">
      <c r="A16" s="522"/>
      <c r="B16" s="960"/>
      <c r="C16" s="960"/>
      <c r="D16" s="960"/>
      <c r="E16" s="892" t="s">
        <v>2083</v>
      </c>
      <c r="F16" s="3920" t="s">
        <v>548</v>
      </c>
      <c r="G16" s="3921"/>
      <c r="H16" s="892" t="s">
        <v>1717</v>
      </c>
      <c r="I16" s="892"/>
      <c r="J16" s="892"/>
      <c r="K16" s="892"/>
      <c r="L16" s="892"/>
      <c r="M16" s="892" t="s">
        <v>2501</v>
      </c>
      <c r="N16" s="874" t="s">
        <v>1717</v>
      </c>
    </row>
    <row r="17" spans="1:14">
      <c r="A17" s="522"/>
      <c r="B17" s="897" t="s">
        <v>3005</v>
      </c>
      <c r="C17" s="897" t="s">
        <v>3006</v>
      </c>
      <c r="D17" s="897" t="s">
        <v>3007</v>
      </c>
      <c r="E17" s="897" t="s">
        <v>3008</v>
      </c>
      <c r="F17" s="3920" t="s">
        <v>2334</v>
      </c>
      <c r="G17" s="3921" t="s">
        <v>2335</v>
      </c>
      <c r="H17" s="897" t="s">
        <v>2336</v>
      </c>
      <c r="I17" s="897" t="s">
        <v>2337</v>
      </c>
      <c r="J17" s="897" t="s">
        <v>2338</v>
      </c>
      <c r="K17" s="897" t="s">
        <v>2339</v>
      </c>
      <c r="L17" s="897" t="s">
        <v>2340</v>
      </c>
      <c r="M17" s="897" t="s">
        <v>2341</v>
      </c>
      <c r="N17" s="961"/>
    </row>
    <row r="18" spans="1:14">
      <c r="A18" s="528">
        <v>1</v>
      </c>
      <c r="B18" s="274" t="s">
        <v>5359</v>
      </c>
      <c r="C18" s="858"/>
      <c r="D18" s="962"/>
      <c r="E18" s="962"/>
      <c r="F18" s="3922"/>
      <c r="G18" s="3923"/>
      <c r="H18" s="963"/>
      <c r="I18" s="962"/>
      <c r="J18" s="962"/>
      <c r="K18" s="858"/>
      <c r="L18" s="962"/>
      <c r="M18" s="962"/>
      <c r="N18" s="964">
        <v>1</v>
      </c>
    </row>
    <row r="19" spans="1:14">
      <c r="A19" s="529">
        <v>2</v>
      </c>
      <c r="B19" s="274" t="s">
        <v>5352</v>
      </c>
      <c r="C19" s="858"/>
      <c r="D19" s="962"/>
      <c r="E19" s="962"/>
      <c r="F19" s="3910"/>
      <c r="G19" s="3924"/>
      <c r="H19" s="963"/>
      <c r="I19" s="962"/>
      <c r="J19" s="962"/>
      <c r="K19" s="858"/>
      <c r="L19" s="962"/>
      <c r="M19" s="962"/>
      <c r="N19" s="964">
        <v>2</v>
      </c>
    </row>
    <row r="20" spans="1:14">
      <c r="A20" s="529">
        <v>3</v>
      </c>
      <c r="B20" s="861"/>
      <c r="C20" s="858"/>
      <c r="D20" s="962"/>
      <c r="E20" s="962"/>
      <c r="F20" s="3910"/>
      <c r="G20" s="3924"/>
      <c r="H20" s="963"/>
      <c r="I20" s="962"/>
      <c r="J20" s="962"/>
      <c r="K20" s="858"/>
      <c r="L20" s="962"/>
      <c r="M20" s="962"/>
      <c r="N20" s="964">
        <v>3</v>
      </c>
    </row>
    <row r="21" spans="1:14">
      <c r="A21" s="529">
        <v>4</v>
      </c>
      <c r="B21" s="17" t="s">
        <v>6660</v>
      </c>
      <c r="C21" s="2983">
        <v>20098881</v>
      </c>
      <c r="D21" s="962"/>
      <c r="E21" s="962">
        <f>D21+C21</f>
        <v>20098881</v>
      </c>
      <c r="F21" s="3910">
        <v>-4186412</v>
      </c>
      <c r="G21" s="3924" t="s">
        <v>4758</v>
      </c>
      <c r="H21" s="963">
        <v>928</v>
      </c>
      <c r="I21" s="962">
        <v>16844466</v>
      </c>
      <c r="J21" s="962"/>
      <c r="K21" s="858"/>
      <c r="L21" s="962"/>
      <c r="M21" s="962">
        <v>-822471</v>
      </c>
      <c r="N21" s="964">
        <v>4</v>
      </c>
    </row>
    <row r="22" spans="1:14">
      <c r="A22" s="529">
        <v>5</v>
      </c>
      <c r="B22" s="17" t="s">
        <v>6661</v>
      </c>
      <c r="C22" s="858"/>
      <c r="D22" s="962"/>
      <c r="E22" s="962"/>
      <c r="F22" s="3910"/>
      <c r="G22" s="3924" t="s">
        <v>5118</v>
      </c>
      <c r="H22" s="963">
        <v>928</v>
      </c>
      <c r="I22" s="962">
        <v>3254415</v>
      </c>
      <c r="J22" s="962"/>
      <c r="K22" s="858"/>
      <c r="L22" s="962"/>
      <c r="M22" s="962"/>
      <c r="N22" s="964">
        <v>5</v>
      </c>
    </row>
    <row r="23" spans="1:14">
      <c r="A23" s="529">
        <v>6</v>
      </c>
      <c r="B23" s="861"/>
      <c r="C23" s="858"/>
      <c r="D23" s="962"/>
      <c r="E23" s="962"/>
      <c r="F23" s="3910"/>
      <c r="G23" s="3924"/>
      <c r="H23" s="963"/>
      <c r="I23" s="962"/>
      <c r="J23" s="962"/>
      <c r="K23" s="858"/>
      <c r="L23" s="962"/>
      <c r="M23" s="962"/>
      <c r="N23" s="964">
        <v>6</v>
      </c>
    </row>
    <row r="24" spans="1:14">
      <c r="A24" s="529">
        <v>7</v>
      </c>
      <c r="B24" s="861" t="s">
        <v>6506</v>
      </c>
      <c r="C24" s="858"/>
      <c r="D24" s="962"/>
      <c r="E24" s="962"/>
      <c r="F24" s="3910"/>
      <c r="G24" s="3924"/>
      <c r="H24" s="963"/>
      <c r="I24" s="962"/>
      <c r="J24" s="962"/>
      <c r="K24" s="858"/>
      <c r="L24" s="962"/>
      <c r="M24" s="962">
        <v>1353665</v>
      </c>
      <c r="N24" s="964">
        <v>7</v>
      </c>
    </row>
    <row r="25" spans="1:14">
      <c r="A25" s="529">
        <v>8</v>
      </c>
      <c r="B25" s="861"/>
      <c r="C25" s="858"/>
      <c r="D25" s="962"/>
      <c r="E25" s="962"/>
      <c r="F25" s="3910"/>
      <c r="G25" s="3924"/>
      <c r="H25" s="963"/>
      <c r="I25" s="962"/>
      <c r="J25" s="962"/>
      <c r="K25" s="858"/>
      <c r="L25" s="962"/>
      <c r="M25" s="962"/>
      <c r="N25" s="964">
        <v>8</v>
      </c>
    </row>
    <row r="26" spans="1:14">
      <c r="A26" s="529">
        <v>9</v>
      </c>
      <c r="B26" s="861" t="s">
        <v>5114</v>
      </c>
      <c r="C26" s="858"/>
      <c r="D26" s="962"/>
      <c r="E26" s="962"/>
      <c r="F26" s="3910"/>
      <c r="G26" s="3924"/>
      <c r="H26" s="963"/>
      <c r="I26" s="962"/>
      <c r="J26" s="962"/>
      <c r="K26" s="858"/>
      <c r="L26" s="962"/>
      <c r="M26" s="962"/>
      <c r="N26" s="964">
        <v>9</v>
      </c>
    </row>
    <row r="27" spans="1:14">
      <c r="A27" s="529">
        <v>10</v>
      </c>
      <c r="B27" s="861"/>
      <c r="C27" s="858"/>
      <c r="D27" s="962"/>
      <c r="E27" s="962"/>
      <c r="F27" s="3910"/>
      <c r="G27" s="3924"/>
      <c r="H27" s="963"/>
      <c r="I27" s="962"/>
      <c r="J27" s="962"/>
      <c r="K27" s="858"/>
      <c r="L27" s="962"/>
      <c r="M27" s="962"/>
      <c r="N27" s="964">
        <v>10</v>
      </c>
    </row>
    <row r="28" spans="1:14">
      <c r="A28" s="529">
        <v>11</v>
      </c>
      <c r="B28" s="17" t="s">
        <v>5360</v>
      </c>
      <c r="C28" s="858"/>
      <c r="D28" s="962">
        <v>6032826</v>
      </c>
      <c r="E28" s="962">
        <f>D28+C28</f>
        <v>6032826</v>
      </c>
      <c r="F28" s="3910"/>
      <c r="G28" s="3924" t="s">
        <v>4758</v>
      </c>
      <c r="H28" s="963">
        <v>928</v>
      </c>
      <c r="I28" s="962">
        <v>5284995</v>
      </c>
      <c r="J28" s="962"/>
      <c r="K28" s="858"/>
      <c r="L28" s="962"/>
      <c r="M28" s="962"/>
      <c r="N28" s="964">
        <v>11</v>
      </c>
    </row>
    <row r="29" spans="1:14">
      <c r="A29" s="529">
        <v>12</v>
      </c>
      <c r="B29" s="861" t="s">
        <v>5115</v>
      </c>
      <c r="C29" s="858"/>
      <c r="D29" s="962"/>
      <c r="E29" s="962"/>
      <c r="F29" s="3910"/>
      <c r="G29" s="3924" t="s">
        <v>5118</v>
      </c>
      <c r="H29" s="858">
        <v>928</v>
      </c>
      <c r="I29" s="962">
        <v>747831</v>
      </c>
      <c r="J29" s="962"/>
      <c r="K29" s="858"/>
      <c r="L29" s="962"/>
      <c r="M29" s="962"/>
      <c r="N29" s="964">
        <v>12</v>
      </c>
    </row>
    <row r="30" spans="1:14">
      <c r="A30" s="529">
        <v>13</v>
      </c>
      <c r="B30" s="861" t="s">
        <v>5116</v>
      </c>
      <c r="C30" s="858"/>
      <c r="D30" s="962"/>
      <c r="E30" s="962"/>
      <c r="F30" s="3910"/>
      <c r="G30" s="2367"/>
      <c r="H30" s="858"/>
      <c r="I30" s="962"/>
      <c r="J30" s="962"/>
      <c r="K30" s="858"/>
      <c r="L30" s="962"/>
      <c r="M30" s="962"/>
      <c r="N30" s="964">
        <v>13</v>
      </c>
    </row>
    <row r="31" spans="1:14">
      <c r="A31" s="529">
        <v>14</v>
      </c>
      <c r="B31" s="861" t="s">
        <v>5117</v>
      </c>
      <c r="C31" s="858"/>
      <c r="D31" s="962"/>
      <c r="E31" s="962"/>
      <c r="F31" s="3910"/>
      <c r="G31" s="2367"/>
      <c r="H31" s="858"/>
      <c r="I31" s="962"/>
      <c r="J31" s="962"/>
      <c r="K31" s="858"/>
      <c r="L31" s="962"/>
      <c r="M31" s="962"/>
      <c r="N31" s="964">
        <v>14</v>
      </c>
    </row>
    <row r="32" spans="1:14">
      <c r="A32" s="529">
        <v>15</v>
      </c>
      <c r="B32" s="2405"/>
      <c r="C32" s="3928"/>
      <c r="D32" s="3927"/>
      <c r="E32" s="3927"/>
      <c r="F32" s="3910"/>
      <c r="G32" s="2367"/>
      <c r="H32" s="858"/>
      <c r="I32" s="962"/>
      <c r="J32" s="962"/>
      <c r="K32" s="858"/>
      <c r="L32" s="962"/>
      <c r="M32" s="962"/>
      <c r="N32" s="964">
        <v>15</v>
      </c>
    </row>
    <row r="33" spans="1:14">
      <c r="A33" s="529">
        <v>16</v>
      </c>
      <c r="B33" s="2405"/>
      <c r="C33" s="3928"/>
      <c r="D33" s="3927"/>
      <c r="E33" s="3927"/>
      <c r="F33" s="3910"/>
      <c r="G33" s="2367"/>
      <c r="H33" s="858"/>
      <c r="I33" s="3927"/>
      <c r="J33" s="3927"/>
      <c r="K33" s="3928"/>
      <c r="L33" s="3927"/>
      <c r="M33" s="3927"/>
      <c r="N33" s="964">
        <v>16</v>
      </c>
    </row>
    <row r="34" spans="1:14">
      <c r="A34" s="529">
        <v>17</v>
      </c>
      <c r="B34" s="2405"/>
      <c r="C34" s="3928"/>
      <c r="D34" s="3927"/>
      <c r="E34" s="3927"/>
      <c r="F34" s="3910"/>
      <c r="G34" s="2367"/>
      <c r="H34" s="858"/>
      <c r="I34" s="3927"/>
      <c r="J34" s="3927"/>
      <c r="K34" s="3928"/>
      <c r="L34" s="3927"/>
      <c r="M34" s="3927"/>
      <c r="N34" s="964">
        <v>17</v>
      </c>
    </row>
    <row r="35" spans="1:14">
      <c r="A35" s="529">
        <v>18</v>
      </c>
      <c r="B35" s="2405"/>
      <c r="C35" s="3928"/>
      <c r="D35" s="3927"/>
      <c r="E35" s="3927"/>
      <c r="F35" s="3910"/>
      <c r="G35" s="2367"/>
      <c r="H35" s="858"/>
      <c r="I35" s="3927"/>
      <c r="J35" s="3927"/>
      <c r="K35" s="3928"/>
      <c r="L35" s="3927"/>
      <c r="M35" s="3927"/>
      <c r="N35" s="964">
        <v>18</v>
      </c>
    </row>
    <row r="36" spans="1:14">
      <c r="A36" s="529">
        <v>19</v>
      </c>
      <c r="B36" s="2405"/>
      <c r="C36" s="3930"/>
      <c r="D36" s="3929"/>
      <c r="E36" s="3929"/>
      <c r="F36" s="3910"/>
      <c r="G36" s="2367"/>
      <c r="H36" s="858"/>
      <c r="I36" s="3929"/>
      <c r="J36" s="3929"/>
      <c r="K36" s="3928"/>
      <c r="L36" s="3929"/>
      <c r="M36" s="3929"/>
      <c r="N36" s="964">
        <v>19</v>
      </c>
    </row>
    <row r="37" spans="1:14">
      <c r="A37" s="529">
        <v>20</v>
      </c>
      <c r="B37" s="3931"/>
      <c r="C37" s="3928"/>
      <c r="D37" s="3927"/>
      <c r="E37" s="3927"/>
      <c r="F37" s="3910"/>
      <c r="G37" s="2367"/>
      <c r="H37" s="858"/>
      <c r="I37" s="3927"/>
      <c r="J37" s="3927"/>
      <c r="K37" s="3928"/>
      <c r="L37" s="3927"/>
      <c r="M37" s="3927"/>
      <c r="N37" s="964">
        <v>20</v>
      </c>
    </row>
    <row r="38" spans="1:14">
      <c r="A38" s="529">
        <v>21</v>
      </c>
      <c r="B38" s="2405"/>
      <c r="C38" s="3928"/>
      <c r="D38" s="3927"/>
      <c r="E38" s="3927"/>
      <c r="F38" s="3910"/>
      <c r="G38" s="2367"/>
      <c r="H38" s="858"/>
      <c r="I38" s="3927"/>
      <c r="J38" s="3927"/>
      <c r="K38" s="3928"/>
      <c r="L38" s="3927"/>
      <c r="M38" s="3927"/>
      <c r="N38" s="964">
        <v>21</v>
      </c>
    </row>
    <row r="39" spans="1:14">
      <c r="A39" s="529">
        <v>22</v>
      </c>
      <c r="B39" s="2405"/>
      <c r="C39" s="3928"/>
      <c r="D39" s="3927"/>
      <c r="E39" s="3927"/>
      <c r="F39" s="3910"/>
      <c r="G39" s="2367"/>
      <c r="H39" s="858"/>
      <c r="I39" s="3927"/>
      <c r="J39" s="3927"/>
      <c r="K39" s="3928"/>
      <c r="L39" s="3927"/>
      <c r="M39" s="3927"/>
      <c r="N39" s="964">
        <v>22</v>
      </c>
    </row>
    <row r="40" spans="1:14">
      <c r="A40" s="529">
        <v>23</v>
      </c>
      <c r="B40" s="2405"/>
      <c r="C40" s="3928"/>
      <c r="D40" s="3927"/>
      <c r="E40" s="3927"/>
      <c r="F40" s="3910"/>
      <c r="G40" s="2367"/>
      <c r="H40" s="858"/>
      <c r="I40" s="3927"/>
      <c r="J40" s="3927"/>
      <c r="K40" s="3928"/>
      <c r="L40" s="3927"/>
      <c r="M40" s="3927"/>
      <c r="N40" s="964">
        <v>23</v>
      </c>
    </row>
    <row r="41" spans="1:14">
      <c r="A41" s="529">
        <v>24</v>
      </c>
      <c r="B41" s="2405"/>
      <c r="C41" s="3928"/>
      <c r="D41" s="3927"/>
      <c r="E41" s="3927"/>
      <c r="F41" s="3910"/>
      <c r="G41" s="2367"/>
      <c r="H41" s="858"/>
      <c r="I41" s="3927"/>
      <c r="J41" s="3927"/>
      <c r="K41" s="3928"/>
      <c r="L41" s="3927"/>
      <c r="M41" s="3927"/>
      <c r="N41" s="964">
        <v>24</v>
      </c>
    </row>
    <row r="42" spans="1:14">
      <c r="A42" s="529">
        <v>25</v>
      </c>
      <c r="B42" s="861"/>
      <c r="C42" s="858"/>
      <c r="D42" s="962"/>
      <c r="E42" s="962"/>
      <c r="F42" s="3910"/>
      <c r="G42" s="2367"/>
      <c r="H42" s="858"/>
      <c r="I42" s="3927"/>
      <c r="J42" s="3927"/>
      <c r="K42" s="3928"/>
      <c r="L42" s="3927"/>
      <c r="M42" s="3927"/>
      <c r="N42" s="964">
        <v>25</v>
      </c>
    </row>
    <row r="43" spans="1:14">
      <c r="A43" s="529">
        <v>26</v>
      </c>
      <c r="B43" s="861"/>
      <c r="C43" s="858"/>
      <c r="D43" s="962"/>
      <c r="E43" s="962"/>
      <c r="F43" s="3910"/>
      <c r="G43" s="2367"/>
      <c r="H43" s="858"/>
      <c r="I43" s="962"/>
      <c r="J43" s="962"/>
      <c r="K43" s="858"/>
      <c r="L43" s="962"/>
      <c r="M43" s="962"/>
      <c r="N43" s="964">
        <v>26</v>
      </c>
    </row>
    <row r="44" spans="1:14">
      <c r="A44" s="529">
        <v>27</v>
      </c>
      <c r="B44" s="861"/>
      <c r="C44" s="858"/>
      <c r="D44" s="962"/>
      <c r="E44" s="962"/>
      <c r="F44" s="3910"/>
      <c r="G44" s="2367"/>
      <c r="H44" s="858"/>
      <c r="I44" s="962"/>
      <c r="J44" s="962"/>
      <c r="K44" s="858"/>
      <c r="L44" s="962"/>
      <c r="M44" s="962"/>
      <c r="N44" s="964">
        <v>27</v>
      </c>
    </row>
    <row r="45" spans="1:14">
      <c r="A45" s="529">
        <v>28</v>
      </c>
      <c r="B45" s="861"/>
      <c r="C45" s="858"/>
      <c r="D45" s="962"/>
      <c r="E45" s="962"/>
      <c r="F45" s="3910"/>
      <c r="G45" s="2367"/>
      <c r="H45" s="858"/>
      <c r="I45" s="962"/>
      <c r="J45" s="962"/>
      <c r="K45" s="858"/>
      <c r="L45" s="962"/>
      <c r="M45" s="962"/>
      <c r="N45" s="964">
        <v>28</v>
      </c>
    </row>
    <row r="46" spans="1:14">
      <c r="A46" s="529">
        <v>29</v>
      </c>
      <c r="B46" s="861"/>
      <c r="C46" s="858"/>
      <c r="D46" s="962"/>
      <c r="E46" s="962"/>
      <c r="F46" s="3910"/>
      <c r="G46" s="2367"/>
      <c r="H46" s="858"/>
      <c r="I46" s="962"/>
      <c r="J46" s="962"/>
      <c r="K46" s="858"/>
      <c r="L46" s="962"/>
      <c r="M46" s="962"/>
      <c r="N46" s="964">
        <v>29</v>
      </c>
    </row>
    <row r="47" spans="1:14">
      <c r="A47" s="529">
        <v>30</v>
      </c>
      <c r="B47" s="861"/>
      <c r="C47" s="858"/>
      <c r="D47" s="962"/>
      <c r="E47" s="962"/>
      <c r="F47" s="3910"/>
      <c r="G47" s="2367"/>
      <c r="H47" s="858"/>
      <c r="I47" s="962"/>
      <c r="J47" s="962"/>
      <c r="K47" s="858"/>
      <c r="L47" s="962"/>
      <c r="M47" s="962"/>
      <c r="N47" s="964">
        <v>30</v>
      </c>
    </row>
    <row r="48" spans="1:14">
      <c r="A48" s="529">
        <v>31</v>
      </c>
      <c r="B48" s="861"/>
      <c r="C48" s="530"/>
      <c r="D48" s="531"/>
      <c r="E48" s="531"/>
      <c r="F48" s="3910"/>
      <c r="G48" s="2367"/>
      <c r="H48" s="858"/>
      <c r="I48" s="531"/>
      <c r="J48" s="531"/>
      <c r="K48" s="858"/>
      <c r="L48" s="531"/>
      <c r="M48" s="531"/>
      <c r="N48" s="964">
        <v>31</v>
      </c>
    </row>
    <row r="49" spans="1:14">
      <c r="A49" s="529">
        <v>32</v>
      </c>
      <c r="B49" s="905"/>
      <c r="C49" s="858"/>
      <c r="D49" s="962"/>
      <c r="E49" s="962"/>
      <c r="F49" s="3910"/>
      <c r="G49" s="2367"/>
      <c r="H49" s="858"/>
      <c r="I49" s="962"/>
      <c r="J49" s="962"/>
      <c r="K49" s="858"/>
      <c r="L49" s="962"/>
      <c r="M49" s="962"/>
      <c r="N49" s="964">
        <v>32</v>
      </c>
    </row>
    <row r="50" spans="1:14">
      <c r="A50" s="529">
        <v>33</v>
      </c>
      <c r="B50" s="861"/>
      <c r="C50" s="858"/>
      <c r="D50" s="962"/>
      <c r="E50" s="962"/>
      <c r="F50" s="3910"/>
      <c r="G50" s="2367"/>
      <c r="H50" s="858"/>
      <c r="I50" s="962"/>
      <c r="J50" s="962"/>
      <c r="K50" s="858"/>
      <c r="L50" s="962"/>
      <c r="M50" s="962"/>
      <c r="N50" s="964">
        <v>33</v>
      </c>
    </row>
    <row r="51" spans="1:14">
      <c r="A51" s="529">
        <v>34</v>
      </c>
      <c r="B51" s="861"/>
      <c r="C51" s="858"/>
      <c r="D51" s="962"/>
      <c r="E51" s="962"/>
      <c r="F51" s="3910"/>
      <c r="G51" s="2367"/>
      <c r="H51" s="858"/>
      <c r="I51" s="962"/>
      <c r="J51" s="962"/>
      <c r="K51" s="858"/>
      <c r="L51" s="962"/>
      <c r="M51" s="962"/>
      <c r="N51" s="964">
        <v>34</v>
      </c>
    </row>
    <row r="52" spans="1:14">
      <c r="A52" s="529">
        <v>35</v>
      </c>
      <c r="B52" s="861"/>
      <c r="C52" s="858"/>
      <c r="D52" s="962"/>
      <c r="E52" s="962"/>
      <c r="F52" s="3910"/>
      <c r="G52" s="2367"/>
      <c r="H52" s="858"/>
      <c r="I52" s="962"/>
      <c r="J52" s="962"/>
      <c r="K52" s="858"/>
      <c r="L52" s="962"/>
      <c r="M52" s="962"/>
      <c r="N52" s="964">
        <v>35</v>
      </c>
    </row>
    <row r="53" spans="1:14">
      <c r="A53" s="529">
        <v>36</v>
      </c>
      <c r="B53" s="861"/>
      <c r="C53" s="858"/>
      <c r="D53" s="962"/>
      <c r="E53" s="962"/>
      <c r="F53" s="3910"/>
      <c r="G53" s="2367"/>
      <c r="H53" s="858"/>
      <c r="I53" s="962"/>
      <c r="J53" s="962"/>
      <c r="K53" s="858"/>
      <c r="L53" s="962"/>
      <c r="M53" s="962"/>
      <c r="N53" s="964">
        <v>36</v>
      </c>
    </row>
    <row r="54" spans="1:14">
      <c r="A54" s="529">
        <v>37</v>
      </c>
      <c r="B54" s="861"/>
      <c r="C54" s="858"/>
      <c r="D54" s="962"/>
      <c r="E54" s="962"/>
      <c r="F54" s="3910"/>
      <c r="G54" s="2367"/>
      <c r="H54" s="858"/>
      <c r="I54" s="962"/>
      <c r="J54" s="962"/>
      <c r="K54" s="858"/>
      <c r="L54" s="962"/>
      <c r="M54" s="962"/>
      <c r="N54" s="964">
        <v>37</v>
      </c>
    </row>
    <row r="55" spans="1:14">
      <c r="A55" s="529">
        <v>38</v>
      </c>
      <c r="B55" s="861"/>
      <c r="C55" s="858"/>
      <c r="D55" s="962"/>
      <c r="E55" s="962"/>
      <c r="F55" s="3910"/>
      <c r="G55" s="2367"/>
      <c r="H55" s="858"/>
      <c r="I55" s="962"/>
      <c r="J55" s="962"/>
      <c r="K55" s="858"/>
      <c r="L55" s="962"/>
      <c r="M55" s="962"/>
      <c r="N55" s="964">
        <v>38</v>
      </c>
    </row>
    <row r="56" spans="1:14">
      <c r="A56" s="529">
        <v>39</v>
      </c>
      <c r="B56" s="861"/>
      <c r="C56" s="858"/>
      <c r="D56" s="962"/>
      <c r="E56" s="962"/>
      <c r="F56" s="3910"/>
      <c r="G56" s="2367"/>
      <c r="H56" s="858"/>
      <c r="I56" s="962"/>
      <c r="J56" s="962"/>
      <c r="K56" s="858"/>
      <c r="L56" s="962"/>
      <c r="M56" s="962"/>
      <c r="N56" s="964">
        <v>39</v>
      </c>
    </row>
    <row r="57" spans="1:14">
      <c r="A57" s="529">
        <v>40</v>
      </c>
      <c r="B57" s="861"/>
      <c r="C57" s="858"/>
      <c r="D57" s="962"/>
      <c r="E57" s="962"/>
      <c r="F57" s="3910"/>
      <c r="G57" s="2367"/>
      <c r="H57" s="858"/>
      <c r="I57" s="962"/>
      <c r="J57" s="962"/>
      <c r="K57" s="858"/>
      <c r="L57" s="962"/>
      <c r="M57" s="962"/>
      <c r="N57" s="964">
        <v>40</v>
      </c>
    </row>
    <row r="58" spans="1:14">
      <c r="A58" s="529">
        <v>41</v>
      </c>
      <c r="B58" s="861"/>
      <c r="C58" s="858"/>
      <c r="D58" s="962"/>
      <c r="E58" s="962"/>
      <c r="F58" s="3910"/>
      <c r="G58" s="2367"/>
      <c r="H58" s="858"/>
      <c r="I58" s="962"/>
      <c r="J58" s="962"/>
      <c r="K58" s="858"/>
      <c r="L58" s="962"/>
      <c r="M58" s="962"/>
      <c r="N58" s="964">
        <v>41</v>
      </c>
    </row>
    <row r="59" spans="1:14">
      <c r="A59" s="529">
        <v>42</v>
      </c>
      <c r="B59" s="861"/>
      <c r="C59" s="858"/>
      <c r="D59" s="962"/>
      <c r="E59" s="962"/>
      <c r="F59" s="3910"/>
      <c r="G59" s="2367"/>
      <c r="H59" s="858"/>
      <c r="I59" s="962"/>
      <c r="J59" s="962"/>
      <c r="K59" s="858"/>
      <c r="L59" s="962"/>
      <c r="M59" s="962"/>
      <c r="N59" s="964">
        <v>42</v>
      </c>
    </row>
    <row r="60" spans="1:14">
      <c r="A60" s="529">
        <v>43</v>
      </c>
      <c r="B60" s="861"/>
      <c r="C60" s="858"/>
      <c r="D60" s="962"/>
      <c r="E60" s="962"/>
      <c r="F60" s="3910"/>
      <c r="G60" s="2367"/>
      <c r="H60" s="858"/>
      <c r="I60" s="962"/>
      <c r="J60" s="962"/>
      <c r="K60" s="858"/>
      <c r="L60" s="962"/>
      <c r="M60" s="962"/>
      <c r="N60" s="964">
        <v>43</v>
      </c>
    </row>
    <row r="61" spans="1:14">
      <c r="A61" s="529">
        <v>44</v>
      </c>
      <c r="B61" s="861"/>
      <c r="C61" s="858"/>
      <c r="D61" s="962"/>
      <c r="E61" s="962"/>
      <c r="F61" s="3910"/>
      <c r="G61" s="2367"/>
      <c r="H61" s="858"/>
      <c r="I61" s="962"/>
      <c r="J61" s="962"/>
      <c r="K61" s="858"/>
      <c r="L61" s="962"/>
      <c r="M61" s="962"/>
      <c r="N61" s="964">
        <v>44</v>
      </c>
    </row>
    <row r="62" spans="1:14">
      <c r="A62" s="890">
        <v>45</v>
      </c>
      <c r="B62" s="861"/>
      <c r="C62" s="532"/>
      <c r="D62" s="533"/>
      <c r="E62" s="533"/>
      <c r="F62" s="3925"/>
      <c r="G62" s="3926"/>
      <c r="H62" s="858"/>
      <c r="I62" s="533"/>
      <c r="J62" s="533"/>
      <c r="K62" s="858"/>
      <c r="L62" s="533"/>
      <c r="M62" s="533"/>
      <c r="N62" s="964">
        <v>45</v>
      </c>
    </row>
    <row r="63" spans="1:14" ht="15.75" thickBot="1">
      <c r="A63" s="534">
        <v>46</v>
      </c>
      <c r="B63" s="535" t="s">
        <v>172</v>
      </c>
      <c r="C63" s="536">
        <f>SUM(C18:C62)</f>
        <v>20098881</v>
      </c>
      <c r="D63" s="536">
        <f>SUM(D18:D62)</f>
        <v>6032826</v>
      </c>
      <c r="E63" s="536">
        <f>SUM(E18:E62)</f>
        <v>26131707</v>
      </c>
      <c r="F63" s="537">
        <f>SUM(F18:F62)</f>
        <v>-4186412</v>
      </c>
      <c r="G63" s="538"/>
      <c r="H63" s="539"/>
      <c r="I63" s="536">
        <f>SUM(I18:I62)</f>
        <v>26131707</v>
      </c>
      <c r="J63" s="3421">
        <f>SUM(J18:J62)</f>
        <v>0</v>
      </c>
      <c r="K63" s="539"/>
      <c r="L63" s="536">
        <f>SUM(L18:L62)</f>
        <v>0</v>
      </c>
      <c r="M63" s="536">
        <f>SUM(M18:M62)</f>
        <v>531194</v>
      </c>
      <c r="N63" s="965">
        <v>46</v>
      </c>
    </row>
    <row r="64" spans="1:14" ht="15.75">
      <c r="A64" s="99" t="s">
        <v>2084</v>
      </c>
      <c r="B64" s="861"/>
      <c r="C64" s="99"/>
      <c r="D64" s="861"/>
      <c r="E64" s="861"/>
      <c r="F64" s="861"/>
      <c r="G64" s="99" t="str">
        <f>A64</f>
        <v>FERC FORM NO. 1 (ED. 12-96) NYPSC Modified-96</v>
      </c>
      <c r="H64" s="861"/>
      <c r="I64" s="99"/>
      <c r="J64" s="99"/>
    </row>
    <row r="65" spans="1:14">
      <c r="A65" s="862" t="s">
        <v>2085</v>
      </c>
      <c r="B65" s="862"/>
      <c r="C65" s="862"/>
      <c r="D65" s="862"/>
      <c r="E65" s="862"/>
      <c r="F65" s="862"/>
      <c r="G65" s="862" t="s">
        <v>2086</v>
      </c>
      <c r="H65" s="862"/>
      <c r="I65" s="862"/>
      <c r="J65" s="862"/>
      <c r="K65" s="862"/>
      <c r="L65" s="862"/>
      <c r="M65" s="862"/>
      <c r="N65" s="862"/>
    </row>
  </sheetData>
  <printOptions horizontalCentered="1" verticalCentered="1"/>
  <pageMargins left="0.25" right="0.25" top="0.25" bottom="0.25" header="0" footer="0"/>
  <pageSetup scale="75" fitToWidth="2" orientation="portrait" horizontalDpi="300" verticalDpi="300" r:id="rId1"/>
  <headerFooter alignWithMargins="0"/>
  <colBreaks count="1" manualBreakCount="1">
    <brk id="6"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M194"/>
  <sheetViews>
    <sheetView defaultGridColor="0" view="pageBreakPreview" colorId="22" zoomScale="80" zoomScaleNormal="80" zoomScaleSheetLayoutView="80" workbookViewId="0">
      <selection activeCell="M27" sqref="M27"/>
    </sheetView>
  </sheetViews>
  <sheetFormatPr defaultColWidth="9.6640625" defaultRowHeight="15"/>
  <cols>
    <col min="1" max="1" width="4.6640625" style="1524" customWidth="1"/>
    <col min="2" max="2" width="25.6640625" style="1524" customWidth="1"/>
    <col min="3" max="4" width="24.6640625" style="1524" customWidth="1"/>
    <col min="5" max="5" width="27.21875" style="1524" customWidth="1"/>
    <col min="6" max="6" width="1.6640625" style="1524" customWidth="1"/>
    <col min="7" max="7" width="27.77734375" style="1524" customWidth="1"/>
    <col min="8" max="8" width="26.44140625" style="1524" customWidth="1"/>
    <col min="9" max="9" width="9.6640625" style="1524"/>
    <col min="10" max="10" width="25.6640625" style="1524" customWidth="1"/>
    <col min="11" max="11" width="15.6640625" style="1524" customWidth="1"/>
    <col min="12" max="12" width="4.6640625" style="1524" customWidth="1"/>
    <col min="13" max="16384" width="9.6640625" style="1524"/>
  </cols>
  <sheetData>
    <row r="1" spans="1:12">
      <c r="A1" s="2191" t="s">
        <v>1785</v>
      </c>
      <c r="B1" s="2192"/>
      <c r="C1" s="2284" t="s">
        <v>1330</v>
      </c>
      <c r="D1" s="2285" t="s">
        <v>1787</v>
      </c>
      <c r="E1" s="2286" t="s">
        <v>1788</v>
      </c>
      <c r="F1" s="2191" t="s">
        <v>1785</v>
      </c>
      <c r="G1" s="2192"/>
      <c r="H1" s="2284" t="s">
        <v>1330</v>
      </c>
      <c r="I1" s="2287"/>
      <c r="J1" s="2285" t="s">
        <v>1787</v>
      </c>
      <c r="K1" s="2288" t="s">
        <v>1788</v>
      </c>
      <c r="L1" s="2289"/>
    </row>
    <row r="2" spans="1:12">
      <c r="A2" s="1480" t="str">
        <f>'Data Sheet'!$C$25</f>
        <v xml:space="preserve">Niagara Mohawk Power Corporation </v>
      </c>
      <c r="B2" s="2154"/>
      <c r="C2" s="2170" t="s">
        <v>1123</v>
      </c>
      <c r="D2" s="2290" t="s">
        <v>1790</v>
      </c>
      <c r="E2" s="2291"/>
      <c r="F2" s="1480" t="str">
        <f>'Data Sheet'!$C$25</f>
        <v xml:space="preserve">Niagara Mohawk Power Corporation </v>
      </c>
      <c r="G2" s="2154"/>
      <c r="H2" s="2170" t="s">
        <v>1123</v>
      </c>
      <c r="I2" s="2154"/>
      <c r="J2" s="2290" t="s">
        <v>1790</v>
      </c>
      <c r="K2" s="2170"/>
      <c r="L2" s="2276"/>
    </row>
    <row r="3" spans="1:12" ht="15" customHeight="1" thickBot="1">
      <c r="A3" s="2277"/>
      <c r="B3" s="2278"/>
      <c r="C3" s="2277" t="s">
        <v>1124</v>
      </c>
      <c r="D3" s="2292" t="str">
        <f>'Data Sheet'!$C$40</f>
        <v>April 12, 2018</v>
      </c>
      <c r="E3" s="2293" t="str">
        <f>'Data Sheet'!$C$38</f>
        <v>December 31, 2017</v>
      </c>
      <c r="F3" s="2277"/>
      <c r="G3" s="2278"/>
      <c r="H3" s="2277" t="s">
        <v>1124</v>
      </c>
      <c r="I3" s="2278"/>
      <c r="J3" s="2292" t="str">
        <f>'Data Sheet'!$C$40</f>
        <v>April 12, 2018</v>
      </c>
      <c r="K3" s="2294" t="str">
        <f>'Data Sheet'!$C$38</f>
        <v>December 31, 2017</v>
      </c>
      <c r="L3" s="2248"/>
    </row>
    <row r="4" spans="1:12" ht="15" customHeight="1" thickBot="1">
      <c r="A4" s="2295" t="s">
        <v>2087</v>
      </c>
      <c r="B4" s="2296"/>
      <c r="C4" s="2297"/>
      <c r="D4" s="2297"/>
      <c r="E4" s="2298"/>
      <c r="F4" s="2295" t="s">
        <v>2088</v>
      </c>
      <c r="G4" s="2296"/>
      <c r="H4" s="2296"/>
      <c r="I4" s="2297"/>
      <c r="J4" s="2297"/>
      <c r="K4" s="2299"/>
      <c r="L4" s="2300"/>
    </row>
    <row r="5" spans="1:12" ht="15.75">
      <c r="A5" s="1520"/>
      <c r="B5" s="1521"/>
      <c r="C5" s="2155"/>
      <c r="D5" s="2155"/>
      <c r="E5" s="2248"/>
      <c r="F5" s="1520"/>
      <c r="G5" s="1521"/>
      <c r="H5" s="1521"/>
      <c r="I5" s="2155"/>
      <c r="J5" s="2155"/>
      <c r="K5" s="2155"/>
      <c r="L5" s="2276"/>
    </row>
    <row r="6" spans="1:12">
      <c r="A6" s="2170" t="s">
        <v>2089</v>
      </c>
      <c r="B6" s="2154"/>
      <c r="C6" s="2154"/>
      <c r="D6" s="2154" t="s">
        <v>2090</v>
      </c>
      <c r="E6" s="2276"/>
      <c r="F6" s="2170" t="s">
        <v>3798</v>
      </c>
      <c r="G6" s="2154"/>
      <c r="H6" s="2154"/>
      <c r="I6" s="2154" t="s">
        <v>2092</v>
      </c>
      <c r="J6" s="2154"/>
      <c r="K6" s="2154"/>
      <c r="L6" s="2276"/>
    </row>
    <row r="7" spans="1:12">
      <c r="A7" s="2170" t="s">
        <v>2093</v>
      </c>
      <c r="B7" s="2154"/>
      <c r="C7" s="2154"/>
      <c r="D7" s="2154" t="s">
        <v>2094</v>
      </c>
      <c r="E7" s="2276"/>
      <c r="F7" s="2170" t="s">
        <v>3800</v>
      </c>
      <c r="G7" s="2154"/>
      <c r="H7" s="2154"/>
      <c r="I7" s="2154" t="s">
        <v>2096</v>
      </c>
      <c r="J7" s="2154"/>
      <c r="K7" s="2154"/>
      <c r="L7" s="2276"/>
    </row>
    <row r="8" spans="1:12">
      <c r="A8" s="2170" t="s">
        <v>2097</v>
      </c>
      <c r="B8" s="2154"/>
      <c r="C8" s="2154"/>
      <c r="D8" s="2154" t="s">
        <v>2098</v>
      </c>
      <c r="E8" s="2276"/>
      <c r="F8" s="2170" t="s">
        <v>2091</v>
      </c>
      <c r="G8" s="2154"/>
      <c r="H8" s="2154"/>
      <c r="I8" s="2154" t="s">
        <v>2100</v>
      </c>
      <c r="J8" s="2154"/>
      <c r="K8" s="2154"/>
      <c r="L8" s="2276"/>
    </row>
    <row r="9" spans="1:12">
      <c r="A9" s="2170" t="s">
        <v>2101</v>
      </c>
      <c r="B9" s="2154"/>
      <c r="C9" s="2154"/>
      <c r="D9" s="2154" t="s">
        <v>2102</v>
      </c>
      <c r="E9" s="2276"/>
      <c r="F9" s="2170" t="s">
        <v>2095</v>
      </c>
      <c r="G9" s="2154"/>
      <c r="H9" s="2154"/>
      <c r="I9" s="2154" t="s">
        <v>2104</v>
      </c>
      <c r="J9" s="2154"/>
      <c r="K9" s="2154"/>
      <c r="L9" s="2276"/>
    </row>
    <row r="10" spans="1:12">
      <c r="A10" s="2170" t="s">
        <v>29</v>
      </c>
      <c r="B10" s="2154"/>
      <c r="C10" s="2154"/>
      <c r="D10" s="2154" t="s">
        <v>30</v>
      </c>
      <c r="E10" s="2276"/>
      <c r="F10" s="2170" t="s">
        <v>2099</v>
      </c>
      <c r="G10" s="2154"/>
      <c r="H10" s="2154"/>
      <c r="I10" s="2154" t="s">
        <v>32</v>
      </c>
      <c r="J10" s="2154"/>
      <c r="K10" s="2154"/>
      <c r="L10" s="2276"/>
    </row>
    <row r="11" spans="1:12">
      <c r="A11" s="2170" t="s">
        <v>33</v>
      </c>
      <c r="B11" s="2154"/>
      <c r="C11" s="2154"/>
      <c r="D11" s="2154" t="s">
        <v>34</v>
      </c>
      <c r="E11" s="2276"/>
      <c r="F11" s="2170" t="s">
        <v>2103</v>
      </c>
      <c r="G11" s="2154"/>
      <c r="H11" s="2154"/>
      <c r="I11" s="2154" t="s">
        <v>36</v>
      </c>
      <c r="J11" s="2154"/>
      <c r="K11" s="2154"/>
      <c r="L11" s="2276"/>
    </row>
    <row r="12" spans="1:12">
      <c r="A12" s="2170" t="s">
        <v>37</v>
      </c>
      <c r="B12" s="2154"/>
      <c r="C12" s="2154"/>
      <c r="D12" s="2154" t="s">
        <v>38</v>
      </c>
      <c r="E12" s="2276"/>
      <c r="F12" s="2170" t="s">
        <v>31</v>
      </c>
      <c r="G12" s="2154"/>
      <c r="H12" s="2154"/>
      <c r="I12" s="2154" t="s">
        <v>40</v>
      </c>
      <c r="J12" s="2154"/>
      <c r="K12" s="2154"/>
      <c r="L12" s="2276"/>
    </row>
    <row r="13" spans="1:12">
      <c r="A13" s="2170" t="s">
        <v>3834</v>
      </c>
      <c r="B13" s="2154"/>
      <c r="C13" s="2154"/>
      <c r="D13" s="2154" t="s">
        <v>3835</v>
      </c>
      <c r="E13" s="2276"/>
      <c r="F13" s="2170" t="s">
        <v>35</v>
      </c>
      <c r="G13" s="2154"/>
      <c r="H13" s="2154"/>
      <c r="I13" s="2154" t="s">
        <v>3837</v>
      </c>
      <c r="J13" s="2154"/>
      <c r="K13" s="2154"/>
      <c r="L13" s="2276"/>
    </row>
    <row r="14" spans="1:12">
      <c r="A14" s="2170" t="s">
        <v>3838</v>
      </c>
      <c r="B14" s="2154"/>
      <c r="C14" s="2154"/>
      <c r="D14" s="2154" t="s">
        <v>3839</v>
      </c>
      <c r="E14" s="2276"/>
      <c r="F14" s="2619" t="s">
        <v>39</v>
      </c>
      <c r="G14" s="2587"/>
      <c r="H14" s="2587"/>
      <c r="I14" s="2154" t="s">
        <v>3777</v>
      </c>
      <c r="J14" s="2154"/>
      <c r="K14" s="2154"/>
      <c r="L14" s="2276"/>
    </row>
    <row r="15" spans="1:12">
      <c r="A15" s="2170" t="s">
        <v>3778</v>
      </c>
      <c r="B15" s="2154"/>
      <c r="C15" s="2154"/>
      <c r="D15" s="2154" t="s">
        <v>3779</v>
      </c>
      <c r="E15" s="2276"/>
      <c r="F15" s="2619" t="s">
        <v>3836</v>
      </c>
      <c r="G15" s="2587"/>
      <c r="H15" s="2587"/>
      <c r="I15" s="2154" t="s">
        <v>3781</v>
      </c>
      <c r="J15" s="2154"/>
      <c r="K15" s="2154"/>
      <c r="L15" s="2276"/>
    </row>
    <row r="16" spans="1:12">
      <c r="A16" s="2170" t="s">
        <v>3782</v>
      </c>
      <c r="B16" s="2154"/>
      <c r="C16" s="2154"/>
      <c r="D16" s="2389" t="s">
        <v>4080</v>
      </c>
      <c r="E16" s="2413"/>
      <c r="F16" s="2388" t="s">
        <v>4615</v>
      </c>
      <c r="G16" s="2587"/>
      <c r="H16" s="2587"/>
      <c r="I16" s="2154" t="s">
        <v>3784</v>
      </c>
      <c r="J16" s="2154"/>
      <c r="K16" s="2154"/>
      <c r="L16" s="2276"/>
    </row>
    <row r="17" spans="1:13">
      <c r="A17" s="2170" t="s">
        <v>3785</v>
      </c>
      <c r="B17" s="2154"/>
      <c r="C17" s="2154"/>
      <c r="D17" s="1502" t="s">
        <v>4081</v>
      </c>
      <c r="E17" s="2276"/>
      <c r="F17" s="2619" t="s">
        <v>3780</v>
      </c>
      <c r="G17" s="2587"/>
      <c r="H17" s="2587"/>
      <c r="I17" s="2154" t="s">
        <v>3787</v>
      </c>
      <c r="J17" s="2154"/>
      <c r="K17" s="2154"/>
      <c r="L17" s="2276"/>
    </row>
    <row r="18" spans="1:13">
      <c r="A18" s="2170" t="s">
        <v>3788</v>
      </c>
      <c r="B18" s="2154"/>
      <c r="C18" s="2154"/>
      <c r="D18" s="2389" t="s">
        <v>4082</v>
      </c>
      <c r="E18" s="2618"/>
      <c r="F18" s="2619" t="s">
        <v>3783</v>
      </c>
      <c r="G18" s="2587"/>
      <c r="H18" s="2587"/>
      <c r="I18" s="2154" t="s">
        <v>3790</v>
      </c>
      <c r="J18" s="2154"/>
      <c r="K18" s="2154"/>
      <c r="L18" s="2276"/>
    </row>
    <row r="19" spans="1:13">
      <c r="A19" s="2170" t="s">
        <v>3791</v>
      </c>
      <c r="B19" s="2154"/>
      <c r="C19" s="2154"/>
      <c r="D19" s="2389" t="s">
        <v>4614</v>
      </c>
      <c r="E19" s="2618"/>
      <c r="F19" s="2619" t="s">
        <v>3786</v>
      </c>
      <c r="G19" s="2587"/>
      <c r="H19" s="2587"/>
      <c r="I19" s="2154" t="s">
        <v>3793</v>
      </c>
      <c r="J19" s="2154"/>
      <c r="K19" s="2154"/>
      <c r="L19" s="2276"/>
    </row>
    <row r="20" spans="1:13">
      <c r="A20" s="2170" t="s">
        <v>3794</v>
      </c>
      <c r="B20" s="2154"/>
      <c r="C20" s="2154"/>
      <c r="D20" s="1502" t="s">
        <v>4083</v>
      </c>
      <c r="E20" s="2276"/>
      <c r="F20" s="2619" t="s">
        <v>3789</v>
      </c>
      <c r="G20" s="2587"/>
      <c r="H20" s="2587"/>
      <c r="I20" s="2154"/>
      <c r="J20" s="2154"/>
      <c r="K20" s="2154"/>
      <c r="L20" s="2276"/>
    </row>
    <row r="21" spans="1:13">
      <c r="A21" s="2170" t="s">
        <v>3797</v>
      </c>
      <c r="B21" s="2154"/>
      <c r="C21" s="2154"/>
      <c r="D21" s="2154" t="s">
        <v>3795</v>
      </c>
      <c r="E21" s="2276"/>
      <c r="F21" s="2619" t="s">
        <v>3792</v>
      </c>
      <c r="G21" s="2587"/>
      <c r="H21" s="2587"/>
      <c r="I21" s="2154"/>
      <c r="J21" s="2154"/>
      <c r="K21" s="2154"/>
      <c r="L21" s="2276"/>
    </row>
    <row r="22" spans="1:13">
      <c r="A22" s="2170" t="s">
        <v>3799</v>
      </c>
      <c r="B22" s="2154"/>
      <c r="C22" s="2154"/>
      <c r="D22" s="2154" t="s">
        <v>3800</v>
      </c>
      <c r="E22" s="2276"/>
      <c r="F22" s="2619" t="s">
        <v>3796</v>
      </c>
      <c r="G22" s="2587"/>
      <c r="H22" s="2587"/>
      <c r="I22" s="2154"/>
      <c r="J22" s="2154"/>
      <c r="K22" s="2154"/>
      <c r="L22" s="2276"/>
    </row>
    <row r="23" spans="1:13" ht="15.75" thickBot="1">
      <c r="A23" s="2170"/>
      <c r="B23" s="2154"/>
      <c r="C23" s="2154"/>
      <c r="D23" s="2154"/>
      <c r="E23" s="2276"/>
      <c r="F23" s="2619"/>
      <c r="G23" s="2587"/>
      <c r="H23" s="2587"/>
      <c r="I23" s="2154"/>
      <c r="J23" s="2154"/>
      <c r="K23" s="2154"/>
      <c r="L23" s="2276"/>
    </row>
    <row r="24" spans="1:13" ht="15.75" thickBot="1">
      <c r="A24" s="2286"/>
      <c r="B24" s="2301"/>
      <c r="C24" s="2302"/>
      <c r="D24" s="2302"/>
      <c r="E24" s="2289"/>
      <c r="F24" s="2288" t="s">
        <v>3801</v>
      </c>
      <c r="G24" s="2289"/>
      <c r="H24" s="2303" t="s">
        <v>3802</v>
      </c>
      <c r="I24" s="2304" t="s">
        <v>3803</v>
      </c>
      <c r="J24" s="2298"/>
      <c r="K24" s="2289" t="s">
        <v>3804</v>
      </c>
      <c r="L24" s="2286"/>
    </row>
    <row r="25" spans="1:13">
      <c r="A25" s="2305" t="s">
        <v>1714</v>
      </c>
      <c r="B25" s="2306" t="s">
        <v>3585</v>
      </c>
      <c r="C25" s="2155" t="s">
        <v>1769</v>
      </c>
      <c r="D25" s="2155"/>
      <c r="E25" s="2248"/>
      <c r="F25" s="2307" t="s">
        <v>177</v>
      </c>
      <c r="G25" s="2248"/>
      <c r="H25" s="2308" t="s">
        <v>177</v>
      </c>
      <c r="I25" s="2248" t="s">
        <v>176</v>
      </c>
      <c r="J25" s="2248" t="s">
        <v>1826</v>
      </c>
      <c r="K25" s="2248" t="s">
        <v>3805</v>
      </c>
      <c r="L25" s="2305" t="s">
        <v>1714</v>
      </c>
    </row>
    <row r="26" spans="1:13" ht="15.75" thickBot="1">
      <c r="A26" s="2309" t="s">
        <v>1717</v>
      </c>
      <c r="B26" s="2310" t="s">
        <v>3005</v>
      </c>
      <c r="C26" s="2297" t="s">
        <v>3006</v>
      </c>
      <c r="D26" s="2297"/>
      <c r="E26" s="2311"/>
      <c r="F26" s="2312" t="s">
        <v>3007</v>
      </c>
      <c r="G26" s="2311"/>
      <c r="H26" s="2310" t="s">
        <v>3008</v>
      </c>
      <c r="I26" s="2309" t="s">
        <v>2334</v>
      </c>
      <c r="J26" s="2309" t="s">
        <v>2335</v>
      </c>
      <c r="K26" s="2309" t="s">
        <v>2336</v>
      </c>
      <c r="L26" s="2309" t="s">
        <v>1717</v>
      </c>
    </row>
    <row r="27" spans="1:13">
      <c r="A27" s="2313">
        <v>1</v>
      </c>
      <c r="B27" s="2276" t="s">
        <v>2318</v>
      </c>
      <c r="C27" s="2154" t="s">
        <v>5392</v>
      </c>
      <c r="D27" s="2154"/>
      <c r="E27" s="2276"/>
      <c r="F27" s="2314"/>
      <c r="G27" s="2315">
        <v>68437</v>
      </c>
      <c r="H27" s="2316">
        <v>3500669</v>
      </c>
      <c r="I27" s="2276">
        <v>930.2</v>
      </c>
      <c r="J27" s="2316">
        <f>+'335'!F17+'335'!F28</f>
        <v>3569106</v>
      </c>
      <c r="K27" s="2316"/>
      <c r="L27" s="2305">
        <v>1</v>
      </c>
      <c r="M27" s="3084"/>
    </row>
    <row r="28" spans="1:13">
      <c r="A28" s="2313">
        <v>2</v>
      </c>
      <c r="B28" s="2276"/>
      <c r="C28" s="2154"/>
      <c r="D28" s="2154"/>
      <c r="E28" s="2276"/>
      <c r="F28" s="2314"/>
      <c r="G28" s="2315"/>
      <c r="H28" s="2316"/>
      <c r="I28" s="2276"/>
      <c r="J28" s="2316"/>
      <c r="K28" s="2316"/>
      <c r="L28" s="2305">
        <v>2</v>
      </c>
    </row>
    <row r="29" spans="1:13">
      <c r="A29" s="2313">
        <v>3</v>
      </c>
      <c r="B29" s="2276"/>
      <c r="C29" s="2154"/>
      <c r="D29" s="2154"/>
      <c r="E29" s="2276"/>
      <c r="F29" s="2314"/>
      <c r="G29" s="2315"/>
      <c r="H29" s="2316"/>
      <c r="I29" s="2276"/>
      <c r="J29" s="2316"/>
      <c r="K29" s="2316"/>
      <c r="L29" s="2305">
        <v>3</v>
      </c>
    </row>
    <row r="30" spans="1:13">
      <c r="A30" s="2313">
        <v>4</v>
      </c>
      <c r="B30" s="2276"/>
      <c r="C30" s="2154" t="s">
        <v>5393</v>
      </c>
      <c r="D30" s="2154"/>
      <c r="E30" s="2276"/>
      <c r="F30" s="2314"/>
      <c r="G30" s="2315"/>
      <c r="H30" s="2316"/>
      <c r="I30" s="2276"/>
      <c r="J30" s="2316"/>
      <c r="K30" s="2316"/>
      <c r="L30" s="2305">
        <v>4</v>
      </c>
    </row>
    <row r="31" spans="1:13">
      <c r="A31" s="2313">
        <v>5</v>
      </c>
      <c r="B31" s="2276"/>
      <c r="C31" s="2154" t="s">
        <v>6508</v>
      </c>
      <c r="D31" s="2154"/>
      <c r="E31" s="2276"/>
      <c r="F31" s="2314"/>
      <c r="G31" s="2315"/>
      <c r="H31" s="2316"/>
      <c r="I31" s="2276"/>
      <c r="J31" s="2316"/>
      <c r="K31" s="2316"/>
      <c r="L31" s="2305">
        <v>5</v>
      </c>
    </row>
    <row r="32" spans="1:13">
      <c r="A32" s="2313">
        <v>6</v>
      </c>
      <c r="B32" s="2276"/>
      <c r="C32" s="2154" t="s">
        <v>6509</v>
      </c>
      <c r="D32" s="2154"/>
      <c r="E32" s="2276"/>
      <c r="F32" s="2314"/>
      <c r="G32" s="2315"/>
      <c r="H32" s="2316"/>
      <c r="I32" s="2276"/>
      <c r="J32" s="2316"/>
      <c r="K32" s="2316"/>
      <c r="L32" s="2305">
        <v>6</v>
      </c>
    </row>
    <row r="33" spans="1:12">
      <c r="A33" s="2313">
        <v>7</v>
      </c>
      <c r="B33" s="2276"/>
      <c r="C33" s="2154"/>
      <c r="D33" s="2154"/>
      <c r="E33" s="2276"/>
      <c r="F33" s="2314"/>
      <c r="G33" s="2315"/>
      <c r="H33" s="2316"/>
      <c r="I33" s="2276"/>
      <c r="J33" s="2316"/>
      <c r="K33" s="2316"/>
      <c r="L33" s="2305">
        <v>7</v>
      </c>
    </row>
    <row r="34" spans="1:12">
      <c r="A34" s="2313">
        <v>8</v>
      </c>
      <c r="B34" s="2276"/>
      <c r="C34" s="2154"/>
      <c r="D34" s="2154"/>
      <c r="E34" s="2276"/>
      <c r="F34" s="2314"/>
      <c r="G34" s="2315"/>
      <c r="H34" s="2316"/>
      <c r="I34" s="2276"/>
      <c r="J34" s="2316"/>
      <c r="K34" s="2316"/>
      <c r="L34" s="2305">
        <v>8</v>
      </c>
    </row>
    <row r="35" spans="1:12">
      <c r="A35" s="2313">
        <v>9</v>
      </c>
      <c r="B35" s="2276"/>
      <c r="C35" s="2154"/>
      <c r="D35" s="2154"/>
      <c r="E35" s="2276"/>
      <c r="F35" s="2314"/>
      <c r="G35" s="2315"/>
      <c r="H35" s="2316"/>
      <c r="I35" s="2276"/>
      <c r="J35" s="2316"/>
      <c r="K35" s="2316"/>
      <c r="L35" s="2305">
        <v>9</v>
      </c>
    </row>
    <row r="36" spans="1:12">
      <c r="A36" s="2313">
        <v>10</v>
      </c>
      <c r="B36" s="2276"/>
      <c r="C36" s="2154"/>
      <c r="D36" s="2154"/>
      <c r="E36" s="2276"/>
      <c r="F36" s="2314"/>
      <c r="G36" s="2315"/>
      <c r="H36" s="2316"/>
      <c r="I36" s="2276"/>
      <c r="J36" s="2316"/>
      <c r="K36" s="2316"/>
      <c r="L36" s="2305">
        <v>10</v>
      </c>
    </row>
    <row r="37" spans="1:12">
      <c r="A37" s="2313">
        <v>11</v>
      </c>
      <c r="B37" s="2276"/>
      <c r="C37" s="2154"/>
      <c r="D37" s="2154"/>
      <c r="E37" s="2276"/>
      <c r="F37" s="2314"/>
      <c r="G37" s="2315"/>
      <c r="H37" s="2316"/>
      <c r="I37" s="2276"/>
      <c r="J37" s="2316"/>
      <c r="K37" s="2316"/>
      <c r="L37" s="2305">
        <v>11</v>
      </c>
    </row>
    <row r="38" spans="1:12">
      <c r="A38" s="2291">
        <v>12</v>
      </c>
      <c r="B38" s="2276"/>
      <c r="C38" s="2154"/>
      <c r="D38" s="2154"/>
      <c r="E38" s="2276"/>
      <c r="F38" s="2170"/>
      <c r="G38" s="2316"/>
      <c r="H38" s="2316"/>
      <c r="I38" s="2276"/>
      <c r="J38" s="2316"/>
      <c r="K38" s="2316"/>
      <c r="L38" s="2305">
        <v>12</v>
      </c>
    </row>
    <row r="39" spans="1:12">
      <c r="A39" s="2291">
        <v>13</v>
      </c>
      <c r="B39" s="2276"/>
      <c r="C39" s="2154"/>
      <c r="D39" s="2154"/>
      <c r="E39" s="2276"/>
      <c r="F39" s="2170"/>
      <c r="G39" s="2316"/>
      <c r="H39" s="2316"/>
      <c r="I39" s="2276"/>
      <c r="J39" s="2316"/>
      <c r="K39" s="2316"/>
      <c r="L39" s="2305">
        <v>13</v>
      </c>
    </row>
    <row r="40" spans="1:12">
      <c r="A40" s="2291">
        <v>14</v>
      </c>
      <c r="B40" s="2276"/>
      <c r="C40" s="2154"/>
      <c r="D40" s="2154"/>
      <c r="E40" s="2276"/>
      <c r="F40" s="2170"/>
      <c r="G40" s="2316"/>
      <c r="H40" s="2316"/>
      <c r="I40" s="2276"/>
      <c r="J40" s="2316"/>
      <c r="K40" s="2316"/>
      <c r="L40" s="2305">
        <v>14</v>
      </c>
    </row>
    <row r="41" spans="1:12">
      <c r="A41" s="2291">
        <v>15</v>
      </c>
      <c r="B41" s="2276"/>
      <c r="C41" s="2154"/>
      <c r="D41" s="2154"/>
      <c r="E41" s="2276"/>
      <c r="F41" s="2170"/>
      <c r="G41" s="2316"/>
      <c r="H41" s="2316"/>
      <c r="I41" s="2276"/>
      <c r="J41" s="2316"/>
      <c r="K41" s="2316"/>
      <c r="L41" s="2305">
        <v>15</v>
      </c>
    </row>
    <row r="42" spans="1:12">
      <c r="A42" s="2291">
        <v>16</v>
      </c>
      <c r="B42" s="2276"/>
      <c r="C42" s="2154"/>
      <c r="D42" s="2154"/>
      <c r="E42" s="2276"/>
      <c r="F42" s="2170"/>
      <c r="G42" s="2316"/>
      <c r="H42" s="2316"/>
      <c r="I42" s="2276"/>
      <c r="J42" s="2316"/>
      <c r="K42" s="2316"/>
      <c r="L42" s="2305">
        <v>16</v>
      </c>
    </row>
    <row r="43" spans="1:12">
      <c r="A43" s="2291">
        <v>17</v>
      </c>
      <c r="B43" s="2276"/>
      <c r="C43" s="2154"/>
      <c r="D43" s="2154"/>
      <c r="E43" s="2276"/>
      <c r="F43" s="2170"/>
      <c r="G43" s="2316"/>
      <c r="H43" s="2316"/>
      <c r="I43" s="2276"/>
      <c r="J43" s="2316"/>
      <c r="K43" s="2316"/>
      <c r="L43" s="2305">
        <v>17</v>
      </c>
    </row>
    <row r="44" spans="1:12">
      <c r="A44" s="2291">
        <v>18</v>
      </c>
      <c r="B44" s="2276"/>
      <c r="C44" s="2154"/>
      <c r="D44" s="2154"/>
      <c r="E44" s="2276"/>
      <c r="F44" s="2170"/>
      <c r="G44" s="2316"/>
      <c r="H44" s="2316"/>
      <c r="I44" s="2276"/>
      <c r="J44" s="2316"/>
      <c r="K44" s="2316"/>
      <c r="L44" s="2305">
        <v>18</v>
      </c>
    </row>
    <row r="45" spans="1:12">
      <c r="A45" s="2291">
        <v>19</v>
      </c>
      <c r="B45" s="2276"/>
      <c r="C45" s="2154"/>
      <c r="D45" s="2154"/>
      <c r="E45" s="2276"/>
      <c r="F45" s="2170"/>
      <c r="G45" s="2316"/>
      <c r="H45" s="2316"/>
      <c r="I45" s="2276"/>
      <c r="J45" s="2316"/>
      <c r="K45" s="2316"/>
      <c r="L45" s="2305">
        <v>19</v>
      </c>
    </row>
    <row r="46" spans="1:12">
      <c r="A46" s="2291">
        <v>20</v>
      </c>
      <c r="B46" s="2276"/>
      <c r="C46" s="2154"/>
      <c r="D46" s="2154"/>
      <c r="E46" s="2276"/>
      <c r="F46" s="2170"/>
      <c r="G46" s="2316"/>
      <c r="H46" s="2316"/>
      <c r="I46" s="2276"/>
      <c r="J46" s="2316"/>
      <c r="K46" s="2316"/>
      <c r="L46" s="2305">
        <v>20</v>
      </c>
    </row>
    <row r="47" spans="1:12">
      <c r="A47" s="2291">
        <v>21</v>
      </c>
      <c r="B47" s="2276"/>
      <c r="C47" s="2154"/>
      <c r="D47" s="2154"/>
      <c r="E47" s="2276"/>
      <c r="F47" s="2170"/>
      <c r="G47" s="2316"/>
      <c r="H47" s="2316"/>
      <c r="I47" s="2276"/>
      <c r="J47" s="2316"/>
      <c r="K47" s="2316"/>
      <c r="L47" s="2305">
        <v>21</v>
      </c>
    </row>
    <row r="48" spans="1:12">
      <c r="A48" s="2291">
        <v>22</v>
      </c>
      <c r="B48" s="2276"/>
      <c r="C48" s="2154"/>
      <c r="D48" s="2154"/>
      <c r="E48" s="2276"/>
      <c r="F48" s="2170"/>
      <c r="G48" s="2316"/>
      <c r="H48" s="2316"/>
      <c r="I48" s="2276"/>
      <c r="J48" s="2316"/>
      <c r="K48" s="2316"/>
      <c r="L48" s="2305">
        <v>22</v>
      </c>
    </row>
    <row r="49" spans="1:12">
      <c r="A49" s="2291">
        <v>23</v>
      </c>
      <c r="B49" s="2276"/>
      <c r="C49" s="2154"/>
      <c r="D49" s="2154"/>
      <c r="E49" s="2276"/>
      <c r="F49" s="2170"/>
      <c r="G49" s="2316"/>
      <c r="H49" s="2316"/>
      <c r="I49" s="2276"/>
      <c r="J49" s="2316"/>
      <c r="K49" s="2316"/>
      <c r="L49" s="2305">
        <v>23</v>
      </c>
    </row>
    <row r="50" spans="1:12">
      <c r="A50" s="2291">
        <v>24</v>
      </c>
      <c r="B50" s="2276"/>
      <c r="C50" s="2154"/>
      <c r="D50" s="2154"/>
      <c r="E50" s="2276"/>
      <c r="F50" s="2170"/>
      <c r="G50" s="2316"/>
      <c r="H50" s="2316"/>
      <c r="I50" s="2276"/>
      <c r="J50" s="2316"/>
      <c r="K50" s="2316"/>
      <c r="L50" s="2305">
        <v>24</v>
      </c>
    </row>
    <row r="51" spans="1:12">
      <c r="A51" s="2291">
        <v>25</v>
      </c>
      <c r="B51" s="2276"/>
      <c r="C51" s="2154"/>
      <c r="D51" s="2154"/>
      <c r="E51" s="2276"/>
      <c r="F51" s="2170"/>
      <c r="G51" s="2316"/>
      <c r="H51" s="2316"/>
      <c r="I51" s="2276"/>
      <c r="J51" s="2316"/>
      <c r="K51" s="2316"/>
      <c r="L51" s="2305">
        <v>25</v>
      </c>
    </row>
    <row r="52" spans="1:12">
      <c r="A52" s="2291">
        <v>26</v>
      </c>
      <c r="B52" s="2276"/>
      <c r="C52" s="2154"/>
      <c r="D52" s="2154"/>
      <c r="E52" s="2276"/>
      <c r="F52" s="2170"/>
      <c r="G52" s="2316"/>
      <c r="H52" s="2316"/>
      <c r="I52" s="2276"/>
      <c r="J52" s="2316"/>
      <c r="K52" s="2316"/>
      <c r="L52" s="2305">
        <v>26</v>
      </c>
    </row>
    <row r="53" spans="1:12">
      <c r="A53" s="2291">
        <v>27</v>
      </c>
      <c r="B53" s="2276"/>
      <c r="C53" s="2154"/>
      <c r="D53" s="2154"/>
      <c r="E53" s="2276"/>
      <c r="F53" s="2170"/>
      <c r="G53" s="2316"/>
      <c r="H53" s="2316"/>
      <c r="I53" s="2276"/>
      <c r="J53" s="2316"/>
      <c r="K53" s="2316"/>
      <c r="L53" s="2305">
        <v>27</v>
      </c>
    </row>
    <row r="54" spans="1:12">
      <c r="A54" s="2291">
        <v>28</v>
      </c>
      <c r="B54" s="2276"/>
      <c r="C54" s="2154"/>
      <c r="D54" s="2154"/>
      <c r="E54" s="2276"/>
      <c r="F54" s="2170"/>
      <c r="G54" s="2316"/>
      <c r="H54" s="2316"/>
      <c r="I54" s="2276"/>
      <c r="J54" s="2316"/>
      <c r="K54" s="2316"/>
      <c r="L54" s="2305">
        <v>28</v>
      </c>
    </row>
    <row r="55" spans="1:12">
      <c r="A55" s="2291">
        <v>29</v>
      </c>
      <c r="B55" s="2276"/>
      <c r="C55" s="2154"/>
      <c r="D55" s="2154"/>
      <c r="E55" s="2276"/>
      <c r="F55" s="2170"/>
      <c r="G55" s="2316"/>
      <c r="H55" s="2316"/>
      <c r="I55" s="2276"/>
      <c r="J55" s="2316"/>
      <c r="K55" s="2316"/>
      <c r="L55" s="2305">
        <v>29</v>
      </c>
    </row>
    <row r="56" spans="1:12">
      <c r="A56" s="2291">
        <v>30</v>
      </c>
      <c r="B56" s="2276"/>
      <c r="C56" s="2154"/>
      <c r="D56" s="2154"/>
      <c r="E56" s="2276"/>
      <c r="F56" s="2170"/>
      <c r="G56" s="2316"/>
      <c r="H56" s="2316"/>
      <c r="I56" s="2276"/>
      <c r="J56" s="2316"/>
      <c r="K56" s="2316"/>
      <c r="L56" s="2305">
        <v>30</v>
      </c>
    </row>
    <row r="57" spans="1:12">
      <c r="A57" s="2291">
        <v>31</v>
      </c>
      <c r="B57" s="2276"/>
      <c r="C57" s="2154"/>
      <c r="D57" s="2154"/>
      <c r="E57" s="2276"/>
      <c r="F57" s="2170"/>
      <c r="G57" s="2316"/>
      <c r="H57" s="2316"/>
      <c r="I57" s="2276"/>
      <c r="J57" s="2316"/>
      <c r="K57" s="2316"/>
      <c r="L57" s="2305">
        <v>31</v>
      </c>
    </row>
    <row r="58" spans="1:12">
      <c r="A58" s="2291">
        <v>32</v>
      </c>
      <c r="B58" s="2276"/>
      <c r="C58" s="2154"/>
      <c r="D58" s="2154"/>
      <c r="E58" s="2276"/>
      <c r="F58" s="2170"/>
      <c r="G58" s="2316"/>
      <c r="H58" s="2316"/>
      <c r="I58" s="2276"/>
      <c r="J58" s="2316"/>
      <c r="K58" s="2316"/>
      <c r="L58" s="2305">
        <v>32</v>
      </c>
    </row>
    <row r="59" spans="1:12">
      <c r="A59" s="2291">
        <v>33</v>
      </c>
      <c r="B59" s="2276"/>
      <c r="C59" s="2154"/>
      <c r="D59" s="2154"/>
      <c r="E59" s="2276"/>
      <c r="F59" s="2170"/>
      <c r="G59" s="2316"/>
      <c r="H59" s="2316"/>
      <c r="I59" s="2276"/>
      <c r="J59" s="2316"/>
      <c r="K59" s="2316"/>
      <c r="L59" s="2305">
        <v>33</v>
      </c>
    </row>
    <row r="60" spans="1:12">
      <c r="A60" s="2291">
        <v>34</v>
      </c>
      <c r="B60" s="2276"/>
      <c r="C60" s="2154"/>
      <c r="D60" s="2154"/>
      <c r="E60" s="2276"/>
      <c r="F60" s="2170"/>
      <c r="G60" s="2316"/>
      <c r="H60" s="2316"/>
      <c r="I60" s="2276"/>
      <c r="J60" s="2316"/>
      <c r="K60" s="2316"/>
      <c r="L60" s="2305">
        <v>34</v>
      </c>
    </row>
    <row r="61" spans="1:12">
      <c r="A61" s="2291">
        <v>35</v>
      </c>
      <c r="B61" s="2276"/>
      <c r="C61" s="2154"/>
      <c r="D61" s="2154"/>
      <c r="E61" s="2276"/>
      <c r="F61" s="2170"/>
      <c r="G61" s="2316"/>
      <c r="H61" s="2316"/>
      <c r="I61" s="2276"/>
      <c r="J61" s="2316"/>
      <c r="K61" s="2316"/>
      <c r="L61" s="2305">
        <v>35</v>
      </c>
    </row>
    <row r="62" spans="1:12">
      <c r="A62" s="2291">
        <v>36</v>
      </c>
      <c r="B62" s="2276"/>
      <c r="C62" s="2154"/>
      <c r="D62" s="2154"/>
      <c r="E62" s="2276"/>
      <c r="F62" s="2170"/>
      <c r="G62" s="2316"/>
      <c r="H62" s="2316"/>
      <c r="I62" s="2276"/>
      <c r="J62" s="2316"/>
      <c r="K62" s="2316"/>
      <c r="L62" s="2305">
        <v>36</v>
      </c>
    </row>
    <row r="63" spans="1:12">
      <c r="A63" s="2291">
        <v>37</v>
      </c>
      <c r="B63" s="2276"/>
      <c r="C63" s="2154"/>
      <c r="D63" s="2154"/>
      <c r="E63" s="2276"/>
      <c r="F63" s="2170"/>
      <c r="G63" s="2316"/>
      <c r="H63" s="2316"/>
      <c r="I63" s="2276"/>
      <c r="J63" s="2316"/>
      <c r="K63" s="2316"/>
      <c r="L63" s="2305">
        <v>37</v>
      </c>
    </row>
    <row r="64" spans="1:12" ht="15.75" thickBot="1">
      <c r="A64" s="2317">
        <v>38</v>
      </c>
      <c r="B64" s="2310" t="s">
        <v>2319</v>
      </c>
      <c r="C64" s="2278"/>
      <c r="D64" s="2278"/>
      <c r="E64" s="2279"/>
      <c r="F64" s="2318"/>
      <c r="G64" s="2319">
        <f>SUM(G27:G63)</f>
        <v>68437</v>
      </c>
      <c r="H64" s="2319">
        <f>SUM(H27:H63)</f>
        <v>3500669</v>
      </c>
      <c r="I64" s="2279"/>
      <c r="J64" s="2319">
        <f>SUM(J27:J63)</f>
        <v>3569106</v>
      </c>
      <c r="K64" s="2319">
        <f>SUM(K27:K63)</f>
        <v>0</v>
      </c>
      <c r="L64" s="2309">
        <v>38</v>
      </c>
    </row>
    <row r="65" spans="1:12">
      <c r="A65" s="2389" t="s">
        <v>4657</v>
      </c>
      <c r="B65" s="2389"/>
      <c r="C65" s="2154"/>
      <c r="D65" s="2154"/>
      <c r="E65" s="2154"/>
      <c r="F65" s="2389" t="s">
        <v>4657</v>
      </c>
      <c r="G65" s="2389"/>
      <c r="H65" s="2155"/>
    </row>
    <row r="66" spans="1:12">
      <c r="A66" s="2155" t="s">
        <v>3807</v>
      </c>
      <c r="B66" s="2155"/>
      <c r="C66" s="2155"/>
      <c r="D66" s="2155"/>
      <c r="E66" s="2155"/>
      <c r="F66" s="2155" t="s">
        <v>3808</v>
      </c>
      <c r="G66" s="2155"/>
      <c r="H66" s="2155"/>
      <c r="I66" s="2155"/>
      <c r="J66" s="2155"/>
      <c r="K66" s="2155"/>
      <c r="L66" s="2155"/>
    </row>
    <row r="67" spans="1:12" ht="15.75">
      <c r="A67" s="1521" t="s">
        <v>414</v>
      </c>
      <c r="B67" s="2155"/>
      <c r="C67" s="2155"/>
      <c r="D67" s="2155"/>
      <c r="E67" s="2155"/>
    </row>
    <row r="69" spans="1:12" ht="16.5" thickBot="1">
      <c r="A69" s="2188" t="str">
        <f>'Data Sheet'!$C$25</f>
        <v xml:space="preserve">Niagara Mohawk Power Corporation </v>
      </c>
      <c r="B69" s="2154"/>
      <c r="C69" s="2154"/>
      <c r="D69" s="2320" t="str">
        <f>'Data Sheet'!$C$40</f>
        <v>April 12, 2018</v>
      </c>
      <c r="E69" s="2154" t="str">
        <f>'Data Sheet'!$C$38</f>
        <v>December 31, 2017</v>
      </c>
      <c r="F69" s="2188" t="str">
        <f>'Data Sheet'!$C$25</f>
        <v xml:space="preserve">Niagara Mohawk Power Corporation </v>
      </c>
      <c r="G69" s="2154"/>
      <c r="H69" s="2154"/>
      <c r="I69" s="2154"/>
      <c r="J69" s="2320" t="str">
        <f>'Data Sheet'!$C$40</f>
        <v>April 12, 2018</v>
      </c>
      <c r="K69" s="1524" t="str">
        <f>'Data Sheet'!$C$38</f>
        <v>December 31, 2017</v>
      </c>
    </row>
    <row r="70" spans="1:12" ht="15.75">
      <c r="A70" s="2191"/>
      <c r="B70" s="2321" t="s">
        <v>3847</v>
      </c>
      <c r="C70" s="2321"/>
      <c r="D70" s="2302"/>
      <c r="E70" s="2289"/>
      <c r="F70" s="2288"/>
      <c r="G70" s="2321" t="s">
        <v>2088</v>
      </c>
      <c r="H70" s="2321"/>
      <c r="I70" s="2321"/>
      <c r="J70" s="2302"/>
      <c r="K70" s="2302"/>
      <c r="L70" s="2289"/>
    </row>
    <row r="71" spans="1:12" ht="15.75" thickBot="1">
      <c r="A71" s="2277"/>
      <c r="B71" s="2278"/>
      <c r="C71" s="2278"/>
      <c r="D71" s="2322"/>
      <c r="E71" s="2279"/>
      <c r="F71" s="2277"/>
      <c r="G71" s="2278"/>
      <c r="H71" s="2278"/>
      <c r="I71" s="2278"/>
      <c r="J71" s="2278"/>
      <c r="K71" s="2278"/>
      <c r="L71" s="2279"/>
    </row>
    <row r="72" spans="1:12" ht="15.75" thickBot="1">
      <c r="A72" s="2286"/>
      <c r="B72" s="2301" t="s">
        <v>3585</v>
      </c>
      <c r="C72" s="2302" t="s">
        <v>1769</v>
      </c>
      <c r="D72" s="2302"/>
      <c r="E72" s="2289"/>
      <c r="F72" s="2288" t="s">
        <v>3801</v>
      </c>
      <c r="G72" s="2289"/>
      <c r="H72" s="2303" t="s">
        <v>3802</v>
      </c>
      <c r="I72" s="2304" t="s">
        <v>3803</v>
      </c>
      <c r="J72" s="2323"/>
      <c r="K72" s="2289" t="s">
        <v>3804</v>
      </c>
      <c r="L72" s="2286"/>
    </row>
    <row r="73" spans="1:12">
      <c r="A73" s="2305" t="s">
        <v>1714</v>
      </c>
      <c r="B73" s="2276"/>
      <c r="C73" s="2154"/>
      <c r="D73" s="2154"/>
      <c r="E73" s="2276"/>
      <c r="F73" s="2307" t="s">
        <v>177</v>
      </c>
      <c r="G73" s="2248"/>
      <c r="H73" s="2308" t="s">
        <v>177</v>
      </c>
      <c r="I73" s="2248" t="s">
        <v>176</v>
      </c>
      <c r="J73" s="2248" t="s">
        <v>1826</v>
      </c>
      <c r="K73" s="2248" t="s">
        <v>3805</v>
      </c>
      <c r="L73" s="2305" t="s">
        <v>1714</v>
      </c>
    </row>
    <row r="74" spans="1:12" ht="15.75" thickBot="1">
      <c r="A74" s="2309" t="s">
        <v>1717</v>
      </c>
      <c r="B74" s="2310" t="s">
        <v>3005</v>
      </c>
      <c r="C74" s="2297" t="s">
        <v>3006</v>
      </c>
      <c r="D74" s="2297"/>
      <c r="E74" s="2311"/>
      <c r="F74" s="2312" t="s">
        <v>3007</v>
      </c>
      <c r="G74" s="2311"/>
      <c r="H74" s="2310" t="s">
        <v>3008</v>
      </c>
      <c r="I74" s="2309" t="s">
        <v>2334</v>
      </c>
      <c r="J74" s="2309" t="s">
        <v>2335</v>
      </c>
      <c r="K74" s="2309" t="s">
        <v>2336</v>
      </c>
      <c r="L74" s="2309" t="s">
        <v>1717</v>
      </c>
    </row>
    <row r="75" spans="1:12">
      <c r="A75" s="2313">
        <v>1</v>
      </c>
      <c r="B75" s="2276"/>
      <c r="C75" s="2154"/>
      <c r="D75" s="2154"/>
      <c r="E75" s="2276"/>
      <c r="F75" s="2314"/>
      <c r="G75" s="2315"/>
      <c r="H75" s="2316"/>
      <c r="I75" s="2276"/>
      <c r="J75" s="2316">
        <f t="shared" ref="J75:J128" si="0">G75+H75</f>
        <v>0</v>
      </c>
      <c r="K75" s="2316"/>
      <c r="L75" s="2313">
        <v>1</v>
      </c>
    </row>
    <row r="76" spans="1:12">
      <c r="A76" s="2313">
        <v>2</v>
      </c>
      <c r="B76" s="2276"/>
      <c r="C76" s="2154"/>
      <c r="D76" s="2154"/>
      <c r="E76" s="2276"/>
      <c r="F76" s="2314"/>
      <c r="G76" s="2315"/>
      <c r="H76" s="2316"/>
      <c r="I76" s="2276"/>
      <c r="J76" s="2316">
        <f t="shared" si="0"/>
        <v>0</v>
      </c>
      <c r="K76" s="2316"/>
      <c r="L76" s="2313">
        <v>2</v>
      </c>
    </row>
    <row r="77" spans="1:12">
      <c r="A77" s="2313">
        <v>3</v>
      </c>
      <c r="B77" s="2276"/>
      <c r="C77" s="2154"/>
      <c r="D77" s="2154"/>
      <c r="E77" s="2276"/>
      <c r="F77" s="2314"/>
      <c r="G77" s="2315"/>
      <c r="H77" s="2316"/>
      <c r="I77" s="2276"/>
      <c r="J77" s="2316">
        <f t="shared" si="0"/>
        <v>0</v>
      </c>
      <c r="K77" s="2316"/>
      <c r="L77" s="2313">
        <v>3</v>
      </c>
    </row>
    <row r="78" spans="1:12">
      <c r="A78" s="2313">
        <v>4</v>
      </c>
      <c r="B78" s="2276"/>
      <c r="C78" s="2154"/>
      <c r="D78" s="2154"/>
      <c r="E78" s="2276"/>
      <c r="F78" s="2314"/>
      <c r="G78" s="2315"/>
      <c r="H78" s="2316"/>
      <c r="I78" s="2276"/>
      <c r="J78" s="2316">
        <f t="shared" si="0"/>
        <v>0</v>
      </c>
      <c r="K78" s="2316"/>
      <c r="L78" s="2313">
        <v>4</v>
      </c>
    </row>
    <row r="79" spans="1:12">
      <c r="A79" s="2313">
        <v>5</v>
      </c>
      <c r="B79" s="2276"/>
      <c r="C79" s="2154"/>
      <c r="D79" s="2154"/>
      <c r="E79" s="2276"/>
      <c r="F79" s="2314"/>
      <c r="G79" s="2315"/>
      <c r="H79" s="2316"/>
      <c r="I79" s="2276"/>
      <c r="J79" s="2316">
        <f t="shared" si="0"/>
        <v>0</v>
      </c>
      <c r="K79" s="2316"/>
      <c r="L79" s="2313">
        <v>5</v>
      </c>
    </row>
    <row r="80" spans="1:12">
      <c r="A80" s="2313">
        <v>6</v>
      </c>
      <c r="B80" s="2276"/>
      <c r="C80" s="2154"/>
      <c r="D80" s="2154"/>
      <c r="E80" s="2276"/>
      <c r="F80" s="2314"/>
      <c r="G80" s="2315"/>
      <c r="H80" s="2316"/>
      <c r="I80" s="2276"/>
      <c r="J80" s="2316">
        <f t="shared" si="0"/>
        <v>0</v>
      </c>
      <c r="K80" s="2316"/>
      <c r="L80" s="2313">
        <v>6</v>
      </c>
    </row>
    <row r="81" spans="1:12">
      <c r="A81" s="2313">
        <v>7</v>
      </c>
      <c r="B81" s="2276"/>
      <c r="C81" s="2154"/>
      <c r="D81" s="2154"/>
      <c r="E81" s="2276"/>
      <c r="F81" s="2314"/>
      <c r="G81" s="2315"/>
      <c r="H81" s="2316"/>
      <c r="I81" s="2276"/>
      <c r="J81" s="2316">
        <f t="shared" si="0"/>
        <v>0</v>
      </c>
      <c r="K81" s="2316"/>
      <c r="L81" s="2313">
        <v>7</v>
      </c>
    </row>
    <row r="82" spans="1:12">
      <c r="A82" s="2313">
        <v>8</v>
      </c>
      <c r="B82" s="2276"/>
      <c r="C82" s="2154"/>
      <c r="D82" s="2154"/>
      <c r="E82" s="2276"/>
      <c r="F82" s="2314"/>
      <c r="G82" s="2315"/>
      <c r="H82" s="2316"/>
      <c r="I82" s="2276"/>
      <c r="J82" s="2316">
        <f t="shared" si="0"/>
        <v>0</v>
      </c>
      <c r="K82" s="2316"/>
      <c r="L82" s="2313">
        <v>8</v>
      </c>
    </row>
    <row r="83" spans="1:12">
      <c r="A83" s="2313">
        <v>9</v>
      </c>
      <c r="B83" s="2276"/>
      <c r="C83" s="2154"/>
      <c r="D83" s="2154"/>
      <c r="E83" s="2276"/>
      <c r="F83" s="2314"/>
      <c r="G83" s="2315"/>
      <c r="H83" s="2316"/>
      <c r="I83" s="2276"/>
      <c r="J83" s="2316">
        <f t="shared" si="0"/>
        <v>0</v>
      </c>
      <c r="K83" s="2316"/>
      <c r="L83" s="2313">
        <v>9</v>
      </c>
    </row>
    <row r="84" spans="1:12">
      <c r="A84" s="2313">
        <v>10</v>
      </c>
      <c r="B84" s="2276"/>
      <c r="C84" s="2154"/>
      <c r="D84" s="2154"/>
      <c r="E84" s="2276"/>
      <c r="F84" s="2314"/>
      <c r="G84" s="2315"/>
      <c r="H84" s="2316"/>
      <c r="I84" s="2276"/>
      <c r="J84" s="2316">
        <f t="shared" si="0"/>
        <v>0</v>
      </c>
      <c r="K84" s="2316"/>
      <c r="L84" s="2313">
        <v>10</v>
      </c>
    </row>
    <row r="85" spans="1:12">
      <c r="A85" s="2313">
        <v>11</v>
      </c>
      <c r="B85" s="2276"/>
      <c r="C85" s="2154"/>
      <c r="D85" s="2154"/>
      <c r="E85" s="2276"/>
      <c r="F85" s="2314"/>
      <c r="G85" s="2315"/>
      <c r="H85" s="2316"/>
      <c r="I85" s="2276"/>
      <c r="J85" s="2316">
        <f t="shared" si="0"/>
        <v>0</v>
      </c>
      <c r="K85" s="2316"/>
      <c r="L85" s="2313">
        <v>11</v>
      </c>
    </row>
    <row r="86" spans="1:12">
      <c r="A86" s="2291">
        <v>12</v>
      </c>
      <c r="B86" s="2276"/>
      <c r="C86" s="2154"/>
      <c r="D86" s="2154"/>
      <c r="E86" s="2276"/>
      <c r="F86" s="2170"/>
      <c r="G86" s="2316"/>
      <c r="H86" s="2316"/>
      <c r="I86" s="2276"/>
      <c r="J86" s="2316">
        <f t="shared" si="0"/>
        <v>0</v>
      </c>
      <c r="K86" s="2316"/>
      <c r="L86" s="2291">
        <v>12</v>
      </c>
    </row>
    <row r="87" spans="1:12">
      <c r="A87" s="2291">
        <v>13</v>
      </c>
      <c r="B87" s="2276"/>
      <c r="C87" s="2154"/>
      <c r="D87" s="2154"/>
      <c r="E87" s="2276"/>
      <c r="F87" s="2170"/>
      <c r="G87" s="2316"/>
      <c r="H87" s="2316"/>
      <c r="I87" s="2276"/>
      <c r="J87" s="2316">
        <f t="shared" si="0"/>
        <v>0</v>
      </c>
      <c r="K87" s="2316"/>
      <c r="L87" s="2291">
        <v>13</v>
      </c>
    </row>
    <row r="88" spans="1:12">
      <c r="A88" s="2291">
        <v>14</v>
      </c>
      <c r="B88" s="2276"/>
      <c r="C88" s="2154"/>
      <c r="D88" s="2154"/>
      <c r="E88" s="2276"/>
      <c r="F88" s="2170"/>
      <c r="G88" s="2316"/>
      <c r="H88" s="2316"/>
      <c r="I88" s="2276"/>
      <c r="J88" s="2316">
        <f t="shared" si="0"/>
        <v>0</v>
      </c>
      <c r="K88" s="2316"/>
      <c r="L88" s="2291">
        <v>14</v>
      </c>
    </row>
    <row r="89" spans="1:12">
      <c r="A89" s="2291">
        <v>15</v>
      </c>
      <c r="B89" s="2276"/>
      <c r="C89" s="2154"/>
      <c r="D89" s="2154"/>
      <c r="E89" s="2276"/>
      <c r="F89" s="2170"/>
      <c r="G89" s="2316"/>
      <c r="H89" s="2316"/>
      <c r="I89" s="2276"/>
      <c r="J89" s="2316">
        <f t="shared" si="0"/>
        <v>0</v>
      </c>
      <c r="K89" s="2316"/>
      <c r="L89" s="2291">
        <v>15</v>
      </c>
    </row>
    <row r="90" spans="1:12">
      <c r="A90" s="2291">
        <v>16</v>
      </c>
      <c r="B90" s="2276"/>
      <c r="C90" s="2154"/>
      <c r="D90" s="2154"/>
      <c r="E90" s="2276"/>
      <c r="F90" s="2170"/>
      <c r="G90" s="2316"/>
      <c r="H90" s="2316"/>
      <c r="I90" s="2276"/>
      <c r="J90" s="2316">
        <f t="shared" si="0"/>
        <v>0</v>
      </c>
      <c r="K90" s="2316"/>
      <c r="L90" s="2291">
        <v>16</v>
      </c>
    </row>
    <row r="91" spans="1:12">
      <c r="A91" s="2291">
        <v>17</v>
      </c>
      <c r="B91" s="2276"/>
      <c r="C91" s="2154"/>
      <c r="D91" s="2154"/>
      <c r="E91" s="2276"/>
      <c r="F91" s="2170"/>
      <c r="G91" s="2316"/>
      <c r="H91" s="2316"/>
      <c r="I91" s="2276"/>
      <c r="J91" s="2316">
        <f t="shared" si="0"/>
        <v>0</v>
      </c>
      <c r="K91" s="2316"/>
      <c r="L91" s="2291">
        <v>17</v>
      </c>
    </row>
    <row r="92" spans="1:12">
      <c r="A92" s="2291">
        <v>18</v>
      </c>
      <c r="B92" s="2276"/>
      <c r="C92" s="2154"/>
      <c r="D92" s="2154"/>
      <c r="E92" s="2276"/>
      <c r="F92" s="2170"/>
      <c r="G92" s="2316"/>
      <c r="H92" s="2316"/>
      <c r="I92" s="2276"/>
      <c r="J92" s="2316">
        <f t="shared" si="0"/>
        <v>0</v>
      </c>
      <c r="K92" s="2316"/>
      <c r="L92" s="2291">
        <v>18</v>
      </c>
    </row>
    <row r="93" spans="1:12">
      <c r="A93" s="2291">
        <v>19</v>
      </c>
      <c r="B93" s="2276"/>
      <c r="C93" s="2154"/>
      <c r="D93" s="2154"/>
      <c r="E93" s="2276"/>
      <c r="F93" s="2170"/>
      <c r="G93" s="2316"/>
      <c r="H93" s="2316"/>
      <c r="I93" s="2276"/>
      <c r="J93" s="2316">
        <f t="shared" si="0"/>
        <v>0</v>
      </c>
      <c r="K93" s="2316"/>
      <c r="L93" s="2291">
        <v>19</v>
      </c>
    </row>
    <row r="94" spans="1:12">
      <c r="A94" s="2291">
        <v>20</v>
      </c>
      <c r="B94" s="2276"/>
      <c r="C94" s="2154"/>
      <c r="D94" s="2154"/>
      <c r="E94" s="2276"/>
      <c r="F94" s="2170"/>
      <c r="G94" s="2316"/>
      <c r="H94" s="2316"/>
      <c r="I94" s="2276"/>
      <c r="J94" s="2316">
        <f t="shared" si="0"/>
        <v>0</v>
      </c>
      <c r="K94" s="2316"/>
      <c r="L94" s="2291">
        <v>20</v>
      </c>
    </row>
    <row r="95" spans="1:12">
      <c r="A95" s="2291">
        <v>21</v>
      </c>
      <c r="B95" s="2276"/>
      <c r="C95" s="2154"/>
      <c r="D95" s="2154"/>
      <c r="E95" s="2276"/>
      <c r="F95" s="2170"/>
      <c r="G95" s="2316"/>
      <c r="H95" s="2316"/>
      <c r="I95" s="2276"/>
      <c r="J95" s="2316">
        <f t="shared" si="0"/>
        <v>0</v>
      </c>
      <c r="K95" s="2316"/>
      <c r="L95" s="2291">
        <v>21</v>
      </c>
    </row>
    <row r="96" spans="1:12">
      <c r="A96" s="2291">
        <v>22</v>
      </c>
      <c r="B96" s="2276"/>
      <c r="C96" s="2154"/>
      <c r="D96" s="2154"/>
      <c r="E96" s="2276"/>
      <c r="F96" s="2170"/>
      <c r="G96" s="2316"/>
      <c r="H96" s="2316"/>
      <c r="I96" s="2276"/>
      <c r="J96" s="2316">
        <f t="shared" si="0"/>
        <v>0</v>
      </c>
      <c r="K96" s="2316"/>
      <c r="L96" s="2291">
        <v>22</v>
      </c>
    </row>
    <row r="97" spans="1:12">
      <c r="A97" s="2291">
        <v>23</v>
      </c>
      <c r="B97" s="2276"/>
      <c r="C97" s="2154"/>
      <c r="D97" s="2154"/>
      <c r="E97" s="2276"/>
      <c r="F97" s="2170"/>
      <c r="G97" s="2316"/>
      <c r="H97" s="2316"/>
      <c r="I97" s="2276"/>
      <c r="J97" s="2316">
        <f t="shared" si="0"/>
        <v>0</v>
      </c>
      <c r="K97" s="2316"/>
      <c r="L97" s="2291">
        <v>23</v>
      </c>
    </row>
    <row r="98" spans="1:12">
      <c r="A98" s="2291">
        <v>24</v>
      </c>
      <c r="B98" s="2276"/>
      <c r="C98" s="2154"/>
      <c r="D98" s="2154"/>
      <c r="E98" s="2276"/>
      <c r="F98" s="2170"/>
      <c r="G98" s="2316"/>
      <c r="H98" s="2316"/>
      <c r="I98" s="2276"/>
      <c r="J98" s="2316">
        <f t="shared" si="0"/>
        <v>0</v>
      </c>
      <c r="K98" s="2316"/>
      <c r="L98" s="2291">
        <v>24</v>
      </c>
    </row>
    <row r="99" spans="1:12">
      <c r="A99" s="2291">
        <v>25</v>
      </c>
      <c r="B99" s="2276"/>
      <c r="C99" s="2154"/>
      <c r="D99" s="2154"/>
      <c r="E99" s="2276"/>
      <c r="F99" s="2170"/>
      <c r="G99" s="2316"/>
      <c r="H99" s="2316"/>
      <c r="I99" s="2276"/>
      <c r="J99" s="2316">
        <f t="shared" si="0"/>
        <v>0</v>
      </c>
      <c r="K99" s="2316"/>
      <c r="L99" s="2291">
        <v>25</v>
      </c>
    </row>
    <row r="100" spans="1:12">
      <c r="A100" s="2291">
        <v>26</v>
      </c>
      <c r="B100" s="2276"/>
      <c r="C100" s="2154"/>
      <c r="D100" s="2154"/>
      <c r="E100" s="2276"/>
      <c r="F100" s="2170"/>
      <c r="G100" s="2316"/>
      <c r="H100" s="2316"/>
      <c r="I100" s="2276"/>
      <c r="J100" s="2316">
        <f t="shared" si="0"/>
        <v>0</v>
      </c>
      <c r="K100" s="2316"/>
      <c r="L100" s="2291">
        <v>26</v>
      </c>
    </row>
    <row r="101" spans="1:12">
      <c r="A101" s="2291">
        <v>27</v>
      </c>
      <c r="B101" s="2276"/>
      <c r="C101" s="2154"/>
      <c r="D101" s="2154"/>
      <c r="E101" s="2276"/>
      <c r="F101" s="2170"/>
      <c r="G101" s="2316"/>
      <c r="H101" s="2316"/>
      <c r="I101" s="2276"/>
      <c r="J101" s="2316">
        <f t="shared" si="0"/>
        <v>0</v>
      </c>
      <c r="K101" s="2316"/>
      <c r="L101" s="2291">
        <v>27</v>
      </c>
    </row>
    <row r="102" spans="1:12">
      <c r="A102" s="2291">
        <v>28</v>
      </c>
      <c r="B102" s="2276"/>
      <c r="C102" s="2154"/>
      <c r="D102" s="2154"/>
      <c r="E102" s="2276"/>
      <c r="F102" s="2170"/>
      <c r="G102" s="2316"/>
      <c r="H102" s="2316"/>
      <c r="I102" s="2276"/>
      <c r="J102" s="2316">
        <f t="shared" si="0"/>
        <v>0</v>
      </c>
      <c r="K102" s="2316"/>
      <c r="L102" s="2291">
        <v>28</v>
      </c>
    </row>
    <row r="103" spans="1:12">
      <c r="A103" s="2291">
        <v>29</v>
      </c>
      <c r="B103" s="2276"/>
      <c r="C103" s="2154"/>
      <c r="D103" s="2154"/>
      <c r="E103" s="2276"/>
      <c r="F103" s="2170"/>
      <c r="G103" s="2316"/>
      <c r="H103" s="2316"/>
      <c r="I103" s="2276"/>
      <c r="J103" s="2316">
        <f t="shared" si="0"/>
        <v>0</v>
      </c>
      <c r="K103" s="2316"/>
      <c r="L103" s="2291">
        <v>29</v>
      </c>
    </row>
    <row r="104" spans="1:12">
      <c r="A104" s="2291">
        <v>30</v>
      </c>
      <c r="B104" s="2276"/>
      <c r="C104" s="2154"/>
      <c r="D104" s="2154"/>
      <c r="E104" s="2276"/>
      <c r="F104" s="2170"/>
      <c r="G104" s="2316"/>
      <c r="H104" s="2316"/>
      <c r="I104" s="2276"/>
      <c r="J104" s="2316">
        <f t="shared" si="0"/>
        <v>0</v>
      </c>
      <c r="K104" s="2316"/>
      <c r="L104" s="2291">
        <v>30</v>
      </c>
    </row>
    <row r="105" spans="1:12">
      <c r="A105" s="2291">
        <v>31</v>
      </c>
      <c r="B105" s="2276"/>
      <c r="C105" s="2154"/>
      <c r="D105" s="2154"/>
      <c r="E105" s="2276"/>
      <c r="F105" s="2170"/>
      <c r="G105" s="2316"/>
      <c r="H105" s="2316"/>
      <c r="I105" s="2276"/>
      <c r="J105" s="2316">
        <f t="shared" si="0"/>
        <v>0</v>
      </c>
      <c r="K105" s="2316"/>
      <c r="L105" s="2291">
        <v>31</v>
      </c>
    </row>
    <row r="106" spans="1:12">
      <c r="A106" s="2291">
        <v>32</v>
      </c>
      <c r="B106" s="2276"/>
      <c r="C106" s="2154"/>
      <c r="D106" s="2154"/>
      <c r="E106" s="2276"/>
      <c r="F106" s="2170"/>
      <c r="G106" s="2316"/>
      <c r="H106" s="2316"/>
      <c r="I106" s="2276"/>
      <c r="J106" s="2316">
        <f t="shared" si="0"/>
        <v>0</v>
      </c>
      <c r="K106" s="2316"/>
      <c r="L106" s="2291">
        <v>32</v>
      </c>
    </row>
    <row r="107" spans="1:12">
      <c r="A107" s="2291">
        <v>33</v>
      </c>
      <c r="B107" s="2276"/>
      <c r="C107" s="2154"/>
      <c r="D107" s="2154"/>
      <c r="E107" s="2276"/>
      <c r="F107" s="2170"/>
      <c r="G107" s="2316"/>
      <c r="H107" s="2316"/>
      <c r="I107" s="2276"/>
      <c r="J107" s="2316">
        <f t="shared" si="0"/>
        <v>0</v>
      </c>
      <c r="K107" s="2316"/>
      <c r="L107" s="2291">
        <v>33</v>
      </c>
    </row>
    <row r="108" spans="1:12">
      <c r="A108" s="2291">
        <v>34</v>
      </c>
      <c r="B108" s="2276"/>
      <c r="C108" s="2154"/>
      <c r="D108" s="2154"/>
      <c r="E108" s="2276"/>
      <c r="F108" s="2170"/>
      <c r="G108" s="2316"/>
      <c r="H108" s="2316"/>
      <c r="I108" s="2276"/>
      <c r="J108" s="2316">
        <f t="shared" si="0"/>
        <v>0</v>
      </c>
      <c r="K108" s="2316"/>
      <c r="L108" s="2291">
        <v>34</v>
      </c>
    </row>
    <row r="109" spans="1:12">
      <c r="A109" s="2291">
        <v>35</v>
      </c>
      <c r="B109" s="2276"/>
      <c r="C109" s="2154"/>
      <c r="D109" s="2154"/>
      <c r="E109" s="2276"/>
      <c r="F109" s="2170"/>
      <c r="G109" s="2316"/>
      <c r="H109" s="2316"/>
      <c r="I109" s="2276"/>
      <c r="J109" s="2316">
        <f t="shared" si="0"/>
        <v>0</v>
      </c>
      <c r="K109" s="2316"/>
      <c r="L109" s="2291">
        <v>35</v>
      </c>
    </row>
    <row r="110" spans="1:12">
      <c r="A110" s="2291">
        <v>36</v>
      </c>
      <c r="B110" s="2276"/>
      <c r="C110" s="2154"/>
      <c r="D110" s="2154"/>
      <c r="E110" s="2276"/>
      <c r="F110" s="2170"/>
      <c r="G110" s="2316"/>
      <c r="H110" s="2316"/>
      <c r="I110" s="2276"/>
      <c r="J110" s="2316">
        <f t="shared" si="0"/>
        <v>0</v>
      </c>
      <c r="K110" s="2316"/>
      <c r="L110" s="2291">
        <v>36</v>
      </c>
    </row>
    <row r="111" spans="1:12">
      <c r="A111" s="2291">
        <v>37</v>
      </c>
      <c r="B111" s="2276"/>
      <c r="C111" s="2154"/>
      <c r="D111" s="2154"/>
      <c r="E111" s="2276"/>
      <c r="F111" s="2170"/>
      <c r="G111" s="2316"/>
      <c r="H111" s="2316"/>
      <c r="I111" s="2276"/>
      <c r="J111" s="2316">
        <f t="shared" si="0"/>
        <v>0</v>
      </c>
      <c r="K111" s="2316"/>
      <c r="L111" s="2291">
        <v>37</v>
      </c>
    </row>
    <row r="112" spans="1:12">
      <c r="A112" s="2291">
        <v>38</v>
      </c>
      <c r="B112" s="2276"/>
      <c r="C112" s="2154"/>
      <c r="D112" s="2154"/>
      <c r="E112" s="2276"/>
      <c r="F112" s="2170"/>
      <c r="G112" s="2316"/>
      <c r="H112" s="2316"/>
      <c r="I112" s="2276"/>
      <c r="J112" s="2316">
        <f t="shared" si="0"/>
        <v>0</v>
      </c>
      <c r="K112" s="2316"/>
      <c r="L112" s="2291">
        <v>38</v>
      </c>
    </row>
    <row r="113" spans="1:12">
      <c r="A113" s="2291">
        <v>39</v>
      </c>
      <c r="B113" s="2276"/>
      <c r="C113" s="2154"/>
      <c r="D113" s="2154"/>
      <c r="E113" s="2276"/>
      <c r="F113" s="2170"/>
      <c r="G113" s="2316"/>
      <c r="H113" s="2316"/>
      <c r="I113" s="2276"/>
      <c r="J113" s="2316">
        <f t="shared" si="0"/>
        <v>0</v>
      </c>
      <c r="K113" s="2316"/>
      <c r="L113" s="2291">
        <v>39</v>
      </c>
    </row>
    <row r="114" spans="1:12">
      <c r="A114" s="2291">
        <v>40</v>
      </c>
      <c r="B114" s="2276"/>
      <c r="C114" s="2154"/>
      <c r="D114" s="2154"/>
      <c r="E114" s="2276"/>
      <c r="F114" s="2170"/>
      <c r="G114" s="2316"/>
      <c r="H114" s="2316"/>
      <c r="I114" s="2276"/>
      <c r="J114" s="2316">
        <f t="shared" si="0"/>
        <v>0</v>
      </c>
      <c r="K114" s="2316"/>
      <c r="L114" s="2291">
        <v>40</v>
      </c>
    </row>
    <row r="115" spans="1:12">
      <c r="A115" s="2291">
        <v>41</v>
      </c>
      <c r="B115" s="2276"/>
      <c r="C115" s="2154"/>
      <c r="D115" s="2154"/>
      <c r="E115" s="2276"/>
      <c r="F115" s="2170"/>
      <c r="G115" s="2316"/>
      <c r="H115" s="2316"/>
      <c r="I115" s="2276"/>
      <c r="J115" s="2316">
        <f t="shared" si="0"/>
        <v>0</v>
      </c>
      <c r="K115" s="2316"/>
      <c r="L115" s="2291">
        <v>41</v>
      </c>
    </row>
    <row r="116" spans="1:12">
      <c r="A116" s="2291">
        <v>42</v>
      </c>
      <c r="B116" s="2276"/>
      <c r="C116" s="2154"/>
      <c r="D116" s="2154"/>
      <c r="E116" s="2276"/>
      <c r="F116" s="2170"/>
      <c r="G116" s="2316"/>
      <c r="H116" s="2316"/>
      <c r="I116" s="2276"/>
      <c r="J116" s="2316">
        <f t="shared" si="0"/>
        <v>0</v>
      </c>
      <c r="K116" s="2316"/>
      <c r="L116" s="2291">
        <v>42</v>
      </c>
    </row>
    <row r="117" spans="1:12">
      <c r="A117" s="2291">
        <v>43</v>
      </c>
      <c r="B117" s="2276"/>
      <c r="C117" s="2154"/>
      <c r="D117" s="2154"/>
      <c r="E117" s="2276"/>
      <c r="F117" s="2170"/>
      <c r="G117" s="2316"/>
      <c r="H117" s="2316"/>
      <c r="I117" s="2276"/>
      <c r="J117" s="2316">
        <f t="shared" si="0"/>
        <v>0</v>
      </c>
      <c r="K117" s="2316"/>
      <c r="L117" s="2291">
        <v>43</v>
      </c>
    </row>
    <row r="118" spans="1:12">
      <c r="A118" s="2291">
        <v>44</v>
      </c>
      <c r="B118" s="2276"/>
      <c r="C118" s="2154"/>
      <c r="D118" s="2154"/>
      <c r="E118" s="2276"/>
      <c r="F118" s="2170"/>
      <c r="G118" s="2316"/>
      <c r="H118" s="2316"/>
      <c r="I118" s="2276"/>
      <c r="J118" s="2316">
        <f t="shared" si="0"/>
        <v>0</v>
      </c>
      <c r="K118" s="2316"/>
      <c r="L118" s="2291">
        <v>44</v>
      </c>
    </row>
    <row r="119" spans="1:12">
      <c r="A119" s="2291">
        <v>45</v>
      </c>
      <c r="B119" s="2276"/>
      <c r="C119" s="2154"/>
      <c r="D119" s="2154"/>
      <c r="E119" s="2276"/>
      <c r="F119" s="2170"/>
      <c r="G119" s="2316"/>
      <c r="H119" s="2316"/>
      <c r="I119" s="2276"/>
      <c r="J119" s="2316">
        <f t="shared" si="0"/>
        <v>0</v>
      </c>
      <c r="K119" s="2316"/>
      <c r="L119" s="2291">
        <v>45</v>
      </c>
    </row>
    <row r="120" spans="1:12">
      <c r="A120" s="2291">
        <v>46</v>
      </c>
      <c r="B120" s="2276"/>
      <c r="C120" s="2154"/>
      <c r="D120" s="2154"/>
      <c r="E120" s="2276"/>
      <c r="F120" s="2170"/>
      <c r="G120" s="2316"/>
      <c r="H120" s="2316"/>
      <c r="I120" s="2276"/>
      <c r="J120" s="2316">
        <f t="shared" si="0"/>
        <v>0</v>
      </c>
      <c r="K120" s="2316"/>
      <c r="L120" s="2291">
        <v>46</v>
      </c>
    </row>
    <row r="121" spans="1:12">
      <c r="A121" s="2291">
        <v>47</v>
      </c>
      <c r="B121" s="2276"/>
      <c r="C121" s="2154"/>
      <c r="D121" s="2154"/>
      <c r="E121" s="2276"/>
      <c r="F121" s="2170"/>
      <c r="G121" s="2316"/>
      <c r="H121" s="2316"/>
      <c r="I121" s="2276"/>
      <c r="J121" s="2316">
        <f t="shared" si="0"/>
        <v>0</v>
      </c>
      <c r="K121" s="2316"/>
      <c r="L121" s="2291">
        <v>47</v>
      </c>
    </row>
    <row r="122" spans="1:12">
      <c r="A122" s="2291">
        <v>48</v>
      </c>
      <c r="B122" s="2276"/>
      <c r="C122" s="2154"/>
      <c r="D122" s="2154"/>
      <c r="E122" s="2276"/>
      <c r="F122" s="2170"/>
      <c r="G122" s="2316"/>
      <c r="H122" s="2316"/>
      <c r="I122" s="2276"/>
      <c r="J122" s="2316">
        <f t="shared" si="0"/>
        <v>0</v>
      </c>
      <c r="K122" s="2316"/>
      <c r="L122" s="2291">
        <v>48</v>
      </c>
    </row>
    <row r="123" spans="1:12">
      <c r="A123" s="2291">
        <v>49</v>
      </c>
      <c r="B123" s="2276"/>
      <c r="C123" s="2154"/>
      <c r="D123" s="2154"/>
      <c r="E123" s="2276"/>
      <c r="F123" s="2170"/>
      <c r="G123" s="2316"/>
      <c r="H123" s="2316"/>
      <c r="I123" s="2276"/>
      <c r="J123" s="2316">
        <f t="shared" si="0"/>
        <v>0</v>
      </c>
      <c r="K123" s="2316"/>
      <c r="L123" s="2291">
        <v>49</v>
      </c>
    </row>
    <row r="124" spans="1:12">
      <c r="A124" s="2291">
        <v>50</v>
      </c>
      <c r="B124" s="2276"/>
      <c r="C124" s="2154"/>
      <c r="D124" s="2154"/>
      <c r="E124" s="2276"/>
      <c r="F124" s="2170"/>
      <c r="G124" s="2316"/>
      <c r="H124" s="2316"/>
      <c r="I124" s="2276"/>
      <c r="J124" s="2316">
        <f t="shared" si="0"/>
        <v>0</v>
      </c>
      <c r="K124" s="2316"/>
      <c r="L124" s="2291">
        <v>50</v>
      </c>
    </row>
    <row r="125" spans="1:12">
      <c r="A125" s="2291">
        <v>51</v>
      </c>
      <c r="B125" s="2276"/>
      <c r="C125" s="2154"/>
      <c r="D125" s="2154"/>
      <c r="E125" s="2276"/>
      <c r="F125" s="2170"/>
      <c r="G125" s="2316"/>
      <c r="H125" s="2316"/>
      <c r="I125" s="2276"/>
      <c r="J125" s="2316">
        <f t="shared" si="0"/>
        <v>0</v>
      </c>
      <c r="K125" s="2316"/>
      <c r="L125" s="2291">
        <v>51</v>
      </c>
    </row>
    <row r="126" spans="1:12">
      <c r="A126" s="2291">
        <v>52</v>
      </c>
      <c r="B126" s="2276"/>
      <c r="C126" s="2154"/>
      <c r="D126" s="2154"/>
      <c r="E126" s="2276"/>
      <c r="F126" s="2170"/>
      <c r="G126" s="2316"/>
      <c r="H126" s="2316"/>
      <c r="I126" s="2276"/>
      <c r="J126" s="2316">
        <f t="shared" si="0"/>
        <v>0</v>
      </c>
      <c r="K126" s="2316"/>
      <c r="L126" s="2291">
        <v>52</v>
      </c>
    </row>
    <row r="127" spans="1:12">
      <c r="A127" s="2291">
        <v>53</v>
      </c>
      <c r="B127" s="2276"/>
      <c r="C127" s="2154"/>
      <c r="D127" s="2154"/>
      <c r="E127" s="2276"/>
      <c r="F127" s="2170"/>
      <c r="G127" s="2316"/>
      <c r="H127" s="2316"/>
      <c r="I127" s="2276"/>
      <c r="J127" s="2316">
        <f t="shared" si="0"/>
        <v>0</v>
      </c>
      <c r="K127" s="2316"/>
      <c r="L127" s="2291">
        <v>53</v>
      </c>
    </row>
    <row r="128" spans="1:12">
      <c r="A128" s="2291">
        <v>54</v>
      </c>
      <c r="B128" s="2276"/>
      <c r="C128" s="2154"/>
      <c r="D128" s="2154"/>
      <c r="E128" s="2276"/>
      <c r="F128" s="2170"/>
      <c r="G128" s="2316"/>
      <c r="H128" s="2316"/>
      <c r="I128" s="2276"/>
      <c r="J128" s="2316">
        <f t="shared" si="0"/>
        <v>0</v>
      </c>
      <c r="K128" s="2316"/>
      <c r="L128" s="2291">
        <v>54</v>
      </c>
    </row>
    <row r="129" spans="1:12" ht="15.75" thickBot="1">
      <c r="A129" s="2317">
        <v>55</v>
      </c>
      <c r="B129" s="2310" t="s">
        <v>2319</v>
      </c>
      <c r="C129" s="2278"/>
      <c r="D129" s="2278"/>
      <c r="E129" s="2279"/>
      <c r="F129" s="2318"/>
      <c r="G129" s="2319">
        <f>SUM(G75:G128)</f>
        <v>0</v>
      </c>
      <c r="H129" s="2319">
        <f>SUM(H75:H128)</f>
        <v>0</v>
      </c>
      <c r="I129" s="2279"/>
      <c r="J129" s="2319">
        <f>SUM(J75:J128)</f>
        <v>0</v>
      </c>
      <c r="K129" s="2319">
        <f>SUM(K75:K128)</f>
        <v>0</v>
      </c>
      <c r="L129" s="2317">
        <v>55</v>
      </c>
    </row>
    <row r="130" spans="1:12">
      <c r="A130" s="2389" t="s">
        <v>4657</v>
      </c>
      <c r="B130" s="2389"/>
      <c r="C130" s="2154"/>
      <c r="D130" s="2154"/>
      <c r="E130" s="2154"/>
      <c r="F130" s="2389" t="s">
        <v>4657</v>
      </c>
      <c r="G130" s="2389"/>
      <c r="H130" s="2155"/>
    </row>
    <row r="131" spans="1:12">
      <c r="A131" s="2155" t="s">
        <v>3848</v>
      </c>
      <c r="B131" s="2155"/>
      <c r="C131" s="2155"/>
      <c r="D131" s="2155"/>
      <c r="E131" s="2155"/>
      <c r="F131" s="2155" t="s">
        <v>3849</v>
      </c>
      <c r="G131" s="2155"/>
      <c r="H131" s="2155"/>
      <c r="I131" s="2155"/>
      <c r="J131" s="2155"/>
      <c r="K131" s="2155"/>
      <c r="L131" s="2155"/>
    </row>
    <row r="132" spans="1:12" ht="16.5" thickBot="1">
      <c r="A132" s="2188" t="str">
        <f>'Data Sheet'!$C$25</f>
        <v xml:space="preserve">Niagara Mohawk Power Corporation </v>
      </c>
      <c r="B132" s="2154"/>
      <c r="C132" s="2154"/>
      <c r="D132" s="2320" t="str">
        <f>'Data Sheet'!$C$40</f>
        <v>April 12, 2018</v>
      </c>
      <c r="E132" s="2154" t="str">
        <f>'Data Sheet'!$C$38</f>
        <v>December 31, 2017</v>
      </c>
      <c r="F132" s="2188" t="str">
        <f>'Data Sheet'!$C$25</f>
        <v xml:space="preserve">Niagara Mohawk Power Corporation </v>
      </c>
      <c r="G132" s="2154"/>
      <c r="H132" s="2154"/>
      <c r="I132" s="2154"/>
      <c r="J132" s="2320" t="str">
        <f>'Data Sheet'!$C$40</f>
        <v>April 12, 2018</v>
      </c>
      <c r="K132" s="1524" t="str">
        <f>'Data Sheet'!$C$38</f>
        <v>December 31, 2017</v>
      </c>
    </row>
    <row r="133" spans="1:12" ht="15.75">
      <c r="A133" s="2191"/>
      <c r="B133" s="2321" t="s">
        <v>3847</v>
      </c>
      <c r="C133" s="2321"/>
      <c r="D133" s="2302"/>
      <c r="E133" s="2289"/>
      <c r="F133" s="2288"/>
      <c r="G133" s="2321" t="s">
        <v>2088</v>
      </c>
      <c r="H133" s="2321"/>
      <c r="I133" s="2321"/>
      <c r="J133" s="2302"/>
      <c r="K133" s="2302"/>
      <c r="L133" s="2289"/>
    </row>
    <row r="134" spans="1:12" ht="15.75" thickBot="1">
      <c r="A134" s="2277"/>
      <c r="B134" s="2278"/>
      <c r="C134" s="2278"/>
      <c r="D134" s="2322"/>
      <c r="E134" s="2279"/>
      <c r="F134" s="2277"/>
      <c r="G134" s="2278"/>
      <c r="H134" s="2278"/>
      <c r="I134" s="2278"/>
      <c r="J134" s="2278"/>
      <c r="K134" s="2278"/>
      <c r="L134" s="2279"/>
    </row>
    <row r="135" spans="1:12" ht="15.75" thickBot="1">
      <c r="A135" s="2286"/>
      <c r="B135" s="2301" t="s">
        <v>3585</v>
      </c>
      <c r="C135" s="2302" t="s">
        <v>1769</v>
      </c>
      <c r="D135" s="2302"/>
      <c r="E135" s="2289"/>
      <c r="F135" s="2288" t="s">
        <v>3801</v>
      </c>
      <c r="G135" s="2289"/>
      <c r="H135" s="2303" t="s">
        <v>3802</v>
      </c>
      <c r="I135" s="2304" t="s">
        <v>3803</v>
      </c>
      <c r="J135" s="2323"/>
      <c r="K135" s="2289" t="s">
        <v>3804</v>
      </c>
      <c r="L135" s="2286"/>
    </row>
    <row r="136" spans="1:12">
      <c r="A136" s="2305" t="s">
        <v>1714</v>
      </c>
      <c r="B136" s="2276"/>
      <c r="C136" s="2154"/>
      <c r="D136" s="2154"/>
      <c r="E136" s="2276"/>
      <c r="F136" s="2307" t="s">
        <v>177</v>
      </c>
      <c r="G136" s="2248"/>
      <c r="H136" s="2308" t="s">
        <v>177</v>
      </c>
      <c r="I136" s="2248" t="s">
        <v>176</v>
      </c>
      <c r="J136" s="2248" t="s">
        <v>1826</v>
      </c>
      <c r="K136" s="2248" t="s">
        <v>3805</v>
      </c>
      <c r="L136" s="2305" t="s">
        <v>1714</v>
      </c>
    </row>
    <row r="137" spans="1:12" ht="15.75" thickBot="1">
      <c r="A137" s="2309" t="s">
        <v>1717</v>
      </c>
      <c r="B137" s="2310" t="s">
        <v>3005</v>
      </c>
      <c r="C137" s="2297" t="s">
        <v>3006</v>
      </c>
      <c r="D137" s="2297"/>
      <c r="E137" s="2311"/>
      <c r="F137" s="2312" t="s">
        <v>3007</v>
      </c>
      <c r="G137" s="2311"/>
      <c r="H137" s="2310" t="s">
        <v>3008</v>
      </c>
      <c r="I137" s="2309" t="s">
        <v>2334</v>
      </c>
      <c r="J137" s="2309" t="s">
        <v>2335</v>
      </c>
      <c r="K137" s="2309" t="s">
        <v>2336</v>
      </c>
      <c r="L137" s="2309" t="s">
        <v>1717</v>
      </c>
    </row>
    <row r="138" spans="1:12">
      <c r="A138" s="2313">
        <v>1</v>
      </c>
      <c r="B138" s="2276"/>
      <c r="C138" s="2154"/>
      <c r="D138" s="2154"/>
      <c r="E138" s="2276"/>
      <c r="F138" s="2314"/>
      <c r="G138" s="2315"/>
      <c r="H138" s="2316"/>
      <c r="I138" s="2276"/>
      <c r="J138" s="2316">
        <f t="shared" ref="J138:J191" si="1">G138+H138</f>
        <v>0</v>
      </c>
      <c r="K138" s="2316"/>
      <c r="L138" s="2313">
        <v>1</v>
      </c>
    </row>
    <row r="139" spans="1:12">
      <c r="A139" s="2313">
        <v>2</v>
      </c>
      <c r="B139" s="2276"/>
      <c r="C139" s="2154"/>
      <c r="D139" s="2154"/>
      <c r="E139" s="2276"/>
      <c r="F139" s="2314"/>
      <c r="G139" s="2315"/>
      <c r="H139" s="2316"/>
      <c r="I139" s="2276"/>
      <c r="J139" s="2316">
        <f t="shared" si="1"/>
        <v>0</v>
      </c>
      <c r="K139" s="2316"/>
      <c r="L139" s="2313">
        <v>2</v>
      </c>
    </row>
    <row r="140" spans="1:12">
      <c r="A140" s="2313">
        <v>3</v>
      </c>
      <c r="B140" s="2276"/>
      <c r="C140" s="2154"/>
      <c r="D140" s="2154"/>
      <c r="E140" s="2276"/>
      <c r="F140" s="2314"/>
      <c r="G140" s="2315"/>
      <c r="H140" s="2316"/>
      <c r="I140" s="2276"/>
      <c r="J140" s="2316">
        <f t="shared" si="1"/>
        <v>0</v>
      </c>
      <c r="K140" s="2316"/>
      <c r="L140" s="2313">
        <v>3</v>
      </c>
    </row>
    <row r="141" spans="1:12">
      <c r="A141" s="2313">
        <v>4</v>
      </c>
      <c r="B141" s="2276"/>
      <c r="C141" s="2154"/>
      <c r="D141" s="2154"/>
      <c r="E141" s="2276"/>
      <c r="F141" s="2314"/>
      <c r="G141" s="2315"/>
      <c r="H141" s="2316"/>
      <c r="I141" s="2276"/>
      <c r="J141" s="2316">
        <f t="shared" si="1"/>
        <v>0</v>
      </c>
      <c r="K141" s="2316"/>
      <c r="L141" s="2313">
        <v>4</v>
      </c>
    </row>
    <row r="142" spans="1:12">
      <c r="A142" s="2313">
        <v>5</v>
      </c>
      <c r="B142" s="2276"/>
      <c r="C142" s="2154"/>
      <c r="D142" s="2154"/>
      <c r="E142" s="2276"/>
      <c r="F142" s="2314"/>
      <c r="G142" s="2315"/>
      <c r="H142" s="2316"/>
      <c r="I142" s="2276"/>
      <c r="J142" s="2316">
        <f t="shared" si="1"/>
        <v>0</v>
      </c>
      <c r="K142" s="2316"/>
      <c r="L142" s="2313">
        <v>5</v>
      </c>
    </row>
    <row r="143" spans="1:12">
      <c r="A143" s="2313">
        <v>6</v>
      </c>
      <c r="B143" s="2276"/>
      <c r="C143" s="2154"/>
      <c r="D143" s="2154"/>
      <c r="E143" s="2276"/>
      <c r="F143" s="2314"/>
      <c r="G143" s="2315"/>
      <c r="H143" s="2316"/>
      <c r="I143" s="2276"/>
      <c r="J143" s="2316">
        <f t="shared" si="1"/>
        <v>0</v>
      </c>
      <c r="K143" s="2316"/>
      <c r="L143" s="2313">
        <v>6</v>
      </c>
    </row>
    <row r="144" spans="1:12">
      <c r="A144" s="2313">
        <v>7</v>
      </c>
      <c r="B144" s="2276"/>
      <c r="C144" s="2154"/>
      <c r="D144" s="2154"/>
      <c r="E144" s="2276"/>
      <c r="F144" s="2314"/>
      <c r="G144" s="2315"/>
      <c r="H144" s="2316"/>
      <c r="I144" s="2276"/>
      <c r="J144" s="2316">
        <f t="shared" si="1"/>
        <v>0</v>
      </c>
      <c r="K144" s="2316"/>
      <c r="L144" s="2313">
        <v>7</v>
      </c>
    </row>
    <row r="145" spans="1:12">
      <c r="A145" s="2313">
        <v>8</v>
      </c>
      <c r="B145" s="2276"/>
      <c r="C145" s="2154"/>
      <c r="D145" s="2154"/>
      <c r="E145" s="2276"/>
      <c r="F145" s="2314"/>
      <c r="G145" s="2315"/>
      <c r="H145" s="2316"/>
      <c r="I145" s="2276"/>
      <c r="J145" s="2316">
        <f t="shared" si="1"/>
        <v>0</v>
      </c>
      <c r="K145" s="2316"/>
      <c r="L145" s="2313">
        <v>8</v>
      </c>
    </row>
    <row r="146" spans="1:12">
      <c r="A146" s="2313">
        <v>9</v>
      </c>
      <c r="B146" s="2276"/>
      <c r="C146" s="2154"/>
      <c r="D146" s="2154"/>
      <c r="E146" s="2276"/>
      <c r="F146" s="2314"/>
      <c r="G146" s="2315"/>
      <c r="H146" s="2316"/>
      <c r="I146" s="2276"/>
      <c r="J146" s="2316">
        <f t="shared" si="1"/>
        <v>0</v>
      </c>
      <c r="K146" s="2316"/>
      <c r="L146" s="2313">
        <v>9</v>
      </c>
    </row>
    <row r="147" spans="1:12">
      <c r="A147" s="2313">
        <v>10</v>
      </c>
      <c r="B147" s="2276"/>
      <c r="C147" s="2154"/>
      <c r="D147" s="2154"/>
      <c r="E147" s="2276"/>
      <c r="F147" s="2314"/>
      <c r="G147" s="2315"/>
      <c r="H147" s="2316"/>
      <c r="I147" s="2276"/>
      <c r="J147" s="2316">
        <f t="shared" si="1"/>
        <v>0</v>
      </c>
      <c r="K147" s="2316"/>
      <c r="L147" s="2313">
        <v>10</v>
      </c>
    </row>
    <row r="148" spans="1:12">
      <c r="A148" s="2313">
        <v>11</v>
      </c>
      <c r="B148" s="2276"/>
      <c r="C148" s="2154"/>
      <c r="D148" s="2154"/>
      <c r="E148" s="2276"/>
      <c r="F148" s="2314"/>
      <c r="G148" s="2315"/>
      <c r="H148" s="2316"/>
      <c r="I148" s="2276"/>
      <c r="J148" s="2316">
        <f t="shared" si="1"/>
        <v>0</v>
      </c>
      <c r="K148" s="2316"/>
      <c r="L148" s="2313">
        <v>11</v>
      </c>
    </row>
    <row r="149" spans="1:12">
      <c r="A149" s="2291">
        <v>12</v>
      </c>
      <c r="B149" s="2276"/>
      <c r="C149" s="2154"/>
      <c r="D149" s="2154"/>
      <c r="E149" s="2276"/>
      <c r="F149" s="2170"/>
      <c r="G149" s="2316"/>
      <c r="H149" s="2316"/>
      <c r="I149" s="2276"/>
      <c r="J149" s="2316">
        <f t="shared" si="1"/>
        <v>0</v>
      </c>
      <c r="K149" s="2316"/>
      <c r="L149" s="2291">
        <v>12</v>
      </c>
    </row>
    <row r="150" spans="1:12">
      <c r="A150" s="2291">
        <v>13</v>
      </c>
      <c r="B150" s="2276"/>
      <c r="C150" s="2154"/>
      <c r="D150" s="2154"/>
      <c r="E150" s="2276"/>
      <c r="F150" s="2170"/>
      <c r="G150" s="2316"/>
      <c r="H150" s="2316"/>
      <c r="I150" s="2276"/>
      <c r="J150" s="2316">
        <f t="shared" si="1"/>
        <v>0</v>
      </c>
      <c r="K150" s="2316"/>
      <c r="L150" s="2291">
        <v>13</v>
      </c>
    </row>
    <row r="151" spans="1:12">
      <c r="A151" s="2291">
        <v>14</v>
      </c>
      <c r="B151" s="2276"/>
      <c r="C151" s="2154"/>
      <c r="D151" s="2154"/>
      <c r="E151" s="2276"/>
      <c r="F151" s="2170"/>
      <c r="G151" s="2316"/>
      <c r="H151" s="2316"/>
      <c r="I151" s="2276"/>
      <c r="J151" s="2316">
        <f t="shared" si="1"/>
        <v>0</v>
      </c>
      <c r="K151" s="2316"/>
      <c r="L151" s="2291">
        <v>14</v>
      </c>
    </row>
    <row r="152" spans="1:12">
      <c r="A152" s="2291">
        <v>15</v>
      </c>
      <c r="B152" s="2276"/>
      <c r="C152" s="2154"/>
      <c r="D152" s="2154"/>
      <c r="E152" s="2276"/>
      <c r="F152" s="2170"/>
      <c r="G152" s="2316"/>
      <c r="H152" s="2316"/>
      <c r="I152" s="2276"/>
      <c r="J152" s="2316">
        <f t="shared" si="1"/>
        <v>0</v>
      </c>
      <c r="K152" s="2316"/>
      <c r="L152" s="2291">
        <v>15</v>
      </c>
    </row>
    <row r="153" spans="1:12">
      <c r="A153" s="2291">
        <v>16</v>
      </c>
      <c r="B153" s="2276"/>
      <c r="C153" s="2154"/>
      <c r="D153" s="2154"/>
      <c r="E153" s="2276"/>
      <c r="F153" s="2170"/>
      <c r="G153" s="2316"/>
      <c r="H153" s="2316"/>
      <c r="I153" s="2276"/>
      <c r="J153" s="2316">
        <f t="shared" si="1"/>
        <v>0</v>
      </c>
      <c r="K153" s="2316"/>
      <c r="L153" s="2291">
        <v>16</v>
      </c>
    </row>
    <row r="154" spans="1:12">
      <c r="A154" s="2291">
        <v>17</v>
      </c>
      <c r="B154" s="2276"/>
      <c r="C154" s="2154"/>
      <c r="D154" s="2154"/>
      <c r="E154" s="2276"/>
      <c r="F154" s="2170"/>
      <c r="G154" s="2316"/>
      <c r="H154" s="2316"/>
      <c r="I154" s="2276"/>
      <c r="J154" s="2316">
        <f t="shared" si="1"/>
        <v>0</v>
      </c>
      <c r="K154" s="2316"/>
      <c r="L154" s="2291">
        <v>17</v>
      </c>
    </row>
    <row r="155" spans="1:12">
      <c r="A155" s="2291">
        <v>18</v>
      </c>
      <c r="B155" s="2276"/>
      <c r="C155" s="2154"/>
      <c r="D155" s="2154"/>
      <c r="E155" s="2276"/>
      <c r="F155" s="2170"/>
      <c r="G155" s="2316"/>
      <c r="H155" s="2316"/>
      <c r="I155" s="2276"/>
      <c r="J155" s="2316">
        <f t="shared" si="1"/>
        <v>0</v>
      </c>
      <c r="K155" s="2316"/>
      <c r="L155" s="2291">
        <v>18</v>
      </c>
    </row>
    <row r="156" spans="1:12">
      <c r="A156" s="2291">
        <v>19</v>
      </c>
      <c r="B156" s="2276"/>
      <c r="C156" s="2154"/>
      <c r="D156" s="2154"/>
      <c r="E156" s="2276"/>
      <c r="F156" s="2170"/>
      <c r="G156" s="2316"/>
      <c r="H156" s="2316"/>
      <c r="I156" s="2276"/>
      <c r="J156" s="2316">
        <f t="shared" si="1"/>
        <v>0</v>
      </c>
      <c r="K156" s="2316"/>
      <c r="L156" s="2291">
        <v>19</v>
      </c>
    </row>
    <row r="157" spans="1:12">
      <c r="A157" s="2291">
        <v>20</v>
      </c>
      <c r="B157" s="2276"/>
      <c r="C157" s="2154"/>
      <c r="D157" s="2154"/>
      <c r="E157" s="2276"/>
      <c r="F157" s="2170"/>
      <c r="G157" s="2316"/>
      <c r="H157" s="2316"/>
      <c r="I157" s="2276"/>
      <c r="J157" s="2316">
        <f t="shared" si="1"/>
        <v>0</v>
      </c>
      <c r="K157" s="2316"/>
      <c r="L157" s="2291">
        <v>20</v>
      </c>
    </row>
    <row r="158" spans="1:12">
      <c r="A158" s="2291">
        <v>21</v>
      </c>
      <c r="B158" s="2276"/>
      <c r="C158" s="2154"/>
      <c r="D158" s="2154"/>
      <c r="E158" s="2276"/>
      <c r="F158" s="2170"/>
      <c r="G158" s="2316"/>
      <c r="H158" s="2316"/>
      <c r="I158" s="2276"/>
      <c r="J158" s="2316">
        <f t="shared" si="1"/>
        <v>0</v>
      </c>
      <c r="K158" s="2316"/>
      <c r="L158" s="2291">
        <v>21</v>
      </c>
    </row>
    <row r="159" spans="1:12">
      <c r="A159" s="2291">
        <v>22</v>
      </c>
      <c r="B159" s="2276"/>
      <c r="C159" s="2154"/>
      <c r="D159" s="2154"/>
      <c r="E159" s="2276"/>
      <c r="F159" s="2170"/>
      <c r="G159" s="2316"/>
      <c r="H159" s="2316"/>
      <c r="I159" s="2276"/>
      <c r="J159" s="2316">
        <f t="shared" si="1"/>
        <v>0</v>
      </c>
      <c r="K159" s="2316"/>
      <c r="L159" s="2291">
        <v>22</v>
      </c>
    </row>
    <row r="160" spans="1:12">
      <c r="A160" s="2291">
        <v>23</v>
      </c>
      <c r="B160" s="2276"/>
      <c r="C160" s="2154"/>
      <c r="D160" s="2154"/>
      <c r="E160" s="2276"/>
      <c r="F160" s="2170"/>
      <c r="G160" s="2316"/>
      <c r="H160" s="2316"/>
      <c r="I160" s="2276"/>
      <c r="J160" s="2316">
        <f t="shared" si="1"/>
        <v>0</v>
      </c>
      <c r="K160" s="2316"/>
      <c r="L160" s="2291">
        <v>23</v>
      </c>
    </row>
    <row r="161" spans="1:12">
      <c r="A161" s="2291">
        <v>24</v>
      </c>
      <c r="B161" s="2276"/>
      <c r="C161" s="2154"/>
      <c r="D161" s="2154"/>
      <c r="E161" s="2276"/>
      <c r="F161" s="2170"/>
      <c r="G161" s="2316"/>
      <c r="H161" s="2316"/>
      <c r="I161" s="2276"/>
      <c r="J161" s="2316">
        <f t="shared" si="1"/>
        <v>0</v>
      </c>
      <c r="K161" s="2316"/>
      <c r="L161" s="2291">
        <v>24</v>
      </c>
    </row>
    <row r="162" spans="1:12">
      <c r="A162" s="2291">
        <v>25</v>
      </c>
      <c r="B162" s="2276"/>
      <c r="C162" s="2154"/>
      <c r="D162" s="2154"/>
      <c r="E162" s="2276"/>
      <c r="F162" s="2170"/>
      <c r="G162" s="2316"/>
      <c r="H162" s="2316"/>
      <c r="I162" s="2276"/>
      <c r="J162" s="2316">
        <f t="shared" si="1"/>
        <v>0</v>
      </c>
      <c r="K162" s="2316"/>
      <c r="L162" s="2291">
        <v>25</v>
      </c>
    </row>
    <row r="163" spans="1:12">
      <c r="A163" s="2291">
        <v>26</v>
      </c>
      <c r="B163" s="2276"/>
      <c r="C163" s="2154"/>
      <c r="D163" s="2154"/>
      <c r="E163" s="2276"/>
      <c r="F163" s="2170"/>
      <c r="G163" s="2316"/>
      <c r="H163" s="2316"/>
      <c r="I163" s="2276"/>
      <c r="J163" s="2316">
        <f t="shared" si="1"/>
        <v>0</v>
      </c>
      <c r="K163" s="2316"/>
      <c r="L163" s="2291">
        <v>26</v>
      </c>
    </row>
    <row r="164" spans="1:12">
      <c r="A164" s="2291">
        <v>27</v>
      </c>
      <c r="B164" s="2276"/>
      <c r="C164" s="2154"/>
      <c r="D164" s="2154"/>
      <c r="E164" s="2276"/>
      <c r="F164" s="2170"/>
      <c r="G164" s="2316"/>
      <c r="H164" s="2316"/>
      <c r="I164" s="2276"/>
      <c r="J164" s="2316">
        <f t="shared" si="1"/>
        <v>0</v>
      </c>
      <c r="K164" s="2316"/>
      <c r="L164" s="2291">
        <v>27</v>
      </c>
    </row>
    <row r="165" spans="1:12">
      <c r="A165" s="2291">
        <v>28</v>
      </c>
      <c r="B165" s="2276"/>
      <c r="C165" s="2154"/>
      <c r="D165" s="2154"/>
      <c r="E165" s="2276"/>
      <c r="F165" s="2170"/>
      <c r="G165" s="2316"/>
      <c r="H165" s="2316"/>
      <c r="I165" s="2276"/>
      <c r="J165" s="2316">
        <f t="shared" si="1"/>
        <v>0</v>
      </c>
      <c r="K165" s="2316"/>
      <c r="L165" s="2291">
        <v>28</v>
      </c>
    </row>
    <row r="166" spans="1:12">
      <c r="A166" s="2291">
        <v>29</v>
      </c>
      <c r="B166" s="2276"/>
      <c r="C166" s="2154"/>
      <c r="D166" s="2154"/>
      <c r="E166" s="2276"/>
      <c r="F166" s="2170"/>
      <c r="G166" s="2316"/>
      <c r="H166" s="2316"/>
      <c r="I166" s="2276"/>
      <c r="J166" s="2316">
        <f t="shared" si="1"/>
        <v>0</v>
      </c>
      <c r="K166" s="2316"/>
      <c r="L166" s="2291">
        <v>29</v>
      </c>
    </row>
    <row r="167" spans="1:12">
      <c r="A167" s="2291">
        <v>30</v>
      </c>
      <c r="B167" s="2276"/>
      <c r="C167" s="2154"/>
      <c r="D167" s="2154"/>
      <c r="E167" s="2276"/>
      <c r="F167" s="2170"/>
      <c r="G167" s="2316"/>
      <c r="H167" s="2316"/>
      <c r="I167" s="2276"/>
      <c r="J167" s="2316">
        <f t="shared" si="1"/>
        <v>0</v>
      </c>
      <c r="K167" s="2316"/>
      <c r="L167" s="2291">
        <v>30</v>
      </c>
    </row>
    <row r="168" spans="1:12">
      <c r="A168" s="2291">
        <v>31</v>
      </c>
      <c r="B168" s="2276"/>
      <c r="C168" s="2154"/>
      <c r="D168" s="2154"/>
      <c r="E168" s="2276"/>
      <c r="F168" s="2170"/>
      <c r="G168" s="2316"/>
      <c r="H168" s="2316"/>
      <c r="I168" s="2276"/>
      <c r="J168" s="2316">
        <f t="shared" si="1"/>
        <v>0</v>
      </c>
      <c r="K168" s="2316"/>
      <c r="L168" s="2291">
        <v>31</v>
      </c>
    </row>
    <row r="169" spans="1:12">
      <c r="A169" s="2291">
        <v>32</v>
      </c>
      <c r="B169" s="2276"/>
      <c r="C169" s="2154"/>
      <c r="D169" s="2154"/>
      <c r="E169" s="2276"/>
      <c r="F169" s="2170"/>
      <c r="G169" s="2316"/>
      <c r="H169" s="2316"/>
      <c r="I169" s="2276"/>
      <c r="J169" s="2316">
        <f t="shared" si="1"/>
        <v>0</v>
      </c>
      <c r="K169" s="2316"/>
      <c r="L169" s="2291">
        <v>32</v>
      </c>
    </row>
    <row r="170" spans="1:12">
      <c r="A170" s="2291">
        <v>33</v>
      </c>
      <c r="B170" s="2276"/>
      <c r="C170" s="2154"/>
      <c r="D170" s="2154"/>
      <c r="E170" s="2276"/>
      <c r="F170" s="2170"/>
      <c r="G170" s="2316"/>
      <c r="H170" s="2316"/>
      <c r="I170" s="2276"/>
      <c r="J170" s="2316">
        <f t="shared" si="1"/>
        <v>0</v>
      </c>
      <c r="K170" s="2316"/>
      <c r="L170" s="2291">
        <v>33</v>
      </c>
    </row>
    <row r="171" spans="1:12">
      <c r="A171" s="2291">
        <v>34</v>
      </c>
      <c r="B171" s="2276"/>
      <c r="C171" s="2154"/>
      <c r="D171" s="2154"/>
      <c r="E171" s="2276"/>
      <c r="F171" s="2170"/>
      <c r="G171" s="2316"/>
      <c r="H171" s="2316"/>
      <c r="I171" s="2276"/>
      <c r="J171" s="2316">
        <f t="shared" si="1"/>
        <v>0</v>
      </c>
      <c r="K171" s="2316"/>
      <c r="L171" s="2291">
        <v>34</v>
      </c>
    </row>
    <row r="172" spans="1:12">
      <c r="A172" s="2291">
        <v>35</v>
      </c>
      <c r="B172" s="2276"/>
      <c r="C172" s="2154"/>
      <c r="D172" s="2154"/>
      <c r="E172" s="2276"/>
      <c r="F172" s="2170"/>
      <c r="G172" s="2316"/>
      <c r="H172" s="2316"/>
      <c r="I172" s="2276"/>
      <c r="J172" s="2316">
        <f t="shared" si="1"/>
        <v>0</v>
      </c>
      <c r="K172" s="2316"/>
      <c r="L172" s="2291">
        <v>35</v>
      </c>
    </row>
    <row r="173" spans="1:12">
      <c r="A173" s="2291">
        <v>36</v>
      </c>
      <c r="B173" s="2276"/>
      <c r="C173" s="2154"/>
      <c r="D173" s="2154"/>
      <c r="E173" s="2276"/>
      <c r="F173" s="2170"/>
      <c r="G173" s="2316"/>
      <c r="H173" s="2316"/>
      <c r="I173" s="2276"/>
      <c r="J173" s="2316">
        <f t="shared" si="1"/>
        <v>0</v>
      </c>
      <c r="K173" s="2316"/>
      <c r="L173" s="2291">
        <v>36</v>
      </c>
    </row>
    <row r="174" spans="1:12">
      <c r="A174" s="2291">
        <v>37</v>
      </c>
      <c r="B174" s="2276"/>
      <c r="C174" s="2154"/>
      <c r="D174" s="2154"/>
      <c r="E174" s="2276"/>
      <c r="F174" s="2170"/>
      <c r="G174" s="2316"/>
      <c r="H174" s="2316"/>
      <c r="I174" s="2276"/>
      <c r="J174" s="2316">
        <f t="shared" si="1"/>
        <v>0</v>
      </c>
      <c r="K174" s="2316"/>
      <c r="L174" s="2291">
        <v>37</v>
      </c>
    </row>
    <row r="175" spans="1:12">
      <c r="A175" s="2291">
        <v>38</v>
      </c>
      <c r="B175" s="2276"/>
      <c r="C175" s="2154"/>
      <c r="D175" s="2154"/>
      <c r="E175" s="2276"/>
      <c r="F175" s="2170"/>
      <c r="G175" s="2316"/>
      <c r="H175" s="2316"/>
      <c r="I175" s="2276"/>
      <c r="J175" s="2316">
        <f t="shared" si="1"/>
        <v>0</v>
      </c>
      <c r="K175" s="2316"/>
      <c r="L175" s="2291">
        <v>38</v>
      </c>
    </row>
    <row r="176" spans="1:12">
      <c r="A176" s="2291">
        <v>39</v>
      </c>
      <c r="B176" s="2276"/>
      <c r="C176" s="2154"/>
      <c r="D176" s="2154"/>
      <c r="E176" s="2276"/>
      <c r="F176" s="2170"/>
      <c r="G176" s="2316"/>
      <c r="H176" s="2316"/>
      <c r="I176" s="2276"/>
      <c r="J176" s="2316">
        <f t="shared" si="1"/>
        <v>0</v>
      </c>
      <c r="K176" s="2316"/>
      <c r="L176" s="2291">
        <v>39</v>
      </c>
    </row>
    <row r="177" spans="1:12">
      <c r="A177" s="2291">
        <v>40</v>
      </c>
      <c r="B177" s="2276"/>
      <c r="C177" s="2154"/>
      <c r="D177" s="2154"/>
      <c r="E177" s="2276"/>
      <c r="F177" s="2170"/>
      <c r="G177" s="2316"/>
      <c r="H177" s="2316"/>
      <c r="I177" s="2276"/>
      <c r="J177" s="2316">
        <f t="shared" si="1"/>
        <v>0</v>
      </c>
      <c r="K177" s="2316"/>
      <c r="L177" s="2291">
        <v>40</v>
      </c>
    </row>
    <row r="178" spans="1:12">
      <c r="A178" s="2291">
        <v>41</v>
      </c>
      <c r="B178" s="2276"/>
      <c r="C178" s="2154"/>
      <c r="D178" s="2154"/>
      <c r="E178" s="2276"/>
      <c r="F178" s="2170"/>
      <c r="G178" s="2316"/>
      <c r="H178" s="2316"/>
      <c r="I178" s="2276"/>
      <c r="J178" s="2316">
        <f t="shared" si="1"/>
        <v>0</v>
      </c>
      <c r="K178" s="2316"/>
      <c r="L178" s="2291">
        <v>41</v>
      </c>
    </row>
    <row r="179" spans="1:12">
      <c r="A179" s="2291">
        <v>42</v>
      </c>
      <c r="B179" s="2276"/>
      <c r="C179" s="2154"/>
      <c r="D179" s="2154"/>
      <c r="E179" s="2276"/>
      <c r="F179" s="2170"/>
      <c r="G179" s="2316"/>
      <c r="H179" s="2316"/>
      <c r="I179" s="2276"/>
      <c r="J179" s="2316">
        <f t="shared" si="1"/>
        <v>0</v>
      </c>
      <c r="K179" s="2316"/>
      <c r="L179" s="2291">
        <v>42</v>
      </c>
    </row>
    <row r="180" spans="1:12">
      <c r="A180" s="2291">
        <v>43</v>
      </c>
      <c r="B180" s="2276"/>
      <c r="C180" s="2154"/>
      <c r="D180" s="2154"/>
      <c r="E180" s="2276"/>
      <c r="F180" s="2170"/>
      <c r="G180" s="2316"/>
      <c r="H180" s="2316"/>
      <c r="I180" s="2276"/>
      <c r="J180" s="2316">
        <f t="shared" si="1"/>
        <v>0</v>
      </c>
      <c r="K180" s="2316"/>
      <c r="L180" s="2291">
        <v>43</v>
      </c>
    </row>
    <row r="181" spans="1:12">
      <c r="A181" s="2291">
        <v>44</v>
      </c>
      <c r="B181" s="2276"/>
      <c r="C181" s="2154"/>
      <c r="D181" s="2154"/>
      <c r="E181" s="2276"/>
      <c r="F181" s="2170"/>
      <c r="G181" s="2316"/>
      <c r="H181" s="2316"/>
      <c r="I181" s="2276"/>
      <c r="J181" s="2316">
        <f t="shared" si="1"/>
        <v>0</v>
      </c>
      <c r="K181" s="2316"/>
      <c r="L181" s="2291">
        <v>44</v>
      </c>
    </row>
    <row r="182" spans="1:12">
      <c r="A182" s="2291">
        <v>45</v>
      </c>
      <c r="B182" s="2276"/>
      <c r="C182" s="2154"/>
      <c r="D182" s="2154"/>
      <c r="E182" s="2276"/>
      <c r="F182" s="2170"/>
      <c r="G182" s="2316"/>
      <c r="H182" s="2316"/>
      <c r="I182" s="2276"/>
      <c r="J182" s="2316">
        <f t="shared" si="1"/>
        <v>0</v>
      </c>
      <c r="K182" s="2316"/>
      <c r="L182" s="2291">
        <v>45</v>
      </c>
    </row>
    <row r="183" spans="1:12">
      <c r="A183" s="2291">
        <v>46</v>
      </c>
      <c r="B183" s="2276"/>
      <c r="C183" s="2154"/>
      <c r="D183" s="2154"/>
      <c r="E183" s="2276"/>
      <c r="F183" s="2170"/>
      <c r="G183" s="2316"/>
      <c r="H183" s="2316"/>
      <c r="I183" s="2276"/>
      <c r="J183" s="2316">
        <f t="shared" si="1"/>
        <v>0</v>
      </c>
      <c r="K183" s="2316"/>
      <c r="L183" s="2291">
        <v>46</v>
      </c>
    </row>
    <row r="184" spans="1:12">
      <c r="A184" s="2291">
        <v>47</v>
      </c>
      <c r="B184" s="2276"/>
      <c r="C184" s="2154"/>
      <c r="D184" s="2154"/>
      <c r="E184" s="2276"/>
      <c r="F184" s="2170"/>
      <c r="G184" s="2316"/>
      <c r="H184" s="2316"/>
      <c r="I184" s="2276"/>
      <c r="J184" s="2316">
        <f t="shared" si="1"/>
        <v>0</v>
      </c>
      <c r="K184" s="2316"/>
      <c r="L184" s="2291">
        <v>47</v>
      </c>
    </row>
    <row r="185" spans="1:12">
      <c r="A185" s="2291">
        <v>48</v>
      </c>
      <c r="B185" s="2276"/>
      <c r="C185" s="2154"/>
      <c r="D185" s="2154"/>
      <c r="E185" s="2276"/>
      <c r="F185" s="2170"/>
      <c r="G185" s="2316"/>
      <c r="H185" s="2316"/>
      <c r="I185" s="2276"/>
      <c r="J185" s="2316">
        <f t="shared" si="1"/>
        <v>0</v>
      </c>
      <c r="K185" s="2316"/>
      <c r="L185" s="2291">
        <v>48</v>
      </c>
    </row>
    <row r="186" spans="1:12">
      <c r="A186" s="2291">
        <v>49</v>
      </c>
      <c r="B186" s="2276"/>
      <c r="C186" s="2154"/>
      <c r="D186" s="2154"/>
      <c r="E186" s="2276"/>
      <c r="F186" s="2170"/>
      <c r="G186" s="2316"/>
      <c r="H186" s="2316"/>
      <c r="I186" s="2276"/>
      <c r="J186" s="2316">
        <f t="shared" si="1"/>
        <v>0</v>
      </c>
      <c r="K186" s="2316"/>
      <c r="L186" s="2291">
        <v>49</v>
      </c>
    </row>
    <row r="187" spans="1:12">
      <c r="A187" s="2291">
        <v>50</v>
      </c>
      <c r="B187" s="2276"/>
      <c r="C187" s="2154"/>
      <c r="D187" s="2154"/>
      <c r="E187" s="2276"/>
      <c r="F187" s="2170"/>
      <c r="G187" s="2316"/>
      <c r="H187" s="2316"/>
      <c r="I187" s="2276"/>
      <c r="J187" s="2316">
        <f t="shared" si="1"/>
        <v>0</v>
      </c>
      <c r="K187" s="2316"/>
      <c r="L187" s="2291">
        <v>50</v>
      </c>
    </row>
    <row r="188" spans="1:12">
      <c r="A188" s="2291">
        <v>51</v>
      </c>
      <c r="B188" s="2276"/>
      <c r="C188" s="2154"/>
      <c r="D188" s="2154"/>
      <c r="E188" s="2276"/>
      <c r="F188" s="2170"/>
      <c r="G188" s="2316"/>
      <c r="H188" s="2316"/>
      <c r="I188" s="2276"/>
      <c r="J188" s="2316">
        <f t="shared" si="1"/>
        <v>0</v>
      </c>
      <c r="K188" s="2316"/>
      <c r="L188" s="2291">
        <v>51</v>
      </c>
    </row>
    <row r="189" spans="1:12">
      <c r="A189" s="2291">
        <v>52</v>
      </c>
      <c r="B189" s="2276"/>
      <c r="C189" s="2154"/>
      <c r="D189" s="2154"/>
      <c r="E189" s="2276"/>
      <c r="F189" s="2170"/>
      <c r="G189" s="2316"/>
      <c r="H189" s="2316"/>
      <c r="I189" s="2276"/>
      <c r="J189" s="2316">
        <f t="shared" si="1"/>
        <v>0</v>
      </c>
      <c r="K189" s="2316"/>
      <c r="L189" s="2291">
        <v>52</v>
      </c>
    </row>
    <row r="190" spans="1:12">
      <c r="A190" s="2291">
        <v>53</v>
      </c>
      <c r="B190" s="2276"/>
      <c r="C190" s="2154"/>
      <c r="D190" s="2154"/>
      <c r="E190" s="2276"/>
      <c r="F190" s="2170"/>
      <c r="G190" s="2316"/>
      <c r="H190" s="2316"/>
      <c r="I190" s="2276"/>
      <c r="J190" s="2316">
        <f t="shared" si="1"/>
        <v>0</v>
      </c>
      <c r="K190" s="2316"/>
      <c r="L190" s="2291">
        <v>53</v>
      </c>
    </row>
    <row r="191" spans="1:12">
      <c r="A191" s="2291">
        <v>54</v>
      </c>
      <c r="B191" s="2276"/>
      <c r="C191" s="2154"/>
      <c r="D191" s="2154"/>
      <c r="E191" s="2276"/>
      <c r="F191" s="2170"/>
      <c r="G191" s="2316"/>
      <c r="H191" s="2316"/>
      <c r="I191" s="2276"/>
      <c r="J191" s="2316">
        <f t="shared" si="1"/>
        <v>0</v>
      </c>
      <c r="K191" s="2316"/>
      <c r="L191" s="2291">
        <v>54</v>
      </c>
    </row>
    <row r="192" spans="1:12" ht="15.75" thickBot="1">
      <c r="A192" s="2317">
        <v>55</v>
      </c>
      <c r="B192" s="2310" t="s">
        <v>2319</v>
      </c>
      <c r="C192" s="2278"/>
      <c r="D192" s="2278"/>
      <c r="E192" s="2279"/>
      <c r="F192" s="2318"/>
      <c r="G192" s="2319">
        <f>SUM(G138:G191)</f>
        <v>0</v>
      </c>
      <c r="H192" s="2319">
        <f>SUM(H138:H191)</f>
        <v>0</v>
      </c>
      <c r="I192" s="2279"/>
      <c r="J192" s="2319">
        <f>SUM(J138:J191)</f>
        <v>0</v>
      </c>
      <c r="K192" s="2319">
        <f>SUM(K138:K191)</f>
        <v>0</v>
      </c>
      <c r="L192" s="2317">
        <v>55</v>
      </c>
    </row>
    <row r="193" spans="1:12">
      <c r="A193" s="2389" t="s">
        <v>4657</v>
      </c>
      <c r="B193" s="2389"/>
      <c r="C193" s="2154"/>
      <c r="D193" s="2154"/>
      <c r="E193" s="2154"/>
      <c r="F193" s="2389" t="s">
        <v>4657</v>
      </c>
      <c r="G193" s="2389"/>
      <c r="H193" s="2155"/>
    </row>
    <row r="194" spans="1:12">
      <c r="A194" s="2155" t="s">
        <v>3850</v>
      </c>
      <c r="B194" s="2155"/>
      <c r="C194" s="2155"/>
      <c r="D194" s="2155"/>
      <c r="E194" s="2155"/>
      <c r="F194" s="2155" t="s">
        <v>3851</v>
      </c>
      <c r="G194" s="2155"/>
      <c r="H194" s="2155"/>
      <c r="I194" s="2155"/>
      <c r="J194" s="2155"/>
      <c r="K194" s="2155"/>
      <c r="L194" s="2155"/>
    </row>
  </sheetData>
  <printOptions horizontalCentered="1" verticalCentered="1"/>
  <pageMargins left="0.25" right="0.25" top="0.25" bottom="0.25" header="0" footer="0"/>
  <pageSetup scale="72" fitToWidth="2" fitToHeight="3" pageOrder="overThenDown" orientation="portrait" horizontalDpi="300" verticalDpi="300" r:id="rId1"/>
  <headerFooter alignWithMargins="0"/>
  <rowBreaks count="1" manualBreakCount="1">
    <brk id="131" max="16383" man="1"/>
  </rowBreaks>
  <colBreaks count="1" manualBreakCount="1">
    <brk id="5"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G128"/>
  <sheetViews>
    <sheetView defaultGridColor="0" colorId="22" zoomScale="80" zoomScaleNormal="80" zoomScaleSheetLayoutView="80" workbookViewId="0">
      <selection activeCell="F108" sqref="F108:F124"/>
    </sheetView>
  </sheetViews>
  <sheetFormatPr defaultColWidth="9.6640625" defaultRowHeight="15"/>
  <cols>
    <col min="1" max="1" width="4.6640625" style="1524" customWidth="1"/>
    <col min="2" max="2" width="49" style="1524" customWidth="1"/>
    <col min="3" max="3" width="4.6640625" style="1524" customWidth="1"/>
    <col min="4" max="4" width="21.33203125" style="1524" customWidth="1"/>
    <col min="5" max="6" width="16.6640625" style="1524" customWidth="1"/>
    <col min="7" max="16384" width="9.6640625" style="1524"/>
  </cols>
  <sheetData>
    <row r="1" spans="1:6">
      <c r="A1" s="2191" t="s">
        <v>1785</v>
      </c>
      <c r="B1" s="2192"/>
      <c r="C1" s="2671" t="s">
        <v>1330</v>
      </c>
      <c r="D1" s="1621"/>
      <c r="E1" s="2285" t="s">
        <v>1787</v>
      </c>
      <c r="F1" s="2286" t="s">
        <v>1788</v>
      </c>
    </row>
    <row r="2" spans="1:6">
      <c r="A2" s="1480" t="str">
        <f>'Data Sheet'!$C$25</f>
        <v xml:space="preserve">Niagara Mohawk Power Corporation </v>
      </c>
      <c r="B2" s="2324"/>
      <c r="C2" s="3026" t="s">
        <v>1123</v>
      </c>
      <c r="D2" s="1502"/>
      <c r="E2" s="2290" t="s">
        <v>1790</v>
      </c>
      <c r="F2" s="2325"/>
    </row>
    <row r="3" spans="1:6" ht="15" customHeight="1" thickBot="1">
      <c r="A3" s="2326"/>
      <c r="B3" s="2327"/>
      <c r="C3" s="3027" t="s">
        <v>1124</v>
      </c>
      <c r="D3" s="2292"/>
      <c r="E3" s="2292" t="str">
        <f>'Data Sheet'!$C$40</f>
        <v>April 12, 2018</v>
      </c>
      <c r="F3" s="2124" t="str">
        <f>'Data Sheet'!$C$38</f>
        <v>December 31, 2017</v>
      </c>
    </row>
    <row r="4" spans="1:6" ht="15" customHeight="1" thickBot="1">
      <c r="A4" s="2328" t="s">
        <v>3852</v>
      </c>
      <c r="B4" s="2329"/>
      <c r="C4" s="2297"/>
      <c r="D4" s="2297"/>
      <c r="E4" s="2297"/>
      <c r="F4" s="2298"/>
    </row>
    <row r="5" spans="1:6" ht="15.75">
      <c r="A5" s="2330"/>
      <c r="B5" s="2331"/>
      <c r="C5" s="2155"/>
      <c r="D5" s="2155"/>
      <c r="E5" s="2155"/>
      <c r="F5" s="2289"/>
    </row>
    <row r="6" spans="1:6">
      <c r="A6" s="2170" t="s">
        <v>3853</v>
      </c>
      <c r="B6" s="2154"/>
      <c r="C6" s="2154"/>
      <c r="D6" s="2154" t="s">
        <v>2699</v>
      </c>
      <c r="E6" s="2154"/>
      <c r="F6" s="2276"/>
    </row>
    <row r="7" spans="1:6">
      <c r="A7" s="2170" t="s">
        <v>2700</v>
      </c>
      <c r="B7" s="2154"/>
      <c r="C7" s="2154"/>
      <c r="D7" s="2154" t="s">
        <v>2701</v>
      </c>
      <c r="E7" s="2154"/>
      <c r="F7" s="2276"/>
    </row>
    <row r="8" spans="1:6">
      <c r="A8" s="2170" t="s">
        <v>2702</v>
      </c>
      <c r="B8" s="2154"/>
      <c r="C8" s="2154"/>
      <c r="D8" s="2154" t="s">
        <v>2703</v>
      </c>
      <c r="E8" s="2154"/>
      <c r="F8" s="2276"/>
    </row>
    <row r="9" spans="1:6">
      <c r="A9" s="2170" t="s">
        <v>2704</v>
      </c>
      <c r="B9" s="2154"/>
      <c r="C9" s="2154"/>
      <c r="D9" s="2154" t="s">
        <v>2705</v>
      </c>
      <c r="E9" s="2154"/>
      <c r="F9" s="2276"/>
    </row>
    <row r="10" spans="1:6" ht="15.75" thickBot="1">
      <c r="A10" s="2170"/>
      <c r="B10" s="2154"/>
      <c r="C10" s="2154"/>
      <c r="D10" s="2154"/>
      <c r="E10" s="2154"/>
      <c r="F10" s="2276"/>
    </row>
    <row r="11" spans="1:6">
      <c r="A11" s="2286"/>
      <c r="B11" s="2332"/>
      <c r="C11" s="2301"/>
      <c r="D11" s="2301"/>
      <c r="E11" s="2301" t="s">
        <v>2706</v>
      </c>
      <c r="F11" s="2301"/>
    </row>
    <row r="12" spans="1:6">
      <c r="A12" s="2305" t="s">
        <v>1714</v>
      </c>
      <c r="B12" s="2155" t="s">
        <v>3585</v>
      </c>
      <c r="C12" s="2248"/>
      <c r="D12" s="2306" t="s">
        <v>2707</v>
      </c>
      <c r="E12" s="2306" t="s">
        <v>2752</v>
      </c>
      <c r="F12" s="2306" t="s">
        <v>2319</v>
      </c>
    </row>
    <row r="13" spans="1:6">
      <c r="A13" s="2305" t="s">
        <v>1717</v>
      </c>
      <c r="B13" s="2333"/>
      <c r="C13" s="2276"/>
      <c r="D13" s="2306" t="s">
        <v>1359</v>
      </c>
      <c r="E13" s="2306" t="s">
        <v>2753</v>
      </c>
      <c r="F13" s="2306"/>
    </row>
    <row r="14" spans="1:6" ht="15.75" thickBot="1">
      <c r="A14" s="2309"/>
      <c r="B14" s="2297" t="s">
        <v>3005</v>
      </c>
      <c r="C14" s="2311"/>
      <c r="D14" s="2310" t="s">
        <v>3006</v>
      </c>
      <c r="E14" s="2310" t="s">
        <v>3007</v>
      </c>
      <c r="F14" s="2310" t="s">
        <v>3008</v>
      </c>
    </row>
    <row r="15" spans="1:6">
      <c r="A15" s="2334">
        <v>1</v>
      </c>
      <c r="B15" s="2335" t="s">
        <v>2982</v>
      </c>
      <c r="C15" s="2195"/>
      <c r="D15" s="2336"/>
      <c r="E15" s="2337"/>
      <c r="F15" s="2338"/>
    </row>
    <row r="16" spans="1:6" ht="15.75" thickBot="1">
      <c r="A16" s="2334">
        <v>2</v>
      </c>
      <c r="B16" s="2164" t="s">
        <v>3614</v>
      </c>
      <c r="C16" s="2195"/>
      <c r="D16" s="2339"/>
      <c r="E16" s="2340"/>
      <c r="F16" s="2341"/>
    </row>
    <row r="17" spans="1:7">
      <c r="A17" s="2334">
        <v>3</v>
      </c>
      <c r="B17" s="2164" t="s">
        <v>2754</v>
      </c>
      <c r="C17" s="2195"/>
      <c r="D17" s="2343"/>
      <c r="E17" s="2336"/>
      <c r="F17" s="2341"/>
    </row>
    <row r="18" spans="1:7">
      <c r="A18" s="2334">
        <v>4</v>
      </c>
      <c r="B18" s="2164" t="s">
        <v>2755</v>
      </c>
      <c r="C18" s="2195"/>
      <c r="D18" s="2343">
        <v>14556243</v>
      </c>
      <c r="E18" s="2336"/>
      <c r="F18" s="2341"/>
    </row>
    <row r="19" spans="1:7">
      <c r="A19" s="2620">
        <v>5</v>
      </c>
      <c r="B19" s="2394" t="s">
        <v>4400</v>
      </c>
      <c r="C19" s="2414"/>
      <c r="D19" s="2343"/>
      <c r="E19" s="2336"/>
      <c r="F19" s="2341"/>
      <c r="G19" s="1479"/>
    </row>
    <row r="20" spans="1:7">
      <c r="A20" s="2334">
        <v>6</v>
      </c>
      <c r="B20" s="2164" t="s">
        <v>2756</v>
      </c>
      <c r="C20" s="2195"/>
      <c r="D20" s="2343">
        <v>74233205</v>
      </c>
      <c r="E20" s="2336"/>
      <c r="F20" s="2341"/>
    </row>
    <row r="21" spans="1:7">
      <c r="A21" s="2334">
        <v>7</v>
      </c>
      <c r="B21" s="2164" t="s">
        <v>2757</v>
      </c>
      <c r="C21" s="2195"/>
      <c r="D21" s="2343">
        <v>20668910</v>
      </c>
      <c r="E21" s="2336"/>
      <c r="F21" s="2341"/>
    </row>
    <row r="22" spans="1:7">
      <c r="A22" s="2334">
        <v>8</v>
      </c>
      <c r="B22" s="2164" t="s">
        <v>2758</v>
      </c>
      <c r="C22" s="2195"/>
      <c r="D22" s="2343">
        <v>8746478</v>
      </c>
      <c r="E22" s="2336"/>
      <c r="F22" s="2341"/>
    </row>
    <row r="23" spans="1:7">
      <c r="A23" s="2334">
        <v>9</v>
      </c>
      <c r="B23" s="2164" t="s">
        <v>2759</v>
      </c>
      <c r="C23" s="2195"/>
      <c r="D23" s="2343">
        <v>253011</v>
      </c>
      <c r="E23" s="2336"/>
      <c r="F23" s="2341"/>
    </row>
    <row r="24" spans="1:7">
      <c r="A24" s="2334">
        <v>10</v>
      </c>
      <c r="B24" s="2164" t="s">
        <v>3617</v>
      </c>
      <c r="C24" s="2195"/>
      <c r="D24" s="2343">
        <v>70886299</v>
      </c>
      <c r="E24" s="2336"/>
      <c r="F24" s="2341"/>
    </row>
    <row r="25" spans="1:7" ht="15.75" thickBot="1">
      <c r="A25" s="2334">
        <v>11</v>
      </c>
      <c r="B25" s="2164" t="s">
        <v>1029</v>
      </c>
      <c r="C25" s="2195"/>
      <c r="D25" s="2343">
        <f>SUM(D17:D24)</f>
        <v>189344146</v>
      </c>
      <c r="E25" s="2336"/>
      <c r="F25" s="2341"/>
    </row>
    <row r="26" spans="1:7" ht="15.75" thickBot="1">
      <c r="A26" s="2334">
        <v>12</v>
      </c>
      <c r="B26" s="2164" t="s">
        <v>3606</v>
      </c>
      <c r="C26" s="2195"/>
      <c r="D26" s="2344"/>
      <c r="E26" s="2340"/>
      <c r="F26" s="2341"/>
    </row>
    <row r="27" spans="1:7">
      <c r="A27" s="2334">
        <v>13</v>
      </c>
      <c r="B27" s="2164" t="s">
        <v>2754</v>
      </c>
      <c r="C27" s="2195"/>
      <c r="D27" s="2343">
        <v>6</v>
      </c>
      <c r="E27" s="2336"/>
      <c r="F27" s="2341"/>
    </row>
    <row r="28" spans="1:7">
      <c r="A28" s="2334">
        <v>14</v>
      </c>
      <c r="B28" s="2164" t="s">
        <v>2755</v>
      </c>
      <c r="C28" s="2195"/>
      <c r="D28" s="2343">
        <v>9207169</v>
      </c>
      <c r="E28" s="2336"/>
      <c r="F28" s="2341"/>
    </row>
    <row r="29" spans="1:7">
      <c r="A29" s="2620">
        <v>15</v>
      </c>
      <c r="B29" s="2394" t="s">
        <v>4400</v>
      </c>
      <c r="C29" s="2414"/>
      <c r="D29" s="2343"/>
      <c r="E29" s="2336"/>
      <c r="F29" s="2341"/>
      <c r="G29" s="1479"/>
    </row>
    <row r="30" spans="1:7">
      <c r="A30" s="2334">
        <v>16</v>
      </c>
      <c r="B30" s="2164" t="s">
        <v>2756</v>
      </c>
      <c r="C30" s="2195"/>
      <c r="D30" s="2343">
        <v>66215369</v>
      </c>
      <c r="E30" s="2336"/>
      <c r="F30" s="2341"/>
    </row>
    <row r="31" spans="1:7">
      <c r="A31" s="2334">
        <v>17</v>
      </c>
      <c r="B31" s="2164" t="s">
        <v>3617</v>
      </c>
      <c r="C31" s="2195"/>
      <c r="D31" s="2343"/>
      <c r="E31" s="2336"/>
      <c r="F31" s="2341"/>
    </row>
    <row r="32" spans="1:7" ht="15.75" thickBot="1">
      <c r="A32" s="2334">
        <v>18</v>
      </c>
      <c r="B32" s="2164" t="s">
        <v>1030</v>
      </c>
      <c r="C32" s="2195"/>
      <c r="D32" s="2343">
        <f>SUM(D27:D31)</f>
        <v>75422544</v>
      </c>
      <c r="E32" s="2336"/>
      <c r="F32" s="2341"/>
    </row>
    <row r="33" spans="1:6" ht="15.75" thickBot="1">
      <c r="A33" s="2334">
        <v>19</v>
      </c>
      <c r="B33" s="2164" t="s">
        <v>1031</v>
      </c>
      <c r="C33" s="2195"/>
      <c r="D33" s="2344"/>
      <c r="E33" s="2340"/>
      <c r="F33" s="2341"/>
    </row>
    <row r="34" spans="1:6">
      <c r="A34" s="2334">
        <v>20</v>
      </c>
      <c r="B34" s="2164" t="s">
        <v>1032</v>
      </c>
      <c r="C34" s="2195"/>
      <c r="D34" s="2343">
        <f>D17+D27</f>
        <v>6</v>
      </c>
      <c r="E34" s="2336"/>
      <c r="F34" s="2341"/>
    </row>
    <row r="35" spans="1:6">
      <c r="A35" s="2334">
        <v>21</v>
      </c>
      <c r="B35" s="1635" t="s">
        <v>4084</v>
      </c>
      <c r="C35" s="2195"/>
      <c r="D35" s="2343">
        <f>D18+D28</f>
        <v>23763412</v>
      </c>
      <c r="E35" s="2336"/>
      <c r="F35" s="2341"/>
    </row>
    <row r="36" spans="1:6">
      <c r="A36" s="2620">
        <v>22</v>
      </c>
      <c r="B36" s="2394" t="s">
        <v>4401</v>
      </c>
      <c r="C36" s="2414"/>
      <c r="D36" s="2579"/>
      <c r="E36" s="2336"/>
      <c r="F36" s="2341"/>
    </row>
    <row r="37" spans="1:6">
      <c r="A37" s="2334">
        <v>23</v>
      </c>
      <c r="B37" s="1635" t="s">
        <v>4085</v>
      </c>
      <c r="C37" s="2195"/>
      <c r="D37" s="2343">
        <f>D20+D30</f>
        <v>140448574</v>
      </c>
      <c r="E37" s="2336"/>
      <c r="F37" s="2341"/>
    </row>
    <row r="38" spans="1:6">
      <c r="A38" s="2334">
        <v>24</v>
      </c>
      <c r="B38" s="1635" t="s">
        <v>4086</v>
      </c>
      <c r="C38" s="2195"/>
      <c r="D38" s="2343">
        <f>D21</f>
        <v>20668910</v>
      </c>
      <c r="E38" s="2336"/>
      <c r="F38" s="2341"/>
    </row>
    <row r="39" spans="1:6">
      <c r="A39" s="2334">
        <v>25</v>
      </c>
      <c r="B39" s="1635" t="s">
        <v>4087</v>
      </c>
      <c r="C39" s="2195"/>
      <c r="D39" s="2343">
        <f>D22</f>
        <v>8746478</v>
      </c>
      <c r="E39" s="2336"/>
      <c r="F39" s="2341"/>
    </row>
    <row r="40" spans="1:6">
      <c r="A40" s="2334">
        <v>26</v>
      </c>
      <c r="B40" s="1635" t="s">
        <v>4088</v>
      </c>
      <c r="C40" s="2195"/>
      <c r="D40" s="2343">
        <f>D23</f>
        <v>253011</v>
      </c>
      <c r="E40" s="2336"/>
      <c r="F40" s="2341"/>
    </row>
    <row r="41" spans="1:6" ht="15.75" thickBot="1">
      <c r="A41" s="2334">
        <v>27</v>
      </c>
      <c r="B41" s="1635" t="s">
        <v>4089</v>
      </c>
      <c r="C41" s="2195"/>
      <c r="D41" s="2343">
        <f>D24+D31</f>
        <v>70886299</v>
      </c>
      <c r="E41" s="2339"/>
      <c r="F41" s="2345"/>
    </row>
    <row r="42" spans="1:6" ht="15.75" thickBot="1">
      <c r="A42" s="2334">
        <v>28</v>
      </c>
      <c r="B42" s="1635" t="s">
        <v>4090</v>
      </c>
      <c r="C42" s="2195"/>
      <c r="D42" s="2343">
        <f>SUM(D34:D41)</f>
        <v>264766690</v>
      </c>
      <c r="E42" s="2342"/>
      <c r="F42" s="2343">
        <f>D42+E42</f>
        <v>264766690</v>
      </c>
    </row>
    <row r="43" spans="1:6">
      <c r="A43" s="2334">
        <v>29</v>
      </c>
      <c r="B43" s="2335" t="s">
        <v>2983</v>
      </c>
      <c r="C43" s="2195"/>
      <c r="D43" s="2337"/>
      <c r="E43" s="2346"/>
      <c r="F43" s="2347"/>
    </row>
    <row r="44" spans="1:6" ht="15.75" thickBot="1">
      <c r="A44" s="2334">
        <v>30</v>
      </c>
      <c r="B44" s="2164" t="s">
        <v>3614</v>
      </c>
      <c r="C44" s="2195"/>
      <c r="D44" s="2348"/>
      <c r="E44" s="2340"/>
      <c r="F44" s="2341"/>
    </row>
    <row r="45" spans="1:6">
      <c r="A45" s="2334">
        <v>31</v>
      </c>
      <c r="B45" s="2164" t="s">
        <v>2170</v>
      </c>
      <c r="C45" s="2195"/>
      <c r="D45" s="2343"/>
      <c r="E45" s="2336"/>
      <c r="F45" s="2341"/>
    </row>
    <row r="46" spans="1:6">
      <c r="A46" s="2334">
        <v>32</v>
      </c>
      <c r="B46" s="2164" t="s">
        <v>2171</v>
      </c>
      <c r="C46" s="2195"/>
      <c r="D46" s="2343"/>
      <c r="E46" s="2336"/>
      <c r="F46" s="2341"/>
    </row>
    <row r="47" spans="1:6">
      <c r="A47" s="2334">
        <v>33</v>
      </c>
      <c r="B47" s="2164" t="s">
        <v>2172</v>
      </c>
      <c r="C47" s="2195"/>
      <c r="D47" s="2343"/>
      <c r="E47" s="2336"/>
      <c r="F47" s="2341"/>
    </row>
    <row r="48" spans="1:6">
      <c r="A48" s="2334">
        <v>34</v>
      </c>
      <c r="B48" s="2164" t="s">
        <v>2173</v>
      </c>
      <c r="C48" s="2195"/>
      <c r="D48" s="2343">
        <v>-842</v>
      </c>
      <c r="E48" s="2336"/>
      <c r="F48" s="2341"/>
    </row>
    <row r="49" spans="1:6">
      <c r="A49" s="2334">
        <v>35</v>
      </c>
      <c r="B49" s="2164" t="s">
        <v>2755</v>
      </c>
      <c r="C49" s="2195"/>
      <c r="D49" s="2343">
        <v>12</v>
      </c>
      <c r="E49" s="2336"/>
      <c r="F49" s="2341"/>
    </row>
    <row r="50" spans="1:6">
      <c r="A50" s="2334">
        <v>36</v>
      </c>
      <c r="B50" s="2164" t="s">
        <v>2756</v>
      </c>
      <c r="C50" s="2195"/>
      <c r="D50" s="2343">
        <v>22089385</v>
      </c>
      <c r="E50" s="2336"/>
      <c r="F50" s="2341"/>
    </row>
    <row r="51" spans="1:6">
      <c r="A51" s="2334">
        <v>37</v>
      </c>
      <c r="B51" s="2164" t="s">
        <v>2757</v>
      </c>
      <c r="C51" s="2195"/>
      <c r="D51" s="2343">
        <v>5118177</v>
      </c>
      <c r="E51" s="2336"/>
      <c r="F51" s="2341"/>
    </row>
    <row r="52" spans="1:6">
      <c r="A52" s="2334">
        <v>38</v>
      </c>
      <c r="B52" s="2164" t="s">
        <v>2758</v>
      </c>
      <c r="C52" s="2195"/>
      <c r="D52" s="2343">
        <v>1844308</v>
      </c>
      <c r="E52" s="2336"/>
      <c r="F52" s="2341"/>
    </row>
    <row r="53" spans="1:6">
      <c r="A53" s="2334">
        <v>39</v>
      </c>
      <c r="B53" s="2164" t="s">
        <v>2759</v>
      </c>
      <c r="C53" s="2195"/>
      <c r="D53" s="2343">
        <v>358906</v>
      </c>
      <c r="E53" s="2336"/>
      <c r="F53" s="2341"/>
    </row>
    <row r="54" spans="1:6">
      <c r="A54" s="2334">
        <v>40</v>
      </c>
      <c r="B54" s="2164" t="s">
        <v>3617</v>
      </c>
      <c r="C54" s="2195"/>
      <c r="D54" s="2343">
        <v>17165457</v>
      </c>
      <c r="E54" s="2336"/>
      <c r="F54" s="2341"/>
    </row>
    <row r="55" spans="1:6" ht="15.75" thickBot="1">
      <c r="A55" s="2334">
        <v>41</v>
      </c>
      <c r="B55" s="2164" t="s">
        <v>2174</v>
      </c>
      <c r="C55" s="2195"/>
      <c r="D55" s="2343">
        <f>SUM(D45:D54)</f>
        <v>46575403</v>
      </c>
      <c r="E55" s="2336"/>
      <c r="F55" s="2341"/>
    </row>
    <row r="56" spans="1:6" ht="15.75" thickBot="1">
      <c r="A56" s="2334">
        <v>42</v>
      </c>
      <c r="B56" s="2164" t="s">
        <v>3606</v>
      </c>
      <c r="C56" s="2195"/>
      <c r="D56" s="2344"/>
      <c r="E56" s="2340"/>
      <c r="F56" s="2341"/>
    </row>
    <row r="57" spans="1:6">
      <c r="A57" s="2334">
        <v>43</v>
      </c>
      <c r="B57" s="2164" t="s">
        <v>2170</v>
      </c>
      <c r="C57" s="2195"/>
      <c r="D57" s="2343"/>
      <c r="E57" s="2336"/>
      <c r="F57" s="2341"/>
    </row>
    <row r="58" spans="1:6">
      <c r="A58" s="2334">
        <v>44</v>
      </c>
      <c r="B58" s="2164" t="s">
        <v>2175</v>
      </c>
      <c r="C58" s="2195"/>
      <c r="D58" s="2343"/>
      <c r="E58" s="2336"/>
      <c r="F58" s="2341"/>
    </row>
    <row r="59" spans="1:6">
      <c r="A59" s="2334">
        <v>45</v>
      </c>
      <c r="B59" s="2164" t="s">
        <v>2172</v>
      </c>
      <c r="C59" s="2195"/>
      <c r="D59" s="2343"/>
      <c r="E59" s="2336"/>
      <c r="F59" s="2341"/>
    </row>
    <row r="60" spans="1:6">
      <c r="A60" s="2334">
        <v>46</v>
      </c>
      <c r="B60" s="2164" t="s">
        <v>2173</v>
      </c>
      <c r="C60" s="2195"/>
      <c r="D60" s="2343"/>
      <c r="E60" s="2336"/>
      <c r="F60" s="2341"/>
    </row>
    <row r="61" spans="1:6">
      <c r="A61" s="2334">
        <v>47</v>
      </c>
      <c r="B61" s="2164" t="s">
        <v>2755</v>
      </c>
      <c r="C61" s="2195"/>
      <c r="D61" s="2343">
        <v>34</v>
      </c>
      <c r="E61" s="2336"/>
      <c r="F61" s="2341"/>
    </row>
    <row r="62" spans="1:6">
      <c r="A62" s="2334">
        <v>48</v>
      </c>
      <c r="B62" s="2164" t="s">
        <v>2756</v>
      </c>
      <c r="C62" s="2195"/>
      <c r="D62" s="2343">
        <v>12506841</v>
      </c>
      <c r="E62" s="2336"/>
      <c r="F62" s="2341"/>
    </row>
    <row r="63" spans="1:6">
      <c r="A63" s="2334">
        <v>49</v>
      </c>
      <c r="B63" s="2164" t="s">
        <v>3617</v>
      </c>
      <c r="C63" s="2195"/>
      <c r="D63" s="2342"/>
      <c r="E63" s="2336"/>
      <c r="F63" s="2341"/>
    </row>
    <row r="64" spans="1:6" ht="15.75" thickBot="1">
      <c r="A64" s="2309">
        <v>50</v>
      </c>
      <c r="B64" s="2278" t="s">
        <v>2163</v>
      </c>
      <c r="C64" s="2279"/>
      <c r="D64" s="2349">
        <f>SUM(D57:D63)</f>
        <v>12506875</v>
      </c>
      <c r="E64" s="2339"/>
      <c r="F64" s="2345"/>
    </row>
    <row r="65" spans="1:6">
      <c r="A65" s="2477" t="s">
        <v>4657</v>
      </c>
      <c r="B65" s="1867"/>
    </row>
    <row r="66" spans="1:6" ht="15.75" thickBot="1">
      <c r="A66" s="2155" t="s">
        <v>2164</v>
      </c>
      <c r="B66" s="2155"/>
      <c r="C66" s="2155"/>
      <c r="D66" s="2155"/>
      <c r="E66" s="2155"/>
      <c r="F66" s="2155"/>
    </row>
    <row r="67" spans="1:6">
      <c r="A67" s="2191" t="s">
        <v>1785</v>
      </c>
      <c r="B67" s="2192"/>
      <c r="C67" s="2284" t="s">
        <v>1330</v>
      </c>
      <c r="D67" s="2192"/>
      <c r="E67" s="2285" t="s">
        <v>1787</v>
      </c>
      <c r="F67" s="2286" t="s">
        <v>1788</v>
      </c>
    </row>
    <row r="68" spans="1:6">
      <c r="A68" s="1480" t="str">
        <f>'Data Sheet'!$C$25</f>
        <v xml:space="preserve">Niagara Mohawk Power Corporation </v>
      </c>
      <c r="B68" s="2154"/>
      <c r="C68" s="2170" t="s">
        <v>1123</v>
      </c>
      <c r="D68" s="2154"/>
      <c r="E68" s="2290" t="s">
        <v>1790</v>
      </c>
      <c r="F68" s="2291"/>
    </row>
    <row r="69" spans="1:6" ht="15.75" thickBot="1">
      <c r="A69" s="2277"/>
      <c r="B69" s="2278"/>
      <c r="C69" s="2277" t="s">
        <v>1124</v>
      </c>
      <c r="D69" s="2278"/>
      <c r="E69" s="2292" t="str">
        <f>'Data Sheet'!$C$40</f>
        <v>April 12, 2018</v>
      </c>
      <c r="F69" s="2124" t="str">
        <f>'Data Sheet'!$C$38</f>
        <v>December 31, 2017</v>
      </c>
    </row>
    <row r="70" spans="1:6" ht="16.5" thickBot="1">
      <c r="A70" s="2295" t="s">
        <v>2165</v>
      </c>
      <c r="B70" s="2296"/>
      <c r="C70" s="2297"/>
      <c r="D70" s="2297"/>
      <c r="E70" s="2297"/>
      <c r="F70" s="2298"/>
    </row>
    <row r="71" spans="1:6">
      <c r="A71" s="2286"/>
      <c r="B71" s="2332"/>
      <c r="C71" s="2301"/>
      <c r="D71" s="2301"/>
      <c r="E71" s="2301" t="s">
        <v>2706</v>
      </c>
      <c r="F71" s="2301"/>
    </row>
    <row r="72" spans="1:6">
      <c r="A72" s="2305" t="s">
        <v>1714</v>
      </c>
      <c r="B72" s="2155" t="s">
        <v>3585</v>
      </c>
      <c r="C72" s="2248"/>
      <c r="D72" s="2306" t="s">
        <v>2707</v>
      </c>
      <c r="E72" s="2306" t="s">
        <v>2752</v>
      </c>
      <c r="F72" s="2306" t="s">
        <v>2319</v>
      </c>
    </row>
    <row r="73" spans="1:6">
      <c r="A73" s="2305" t="s">
        <v>1717</v>
      </c>
      <c r="B73" s="2350"/>
      <c r="C73" s="2276"/>
      <c r="D73" s="2306" t="s">
        <v>1359</v>
      </c>
      <c r="E73" s="2306" t="s">
        <v>2753</v>
      </c>
      <c r="F73" s="2306"/>
    </row>
    <row r="74" spans="1:6" ht="15.75" thickBot="1">
      <c r="A74" s="2309"/>
      <c r="B74" s="2297" t="s">
        <v>3005</v>
      </c>
      <c r="C74" s="2311"/>
      <c r="D74" s="2310" t="s">
        <v>3006</v>
      </c>
      <c r="E74" s="2310" t="s">
        <v>3007</v>
      </c>
      <c r="F74" s="2310" t="s">
        <v>3008</v>
      </c>
    </row>
    <row r="75" spans="1:6">
      <c r="A75" s="2334"/>
      <c r="B75" s="2335" t="s">
        <v>2166</v>
      </c>
      <c r="C75" s="2195"/>
      <c r="D75" s="2351"/>
      <c r="E75" s="2337"/>
      <c r="F75" s="2338"/>
    </row>
    <row r="76" spans="1:6" ht="15.75" thickBot="1">
      <c r="A76" s="2334">
        <v>51</v>
      </c>
      <c r="B76" s="2164" t="s">
        <v>1031</v>
      </c>
      <c r="C76" s="2195"/>
      <c r="D76" s="2339"/>
      <c r="E76" s="2340"/>
      <c r="F76" s="2341"/>
    </row>
    <row r="77" spans="1:6">
      <c r="A77" s="2334">
        <v>52</v>
      </c>
      <c r="B77" s="2164" t="s">
        <v>2167</v>
      </c>
      <c r="C77" s="2195"/>
      <c r="D77" s="2343">
        <f>D45+D57</f>
        <v>0</v>
      </c>
      <c r="E77" s="2336"/>
      <c r="F77" s="2341"/>
    </row>
    <row r="78" spans="1:6">
      <c r="A78" s="2305">
        <v>53</v>
      </c>
      <c r="B78" s="2154" t="s">
        <v>2168</v>
      </c>
      <c r="C78" s="2276"/>
      <c r="D78" s="2316"/>
      <c r="E78" s="2336"/>
      <c r="F78" s="2341"/>
    </row>
    <row r="79" spans="1:6">
      <c r="A79" s="2334"/>
      <c r="B79" s="2164" t="s">
        <v>2169</v>
      </c>
      <c r="C79" s="2195"/>
      <c r="D79" s="2343">
        <f>D46+D58</f>
        <v>0</v>
      </c>
      <c r="E79" s="2336"/>
      <c r="F79" s="2341"/>
    </row>
    <row r="80" spans="1:6">
      <c r="A80" s="2334">
        <v>54</v>
      </c>
      <c r="B80" s="2164" t="s">
        <v>2139</v>
      </c>
      <c r="C80" s="2195"/>
      <c r="D80" s="2343">
        <f>D47+D59</f>
        <v>0</v>
      </c>
      <c r="E80" s="2336"/>
      <c r="F80" s="2341"/>
    </row>
    <row r="81" spans="1:6">
      <c r="A81" s="2305">
        <v>55</v>
      </c>
      <c r="B81" s="2154" t="s">
        <v>2173</v>
      </c>
      <c r="C81" s="2276"/>
      <c r="D81" s="2316"/>
      <c r="E81" s="2336"/>
      <c r="F81" s="2341"/>
    </row>
    <row r="82" spans="1:6">
      <c r="A82" s="2334"/>
      <c r="B82" s="2164" t="s">
        <v>2140</v>
      </c>
      <c r="C82" s="2195"/>
      <c r="D82" s="2343">
        <f>D48+D60</f>
        <v>-842</v>
      </c>
      <c r="E82" s="2336"/>
      <c r="F82" s="2341"/>
    </row>
    <row r="83" spans="1:6">
      <c r="A83" s="2334">
        <v>56</v>
      </c>
      <c r="B83" s="2164" t="s">
        <v>2141</v>
      </c>
      <c r="C83" s="2195"/>
      <c r="D83" s="2343">
        <f>D49+D61</f>
        <v>46</v>
      </c>
      <c r="E83" s="2336"/>
      <c r="F83" s="2341"/>
    </row>
    <row r="84" spans="1:6">
      <c r="A84" s="2334">
        <v>57</v>
      </c>
      <c r="B84" s="2164" t="s">
        <v>2142</v>
      </c>
      <c r="C84" s="2195"/>
      <c r="D84" s="2343">
        <f>D50+D62</f>
        <v>34596226</v>
      </c>
      <c r="E84" s="2336"/>
      <c r="F84" s="2341"/>
    </row>
    <row r="85" spans="1:6">
      <c r="A85" s="2334">
        <v>58</v>
      </c>
      <c r="B85" s="2164" t="s">
        <v>2143</v>
      </c>
      <c r="C85" s="2195"/>
      <c r="D85" s="2343">
        <f>D51</f>
        <v>5118177</v>
      </c>
      <c r="E85" s="2336"/>
      <c r="F85" s="2341"/>
    </row>
    <row r="86" spans="1:6">
      <c r="A86" s="2334">
        <v>59</v>
      </c>
      <c r="B86" s="2164" t="s">
        <v>2144</v>
      </c>
      <c r="C86" s="2195"/>
      <c r="D86" s="2343">
        <f>D52</f>
        <v>1844308</v>
      </c>
      <c r="E86" s="2336"/>
      <c r="F86" s="2341"/>
    </row>
    <row r="87" spans="1:6">
      <c r="A87" s="2334">
        <v>60</v>
      </c>
      <c r="B87" s="2164" t="s">
        <v>2145</v>
      </c>
      <c r="C87" s="2195"/>
      <c r="D87" s="2343">
        <f>D53</f>
        <v>358906</v>
      </c>
      <c r="E87" s="2336"/>
      <c r="F87" s="2341"/>
    </row>
    <row r="88" spans="1:6" ht="15.75" thickBot="1">
      <c r="A88" s="2334">
        <v>61</v>
      </c>
      <c r="B88" s="2164" t="s">
        <v>2146</v>
      </c>
      <c r="C88" s="2195"/>
      <c r="D88" s="2343">
        <f>D54+D63</f>
        <v>17165457</v>
      </c>
      <c r="E88" s="2339"/>
      <c r="F88" s="2345"/>
    </row>
    <row r="89" spans="1:6">
      <c r="A89" s="2334">
        <v>62</v>
      </c>
      <c r="B89" s="2164" t="s">
        <v>2147</v>
      </c>
      <c r="C89" s="2195"/>
      <c r="D89" s="2343">
        <f>SUM(D77:D88)</f>
        <v>59082278</v>
      </c>
      <c r="E89" s="2343">
        <v>323532</v>
      </c>
      <c r="F89" s="2343">
        <f>D89+E89</f>
        <v>59405810</v>
      </c>
    </row>
    <row r="90" spans="1:6">
      <c r="A90" s="2334">
        <v>63</v>
      </c>
      <c r="B90" s="2335" t="s">
        <v>2148</v>
      </c>
      <c r="C90" s="2195"/>
      <c r="D90" s="2343"/>
      <c r="E90" s="2343"/>
      <c r="F90" s="2343">
        <f>D90+E90</f>
        <v>0</v>
      </c>
    </row>
    <row r="91" spans="1:6">
      <c r="A91" s="2334">
        <v>64</v>
      </c>
      <c r="B91" s="2164" t="s">
        <v>2149</v>
      </c>
      <c r="C91" s="2195"/>
      <c r="D91" s="2342"/>
      <c r="E91" s="2342"/>
      <c r="F91" s="2343">
        <f>D91+E91</f>
        <v>0</v>
      </c>
    </row>
    <row r="92" spans="1:6" ht="15.75" thickBot="1">
      <c r="A92" s="2334">
        <v>65</v>
      </c>
      <c r="B92" s="2164" t="s">
        <v>2150</v>
      </c>
      <c r="C92" s="2195"/>
      <c r="D92" s="2343">
        <f>D42+D89+D91</f>
        <v>323848968</v>
      </c>
      <c r="E92" s="2343">
        <f>E42+E89+E91</f>
        <v>323532</v>
      </c>
      <c r="F92" s="2343">
        <f>F42+F89+F91</f>
        <v>324172500</v>
      </c>
    </row>
    <row r="93" spans="1:6">
      <c r="A93" s="2334">
        <v>66</v>
      </c>
      <c r="B93" s="2335" t="s">
        <v>2151</v>
      </c>
      <c r="C93" s="2195"/>
      <c r="D93" s="2351"/>
      <c r="E93" s="2337"/>
      <c r="F93" s="2338"/>
    </row>
    <row r="94" spans="1:6" ht="15.75" thickBot="1">
      <c r="A94" s="2334">
        <v>67</v>
      </c>
      <c r="B94" s="2164" t="s">
        <v>2152</v>
      </c>
      <c r="C94" s="2195"/>
      <c r="D94" s="2339"/>
      <c r="E94" s="2348"/>
      <c r="F94" s="2345"/>
    </row>
    <row r="95" spans="1:6">
      <c r="A95" s="2334">
        <v>68</v>
      </c>
      <c r="B95" s="2164" t="s">
        <v>2153</v>
      </c>
      <c r="C95" s="2195"/>
      <c r="D95" s="2343">
        <v>135106551</v>
      </c>
      <c r="E95" s="2343">
        <v>6423430</v>
      </c>
      <c r="F95" s="2343">
        <f>D95+E95</f>
        <v>141529981</v>
      </c>
    </row>
    <row r="96" spans="1:6">
      <c r="A96" s="2334">
        <v>69</v>
      </c>
      <c r="B96" s="2164" t="s">
        <v>2154</v>
      </c>
      <c r="C96" s="2195"/>
      <c r="D96" s="2343">
        <v>38329459</v>
      </c>
      <c r="E96" s="2343">
        <v>1779515</v>
      </c>
      <c r="F96" s="2343">
        <f>D96+E96</f>
        <v>40108974</v>
      </c>
    </row>
    <row r="97" spans="1:6">
      <c r="A97" s="2334">
        <v>70</v>
      </c>
      <c r="B97" s="2164" t="s">
        <v>2155</v>
      </c>
      <c r="C97" s="2195"/>
      <c r="D97" s="2342"/>
      <c r="E97" s="2342"/>
      <c r="F97" s="2343">
        <f>D97+E97</f>
        <v>0</v>
      </c>
    </row>
    <row r="98" spans="1:6" ht="15.75" thickBot="1">
      <c r="A98" s="2334">
        <v>71</v>
      </c>
      <c r="B98" s="2164" t="s">
        <v>2156</v>
      </c>
      <c r="C98" s="2195"/>
      <c r="D98" s="2343">
        <f>SUM(D95:D97)</f>
        <v>173436010</v>
      </c>
      <c r="E98" s="2343">
        <f>SUM(E95:E97)</f>
        <v>8202945</v>
      </c>
      <c r="F98" s="2343">
        <f>SUM(F95:F97)</f>
        <v>181638955</v>
      </c>
    </row>
    <row r="99" spans="1:6" ht="15.75" thickBot="1">
      <c r="A99" s="2334">
        <v>72</v>
      </c>
      <c r="B99" s="2164" t="s">
        <v>2157</v>
      </c>
      <c r="C99" s="2195"/>
      <c r="D99" s="2352"/>
      <c r="E99" s="2344"/>
      <c r="F99" s="2353"/>
    </row>
    <row r="100" spans="1:6">
      <c r="A100" s="2334">
        <v>73</v>
      </c>
      <c r="B100" s="2164" t="s">
        <v>2153</v>
      </c>
      <c r="C100" s="2195"/>
      <c r="D100" s="2343"/>
      <c r="E100" s="2343"/>
      <c r="F100" s="2343">
        <f>D100+E100</f>
        <v>0</v>
      </c>
    </row>
    <row r="101" spans="1:6">
      <c r="A101" s="2334">
        <v>74</v>
      </c>
      <c r="B101" s="2164" t="s">
        <v>2154</v>
      </c>
      <c r="C101" s="2195"/>
      <c r="D101" s="2343"/>
      <c r="E101" s="2343"/>
      <c r="F101" s="2343">
        <f>D101+E101</f>
        <v>0</v>
      </c>
    </row>
    <row r="102" spans="1:6">
      <c r="A102" s="2334">
        <v>75</v>
      </c>
      <c r="B102" s="2164" t="s">
        <v>2155</v>
      </c>
      <c r="C102" s="2195"/>
      <c r="D102" s="2342"/>
      <c r="E102" s="2342"/>
      <c r="F102" s="2343">
        <f>D102+E102</f>
        <v>0</v>
      </c>
    </row>
    <row r="103" spans="1:6">
      <c r="A103" s="2334">
        <v>76</v>
      </c>
      <c r="B103" s="2164" t="s">
        <v>2760</v>
      </c>
      <c r="C103" s="2195"/>
      <c r="D103" s="2343">
        <f>SUM(D100:D102)</f>
        <v>0</v>
      </c>
      <c r="E103" s="2343">
        <f>SUM(E100:E102)</f>
        <v>0</v>
      </c>
      <c r="F103" s="2343">
        <f>SUM(F100:F102)</f>
        <v>0</v>
      </c>
    </row>
    <row r="104" spans="1:6">
      <c r="A104" s="2305">
        <v>77</v>
      </c>
      <c r="B104" s="2154" t="s">
        <v>2761</v>
      </c>
      <c r="C104" s="2276"/>
      <c r="D104" s="2316"/>
      <c r="E104" s="2316"/>
      <c r="F104" s="2316"/>
    </row>
    <row r="105" spans="1:6">
      <c r="A105" s="2305">
        <v>78</v>
      </c>
      <c r="B105" s="2170" t="s">
        <v>4948</v>
      </c>
      <c r="C105" s="2276"/>
      <c r="D105" s="3029">
        <v>6426934</v>
      </c>
      <c r="E105" s="3029">
        <v>41177</v>
      </c>
      <c r="F105" s="2316">
        <f t="shared" ref="F105:F107" si="0">D105+E105</f>
        <v>6468111</v>
      </c>
    </row>
    <row r="106" spans="1:6">
      <c r="A106" s="2305">
        <v>79</v>
      </c>
      <c r="B106" s="2324"/>
      <c r="C106" s="2354"/>
      <c r="D106" s="3029"/>
      <c r="E106" s="3029"/>
      <c r="F106" s="2316"/>
    </row>
    <row r="107" spans="1:6">
      <c r="A107" s="2305">
        <v>80</v>
      </c>
      <c r="B107" s="2154" t="s">
        <v>4947</v>
      </c>
      <c r="C107" s="2354"/>
      <c r="D107" s="3029">
        <v>390811</v>
      </c>
      <c r="E107" s="3029">
        <v>0</v>
      </c>
      <c r="F107" s="2316">
        <f t="shared" si="0"/>
        <v>390811</v>
      </c>
    </row>
    <row r="108" spans="1:6">
      <c r="A108" s="2305">
        <v>81</v>
      </c>
      <c r="B108" s="2324"/>
      <c r="C108" s="2354"/>
      <c r="D108" s="3028"/>
      <c r="E108" s="3028"/>
      <c r="F108" s="2316"/>
    </row>
    <row r="109" spans="1:6">
      <c r="A109" s="2305">
        <v>82</v>
      </c>
      <c r="B109" s="2324"/>
      <c r="C109" s="2354"/>
      <c r="D109" s="2355"/>
      <c r="E109" s="2355"/>
      <c r="F109" s="2316"/>
    </row>
    <row r="110" spans="1:6">
      <c r="A110" s="2305">
        <v>83</v>
      </c>
      <c r="B110" s="2324"/>
      <c r="C110" s="2354"/>
      <c r="D110" s="2355"/>
      <c r="E110" s="2355"/>
      <c r="F110" s="2316"/>
    </row>
    <row r="111" spans="1:6">
      <c r="A111" s="2305">
        <v>84</v>
      </c>
      <c r="B111" s="2324"/>
      <c r="C111" s="2354"/>
      <c r="D111" s="2355"/>
      <c r="E111" s="2355"/>
      <c r="F111" s="2316"/>
    </row>
    <row r="112" spans="1:6">
      <c r="A112" s="2305">
        <v>85</v>
      </c>
      <c r="B112" s="2324"/>
      <c r="C112" s="2354"/>
      <c r="D112" s="2355"/>
      <c r="E112" s="2355"/>
      <c r="F112" s="2316"/>
    </row>
    <row r="113" spans="1:6">
      <c r="A113" s="2305">
        <v>86</v>
      </c>
      <c r="B113" s="2324"/>
      <c r="C113" s="2354"/>
      <c r="D113" s="2355"/>
      <c r="E113" s="2355"/>
      <c r="F113" s="2316"/>
    </row>
    <row r="114" spans="1:6">
      <c r="A114" s="2305">
        <v>87</v>
      </c>
      <c r="B114" s="2324"/>
      <c r="C114" s="2354"/>
      <c r="D114" s="2355"/>
      <c r="E114" s="2355"/>
      <c r="F114" s="2316"/>
    </row>
    <row r="115" spans="1:6">
      <c r="A115" s="2305">
        <v>88</v>
      </c>
      <c r="B115" s="2324"/>
      <c r="C115" s="2354"/>
      <c r="D115" s="2355"/>
      <c r="E115" s="2355"/>
      <c r="F115" s="2316"/>
    </row>
    <row r="116" spans="1:6">
      <c r="A116" s="2305">
        <v>89</v>
      </c>
      <c r="B116" s="2324"/>
      <c r="C116" s="2354"/>
      <c r="D116" s="2355"/>
      <c r="E116" s="2355"/>
      <c r="F116" s="2316"/>
    </row>
    <row r="117" spans="1:6">
      <c r="A117" s="2305">
        <v>90</v>
      </c>
      <c r="B117" s="2324"/>
      <c r="C117" s="2354"/>
      <c r="D117" s="2355"/>
      <c r="E117" s="2355"/>
      <c r="F117" s="2316"/>
    </row>
    <row r="118" spans="1:6">
      <c r="A118" s="2305">
        <v>91</v>
      </c>
      <c r="B118" s="2324"/>
      <c r="C118" s="2354"/>
      <c r="D118" s="2355"/>
      <c r="E118" s="2355"/>
      <c r="F118" s="2316"/>
    </row>
    <row r="119" spans="1:6">
      <c r="A119" s="2305">
        <v>92</v>
      </c>
      <c r="B119" s="2324"/>
      <c r="C119" s="2354"/>
      <c r="D119" s="2355"/>
      <c r="E119" s="2355"/>
      <c r="F119" s="2316"/>
    </row>
    <row r="120" spans="1:6">
      <c r="A120" s="2305">
        <v>93</v>
      </c>
      <c r="B120" s="2324"/>
      <c r="C120" s="2354"/>
      <c r="D120" s="2355"/>
      <c r="E120" s="2355"/>
      <c r="F120" s="2316"/>
    </row>
    <row r="121" spans="1:6">
      <c r="A121" s="2305">
        <v>94</v>
      </c>
      <c r="B121" s="2324"/>
      <c r="C121" s="2354"/>
      <c r="D121" s="2355"/>
      <c r="E121" s="2355"/>
      <c r="F121" s="2316"/>
    </row>
    <row r="122" spans="1:6">
      <c r="A122" s="2305">
        <v>95</v>
      </c>
      <c r="B122" s="2324"/>
      <c r="C122" s="2354"/>
      <c r="D122" s="2355"/>
      <c r="E122" s="2355"/>
      <c r="F122" s="2316"/>
    </row>
    <row r="123" spans="1:6">
      <c r="A123" s="2305">
        <v>96</v>
      </c>
      <c r="B123" s="2324"/>
      <c r="C123" s="2354"/>
      <c r="D123" s="2355"/>
      <c r="E123" s="2355"/>
      <c r="F123" s="2316"/>
    </row>
    <row r="124" spans="1:6" ht="15.75" thickBot="1">
      <c r="A124" s="2309">
        <v>97</v>
      </c>
      <c r="B124" s="2327"/>
      <c r="C124" s="2356"/>
      <c r="D124" s="2357"/>
      <c r="E124" s="2357"/>
      <c r="F124" s="2349"/>
    </row>
    <row r="125" spans="1:6" ht="15.75" thickBot="1">
      <c r="A125" s="2309">
        <v>98</v>
      </c>
      <c r="B125" s="2278" t="s">
        <v>2762</v>
      </c>
      <c r="C125" s="2279"/>
      <c r="D125" s="2349">
        <f>SUM(D105:D124)</f>
        <v>6817745</v>
      </c>
      <c r="E125" s="2349">
        <f>SUM(E105:E124)</f>
        <v>41177</v>
      </c>
      <c r="F125" s="2349">
        <f>SUM(F104:F124)</f>
        <v>6858922</v>
      </c>
    </row>
    <row r="126" spans="1:6" ht="15.75" thickBot="1">
      <c r="A126" s="2309">
        <v>99</v>
      </c>
      <c r="B126" s="2278" t="s">
        <v>2763</v>
      </c>
      <c r="C126" s="2279"/>
      <c r="D126" s="2349">
        <f>D92+D98+D103+D125</f>
        <v>504102723</v>
      </c>
      <c r="E126" s="2349">
        <f>E92+E98+E103+E125</f>
        <v>8567654</v>
      </c>
      <c r="F126" s="2349">
        <f>F92+F98+F103+F125</f>
        <v>512670377</v>
      </c>
    </row>
    <row r="127" spans="1:6">
      <c r="A127" s="2477" t="s">
        <v>4657</v>
      </c>
      <c r="B127" s="1867"/>
    </row>
    <row r="128" spans="1:6">
      <c r="A128" s="2155" t="s">
        <v>2764</v>
      </c>
      <c r="B128" s="2155"/>
      <c r="C128" s="2155"/>
      <c r="D128" s="2155"/>
      <c r="E128" s="2155"/>
      <c r="F128" s="2155"/>
    </row>
  </sheetData>
  <printOptions horizontalCentered="1" verticalCentered="1"/>
  <pageMargins left="0.5" right="0.5" top="0.25" bottom="0.25" header="0" footer="0"/>
  <pageSetup scale="70" fitToHeight="2" orientation="portrait" horizontalDpi="300" verticalDpi="300" r:id="rId1"/>
  <headerFooter alignWithMargins="0"/>
  <rowBreaks count="1" manualBreakCount="1">
    <brk id="66"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J129"/>
  <sheetViews>
    <sheetView defaultGridColor="0" colorId="22" zoomScaleNormal="100" zoomScaleSheetLayoutView="80" workbookViewId="0">
      <selection activeCell="H22" sqref="H22"/>
    </sheetView>
  </sheetViews>
  <sheetFormatPr defaultColWidth="9.6640625" defaultRowHeight="15"/>
  <cols>
    <col min="1" max="1" width="4.6640625" style="9" customWidth="1"/>
    <col min="2" max="2" width="33.88671875" style="9" customWidth="1"/>
    <col min="3" max="8" width="14.6640625" style="9" customWidth="1"/>
    <col min="9" max="9" width="2.44140625" style="9" customWidth="1"/>
    <col min="10" max="16384" width="9.6640625" style="9"/>
  </cols>
  <sheetData>
    <row r="1" spans="1:9">
      <c r="A1" s="29" t="s">
        <v>1785</v>
      </c>
      <c r="B1" s="66"/>
      <c r="C1" s="66"/>
      <c r="D1" s="2672" t="s">
        <v>1330</v>
      </c>
      <c r="E1" s="66"/>
      <c r="F1" s="379" t="s">
        <v>1787</v>
      </c>
      <c r="G1" s="379" t="s">
        <v>1788</v>
      </c>
      <c r="H1" s="3107"/>
      <c r="I1" s="2673"/>
    </row>
    <row r="2" spans="1:9">
      <c r="A2" s="72" t="str">
        <f>'Data Sheet'!$C$25</f>
        <v xml:space="preserve">Niagara Mohawk Power Corporation </v>
      </c>
      <c r="B2" s="2674"/>
      <c r="C2" s="2674"/>
      <c r="D2" s="2881" t="s">
        <v>1123</v>
      </c>
      <c r="E2" s="2674"/>
      <c r="F2" s="2656" t="s">
        <v>1790</v>
      </c>
      <c r="G2" s="2675"/>
      <c r="H2" s="2874"/>
      <c r="I2" s="2676"/>
    </row>
    <row r="3" spans="1:9" ht="15" customHeight="1" thickBot="1">
      <c r="A3" s="2677"/>
      <c r="B3" s="2678"/>
      <c r="C3" s="2678"/>
      <c r="D3" s="3030" t="s">
        <v>1124</v>
      </c>
      <c r="E3" s="2678"/>
      <c r="F3" s="2679" t="str">
        <f>'Data Sheet'!$C$40</f>
        <v>April 12, 2018</v>
      </c>
      <c r="G3" s="305" t="str">
        <f>'Data Sheet'!$C$38</f>
        <v>December 31, 2017</v>
      </c>
      <c r="H3" s="305"/>
      <c r="I3" s="76"/>
    </row>
    <row r="4" spans="1:9" ht="15" customHeight="1" thickBot="1">
      <c r="A4" s="540" t="s">
        <v>2765</v>
      </c>
      <c r="B4" s="541"/>
      <c r="C4" s="541"/>
      <c r="D4" s="541"/>
      <c r="E4" s="541"/>
      <c r="F4" s="510"/>
      <c r="G4" s="510"/>
      <c r="H4" s="510"/>
      <c r="I4" s="2680"/>
    </row>
    <row r="5" spans="1:9" ht="15.75">
      <c r="A5" s="68"/>
      <c r="B5" s="17"/>
      <c r="C5" s="17"/>
      <c r="D5" s="17"/>
      <c r="E5" s="17"/>
      <c r="F5" s="69"/>
      <c r="G5" s="69"/>
      <c r="H5" s="69"/>
      <c r="I5" s="356"/>
    </row>
    <row r="6" spans="1:9">
      <c r="A6" s="72" t="s">
        <v>2766</v>
      </c>
      <c r="B6" s="17"/>
      <c r="C6" s="17"/>
      <c r="D6" s="17"/>
      <c r="E6" s="17" t="s">
        <v>2767</v>
      </c>
      <c r="F6" s="17"/>
      <c r="G6" s="17"/>
      <c r="H6" s="69"/>
      <c r="I6" s="70"/>
    </row>
    <row r="7" spans="1:9">
      <c r="A7" s="72" t="s">
        <v>2768</v>
      </c>
      <c r="B7" s="17"/>
      <c r="C7" s="17"/>
      <c r="D7" s="17"/>
      <c r="E7" s="17" t="s">
        <v>2769</v>
      </c>
      <c r="F7" s="17"/>
      <c r="G7" s="17"/>
      <c r="H7" s="17"/>
      <c r="I7" s="73"/>
    </row>
    <row r="8" spans="1:9">
      <c r="A8" s="72" t="s">
        <v>2770</v>
      </c>
      <c r="B8" s="17"/>
      <c r="C8" s="17"/>
      <c r="D8" s="17"/>
      <c r="E8" s="17" t="s">
        <v>2771</v>
      </c>
      <c r="F8" s="17"/>
      <c r="G8" s="17"/>
      <c r="H8" s="17"/>
      <c r="I8" s="73"/>
    </row>
    <row r="9" spans="1:9">
      <c r="A9" s="72" t="s">
        <v>2772</v>
      </c>
      <c r="B9" s="17"/>
      <c r="C9" s="17"/>
      <c r="D9" s="17"/>
      <c r="E9" s="17" t="s">
        <v>2773</v>
      </c>
      <c r="F9" s="17"/>
      <c r="G9" s="17"/>
      <c r="H9" s="17"/>
      <c r="I9" s="73"/>
    </row>
    <row r="10" spans="1:9">
      <c r="A10" s="72" t="s">
        <v>2774</v>
      </c>
      <c r="B10" s="17"/>
      <c r="C10" s="17"/>
      <c r="D10" s="17"/>
      <c r="E10" s="17" t="s">
        <v>2775</v>
      </c>
      <c r="F10" s="17"/>
      <c r="G10" s="17"/>
      <c r="H10" s="17"/>
      <c r="I10" s="73"/>
    </row>
    <row r="11" spans="1:9">
      <c r="A11" s="72" t="s">
        <v>2776</v>
      </c>
      <c r="B11" s="17"/>
      <c r="C11" s="17"/>
      <c r="D11" s="17"/>
      <c r="E11" s="17" t="s">
        <v>2777</v>
      </c>
      <c r="F11" s="17"/>
      <c r="G11" s="17"/>
      <c r="H11" s="17"/>
      <c r="I11" s="73"/>
    </row>
    <row r="12" spans="1:9">
      <c r="A12" s="72" t="s">
        <v>2778</v>
      </c>
      <c r="B12" s="17"/>
      <c r="C12" s="17"/>
      <c r="D12" s="17"/>
      <c r="E12" s="17" t="s">
        <v>2779</v>
      </c>
      <c r="F12" s="17"/>
      <c r="G12" s="17"/>
      <c r="H12" s="17"/>
      <c r="I12" s="73"/>
    </row>
    <row r="13" spans="1:9">
      <c r="A13" s="72" t="s">
        <v>2780</v>
      </c>
      <c r="B13" s="17"/>
      <c r="C13" s="17"/>
      <c r="D13" s="17"/>
      <c r="E13" s="17" t="s">
        <v>2781</v>
      </c>
      <c r="F13" s="17"/>
      <c r="G13" s="17"/>
      <c r="H13" s="17"/>
      <c r="I13" s="73"/>
    </row>
    <row r="14" spans="1:9">
      <c r="A14" s="72" t="s">
        <v>2782</v>
      </c>
      <c r="B14" s="17"/>
      <c r="C14" s="17"/>
      <c r="D14" s="17"/>
      <c r="E14" s="17" t="s">
        <v>1572</v>
      </c>
      <c r="F14" s="17"/>
      <c r="G14" s="17"/>
      <c r="H14" s="17"/>
      <c r="I14" s="73"/>
    </row>
    <row r="15" spans="1:9">
      <c r="A15" s="72" t="s">
        <v>1573</v>
      </c>
      <c r="B15" s="17"/>
      <c r="C15" s="17"/>
      <c r="D15" s="17"/>
      <c r="E15" s="17" t="s">
        <v>1574</v>
      </c>
      <c r="F15" s="17"/>
      <c r="G15" s="17"/>
      <c r="H15" s="17"/>
      <c r="I15" s="73"/>
    </row>
    <row r="16" spans="1:9">
      <c r="A16" s="72" t="s">
        <v>1575</v>
      </c>
      <c r="B16" s="17"/>
      <c r="C16" s="17"/>
      <c r="D16" s="17"/>
      <c r="E16" s="17" t="s">
        <v>1576</v>
      </c>
      <c r="F16" s="17"/>
      <c r="G16" s="17"/>
      <c r="H16" s="17"/>
      <c r="I16" s="73"/>
    </row>
    <row r="17" spans="1:9">
      <c r="A17" s="72" t="s">
        <v>1577</v>
      </c>
      <c r="B17" s="17"/>
      <c r="C17" s="17"/>
      <c r="D17" s="17"/>
      <c r="E17" s="17" t="s">
        <v>1578</v>
      </c>
      <c r="F17" s="17"/>
      <c r="G17" s="17"/>
      <c r="H17" s="17"/>
      <c r="I17" s="73"/>
    </row>
    <row r="18" spans="1:9" ht="15.75" thickBot="1">
      <c r="A18" s="72"/>
      <c r="B18" s="17"/>
      <c r="C18" s="17"/>
      <c r="D18" s="17"/>
      <c r="E18" s="17"/>
      <c r="F18" s="17"/>
      <c r="G18" s="17"/>
      <c r="H18" s="17"/>
      <c r="I18" s="73"/>
    </row>
    <row r="19" spans="1:9">
      <c r="A19" s="2882" t="s">
        <v>2212</v>
      </c>
      <c r="B19" s="2681"/>
      <c r="C19" s="2883" t="s">
        <v>871</v>
      </c>
      <c r="D19" s="2883"/>
      <c r="E19" s="2883"/>
      <c r="F19" s="2883"/>
      <c r="G19" s="2883"/>
      <c r="H19" s="2883" t="s">
        <v>1579</v>
      </c>
      <c r="I19" s="2682"/>
    </row>
    <row r="20" spans="1:9">
      <c r="A20" s="2884" t="s">
        <v>1717</v>
      </c>
      <c r="B20" s="2885" t="s">
        <v>1580</v>
      </c>
      <c r="C20" s="2886" t="s">
        <v>3175</v>
      </c>
      <c r="D20" s="2885" t="s">
        <v>1581</v>
      </c>
      <c r="E20" s="2885" t="s">
        <v>1582</v>
      </c>
      <c r="F20" s="2885" t="s">
        <v>1583</v>
      </c>
      <c r="G20" s="2885" t="s">
        <v>304</v>
      </c>
      <c r="H20" s="2885" t="s">
        <v>3175</v>
      </c>
      <c r="I20" s="2676"/>
    </row>
    <row r="21" spans="1:9">
      <c r="A21" s="2876">
        <v>301</v>
      </c>
      <c r="B21" s="2877" t="s">
        <v>1584</v>
      </c>
      <c r="C21" s="2878"/>
      <c r="D21" s="2878"/>
      <c r="E21" s="2878"/>
      <c r="F21" s="2878"/>
      <c r="G21" s="2878"/>
      <c r="H21" s="2878">
        <f>SUM(B21:E21)</f>
        <v>0</v>
      </c>
      <c r="I21" s="2676"/>
    </row>
    <row r="22" spans="1:9">
      <c r="A22" s="2876">
        <v>302</v>
      </c>
      <c r="B22" s="2877" t="s">
        <v>1585</v>
      </c>
      <c r="C22" s="2879"/>
      <c r="D22" s="2879"/>
      <c r="E22" s="2879"/>
      <c r="F22" s="2879"/>
      <c r="G22" s="2879"/>
      <c r="H22" s="2879">
        <f>SUM(B22:E22)</f>
        <v>0</v>
      </c>
      <c r="I22" s="2676"/>
    </row>
    <row r="23" spans="1:9">
      <c r="A23" s="2876">
        <v>303</v>
      </c>
      <c r="B23" s="2877" t="s">
        <v>1586</v>
      </c>
      <c r="C23" s="2880"/>
      <c r="D23" s="2880"/>
      <c r="E23" s="2880"/>
      <c r="F23" s="2880"/>
      <c r="G23" s="2880"/>
      <c r="H23" s="2880"/>
      <c r="I23" s="2676"/>
    </row>
    <row r="24" spans="1:9">
      <c r="A24" s="72"/>
      <c r="B24" s="17" t="s">
        <v>1587</v>
      </c>
      <c r="C24" s="451">
        <f>SUM(C21:C23)</f>
        <v>0</v>
      </c>
      <c r="D24" s="451">
        <f>SUM(D21:D23)</f>
        <v>0</v>
      </c>
      <c r="E24" s="451">
        <f>SUM(E21:E23)</f>
        <v>0</v>
      </c>
      <c r="F24" s="451">
        <f>SUM(F21:F23)</f>
        <v>0</v>
      </c>
      <c r="G24" s="451"/>
      <c r="H24" s="451">
        <f>SUM(H21:H23)</f>
        <v>0</v>
      </c>
      <c r="I24" s="2676"/>
    </row>
    <row r="25" spans="1:9">
      <c r="A25" s="72"/>
      <c r="B25" s="17"/>
      <c r="C25" s="17"/>
      <c r="D25" s="17"/>
      <c r="E25" s="17"/>
      <c r="F25" s="17"/>
      <c r="G25" s="17"/>
      <c r="H25" s="17"/>
      <c r="I25" s="2676"/>
    </row>
    <row r="26" spans="1:9">
      <c r="A26" s="72"/>
      <c r="B26" s="17" t="s">
        <v>2981</v>
      </c>
      <c r="C26" s="77"/>
      <c r="D26" s="77"/>
      <c r="E26" s="77"/>
      <c r="F26" s="77"/>
      <c r="G26" s="77"/>
      <c r="H26" s="77"/>
      <c r="I26" s="2676"/>
    </row>
    <row r="27" spans="1:9">
      <c r="A27" s="72"/>
      <c r="B27" s="17" t="s">
        <v>1588</v>
      </c>
      <c r="C27" s="451">
        <v>0</v>
      </c>
      <c r="D27" s="451">
        <v>0</v>
      </c>
      <c r="E27" s="451">
        <v>0</v>
      </c>
      <c r="F27" s="451">
        <v>0</v>
      </c>
      <c r="G27" s="451"/>
      <c r="H27" s="451">
        <v>0</v>
      </c>
      <c r="I27" s="2676"/>
    </row>
    <row r="28" spans="1:9">
      <c r="A28" s="72"/>
      <c r="B28" s="17"/>
      <c r="C28" s="17"/>
      <c r="D28" s="17"/>
      <c r="E28" s="17"/>
      <c r="F28" s="17"/>
      <c r="G28" s="17"/>
      <c r="H28" s="17"/>
      <c r="I28" s="2676"/>
    </row>
    <row r="29" spans="1:9">
      <c r="A29" s="2876">
        <v>389</v>
      </c>
      <c r="B29" s="2877" t="s">
        <v>1589</v>
      </c>
      <c r="C29" s="2879">
        <v>5351972</v>
      </c>
      <c r="D29" s="2879">
        <v>-77601</v>
      </c>
      <c r="E29" s="2879">
        <v>0</v>
      </c>
      <c r="F29" s="2879"/>
      <c r="G29" s="2879">
        <v>0</v>
      </c>
      <c r="H29" s="2879">
        <f>SUM(C29:G29)</f>
        <v>5274371</v>
      </c>
      <c r="I29" s="2676"/>
    </row>
    <row r="30" spans="1:9">
      <c r="A30" s="2876">
        <v>390</v>
      </c>
      <c r="B30" s="2877" t="s">
        <v>1590</v>
      </c>
      <c r="C30" s="2879">
        <v>205079793</v>
      </c>
      <c r="D30" s="2879">
        <v>8832583</v>
      </c>
      <c r="E30" s="2879">
        <v>-2234952</v>
      </c>
      <c r="F30" s="2879"/>
      <c r="G30" s="2879">
        <v>0</v>
      </c>
      <c r="H30" s="2879">
        <f t="shared" ref="H30:H39" si="0">SUM(C30:G30)</f>
        <v>211677424</v>
      </c>
      <c r="I30" s="2676"/>
    </row>
    <row r="31" spans="1:9">
      <c r="A31" s="2881">
        <v>391</v>
      </c>
      <c r="B31" s="2877" t="s">
        <v>1591</v>
      </c>
      <c r="C31" s="2879">
        <v>14735453</v>
      </c>
      <c r="D31" s="2879">
        <v>0</v>
      </c>
      <c r="E31" s="2879">
        <v>-694214</v>
      </c>
      <c r="F31" s="2879"/>
      <c r="G31" s="2879">
        <v>0</v>
      </c>
      <c r="H31" s="2879">
        <f t="shared" si="0"/>
        <v>14041239</v>
      </c>
      <c r="I31" s="2676"/>
    </row>
    <row r="32" spans="1:9">
      <c r="A32" s="2881">
        <v>392</v>
      </c>
      <c r="B32" s="2877" t="s">
        <v>1592</v>
      </c>
      <c r="C32" s="2879">
        <v>4931995</v>
      </c>
      <c r="D32" s="2879">
        <v>0</v>
      </c>
      <c r="E32" s="2879">
        <v>0</v>
      </c>
      <c r="F32" s="2879"/>
      <c r="G32" s="2879">
        <v>0</v>
      </c>
      <c r="H32" s="2879">
        <f t="shared" si="0"/>
        <v>4931995</v>
      </c>
      <c r="I32" s="2676"/>
    </row>
    <row r="33" spans="1:10">
      <c r="A33" s="2881">
        <v>393</v>
      </c>
      <c r="B33" s="2877" t="s">
        <v>1593</v>
      </c>
      <c r="C33" s="2879">
        <v>1357667</v>
      </c>
      <c r="D33" s="2879">
        <v>0</v>
      </c>
      <c r="E33" s="2879">
        <v>-215189</v>
      </c>
      <c r="F33" s="2879"/>
      <c r="G33" s="2879">
        <v>0</v>
      </c>
      <c r="H33" s="2879">
        <f t="shared" si="0"/>
        <v>1142478</v>
      </c>
      <c r="I33" s="2676"/>
    </row>
    <row r="34" spans="1:10">
      <c r="A34" s="2881">
        <v>394</v>
      </c>
      <c r="B34" s="2877" t="s">
        <v>1594</v>
      </c>
      <c r="C34" s="2879">
        <v>5282719</v>
      </c>
      <c r="D34" s="2879">
        <v>0</v>
      </c>
      <c r="E34" s="2879">
        <v>-1036806</v>
      </c>
      <c r="F34" s="2879"/>
      <c r="G34" s="2879">
        <v>0</v>
      </c>
      <c r="H34" s="2879">
        <f t="shared" si="0"/>
        <v>4245913</v>
      </c>
      <c r="I34" s="2676"/>
    </row>
    <row r="35" spans="1:10">
      <c r="A35" s="2881">
        <v>395</v>
      </c>
      <c r="B35" s="2877" t="s">
        <v>1595</v>
      </c>
      <c r="C35" s="2879">
        <v>43</v>
      </c>
      <c r="D35" s="2879">
        <v>0</v>
      </c>
      <c r="E35" s="2879">
        <v>-43</v>
      </c>
      <c r="F35" s="2879"/>
      <c r="G35" s="2879">
        <v>0</v>
      </c>
      <c r="H35" s="2879">
        <f t="shared" si="0"/>
        <v>0</v>
      </c>
      <c r="I35" s="2676"/>
    </row>
    <row r="36" spans="1:10">
      <c r="A36" s="2881">
        <v>396</v>
      </c>
      <c r="B36" s="2877" t="s">
        <v>1596</v>
      </c>
      <c r="C36" s="2879">
        <v>0</v>
      </c>
      <c r="D36" s="2879">
        <v>0</v>
      </c>
      <c r="E36" s="2879">
        <v>0</v>
      </c>
      <c r="F36" s="2879"/>
      <c r="G36" s="2879">
        <v>0</v>
      </c>
      <c r="H36" s="2879">
        <f t="shared" si="0"/>
        <v>0</v>
      </c>
      <c r="I36" s="2676"/>
    </row>
    <row r="37" spans="1:10">
      <c r="A37" s="2881">
        <v>397</v>
      </c>
      <c r="B37" s="2877" t="s">
        <v>630</v>
      </c>
      <c r="C37" s="2879">
        <v>30821238</v>
      </c>
      <c r="D37" s="2879">
        <v>0</v>
      </c>
      <c r="E37" s="2879">
        <v>-1548595</v>
      </c>
      <c r="F37" s="2879"/>
      <c r="G37" s="2879">
        <v>0</v>
      </c>
      <c r="H37" s="2879">
        <f t="shared" si="0"/>
        <v>29272643</v>
      </c>
      <c r="I37" s="2676"/>
    </row>
    <row r="38" spans="1:10">
      <c r="A38" s="2881">
        <v>398</v>
      </c>
      <c r="B38" s="2877" t="s">
        <v>1597</v>
      </c>
      <c r="C38" s="2879">
        <v>512315</v>
      </c>
      <c r="D38" s="2879">
        <v>0</v>
      </c>
      <c r="E38" s="2879">
        <v>0</v>
      </c>
      <c r="F38" s="2879"/>
      <c r="G38" s="2879">
        <v>0</v>
      </c>
      <c r="H38" s="2879">
        <f t="shared" si="0"/>
        <v>512315</v>
      </c>
      <c r="I38" s="2676"/>
    </row>
    <row r="39" spans="1:10">
      <c r="A39" s="2881">
        <v>399</v>
      </c>
      <c r="B39" s="2877" t="s">
        <v>1598</v>
      </c>
      <c r="C39" s="2880">
        <v>1064036</v>
      </c>
      <c r="D39" s="2880">
        <v>0</v>
      </c>
      <c r="E39" s="2880">
        <v>352262</v>
      </c>
      <c r="F39" s="2880"/>
      <c r="G39" s="2880">
        <v>-799379</v>
      </c>
      <c r="H39" s="2880">
        <f t="shared" si="0"/>
        <v>616919</v>
      </c>
      <c r="I39" s="2676"/>
    </row>
    <row r="40" spans="1:10">
      <c r="A40" s="2881"/>
      <c r="B40" s="17" t="s">
        <v>1599</v>
      </c>
      <c r="C40" s="451">
        <f t="shared" ref="C40:H40" si="1">SUM(C29:C39)</f>
        <v>269137231</v>
      </c>
      <c r="D40" s="451">
        <f t="shared" si="1"/>
        <v>8754982</v>
      </c>
      <c r="E40" s="451">
        <f t="shared" si="1"/>
        <v>-5377537</v>
      </c>
      <c r="F40" s="451">
        <f t="shared" si="1"/>
        <v>0</v>
      </c>
      <c r="G40" s="451">
        <f t="shared" si="1"/>
        <v>-799379</v>
      </c>
      <c r="H40" s="451">
        <f t="shared" si="1"/>
        <v>271715297</v>
      </c>
      <c r="I40" s="2676"/>
    </row>
    <row r="41" spans="1:10">
      <c r="A41" s="72"/>
      <c r="B41" s="17"/>
      <c r="C41" s="2879"/>
      <c r="D41" s="2879"/>
      <c r="E41" s="2879"/>
      <c r="F41" s="2879"/>
      <c r="G41" s="2879"/>
      <c r="H41" s="2879"/>
      <c r="I41" s="2676"/>
    </row>
    <row r="42" spans="1:10" ht="15.75" thickBot="1">
      <c r="A42" s="2881"/>
      <c r="B42" s="17" t="s">
        <v>1600</v>
      </c>
      <c r="C42" s="2887">
        <f t="shared" ref="C42:H42" si="2">(C24+C40)</f>
        <v>269137231</v>
      </c>
      <c r="D42" s="2887">
        <f>(D24+D40)</f>
        <v>8754982</v>
      </c>
      <c r="E42" s="2887">
        <f t="shared" si="2"/>
        <v>-5377537</v>
      </c>
      <c r="F42" s="2887">
        <f t="shared" si="2"/>
        <v>0</v>
      </c>
      <c r="G42" s="2887">
        <f t="shared" si="2"/>
        <v>-799379</v>
      </c>
      <c r="H42" s="2887">
        <f t="shared" si="2"/>
        <v>271715297</v>
      </c>
      <c r="I42" s="2676"/>
      <c r="J42" s="2932"/>
    </row>
    <row r="43" spans="1:10" ht="15.75" thickTop="1">
      <c r="A43" s="2881"/>
      <c r="B43" s="2877"/>
      <c r="C43" s="2877"/>
      <c r="D43" s="2877"/>
      <c r="E43" s="2877"/>
      <c r="F43" s="2877"/>
      <c r="G43" s="2877"/>
      <c r="H43" s="2877"/>
      <c r="I43" s="2676"/>
    </row>
    <row r="44" spans="1:10">
      <c r="A44" s="2881"/>
      <c r="B44" s="17"/>
      <c r="C44" s="17"/>
      <c r="D44" s="17"/>
      <c r="E44" s="17"/>
      <c r="F44" s="17"/>
      <c r="G44" s="17"/>
      <c r="H44" s="17"/>
      <c r="I44" s="2676"/>
    </row>
    <row r="45" spans="1:10">
      <c r="A45" s="2675"/>
      <c r="B45" s="2674"/>
      <c r="C45" s="2674"/>
      <c r="D45" s="2674"/>
      <c r="E45" s="2674"/>
      <c r="F45" s="2674"/>
      <c r="G45" s="2674"/>
      <c r="H45" s="2674"/>
      <c r="I45" s="2676"/>
    </row>
    <row r="46" spans="1:10">
      <c r="A46" s="2675"/>
      <c r="B46" s="2674"/>
      <c r="C46" s="2674"/>
      <c r="D46" s="2674"/>
      <c r="E46" s="2674"/>
      <c r="F46" s="2674"/>
      <c r="G46" s="2674"/>
      <c r="H46" s="2674"/>
      <c r="I46" s="2676"/>
    </row>
    <row r="47" spans="1:10">
      <c r="A47" s="2675"/>
      <c r="B47" s="2674"/>
      <c r="C47" s="2674"/>
      <c r="D47" s="2674"/>
      <c r="E47" s="2674"/>
      <c r="F47" s="2674"/>
      <c r="G47" s="2674"/>
      <c r="H47" s="2674"/>
      <c r="I47" s="2676"/>
    </row>
    <row r="48" spans="1:10">
      <c r="A48" s="2675"/>
      <c r="B48" s="2674"/>
      <c r="C48" s="2674"/>
      <c r="D48" s="2674"/>
      <c r="E48" s="2674"/>
      <c r="F48" s="2674"/>
      <c r="G48" s="2674"/>
      <c r="H48" s="2674"/>
      <c r="I48" s="2676"/>
    </row>
    <row r="49" spans="1:9" ht="15.75">
      <c r="A49" s="2675"/>
      <c r="B49" s="2684" t="s">
        <v>1601</v>
      </c>
      <c r="C49" s="2685"/>
      <c r="D49" s="2685"/>
      <c r="E49" s="2685"/>
      <c r="F49" s="69"/>
      <c r="G49" s="69"/>
      <c r="H49" s="69"/>
      <c r="I49" s="2676"/>
    </row>
    <row r="50" spans="1:9">
      <c r="A50" s="2675"/>
      <c r="B50" s="2674"/>
      <c r="C50" s="2674"/>
      <c r="D50" s="2674"/>
      <c r="E50" s="2674"/>
      <c r="F50" s="2674"/>
      <c r="G50" s="2674"/>
      <c r="H50" s="2674"/>
      <c r="I50" s="2676"/>
    </row>
    <row r="51" spans="1:9">
      <c r="A51" s="2675"/>
      <c r="B51" s="2674"/>
      <c r="C51" s="2674"/>
      <c r="D51" s="2674"/>
      <c r="E51" s="2674"/>
      <c r="F51" s="2674"/>
      <c r="G51" s="2674"/>
      <c r="H51" s="2674"/>
      <c r="I51" s="2676"/>
    </row>
    <row r="52" spans="1:9">
      <c r="A52" s="2675"/>
      <c r="B52" s="2674"/>
      <c r="C52" s="2674"/>
      <c r="D52" s="2674"/>
      <c r="E52" s="2674"/>
      <c r="F52" s="2674"/>
      <c r="G52" s="2674"/>
      <c r="H52" s="2674"/>
      <c r="I52" s="2676"/>
    </row>
    <row r="53" spans="1:9">
      <c r="A53" s="2675"/>
      <c r="B53" s="2674"/>
      <c r="C53" s="2674"/>
      <c r="D53" s="2674"/>
      <c r="E53" s="2674"/>
      <c r="F53" s="2674"/>
      <c r="G53" s="2674"/>
      <c r="H53" s="2674"/>
      <c r="I53" s="2676"/>
    </row>
    <row r="54" spans="1:9">
      <c r="A54" s="2675"/>
      <c r="B54" s="2674"/>
      <c r="C54" s="2674"/>
      <c r="D54" s="2674"/>
      <c r="E54" s="2674"/>
      <c r="F54" s="2674"/>
      <c r="G54" s="2674"/>
      <c r="H54" s="2674"/>
      <c r="I54" s="2676"/>
    </row>
    <row r="55" spans="1:9">
      <c r="A55" s="2675"/>
      <c r="B55" s="2674"/>
      <c r="C55" s="2674"/>
      <c r="D55" s="2674"/>
      <c r="E55" s="2674"/>
      <c r="F55" s="2674"/>
      <c r="G55" s="2674"/>
      <c r="H55" s="2674"/>
      <c r="I55" s="2676"/>
    </row>
    <row r="56" spans="1:9">
      <c r="A56" s="2675"/>
      <c r="B56" s="2674"/>
      <c r="C56" s="2674"/>
      <c r="D56" s="2674"/>
      <c r="E56" s="2674"/>
      <c r="F56" s="2674"/>
      <c r="G56" s="2674"/>
      <c r="H56" s="2674"/>
      <c r="I56" s="2676"/>
    </row>
    <row r="57" spans="1:9">
      <c r="A57" s="2675"/>
      <c r="B57" s="2674"/>
      <c r="C57" s="2674"/>
      <c r="D57" s="2674"/>
      <c r="E57" s="2674"/>
      <c r="F57" s="2674"/>
      <c r="G57" s="2674"/>
      <c r="H57" s="2674"/>
      <c r="I57" s="2676"/>
    </row>
    <row r="58" spans="1:9">
      <c r="A58" s="2675"/>
      <c r="B58" s="2674"/>
      <c r="C58" s="2674"/>
      <c r="D58" s="2674"/>
      <c r="E58" s="2674"/>
      <c r="F58" s="2674"/>
      <c r="G58" s="2674"/>
      <c r="H58" s="2674"/>
      <c r="I58" s="2676"/>
    </row>
    <row r="59" spans="1:9">
      <c r="A59" s="2675"/>
      <c r="B59" s="2674"/>
      <c r="C59" s="2674"/>
      <c r="D59" s="2674"/>
      <c r="E59" s="2674"/>
      <c r="F59" s="2674"/>
      <c r="G59" s="2674"/>
      <c r="H59" s="2674"/>
      <c r="I59" s="2676"/>
    </row>
    <row r="60" spans="1:9" ht="15.75" thickBot="1">
      <c r="A60" s="2677"/>
      <c r="B60" s="2678"/>
      <c r="C60" s="2678"/>
      <c r="D60" s="2678"/>
      <c r="E60" s="2678"/>
      <c r="F60" s="2678"/>
      <c r="G60" s="2678"/>
      <c r="H60" s="2678"/>
      <c r="I60" s="2686"/>
    </row>
    <row r="61" spans="1:9" ht="15.75">
      <c r="A61" s="99" t="s">
        <v>1602</v>
      </c>
      <c r="B61" s="17"/>
      <c r="C61" s="17"/>
      <c r="D61" s="17"/>
      <c r="E61" s="17"/>
      <c r="F61" s="17"/>
      <c r="G61" s="17"/>
      <c r="H61" s="17"/>
      <c r="I61" s="257" t="s">
        <v>1603</v>
      </c>
    </row>
    <row r="62" spans="1:9">
      <c r="A62" s="69" t="s">
        <v>1604</v>
      </c>
      <c r="B62" s="69"/>
      <c r="C62" s="69"/>
      <c r="D62" s="69"/>
      <c r="E62" s="69"/>
      <c r="F62" s="69"/>
      <c r="G62" s="69"/>
      <c r="H62" s="69"/>
      <c r="I62" s="69"/>
    </row>
    <row r="66" spans="1:9" ht="15.75" thickBot="1">
      <c r="H66" s="2869"/>
    </row>
    <row r="67" spans="1:9">
      <c r="A67" s="29" t="s">
        <v>1785</v>
      </c>
      <c r="B67" s="66"/>
      <c r="C67" s="66"/>
      <c r="D67" s="2672" t="s">
        <v>1330</v>
      </c>
      <c r="E67" s="66"/>
      <c r="F67" s="379" t="s">
        <v>1787</v>
      </c>
      <c r="G67" s="379" t="s">
        <v>1788</v>
      </c>
      <c r="H67" s="66"/>
      <c r="I67" s="2673"/>
    </row>
    <row r="68" spans="1:9">
      <c r="A68" s="72" t="str">
        <f>'Data Sheet'!$C$25</f>
        <v xml:space="preserve">Niagara Mohawk Power Corporation </v>
      </c>
      <c r="B68" s="2875"/>
      <c r="C68" s="2875"/>
      <c r="D68" s="2881" t="s">
        <v>1123</v>
      </c>
      <c r="E68" s="2875"/>
      <c r="F68" s="2656" t="s">
        <v>1790</v>
      </c>
      <c r="G68" s="2675"/>
      <c r="H68" s="2874"/>
      <c r="I68" s="2676"/>
    </row>
    <row r="69" spans="1:9" ht="15.75" thickBot="1">
      <c r="A69" s="2677"/>
      <c r="B69" s="2889"/>
      <c r="C69" s="2889"/>
      <c r="D69" s="3030" t="s">
        <v>1124</v>
      </c>
      <c r="E69" s="2889"/>
      <c r="F69" s="2679" t="str">
        <f>'Data Sheet'!$C$40</f>
        <v>April 12, 2018</v>
      </c>
      <c r="G69" s="305" t="str">
        <f>'Data Sheet'!$C$38</f>
        <v>December 31, 2017</v>
      </c>
      <c r="H69" s="305"/>
      <c r="I69" s="76"/>
    </row>
    <row r="70" spans="1:9" ht="16.5" thickBot="1">
      <c r="A70" s="540" t="s">
        <v>1605</v>
      </c>
      <c r="B70" s="541"/>
      <c r="C70" s="541"/>
      <c r="D70" s="541"/>
      <c r="E70" s="541"/>
      <c r="F70" s="510"/>
      <c r="G70" s="510"/>
      <c r="H70" s="510"/>
      <c r="I70" s="2680"/>
    </row>
    <row r="71" spans="1:9" ht="15.75">
      <c r="A71" s="68"/>
      <c r="B71" s="71"/>
      <c r="C71" s="71"/>
      <c r="D71" s="71"/>
      <c r="E71" s="71"/>
      <c r="F71" s="69"/>
      <c r="G71" s="69"/>
      <c r="H71" s="69"/>
      <c r="I71" s="356"/>
    </row>
    <row r="72" spans="1:9" ht="15.75">
      <c r="A72" s="2876"/>
      <c r="B72" s="2684" t="s">
        <v>1606</v>
      </c>
      <c r="C72" s="2888"/>
      <c r="D72" s="2888"/>
      <c r="E72" s="2888"/>
      <c r="F72" s="69"/>
      <c r="G72" s="69"/>
      <c r="H72" s="69"/>
      <c r="I72" s="73"/>
    </row>
    <row r="73" spans="1:9">
      <c r="A73" s="2876"/>
      <c r="B73" s="2877"/>
      <c r="C73" s="2877"/>
      <c r="D73" s="2877"/>
      <c r="E73" s="2877"/>
      <c r="F73" s="17"/>
      <c r="G73" s="17"/>
      <c r="H73" s="17"/>
      <c r="I73" s="73"/>
    </row>
    <row r="74" spans="1:9">
      <c r="A74" s="2876"/>
      <c r="B74" s="2877" t="s">
        <v>6626</v>
      </c>
      <c r="C74" s="17"/>
      <c r="D74" s="17"/>
      <c r="E74" s="2878">
        <v>89417405</v>
      </c>
      <c r="F74" s="2878"/>
      <c r="G74" s="2683"/>
      <c r="H74" s="287"/>
      <c r="I74" s="73"/>
    </row>
    <row r="75" spans="1:9">
      <c r="A75" s="2876"/>
      <c r="B75" s="2877" t="s">
        <v>1607</v>
      </c>
      <c r="C75" s="17"/>
      <c r="D75" s="17"/>
      <c r="E75" s="2877"/>
      <c r="F75" s="17"/>
      <c r="G75" s="17"/>
      <c r="H75" s="17"/>
      <c r="I75" s="73"/>
    </row>
    <row r="76" spans="1:9">
      <c r="A76" s="2876"/>
      <c r="B76" s="2877" t="s">
        <v>1608</v>
      </c>
      <c r="C76" s="17"/>
      <c r="D76" s="17"/>
      <c r="E76" s="2879">
        <v>7033870</v>
      </c>
      <c r="F76" s="17"/>
      <c r="G76" s="17"/>
      <c r="H76" s="17"/>
      <c r="I76" s="73"/>
    </row>
    <row r="77" spans="1:9">
      <c r="A77" s="2876"/>
      <c r="B77" s="2877" t="s">
        <v>1609</v>
      </c>
      <c r="C77" s="17"/>
      <c r="D77" s="17"/>
      <c r="E77" s="2879">
        <v>1440672</v>
      </c>
      <c r="F77" s="17"/>
      <c r="G77" s="17"/>
      <c r="H77" s="17"/>
      <c r="I77" s="73"/>
    </row>
    <row r="78" spans="1:9" hidden="1">
      <c r="A78" s="2876"/>
      <c r="B78" s="2877" t="s">
        <v>1610</v>
      </c>
      <c r="C78" s="17"/>
      <c r="D78" s="17"/>
      <c r="E78" s="2879"/>
      <c r="F78" s="17"/>
      <c r="G78" s="17"/>
      <c r="H78" s="17"/>
      <c r="I78" s="73"/>
    </row>
    <row r="79" spans="1:9" hidden="1">
      <c r="A79" s="2876"/>
      <c r="B79" s="2877" t="s">
        <v>3622</v>
      </c>
      <c r="C79" s="17"/>
      <c r="D79" s="17"/>
      <c r="E79" s="2879"/>
      <c r="F79" s="17"/>
      <c r="G79" s="17"/>
      <c r="H79" s="17"/>
      <c r="I79" s="73"/>
    </row>
    <row r="80" spans="1:9" hidden="1">
      <c r="A80" s="2876"/>
      <c r="B80" s="2877" t="s">
        <v>3623</v>
      </c>
      <c r="C80" s="17"/>
      <c r="D80" s="17"/>
      <c r="E80" s="2880"/>
      <c r="F80" s="17"/>
      <c r="G80" s="17"/>
      <c r="H80" s="17"/>
      <c r="I80" s="73"/>
    </row>
    <row r="81" spans="1:10">
      <c r="A81" s="2876"/>
      <c r="B81" s="2877"/>
      <c r="C81" s="17"/>
      <c r="D81" s="17"/>
      <c r="E81" s="2877"/>
      <c r="F81" s="17"/>
      <c r="G81" s="17"/>
      <c r="H81" s="17"/>
      <c r="I81" s="73"/>
    </row>
    <row r="82" spans="1:10">
      <c r="A82" s="2876"/>
      <c r="B82" s="2877" t="s">
        <v>3624</v>
      </c>
      <c r="C82" s="17"/>
      <c r="D82" s="17"/>
      <c r="E82" s="2880">
        <f>SUM(E76:E80)</f>
        <v>8474542</v>
      </c>
      <c r="F82" s="17"/>
      <c r="G82" s="17"/>
      <c r="H82" s="17"/>
      <c r="I82" s="73"/>
    </row>
    <row r="83" spans="1:10">
      <c r="A83" s="2881"/>
      <c r="B83" s="2877"/>
      <c r="C83" s="17"/>
      <c r="D83" s="17"/>
      <c r="E83" s="2877"/>
      <c r="F83" s="17"/>
      <c r="G83" s="17"/>
      <c r="H83" s="17"/>
      <c r="I83" s="73"/>
    </row>
    <row r="84" spans="1:10">
      <c r="A84" s="2881"/>
      <c r="B84" s="2877" t="s">
        <v>16</v>
      </c>
      <c r="C84" s="17"/>
      <c r="D84" s="17"/>
      <c r="E84" s="2877"/>
      <c r="F84" s="17"/>
      <c r="G84" s="17"/>
      <c r="H84" s="17"/>
      <c r="I84" s="73"/>
    </row>
    <row r="85" spans="1:10">
      <c r="A85" s="2881"/>
      <c r="B85" s="2877" t="s">
        <v>17</v>
      </c>
      <c r="C85" s="17"/>
      <c r="D85" s="17"/>
      <c r="E85" s="2879">
        <v>-5377537</v>
      </c>
      <c r="F85" s="17"/>
      <c r="G85" s="287"/>
      <c r="H85" s="17"/>
      <c r="I85" s="73"/>
    </row>
    <row r="86" spans="1:10">
      <c r="A86" s="2881"/>
      <c r="B86" s="2877" t="s">
        <v>18</v>
      </c>
      <c r="C86" s="17"/>
      <c r="D86" s="17"/>
      <c r="E86" s="287">
        <v>-1819436</v>
      </c>
      <c r="F86" s="17"/>
      <c r="G86" s="287"/>
      <c r="H86" s="17"/>
      <c r="I86" s="73"/>
    </row>
    <row r="87" spans="1:10" hidden="1">
      <c r="A87" s="2881"/>
      <c r="B87" s="2877" t="s">
        <v>19</v>
      </c>
      <c r="C87" s="17"/>
      <c r="D87" s="17"/>
      <c r="E87" s="2880"/>
      <c r="F87" s="17"/>
      <c r="G87" s="17"/>
      <c r="H87" s="17"/>
      <c r="I87" s="73"/>
    </row>
    <row r="88" spans="1:10">
      <c r="A88" s="2881"/>
      <c r="B88" s="2877"/>
      <c r="C88" s="17"/>
      <c r="D88" s="17"/>
      <c r="E88" s="2879"/>
      <c r="F88" s="17"/>
      <c r="G88" s="17"/>
      <c r="H88" s="17"/>
      <c r="I88" s="73"/>
    </row>
    <row r="89" spans="1:10">
      <c r="A89" s="2881"/>
      <c r="B89" s="2877" t="s">
        <v>3625</v>
      </c>
      <c r="C89" s="17"/>
      <c r="D89" s="17"/>
      <c r="E89" s="451">
        <f>SUM(E85:E87)</f>
        <v>-7196973</v>
      </c>
      <c r="F89" s="17"/>
      <c r="G89" s="17"/>
      <c r="H89" s="17"/>
      <c r="I89" s="73"/>
    </row>
    <row r="90" spans="1:10">
      <c r="A90" s="2881"/>
      <c r="B90" s="2877"/>
      <c r="C90" s="17"/>
      <c r="D90" s="17"/>
      <c r="E90" s="287"/>
      <c r="F90" s="17"/>
      <c r="G90" s="17"/>
      <c r="H90" s="17"/>
      <c r="I90" s="73"/>
    </row>
    <row r="91" spans="1:10">
      <c r="A91" s="2881"/>
      <c r="B91" s="2877" t="s">
        <v>3626</v>
      </c>
      <c r="C91" s="17"/>
      <c r="D91" s="17"/>
      <c r="E91" s="287"/>
      <c r="F91" s="17"/>
      <c r="G91" s="17"/>
      <c r="H91" s="17"/>
      <c r="I91" s="73"/>
    </row>
    <row r="92" spans="1:10">
      <c r="A92" s="2881"/>
      <c r="B92" s="2877" t="s">
        <v>3627</v>
      </c>
      <c r="C92" s="17"/>
      <c r="D92" s="17"/>
      <c r="E92" s="2879">
        <v>415273</v>
      </c>
      <c r="F92" s="17"/>
      <c r="G92" s="287"/>
      <c r="H92" s="17"/>
      <c r="I92" s="73"/>
    </row>
    <row r="93" spans="1:10">
      <c r="A93" s="2881"/>
      <c r="B93" s="2877" t="s">
        <v>3628</v>
      </c>
      <c r="C93" s="17"/>
      <c r="D93" s="17"/>
      <c r="E93" s="2879"/>
      <c r="F93" s="17"/>
      <c r="G93" s="287"/>
      <c r="H93" s="17"/>
      <c r="I93" s="73"/>
    </row>
    <row r="94" spans="1:10" hidden="1">
      <c r="A94" s="2881"/>
      <c r="B94" s="2877" t="s">
        <v>3629</v>
      </c>
      <c r="C94" s="17"/>
      <c r="D94" s="17"/>
      <c r="E94" s="2880"/>
      <c r="F94" s="17"/>
      <c r="G94" s="17"/>
      <c r="H94" s="17"/>
      <c r="I94" s="73"/>
    </row>
    <row r="95" spans="1:10">
      <c r="A95" s="2881"/>
      <c r="B95" s="2877"/>
      <c r="C95" s="17"/>
      <c r="D95" s="17"/>
      <c r="E95" s="2877"/>
      <c r="F95" s="17"/>
      <c r="G95" s="287"/>
      <c r="H95" s="17"/>
      <c r="I95" s="73"/>
    </row>
    <row r="96" spans="1:10" ht="15.75" thickBot="1">
      <c r="A96" s="2881"/>
      <c r="B96" s="2877" t="s">
        <v>6627</v>
      </c>
      <c r="C96" s="17"/>
      <c r="D96" s="17"/>
      <c r="E96" s="2887">
        <f>SUM(E74,E82,E89,E92)</f>
        <v>91110247</v>
      </c>
      <c r="F96" s="17" t="s">
        <v>6662</v>
      </c>
      <c r="G96" s="633"/>
      <c r="H96" s="17"/>
      <c r="I96" s="73"/>
      <c r="J96" s="3442"/>
    </row>
    <row r="97" spans="1:9" ht="15.75" thickTop="1">
      <c r="A97" s="2881"/>
      <c r="B97" s="2877"/>
      <c r="C97" s="17"/>
      <c r="D97" s="2877"/>
      <c r="E97" s="17"/>
      <c r="F97" s="17"/>
      <c r="G97" s="17"/>
      <c r="H97" s="17"/>
      <c r="I97" s="73"/>
    </row>
    <row r="98" spans="1:9">
      <c r="A98" s="2675"/>
      <c r="B98" s="17"/>
      <c r="C98" s="17"/>
      <c r="D98" s="17"/>
      <c r="E98" s="17"/>
      <c r="F98" s="17"/>
      <c r="G98" s="17"/>
      <c r="H98" s="17"/>
      <c r="I98" s="73"/>
    </row>
    <row r="99" spans="1:9" ht="15.75">
      <c r="A99" s="2675"/>
      <c r="B99" s="2684" t="s">
        <v>3630</v>
      </c>
      <c r="C99" s="2685"/>
      <c r="D99" s="2685"/>
      <c r="E99" s="2685"/>
      <c r="F99" s="69"/>
      <c r="G99" s="69"/>
      <c r="H99" s="69"/>
      <c r="I99" s="73"/>
    </row>
    <row r="100" spans="1:9">
      <c r="A100" s="2675"/>
      <c r="B100" s="2877"/>
      <c r="C100" s="2877"/>
      <c r="D100" s="2674"/>
      <c r="E100" s="2674"/>
      <c r="F100" s="17"/>
      <c r="G100" s="17"/>
      <c r="H100" s="17"/>
      <c r="I100" s="73"/>
    </row>
    <row r="101" spans="1:9">
      <c r="A101" s="2675"/>
      <c r="B101" s="2877" t="s">
        <v>5103</v>
      </c>
      <c r="C101" s="2877"/>
      <c r="D101" s="2674"/>
      <c r="E101" s="2674"/>
      <c r="F101" s="17"/>
      <c r="G101" s="17"/>
      <c r="H101" s="17"/>
      <c r="I101" s="73"/>
    </row>
    <row r="102" spans="1:9">
      <c r="A102" s="2675"/>
      <c r="B102" s="2877" t="s">
        <v>5104</v>
      </c>
      <c r="C102" s="2877"/>
      <c r="D102" s="2674"/>
      <c r="E102" s="2674"/>
      <c r="F102" s="17"/>
      <c r="G102" s="17"/>
      <c r="H102" s="17"/>
      <c r="I102" s="73"/>
    </row>
    <row r="103" spans="1:9">
      <c r="A103" s="2675"/>
      <c r="B103" s="3085">
        <v>0.17</v>
      </c>
      <c r="C103" s="2877" t="s">
        <v>5105</v>
      </c>
      <c r="D103" s="2674"/>
      <c r="E103" s="2674"/>
      <c r="F103" s="17"/>
      <c r="G103" s="17"/>
      <c r="H103" s="17"/>
      <c r="I103" s="73"/>
    </row>
    <row r="104" spans="1:9">
      <c r="A104" s="2675"/>
      <c r="B104" s="3085">
        <v>0.83</v>
      </c>
      <c r="C104" s="2877" t="s">
        <v>5106</v>
      </c>
      <c r="D104" s="2674"/>
      <c r="E104" s="2674"/>
      <c r="F104" s="17"/>
      <c r="G104" s="17"/>
      <c r="H104" s="17"/>
      <c r="I104" s="73"/>
    </row>
    <row r="105" spans="1:9">
      <c r="A105" s="2675"/>
      <c r="B105" s="17"/>
      <c r="C105" s="2877"/>
      <c r="D105" s="2674"/>
      <c r="E105" s="2674"/>
      <c r="F105" s="17"/>
      <c r="G105" s="17"/>
      <c r="H105" s="17"/>
      <c r="I105" s="73"/>
    </row>
    <row r="106" spans="1:9">
      <c r="A106" s="2675"/>
      <c r="B106" s="2877"/>
      <c r="C106" s="2877"/>
      <c r="D106" s="2674"/>
      <c r="E106" s="2674"/>
      <c r="F106" s="17"/>
      <c r="G106" s="17"/>
      <c r="H106" s="17"/>
      <c r="I106" s="73"/>
    </row>
    <row r="107" spans="1:9">
      <c r="A107" s="2675"/>
      <c r="B107" s="2877"/>
      <c r="C107" s="2877"/>
      <c r="D107" s="2674"/>
      <c r="E107" s="2674"/>
      <c r="F107" s="17"/>
      <c r="G107" s="17"/>
      <c r="H107" s="17"/>
      <c r="I107" s="73"/>
    </row>
    <row r="108" spans="1:9">
      <c r="A108" s="2675"/>
      <c r="B108" s="17"/>
      <c r="C108" s="2674"/>
      <c r="D108" s="2674"/>
      <c r="E108" s="2674"/>
      <c r="F108" s="17"/>
      <c r="G108" s="17"/>
      <c r="H108" s="17"/>
      <c r="I108" s="73"/>
    </row>
    <row r="109" spans="1:9">
      <c r="A109" s="2675"/>
      <c r="B109" s="17"/>
      <c r="C109" s="2674"/>
      <c r="D109" s="2674"/>
      <c r="E109" s="2674"/>
      <c r="F109" s="17"/>
      <c r="G109" s="17"/>
      <c r="H109" s="17"/>
      <c r="I109" s="73"/>
    </row>
    <row r="110" spans="1:9">
      <c r="A110" s="2675"/>
      <c r="B110" s="17"/>
      <c r="C110" s="2674"/>
      <c r="D110" s="2674"/>
      <c r="E110" s="2674"/>
      <c r="F110" s="17"/>
      <c r="G110" s="17"/>
      <c r="H110" s="17"/>
      <c r="I110" s="73"/>
    </row>
    <row r="111" spans="1:9">
      <c r="A111" s="2675"/>
      <c r="B111" s="17"/>
      <c r="C111" s="2674"/>
      <c r="D111" s="2674"/>
      <c r="E111" s="2674"/>
      <c r="F111" s="17"/>
      <c r="G111" s="17"/>
      <c r="H111" s="17"/>
      <c r="I111" s="73"/>
    </row>
    <row r="112" spans="1:9">
      <c r="A112" s="2675"/>
      <c r="B112" s="17"/>
      <c r="C112" s="2674"/>
      <c r="D112" s="2674"/>
      <c r="E112" s="2674"/>
      <c r="F112" s="17"/>
      <c r="G112" s="17"/>
      <c r="H112" s="17"/>
      <c r="I112" s="73"/>
    </row>
    <row r="113" spans="1:9">
      <c r="A113" s="2675"/>
      <c r="B113" s="17"/>
      <c r="C113" s="2674"/>
      <c r="D113" s="2674"/>
      <c r="E113" s="2674"/>
      <c r="F113" s="17"/>
      <c r="G113" s="17"/>
      <c r="H113" s="17"/>
      <c r="I113" s="73"/>
    </row>
    <row r="114" spans="1:9">
      <c r="A114" s="2675"/>
      <c r="B114" s="17"/>
      <c r="C114" s="2674"/>
      <c r="D114" s="2674"/>
      <c r="E114" s="2674"/>
      <c r="F114" s="17"/>
      <c r="G114" s="17"/>
      <c r="H114" s="17"/>
      <c r="I114" s="73"/>
    </row>
    <row r="115" spans="1:9">
      <c r="A115" s="2675"/>
      <c r="B115" s="17"/>
      <c r="C115" s="2674"/>
      <c r="D115" s="2674"/>
      <c r="E115" s="2674"/>
      <c r="F115" s="17"/>
      <c r="G115" s="17"/>
      <c r="H115" s="17"/>
      <c r="I115" s="73"/>
    </row>
    <row r="116" spans="1:9">
      <c r="A116" s="2675"/>
      <c r="B116" s="17"/>
      <c r="C116" s="2674"/>
      <c r="D116" s="2674"/>
      <c r="E116" s="2674"/>
      <c r="F116" s="17"/>
      <c r="G116" s="17"/>
      <c r="H116" s="17"/>
      <c r="I116" s="73"/>
    </row>
    <row r="117" spans="1:9">
      <c r="A117" s="2675"/>
      <c r="B117" s="17"/>
      <c r="C117" s="2674"/>
      <c r="D117" s="2674"/>
      <c r="E117" s="2674"/>
      <c r="F117" s="17"/>
      <c r="G117" s="17"/>
      <c r="H117" s="17"/>
      <c r="I117" s="73"/>
    </row>
    <row r="118" spans="1:9">
      <c r="A118" s="2675"/>
      <c r="B118" s="17"/>
      <c r="C118" s="2674"/>
      <c r="D118" s="2674"/>
      <c r="E118" s="2674"/>
      <c r="F118" s="17"/>
      <c r="G118" s="17"/>
      <c r="H118" s="17"/>
      <c r="I118" s="73"/>
    </row>
    <row r="119" spans="1:9">
      <c r="A119" s="2675"/>
      <c r="B119" s="17"/>
      <c r="C119" s="2674"/>
      <c r="D119" s="2674"/>
      <c r="E119" s="2674"/>
      <c r="F119" s="17"/>
      <c r="G119" s="17"/>
      <c r="H119" s="17"/>
      <c r="I119" s="73"/>
    </row>
    <row r="120" spans="1:9">
      <c r="A120" s="2675"/>
      <c r="B120" s="17"/>
      <c r="C120" s="2674"/>
      <c r="D120" s="2674"/>
      <c r="E120" s="2674"/>
      <c r="F120" s="17"/>
      <c r="G120" s="17"/>
      <c r="H120" s="17"/>
      <c r="I120" s="73"/>
    </row>
    <row r="121" spans="1:9">
      <c r="A121" s="2675"/>
      <c r="B121" s="17"/>
      <c r="C121" s="2674"/>
      <c r="D121" s="2674"/>
      <c r="E121" s="2674"/>
      <c r="F121" s="17"/>
      <c r="G121" s="17"/>
      <c r="H121" s="17"/>
      <c r="I121" s="73"/>
    </row>
    <row r="122" spans="1:9">
      <c r="A122" s="2675"/>
      <c r="B122" s="17"/>
      <c r="C122" s="2674"/>
      <c r="D122" s="2674"/>
      <c r="E122" s="2674"/>
      <c r="F122" s="17"/>
      <c r="G122" s="17"/>
      <c r="H122" s="17"/>
      <c r="I122" s="73"/>
    </row>
    <row r="123" spans="1:9">
      <c r="A123" s="2675"/>
      <c r="B123" s="17"/>
      <c r="C123" s="2674"/>
      <c r="D123" s="2674"/>
      <c r="E123" s="2674"/>
      <c r="F123" s="17"/>
      <c r="G123" s="17"/>
      <c r="H123" s="17"/>
      <c r="I123" s="73"/>
    </row>
    <row r="124" spans="1:9">
      <c r="A124" s="2675"/>
      <c r="B124" s="17"/>
      <c r="C124" s="2674"/>
      <c r="D124" s="2674"/>
      <c r="E124" s="2674"/>
      <c r="F124" s="17"/>
      <c r="G124" s="17"/>
      <c r="H124" s="17"/>
      <c r="I124" s="73"/>
    </row>
    <row r="125" spans="1:9">
      <c r="A125" s="2675"/>
      <c r="B125" s="17"/>
      <c r="C125" s="2674"/>
      <c r="D125" s="2674"/>
      <c r="E125" s="2674"/>
      <c r="F125" s="17"/>
      <c r="G125" s="17"/>
      <c r="H125" s="17"/>
      <c r="I125" s="73"/>
    </row>
    <row r="126" spans="1:9">
      <c r="A126" s="2675"/>
      <c r="B126" s="17"/>
      <c r="C126" s="2674"/>
      <c r="D126" s="2674"/>
      <c r="E126" s="2674"/>
      <c r="F126" s="17"/>
      <c r="G126" s="17"/>
      <c r="H126" s="17"/>
      <c r="I126" s="73"/>
    </row>
    <row r="127" spans="1:9" ht="15.75" thickBot="1">
      <c r="A127" s="2677"/>
      <c r="B127" s="97"/>
      <c r="C127" s="97"/>
      <c r="D127" s="97"/>
      <c r="E127" s="2678"/>
      <c r="F127" s="97"/>
      <c r="G127" s="97"/>
      <c r="H127" s="97"/>
      <c r="I127" s="98"/>
    </row>
    <row r="128" spans="1:9" ht="15.75">
      <c r="A128" s="99" t="s">
        <v>3631</v>
      </c>
      <c r="B128" s="17"/>
      <c r="C128" s="17"/>
      <c r="D128" s="17"/>
      <c r="E128" s="257"/>
      <c r="F128" s="17"/>
      <c r="G128" s="17"/>
      <c r="H128" s="257" t="s">
        <v>1603</v>
      </c>
    </row>
    <row r="129" spans="1:9">
      <c r="A129" s="69" t="s">
        <v>3632</v>
      </c>
      <c r="B129" s="69"/>
      <c r="C129" s="69"/>
      <c r="D129" s="69"/>
      <c r="E129" s="69"/>
      <c r="F129" s="69"/>
      <c r="G129" s="69"/>
      <c r="H129" s="69"/>
      <c r="I129" s="69"/>
    </row>
  </sheetData>
  <printOptions horizontalCentered="1" verticalCentered="1"/>
  <pageMargins left="0.25" right="0.25" top="0" bottom="0" header="0.25" footer="0.25"/>
  <pageSetup scale="65" fitToHeight="2" orientation="portrait" horizontalDpi="300" verticalDpi="300" r:id="rId1"/>
  <headerFooter alignWithMargins="0"/>
  <rowBreaks count="1" manualBreakCount="1">
    <brk id="63" max="16383" man="1"/>
  </rowBreaks>
  <ignoredErrors>
    <ignoredError sqref="E82 E96 C42:H42 H29:H39 H21:H22" unlockedFormula="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67"/>
  <sheetViews>
    <sheetView view="pageBreakPreview" zoomScale="80" zoomScaleNormal="100" zoomScaleSheetLayoutView="80" workbookViewId="0">
      <selection activeCell="C23" sqref="C23"/>
    </sheetView>
  </sheetViews>
  <sheetFormatPr defaultRowHeight="15"/>
  <cols>
    <col min="1" max="1" width="4" customWidth="1"/>
    <col min="2" max="2" width="44.88671875" customWidth="1"/>
    <col min="3" max="3" width="20.44140625" style="2954" bestFit="1" customWidth="1"/>
    <col min="4" max="6" width="16.109375" style="2954" customWidth="1"/>
  </cols>
  <sheetData>
    <row r="1" spans="1:6" ht="15.75" thickBot="1"/>
    <row r="2" spans="1:6" ht="15.75" thickTop="1">
      <c r="A2" s="1263" t="s">
        <v>3272</v>
      </c>
      <c r="B2" s="1264"/>
      <c r="C2" s="2920" t="s">
        <v>3273</v>
      </c>
      <c r="D2" s="2933" t="s">
        <v>1787</v>
      </c>
      <c r="E2" s="2935" t="s">
        <v>1788</v>
      </c>
      <c r="F2" s="2984"/>
    </row>
    <row r="3" spans="1:6">
      <c r="A3" s="1269" t="str">
        <f>'Data Sheet'!$C$25</f>
        <v xml:space="preserve">Niagara Mohawk Power Corporation </v>
      </c>
      <c r="B3" s="81"/>
      <c r="C3" s="2921" t="s">
        <v>3274</v>
      </c>
      <c r="D3" s="2892" t="s">
        <v>3292</v>
      </c>
      <c r="E3" s="2891"/>
      <c r="F3" s="2985"/>
    </row>
    <row r="4" spans="1:6">
      <c r="A4" s="1271" t="s">
        <v>3275</v>
      </c>
      <c r="B4" s="81"/>
      <c r="C4" s="2921" t="s">
        <v>3276</v>
      </c>
      <c r="D4" s="3349" t="str">
        <f>'Data Sheet'!$C$40</f>
        <v>April 12, 2018</v>
      </c>
      <c r="E4" s="2921" t="str">
        <f>'Data Sheet'!$C$38</f>
        <v>December 31, 2017</v>
      </c>
      <c r="F4" s="2986"/>
    </row>
    <row r="5" spans="1:6">
      <c r="A5" s="1273" t="s">
        <v>4091</v>
      </c>
      <c r="B5" s="212"/>
      <c r="C5" s="2922"/>
      <c r="D5" s="2922"/>
      <c r="E5" s="2922"/>
      <c r="F5" s="2987"/>
    </row>
    <row r="6" spans="1:6">
      <c r="A6" s="1278" t="s">
        <v>4092</v>
      </c>
      <c r="B6" s="1279"/>
      <c r="C6" s="2921"/>
      <c r="D6" s="2921"/>
      <c r="E6" s="2946"/>
      <c r="F6" s="2985"/>
    </row>
    <row r="7" spans="1:6">
      <c r="A7" s="1278" t="s">
        <v>4093</v>
      </c>
      <c r="B7" s="1279"/>
      <c r="C7" s="2921"/>
      <c r="D7" s="2921"/>
      <c r="E7" s="2921"/>
      <c r="F7" s="2985"/>
    </row>
    <row r="8" spans="1:6">
      <c r="A8" s="1278" t="s">
        <v>4094</v>
      </c>
      <c r="B8" s="1279"/>
      <c r="C8" s="2923"/>
      <c r="D8" s="2923"/>
      <c r="E8" s="2923"/>
      <c r="F8" s="2988"/>
    </row>
    <row r="9" spans="1:6">
      <c r="A9" s="1278" t="s">
        <v>4095</v>
      </c>
      <c r="B9" s="1279"/>
      <c r="C9" s="2923"/>
      <c r="D9" s="2923"/>
      <c r="E9" s="2923"/>
      <c r="F9" s="2988"/>
    </row>
    <row r="10" spans="1:6">
      <c r="A10" s="1278" t="s">
        <v>4096</v>
      </c>
      <c r="B10" s="1279"/>
      <c r="C10" s="2923"/>
      <c r="D10" s="2923"/>
      <c r="E10" s="2923"/>
      <c r="F10" s="2988"/>
    </row>
    <row r="11" spans="1:6">
      <c r="A11" s="1278"/>
      <c r="B11" s="1279"/>
      <c r="C11" s="2923"/>
      <c r="D11" s="2923"/>
      <c r="E11" s="2923"/>
      <c r="F11" s="2988"/>
    </row>
    <row r="12" spans="1:6">
      <c r="A12" s="1278"/>
      <c r="B12" s="1279"/>
      <c r="C12" s="2923"/>
      <c r="D12" s="2923"/>
      <c r="E12" s="2923"/>
      <c r="F12" s="2988"/>
    </row>
    <row r="13" spans="1:6">
      <c r="A13" s="1278"/>
      <c r="B13" s="1279"/>
      <c r="C13" s="2923"/>
      <c r="D13" s="2923"/>
      <c r="E13" s="2923"/>
      <c r="F13" s="2988"/>
    </row>
    <row r="14" spans="1:6">
      <c r="A14" s="1281" t="s">
        <v>1714</v>
      </c>
      <c r="B14" s="1282"/>
      <c r="C14" s="2989"/>
      <c r="D14" s="2989"/>
      <c r="E14" s="2989"/>
      <c r="F14" s="2990"/>
    </row>
    <row r="15" spans="1:6">
      <c r="A15" s="1285" t="s">
        <v>1717</v>
      </c>
      <c r="B15" s="1366" t="s">
        <v>4097</v>
      </c>
      <c r="C15" s="2926" t="s">
        <v>3978</v>
      </c>
      <c r="D15" s="2926" t="s">
        <v>3978</v>
      </c>
      <c r="E15" s="2926" t="s">
        <v>3978</v>
      </c>
      <c r="F15" s="2991" t="s">
        <v>3978</v>
      </c>
    </row>
    <row r="16" spans="1:6">
      <c r="A16" s="1285"/>
      <c r="B16" s="1366"/>
      <c r="C16" s="2926" t="s">
        <v>3979</v>
      </c>
      <c r="D16" s="2926" t="s">
        <v>3980</v>
      </c>
      <c r="E16" s="2926" t="s">
        <v>3981</v>
      </c>
      <c r="F16" s="2991" t="s">
        <v>2324</v>
      </c>
    </row>
    <row r="17" spans="1:6">
      <c r="A17" s="1287"/>
      <c r="B17" s="1284" t="s">
        <v>3005</v>
      </c>
      <c r="C17" s="2926" t="s">
        <v>3006</v>
      </c>
      <c r="D17" s="2926" t="s">
        <v>3007</v>
      </c>
      <c r="E17" s="2926" t="s">
        <v>3008</v>
      </c>
      <c r="F17" s="2991" t="s">
        <v>2334</v>
      </c>
    </row>
    <row r="18" spans="1:6">
      <c r="A18" s="1288">
        <v>1</v>
      </c>
      <c r="B18" s="1289" t="s">
        <v>1952</v>
      </c>
      <c r="C18" s="2992"/>
      <c r="D18" s="2992"/>
      <c r="E18" s="2992"/>
      <c r="F18" s="3039"/>
    </row>
    <row r="19" spans="1:6">
      <c r="A19" s="1288">
        <v>2</v>
      </c>
      <c r="B19" s="1289" t="s">
        <v>4098</v>
      </c>
      <c r="C19" s="2999">
        <v>95132296</v>
      </c>
      <c r="D19" s="2999">
        <v>63526272</v>
      </c>
      <c r="E19" s="2999">
        <v>87696742</v>
      </c>
      <c r="F19" s="3038">
        <v>97605298</v>
      </c>
    </row>
    <row r="20" spans="1:6" s="1362" customFormat="1">
      <c r="A20" s="2659">
        <v>3</v>
      </c>
      <c r="B20" s="1371" t="s">
        <v>4402</v>
      </c>
      <c r="C20" s="2993"/>
      <c r="D20" s="2993"/>
      <c r="E20" s="2993"/>
      <c r="F20" s="2994"/>
    </row>
    <row r="21" spans="1:6">
      <c r="A21" s="1288">
        <v>4</v>
      </c>
      <c r="B21" s="1289" t="s">
        <v>4099</v>
      </c>
      <c r="C21" s="2928"/>
      <c r="D21" s="2928"/>
      <c r="E21" s="2928"/>
      <c r="F21" s="2995"/>
    </row>
    <row r="22" spans="1:6">
      <c r="A22" s="1288">
        <v>5</v>
      </c>
      <c r="B22" s="1289" t="s">
        <v>4100</v>
      </c>
      <c r="C22" s="2928"/>
      <c r="D22" s="2928"/>
      <c r="E22" s="2928"/>
      <c r="F22" s="2995"/>
    </row>
    <row r="23" spans="1:6">
      <c r="A23" s="1288">
        <v>6</v>
      </c>
      <c r="B23" s="1289" t="s">
        <v>4101</v>
      </c>
      <c r="C23" s="2928">
        <v>5331653</v>
      </c>
      <c r="D23" s="2928">
        <v>5717399</v>
      </c>
      <c r="E23" s="2928">
        <v>4987628</v>
      </c>
      <c r="F23" s="2995">
        <v>4390985</v>
      </c>
    </row>
    <row r="24" spans="1:6">
      <c r="A24" s="1288">
        <v>7</v>
      </c>
      <c r="B24" s="1289" t="s">
        <v>4102</v>
      </c>
      <c r="C24" s="2928"/>
      <c r="D24" s="2996"/>
      <c r="E24" s="2996"/>
      <c r="F24" s="2997"/>
    </row>
    <row r="25" spans="1:6">
      <c r="A25" s="1288">
        <v>8</v>
      </c>
      <c r="B25" s="1289"/>
      <c r="C25" s="2928"/>
      <c r="D25" s="2993"/>
      <c r="E25" s="2993"/>
      <c r="F25" s="2994"/>
    </row>
    <row r="26" spans="1:6">
      <c r="A26" s="1288">
        <v>9</v>
      </c>
      <c r="B26" s="1289"/>
      <c r="C26" s="2928"/>
      <c r="D26" s="2928"/>
      <c r="E26" s="2928"/>
      <c r="F26" s="2995"/>
    </row>
    <row r="27" spans="1:6">
      <c r="A27" s="1288">
        <v>10</v>
      </c>
      <c r="B27" s="1289"/>
      <c r="C27" s="2928"/>
      <c r="D27" s="2928"/>
      <c r="E27" s="2928"/>
      <c r="F27" s="2995"/>
    </row>
    <row r="28" spans="1:6">
      <c r="A28" s="1288">
        <v>11</v>
      </c>
      <c r="B28" s="1289"/>
      <c r="C28" s="2928"/>
      <c r="D28" s="2928"/>
      <c r="E28" s="2928"/>
      <c r="F28" s="2995"/>
    </row>
    <row r="29" spans="1:6">
      <c r="A29" s="1288">
        <v>12</v>
      </c>
      <c r="B29" s="1289"/>
      <c r="C29" s="2928"/>
      <c r="D29" s="2928"/>
      <c r="E29" s="2928"/>
      <c r="F29" s="2995"/>
    </row>
    <row r="30" spans="1:6">
      <c r="A30" s="1288">
        <v>13</v>
      </c>
      <c r="B30" s="1289"/>
      <c r="C30" s="2928"/>
      <c r="D30" s="2928"/>
      <c r="E30" s="2928"/>
      <c r="F30" s="2995"/>
    </row>
    <row r="31" spans="1:6">
      <c r="A31" s="1288">
        <v>14</v>
      </c>
      <c r="B31" s="1289"/>
      <c r="C31" s="2928"/>
      <c r="D31" s="2928"/>
      <c r="E31" s="2928"/>
      <c r="F31" s="2995"/>
    </row>
    <row r="32" spans="1:6">
      <c r="A32" s="1288">
        <v>15</v>
      </c>
      <c r="B32" s="1289"/>
      <c r="C32" s="2928"/>
      <c r="D32" s="2928"/>
      <c r="E32" s="2928"/>
      <c r="F32" s="2995"/>
    </row>
    <row r="33" spans="1:6">
      <c r="A33" s="1288">
        <v>16</v>
      </c>
      <c r="B33" s="1289"/>
      <c r="C33" s="2928"/>
      <c r="D33" s="2928"/>
      <c r="E33" s="2928"/>
      <c r="F33" s="2995"/>
    </row>
    <row r="34" spans="1:6">
      <c r="A34" s="1288">
        <v>17</v>
      </c>
      <c r="B34" s="1289"/>
      <c r="C34" s="2928"/>
      <c r="D34" s="2904"/>
      <c r="E34" s="2904"/>
      <c r="F34" s="2905"/>
    </row>
    <row r="35" spans="1:6">
      <c r="A35" s="1288">
        <v>18</v>
      </c>
      <c r="B35" s="1289"/>
      <c r="C35" s="2928"/>
      <c r="D35" s="2904"/>
      <c r="E35" s="2904"/>
      <c r="F35" s="2905"/>
    </row>
    <row r="36" spans="1:6">
      <c r="A36" s="1288">
        <v>19</v>
      </c>
      <c r="B36" s="1289"/>
      <c r="C36" s="2928"/>
      <c r="D36" s="2928"/>
      <c r="E36" s="2928"/>
      <c r="F36" s="2995"/>
    </row>
    <row r="37" spans="1:6">
      <c r="A37" s="1288">
        <v>20</v>
      </c>
      <c r="B37" s="1289"/>
      <c r="C37" s="2928"/>
      <c r="D37" s="2928"/>
      <c r="E37" s="2928"/>
      <c r="F37" s="2995"/>
    </row>
    <row r="38" spans="1:6">
      <c r="A38" s="1288">
        <v>21</v>
      </c>
      <c r="B38" s="1289"/>
      <c r="C38" s="2928"/>
      <c r="D38" s="2928"/>
      <c r="E38" s="2928"/>
      <c r="F38" s="2995"/>
    </row>
    <row r="39" spans="1:6">
      <c r="A39" s="1288">
        <v>22</v>
      </c>
      <c r="B39" s="1289"/>
      <c r="C39" s="2904"/>
      <c r="D39" s="2904"/>
      <c r="E39" s="2904"/>
      <c r="F39" s="2905"/>
    </row>
    <row r="40" spans="1:6">
      <c r="A40" s="1288">
        <v>23</v>
      </c>
      <c r="B40" s="1289"/>
      <c r="C40" s="2928"/>
      <c r="D40" s="2928"/>
      <c r="E40" s="2928"/>
      <c r="F40" s="2995"/>
    </row>
    <row r="41" spans="1:6">
      <c r="A41" s="1288">
        <v>24</v>
      </c>
      <c r="B41" s="1289"/>
      <c r="C41" s="2928"/>
      <c r="D41" s="2928"/>
      <c r="E41" s="2928"/>
      <c r="F41" s="2995"/>
    </row>
    <row r="42" spans="1:6">
      <c r="A42" s="1288">
        <v>25</v>
      </c>
      <c r="B42" s="1289"/>
      <c r="C42" s="2928"/>
      <c r="D42" s="2904"/>
      <c r="E42" s="2904"/>
      <c r="F42" s="2905"/>
    </row>
    <row r="43" spans="1:6">
      <c r="A43" s="1288">
        <v>26</v>
      </c>
      <c r="B43" s="1289"/>
      <c r="C43" s="2928"/>
      <c r="D43" s="2928"/>
      <c r="E43" s="2928"/>
      <c r="F43" s="2995"/>
    </row>
    <row r="44" spans="1:6">
      <c r="A44" s="1288">
        <v>27</v>
      </c>
      <c r="B44" s="1289"/>
      <c r="C44" s="2928"/>
      <c r="D44" s="2928"/>
      <c r="E44" s="2928"/>
      <c r="F44" s="2995"/>
    </row>
    <row r="45" spans="1:6">
      <c r="A45" s="1288">
        <v>28</v>
      </c>
      <c r="B45" s="1289"/>
      <c r="C45" s="2928"/>
      <c r="D45" s="2928"/>
      <c r="E45" s="2928"/>
      <c r="F45" s="2995"/>
    </row>
    <row r="46" spans="1:6">
      <c r="A46" s="1288">
        <v>29</v>
      </c>
      <c r="B46" s="1289"/>
      <c r="C46" s="2928"/>
      <c r="D46" s="2928"/>
      <c r="E46" s="2928"/>
      <c r="F46" s="2995"/>
    </row>
    <row r="47" spans="1:6">
      <c r="A47" s="1288">
        <v>30</v>
      </c>
      <c r="B47" s="1289"/>
      <c r="C47" s="2928"/>
      <c r="D47" s="2928"/>
      <c r="E47" s="2928"/>
      <c r="F47" s="2995"/>
    </row>
    <row r="48" spans="1:6">
      <c r="A48" s="1288">
        <v>31</v>
      </c>
      <c r="B48" s="1289"/>
      <c r="C48" s="2928"/>
      <c r="D48" s="2928"/>
      <c r="E48" s="2928"/>
      <c r="F48" s="2995"/>
    </row>
    <row r="49" spans="1:6">
      <c r="A49" s="1288">
        <v>32</v>
      </c>
      <c r="B49" s="1289"/>
      <c r="C49" s="2928"/>
      <c r="D49" s="2928"/>
      <c r="E49" s="2928"/>
      <c r="F49" s="2995"/>
    </row>
    <row r="50" spans="1:6">
      <c r="A50" s="1288">
        <v>33</v>
      </c>
      <c r="B50" s="1289"/>
      <c r="C50" s="2928"/>
      <c r="D50" s="2928"/>
      <c r="E50" s="2928"/>
      <c r="F50" s="2995"/>
    </row>
    <row r="51" spans="1:6">
      <c r="A51" s="1288">
        <v>34</v>
      </c>
      <c r="B51" s="1289"/>
      <c r="C51" s="2928"/>
      <c r="D51" s="2904"/>
      <c r="E51" s="2904"/>
      <c r="F51" s="2905"/>
    </row>
    <row r="52" spans="1:6">
      <c r="A52" s="1288">
        <v>35</v>
      </c>
      <c r="B52" s="1289"/>
      <c r="C52" s="2928"/>
      <c r="D52" s="2928"/>
      <c r="E52" s="2928"/>
      <c r="F52" s="2995"/>
    </row>
    <row r="53" spans="1:6">
      <c r="A53" s="1288">
        <v>36</v>
      </c>
      <c r="B53" s="1289"/>
      <c r="C53" s="2928"/>
      <c r="D53" s="2928"/>
      <c r="E53" s="2928"/>
      <c r="F53" s="2995"/>
    </row>
    <row r="54" spans="1:6">
      <c r="A54" s="1288">
        <v>37</v>
      </c>
      <c r="B54" s="1289"/>
      <c r="C54" s="2928"/>
      <c r="D54" s="2928"/>
      <c r="E54" s="2928"/>
      <c r="F54" s="2995"/>
    </row>
    <row r="55" spans="1:6">
      <c r="A55" s="1288">
        <v>38</v>
      </c>
      <c r="B55" s="1289"/>
      <c r="C55" s="2928"/>
      <c r="D55" s="2928"/>
      <c r="E55" s="2928"/>
      <c r="F55" s="2995"/>
    </row>
    <row r="56" spans="1:6">
      <c r="A56" s="1288">
        <v>39</v>
      </c>
      <c r="B56" s="1289"/>
      <c r="C56" s="2928"/>
      <c r="D56" s="2928"/>
      <c r="E56" s="2928"/>
      <c r="F56" s="2995"/>
    </row>
    <row r="57" spans="1:6">
      <c r="A57" s="1288">
        <v>40</v>
      </c>
      <c r="B57" s="1289"/>
      <c r="C57" s="2928"/>
      <c r="D57" s="2928"/>
      <c r="E57" s="2928"/>
      <c r="F57" s="2995"/>
    </row>
    <row r="58" spans="1:6">
      <c r="A58" s="1288">
        <v>41</v>
      </c>
      <c r="B58" s="1289"/>
      <c r="C58" s="2928"/>
      <c r="D58" s="2928"/>
      <c r="E58" s="2928"/>
      <c r="F58" s="2995"/>
    </row>
    <row r="59" spans="1:6">
      <c r="A59" s="1288">
        <v>42</v>
      </c>
      <c r="B59" s="1289"/>
      <c r="C59" s="2928"/>
      <c r="D59" s="2928"/>
      <c r="E59" s="2928"/>
      <c r="F59" s="2995"/>
    </row>
    <row r="60" spans="1:6">
      <c r="A60" s="1288">
        <v>43</v>
      </c>
      <c r="B60" s="1289"/>
      <c r="C60" s="2928"/>
      <c r="D60" s="2928"/>
      <c r="E60" s="2928"/>
      <c r="F60" s="2995"/>
    </row>
    <row r="61" spans="1:6">
      <c r="A61" s="1288">
        <v>44</v>
      </c>
      <c r="B61" s="1289"/>
      <c r="C61" s="2928"/>
      <c r="D61" s="2928"/>
      <c r="E61" s="2928"/>
      <c r="F61" s="2995"/>
    </row>
    <row r="62" spans="1:6">
      <c r="A62" s="1288">
        <v>45</v>
      </c>
      <c r="B62" s="1289"/>
      <c r="C62" s="2928"/>
      <c r="D62" s="2928"/>
      <c r="E62" s="2928"/>
      <c r="F62" s="2995"/>
    </row>
    <row r="63" spans="1:6">
      <c r="A63" s="1288">
        <v>46</v>
      </c>
      <c r="B63" s="1289"/>
      <c r="C63" s="2928"/>
      <c r="D63" s="2928"/>
      <c r="E63" s="2928"/>
      <c r="F63" s="2995"/>
    </row>
    <row r="64" spans="1:6" ht="15.75" thickBot="1">
      <c r="A64" s="1310">
        <v>47</v>
      </c>
      <c r="B64" s="1311" t="s">
        <v>172</v>
      </c>
      <c r="C64" s="2929">
        <f>SUM(C18:C63)</f>
        <v>100463949</v>
      </c>
      <c r="D64" s="2929">
        <f>SUM(D18:D63)</f>
        <v>69243671</v>
      </c>
      <c r="E64" s="2929">
        <f>SUM(E18:E63)</f>
        <v>92684370</v>
      </c>
      <c r="F64" s="2998">
        <f>SUM(F18:F63)</f>
        <v>101996283</v>
      </c>
    </row>
    <row r="65" spans="1:6" ht="15.75" thickTop="1">
      <c r="A65" s="771"/>
      <c r="B65" s="771"/>
      <c r="C65" s="2921"/>
      <c r="D65" s="2921"/>
      <c r="E65" s="2921"/>
      <c r="F65" s="2921"/>
    </row>
    <row r="66" spans="1:6">
      <c r="A66" s="1441" t="s">
        <v>4656</v>
      </c>
      <c r="B66" s="1441"/>
      <c r="C66" s="2930"/>
      <c r="D66" s="2930"/>
      <c r="E66" s="2930"/>
      <c r="F66" s="2930"/>
    </row>
    <row r="67" spans="1:6">
      <c r="A67" s="69" t="s">
        <v>4103</v>
      </c>
      <c r="B67" s="69"/>
      <c r="C67" s="2931"/>
      <c r="D67" s="2931"/>
      <c r="E67" s="2931"/>
      <c r="F67" s="2931"/>
    </row>
  </sheetData>
  <pageMargins left="0.7" right="0.7" top="0.75" bottom="0.75" header="0.3" footer="0.3"/>
  <pageSetup scale="64" orientation="portrait" r:id="rId1"/>
  <colBreaks count="1" manualBreakCount="1">
    <brk id="6"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6"/>
  <sheetViews>
    <sheetView view="pageBreakPreview" zoomScale="80" zoomScaleNormal="70" zoomScaleSheetLayoutView="80" workbookViewId="0">
      <selection activeCell="H35" sqref="H35:I35"/>
    </sheetView>
  </sheetViews>
  <sheetFormatPr defaultRowHeight="15"/>
  <cols>
    <col min="1" max="1" width="4" customWidth="1"/>
    <col min="2" max="2" width="33.77734375" bestFit="1" customWidth="1"/>
    <col min="3" max="3" width="13.44140625" bestFit="1" customWidth="1"/>
    <col min="4" max="4" width="12.44140625" customWidth="1"/>
    <col min="5" max="5" width="17.33203125" style="2954" customWidth="1"/>
    <col min="6" max="6" width="11.5546875" customWidth="1"/>
    <col min="7" max="7" width="13.77734375" customWidth="1"/>
    <col min="8" max="8" width="14.77734375" customWidth="1"/>
    <col min="9" max="9" width="9.77734375" customWidth="1"/>
  </cols>
  <sheetData>
    <row r="1" spans="1:9" ht="15.75" thickBot="1">
      <c r="A1" s="796"/>
    </row>
    <row r="2" spans="1:9" ht="15.75" thickTop="1">
      <c r="A2" s="1263" t="s">
        <v>3272</v>
      </c>
      <c r="B2" s="1265"/>
      <c r="C2" s="1265"/>
      <c r="D2" s="1264"/>
      <c r="E2" s="2920" t="s">
        <v>3273</v>
      </c>
      <c r="F2" s="1265"/>
      <c r="G2" s="1378" t="s">
        <v>1787</v>
      </c>
      <c r="H2" s="3850" t="s">
        <v>4104</v>
      </c>
      <c r="I2" s="3851"/>
    </row>
    <row r="3" spans="1:9">
      <c r="A3" s="72" t="str">
        <f>'Data Sheet'!$C$25</f>
        <v xml:space="preserve">Niagara Mohawk Power Corporation </v>
      </c>
      <c r="B3" s="771"/>
      <c r="C3" s="771"/>
      <c r="D3" s="81"/>
      <c r="E3" s="2921" t="s">
        <v>3274</v>
      </c>
      <c r="F3" s="771"/>
      <c r="G3" s="649" t="s">
        <v>3292</v>
      </c>
      <c r="H3" s="3852"/>
      <c r="I3" s="3853"/>
    </row>
    <row r="4" spans="1:9">
      <c r="A4" s="1271" t="s">
        <v>3275</v>
      </c>
      <c r="B4" s="771"/>
      <c r="C4" s="771"/>
      <c r="D4" s="81"/>
      <c r="E4" s="2921" t="s">
        <v>3276</v>
      </c>
      <c r="F4" s="771"/>
      <c r="G4" s="3349" t="str">
        <f>'Data Sheet'!$C$40</f>
        <v>April 12, 2018</v>
      </c>
      <c r="H4" s="3854" t="str">
        <f>'Data Sheet'!$C$38</f>
        <v>December 31, 2017</v>
      </c>
      <c r="I4" s="3855" t="str">
        <f>'Data Sheet'!$C$40</f>
        <v>April 12, 2018</v>
      </c>
    </row>
    <row r="5" spans="1:9">
      <c r="A5" s="1273" t="s">
        <v>4105</v>
      </c>
      <c r="B5" s="1379"/>
      <c r="C5" s="1379"/>
      <c r="D5" s="1379"/>
      <c r="E5" s="2922"/>
      <c r="F5" s="212"/>
      <c r="G5" s="212"/>
      <c r="H5" s="212"/>
      <c r="I5" s="1274"/>
    </row>
    <row r="6" spans="1:9">
      <c r="A6" s="1380" t="s">
        <v>4130</v>
      </c>
      <c r="B6" s="851"/>
      <c r="C6" s="851"/>
      <c r="D6" s="851"/>
      <c r="E6" s="3000"/>
      <c r="F6" s="930"/>
      <c r="G6" s="930"/>
      <c r="H6" s="930"/>
      <c r="I6" s="1381"/>
    </row>
    <row r="7" spans="1:9">
      <c r="A7" s="1382" t="s">
        <v>4131</v>
      </c>
      <c r="B7" s="777"/>
      <c r="C7" s="851"/>
      <c r="D7" s="930"/>
      <c r="E7" s="3000"/>
      <c r="F7" s="930"/>
      <c r="G7" s="930"/>
      <c r="H7" s="930"/>
      <c r="I7" s="1381"/>
    </row>
    <row r="8" spans="1:9">
      <c r="A8" s="1382"/>
      <c r="B8" s="777"/>
      <c r="C8" s="851"/>
      <c r="D8" s="930"/>
      <c r="E8" s="3000"/>
      <c r="F8" s="930"/>
      <c r="G8" s="930"/>
      <c r="H8" s="930"/>
      <c r="I8" s="1381"/>
    </row>
    <row r="9" spans="1:9">
      <c r="A9" s="1382" t="s">
        <v>4106</v>
      </c>
      <c r="B9" s="930"/>
      <c r="C9" s="930"/>
      <c r="D9" s="930"/>
      <c r="E9" s="3000"/>
      <c r="F9" s="930"/>
      <c r="G9" s="930"/>
      <c r="H9" s="930"/>
      <c r="I9" s="1381"/>
    </row>
    <row r="10" spans="1:9">
      <c r="A10" s="1383"/>
      <c r="B10" s="930"/>
      <c r="C10" s="930"/>
      <c r="D10" s="930"/>
      <c r="E10" s="3000"/>
      <c r="F10" s="930"/>
      <c r="G10" s="930"/>
      <c r="H10" s="930"/>
      <c r="I10" s="1381"/>
    </row>
    <row r="11" spans="1:9">
      <c r="A11" s="1278" t="s">
        <v>4107</v>
      </c>
      <c r="B11" s="1279"/>
      <c r="C11" s="1279"/>
      <c r="D11" s="1279"/>
      <c r="E11" s="2923"/>
      <c r="F11" s="771"/>
      <c r="G11" s="771"/>
      <c r="H11" s="771"/>
      <c r="I11" s="1270"/>
    </row>
    <row r="12" spans="1:9">
      <c r="A12" s="1278"/>
      <c r="B12" s="1279"/>
      <c r="C12" s="1279"/>
      <c r="D12" s="1279"/>
      <c r="E12" s="2923"/>
      <c r="F12" s="771"/>
      <c r="G12" s="771"/>
      <c r="H12" s="771"/>
      <c r="I12" s="1270"/>
    </row>
    <row r="13" spans="1:9">
      <c r="A13" s="1278" t="s">
        <v>4108</v>
      </c>
      <c r="B13" s="1279"/>
      <c r="C13" s="1279"/>
      <c r="D13" s="1279"/>
      <c r="E13" s="2923"/>
      <c r="F13" s="1279"/>
      <c r="G13" s="1279"/>
      <c r="H13" s="1279"/>
      <c r="I13" s="1280"/>
    </row>
    <row r="14" spans="1:9">
      <c r="A14" s="1278"/>
      <c r="B14" s="1279"/>
      <c r="C14" s="1279"/>
      <c r="D14" s="1279"/>
      <c r="E14" s="2923"/>
      <c r="F14" s="1279"/>
      <c r="G14" s="1279"/>
      <c r="H14" s="1279"/>
      <c r="I14" s="1280"/>
    </row>
    <row r="15" spans="1:9">
      <c r="A15" s="1278" t="s">
        <v>4109</v>
      </c>
      <c r="B15" s="1279"/>
      <c r="C15" s="1279"/>
      <c r="D15" s="1279"/>
      <c r="E15" s="2923"/>
      <c r="F15" s="1279"/>
      <c r="G15" s="1279"/>
      <c r="H15" s="1279"/>
      <c r="I15" s="1280"/>
    </row>
    <row r="16" spans="1:9">
      <c r="A16" s="1278"/>
      <c r="B16" s="1279"/>
      <c r="C16" s="1279"/>
      <c r="D16" s="1279"/>
      <c r="E16" s="2923"/>
      <c r="F16" s="1279"/>
      <c r="G16" s="1279"/>
      <c r="H16" s="1279"/>
      <c r="I16" s="1280"/>
    </row>
    <row r="17" spans="1:9">
      <c r="A17" s="1278" t="s">
        <v>4110</v>
      </c>
      <c r="B17" s="1279"/>
      <c r="C17" s="1279"/>
      <c r="D17" s="1279"/>
      <c r="E17" s="2923"/>
      <c r="F17" s="1279"/>
      <c r="G17" s="1279"/>
      <c r="H17" s="1279"/>
      <c r="I17" s="1280"/>
    </row>
    <row r="18" spans="1:9">
      <c r="A18" s="1278"/>
      <c r="B18" s="1279"/>
      <c r="C18" s="1279"/>
      <c r="D18" s="1279"/>
      <c r="E18" s="2923"/>
      <c r="F18" s="1279"/>
      <c r="G18" s="1279"/>
      <c r="H18" s="1279"/>
      <c r="I18" s="1280"/>
    </row>
    <row r="19" spans="1:9">
      <c r="A19" s="1278" t="s">
        <v>4111</v>
      </c>
      <c r="B19" s="1279"/>
      <c r="C19" s="1279"/>
      <c r="D19" s="1279"/>
      <c r="E19" s="2923"/>
      <c r="F19" s="1279"/>
      <c r="G19" s="1279"/>
      <c r="H19" s="1279"/>
      <c r="I19" s="1280"/>
    </row>
    <row r="20" spans="1:9">
      <c r="A20" s="1278"/>
      <c r="B20" s="1279"/>
      <c r="C20" s="1279"/>
      <c r="D20" s="1279"/>
      <c r="E20" s="2923"/>
      <c r="F20" s="1279"/>
      <c r="G20" s="1279"/>
      <c r="H20" s="1279"/>
      <c r="I20" s="1280"/>
    </row>
    <row r="21" spans="1:9">
      <c r="A21" s="1278" t="s">
        <v>4112</v>
      </c>
      <c r="B21" s="1279"/>
      <c r="C21" s="1279"/>
      <c r="D21" s="1279"/>
      <c r="E21" s="2923"/>
      <c r="F21" s="1279"/>
      <c r="G21" s="1279"/>
      <c r="H21" s="1279"/>
      <c r="I21" s="1280"/>
    </row>
    <row r="22" spans="1:9">
      <c r="A22" s="1278" t="s">
        <v>4113</v>
      </c>
      <c r="B22" s="1279"/>
      <c r="C22" s="1279"/>
      <c r="D22" s="1279"/>
      <c r="E22" s="2923"/>
      <c r="F22" s="1279"/>
      <c r="G22" s="1279"/>
      <c r="H22" s="1279"/>
      <c r="I22" s="1280"/>
    </row>
    <row r="23" spans="1:9">
      <c r="A23" s="1278"/>
      <c r="B23" s="1279"/>
      <c r="C23" s="1279"/>
      <c r="D23" s="1279"/>
      <c r="E23" s="2923"/>
      <c r="F23" s="1279"/>
      <c r="G23" s="1279"/>
      <c r="H23" s="1279"/>
      <c r="I23" s="1280"/>
    </row>
    <row r="24" spans="1:9">
      <c r="A24" s="1278"/>
      <c r="B24" s="1279"/>
      <c r="C24" s="1279"/>
      <c r="D24" s="1279"/>
      <c r="E24" s="2923"/>
      <c r="F24" s="1279"/>
      <c r="G24" s="1279"/>
      <c r="H24" s="1279"/>
      <c r="I24" s="1280"/>
    </row>
    <row r="25" spans="1:9">
      <c r="A25" s="1278"/>
      <c r="B25" s="1279"/>
      <c r="C25" s="1279"/>
      <c r="D25" s="1279"/>
      <c r="E25" s="2923"/>
      <c r="F25" s="1279"/>
      <c r="G25" s="1279"/>
      <c r="H25" s="1279"/>
      <c r="I25" s="1280"/>
    </row>
    <row r="26" spans="1:9">
      <c r="A26" s="1275"/>
      <c r="B26" s="1276"/>
      <c r="C26" s="1276"/>
      <c r="D26" s="1276"/>
      <c r="E26" s="3001"/>
      <c r="F26" s="1276"/>
      <c r="G26" s="1276"/>
      <c r="H26" s="1276"/>
      <c r="I26" s="1277"/>
    </row>
    <row r="27" spans="1:9">
      <c r="A27" s="1384"/>
      <c r="B27" s="1385"/>
      <c r="C27" s="3856" t="s">
        <v>4114</v>
      </c>
      <c r="D27" s="3857"/>
      <c r="E27" s="3858"/>
      <c r="F27" s="3856" t="s">
        <v>4115</v>
      </c>
      <c r="G27" s="3857"/>
      <c r="H27" s="3857"/>
      <c r="I27" s="3859"/>
    </row>
    <row r="28" spans="1:9">
      <c r="A28" s="1386"/>
      <c r="B28" s="1387"/>
      <c r="C28" s="3860" t="s">
        <v>4116</v>
      </c>
      <c r="D28" s="3861"/>
      <c r="E28" s="3862"/>
      <c r="F28" s="3856" t="s">
        <v>4116</v>
      </c>
      <c r="G28" s="3857"/>
      <c r="H28" s="3857"/>
      <c r="I28" s="3859"/>
    </row>
    <row r="29" spans="1:9" ht="20.85" customHeight="1">
      <c r="A29" s="1281"/>
      <c r="B29" s="614"/>
      <c r="C29" s="597"/>
      <c r="D29" s="512" t="s">
        <v>4117</v>
      </c>
      <c r="E29" s="3002"/>
      <c r="F29" s="1321"/>
      <c r="G29" s="1321" t="s">
        <v>4117</v>
      </c>
      <c r="H29" s="3863"/>
      <c r="I29" s="3864"/>
    </row>
    <row r="30" spans="1:9">
      <c r="A30" s="1285"/>
      <c r="B30" s="1366" t="s">
        <v>4118</v>
      </c>
      <c r="C30" s="598" t="s">
        <v>4119</v>
      </c>
      <c r="D30" s="273" t="s">
        <v>4120</v>
      </c>
      <c r="E30" s="3003" t="s">
        <v>4121</v>
      </c>
      <c r="F30" s="1296" t="s">
        <v>4119</v>
      </c>
      <c r="G30" s="1296" t="s">
        <v>4120</v>
      </c>
      <c r="H30" s="3865" t="s">
        <v>4121</v>
      </c>
      <c r="I30" s="3843"/>
    </row>
    <row r="31" spans="1:9">
      <c r="A31" s="1285" t="s">
        <v>1714</v>
      </c>
      <c r="B31" s="1366"/>
      <c r="C31" s="598"/>
      <c r="D31" s="273"/>
      <c r="E31" s="3003"/>
      <c r="F31" s="1296"/>
      <c r="G31" s="1296"/>
      <c r="H31" s="3865"/>
      <c r="I31" s="3843"/>
    </row>
    <row r="32" spans="1:9">
      <c r="A32" s="1287" t="s">
        <v>1717</v>
      </c>
      <c r="B32" s="1389" t="s">
        <v>3005</v>
      </c>
      <c r="C32" s="1296" t="s">
        <v>3006</v>
      </c>
      <c r="D32" s="1296" t="s">
        <v>3007</v>
      </c>
      <c r="E32" s="2926" t="s">
        <v>3008</v>
      </c>
      <c r="F32" s="1296" t="s">
        <v>2334</v>
      </c>
      <c r="G32" s="1296" t="s">
        <v>2335</v>
      </c>
      <c r="H32" s="3865" t="s">
        <v>2336</v>
      </c>
      <c r="I32" s="3843"/>
    </row>
    <row r="33" spans="1:9">
      <c r="A33" s="1288">
        <v>1</v>
      </c>
      <c r="B33" s="1390" t="s">
        <v>4122</v>
      </c>
      <c r="C33" s="2843">
        <v>12849564</v>
      </c>
      <c r="D33" s="2841" t="s">
        <v>4944</v>
      </c>
      <c r="E33" s="3007">
        <v>4028880</v>
      </c>
      <c r="F33" s="2841"/>
      <c r="G33" s="2841"/>
      <c r="H33" s="3866"/>
      <c r="I33" s="3867"/>
    </row>
    <row r="34" spans="1:9">
      <c r="A34" s="1288">
        <v>2</v>
      </c>
      <c r="B34" s="1390" t="s">
        <v>4123</v>
      </c>
      <c r="C34" s="2841"/>
      <c r="D34" s="2841" t="s">
        <v>4944</v>
      </c>
      <c r="E34" s="3004">
        <v>4754339</v>
      </c>
      <c r="F34" s="2844"/>
      <c r="G34" s="2841" t="s">
        <v>4945</v>
      </c>
      <c r="H34" s="3848"/>
      <c r="I34" s="3849"/>
    </row>
    <row r="35" spans="1:9">
      <c r="A35" s="1288">
        <v>3</v>
      </c>
      <c r="B35" s="1390" t="s">
        <v>4124</v>
      </c>
      <c r="C35" s="2841"/>
      <c r="D35" s="2841" t="s">
        <v>4944</v>
      </c>
      <c r="E35" s="3004">
        <v>2095276</v>
      </c>
      <c r="F35" s="2841"/>
      <c r="G35" s="2841"/>
      <c r="H35" s="3846"/>
      <c r="I35" s="3847"/>
    </row>
    <row r="36" spans="1:9">
      <c r="A36" s="1288">
        <v>4</v>
      </c>
      <c r="B36" s="1390" t="s">
        <v>4125</v>
      </c>
      <c r="C36" s="2841"/>
      <c r="D36" s="2842" t="s">
        <v>4944</v>
      </c>
      <c r="E36" s="3312"/>
      <c r="F36" s="2841"/>
      <c r="G36" s="2841"/>
      <c r="H36" s="3846"/>
      <c r="I36" s="3847"/>
    </row>
    <row r="37" spans="1:9">
      <c r="A37" s="1288">
        <v>5</v>
      </c>
      <c r="B37" s="1390" t="s">
        <v>4126</v>
      </c>
      <c r="C37" s="2841"/>
      <c r="D37" s="2842" t="s">
        <v>4944</v>
      </c>
      <c r="E37" s="3005">
        <v>7649230</v>
      </c>
      <c r="F37" s="2841"/>
      <c r="G37" s="2841"/>
      <c r="H37" s="3846"/>
      <c r="I37" s="3847"/>
    </row>
    <row r="38" spans="1:9">
      <c r="A38" s="1288">
        <v>6</v>
      </c>
      <c r="B38" s="1390" t="s">
        <v>4127</v>
      </c>
      <c r="C38" s="3836" t="s">
        <v>4946</v>
      </c>
      <c r="D38" s="3837"/>
      <c r="E38" s="3838"/>
      <c r="F38" s="2841"/>
      <c r="G38" s="2841"/>
      <c r="H38" s="3846"/>
      <c r="I38" s="3847"/>
    </row>
    <row r="39" spans="1:9">
      <c r="A39" s="1288">
        <v>7</v>
      </c>
      <c r="B39" s="1390" t="s">
        <v>2318</v>
      </c>
      <c r="C39" s="2841"/>
      <c r="D39" s="2842" t="s">
        <v>4944</v>
      </c>
      <c r="E39" s="3004">
        <v>96727</v>
      </c>
      <c r="F39" s="2841"/>
      <c r="G39" s="2841"/>
      <c r="H39" s="3846"/>
      <c r="I39" s="3847"/>
    </row>
    <row r="40" spans="1:9" ht="15.75" thickBot="1">
      <c r="A40" s="1288">
        <v>8</v>
      </c>
      <c r="B40" s="1390" t="s">
        <v>4128</v>
      </c>
      <c r="C40" s="2847">
        <f>SUM(C33:C39)</f>
        <v>12849564</v>
      </c>
      <c r="D40" s="2845"/>
      <c r="E40" s="2847">
        <f>SUM(E33:E39)</f>
        <v>18624452</v>
      </c>
      <c r="F40" s="2846">
        <f>SUM(F33:F39)</f>
        <v>0</v>
      </c>
      <c r="G40" s="2845"/>
      <c r="H40" s="3844">
        <f>SUM(H33:H39)</f>
        <v>0</v>
      </c>
      <c r="I40" s="3845">
        <f>SUM(I33:I39)</f>
        <v>0</v>
      </c>
    </row>
    <row r="41" spans="1:9" ht="15.75" thickTop="1">
      <c r="A41" s="1393"/>
      <c r="B41" s="1376"/>
      <c r="C41" s="1361"/>
      <c r="D41" s="1398"/>
      <c r="E41" s="2975"/>
      <c r="F41" s="1361"/>
      <c r="G41" s="1361"/>
      <c r="H41" s="3841"/>
      <c r="I41" s="3842"/>
    </row>
    <row r="42" spans="1:9">
      <c r="A42" s="1396"/>
      <c r="B42" s="1397"/>
      <c r="C42" s="1361"/>
      <c r="D42" s="1398"/>
      <c r="E42" s="2975"/>
      <c r="F42" s="1361"/>
      <c r="G42" s="1361"/>
      <c r="H42" s="3841"/>
      <c r="I42" s="3842"/>
    </row>
    <row r="43" spans="1:9">
      <c r="A43" s="1396"/>
      <c r="B43" s="1397"/>
      <c r="C43" s="1361"/>
      <c r="D43" s="1398"/>
      <c r="E43" s="2975"/>
      <c r="F43" s="1361"/>
      <c r="G43" s="1361"/>
      <c r="H43" s="3841"/>
      <c r="I43" s="3842"/>
    </row>
    <row r="44" spans="1:9">
      <c r="A44" s="1396"/>
      <c r="B44" s="1397"/>
      <c r="C44" s="1361"/>
      <c r="D44" s="1398"/>
      <c r="E44" s="2975"/>
      <c r="F44" s="1361"/>
      <c r="G44" s="1361"/>
      <c r="H44" s="3841"/>
      <c r="I44" s="3842"/>
    </row>
    <row r="45" spans="1:9">
      <c r="A45" s="1396"/>
      <c r="B45" s="1397"/>
      <c r="C45" s="1361"/>
      <c r="D45" s="1398"/>
      <c r="E45" s="2975"/>
      <c r="F45" s="1361"/>
      <c r="G45" s="1361"/>
      <c r="H45" s="3841"/>
      <c r="I45" s="3842"/>
    </row>
    <row r="46" spans="1:9">
      <c r="A46" s="1396"/>
      <c r="B46" s="1397"/>
      <c r="C46" s="1361"/>
      <c r="D46" s="1398"/>
      <c r="E46" s="2975"/>
      <c r="F46" s="1361"/>
      <c r="G46" s="1361"/>
      <c r="H46" s="3841"/>
      <c r="I46" s="3842"/>
    </row>
    <row r="47" spans="1:9">
      <c r="A47" s="1396"/>
      <c r="B47" s="1397"/>
      <c r="C47" s="1361"/>
      <c r="D47" s="1398"/>
      <c r="E47" s="2975"/>
      <c r="F47" s="1361"/>
      <c r="G47" s="1361"/>
      <c r="H47" s="3841"/>
      <c r="I47" s="3842"/>
    </row>
    <row r="48" spans="1:9">
      <c r="A48" s="1396"/>
      <c r="B48" s="1397"/>
      <c r="C48" s="1361"/>
      <c r="D48" s="1398"/>
      <c r="E48" s="2975"/>
      <c r="F48" s="1361"/>
      <c r="G48" s="1361"/>
      <c r="H48" s="3841"/>
      <c r="I48" s="3842"/>
    </row>
    <row r="49" spans="1:9" ht="15.75" customHeight="1">
      <c r="A49" s="1396"/>
      <c r="B49" s="1397"/>
      <c r="C49" s="1361"/>
      <c r="D49" s="1398"/>
      <c r="E49" s="2975"/>
      <c r="F49" s="1361"/>
      <c r="G49" s="1361"/>
      <c r="H49" s="3841"/>
      <c r="I49" s="3843"/>
    </row>
    <row r="50" spans="1:9" ht="15.75" customHeight="1">
      <c r="A50" s="1396"/>
      <c r="B50" s="1397"/>
      <c r="C50" s="1361"/>
      <c r="D50" s="1398"/>
      <c r="E50" s="2975"/>
      <c r="F50" s="1361"/>
      <c r="G50" s="1361"/>
      <c r="H50" s="3841"/>
      <c r="I50" s="3843"/>
    </row>
    <row r="51" spans="1:9" ht="15.75" customHeight="1">
      <c r="A51" s="1396"/>
      <c r="B51" s="1397"/>
      <c r="C51" s="1361"/>
      <c r="D51" s="1398"/>
      <c r="E51" s="2975"/>
      <c r="F51" s="771"/>
      <c r="G51" s="771"/>
      <c r="H51" s="3841"/>
      <c r="I51" s="3843"/>
    </row>
    <row r="52" spans="1:9" ht="15.75" customHeight="1">
      <c r="A52" s="1396"/>
      <c r="B52" s="1397"/>
      <c r="C52" s="1361"/>
      <c r="D52" s="1398"/>
      <c r="E52" s="2975"/>
      <c r="F52" s="771"/>
      <c r="G52" s="771"/>
      <c r="H52" s="3841"/>
      <c r="I52" s="3843"/>
    </row>
    <row r="53" spans="1:9" ht="15.75" customHeight="1" thickBot="1">
      <c r="A53" s="1400"/>
      <c r="B53" s="1401"/>
      <c r="C53" s="1401"/>
      <c r="D53" s="1401"/>
      <c r="E53" s="3006"/>
      <c r="F53" s="1402"/>
      <c r="G53" s="1402"/>
      <c r="H53" s="3839"/>
      <c r="I53" s="3840"/>
    </row>
    <row r="54" spans="1:9" ht="15.75" thickTop="1">
      <c r="A54" s="771"/>
      <c r="B54" s="771"/>
      <c r="C54" s="771"/>
      <c r="D54" s="771"/>
      <c r="E54" s="2921"/>
      <c r="F54" s="771"/>
      <c r="G54" s="771"/>
      <c r="H54" s="771"/>
      <c r="I54" s="931"/>
    </row>
    <row r="55" spans="1:9">
      <c r="A55" s="17" t="s">
        <v>4656</v>
      </c>
      <c r="B55" s="17"/>
      <c r="C55" s="17"/>
      <c r="D55" s="17"/>
      <c r="E55" s="2930"/>
      <c r="F55" s="17"/>
      <c r="G55" s="17"/>
      <c r="H55" s="17"/>
      <c r="I55" s="17"/>
    </row>
    <row r="56" spans="1:9">
      <c r="A56" s="69" t="s">
        <v>4129</v>
      </c>
      <c r="B56" s="69"/>
      <c r="C56" s="69"/>
      <c r="D56" s="69"/>
      <c r="E56" s="2931"/>
      <c r="F56" s="69"/>
      <c r="G56" s="69"/>
      <c r="H56" s="69"/>
      <c r="I56" s="69"/>
    </row>
  </sheetData>
  <mergeCells count="33">
    <mergeCell ref="H34:I34"/>
    <mergeCell ref="H2:I2"/>
    <mergeCell ref="H3:I3"/>
    <mergeCell ref="H4:I4"/>
    <mergeCell ref="C27:E27"/>
    <mergeCell ref="F27:I27"/>
    <mergeCell ref="C28:E28"/>
    <mergeCell ref="F28:I28"/>
    <mergeCell ref="H29:I29"/>
    <mergeCell ref="H30:I30"/>
    <mergeCell ref="H31:I31"/>
    <mergeCell ref="H32:I32"/>
    <mergeCell ref="H33:I33"/>
    <mergeCell ref="H35:I35"/>
    <mergeCell ref="H36:I36"/>
    <mergeCell ref="H37:I37"/>
    <mergeCell ref="H38:I38"/>
    <mergeCell ref="H39:I39"/>
    <mergeCell ref="C38:E38"/>
    <mergeCell ref="H53:I53"/>
    <mergeCell ref="H47:I47"/>
    <mergeCell ref="H48:I48"/>
    <mergeCell ref="H49:I49"/>
    <mergeCell ref="H50:I50"/>
    <mergeCell ref="H51:I51"/>
    <mergeCell ref="H52:I52"/>
    <mergeCell ref="H46:I46"/>
    <mergeCell ref="H40:I40"/>
    <mergeCell ref="H41:I41"/>
    <mergeCell ref="H42:I42"/>
    <mergeCell ref="H43:I43"/>
    <mergeCell ref="H44:I44"/>
    <mergeCell ref="H45:I45"/>
  </mergeCells>
  <printOptions horizontalCentered="1" verticalCentered="1"/>
  <pageMargins left="0.7" right="0.7" top="0.75" bottom="0.75" header="0.3" footer="0.3"/>
  <pageSetup scale="56"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45"/>
  <sheetViews>
    <sheetView zoomScaleNormal="100" zoomScaleSheetLayoutView="80" workbookViewId="0">
      <selection activeCell="H37" sqref="H37:I37"/>
    </sheetView>
  </sheetViews>
  <sheetFormatPr defaultRowHeight="15"/>
  <cols>
    <col min="1" max="1" width="4" customWidth="1"/>
    <col min="2" max="2" width="16.109375" customWidth="1"/>
    <col min="3" max="3" width="12.21875" customWidth="1"/>
    <col min="4" max="5" width="7.109375" customWidth="1"/>
    <col min="6" max="7" width="12.21875" customWidth="1"/>
    <col min="8" max="9" width="8.33203125" customWidth="1"/>
    <col min="10" max="10" width="12.21875" customWidth="1"/>
    <col min="11" max="11" width="14.5546875" customWidth="1"/>
    <col min="12" max="12" width="8.33203125" customWidth="1"/>
  </cols>
  <sheetData>
    <row r="1" spans="1:12" ht="15.75" thickBot="1">
      <c r="A1" s="796"/>
    </row>
    <row r="2" spans="1:12" ht="15.75" thickTop="1">
      <c r="A2" s="1263" t="s">
        <v>3272</v>
      </c>
      <c r="B2" s="1265"/>
      <c r="C2" s="1265"/>
      <c r="D2" s="1265"/>
      <c r="E2" s="1264"/>
      <c r="F2" s="1265" t="s">
        <v>3273</v>
      </c>
      <c r="G2" s="1265"/>
      <c r="H2" s="1265"/>
      <c r="I2" s="3880" t="s">
        <v>1787</v>
      </c>
      <c r="J2" s="3881"/>
      <c r="K2" s="3880" t="s">
        <v>4104</v>
      </c>
      <c r="L2" s="3882"/>
    </row>
    <row r="3" spans="1:12">
      <c r="A3" s="1269" t="str">
        <f>'Data Sheet'!$C$25</f>
        <v xml:space="preserve">Niagara Mohawk Power Corporation </v>
      </c>
      <c r="B3" s="771"/>
      <c r="C3" s="771"/>
      <c r="D3" s="771"/>
      <c r="E3" s="81"/>
      <c r="F3" s="771" t="s">
        <v>3274</v>
      </c>
      <c r="G3" s="771"/>
      <c r="H3" s="771"/>
      <c r="I3" s="3852" t="s">
        <v>3292</v>
      </c>
      <c r="J3" s="3682"/>
      <c r="K3" s="3852"/>
      <c r="L3" s="3883"/>
    </row>
    <row r="4" spans="1:12">
      <c r="A4" s="1271" t="s">
        <v>3275</v>
      </c>
      <c r="B4" s="771"/>
      <c r="C4" s="771"/>
      <c r="D4" s="771"/>
      <c r="E4" s="81"/>
      <c r="F4" s="771" t="s">
        <v>3276</v>
      </c>
      <c r="G4" s="771"/>
      <c r="H4" s="771"/>
      <c r="I4" s="3854" t="str">
        <f>'Data Sheet'!$C$40</f>
        <v>April 12, 2018</v>
      </c>
      <c r="J4" s="3889"/>
      <c r="K4" s="3854" t="str">
        <f>'Data Sheet'!$C$38</f>
        <v>December 31, 2017</v>
      </c>
      <c r="L4" s="3855" t="str">
        <f>'Data Sheet'!$C$40</f>
        <v>April 12, 2018</v>
      </c>
    </row>
    <row r="5" spans="1:12">
      <c r="A5" s="1273" t="s">
        <v>4132</v>
      </c>
      <c r="B5" s="1379"/>
      <c r="C5" s="1379"/>
      <c r="D5" s="1379"/>
      <c r="E5" s="212"/>
      <c r="F5" s="212"/>
      <c r="G5" s="212"/>
      <c r="H5" s="212"/>
      <c r="I5" s="212"/>
      <c r="J5" s="212"/>
      <c r="K5" s="212"/>
      <c r="L5" s="1274"/>
    </row>
    <row r="6" spans="1:12">
      <c r="A6" s="1278" t="s">
        <v>4133</v>
      </c>
      <c r="B6" s="1279"/>
      <c r="C6" s="1279"/>
      <c r="D6" s="1279"/>
      <c r="E6" s="1279"/>
      <c r="F6" s="771"/>
      <c r="G6" s="771"/>
      <c r="H6" s="771"/>
      <c r="I6" s="771"/>
      <c r="J6" s="771"/>
      <c r="K6" s="88"/>
      <c r="L6" s="1270"/>
    </row>
    <row r="7" spans="1:12">
      <c r="A7" s="1278" t="s">
        <v>4134</v>
      </c>
      <c r="B7" s="1279"/>
      <c r="C7" s="1279"/>
      <c r="D7" s="1279"/>
      <c r="E7" s="1279"/>
      <c r="F7" s="771"/>
      <c r="G7" s="771"/>
      <c r="H7" s="771"/>
      <c r="I7" s="771"/>
      <c r="J7" s="771"/>
      <c r="K7" s="771"/>
      <c r="L7" s="1270"/>
    </row>
    <row r="8" spans="1:12">
      <c r="A8" s="1278" t="s">
        <v>4135</v>
      </c>
      <c r="B8" s="1279"/>
      <c r="C8" s="1279"/>
      <c r="D8" s="1279"/>
      <c r="E8" s="1279"/>
      <c r="F8" s="1279"/>
      <c r="G8" s="1279"/>
      <c r="H8" s="1279"/>
      <c r="I8" s="1279"/>
      <c r="J8" s="1279"/>
      <c r="K8" s="1279"/>
      <c r="L8" s="1280"/>
    </row>
    <row r="9" spans="1:12">
      <c r="A9" s="1278" t="s">
        <v>4136</v>
      </c>
      <c r="B9" s="1279"/>
      <c r="C9" s="1279"/>
      <c r="D9" s="1279"/>
      <c r="E9" s="1279"/>
      <c r="F9" s="1279"/>
      <c r="G9" s="1279"/>
      <c r="H9" s="1279"/>
      <c r="I9" s="1279"/>
      <c r="J9" s="1279"/>
      <c r="K9" s="1279"/>
      <c r="L9" s="1280"/>
    </row>
    <row r="10" spans="1:12">
      <c r="A10" s="1278" t="s">
        <v>4137</v>
      </c>
      <c r="B10" s="1279"/>
      <c r="C10" s="1279"/>
      <c r="D10" s="1279"/>
      <c r="E10" s="1279"/>
      <c r="F10" s="1279"/>
      <c r="G10" s="1279"/>
      <c r="H10" s="1279"/>
      <c r="I10" s="1279"/>
      <c r="J10" s="1279"/>
      <c r="K10" s="1279"/>
      <c r="L10" s="1280"/>
    </row>
    <row r="11" spans="1:12">
      <c r="A11" s="1278" t="s">
        <v>4138</v>
      </c>
      <c r="B11" s="1279"/>
      <c r="C11" s="1279"/>
      <c r="D11" s="1279"/>
      <c r="E11" s="1279"/>
      <c r="F11" s="1279"/>
      <c r="G11" s="1279"/>
      <c r="H11" s="1279"/>
      <c r="I11" s="1279"/>
      <c r="J11" s="1279"/>
      <c r="K11" s="1279"/>
      <c r="L11" s="1280"/>
    </row>
    <row r="12" spans="1:12">
      <c r="A12" s="1278"/>
      <c r="B12" s="1279"/>
      <c r="C12" s="1279"/>
      <c r="D12" s="1279"/>
      <c r="E12" s="1279"/>
      <c r="F12" s="1279"/>
      <c r="G12" s="1279"/>
      <c r="H12" s="1279"/>
      <c r="I12" s="1279"/>
      <c r="J12" s="1279"/>
      <c r="K12" s="1279"/>
      <c r="L12" s="1280"/>
    </row>
    <row r="13" spans="1:12">
      <c r="A13" s="1278"/>
      <c r="B13" s="1279"/>
      <c r="C13" s="1279"/>
      <c r="D13" s="1279"/>
      <c r="E13" s="1279"/>
      <c r="F13" s="1279"/>
      <c r="G13" s="1279"/>
      <c r="H13" s="1279"/>
      <c r="I13" s="1279"/>
      <c r="J13" s="1279"/>
      <c r="K13" s="1279"/>
      <c r="L13" s="1280"/>
    </row>
    <row r="14" spans="1:12">
      <c r="A14" s="1278"/>
      <c r="B14" s="1279"/>
      <c r="C14" s="1279"/>
      <c r="D14" s="1279"/>
      <c r="E14" s="1279"/>
      <c r="F14" s="1279"/>
      <c r="G14" s="1279"/>
      <c r="H14" s="1279"/>
      <c r="I14" s="1279"/>
      <c r="J14" s="1279"/>
      <c r="K14" s="1279"/>
      <c r="L14" s="1280"/>
    </row>
    <row r="15" spans="1:12">
      <c r="A15" s="1278"/>
      <c r="B15" s="1279"/>
      <c r="C15" s="1279"/>
      <c r="D15" s="1279"/>
      <c r="E15" s="1279"/>
      <c r="F15" s="1279"/>
      <c r="G15" s="1279"/>
      <c r="H15" s="1279"/>
      <c r="I15" s="1279"/>
      <c r="J15" s="1279"/>
      <c r="K15" s="1279"/>
      <c r="L15" s="1280"/>
    </row>
    <row r="16" spans="1:12">
      <c r="A16" s="1278"/>
      <c r="B16" s="1279"/>
      <c r="C16" s="1279"/>
      <c r="D16" s="1279"/>
      <c r="E16" s="1279"/>
      <c r="F16" s="1279"/>
      <c r="G16" s="1279"/>
      <c r="H16" s="1279"/>
      <c r="I16" s="1279"/>
      <c r="J16" s="1279"/>
      <c r="K16" s="1279"/>
      <c r="L16" s="1280"/>
    </row>
    <row r="17" spans="1:12">
      <c r="A17" s="1403" t="s">
        <v>4139</v>
      </c>
      <c r="B17" s="1404"/>
      <c r="C17" s="1404"/>
      <c r="D17" s="1404"/>
      <c r="E17" s="1404"/>
      <c r="F17" s="1404"/>
      <c r="G17" s="1404"/>
      <c r="H17" s="1404"/>
      <c r="I17" s="1404"/>
      <c r="J17" s="1404"/>
      <c r="K17" s="1404"/>
      <c r="L17" s="1405"/>
    </row>
    <row r="18" spans="1:12" ht="20.85" customHeight="1">
      <c r="A18" s="1281" t="s">
        <v>1714</v>
      </c>
      <c r="B18" s="614"/>
      <c r="C18" s="597" t="s">
        <v>4140</v>
      </c>
      <c r="D18" s="512" t="s">
        <v>4141</v>
      </c>
      <c r="E18" s="1388" t="s">
        <v>4142</v>
      </c>
      <c r="F18" s="1321" t="s">
        <v>4143</v>
      </c>
      <c r="G18" s="1321" t="s">
        <v>4143</v>
      </c>
      <c r="H18" s="3863" t="s">
        <v>4144</v>
      </c>
      <c r="I18" s="3884"/>
      <c r="J18" s="1321" t="s">
        <v>4145</v>
      </c>
      <c r="K18" s="1321" t="s">
        <v>4146</v>
      </c>
      <c r="L18" s="1375" t="s">
        <v>2318</v>
      </c>
    </row>
    <row r="19" spans="1:12">
      <c r="A19" s="1285" t="s">
        <v>1717</v>
      </c>
      <c r="B19" s="1366" t="s">
        <v>2573</v>
      </c>
      <c r="C19" s="598" t="s">
        <v>4147</v>
      </c>
      <c r="D19" s="273" t="s">
        <v>3578</v>
      </c>
      <c r="E19" s="1366" t="s">
        <v>3578</v>
      </c>
      <c r="F19" s="1296" t="s">
        <v>4148</v>
      </c>
      <c r="G19" s="1296" t="s">
        <v>4148</v>
      </c>
      <c r="H19" s="3865" t="s">
        <v>4149</v>
      </c>
      <c r="I19" s="3874"/>
      <c r="J19" s="1296" t="s">
        <v>4150</v>
      </c>
      <c r="K19" s="1296" t="s">
        <v>4149</v>
      </c>
      <c r="L19" s="1286" t="s">
        <v>4151</v>
      </c>
    </row>
    <row r="20" spans="1:12">
      <c r="A20" s="1285"/>
      <c r="B20" s="1366"/>
      <c r="C20" s="598"/>
      <c r="D20" s="273" t="s">
        <v>3356</v>
      </c>
      <c r="E20" s="1366" t="s">
        <v>3356</v>
      </c>
      <c r="F20" s="1296" t="s">
        <v>4152</v>
      </c>
      <c r="G20" s="1296" t="s">
        <v>4153</v>
      </c>
      <c r="H20" s="3865" t="s">
        <v>4154</v>
      </c>
      <c r="I20" s="3874"/>
      <c r="J20" s="1296" t="s">
        <v>4155</v>
      </c>
      <c r="K20" s="1296" t="s">
        <v>4154</v>
      </c>
      <c r="L20" s="1286"/>
    </row>
    <row r="21" spans="1:12">
      <c r="A21" s="1287"/>
      <c r="B21" s="1389" t="s">
        <v>3005</v>
      </c>
      <c r="C21" s="1296" t="s">
        <v>3006</v>
      </c>
      <c r="D21" s="1296" t="s">
        <v>3007</v>
      </c>
      <c r="E21" s="1296" t="s">
        <v>3008</v>
      </c>
      <c r="F21" s="1296" t="s">
        <v>2334</v>
      </c>
      <c r="G21" s="1296" t="s">
        <v>2335</v>
      </c>
      <c r="H21" s="3885" t="s">
        <v>2336</v>
      </c>
      <c r="I21" s="3886"/>
      <c r="J21" s="1296" t="s">
        <v>2337</v>
      </c>
      <c r="K21" s="1296" t="s">
        <v>2338</v>
      </c>
      <c r="L21" s="1286" t="s">
        <v>2339</v>
      </c>
    </row>
    <row r="22" spans="1:12">
      <c r="A22" s="1288">
        <v>1</v>
      </c>
      <c r="B22" s="1390" t="s">
        <v>2580</v>
      </c>
      <c r="C22" s="2907">
        <v>6297</v>
      </c>
      <c r="D22" s="2908">
        <v>9</v>
      </c>
      <c r="E22" s="2909">
        <v>19</v>
      </c>
      <c r="F22" s="2907">
        <v>4808</v>
      </c>
      <c r="G22" s="2907">
        <v>592</v>
      </c>
      <c r="H22" s="3887">
        <v>897</v>
      </c>
      <c r="I22" s="3888"/>
      <c r="J22" s="1391"/>
      <c r="K22" s="1391"/>
      <c r="L22" s="1291"/>
    </row>
    <row r="23" spans="1:12">
      <c r="A23" s="1288">
        <v>2</v>
      </c>
      <c r="B23" s="1390" t="s">
        <v>2581</v>
      </c>
      <c r="C23" s="2907">
        <v>6044</v>
      </c>
      <c r="D23" s="2908">
        <v>9</v>
      </c>
      <c r="E23" s="2909">
        <v>19</v>
      </c>
      <c r="F23" s="2907">
        <v>4556</v>
      </c>
      <c r="G23" s="2907">
        <v>591</v>
      </c>
      <c r="H23" s="3877">
        <v>897</v>
      </c>
      <c r="I23" s="3878"/>
      <c r="J23" s="1391"/>
      <c r="K23" s="1391"/>
      <c r="L23" s="1293"/>
    </row>
    <row r="24" spans="1:12">
      <c r="A24" s="1288">
        <v>3</v>
      </c>
      <c r="B24" s="1390" t="s">
        <v>2582</v>
      </c>
      <c r="C24" s="2907">
        <v>5888</v>
      </c>
      <c r="D24" s="2908">
        <v>13</v>
      </c>
      <c r="E24" s="2909">
        <v>9</v>
      </c>
      <c r="F24" s="2907">
        <v>4424</v>
      </c>
      <c r="G24" s="2907">
        <v>567</v>
      </c>
      <c r="H24" s="3877">
        <v>897</v>
      </c>
      <c r="I24" s="3878"/>
      <c r="J24" s="1391"/>
      <c r="K24" s="1391"/>
      <c r="L24" s="1295"/>
    </row>
    <row r="25" spans="1:12">
      <c r="A25" s="1288">
        <v>4</v>
      </c>
      <c r="B25" s="1390" t="s">
        <v>4156</v>
      </c>
      <c r="C25" s="2907">
        <f>SUM(C22:C24)</f>
        <v>18229</v>
      </c>
      <c r="D25" s="2910"/>
      <c r="E25" s="2911"/>
      <c r="F25" s="2907">
        <f>SUM(F22:F24)</f>
        <v>13788</v>
      </c>
      <c r="G25" s="2907">
        <f>SUM(G22:G24)</f>
        <v>1750</v>
      </c>
      <c r="H25" s="3877">
        <f>SUM(H22:I24)</f>
        <v>2691</v>
      </c>
      <c r="I25" s="3878"/>
      <c r="J25" s="1391">
        <f>SUM(J22:J24)</f>
        <v>0</v>
      </c>
      <c r="K25" s="1391">
        <f>SUM(K22:K24)</f>
        <v>0</v>
      </c>
      <c r="L25" s="1295"/>
    </row>
    <row r="26" spans="1:12">
      <c r="A26" s="1288">
        <v>5</v>
      </c>
      <c r="B26" s="1390" t="s">
        <v>2583</v>
      </c>
      <c r="C26" s="2907">
        <v>5405</v>
      </c>
      <c r="D26" s="2908">
        <v>6</v>
      </c>
      <c r="E26" s="2909">
        <v>20</v>
      </c>
      <c r="F26" s="2907">
        <v>3997</v>
      </c>
      <c r="G26" s="2907">
        <v>511</v>
      </c>
      <c r="H26" s="3877">
        <v>897</v>
      </c>
      <c r="I26" s="3878"/>
      <c r="J26" s="1391"/>
      <c r="K26" s="1391"/>
      <c r="L26" s="1295"/>
    </row>
    <row r="27" spans="1:12">
      <c r="A27" s="1288">
        <v>6</v>
      </c>
      <c r="B27" s="1390" t="s">
        <v>2584</v>
      </c>
      <c r="C27" s="2907">
        <v>6068</v>
      </c>
      <c r="D27" s="2908">
        <v>18</v>
      </c>
      <c r="E27" s="2909">
        <v>17</v>
      </c>
      <c r="F27" s="2907">
        <v>4660</v>
      </c>
      <c r="G27" s="2907">
        <v>475</v>
      </c>
      <c r="H27" s="3877">
        <v>933</v>
      </c>
      <c r="I27" s="3878"/>
      <c r="J27" s="1391"/>
      <c r="K27" s="1391"/>
      <c r="L27" s="1299"/>
    </row>
    <row r="28" spans="1:12">
      <c r="A28" s="1288">
        <v>7</v>
      </c>
      <c r="B28" s="1390" t="s">
        <v>2585</v>
      </c>
      <c r="C28" s="2907">
        <v>6678</v>
      </c>
      <c r="D28" s="2908">
        <v>18</v>
      </c>
      <c r="E28" s="2909">
        <v>17</v>
      </c>
      <c r="F28" s="2907">
        <v>5280</v>
      </c>
      <c r="G28" s="2907">
        <v>465</v>
      </c>
      <c r="H28" s="3870">
        <v>933</v>
      </c>
      <c r="I28" s="3879"/>
      <c r="J28" s="1391"/>
      <c r="K28" s="1391"/>
      <c r="L28" s="1302"/>
    </row>
    <row r="29" spans="1:12">
      <c r="A29" s="1288">
        <v>8</v>
      </c>
      <c r="B29" s="1390" t="s">
        <v>4157</v>
      </c>
      <c r="C29" s="2907">
        <f>SUM(C26:C28)</f>
        <v>18151</v>
      </c>
      <c r="D29" s="2910"/>
      <c r="E29" s="2911"/>
      <c r="F29" s="2907">
        <f>SUM(F26:F28)</f>
        <v>13937</v>
      </c>
      <c r="G29" s="2907">
        <f>SUM(G26:G28)</f>
        <v>1451</v>
      </c>
      <c r="H29" s="3877">
        <f>SUM(H26:I28)</f>
        <v>2763</v>
      </c>
      <c r="I29" s="3878"/>
      <c r="J29" s="1391">
        <f>SUM(J26:J28)</f>
        <v>0</v>
      </c>
      <c r="K29" s="1391">
        <f>SUM(K26:K28)</f>
        <v>0</v>
      </c>
      <c r="L29" s="1293"/>
    </row>
    <row r="30" spans="1:12">
      <c r="A30" s="1288">
        <v>9</v>
      </c>
      <c r="B30" s="1390" t="s">
        <v>2586</v>
      </c>
      <c r="C30" s="2907">
        <v>6835</v>
      </c>
      <c r="D30" s="2908">
        <v>19</v>
      </c>
      <c r="E30" s="2909">
        <v>18</v>
      </c>
      <c r="F30" s="2907">
        <v>5411</v>
      </c>
      <c r="G30" s="2907">
        <v>491</v>
      </c>
      <c r="H30" s="3870">
        <v>933</v>
      </c>
      <c r="I30" s="3879"/>
      <c r="J30" s="1391"/>
      <c r="K30" s="1391"/>
      <c r="L30" s="1295"/>
    </row>
    <row r="31" spans="1:12">
      <c r="A31" s="1288">
        <v>10</v>
      </c>
      <c r="B31" s="1390" t="s">
        <v>2587</v>
      </c>
      <c r="C31" s="2907">
        <v>6910</v>
      </c>
      <c r="D31" s="2908">
        <v>3</v>
      </c>
      <c r="E31" s="2909">
        <v>17</v>
      </c>
      <c r="F31" s="2907">
        <v>5563</v>
      </c>
      <c r="G31" s="2907">
        <v>414</v>
      </c>
      <c r="H31" s="3870">
        <v>933</v>
      </c>
      <c r="I31" s="3879"/>
      <c r="J31" s="1391"/>
      <c r="K31" s="1391"/>
      <c r="L31" s="1295"/>
    </row>
    <row r="32" spans="1:12">
      <c r="A32" s="1288">
        <v>11</v>
      </c>
      <c r="B32" s="1390" t="s">
        <v>1184</v>
      </c>
      <c r="C32" s="2907">
        <v>7099</v>
      </c>
      <c r="D32" s="2908">
        <v>25</v>
      </c>
      <c r="E32" s="2909">
        <v>17</v>
      </c>
      <c r="F32" s="2907">
        <v>5764</v>
      </c>
      <c r="G32" s="2907">
        <v>402</v>
      </c>
      <c r="H32" s="3870">
        <v>933</v>
      </c>
      <c r="I32" s="3879"/>
      <c r="J32" s="1391"/>
      <c r="K32" s="1391"/>
      <c r="L32" s="1295"/>
    </row>
    <row r="33" spans="1:12">
      <c r="A33" s="1288">
        <v>12</v>
      </c>
      <c r="B33" s="1390" t="s">
        <v>4158</v>
      </c>
      <c r="C33" s="2907">
        <f>SUM(C30:C32)</f>
        <v>20844</v>
      </c>
      <c r="D33" s="2910"/>
      <c r="E33" s="2911"/>
      <c r="F33" s="2907">
        <f>SUM(F30:F32)</f>
        <v>16738</v>
      </c>
      <c r="G33" s="2907">
        <f>SUM(G30:G32)</f>
        <v>1307</v>
      </c>
      <c r="H33" s="3877">
        <f>SUM(H30:I32)</f>
        <v>2799</v>
      </c>
      <c r="I33" s="3878"/>
      <c r="J33" s="1391">
        <f>SUM(J30:J32)</f>
        <v>0</v>
      </c>
      <c r="K33" s="1391">
        <f>SUM(K30:K32)</f>
        <v>0</v>
      </c>
      <c r="L33" s="1295"/>
    </row>
    <row r="34" spans="1:12">
      <c r="A34" s="1288">
        <v>13</v>
      </c>
      <c r="B34" s="1390" t="s">
        <v>1185</v>
      </c>
      <c r="C34" s="2907">
        <v>5782</v>
      </c>
      <c r="D34" s="2908">
        <v>4</v>
      </c>
      <c r="E34" s="2909">
        <v>20</v>
      </c>
      <c r="F34" s="2907">
        <v>4492</v>
      </c>
      <c r="G34" s="2907">
        <v>357</v>
      </c>
      <c r="H34" s="3870">
        <v>933</v>
      </c>
      <c r="I34" s="3879"/>
      <c r="J34" s="1391"/>
      <c r="K34" s="1391"/>
      <c r="L34" s="1295"/>
    </row>
    <row r="35" spans="1:12">
      <c r="A35" s="1288">
        <v>14</v>
      </c>
      <c r="B35" s="1390" t="s">
        <v>1186</v>
      </c>
      <c r="C35" s="2907">
        <v>6062</v>
      </c>
      <c r="D35" s="2908">
        <v>27</v>
      </c>
      <c r="E35" s="2909">
        <v>19</v>
      </c>
      <c r="F35" s="2907">
        <v>4628</v>
      </c>
      <c r="G35" s="2907">
        <v>537</v>
      </c>
      <c r="H35" s="3870">
        <v>897</v>
      </c>
      <c r="I35" s="3879"/>
      <c r="J35" s="1391"/>
      <c r="K35" s="1391"/>
      <c r="L35" s="1295"/>
    </row>
    <row r="36" spans="1:12">
      <c r="A36" s="1288">
        <v>15</v>
      </c>
      <c r="B36" s="1390" t="s">
        <v>4159</v>
      </c>
      <c r="C36" s="2907">
        <v>6812</v>
      </c>
      <c r="D36" s="2908">
        <v>28</v>
      </c>
      <c r="E36" s="2909">
        <v>18</v>
      </c>
      <c r="F36" s="2907">
        <v>5302</v>
      </c>
      <c r="G36" s="2907">
        <v>613</v>
      </c>
      <c r="H36" s="3870">
        <v>897</v>
      </c>
      <c r="I36" s="3879"/>
      <c r="J36" s="1391"/>
      <c r="K36" s="1391"/>
      <c r="L36" s="1295"/>
    </row>
    <row r="37" spans="1:12">
      <c r="A37" s="1288">
        <v>16</v>
      </c>
      <c r="B37" s="1390" t="s">
        <v>4160</v>
      </c>
      <c r="C37" s="2907">
        <f>SUM(C34:C36)</f>
        <v>18656</v>
      </c>
      <c r="D37" s="2910"/>
      <c r="E37" s="2911"/>
      <c r="F37" s="2907">
        <f>SUM(F34:F36)</f>
        <v>14422</v>
      </c>
      <c r="G37" s="2907">
        <f>SUM(G34:G36)</f>
        <v>1507</v>
      </c>
      <c r="H37" s="3877">
        <f>SUM(H34:I36)</f>
        <v>2727</v>
      </c>
      <c r="I37" s="3878"/>
      <c r="J37" s="1391">
        <f>SUM(J34:J36)</f>
        <v>0</v>
      </c>
      <c r="K37" s="1391">
        <f>SUM(K34:K36)</f>
        <v>0</v>
      </c>
      <c r="L37" s="1305"/>
    </row>
    <row r="38" spans="1:12" ht="15.75" customHeight="1">
      <c r="A38" s="1306">
        <v>17</v>
      </c>
      <c r="B38" s="1376" t="s">
        <v>4161</v>
      </c>
      <c r="C38" s="1408"/>
      <c r="D38" s="1394"/>
      <c r="E38" s="1307"/>
      <c r="F38" s="1408"/>
      <c r="G38" s="1408"/>
      <c r="H38" s="3868"/>
      <c r="I38" s="3869"/>
      <c r="J38" s="1408"/>
      <c r="K38" s="1408"/>
      <c r="L38" s="1409"/>
    </row>
    <row r="39" spans="1:12" ht="15.75" customHeight="1">
      <c r="A39" s="1410"/>
      <c r="B39" s="1377" t="s">
        <v>4162</v>
      </c>
      <c r="C39" s="2906">
        <f>C25+C29+C33+C37</f>
        <v>75880</v>
      </c>
      <c r="D39" s="1412"/>
      <c r="E39" s="1413"/>
      <c r="F39" s="2906">
        <f>F25+F29+F33+F37</f>
        <v>58885</v>
      </c>
      <c r="G39" s="2906">
        <f>G25+G29+G33+G37</f>
        <v>6015</v>
      </c>
      <c r="H39" s="3870">
        <f>H25+H29+H33+H37</f>
        <v>10980</v>
      </c>
      <c r="I39" s="3871"/>
      <c r="J39" s="1411">
        <f>J25+J29+J33+J37</f>
        <v>0</v>
      </c>
      <c r="K39" s="1411">
        <f>K25+K29+K33+K37</f>
        <v>0</v>
      </c>
      <c r="L39" s="1302"/>
    </row>
    <row r="40" spans="1:12" ht="15.75" customHeight="1">
      <c r="A40" s="1306"/>
      <c r="B40" s="1376"/>
      <c r="C40" s="1408"/>
      <c r="D40" s="1414"/>
      <c r="E40" s="1415"/>
      <c r="F40" s="1308"/>
      <c r="G40" s="1308"/>
      <c r="H40" s="3872"/>
      <c r="I40" s="3869"/>
      <c r="J40" s="1416"/>
      <c r="K40" s="1416"/>
      <c r="L40" s="1409"/>
    </row>
    <row r="41" spans="1:12" ht="15.75" customHeight="1">
      <c r="A41" s="1417"/>
      <c r="B41" s="1397"/>
      <c r="C41" s="1418"/>
      <c r="D41" s="1398"/>
      <c r="E41" s="1419"/>
      <c r="F41" s="1420"/>
      <c r="G41" s="1420"/>
      <c r="H41" s="3873"/>
      <c r="I41" s="3874"/>
      <c r="J41" s="1421"/>
      <c r="K41" s="1421"/>
      <c r="L41" s="1422"/>
    </row>
    <row r="42" spans="1:12" ht="15.75" customHeight="1" thickBot="1">
      <c r="A42" s="1423"/>
      <c r="B42" s="1401"/>
      <c r="C42" s="1424"/>
      <c r="D42" s="1401"/>
      <c r="E42" s="1425"/>
      <c r="F42" s="1426"/>
      <c r="G42" s="1426"/>
      <c r="H42" s="3875"/>
      <c r="I42" s="3876"/>
      <c r="J42" s="1426"/>
      <c r="K42" s="1426"/>
      <c r="L42" s="1427"/>
    </row>
    <row r="43" spans="1:12" ht="15.75" thickTop="1">
      <c r="A43" s="771"/>
      <c r="B43" s="771"/>
      <c r="C43" s="771"/>
      <c r="D43" s="771"/>
      <c r="E43" s="771"/>
      <c r="F43" s="771"/>
      <c r="G43" s="771"/>
      <c r="H43" s="771"/>
      <c r="I43" s="931"/>
      <c r="J43" s="931"/>
      <c r="K43" s="931"/>
      <c r="L43" s="931"/>
    </row>
    <row r="44" spans="1:12">
      <c r="A44" s="17" t="s">
        <v>4656</v>
      </c>
      <c r="B44" s="17"/>
      <c r="C44" s="17"/>
      <c r="D44" s="17"/>
      <c r="E44" s="17"/>
      <c r="F44" s="17"/>
      <c r="G44" s="17"/>
      <c r="H44" s="17"/>
      <c r="I44" s="17"/>
      <c r="J44" s="17"/>
      <c r="K44" s="17"/>
      <c r="L44" s="17"/>
    </row>
    <row r="45" spans="1:12">
      <c r="A45" s="69" t="s">
        <v>4163</v>
      </c>
      <c r="B45" s="69"/>
      <c r="C45" s="69"/>
      <c r="D45" s="69"/>
      <c r="E45" s="69"/>
      <c r="F45" s="69"/>
      <c r="G45" s="69"/>
      <c r="H45" s="69"/>
      <c r="I45" s="69"/>
      <c r="J45" s="69"/>
      <c r="K45" s="69"/>
      <c r="L45" s="69"/>
    </row>
  </sheetData>
  <mergeCells count="31">
    <mergeCell ref="H25:I25"/>
    <mergeCell ref="I2:J2"/>
    <mergeCell ref="K2:L2"/>
    <mergeCell ref="I3:J3"/>
    <mergeCell ref="K3:L3"/>
    <mergeCell ref="H18:I18"/>
    <mergeCell ref="H19:I19"/>
    <mergeCell ref="H20:I20"/>
    <mergeCell ref="H21:I21"/>
    <mergeCell ref="H22:I22"/>
    <mergeCell ref="H23:I23"/>
    <mergeCell ref="H24:I24"/>
    <mergeCell ref="I4:J4"/>
    <mergeCell ref="K4:L4"/>
    <mergeCell ref="H37:I37"/>
    <mergeCell ref="H26:I26"/>
    <mergeCell ref="H27:I27"/>
    <mergeCell ref="H28:I28"/>
    <mergeCell ref="H29:I29"/>
    <mergeCell ref="H30:I30"/>
    <mergeCell ref="H31:I31"/>
    <mergeCell ref="H32:I32"/>
    <mergeCell ref="H33:I33"/>
    <mergeCell ref="H34:I34"/>
    <mergeCell ref="H35:I35"/>
    <mergeCell ref="H36:I36"/>
    <mergeCell ref="H38:I38"/>
    <mergeCell ref="H39:I39"/>
    <mergeCell ref="H40:I40"/>
    <mergeCell ref="H41:I41"/>
    <mergeCell ref="H42:I42"/>
  </mergeCells>
  <pageMargins left="0.7" right="0.7" top="0.75" bottom="0.75" header="0.3" footer="0.3"/>
  <pageSetup scale="58"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46"/>
  <sheetViews>
    <sheetView view="pageBreakPreview" zoomScale="80" zoomScaleNormal="100" zoomScaleSheetLayoutView="80" workbookViewId="0">
      <selection activeCell="B106" sqref="B106"/>
    </sheetView>
  </sheetViews>
  <sheetFormatPr defaultRowHeight="15"/>
  <cols>
    <col min="1" max="1" width="4" customWidth="1"/>
    <col min="2" max="2" width="16.109375" customWidth="1"/>
    <col min="3" max="3" width="12.21875" customWidth="1"/>
    <col min="4" max="5" width="7.109375" customWidth="1"/>
    <col min="6" max="7" width="12.21875" customWidth="1"/>
    <col min="8" max="9" width="8.33203125" customWidth="1"/>
    <col min="10" max="10" width="12.21875" customWidth="1"/>
    <col min="11" max="11" width="14.5546875" customWidth="1"/>
    <col min="12" max="12" width="8.33203125" customWidth="1"/>
  </cols>
  <sheetData>
    <row r="1" spans="1:12" ht="15.75" thickBot="1">
      <c r="A1" s="796"/>
    </row>
    <row r="2" spans="1:12" ht="15.75" thickTop="1">
      <c r="A2" s="1263" t="s">
        <v>3272</v>
      </c>
      <c r="B2" s="1265"/>
      <c r="C2" s="1265"/>
      <c r="D2" s="1265"/>
      <c r="E2" s="1264"/>
      <c r="F2" s="1265" t="s">
        <v>3273</v>
      </c>
      <c r="G2" s="1265"/>
      <c r="H2" s="1265"/>
      <c r="I2" s="3880" t="s">
        <v>1787</v>
      </c>
      <c r="J2" s="3881"/>
      <c r="K2" s="3880" t="s">
        <v>4104</v>
      </c>
      <c r="L2" s="3882"/>
    </row>
    <row r="3" spans="1:12">
      <c r="A3" s="1269" t="str">
        <f>'Data Sheet'!$C$25</f>
        <v xml:space="preserve">Niagara Mohawk Power Corporation </v>
      </c>
      <c r="B3" s="771"/>
      <c r="C3" s="771"/>
      <c r="D3" s="771"/>
      <c r="E3" s="81"/>
      <c r="F3" s="771" t="s">
        <v>3274</v>
      </c>
      <c r="G3" s="771"/>
      <c r="H3" s="771"/>
      <c r="I3" s="3852" t="s">
        <v>3292</v>
      </c>
      <c r="J3" s="3682"/>
      <c r="K3" s="3852"/>
      <c r="L3" s="3883"/>
    </row>
    <row r="4" spans="1:12">
      <c r="A4" s="1271" t="s">
        <v>3275</v>
      </c>
      <c r="B4" s="771"/>
      <c r="C4" s="771"/>
      <c r="D4" s="771"/>
      <c r="E4" s="81"/>
      <c r="F4" s="771" t="s">
        <v>3276</v>
      </c>
      <c r="G4" s="771"/>
      <c r="H4" s="771"/>
      <c r="I4" s="3854" t="str">
        <f>'Data Sheet'!$C$40</f>
        <v>April 12, 2018</v>
      </c>
      <c r="J4" s="3889"/>
      <c r="K4" s="3854" t="str">
        <f>'Data Sheet'!$C$38</f>
        <v>December 31, 2017</v>
      </c>
      <c r="L4" s="3855" t="str">
        <f>'Data Sheet'!$C$40</f>
        <v>April 12, 2018</v>
      </c>
    </row>
    <row r="5" spans="1:12">
      <c r="A5" s="1273" t="s">
        <v>4164</v>
      </c>
      <c r="B5" s="1379"/>
      <c r="C5" s="1379"/>
      <c r="D5" s="1379"/>
      <c r="E5" s="212"/>
      <c r="F5" s="212"/>
      <c r="G5" s="212"/>
      <c r="H5" s="212"/>
      <c r="I5" s="212"/>
      <c r="J5" s="212"/>
      <c r="K5" s="212"/>
      <c r="L5" s="1274"/>
    </row>
    <row r="6" spans="1:12">
      <c r="A6" s="1278" t="s">
        <v>4165</v>
      </c>
      <c r="B6" s="1279"/>
      <c r="C6" s="1279"/>
      <c r="D6" s="1279"/>
      <c r="E6" s="1279"/>
      <c r="F6" s="771"/>
      <c r="G6" s="771"/>
      <c r="H6" s="771"/>
      <c r="I6" s="771"/>
      <c r="J6" s="771"/>
      <c r="K6" s="88"/>
      <c r="L6" s="1270"/>
    </row>
    <row r="7" spans="1:12">
      <c r="A7" s="1278" t="s">
        <v>4134</v>
      </c>
      <c r="B7" s="1279"/>
      <c r="C7" s="1279"/>
      <c r="D7" s="1279"/>
      <c r="E7" s="1279"/>
      <c r="F7" s="771"/>
      <c r="G7" s="771"/>
      <c r="H7" s="771"/>
      <c r="I7" s="771"/>
      <c r="J7" s="771"/>
      <c r="K7" s="771"/>
      <c r="L7" s="1270"/>
    </row>
    <row r="8" spans="1:12">
      <c r="A8" s="1278" t="s">
        <v>4135</v>
      </c>
      <c r="B8" s="1279"/>
      <c r="C8" s="1279"/>
      <c r="D8" s="1279"/>
      <c r="E8" s="1279"/>
      <c r="F8" s="1279"/>
      <c r="G8" s="1279"/>
      <c r="H8" s="1279"/>
      <c r="I8" s="1279"/>
      <c r="J8" s="1279"/>
      <c r="K8" s="1279"/>
      <c r="L8" s="1280"/>
    </row>
    <row r="9" spans="1:12">
      <c r="A9" s="1278" t="s">
        <v>4166</v>
      </c>
      <c r="B9" s="1279"/>
      <c r="C9" s="1279"/>
      <c r="D9" s="1279"/>
      <c r="E9" s="1279"/>
      <c r="F9" s="1279"/>
      <c r="G9" s="1279"/>
      <c r="H9" s="1279"/>
      <c r="I9" s="1279"/>
      <c r="J9" s="1279"/>
      <c r="K9" s="1279"/>
      <c r="L9" s="1280"/>
    </row>
    <row r="10" spans="1:12">
      <c r="A10" s="1278" t="s">
        <v>4167</v>
      </c>
      <c r="B10" s="1279"/>
      <c r="C10" s="1279"/>
      <c r="D10" s="1279"/>
      <c r="E10" s="1279"/>
      <c r="F10" s="1279"/>
      <c r="G10" s="1279"/>
      <c r="H10" s="1279"/>
      <c r="I10" s="1279"/>
      <c r="J10" s="1279"/>
      <c r="K10" s="1279"/>
      <c r="L10" s="1280"/>
    </row>
    <row r="11" spans="1:12">
      <c r="A11" s="1278" t="s">
        <v>4168</v>
      </c>
      <c r="B11" s="1279"/>
      <c r="C11" s="1279"/>
      <c r="D11" s="1279"/>
      <c r="E11" s="1279"/>
      <c r="F11" s="1279"/>
      <c r="G11" s="1279"/>
      <c r="H11" s="1279"/>
      <c r="I11" s="1279"/>
      <c r="J11" s="1279"/>
      <c r="K11" s="1279"/>
      <c r="L11" s="1280"/>
    </row>
    <row r="12" spans="1:12">
      <c r="A12" s="1278" t="s">
        <v>4169</v>
      </c>
      <c r="B12" s="1279"/>
      <c r="C12" s="1279"/>
      <c r="D12" s="1279"/>
      <c r="E12" s="1279"/>
      <c r="F12" s="1279"/>
      <c r="G12" s="1279"/>
      <c r="H12" s="1279"/>
      <c r="I12" s="1279"/>
      <c r="J12" s="1279"/>
      <c r="K12" s="1279"/>
      <c r="L12" s="1280"/>
    </row>
    <row r="13" spans="1:12">
      <c r="A13" s="1278"/>
      <c r="B13" s="1279"/>
      <c r="C13" s="1279"/>
      <c r="D13" s="1279"/>
      <c r="E13" s="1279"/>
      <c r="F13" s="1279"/>
      <c r="G13" s="1279"/>
      <c r="H13" s="1279"/>
      <c r="I13" s="1279"/>
      <c r="J13" s="1279"/>
      <c r="K13" s="1279"/>
      <c r="L13" s="1280"/>
    </row>
    <row r="14" spans="1:12">
      <c r="A14" s="1278"/>
      <c r="B14" s="1279"/>
      <c r="C14" s="1279"/>
      <c r="D14" s="1279"/>
      <c r="E14" s="1279"/>
      <c r="F14" s="1279"/>
      <c r="G14" s="1279"/>
      <c r="H14" s="1279"/>
      <c r="I14" s="1279"/>
      <c r="J14" s="1279"/>
      <c r="K14" s="1279"/>
      <c r="L14" s="1280"/>
    </row>
    <row r="15" spans="1:12">
      <c r="A15" s="1278"/>
      <c r="B15" s="1279"/>
      <c r="C15" s="1279"/>
      <c r="D15" s="1279"/>
      <c r="E15" s="1279"/>
      <c r="F15" s="1279"/>
      <c r="G15" s="1279"/>
      <c r="H15" s="1279"/>
      <c r="I15" s="1279"/>
      <c r="J15" s="1279"/>
      <c r="K15" s="1279"/>
      <c r="L15" s="1280"/>
    </row>
    <row r="16" spans="1:12">
      <c r="A16" s="1278"/>
      <c r="B16" s="1279"/>
      <c r="C16" s="1279"/>
      <c r="D16" s="1279"/>
      <c r="E16" s="1279"/>
      <c r="F16" s="1279"/>
      <c r="G16" s="1279"/>
      <c r="H16" s="1279"/>
      <c r="I16" s="1279"/>
      <c r="J16" s="1279"/>
      <c r="K16" s="1279"/>
      <c r="L16" s="1280"/>
    </row>
    <row r="17" spans="1:12">
      <c r="A17" s="1278"/>
      <c r="B17" s="1279"/>
      <c r="C17" s="1279"/>
      <c r="D17" s="1279"/>
      <c r="E17" s="1279"/>
      <c r="F17" s="1279"/>
      <c r="G17" s="1279"/>
      <c r="H17" s="1279"/>
      <c r="I17" s="1279"/>
      <c r="J17" s="1279"/>
      <c r="K17" s="1279"/>
      <c r="L17" s="1280"/>
    </row>
    <row r="18" spans="1:12">
      <c r="A18" s="1403" t="s">
        <v>4139</v>
      </c>
      <c r="B18" s="1404"/>
      <c r="C18" s="1404"/>
      <c r="D18" s="1404"/>
      <c r="E18" s="1404"/>
      <c r="F18" s="1404"/>
      <c r="G18" s="1404"/>
      <c r="H18" s="1404"/>
      <c r="I18" s="1404"/>
      <c r="J18" s="1404"/>
      <c r="K18" s="1404"/>
      <c r="L18" s="1405"/>
    </row>
    <row r="19" spans="1:12" ht="20.85" customHeight="1">
      <c r="A19" s="1281" t="s">
        <v>1714</v>
      </c>
      <c r="B19" s="614"/>
      <c r="C19" s="597" t="s">
        <v>4140</v>
      </c>
      <c r="D19" s="512" t="s">
        <v>4141</v>
      </c>
      <c r="E19" s="1388" t="s">
        <v>4142</v>
      </c>
      <c r="F19" s="1321" t="s">
        <v>4170</v>
      </c>
      <c r="G19" s="1321" t="s">
        <v>4171</v>
      </c>
      <c r="H19" s="3863" t="s">
        <v>4172</v>
      </c>
      <c r="I19" s="3884"/>
      <c r="J19" s="1321" t="s">
        <v>4173</v>
      </c>
      <c r="K19" s="1321" t="s">
        <v>4149</v>
      </c>
      <c r="L19" s="1375" t="s">
        <v>2319</v>
      </c>
    </row>
    <row r="20" spans="1:12">
      <c r="A20" s="1285" t="s">
        <v>1717</v>
      </c>
      <c r="B20" s="1366" t="s">
        <v>2573</v>
      </c>
      <c r="C20" s="598" t="s">
        <v>4147</v>
      </c>
      <c r="D20" s="273" t="s">
        <v>3578</v>
      </c>
      <c r="E20" s="1366" t="s">
        <v>3578</v>
      </c>
      <c r="F20" s="1296" t="s">
        <v>4174</v>
      </c>
      <c r="G20" s="1296" t="s">
        <v>4174</v>
      </c>
      <c r="H20" s="3865" t="s">
        <v>4175</v>
      </c>
      <c r="I20" s="3874"/>
      <c r="J20" s="1296" t="s">
        <v>4155</v>
      </c>
      <c r="K20" s="1296" t="s">
        <v>4176</v>
      </c>
      <c r="L20" s="1286" t="s">
        <v>4177</v>
      </c>
    </row>
    <row r="21" spans="1:12">
      <c r="A21" s="1285"/>
      <c r="B21" s="1366"/>
      <c r="C21" s="598"/>
      <c r="D21" s="273" t="s">
        <v>3356</v>
      </c>
      <c r="E21" s="1366" t="s">
        <v>3356</v>
      </c>
      <c r="F21" s="1296"/>
      <c r="G21" s="1296"/>
      <c r="H21" s="3865"/>
      <c r="I21" s="3874"/>
      <c r="J21" s="1296" t="s">
        <v>4177</v>
      </c>
      <c r="K21" s="1296"/>
      <c r="L21" s="1286"/>
    </row>
    <row r="22" spans="1:12">
      <c r="A22" s="1287"/>
      <c r="B22" s="1389" t="s">
        <v>3005</v>
      </c>
      <c r="C22" s="1296" t="s">
        <v>3006</v>
      </c>
      <c r="D22" s="1296" t="s">
        <v>3007</v>
      </c>
      <c r="E22" s="1296" t="s">
        <v>3008</v>
      </c>
      <c r="F22" s="1296" t="s">
        <v>2334</v>
      </c>
      <c r="G22" s="1296" t="s">
        <v>2335</v>
      </c>
      <c r="H22" s="3885" t="s">
        <v>2336</v>
      </c>
      <c r="I22" s="3886"/>
      <c r="J22" s="1296" t="s">
        <v>2337</v>
      </c>
      <c r="K22" s="1296" t="s">
        <v>2338</v>
      </c>
      <c r="L22" s="1286" t="s">
        <v>2339</v>
      </c>
    </row>
    <row r="23" spans="1:12">
      <c r="A23" s="1288">
        <v>1</v>
      </c>
      <c r="B23" s="1390" t="s">
        <v>2580</v>
      </c>
      <c r="C23" s="1391"/>
      <c r="D23" s="1392"/>
      <c r="E23" s="1289"/>
      <c r="F23" s="1391"/>
      <c r="G23" s="1391"/>
      <c r="H23" s="3894"/>
      <c r="I23" s="3895"/>
      <c r="J23" s="1391"/>
      <c r="K23" s="1391"/>
      <c r="L23" s="1291"/>
    </row>
    <row r="24" spans="1:12">
      <c r="A24" s="1288">
        <v>2</v>
      </c>
      <c r="B24" s="1390" t="s">
        <v>2581</v>
      </c>
      <c r="C24" s="1391"/>
      <c r="D24" s="1392"/>
      <c r="E24" s="1289"/>
      <c r="F24" s="1391"/>
      <c r="G24" s="1391"/>
      <c r="H24" s="3891"/>
      <c r="I24" s="3892"/>
      <c r="J24" s="1391"/>
      <c r="K24" s="1391"/>
      <c r="L24" s="1293"/>
    </row>
    <row r="25" spans="1:12">
      <c r="A25" s="1288">
        <v>3</v>
      </c>
      <c r="B25" s="1390" t="s">
        <v>2582</v>
      </c>
      <c r="C25" s="1391"/>
      <c r="D25" s="1392"/>
      <c r="E25" s="1289"/>
      <c r="F25" s="1391"/>
      <c r="G25" s="1391"/>
      <c r="H25" s="3891"/>
      <c r="I25" s="3892"/>
      <c r="J25" s="1391"/>
      <c r="K25" s="1391"/>
      <c r="L25" s="1295"/>
    </row>
    <row r="26" spans="1:12">
      <c r="A26" s="1288">
        <v>4</v>
      </c>
      <c r="B26" s="1390" t="s">
        <v>4156</v>
      </c>
      <c r="C26" s="1391">
        <f>SUM(C23:C25)</f>
        <v>0</v>
      </c>
      <c r="D26" s="1406"/>
      <c r="E26" s="1407"/>
      <c r="F26" s="1391">
        <f>SUM(F23:F25)</f>
        <v>0</v>
      </c>
      <c r="G26" s="1391">
        <f>SUM(G23:G25)</f>
        <v>0</v>
      </c>
      <c r="H26" s="3891">
        <f>SUM(H23:I25)</f>
        <v>0</v>
      </c>
      <c r="I26" s="3892"/>
      <c r="J26" s="1391">
        <f>SUM(J23:J25)</f>
        <v>0</v>
      </c>
      <c r="K26" s="1391">
        <f>SUM(K23:K25)</f>
        <v>0</v>
      </c>
      <c r="L26" s="1295"/>
    </row>
    <row r="27" spans="1:12">
      <c r="A27" s="1288">
        <v>5</v>
      </c>
      <c r="B27" s="1390" t="s">
        <v>2583</v>
      </c>
      <c r="C27" s="1391"/>
      <c r="D27" s="1392"/>
      <c r="E27" s="1289"/>
      <c r="F27" s="1391"/>
      <c r="G27" s="1391"/>
      <c r="H27" s="3891"/>
      <c r="I27" s="3892"/>
      <c r="J27" s="1391"/>
      <c r="K27" s="1391"/>
      <c r="L27" s="1295"/>
    </row>
    <row r="28" spans="1:12">
      <c r="A28" s="1288">
        <v>6</v>
      </c>
      <c r="B28" s="1390" t="s">
        <v>2584</v>
      </c>
      <c r="C28" s="1391"/>
      <c r="D28" s="1392"/>
      <c r="E28" s="1289"/>
      <c r="F28" s="1391"/>
      <c r="G28" s="1391"/>
      <c r="H28" s="3891"/>
      <c r="I28" s="3892"/>
      <c r="J28" s="1391"/>
      <c r="K28" s="1391"/>
      <c r="L28" s="1299"/>
    </row>
    <row r="29" spans="1:12">
      <c r="A29" s="1288">
        <v>7</v>
      </c>
      <c r="B29" s="1390" t="s">
        <v>2585</v>
      </c>
      <c r="C29" s="1391"/>
      <c r="D29" s="1392"/>
      <c r="E29" s="1289"/>
      <c r="F29" s="1391"/>
      <c r="G29" s="1391"/>
      <c r="H29" s="3890"/>
      <c r="I29" s="3893"/>
      <c r="J29" s="1391"/>
      <c r="K29" s="1391"/>
      <c r="L29" s="1302"/>
    </row>
    <row r="30" spans="1:12">
      <c r="A30" s="1288">
        <v>8</v>
      </c>
      <c r="B30" s="1390" t="s">
        <v>4157</v>
      </c>
      <c r="C30" s="1391">
        <f>SUM(C27:C29)</f>
        <v>0</v>
      </c>
      <c r="D30" s="1406"/>
      <c r="E30" s="1407"/>
      <c r="F30" s="1391">
        <f>SUM(F27:F29)</f>
        <v>0</v>
      </c>
      <c r="G30" s="1391">
        <f>SUM(G27:G29)</f>
        <v>0</v>
      </c>
      <c r="H30" s="3891">
        <f>SUM(H27:I29)</f>
        <v>0</v>
      </c>
      <c r="I30" s="3892"/>
      <c r="J30" s="1391">
        <f>SUM(J27:J29)</f>
        <v>0</v>
      </c>
      <c r="K30" s="1391">
        <f>SUM(K27:K29)</f>
        <v>0</v>
      </c>
      <c r="L30" s="1293"/>
    </row>
    <row r="31" spans="1:12">
      <c r="A31" s="1288">
        <v>9</v>
      </c>
      <c r="B31" s="1390" t="s">
        <v>2586</v>
      </c>
      <c r="C31" s="1391"/>
      <c r="D31" s="1392"/>
      <c r="E31" s="1289"/>
      <c r="F31" s="1391"/>
      <c r="G31" s="1391"/>
      <c r="H31" s="3891"/>
      <c r="I31" s="3892"/>
      <c r="J31" s="1391"/>
      <c r="K31" s="1391"/>
      <c r="L31" s="1295"/>
    </row>
    <row r="32" spans="1:12">
      <c r="A32" s="1288">
        <v>10</v>
      </c>
      <c r="B32" s="1390" t="s">
        <v>2587</v>
      </c>
      <c r="C32" s="1391"/>
      <c r="D32" s="1392"/>
      <c r="E32" s="1289"/>
      <c r="F32" s="1391"/>
      <c r="G32" s="1391"/>
      <c r="H32" s="3891"/>
      <c r="I32" s="3892"/>
      <c r="J32" s="1391"/>
      <c r="K32" s="1391"/>
      <c r="L32" s="1295"/>
    </row>
    <row r="33" spans="1:12">
      <c r="A33" s="1288">
        <v>11</v>
      </c>
      <c r="B33" s="1390" t="s">
        <v>1184</v>
      </c>
      <c r="C33" s="1391"/>
      <c r="D33" s="1392"/>
      <c r="E33" s="1289"/>
      <c r="F33" s="1391"/>
      <c r="G33" s="1391"/>
      <c r="H33" s="3891"/>
      <c r="I33" s="3892"/>
      <c r="J33" s="1391"/>
      <c r="K33" s="1391"/>
      <c r="L33" s="1295"/>
    </row>
    <row r="34" spans="1:12">
      <c r="A34" s="1288">
        <v>12</v>
      </c>
      <c r="B34" s="1390" t="s">
        <v>4158</v>
      </c>
      <c r="C34" s="1391">
        <f>SUM(C31:C33)</f>
        <v>0</v>
      </c>
      <c r="D34" s="1406"/>
      <c r="E34" s="1407"/>
      <c r="F34" s="1391">
        <f>SUM(F31:F33)</f>
        <v>0</v>
      </c>
      <c r="G34" s="1391">
        <f>SUM(G31:G33)</f>
        <v>0</v>
      </c>
      <c r="H34" s="3891">
        <f>SUM(H31:I33)</f>
        <v>0</v>
      </c>
      <c r="I34" s="3892"/>
      <c r="J34" s="1391">
        <f>SUM(J31:J33)</f>
        <v>0</v>
      </c>
      <c r="K34" s="1391">
        <f>SUM(K31:K33)</f>
        <v>0</v>
      </c>
      <c r="L34" s="1295"/>
    </row>
    <row r="35" spans="1:12">
      <c r="A35" s="1288">
        <v>13</v>
      </c>
      <c r="B35" s="1390" t="s">
        <v>1185</v>
      </c>
      <c r="C35" s="1391"/>
      <c r="D35" s="1392"/>
      <c r="E35" s="1289"/>
      <c r="F35" s="1391"/>
      <c r="G35" s="1391"/>
      <c r="H35" s="3891"/>
      <c r="I35" s="3892"/>
      <c r="J35" s="1391"/>
      <c r="K35" s="1391"/>
      <c r="L35" s="1295"/>
    </row>
    <row r="36" spans="1:12">
      <c r="A36" s="1288">
        <v>14</v>
      </c>
      <c r="B36" s="1390" t="s">
        <v>1186</v>
      </c>
      <c r="C36" s="1391"/>
      <c r="D36" s="1392"/>
      <c r="E36" s="1289"/>
      <c r="F36" s="1391"/>
      <c r="G36" s="1391"/>
      <c r="H36" s="3891"/>
      <c r="I36" s="3892"/>
      <c r="J36" s="1391"/>
      <c r="K36" s="1391"/>
      <c r="L36" s="1295"/>
    </row>
    <row r="37" spans="1:12">
      <c r="A37" s="1288">
        <v>15</v>
      </c>
      <c r="B37" s="1390" t="s">
        <v>4159</v>
      </c>
      <c r="C37" s="1391"/>
      <c r="D37" s="1392"/>
      <c r="E37" s="1289"/>
      <c r="F37" s="1391"/>
      <c r="G37" s="1391"/>
      <c r="H37" s="3891"/>
      <c r="I37" s="3892"/>
      <c r="J37" s="1391"/>
      <c r="K37" s="1391"/>
      <c r="L37" s="1295"/>
    </row>
    <row r="38" spans="1:12">
      <c r="A38" s="1288">
        <v>16</v>
      </c>
      <c r="B38" s="1390" t="s">
        <v>4160</v>
      </c>
      <c r="C38" s="1391">
        <f>SUM(C35:C37)</f>
        <v>0</v>
      </c>
      <c r="D38" s="1406"/>
      <c r="E38" s="1407"/>
      <c r="F38" s="1391">
        <f>SUM(F35:F37)</f>
        <v>0</v>
      </c>
      <c r="G38" s="1391">
        <f>SUM(G35:G37)</f>
        <v>0</v>
      </c>
      <c r="H38" s="3891">
        <f>SUM(H35:I37)</f>
        <v>0</v>
      </c>
      <c r="I38" s="3892"/>
      <c r="J38" s="1391">
        <f>SUM(J35:J37)</f>
        <v>0</v>
      </c>
      <c r="K38" s="1391">
        <f>SUM(K35:K37)</f>
        <v>0</v>
      </c>
      <c r="L38" s="1305"/>
    </row>
    <row r="39" spans="1:12" ht="15.75" customHeight="1">
      <c r="A39" s="1306">
        <v>17</v>
      </c>
      <c r="B39" s="1376" t="s">
        <v>4161</v>
      </c>
      <c r="C39" s="1408"/>
      <c r="D39" s="1394"/>
      <c r="E39" s="1307"/>
      <c r="F39" s="1408"/>
      <c r="G39" s="1408"/>
      <c r="H39" s="3868"/>
      <c r="I39" s="3869"/>
      <c r="J39" s="1408"/>
      <c r="K39" s="1408"/>
      <c r="L39" s="1409"/>
    </row>
    <row r="40" spans="1:12" ht="15.75" customHeight="1">
      <c r="A40" s="1410"/>
      <c r="B40" s="1377" t="s">
        <v>4162</v>
      </c>
      <c r="C40" s="1411">
        <f>C26+C30+C34+C38</f>
        <v>0</v>
      </c>
      <c r="D40" s="1412"/>
      <c r="E40" s="1413"/>
      <c r="F40" s="1411">
        <f>F26+F30+F34+F38</f>
        <v>0</v>
      </c>
      <c r="G40" s="1411">
        <f>G26+G30+G34+G38</f>
        <v>0</v>
      </c>
      <c r="H40" s="3890">
        <v>0</v>
      </c>
      <c r="I40" s="3886"/>
      <c r="J40" s="1411">
        <f>J26+J30+J34+J38</f>
        <v>0</v>
      </c>
      <c r="K40" s="1411">
        <f>K26+K30+K34+K38</f>
        <v>0</v>
      </c>
      <c r="L40" s="1302"/>
    </row>
    <row r="41" spans="1:12" ht="15.75" customHeight="1">
      <c r="A41" s="1306"/>
      <c r="B41" s="1376"/>
      <c r="C41" s="1408"/>
      <c r="D41" s="1414"/>
      <c r="E41" s="1415"/>
      <c r="F41" s="1308"/>
      <c r="G41" s="1308"/>
      <c r="H41" s="3872"/>
      <c r="I41" s="3869"/>
      <c r="J41" s="1416"/>
      <c r="K41" s="1416"/>
      <c r="L41" s="1409"/>
    </row>
    <row r="42" spans="1:12" ht="15.75" customHeight="1">
      <c r="A42" s="1417"/>
      <c r="B42" s="1397"/>
      <c r="C42" s="1418"/>
      <c r="D42" s="1398"/>
      <c r="E42" s="1419"/>
      <c r="F42" s="1420"/>
      <c r="G42" s="1420"/>
      <c r="H42" s="3873"/>
      <c r="I42" s="3874"/>
      <c r="J42" s="1421"/>
      <c r="K42" s="1421"/>
      <c r="L42" s="1422"/>
    </row>
    <row r="43" spans="1:12" ht="15.75" customHeight="1" thickBot="1">
      <c r="A43" s="1423"/>
      <c r="B43" s="1401"/>
      <c r="C43" s="1424"/>
      <c r="D43" s="1401"/>
      <c r="E43" s="1425"/>
      <c r="F43" s="1426"/>
      <c r="G43" s="1426"/>
      <c r="H43" s="3875"/>
      <c r="I43" s="3876"/>
      <c r="J43" s="1426"/>
      <c r="K43" s="1426"/>
      <c r="L43" s="1427"/>
    </row>
    <row r="44" spans="1:12" ht="15.75" thickTop="1">
      <c r="A44" s="771"/>
      <c r="B44" s="771"/>
      <c r="C44" s="771"/>
      <c r="D44" s="771"/>
      <c r="E44" s="771"/>
      <c r="F44" s="771"/>
      <c r="G44" s="771"/>
      <c r="H44" s="771"/>
      <c r="I44" s="931"/>
      <c r="J44" s="931"/>
      <c r="K44" s="931"/>
      <c r="L44" s="931"/>
    </row>
    <row r="45" spans="1:12">
      <c r="A45" s="17" t="s">
        <v>4656</v>
      </c>
      <c r="B45" s="17"/>
      <c r="C45" s="17"/>
      <c r="D45" s="17"/>
      <c r="E45" s="17"/>
      <c r="F45" s="17"/>
      <c r="G45" s="17"/>
      <c r="H45" s="17"/>
      <c r="I45" s="17"/>
      <c r="J45" s="17"/>
      <c r="K45" s="17"/>
      <c r="L45" s="17"/>
    </row>
    <row r="46" spans="1:12">
      <c r="A46" s="69" t="s">
        <v>4178</v>
      </c>
      <c r="B46" s="69"/>
      <c r="C46" s="69"/>
      <c r="D46" s="69"/>
      <c r="E46" s="69"/>
      <c r="F46" s="69"/>
      <c r="G46" s="69"/>
      <c r="H46" s="69"/>
      <c r="I46" s="69"/>
      <c r="J46" s="69"/>
      <c r="K46" s="69"/>
      <c r="L46" s="69"/>
    </row>
  </sheetData>
  <mergeCells count="31">
    <mergeCell ref="H26:I26"/>
    <mergeCell ref="I2:J2"/>
    <mergeCell ref="K2:L2"/>
    <mergeCell ref="I3:J3"/>
    <mergeCell ref="K3:L3"/>
    <mergeCell ref="H19:I19"/>
    <mergeCell ref="H20:I20"/>
    <mergeCell ref="H21:I21"/>
    <mergeCell ref="H22:I22"/>
    <mergeCell ref="H23:I23"/>
    <mergeCell ref="H24:I24"/>
    <mergeCell ref="H25:I25"/>
    <mergeCell ref="I4:J4"/>
    <mergeCell ref="K4:L4"/>
    <mergeCell ref="H38:I38"/>
    <mergeCell ref="H27:I27"/>
    <mergeCell ref="H28:I28"/>
    <mergeCell ref="H29:I29"/>
    <mergeCell ref="H30:I30"/>
    <mergeCell ref="H31:I31"/>
    <mergeCell ref="H32:I32"/>
    <mergeCell ref="H33:I33"/>
    <mergeCell ref="H34:I34"/>
    <mergeCell ref="H35:I35"/>
    <mergeCell ref="H36:I36"/>
    <mergeCell ref="H37:I37"/>
    <mergeCell ref="H39:I39"/>
    <mergeCell ref="H40:I40"/>
    <mergeCell ref="H41:I41"/>
    <mergeCell ref="H42:I42"/>
    <mergeCell ref="H43:I43"/>
  </mergeCells>
  <pageMargins left="0.7" right="0.7" top="0.75" bottom="0.75" header="0.3" footer="0.3"/>
  <pageSetup scale="5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H59"/>
  <sheetViews>
    <sheetView defaultGridColor="0" colorId="22" zoomScaleNormal="100" workbookViewId="0">
      <selection activeCell="B10" sqref="B10:H10"/>
    </sheetView>
  </sheetViews>
  <sheetFormatPr defaultColWidth="9.6640625" defaultRowHeight="15"/>
  <cols>
    <col min="1" max="1" width="2.6640625" style="9" customWidth="1"/>
    <col min="2" max="2" width="33.6640625" style="9" customWidth="1"/>
    <col min="3" max="3" width="3.6640625" style="9" customWidth="1"/>
    <col min="4" max="4" width="2.6640625" style="9" customWidth="1"/>
    <col min="5" max="5" width="1.6640625" style="9" customWidth="1"/>
    <col min="6" max="6" width="13.6640625" style="9" customWidth="1"/>
    <col min="7" max="7" width="15.6640625" style="9" customWidth="1"/>
    <col min="8" max="8" width="17.33203125" style="9" customWidth="1"/>
    <col min="9" max="16384" width="9.6640625" style="9"/>
  </cols>
  <sheetData>
    <row r="1" spans="1:8">
      <c r="A1" s="778"/>
      <c r="B1" s="779" t="s">
        <v>1785</v>
      </c>
      <c r="C1" s="780" t="s">
        <v>1330</v>
      </c>
      <c r="D1" s="781"/>
      <c r="E1" s="781"/>
      <c r="F1" s="779"/>
      <c r="G1" s="781" t="s">
        <v>1787</v>
      </c>
      <c r="H1" s="3012" t="s">
        <v>1788</v>
      </c>
    </row>
    <row r="2" spans="1:8">
      <c r="A2" s="783"/>
      <c r="B2" s="784" t="str">
        <f>'Data Sheet'!$C$25</f>
        <v xml:space="preserve">Niagara Mohawk Power Corporation </v>
      </c>
      <c r="C2" s="414" t="s">
        <v>1331</v>
      </c>
      <c r="D2" s="9" t="s">
        <v>1332</v>
      </c>
      <c r="F2" s="784" t="s">
        <v>1333</v>
      </c>
      <c r="G2" s="785" t="s">
        <v>1790</v>
      </c>
      <c r="H2" s="786"/>
    </row>
    <row r="3" spans="1:8" ht="15" customHeight="1">
      <c r="A3" s="787"/>
      <c r="B3" s="446"/>
      <c r="C3" s="464" t="s">
        <v>1334</v>
      </c>
      <c r="D3" s="446" t="s">
        <v>1332</v>
      </c>
      <c r="E3" s="446"/>
      <c r="F3" s="788" t="s">
        <v>1335</v>
      </c>
      <c r="G3" s="641" t="str">
        <f>'Data Sheet'!$C$40</f>
        <v>April 12, 2018</v>
      </c>
      <c r="H3" s="1212" t="str">
        <f>'Data Sheet'!$C$38</f>
        <v>December 31, 2017</v>
      </c>
    </row>
    <row r="4" spans="1:8" ht="15" customHeight="1">
      <c r="A4" s="789" t="s">
        <v>1336</v>
      </c>
      <c r="B4" s="790"/>
      <c r="C4" s="790"/>
      <c r="D4" s="790"/>
      <c r="E4" s="790"/>
      <c r="F4" s="790"/>
      <c r="G4" s="790"/>
      <c r="H4" s="791"/>
    </row>
    <row r="5" spans="1:8">
      <c r="A5" s="783"/>
      <c r="B5" s="3601" t="s">
        <v>117</v>
      </c>
      <c r="C5" s="3605"/>
      <c r="D5" s="3605"/>
      <c r="E5" s="3605"/>
      <c r="F5" s="3605"/>
      <c r="G5" s="3605"/>
      <c r="H5" s="3606"/>
    </row>
    <row r="6" spans="1:8">
      <c r="A6" s="783"/>
      <c r="B6" s="3607"/>
      <c r="C6" s="3607"/>
      <c r="D6" s="3607"/>
      <c r="E6" s="3607"/>
      <c r="F6" s="3607"/>
      <c r="G6" s="3607"/>
      <c r="H6" s="3608"/>
    </row>
    <row r="7" spans="1:8">
      <c r="A7" s="783"/>
      <c r="B7" s="3607"/>
      <c r="C7" s="3607"/>
      <c r="D7" s="3607"/>
      <c r="E7" s="3607"/>
      <c r="F7" s="3607"/>
      <c r="G7" s="3607"/>
      <c r="H7" s="3608"/>
    </row>
    <row r="8" spans="1:8">
      <c r="A8" s="783"/>
      <c r="B8" s="794"/>
      <c r="C8" s="794"/>
      <c r="D8" s="794"/>
      <c r="E8" s="794"/>
      <c r="F8" s="794"/>
      <c r="G8" s="794"/>
      <c r="H8" s="793"/>
    </row>
    <row r="9" spans="1:8">
      <c r="A9" s="783"/>
      <c r="B9" s="3611" t="s">
        <v>6359</v>
      </c>
      <c r="C9" s="3612"/>
      <c r="D9" s="3612"/>
      <c r="E9" s="3612"/>
      <c r="F9" s="3612"/>
      <c r="G9" s="3612"/>
      <c r="H9" s="3613"/>
    </row>
    <row r="10" spans="1:8">
      <c r="A10" s="783"/>
      <c r="B10" s="3611" t="s">
        <v>5430</v>
      </c>
      <c r="C10" s="3611"/>
      <c r="D10" s="3611"/>
      <c r="E10" s="3611"/>
      <c r="F10" s="3611"/>
      <c r="G10" s="3611"/>
      <c r="H10" s="3614"/>
    </row>
    <row r="11" spans="1:8">
      <c r="A11" s="783"/>
      <c r="B11" s="3611" t="s">
        <v>6011</v>
      </c>
      <c r="C11" s="3611"/>
      <c r="D11" s="3611"/>
      <c r="E11" s="3611"/>
      <c r="F11" s="3611"/>
      <c r="G11" s="3611"/>
      <c r="H11" s="3614"/>
    </row>
    <row r="12" spans="1:8">
      <c r="A12" s="783"/>
      <c r="B12" s="12" t="s">
        <v>6012</v>
      </c>
      <c r="C12" s="12"/>
      <c r="D12" s="12"/>
      <c r="E12" s="12"/>
      <c r="F12" s="12"/>
      <c r="G12" s="12"/>
      <c r="H12" s="795"/>
    </row>
    <row r="13" spans="1:8">
      <c r="A13" s="783"/>
      <c r="B13" s="12" t="s">
        <v>5431</v>
      </c>
      <c r="C13" s="12"/>
      <c r="D13" s="12"/>
      <c r="E13" s="12"/>
      <c r="F13" s="12"/>
      <c r="G13" s="12"/>
      <c r="H13" s="795"/>
    </row>
    <row r="14" spans="1:8">
      <c r="A14" s="783"/>
      <c r="B14" s="12" t="s">
        <v>4703</v>
      </c>
      <c r="C14" s="12"/>
      <c r="D14" s="12"/>
      <c r="E14" s="12"/>
      <c r="F14" s="12"/>
      <c r="G14" s="12"/>
      <c r="H14" s="795"/>
    </row>
    <row r="15" spans="1:8">
      <c r="A15" s="783"/>
      <c r="B15" s="1132" t="s">
        <v>5432</v>
      </c>
      <c r="C15" s="1132"/>
      <c r="D15" s="1132"/>
      <c r="E15" s="1132"/>
      <c r="F15" s="1132"/>
      <c r="G15" s="1132"/>
      <c r="H15" s="795"/>
    </row>
    <row r="16" spans="1:8">
      <c r="A16" s="787"/>
      <c r="B16" s="790"/>
      <c r="C16" s="790"/>
      <c r="D16" s="790"/>
      <c r="E16" s="790"/>
      <c r="F16" s="790"/>
      <c r="G16" s="790"/>
      <c r="H16" s="791"/>
    </row>
    <row r="17" spans="1:8">
      <c r="A17" s="783"/>
      <c r="B17" s="3601" t="s">
        <v>118</v>
      </c>
      <c r="C17" s="3609"/>
      <c r="D17" s="3609"/>
      <c r="E17" s="3609"/>
      <c r="F17" s="3609"/>
      <c r="G17" s="3609"/>
      <c r="H17" s="3602"/>
    </row>
    <row r="18" spans="1:8">
      <c r="A18" s="783"/>
      <c r="B18" s="3610"/>
      <c r="C18" s="3610"/>
      <c r="D18" s="3610"/>
      <c r="E18" s="3610"/>
      <c r="F18" s="3610"/>
      <c r="G18" s="3610"/>
      <c r="H18" s="3604"/>
    </row>
    <row r="19" spans="1:8">
      <c r="A19" s="783"/>
      <c r="B19" s="3610"/>
      <c r="C19" s="3610"/>
      <c r="D19" s="3610"/>
      <c r="E19" s="3610"/>
      <c r="F19" s="3610"/>
      <c r="G19" s="3610"/>
      <c r="H19" s="3604"/>
    </row>
    <row r="20" spans="1:8">
      <c r="A20" s="783"/>
      <c r="B20" s="792"/>
      <c r="C20" s="792"/>
      <c r="D20" s="792"/>
      <c r="E20" s="792"/>
      <c r="F20" s="792"/>
      <c r="G20" s="792"/>
      <c r="H20" s="795"/>
    </row>
    <row r="21" spans="1:8">
      <c r="A21" s="783"/>
      <c r="B21" s="3586" t="s">
        <v>4704</v>
      </c>
      <c r="C21" s="3586"/>
      <c r="D21" s="3586"/>
      <c r="E21" s="3586"/>
      <c r="F21" s="3586"/>
      <c r="G21" s="3586"/>
      <c r="H21" s="3615"/>
    </row>
    <row r="22" spans="1:8">
      <c r="A22" s="783"/>
      <c r="B22" s="3586"/>
      <c r="C22" s="3586"/>
      <c r="D22" s="3586"/>
      <c r="E22" s="3586"/>
      <c r="F22" s="3586"/>
      <c r="G22" s="3586"/>
      <c r="H22" s="3615"/>
    </row>
    <row r="23" spans="1:8">
      <c r="A23" s="783"/>
      <c r="B23" s="3586"/>
      <c r="C23" s="3586"/>
      <c r="D23" s="3586"/>
      <c r="E23" s="3586"/>
      <c r="F23" s="3586"/>
      <c r="G23" s="3586"/>
      <c r="H23" s="3615"/>
    </row>
    <row r="24" spans="1:8">
      <c r="A24" s="783"/>
      <c r="B24" s="12"/>
      <c r="C24" s="12"/>
      <c r="D24" s="12"/>
      <c r="E24" s="12"/>
      <c r="F24" s="12"/>
      <c r="G24" s="12"/>
      <c r="H24" s="795"/>
    </row>
    <row r="25" spans="1:8">
      <c r="A25" s="783"/>
      <c r="B25" s="12"/>
      <c r="C25" s="12"/>
      <c r="D25" s="12"/>
      <c r="E25" s="12"/>
      <c r="F25" s="12"/>
      <c r="G25" s="12"/>
      <c r="H25" s="795"/>
    </row>
    <row r="26" spans="1:8">
      <c r="A26" s="787"/>
      <c r="B26" s="790"/>
      <c r="C26" s="790"/>
      <c r="D26" s="790"/>
      <c r="E26" s="790"/>
      <c r="F26" s="790"/>
      <c r="G26" s="790"/>
      <c r="H26" s="791"/>
    </row>
    <row r="27" spans="1:8">
      <c r="A27" s="783"/>
      <c r="B27" s="3601" t="s">
        <v>1807</v>
      </c>
      <c r="C27" s="3609"/>
      <c r="D27" s="3609"/>
      <c r="E27" s="3609"/>
      <c r="F27" s="3609"/>
      <c r="G27" s="3609"/>
      <c r="H27" s="3602"/>
    </row>
    <row r="28" spans="1:8">
      <c r="A28" s="783"/>
      <c r="B28" s="3610"/>
      <c r="C28" s="3610"/>
      <c r="D28" s="3610"/>
      <c r="E28" s="3610"/>
      <c r="F28" s="3610"/>
      <c r="G28" s="3610"/>
      <c r="H28" s="3604"/>
    </row>
    <row r="29" spans="1:8">
      <c r="A29" s="783"/>
      <c r="B29" s="3610"/>
      <c r="C29" s="3610"/>
      <c r="D29" s="3610"/>
      <c r="E29" s="3610"/>
      <c r="F29" s="3610"/>
      <c r="G29" s="3610"/>
      <c r="H29" s="3604"/>
    </row>
    <row r="30" spans="1:8">
      <c r="A30" s="783"/>
      <c r="B30" s="798"/>
      <c r="C30" s="798"/>
      <c r="D30" s="798"/>
      <c r="E30" s="798"/>
      <c r="F30" s="798"/>
      <c r="G30" s="798"/>
      <c r="H30" s="797"/>
    </row>
    <row r="31" spans="1:8">
      <c r="A31" s="783"/>
      <c r="B31" s="12"/>
      <c r="C31" s="12"/>
      <c r="D31" s="12"/>
      <c r="E31" s="12"/>
      <c r="F31" s="12"/>
      <c r="G31" s="12"/>
      <c r="H31" s="795"/>
    </row>
    <row r="32" spans="1:8">
      <c r="A32" s="783"/>
      <c r="B32" s="12"/>
      <c r="C32" s="12"/>
      <c r="D32" s="12"/>
      <c r="E32" s="12"/>
      <c r="F32" s="12"/>
      <c r="G32" s="12"/>
      <c r="H32" s="795"/>
    </row>
    <row r="33" spans="1:8">
      <c r="A33" s="783"/>
      <c r="B33" s="3078"/>
      <c r="C33" s="1172" t="s">
        <v>5425</v>
      </c>
      <c r="D33" s="1172"/>
      <c r="E33" s="1172"/>
      <c r="F33" s="1172"/>
      <c r="G33" s="3078"/>
      <c r="H33" s="3079"/>
    </row>
    <row r="34" spans="1:8">
      <c r="A34" s="783"/>
      <c r="B34" s="12"/>
      <c r="C34" s="12"/>
      <c r="D34" s="12"/>
      <c r="E34" s="12"/>
      <c r="F34" s="12"/>
      <c r="G34" s="12"/>
      <c r="H34" s="795"/>
    </row>
    <row r="35" spans="1:8">
      <c r="A35" s="783"/>
      <c r="B35" s="12"/>
      <c r="C35" s="12"/>
      <c r="D35" s="12"/>
      <c r="E35" s="12"/>
      <c r="F35" s="12"/>
      <c r="G35" s="12"/>
      <c r="H35" s="795"/>
    </row>
    <row r="36" spans="1:8">
      <c r="A36" s="783"/>
      <c r="B36" s="12"/>
      <c r="C36" s="12"/>
      <c r="D36" s="12"/>
      <c r="E36" s="12"/>
      <c r="F36" s="12"/>
      <c r="G36" s="12"/>
      <c r="H36" s="795"/>
    </row>
    <row r="37" spans="1:8">
      <c r="A37" s="783"/>
      <c r="B37" s="12"/>
      <c r="C37" s="12"/>
      <c r="D37" s="12"/>
      <c r="E37" s="12"/>
      <c r="F37" s="12"/>
      <c r="G37" s="12"/>
      <c r="H37" s="795"/>
    </row>
    <row r="38" spans="1:8">
      <c r="A38" s="783"/>
      <c r="B38" s="12"/>
      <c r="C38" s="12"/>
      <c r="D38" s="12"/>
      <c r="E38" s="12"/>
      <c r="F38" s="12"/>
      <c r="G38" s="12"/>
      <c r="H38" s="795"/>
    </row>
    <row r="39" spans="1:8">
      <c r="A39" s="787"/>
      <c r="B39" s="790"/>
      <c r="C39" s="790"/>
      <c r="D39" s="790"/>
      <c r="E39" s="790"/>
      <c r="F39" s="790"/>
      <c r="G39" s="790"/>
      <c r="H39" s="791"/>
    </row>
    <row r="40" spans="1:8">
      <c r="A40" s="783"/>
      <c r="B40" s="3601" t="s">
        <v>1808</v>
      </c>
      <c r="C40" s="3601"/>
      <c r="D40" s="3601"/>
      <c r="E40" s="3601"/>
      <c r="F40" s="3601"/>
      <c r="G40" s="3601"/>
      <c r="H40" s="3602"/>
    </row>
    <row r="41" spans="1:8">
      <c r="A41" s="783"/>
      <c r="B41" s="3603"/>
      <c r="C41" s="3603"/>
      <c r="D41" s="3603"/>
      <c r="E41" s="3603"/>
      <c r="F41" s="3603"/>
      <c r="G41" s="3603"/>
      <c r="H41" s="3604"/>
    </row>
    <row r="42" spans="1:8">
      <c r="A42" s="783"/>
      <c r="B42" s="12"/>
      <c r="C42" s="12"/>
      <c r="D42" s="12"/>
      <c r="E42" s="12"/>
      <c r="F42" s="12"/>
      <c r="G42" s="12"/>
      <c r="H42" s="795"/>
    </row>
    <row r="43" spans="1:8" ht="15" customHeight="1">
      <c r="A43" s="783"/>
      <c r="B43" s="3616" t="s">
        <v>6013</v>
      </c>
      <c r="C43" s="3616"/>
      <c r="D43" s="3616"/>
      <c r="E43" s="3616"/>
      <c r="F43" s="3616"/>
      <c r="G43" s="3616"/>
      <c r="H43" s="3617"/>
    </row>
    <row r="44" spans="1:8">
      <c r="A44" s="783"/>
      <c r="B44" s="3616"/>
      <c r="C44" s="3616"/>
      <c r="D44" s="3616"/>
      <c r="E44" s="3616"/>
      <c r="F44" s="3616"/>
      <c r="G44" s="3616"/>
      <c r="H44" s="3617"/>
    </row>
    <row r="45" spans="1:8">
      <c r="A45" s="783"/>
      <c r="B45" s="12"/>
      <c r="C45" s="12"/>
      <c r="D45" s="12"/>
      <c r="E45" s="12"/>
      <c r="F45" s="12"/>
      <c r="G45" s="12"/>
      <c r="H45" s="795"/>
    </row>
    <row r="46" spans="1:8">
      <c r="A46" s="783"/>
      <c r="B46" s="12"/>
      <c r="C46" s="12"/>
      <c r="D46" s="12"/>
      <c r="E46" s="12"/>
      <c r="F46" s="12"/>
      <c r="G46" s="12"/>
      <c r="H46" s="795"/>
    </row>
    <row r="47" spans="1:8">
      <c r="A47" s="783"/>
      <c r="B47" s="12"/>
      <c r="C47" s="12"/>
      <c r="D47" s="12"/>
      <c r="E47" s="12"/>
      <c r="F47" s="12"/>
      <c r="G47" s="12"/>
      <c r="H47" s="795"/>
    </row>
    <row r="48" spans="1:8">
      <c r="A48" s="783"/>
      <c r="B48" s="12"/>
      <c r="C48" s="12"/>
      <c r="D48" s="12"/>
      <c r="E48" s="12"/>
      <c r="F48" s="12"/>
      <c r="G48" s="12"/>
      <c r="H48" s="795"/>
    </row>
    <row r="49" spans="1:8">
      <c r="A49" s="787"/>
      <c r="B49" s="790"/>
      <c r="C49" s="790"/>
      <c r="D49" s="790"/>
      <c r="E49" s="790"/>
      <c r="F49" s="790"/>
      <c r="G49" s="790"/>
      <c r="H49" s="791"/>
    </row>
    <row r="50" spans="1:8">
      <c r="A50" s="783"/>
      <c r="B50" s="3601" t="s">
        <v>1809</v>
      </c>
      <c r="C50" s="3601"/>
      <c r="D50" s="3601"/>
      <c r="E50" s="3601"/>
      <c r="F50" s="3601"/>
      <c r="G50" s="3601"/>
      <c r="H50" s="3602"/>
    </row>
    <row r="51" spans="1:8">
      <c r="A51" s="783"/>
      <c r="B51" s="3603"/>
      <c r="C51" s="3603"/>
      <c r="D51" s="3603"/>
      <c r="E51" s="3603"/>
      <c r="F51" s="3603"/>
      <c r="G51" s="3603"/>
      <c r="H51" s="3604"/>
    </row>
    <row r="52" spans="1:8">
      <c r="A52" s="783"/>
      <c r="B52" s="12"/>
      <c r="C52" s="12"/>
      <c r="D52" s="12"/>
      <c r="E52" s="12"/>
      <c r="F52" s="12"/>
      <c r="G52" s="12"/>
      <c r="H52" s="795"/>
    </row>
    <row r="53" spans="1:8">
      <c r="A53" s="783"/>
      <c r="B53" s="13" t="s">
        <v>1810</v>
      </c>
      <c r="C53" s="12"/>
      <c r="D53" s="12"/>
      <c r="E53" s="12"/>
      <c r="F53" s="12"/>
      <c r="G53" s="12"/>
      <c r="H53" s="795"/>
    </row>
    <row r="54" spans="1:8">
      <c r="A54" s="783"/>
      <c r="B54" s="13" t="s">
        <v>5351</v>
      </c>
      <c r="C54" s="12"/>
      <c r="D54" s="12"/>
      <c r="E54" s="12"/>
      <c r="F54" s="12"/>
      <c r="G54" s="12"/>
      <c r="H54" s="795"/>
    </row>
    <row r="55" spans="1:8">
      <c r="A55" s="783"/>
      <c r="C55" s="12"/>
      <c r="D55" s="12"/>
      <c r="E55" s="12"/>
      <c r="F55" s="12"/>
      <c r="G55" s="12"/>
      <c r="H55" s="795"/>
    </row>
    <row r="56" spans="1:8">
      <c r="A56" s="783"/>
      <c r="C56" s="12"/>
      <c r="D56" s="12"/>
      <c r="E56" s="12"/>
      <c r="F56" s="12"/>
      <c r="G56" s="12"/>
      <c r="H56" s="795"/>
    </row>
    <row r="57" spans="1:8" ht="15.75" thickBot="1">
      <c r="A57" s="799"/>
      <c r="B57" s="800"/>
      <c r="C57" s="801"/>
      <c r="D57" s="801"/>
      <c r="E57" s="801"/>
      <c r="F57" s="801"/>
      <c r="G57" s="801"/>
      <c r="H57" s="802"/>
    </row>
    <row r="58" spans="1:8">
      <c r="A58" s="13" t="s">
        <v>1702</v>
      </c>
      <c r="C58" s="12"/>
      <c r="D58" s="12"/>
      <c r="E58" s="12"/>
      <c r="F58" s="12"/>
      <c r="G58" s="12"/>
      <c r="H58" s="12"/>
    </row>
    <row r="59" spans="1:8">
      <c r="A59" s="12" t="s">
        <v>1703</v>
      </c>
      <c r="B59" s="12"/>
      <c r="C59" s="12"/>
      <c r="D59" s="12"/>
      <c r="E59" s="12"/>
      <c r="F59" s="12"/>
      <c r="G59" s="12"/>
      <c r="H59" s="12"/>
    </row>
  </sheetData>
  <mergeCells count="10">
    <mergeCell ref="B50:H51"/>
    <mergeCell ref="B5:H7"/>
    <mergeCell ref="B17:H19"/>
    <mergeCell ref="B27:H29"/>
    <mergeCell ref="B40:H41"/>
    <mergeCell ref="B9:H9"/>
    <mergeCell ref="B11:H11"/>
    <mergeCell ref="B21:H23"/>
    <mergeCell ref="B43:H44"/>
    <mergeCell ref="B10:H10"/>
  </mergeCells>
  <printOptions horizontalCentered="1" verticalCentered="1"/>
  <pageMargins left="0.5" right="0.5" top="0.5" bottom="0.5" header="0" footer="0"/>
  <pageSetup scale="80"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pageSetUpPr fitToPage="1"/>
  </sheetPr>
  <dimension ref="A1:K65"/>
  <sheetViews>
    <sheetView defaultGridColor="0" view="pageBreakPreview" colorId="22" zoomScale="80" zoomScaleNormal="100" zoomScaleSheetLayoutView="80" workbookViewId="0">
      <selection activeCell="G19" sqref="G19"/>
    </sheetView>
  </sheetViews>
  <sheetFormatPr defaultColWidth="9.6640625" defaultRowHeight="15"/>
  <cols>
    <col min="1" max="1" width="4.6640625" customWidth="1"/>
    <col min="2" max="2" width="14.6640625" customWidth="1"/>
    <col min="3" max="4" width="16.6640625" customWidth="1"/>
    <col min="5" max="5" width="4.6640625" customWidth="1"/>
    <col min="6" max="6" width="17.6640625" customWidth="1"/>
    <col min="7" max="7" width="13.77734375" customWidth="1"/>
    <col min="8" max="8" width="16.6640625" customWidth="1"/>
  </cols>
  <sheetData>
    <row r="1" spans="1:8">
      <c r="A1" s="29" t="s">
        <v>1785</v>
      </c>
      <c r="B1" s="66"/>
      <c r="C1" s="66"/>
      <c r="D1" s="543" t="s">
        <v>1330</v>
      </c>
      <c r="E1" s="544"/>
      <c r="F1" s="545"/>
      <c r="G1" s="546" t="s">
        <v>1787</v>
      </c>
      <c r="H1" s="393" t="s">
        <v>1788</v>
      </c>
    </row>
    <row r="2" spans="1:8">
      <c r="A2" s="72" t="str">
        <f>'Data Sheet'!$C$25</f>
        <v xml:space="preserve">Niagara Mohawk Power Corporation </v>
      </c>
      <c r="B2" s="505"/>
      <c r="C2" s="505"/>
      <c r="D2" s="2687" t="s">
        <v>1123</v>
      </c>
      <c r="E2" s="17"/>
      <c r="F2" s="272"/>
      <c r="G2" s="271" t="s">
        <v>1790</v>
      </c>
      <c r="H2" s="506"/>
    </row>
    <row r="3" spans="1:8" ht="15" customHeight="1">
      <c r="A3" s="547"/>
      <c r="B3" s="505"/>
      <c r="C3" s="505"/>
      <c r="D3" s="2687" t="s">
        <v>1124</v>
      </c>
      <c r="E3" s="17"/>
      <c r="F3" s="17"/>
      <c r="G3" s="937" t="str">
        <f>'Data Sheet'!$C$40</f>
        <v>April 12, 2018</v>
      </c>
      <c r="H3" s="881" t="str">
        <f>'Data Sheet'!$C$38</f>
        <v>December 31, 2017</v>
      </c>
    </row>
    <row r="4" spans="1:8" ht="15" customHeight="1">
      <c r="A4" s="515" t="s">
        <v>3633</v>
      </c>
      <c r="B4" s="516"/>
      <c r="C4" s="516"/>
      <c r="D4" s="212"/>
      <c r="E4" s="212"/>
      <c r="F4" s="212"/>
      <c r="G4" s="212"/>
      <c r="H4" s="213"/>
    </row>
    <row r="5" spans="1:8">
      <c r="A5" s="548"/>
      <c r="B5" s="19"/>
      <c r="C5" s="19"/>
      <c r="D5" s="18"/>
      <c r="E5" s="18"/>
      <c r="F5" s="18"/>
      <c r="G5" s="18"/>
      <c r="H5" s="25"/>
    </row>
    <row r="6" spans="1:8">
      <c r="A6" s="22" t="s">
        <v>3634</v>
      </c>
      <c r="B6" s="19"/>
      <c r="C6" s="19"/>
      <c r="D6" s="19"/>
      <c r="E6" s="19"/>
      <c r="F6" s="18"/>
      <c r="G6" s="18"/>
      <c r="H6" s="25"/>
    </row>
    <row r="7" spans="1:8">
      <c r="A7" s="22" t="s">
        <v>3635</v>
      </c>
      <c r="B7" s="19"/>
      <c r="C7" s="19"/>
      <c r="D7" s="19"/>
      <c r="E7" s="19"/>
      <c r="F7" s="19"/>
      <c r="G7" s="19"/>
      <c r="H7" s="23"/>
    </row>
    <row r="8" spans="1:8">
      <c r="A8" s="22"/>
      <c r="B8" s="19"/>
      <c r="C8" s="19"/>
      <c r="D8" s="19"/>
      <c r="E8" s="19"/>
      <c r="F8" s="19"/>
      <c r="G8" s="19"/>
      <c r="H8" s="23"/>
    </row>
    <row r="9" spans="1:8">
      <c r="A9" s="549" t="s">
        <v>1714</v>
      </c>
      <c r="B9" s="550" t="s">
        <v>1768</v>
      </c>
      <c r="C9" s="551"/>
      <c r="D9" s="552" t="s">
        <v>3579</v>
      </c>
      <c r="E9" s="552" t="s">
        <v>1714</v>
      </c>
      <c r="F9" s="552" t="s">
        <v>1768</v>
      </c>
      <c r="G9" s="553"/>
      <c r="H9" s="554" t="s">
        <v>3579</v>
      </c>
    </row>
    <row r="10" spans="1:8">
      <c r="A10" s="555" t="s">
        <v>1717</v>
      </c>
      <c r="B10" s="556" t="s">
        <v>3005</v>
      </c>
      <c r="C10" s="557"/>
      <c r="D10" s="558" t="s">
        <v>3006</v>
      </c>
      <c r="E10" s="558" t="s">
        <v>1717</v>
      </c>
      <c r="F10" s="558" t="s">
        <v>3005</v>
      </c>
      <c r="G10" s="559"/>
      <c r="H10" s="560" t="s">
        <v>3006</v>
      </c>
    </row>
    <row r="11" spans="1:8">
      <c r="A11" s="555">
        <v>1</v>
      </c>
      <c r="B11" s="556" t="s">
        <v>3636</v>
      </c>
      <c r="C11" s="557"/>
      <c r="D11" s="561"/>
      <c r="E11" s="558">
        <v>22</v>
      </c>
      <c r="F11" s="556" t="s">
        <v>3637</v>
      </c>
      <c r="G11" s="557"/>
      <c r="H11" s="562"/>
    </row>
    <row r="12" spans="1:8">
      <c r="A12" s="555">
        <v>2</v>
      </c>
      <c r="B12" s="563" t="s">
        <v>3638</v>
      </c>
      <c r="C12" s="497"/>
      <c r="D12" s="564"/>
      <c r="E12" s="565">
        <v>23</v>
      </c>
      <c r="F12" s="566" t="s">
        <v>3639</v>
      </c>
      <c r="G12" s="19"/>
      <c r="H12" s="3535">
        <v>13184751</v>
      </c>
    </row>
    <row r="13" spans="1:8">
      <c r="A13" s="555">
        <v>3</v>
      </c>
      <c r="B13" s="563" t="s">
        <v>3640</v>
      </c>
      <c r="C13" s="497"/>
      <c r="D13" s="567"/>
      <c r="E13" s="558"/>
      <c r="F13" s="563" t="s">
        <v>3641</v>
      </c>
      <c r="G13" s="497"/>
      <c r="H13" s="2783"/>
    </row>
    <row r="14" spans="1:8">
      <c r="A14" s="555">
        <v>4</v>
      </c>
      <c r="B14" s="563" t="s">
        <v>3642</v>
      </c>
      <c r="C14" s="497"/>
      <c r="D14" s="567"/>
      <c r="E14" s="565">
        <v>24</v>
      </c>
      <c r="F14" s="566" t="s">
        <v>3643</v>
      </c>
      <c r="G14" s="19"/>
      <c r="H14" s="3535">
        <v>5906</v>
      </c>
    </row>
    <row r="15" spans="1:8">
      <c r="A15" s="555">
        <v>5</v>
      </c>
      <c r="B15" s="563" t="s">
        <v>3644</v>
      </c>
      <c r="C15" s="497"/>
      <c r="D15" s="567"/>
      <c r="E15" s="558"/>
      <c r="F15" s="563" t="s">
        <v>3645</v>
      </c>
      <c r="G15" s="497"/>
      <c r="H15" s="2783"/>
    </row>
    <row r="16" spans="1:8">
      <c r="A16" s="555">
        <v>6</v>
      </c>
      <c r="B16" s="563" t="s">
        <v>3646</v>
      </c>
      <c r="C16" s="497"/>
      <c r="D16" s="567"/>
      <c r="E16" s="565">
        <v>25</v>
      </c>
      <c r="F16" s="566" t="s">
        <v>3647</v>
      </c>
      <c r="G16" s="19"/>
      <c r="H16" s="3536"/>
    </row>
    <row r="17" spans="1:8">
      <c r="A17" s="555">
        <v>7</v>
      </c>
      <c r="B17" s="563" t="s">
        <v>2159</v>
      </c>
      <c r="C17" s="497"/>
      <c r="D17" s="3533"/>
      <c r="E17" s="558"/>
      <c r="F17" s="563" t="s">
        <v>3645</v>
      </c>
      <c r="G17" s="497"/>
      <c r="H17" s="2783"/>
    </row>
    <row r="18" spans="1:8">
      <c r="A18" s="555">
        <v>8</v>
      </c>
      <c r="B18" s="563" t="s">
        <v>3648</v>
      </c>
      <c r="C18" s="497"/>
      <c r="D18" s="3533"/>
      <c r="E18" s="558">
        <v>26</v>
      </c>
      <c r="F18" s="563" t="s">
        <v>3649</v>
      </c>
      <c r="G18" s="497"/>
      <c r="H18" s="3537"/>
    </row>
    <row r="19" spans="1:8">
      <c r="A19" s="509">
        <v>9</v>
      </c>
      <c r="B19" s="566" t="s">
        <v>3650</v>
      </c>
      <c r="C19" s="19"/>
      <c r="D19" s="569"/>
      <c r="E19" s="565">
        <v>27</v>
      </c>
      <c r="F19" s="2435" t="s">
        <v>3651</v>
      </c>
      <c r="G19" s="570"/>
      <c r="H19" s="3538">
        <v>15960</v>
      </c>
    </row>
    <row r="20" spans="1:8">
      <c r="A20" s="555"/>
      <c r="B20" s="563" t="s">
        <v>3652</v>
      </c>
      <c r="C20" s="497"/>
      <c r="D20" s="571">
        <f>SUM(D13:D17)-D18</f>
        <v>0</v>
      </c>
      <c r="E20" s="558"/>
      <c r="F20" s="563" t="s">
        <v>3653</v>
      </c>
      <c r="G20" s="497"/>
      <c r="H20" s="2784"/>
    </row>
    <row r="21" spans="1:8">
      <c r="A21" s="555">
        <v>10</v>
      </c>
      <c r="B21" s="563" t="s">
        <v>3654</v>
      </c>
      <c r="C21" s="497"/>
      <c r="D21" s="3530">
        <v>14055961</v>
      </c>
      <c r="E21" s="558">
        <v>28</v>
      </c>
      <c r="F21" s="563" t="s">
        <v>3655</v>
      </c>
      <c r="G21" s="497"/>
      <c r="H21" s="3539">
        <v>849344</v>
      </c>
    </row>
    <row r="22" spans="1:8">
      <c r="A22" s="2621">
        <v>11</v>
      </c>
      <c r="B22" s="2622" t="s">
        <v>4223</v>
      </c>
      <c r="C22" s="2623"/>
      <c r="D22" s="3534"/>
      <c r="E22" s="2624">
        <v>29</v>
      </c>
      <c r="F22" s="2625" t="s">
        <v>4224</v>
      </c>
      <c r="G22" s="2626"/>
      <c r="H22" s="2627"/>
    </row>
    <row r="23" spans="1:8">
      <c r="A23" s="2621">
        <v>12</v>
      </c>
      <c r="B23" s="2622" t="s">
        <v>4179</v>
      </c>
      <c r="C23" s="2623"/>
      <c r="D23" s="572"/>
      <c r="E23" s="565">
        <v>30</v>
      </c>
      <c r="F23" s="573" t="s">
        <v>3656</v>
      </c>
      <c r="G23" s="18"/>
      <c r="H23" s="574"/>
    </row>
    <row r="24" spans="1:8">
      <c r="A24" s="555">
        <v>13</v>
      </c>
      <c r="B24" s="563" t="s">
        <v>1957</v>
      </c>
      <c r="C24" s="497"/>
      <c r="D24" s="3530">
        <v>2883222</v>
      </c>
      <c r="E24" s="558"/>
      <c r="F24" s="556" t="s">
        <v>4222</v>
      </c>
      <c r="G24" s="557"/>
      <c r="H24" s="568">
        <f>SUM(H12:H22)</f>
        <v>14055961</v>
      </c>
    </row>
    <row r="25" spans="1:8">
      <c r="A25" s="555">
        <v>14</v>
      </c>
      <c r="B25" s="563" t="s">
        <v>3657</v>
      </c>
      <c r="C25" s="497"/>
      <c r="D25" s="3530">
        <f>+D24</f>
        <v>2883222</v>
      </c>
      <c r="E25" s="561"/>
      <c r="F25" s="575"/>
      <c r="G25" s="575"/>
      <c r="H25" s="576"/>
    </row>
    <row r="26" spans="1:8">
      <c r="A26" s="555">
        <v>15</v>
      </c>
      <c r="B26" s="563" t="s">
        <v>3658</v>
      </c>
      <c r="C26" s="497"/>
      <c r="D26" s="571">
        <f>D24-D25</f>
        <v>0</v>
      </c>
      <c r="E26" s="561"/>
      <c r="F26" s="575"/>
      <c r="G26" s="575"/>
      <c r="H26" s="576"/>
    </row>
    <row r="27" spans="1:8">
      <c r="A27" s="555">
        <v>16</v>
      </c>
      <c r="B27" s="563" t="s">
        <v>3659</v>
      </c>
      <c r="C27" s="497"/>
      <c r="D27" s="572"/>
      <c r="E27" s="575"/>
      <c r="F27" s="575"/>
      <c r="G27" s="575"/>
      <c r="H27" s="576"/>
    </row>
    <row r="28" spans="1:8">
      <c r="A28" s="555">
        <v>17</v>
      </c>
      <c r="B28" s="563" t="s">
        <v>1957</v>
      </c>
      <c r="C28" s="497"/>
      <c r="D28" s="567"/>
      <c r="E28" s="561"/>
      <c r="F28" s="575"/>
      <c r="G28" s="575"/>
      <c r="H28" s="576"/>
    </row>
    <row r="29" spans="1:8">
      <c r="A29" s="555">
        <v>18</v>
      </c>
      <c r="B29" s="563" t="s">
        <v>3657</v>
      </c>
      <c r="C29" s="497"/>
      <c r="D29" s="567"/>
      <c r="E29" s="561"/>
      <c r="F29" s="575"/>
      <c r="G29" s="575"/>
      <c r="H29" s="576"/>
    </row>
    <row r="30" spans="1:8">
      <c r="A30" s="509">
        <v>19</v>
      </c>
      <c r="B30" s="566" t="s">
        <v>3660</v>
      </c>
      <c r="C30" s="19"/>
      <c r="D30" s="577"/>
      <c r="E30" s="561"/>
      <c r="F30" s="575"/>
      <c r="G30" s="575"/>
      <c r="H30" s="576"/>
    </row>
    <row r="31" spans="1:8">
      <c r="A31" s="555"/>
      <c r="B31" s="563" t="s">
        <v>3661</v>
      </c>
      <c r="C31" s="497"/>
      <c r="D31" s="571">
        <f>D28-D29</f>
        <v>0</v>
      </c>
      <c r="E31" s="561"/>
      <c r="F31" s="575"/>
      <c r="G31" s="575"/>
      <c r="H31" s="576"/>
    </row>
    <row r="32" spans="1:8">
      <c r="A32" s="555">
        <v>20</v>
      </c>
      <c r="B32" s="563" t="s">
        <v>3662</v>
      </c>
      <c r="C32" s="497"/>
      <c r="D32" s="567"/>
      <c r="E32" s="561"/>
      <c r="F32" s="575"/>
      <c r="G32" s="575"/>
      <c r="H32" s="576"/>
    </row>
    <row r="33" spans="1:8">
      <c r="A33" s="509">
        <v>21</v>
      </c>
      <c r="B33" s="573" t="s">
        <v>3663</v>
      </c>
      <c r="C33" s="18"/>
      <c r="D33" s="577"/>
      <c r="E33" s="561"/>
      <c r="F33" s="575"/>
      <c r="G33" s="575"/>
      <c r="H33" s="576"/>
    </row>
    <row r="34" spans="1:8">
      <c r="A34" s="509"/>
      <c r="B34" s="573" t="s">
        <v>3664</v>
      </c>
      <c r="C34" s="18"/>
      <c r="D34" s="577">
        <f>D20+D21+D26+D31+D32</f>
        <v>14055961</v>
      </c>
      <c r="E34" s="561"/>
      <c r="F34" s="575"/>
      <c r="G34" s="575"/>
      <c r="H34" s="576"/>
    </row>
    <row r="35" spans="1:8">
      <c r="A35" s="578" t="s">
        <v>3665</v>
      </c>
      <c r="B35" s="579"/>
      <c r="C35" s="579"/>
      <c r="D35" s="579"/>
      <c r="E35" s="579"/>
      <c r="F35" s="579"/>
      <c r="G35" s="579"/>
      <c r="H35" s="580"/>
    </row>
    <row r="36" spans="1:8">
      <c r="A36" s="22"/>
      <c r="B36" s="19"/>
      <c r="C36" s="19"/>
      <c r="D36" s="19"/>
      <c r="E36" s="19"/>
      <c r="F36" s="19"/>
      <c r="G36" s="19"/>
      <c r="H36" s="23"/>
    </row>
    <row r="37" spans="1:8">
      <c r="A37" s="22" t="s">
        <v>3666</v>
      </c>
      <c r="B37" s="19"/>
      <c r="C37" s="19"/>
      <c r="D37" s="19"/>
      <c r="E37" s="19" t="s">
        <v>3667</v>
      </c>
      <c r="F37" s="19"/>
      <c r="G37" s="19"/>
      <c r="H37" s="23"/>
    </row>
    <row r="38" spans="1:8">
      <c r="A38" s="22" t="s">
        <v>3668</v>
      </c>
      <c r="B38" s="19"/>
      <c r="C38" s="19"/>
      <c r="D38" s="19"/>
      <c r="E38" s="19" t="s">
        <v>3669</v>
      </c>
      <c r="F38" s="19"/>
      <c r="G38" s="19"/>
      <c r="H38" s="23"/>
    </row>
    <row r="39" spans="1:8">
      <c r="A39" s="22" t="s">
        <v>3670</v>
      </c>
      <c r="B39" s="19"/>
      <c r="C39" s="19"/>
      <c r="D39" s="19"/>
      <c r="E39" s="19" t="s">
        <v>3671</v>
      </c>
      <c r="F39" s="19"/>
      <c r="G39" s="19"/>
      <c r="H39" s="23"/>
    </row>
    <row r="40" spans="1:8">
      <c r="A40" s="22" t="s">
        <v>3672</v>
      </c>
      <c r="B40" s="19"/>
      <c r="C40" s="19"/>
      <c r="D40" s="19"/>
      <c r="E40" s="19" t="s">
        <v>3673</v>
      </c>
      <c r="F40" s="19"/>
      <c r="G40" s="19"/>
      <c r="H40" s="23"/>
    </row>
    <row r="41" spans="1:8">
      <c r="A41" s="22" t="s">
        <v>3674</v>
      </c>
      <c r="B41" s="19"/>
      <c r="C41" s="19"/>
      <c r="D41" s="19"/>
      <c r="E41" s="19" t="s">
        <v>3675</v>
      </c>
      <c r="F41" s="19"/>
      <c r="G41" s="19"/>
      <c r="H41" s="23"/>
    </row>
    <row r="42" spans="1:8">
      <c r="A42" s="22" t="s">
        <v>2564</v>
      </c>
      <c r="B42" s="19"/>
      <c r="C42" s="19"/>
      <c r="D42" s="19"/>
      <c r="E42" s="19" t="s">
        <v>2565</v>
      </c>
      <c r="F42" s="19"/>
      <c r="G42" s="19"/>
      <c r="H42" s="23"/>
    </row>
    <row r="43" spans="1:8">
      <c r="A43" s="22" t="s">
        <v>2566</v>
      </c>
      <c r="B43" s="19"/>
      <c r="C43" s="19"/>
      <c r="D43" s="19"/>
      <c r="E43" s="19" t="s">
        <v>2567</v>
      </c>
      <c r="F43" s="19"/>
      <c r="G43" s="19"/>
      <c r="H43" s="23"/>
    </row>
    <row r="44" spans="1:8">
      <c r="A44" s="22" t="s">
        <v>2568</v>
      </c>
      <c r="B44" s="19"/>
      <c r="C44" s="19"/>
      <c r="D44" s="19"/>
      <c r="E44" s="19" t="s">
        <v>2569</v>
      </c>
      <c r="F44" s="19"/>
      <c r="G44" s="19"/>
      <c r="H44" s="23"/>
    </row>
    <row r="45" spans="1:8">
      <c r="A45" s="22"/>
      <c r="B45" s="19"/>
      <c r="C45" s="19"/>
      <c r="D45" s="19"/>
      <c r="E45" s="19"/>
      <c r="F45" s="19"/>
      <c r="G45" s="19"/>
      <c r="H45" s="23"/>
    </row>
    <row r="46" spans="1:8">
      <c r="A46" s="581" t="s">
        <v>2570</v>
      </c>
      <c r="B46" s="582"/>
      <c r="C46" s="582"/>
      <c r="D46" s="582"/>
      <c r="E46" s="582"/>
      <c r="F46" s="582"/>
      <c r="G46" s="582"/>
      <c r="H46" s="583"/>
    </row>
    <row r="47" spans="1:8">
      <c r="A47" s="22"/>
      <c r="B47" s="566"/>
      <c r="C47" s="566"/>
      <c r="D47" s="573" t="s">
        <v>2571</v>
      </c>
      <c r="E47" s="18"/>
      <c r="F47" s="556" t="s">
        <v>2572</v>
      </c>
      <c r="G47" s="557"/>
      <c r="H47" s="584"/>
    </row>
    <row r="48" spans="1:8">
      <c r="A48" s="509" t="s">
        <v>1714</v>
      </c>
      <c r="B48" s="565" t="s">
        <v>2573</v>
      </c>
      <c r="C48" s="565" t="s">
        <v>2574</v>
      </c>
      <c r="D48" s="573" t="s">
        <v>3311</v>
      </c>
      <c r="E48" s="18"/>
      <c r="F48" s="565" t="s">
        <v>2575</v>
      </c>
      <c r="G48" s="565" t="s">
        <v>2576</v>
      </c>
      <c r="H48" s="585" t="s">
        <v>2577</v>
      </c>
    </row>
    <row r="49" spans="1:11">
      <c r="A49" s="509" t="s">
        <v>1717</v>
      </c>
      <c r="B49" s="566"/>
      <c r="C49" s="566"/>
      <c r="D49" s="573" t="s">
        <v>2578</v>
      </c>
      <c r="E49" s="18"/>
      <c r="F49" s="565" t="s">
        <v>2579</v>
      </c>
      <c r="G49" s="565"/>
      <c r="H49" s="585"/>
    </row>
    <row r="50" spans="1:11">
      <c r="A50" s="586"/>
      <c r="B50" s="558" t="s">
        <v>3005</v>
      </c>
      <c r="C50" s="558" t="s">
        <v>3006</v>
      </c>
      <c r="D50" s="556" t="s">
        <v>3007</v>
      </c>
      <c r="E50" s="557"/>
      <c r="F50" s="558" t="s">
        <v>3008</v>
      </c>
      <c r="G50" s="558" t="s">
        <v>2334</v>
      </c>
      <c r="H50" s="560" t="s">
        <v>2335</v>
      </c>
    </row>
    <row r="51" spans="1:11">
      <c r="A51" s="22">
        <v>31</v>
      </c>
      <c r="B51" s="563" t="s">
        <v>2580</v>
      </c>
      <c r="C51" s="3530">
        <v>1240703</v>
      </c>
      <c r="D51" s="3530">
        <v>1572</v>
      </c>
      <c r="E51" s="587"/>
      <c r="F51" s="3530">
        <v>5410</v>
      </c>
      <c r="G51" s="3531">
        <v>9</v>
      </c>
      <c r="H51" s="3532" t="s">
        <v>4759</v>
      </c>
      <c r="J51" s="3360"/>
      <c r="K51" s="3360"/>
    </row>
    <row r="52" spans="1:11">
      <c r="A52" s="22">
        <v>32</v>
      </c>
      <c r="B52" s="563" t="s">
        <v>2581</v>
      </c>
      <c r="C52" s="3530">
        <v>1141963</v>
      </c>
      <c r="D52" s="3530">
        <v>-336</v>
      </c>
      <c r="E52" s="587"/>
      <c r="F52" s="3530">
        <v>5126</v>
      </c>
      <c r="G52" s="3531">
        <v>9</v>
      </c>
      <c r="H52" s="3532" t="s">
        <v>4761</v>
      </c>
      <c r="J52" s="3360"/>
      <c r="K52" s="3360"/>
    </row>
    <row r="53" spans="1:11">
      <c r="A53" s="22">
        <v>33</v>
      </c>
      <c r="B53" s="563" t="s">
        <v>2582</v>
      </c>
      <c r="C53" s="3530">
        <v>1269777</v>
      </c>
      <c r="D53" s="3530">
        <v>477</v>
      </c>
      <c r="E53" s="587"/>
      <c r="F53" s="3530">
        <v>5030</v>
      </c>
      <c r="G53" s="3531">
        <v>13</v>
      </c>
      <c r="H53" s="3532" t="s">
        <v>6507</v>
      </c>
      <c r="J53" s="3360"/>
      <c r="K53" s="3360"/>
    </row>
    <row r="54" spans="1:11">
      <c r="A54" s="22">
        <v>34</v>
      </c>
      <c r="B54" s="563" t="s">
        <v>2583</v>
      </c>
      <c r="C54" s="3530">
        <v>1013872</v>
      </c>
      <c r="D54" s="3530">
        <v>728</v>
      </c>
      <c r="E54" s="587"/>
      <c r="F54" s="3530">
        <v>4508</v>
      </c>
      <c r="G54" s="3531">
        <v>6</v>
      </c>
      <c r="H54" s="3532" t="s">
        <v>4760</v>
      </c>
      <c r="J54" s="3360"/>
      <c r="K54" s="3360"/>
    </row>
    <row r="55" spans="1:11">
      <c r="A55" s="22">
        <v>35</v>
      </c>
      <c r="B55" s="563" t="s">
        <v>2584</v>
      </c>
      <c r="C55" s="3530">
        <v>1043189</v>
      </c>
      <c r="D55" s="3530">
        <v>519</v>
      </c>
      <c r="E55" s="587"/>
      <c r="F55" s="3530">
        <v>5093</v>
      </c>
      <c r="G55" s="3531">
        <v>18</v>
      </c>
      <c r="H55" s="3532" t="s">
        <v>4763</v>
      </c>
      <c r="J55" s="3360"/>
      <c r="K55" s="3360"/>
    </row>
    <row r="56" spans="1:11">
      <c r="A56" s="22">
        <v>36</v>
      </c>
      <c r="B56" s="563" t="s">
        <v>2585</v>
      </c>
      <c r="C56" s="3530">
        <v>1151393</v>
      </c>
      <c r="D56" s="3530">
        <v>444</v>
      </c>
      <c r="E56" s="587"/>
      <c r="F56" s="3530">
        <v>5719</v>
      </c>
      <c r="G56" s="3531">
        <v>18</v>
      </c>
      <c r="H56" s="3532" t="s">
        <v>4763</v>
      </c>
      <c r="J56" s="3360"/>
      <c r="K56" s="3360"/>
    </row>
    <row r="57" spans="1:11">
      <c r="A57" s="22">
        <v>37</v>
      </c>
      <c r="B57" s="563" t="s">
        <v>2586</v>
      </c>
      <c r="C57" s="3530">
        <v>1327864</v>
      </c>
      <c r="D57" s="3530">
        <v>352</v>
      </c>
      <c r="E57" s="587"/>
      <c r="F57" s="3530">
        <v>5884</v>
      </c>
      <c r="G57" s="3531">
        <v>19</v>
      </c>
      <c r="H57" s="3532" t="s">
        <v>4762</v>
      </c>
      <c r="J57" s="3360"/>
      <c r="K57" s="3360"/>
    </row>
    <row r="58" spans="1:11">
      <c r="A58" s="22">
        <v>38</v>
      </c>
      <c r="B58" s="563" t="s">
        <v>2587</v>
      </c>
      <c r="C58" s="3530">
        <v>1205209</v>
      </c>
      <c r="D58" s="3530">
        <v>535</v>
      </c>
      <c r="E58" s="587"/>
      <c r="F58" s="3530">
        <v>5976</v>
      </c>
      <c r="G58" s="3531">
        <v>3</v>
      </c>
      <c r="H58" s="3532" t="s">
        <v>4763</v>
      </c>
      <c r="J58" s="3360"/>
      <c r="K58" s="3360"/>
    </row>
    <row r="59" spans="1:11">
      <c r="A59" s="22">
        <v>39</v>
      </c>
      <c r="B59" s="563" t="s">
        <v>1184</v>
      </c>
      <c r="C59" s="3530">
        <v>1107005</v>
      </c>
      <c r="D59" s="3530">
        <v>234</v>
      </c>
      <c r="E59" s="587"/>
      <c r="F59" s="3530">
        <v>6166</v>
      </c>
      <c r="G59" s="3531">
        <v>25</v>
      </c>
      <c r="H59" s="3532" t="s">
        <v>4763</v>
      </c>
      <c r="J59" s="3360"/>
      <c r="K59" s="3360"/>
    </row>
    <row r="60" spans="1:11">
      <c r="A60" s="22">
        <v>40</v>
      </c>
      <c r="B60" s="563" t="s">
        <v>1185</v>
      </c>
      <c r="C60" s="3530">
        <v>985657</v>
      </c>
      <c r="D60" s="3530">
        <v>974</v>
      </c>
      <c r="E60" s="587"/>
      <c r="F60" s="3530">
        <v>4842</v>
      </c>
      <c r="G60" s="3531">
        <v>4</v>
      </c>
      <c r="H60" s="3532" t="s">
        <v>4760</v>
      </c>
      <c r="J60" s="3360"/>
      <c r="K60" s="3360"/>
    </row>
    <row r="61" spans="1:11">
      <c r="A61" s="22">
        <v>41</v>
      </c>
      <c r="B61" s="563" t="s">
        <v>1186</v>
      </c>
      <c r="C61" s="3530">
        <v>1125418</v>
      </c>
      <c r="D61" s="3530">
        <v>322</v>
      </c>
      <c r="E61" s="587"/>
      <c r="F61" s="3530">
        <v>5156</v>
      </c>
      <c r="G61" s="3531">
        <v>27</v>
      </c>
      <c r="H61" s="3532" t="s">
        <v>4759</v>
      </c>
      <c r="J61" s="3360"/>
      <c r="K61" s="3360"/>
    </row>
    <row r="62" spans="1:11">
      <c r="A62" s="22">
        <v>42</v>
      </c>
      <c r="B62" s="563" t="s">
        <v>1187</v>
      </c>
      <c r="C62" s="3530">
        <v>1443911</v>
      </c>
      <c r="D62" s="3530">
        <v>464</v>
      </c>
      <c r="E62" s="587"/>
      <c r="F62" s="3530">
        <v>5913</v>
      </c>
      <c r="G62" s="3531">
        <v>28</v>
      </c>
      <c r="H62" s="3532" t="s">
        <v>4762</v>
      </c>
      <c r="J62" s="3360"/>
      <c r="K62" s="3360"/>
    </row>
    <row r="63" spans="1:11" ht="15.75" thickBot="1">
      <c r="A63" s="26">
        <v>43</v>
      </c>
      <c r="B63" s="588" t="s">
        <v>172</v>
      </c>
      <c r="C63" s="589">
        <f>SUM(C51:C62)</f>
        <v>14055961</v>
      </c>
      <c r="D63" s="589">
        <f>SUM(D51:D62)</f>
        <v>6285</v>
      </c>
      <c r="E63" s="590"/>
      <c r="F63" s="591"/>
      <c r="G63" s="592"/>
      <c r="H63" s="593"/>
    </row>
    <row r="64" spans="1:11">
      <c r="A64" s="1441" t="s">
        <v>4663</v>
      </c>
      <c r="B64" s="2405"/>
      <c r="C64" s="2405"/>
      <c r="D64" s="861"/>
      <c r="E64" s="862"/>
      <c r="F64" s="862"/>
    </row>
    <row r="65" spans="1:8">
      <c r="A65" s="862" t="s">
        <v>1188</v>
      </c>
      <c r="B65" s="862"/>
      <c r="C65" s="862"/>
      <c r="D65" s="862"/>
      <c r="E65" s="862"/>
      <c r="F65" s="862"/>
      <c r="G65" s="862"/>
      <c r="H65" s="862"/>
    </row>
  </sheetData>
  <printOptions horizontalCentered="1" verticalCentered="1"/>
  <pageMargins left="0.5" right="0.5" top="0.5" bottom="0.5" header="0" footer="0"/>
  <pageSetup scale="73" orientation="portrait" horizontalDpi="300" verticalDpi="300" r:id="rId1"/>
  <headerFooter alignWithMargins="0"/>
  <ignoredErrors>
    <ignoredError sqref="D25" unlockedFormula="1"/>
  </ignoredError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S133"/>
  <sheetViews>
    <sheetView defaultGridColor="0" view="pageBreakPreview" topLeftCell="A43" colorId="22" zoomScale="60" zoomScaleNormal="60" workbookViewId="0">
      <selection activeCell="F88" sqref="F88"/>
    </sheetView>
  </sheetViews>
  <sheetFormatPr defaultColWidth="9.6640625" defaultRowHeight="15"/>
  <cols>
    <col min="1" max="1" width="4.6640625" customWidth="1"/>
    <col min="2" max="2" width="49.5546875" bestFit="1" customWidth="1"/>
    <col min="3" max="3" width="12.88671875" customWidth="1"/>
    <col min="4" max="8" width="10.6640625" customWidth="1"/>
    <col min="9" max="17" width="11.6640625" customWidth="1"/>
    <col min="18" max="18" width="4.6640625" customWidth="1"/>
  </cols>
  <sheetData>
    <row r="1" spans="1:18">
      <c r="A1" s="863" t="s">
        <v>1785</v>
      </c>
      <c r="B1" s="864"/>
      <c r="C1" s="966" t="s">
        <v>1330</v>
      </c>
      <c r="D1" s="969"/>
      <c r="E1" s="970" t="s">
        <v>1787</v>
      </c>
      <c r="F1" s="979"/>
      <c r="G1" s="970" t="s">
        <v>1788</v>
      </c>
      <c r="H1" s="954"/>
      <c r="I1" s="863" t="s">
        <v>1785</v>
      </c>
      <c r="J1" s="864"/>
      <c r="K1" s="864"/>
      <c r="L1" s="966" t="s">
        <v>1330</v>
      </c>
      <c r="M1" s="864"/>
      <c r="N1" s="970" t="s">
        <v>1787</v>
      </c>
      <c r="O1" s="979"/>
      <c r="P1" s="970" t="s">
        <v>1788</v>
      </c>
      <c r="Q1" s="979"/>
      <c r="R1" s="954"/>
    </row>
    <row r="2" spans="1:18">
      <c r="A2" s="72" t="str">
        <f>'Data Sheet'!$C$25</f>
        <v xml:space="preserve">Niagara Mohawk Power Corporation </v>
      </c>
      <c r="B2" s="861"/>
      <c r="C2" s="923" t="s">
        <v>1123</v>
      </c>
      <c r="D2" s="861"/>
      <c r="E2" s="921" t="s">
        <v>1790</v>
      </c>
      <c r="F2" s="862"/>
      <c r="G2" s="971"/>
      <c r="H2" s="924"/>
      <c r="I2" s="72" t="str">
        <f>'Data Sheet'!$C$25</f>
        <v xml:space="preserve">Niagara Mohawk Power Corporation </v>
      </c>
      <c r="J2" s="861"/>
      <c r="K2" s="861"/>
      <c r="L2" s="923" t="s">
        <v>1123</v>
      </c>
      <c r="M2" s="861"/>
      <c r="N2" s="921" t="s">
        <v>1790</v>
      </c>
      <c r="O2" s="862"/>
      <c r="P2" s="971"/>
      <c r="Q2" s="906"/>
      <c r="R2" s="924"/>
    </row>
    <row r="3" spans="1:18" ht="15" customHeight="1" thickBot="1">
      <c r="A3" s="939"/>
      <c r="B3" s="913"/>
      <c r="C3" s="939" t="s">
        <v>1124</v>
      </c>
      <c r="D3" s="913"/>
      <c r="E3" s="1222" t="str">
        <f>'Data Sheet'!$C$40</f>
        <v>April 12, 2018</v>
      </c>
      <c r="F3" s="974"/>
      <c r="G3" s="986" t="str">
        <f>'Data Sheet'!$C$38</f>
        <v>December 31, 2017</v>
      </c>
      <c r="H3" s="985"/>
      <c r="I3" s="939"/>
      <c r="J3" s="913"/>
      <c r="K3" s="913"/>
      <c r="L3" s="939" t="s">
        <v>1124</v>
      </c>
      <c r="M3" s="913"/>
      <c r="N3" s="1222" t="str">
        <f>'Data Sheet'!$C$40</f>
        <v>April 12, 2018</v>
      </c>
      <c r="O3" s="974"/>
      <c r="P3" s="986" t="str">
        <f>'Data Sheet'!$C$38</f>
        <v>December 31, 2017</v>
      </c>
      <c r="Q3" s="862"/>
      <c r="R3" s="985"/>
    </row>
    <row r="4" spans="1:18" ht="15" customHeight="1" thickBot="1">
      <c r="A4" s="540" t="s">
        <v>1189</v>
      </c>
      <c r="B4" s="541"/>
      <c r="C4" s="541"/>
      <c r="D4" s="974"/>
      <c r="E4" s="974"/>
      <c r="F4" s="974"/>
      <c r="G4" s="976"/>
      <c r="H4" s="985"/>
      <c r="I4" s="540" t="s">
        <v>1190</v>
      </c>
      <c r="J4" s="541"/>
      <c r="K4" s="541"/>
      <c r="L4" s="974"/>
      <c r="M4" s="974"/>
      <c r="N4" s="974"/>
      <c r="O4" s="974"/>
      <c r="P4" s="974"/>
      <c r="Q4" s="976"/>
      <c r="R4" s="940"/>
    </row>
    <row r="5" spans="1:18" ht="15.75">
      <c r="A5" s="68"/>
      <c r="B5" s="71"/>
      <c r="C5" s="71"/>
      <c r="D5" s="862"/>
      <c r="E5" s="862"/>
      <c r="F5" s="862"/>
      <c r="G5" s="979"/>
      <c r="H5" s="924"/>
      <c r="I5" s="68"/>
      <c r="J5" s="71"/>
      <c r="K5" s="71"/>
      <c r="L5" s="862"/>
      <c r="M5" s="862"/>
      <c r="N5" s="862"/>
      <c r="O5" s="862"/>
      <c r="P5" s="862"/>
      <c r="Q5" s="979"/>
      <c r="R5" s="924"/>
    </row>
    <row r="6" spans="1:18">
      <c r="A6" s="923" t="s">
        <v>1191</v>
      </c>
      <c r="B6" s="861"/>
      <c r="C6" s="861"/>
      <c r="D6" s="861" t="s">
        <v>1192</v>
      </c>
      <c r="E6" s="861"/>
      <c r="F6" s="861"/>
      <c r="G6" s="861"/>
      <c r="H6" s="924"/>
      <c r="I6" s="22" t="s">
        <v>1193</v>
      </c>
      <c r="J6" s="19"/>
      <c r="K6" s="19"/>
      <c r="L6" s="19"/>
      <c r="M6" s="19"/>
      <c r="N6" s="19" t="s">
        <v>1194</v>
      </c>
      <c r="O6" s="19"/>
      <c r="P6" s="19"/>
      <c r="Q6" s="19"/>
      <c r="R6" s="23"/>
    </row>
    <row r="7" spans="1:18">
      <c r="A7" s="923" t="s">
        <v>1195</v>
      </c>
      <c r="B7" s="861"/>
      <c r="C7" s="861"/>
      <c r="D7" s="861" t="s">
        <v>1196</v>
      </c>
      <c r="E7" s="861"/>
      <c r="F7" s="861"/>
      <c r="G7" s="861"/>
      <c r="H7" s="924"/>
      <c r="I7" s="22" t="s">
        <v>1197</v>
      </c>
      <c r="J7" s="19"/>
      <c r="K7" s="19"/>
      <c r="L7" s="19"/>
      <c r="M7" s="19"/>
      <c r="N7" s="19" t="s">
        <v>1198</v>
      </c>
      <c r="O7" s="19"/>
      <c r="P7" s="19"/>
      <c r="Q7" s="19"/>
      <c r="R7" s="23"/>
    </row>
    <row r="8" spans="1:18">
      <c r="A8" s="923" t="s">
        <v>464</v>
      </c>
      <c r="B8" s="861"/>
      <c r="C8" s="861"/>
      <c r="D8" s="861" t="s">
        <v>465</v>
      </c>
      <c r="E8" s="861"/>
      <c r="F8" s="861"/>
      <c r="G8" s="861"/>
      <c r="H8" s="924"/>
      <c r="I8" s="22" t="s">
        <v>466</v>
      </c>
      <c r="J8" s="19"/>
      <c r="K8" s="19"/>
      <c r="L8" s="19"/>
      <c r="M8" s="19"/>
      <c r="N8" s="19" t="s">
        <v>1225</v>
      </c>
      <c r="O8" s="19"/>
      <c r="P8" s="19"/>
      <c r="Q8" s="19"/>
      <c r="R8" s="23"/>
    </row>
    <row r="9" spans="1:18">
      <c r="A9" s="923" t="s">
        <v>1226</v>
      </c>
      <c r="B9" s="861"/>
      <c r="C9" s="861"/>
      <c r="D9" s="861" t="s">
        <v>1227</v>
      </c>
      <c r="E9" s="861"/>
      <c r="F9" s="861"/>
      <c r="G9" s="861"/>
      <c r="H9" s="924"/>
      <c r="I9" s="2628" t="s">
        <v>1228</v>
      </c>
      <c r="J9" s="2629"/>
      <c r="K9" s="2629"/>
      <c r="L9" s="2629"/>
      <c r="M9" s="2629"/>
      <c r="N9" s="19" t="s">
        <v>1229</v>
      </c>
      <c r="O9" s="19"/>
      <c r="P9" s="19"/>
      <c r="Q9" s="19"/>
      <c r="R9" s="23"/>
    </row>
    <row r="10" spans="1:18">
      <c r="A10" s="923" t="s">
        <v>1230</v>
      </c>
      <c r="B10" s="861"/>
      <c r="C10" s="861"/>
      <c r="D10" s="861" t="s">
        <v>1231</v>
      </c>
      <c r="E10" s="861"/>
      <c r="F10" s="861"/>
      <c r="G10" s="861"/>
      <c r="H10" s="924"/>
      <c r="I10" s="2628" t="s">
        <v>4616</v>
      </c>
      <c r="J10" s="2629"/>
      <c r="K10" s="2629"/>
      <c r="L10" s="2629"/>
      <c r="M10" s="2629"/>
      <c r="N10" s="19" t="s">
        <v>1232</v>
      </c>
      <c r="O10" s="19"/>
      <c r="P10" s="19"/>
      <c r="Q10" s="19"/>
      <c r="R10" s="23"/>
    </row>
    <row r="11" spans="1:18">
      <c r="A11" s="923" t="s">
        <v>1233</v>
      </c>
      <c r="B11" s="861"/>
      <c r="C11" s="861"/>
      <c r="D11" s="861" t="s">
        <v>1234</v>
      </c>
      <c r="E11" s="861"/>
      <c r="F11" s="861"/>
      <c r="G11" s="861"/>
      <c r="H11" s="924"/>
      <c r="I11" s="2628" t="s">
        <v>4617</v>
      </c>
      <c r="J11" s="2629"/>
      <c r="K11" s="2629"/>
      <c r="L11" s="2629"/>
      <c r="M11" s="2629"/>
      <c r="N11" s="19" t="s">
        <v>1235</v>
      </c>
      <c r="O11" s="19"/>
      <c r="P11" s="19"/>
      <c r="Q11" s="19"/>
      <c r="R11" s="23"/>
    </row>
    <row r="12" spans="1:18">
      <c r="A12" s="923" t="s">
        <v>1236</v>
      </c>
      <c r="B12" s="861"/>
      <c r="C12" s="861"/>
      <c r="D12" s="861" t="s">
        <v>1237</v>
      </c>
      <c r="E12" s="861"/>
      <c r="F12" s="861"/>
      <c r="G12" s="861"/>
      <c r="H12" s="924"/>
      <c r="I12" s="2628" t="s">
        <v>1238</v>
      </c>
      <c r="J12" s="2629"/>
      <c r="K12" s="2629"/>
      <c r="L12" s="2629"/>
      <c r="M12" s="2629"/>
      <c r="N12" s="19" t="s">
        <v>1239</v>
      </c>
      <c r="O12" s="19"/>
      <c r="P12" s="19"/>
      <c r="Q12" s="19"/>
      <c r="R12" s="23"/>
    </row>
    <row r="13" spans="1:18">
      <c r="A13" s="923" t="s">
        <v>1240</v>
      </c>
      <c r="B13" s="861"/>
      <c r="C13" s="861"/>
      <c r="D13" s="861" t="s">
        <v>1241</v>
      </c>
      <c r="E13" s="861"/>
      <c r="F13" s="861"/>
      <c r="G13" s="861"/>
      <c r="H13" s="924"/>
      <c r="I13" s="22" t="s">
        <v>1242</v>
      </c>
      <c r="J13" s="19"/>
      <c r="K13" s="19"/>
      <c r="L13" s="19"/>
      <c r="M13" s="19"/>
      <c r="N13" s="19" t="s">
        <v>1243</v>
      </c>
      <c r="O13" s="19"/>
      <c r="P13" s="19"/>
      <c r="Q13" s="19"/>
      <c r="R13" s="23"/>
    </row>
    <row r="14" spans="1:18">
      <c r="A14" s="923" t="s">
        <v>1244</v>
      </c>
      <c r="B14" s="861"/>
      <c r="C14" s="861"/>
      <c r="D14" s="861" t="s">
        <v>1245</v>
      </c>
      <c r="E14" s="861"/>
      <c r="F14" s="861"/>
      <c r="G14" s="861"/>
      <c r="H14" s="924"/>
      <c r="I14" s="22" t="s">
        <v>1246</v>
      </c>
      <c r="J14" s="19"/>
      <c r="K14" s="19"/>
      <c r="L14" s="19"/>
      <c r="M14" s="19"/>
      <c r="N14" s="19" t="s">
        <v>1247</v>
      </c>
      <c r="O14" s="19"/>
      <c r="P14" s="19"/>
      <c r="Q14" s="19"/>
      <c r="R14" s="23"/>
    </row>
    <row r="15" spans="1:18" ht="15.75" thickBot="1">
      <c r="A15" s="923"/>
      <c r="B15" s="861"/>
      <c r="C15" s="861"/>
      <c r="D15" s="861"/>
      <c r="E15" s="861"/>
      <c r="F15" s="861"/>
      <c r="G15" s="861"/>
      <c r="H15" s="924"/>
      <c r="I15" s="923"/>
      <c r="J15" s="861"/>
      <c r="K15" s="861"/>
      <c r="L15" s="861"/>
      <c r="M15" s="861"/>
      <c r="N15" s="861"/>
      <c r="O15" s="861"/>
      <c r="P15" s="861"/>
      <c r="Q15" s="861"/>
      <c r="R15" s="924"/>
    </row>
    <row r="16" spans="1:18">
      <c r="A16" s="980"/>
      <c r="B16" s="954"/>
      <c r="C16" s="996" t="s">
        <v>1248</v>
      </c>
      <c r="D16" s="993"/>
      <c r="E16" s="978"/>
      <c r="F16" s="996" t="s">
        <v>1248</v>
      </c>
      <c r="G16" s="993"/>
      <c r="H16" s="978"/>
      <c r="I16" s="997" t="s">
        <v>1248</v>
      </c>
      <c r="J16" s="993"/>
      <c r="K16" s="978"/>
      <c r="L16" s="996" t="s">
        <v>1248</v>
      </c>
      <c r="M16" s="993"/>
      <c r="N16" s="978"/>
      <c r="O16" s="996" t="s">
        <v>1248</v>
      </c>
      <c r="P16" s="993"/>
      <c r="Q16" s="978"/>
      <c r="R16" s="998"/>
    </row>
    <row r="17" spans="1:18">
      <c r="A17" s="981" t="s">
        <v>1714</v>
      </c>
      <c r="B17" s="922" t="s">
        <v>1768</v>
      </c>
      <c r="C17" s="861"/>
      <c r="D17" s="861"/>
      <c r="E17" s="924"/>
      <c r="F17" s="861"/>
      <c r="G17" s="861"/>
      <c r="H17" s="924"/>
      <c r="I17" s="971"/>
      <c r="J17" s="861"/>
      <c r="K17" s="924"/>
      <c r="L17" s="861"/>
      <c r="M17" s="861"/>
      <c r="N17" s="924"/>
      <c r="O17" s="861"/>
      <c r="P17" s="861"/>
      <c r="Q17" s="861"/>
      <c r="R17" s="981" t="s">
        <v>1714</v>
      </c>
    </row>
    <row r="18" spans="1:18" ht="15.75" thickBot="1">
      <c r="A18" s="983" t="s">
        <v>1717</v>
      </c>
      <c r="B18" s="985" t="s">
        <v>3005</v>
      </c>
      <c r="C18" s="913"/>
      <c r="D18" s="974" t="s">
        <v>3006</v>
      </c>
      <c r="E18" s="940"/>
      <c r="F18" s="913"/>
      <c r="G18" s="974" t="s">
        <v>3007</v>
      </c>
      <c r="H18" s="940"/>
      <c r="I18" s="999"/>
      <c r="J18" s="974" t="s">
        <v>3008</v>
      </c>
      <c r="K18" s="940"/>
      <c r="L18" s="974"/>
      <c r="M18" s="974" t="s">
        <v>2334</v>
      </c>
      <c r="N18" s="940"/>
      <c r="O18" s="913"/>
      <c r="P18" s="951" t="s">
        <v>2335</v>
      </c>
      <c r="Q18" s="974"/>
      <c r="R18" s="983" t="s">
        <v>1717</v>
      </c>
    </row>
    <row r="19" spans="1:18">
      <c r="A19" s="972">
        <v>1</v>
      </c>
      <c r="B19" s="924" t="s">
        <v>1249</v>
      </c>
      <c r="C19" s="861"/>
      <c r="D19" s="861"/>
      <c r="E19" s="922"/>
      <c r="F19" s="862"/>
      <c r="G19" s="862"/>
      <c r="H19" s="924"/>
      <c r="I19" s="923"/>
      <c r="J19" s="861"/>
      <c r="K19" s="924"/>
      <c r="L19" s="861"/>
      <c r="M19" s="862"/>
      <c r="N19" s="922"/>
      <c r="O19" s="862"/>
      <c r="P19" s="862"/>
      <c r="Q19" s="862"/>
      <c r="R19" s="972">
        <v>1</v>
      </c>
    </row>
    <row r="20" spans="1:18">
      <c r="A20" s="1000"/>
      <c r="B20" s="935" t="s">
        <v>1250</v>
      </c>
      <c r="C20" s="876"/>
      <c r="D20" s="876"/>
      <c r="E20" s="961"/>
      <c r="F20" s="994"/>
      <c r="G20" s="994"/>
      <c r="H20" s="935"/>
      <c r="I20" s="875"/>
      <c r="J20" s="876"/>
      <c r="K20" s="935"/>
      <c r="L20" s="876"/>
      <c r="M20" s="994"/>
      <c r="N20" s="961"/>
      <c r="O20" s="994"/>
      <c r="P20" s="994"/>
      <c r="Q20" s="994"/>
      <c r="R20" s="1000"/>
    </row>
    <row r="21" spans="1:18">
      <c r="A21" s="972">
        <v>2</v>
      </c>
      <c r="B21" s="924" t="s">
        <v>1251</v>
      </c>
      <c r="C21" s="861"/>
      <c r="D21" s="861"/>
      <c r="E21" s="874"/>
      <c r="F21" s="906"/>
      <c r="G21" s="906"/>
      <c r="H21" s="874"/>
      <c r="I21" s="923"/>
      <c r="J21" s="861"/>
      <c r="K21" s="924"/>
      <c r="L21" s="861"/>
      <c r="M21" s="906"/>
      <c r="N21" s="874"/>
      <c r="O21" s="906"/>
      <c r="P21" s="906"/>
      <c r="Q21" s="906"/>
      <c r="R21" s="972">
        <v>2</v>
      </c>
    </row>
    <row r="22" spans="1:18">
      <c r="A22" s="1000"/>
      <c r="B22" s="935" t="s">
        <v>1252</v>
      </c>
      <c r="C22" s="876"/>
      <c r="D22" s="876"/>
      <c r="E22" s="961"/>
      <c r="F22" s="994"/>
      <c r="G22" s="994"/>
      <c r="H22" s="961"/>
      <c r="I22" s="875"/>
      <c r="J22" s="876"/>
      <c r="K22" s="935"/>
      <c r="L22" s="876"/>
      <c r="M22" s="994"/>
      <c r="N22" s="961"/>
      <c r="O22" s="994"/>
      <c r="P22" s="994"/>
      <c r="Q22" s="994"/>
      <c r="R22" s="1000"/>
    </row>
    <row r="23" spans="1:18">
      <c r="A23" s="1000">
        <v>3</v>
      </c>
      <c r="B23" s="935" t="s">
        <v>1253</v>
      </c>
      <c r="C23" s="1001"/>
      <c r="D23" s="1001"/>
      <c r="E23" s="1002"/>
      <c r="F23" s="1003"/>
      <c r="G23" s="1003"/>
      <c r="H23" s="1004"/>
      <c r="I23" s="1005"/>
      <c r="J23" s="1001"/>
      <c r="K23" s="1004"/>
      <c r="L23" s="1001"/>
      <c r="M23" s="1003"/>
      <c r="N23" s="1002"/>
      <c r="O23" s="1003"/>
      <c r="P23" s="1003"/>
      <c r="Q23" s="1003"/>
      <c r="R23" s="1000">
        <v>3</v>
      </c>
    </row>
    <row r="24" spans="1:18">
      <c r="A24" s="1006">
        <v>4</v>
      </c>
      <c r="B24" s="935" t="s">
        <v>1254</v>
      </c>
      <c r="C24" s="1001"/>
      <c r="D24" s="1001"/>
      <c r="E24" s="1004"/>
      <c r="F24" s="1001"/>
      <c r="G24" s="1001"/>
      <c r="H24" s="1004"/>
      <c r="I24" s="1007"/>
      <c r="J24" s="1001"/>
      <c r="K24" s="1004"/>
      <c r="L24" s="1001"/>
      <c r="M24" s="1001"/>
      <c r="N24" s="1004"/>
      <c r="O24" s="1001"/>
      <c r="P24" s="1001"/>
      <c r="Q24" s="1001"/>
      <c r="R24" s="1000">
        <v>4</v>
      </c>
    </row>
    <row r="25" spans="1:18">
      <c r="A25" s="987">
        <v>5</v>
      </c>
      <c r="B25" s="924" t="s">
        <v>1255</v>
      </c>
      <c r="C25" s="1008"/>
      <c r="D25" s="1008"/>
      <c r="E25" s="1009"/>
      <c r="F25" s="1008"/>
      <c r="G25" s="1008"/>
      <c r="H25" s="1009"/>
      <c r="I25" s="1010"/>
      <c r="J25" s="1008"/>
      <c r="K25" s="1009"/>
      <c r="L25" s="1008"/>
      <c r="M25" s="1008"/>
      <c r="N25" s="1009"/>
      <c r="O25" s="1008"/>
      <c r="P25" s="1008"/>
      <c r="Q25" s="1008"/>
      <c r="R25" s="972">
        <v>5</v>
      </c>
    </row>
    <row r="26" spans="1:18">
      <c r="A26" s="1006"/>
      <c r="B26" s="935" t="s">
        <v>1256</v>
      </c>
      <c r="C26" s="1001"/>
      <c r="D26" s="1001"/>
      <c r="E26" s="1004"/>
      <c r="F26" s="1001"/>
      <c r="G26" s="1001"/>
      <c r="H26" s="1004"/>
      <c r="I26" s="1007"/>
      <c r="J26" s="1001"/>
      <c r="K26" s="1004"/>
      <c r="L26" s="1001"/>
      <c r="M26" s="1001"/>
      <c r="N26" s="1004"/>
      <c r="O26" s="1001"/>
      <c r="P26" s="1001"/>
      <c r="Q26" s="1001"/>
      <c r="R26" s="1000"/>
    </row>
    <row r="27" spans="1:18">
      <c r="A27" s="1006">
        <v>6</v>
      </c>
      <c r="B27" s="935" t="s">
        <v>1257</v>
      </c>
      <c r="C27" s="1001"/>
      <c r="D27" s="1001"/>
      <c r="E27" s="1004"/>
      <c r="F27" s="1001"/>
      <c r="G27" s="1001"/>
      <c r="H27" s="1004"/>
      <c r="I27" s="1007"/>
      <c r="J27" s="1001"/>
      <c r="K27" s="1004"/>
      <c r="L27" s="1001"/>
      <c r="M27" s="1001"/>
      <c r="N27" s="1004"/>
      <c r="O27" s="1001"/>
      <c r="P27" s="1001"/>
      <c r="Q27" s="1001"/>
      <c r="R27" s="1000">
        <v>6</v>
      </c>
    </row>
    <row r="28" spans="1:18">
      <c r="A28" s="1006">
        <v>7</v>
      </c>
      <c r="B28" s="935" t="s">
        <v>1258</v>
      </c>
      <c r="C28" s="876"/>
      <c r="D28" s="876"/>
      <c r="E28" s="935"/>
      <c r="F28" s="876"/>
      <c r="G28" s="876"/>
      <c r="H28" s="935"/>
      <c r="I28" s="1011"/>
      <c r="J28" s="876"/>
      <c r="K28" s="935"/>
      <c r="L28" s="876"/>
      <c r="M28" s="876"/>
      <c r="N28" s="935"/>
      <c r="O28" s="876"/>
      <c r="P28" s="876"/>
      <c r="Q28" s="876"/>
      <c r="R28" s="1000">
        <v>7</v>
      </c>
    </row>
    <row r="29" spans="1:18">
      <c r="A29" s="1006">
        <v>8</v>
      </c>
      <c r="B29" s="935" t="s">
        <v>1259</v>
      </c>
      <c r="C29" s="876"/>
      <c r="D29" s="876"/>
      <c r="E29" s="935"/>
      <c r="F29" s="876"/>
      <c r="G29" s="876"/>
      <c r="H29" s="935"/>
      <c r="I29" s="1011"/>
      <c r="J29" s="876"/>
      <c r="K29" s="935"/>
      <c r="L29" s="876"/>
      <c r="M29" s="876"/>
      <c r="N29" s="935"/>
      <c r="O29" s="876"/>
      <c r="P29" s="876"/>
      <c r="Q29" s="876"/>
      <c r="R29" s="1000">
        <v>8</v>
      </c>
    </row>
    <row r="30" spans="1:18">
      <c r="A30" s="1006">
        <v>9</v>
      </c>
      <c r="B30" s="935" t="s">
        <v>1260</v>
      </c>
      <c r="C30" s="876"/>
      <c r="D30" s="876"/>
      <c r="E30" s="935"/>
      <c r="F30" s="876"/>
      <c r="G30" s="876"/>
      <c r="H30" s="935"/>
      <c r="I30" s="1011"/>
      <c r="J30" s="876"/>
      <c r="K30" s="935"/>
      <c r="L30" s="876"/>
      <c r="M30" s="876"/>
      <c r="N30" s="935"/>
      <c r="O30" s="876"/>
      <c r="P30" s="876"/>
      <c r="Q30" s="876"/>
      <c r="R30" s="1000">
        <v>9</v>
      </c>
    </row>
    <row r="31" spans="1:18">
      <c r="A31" s="1006">
        <v>10</v>
      </c>
      <c r="B31" s="935" t="s">
        <v>1261</v>
      </c>
      <c r="C31" s="876"/>
      <c r="D31" s="876"/>
      <c r="E31" s="935"/>
      <c r="F31" s="876"/>
      <c r="G31" s="876"/>
      <c r="H31" s="935"/>
      <c r="I31" s="1011"/>
      <c r="J31" s="876"/>
      <c r="K31" s="935"/>
      <c r="L31" s="876"/>
      <c r="M31" s="876"/>
      <c r="N31" s="935"/>
      <c r="O31" s="876"/>
      <c r="P31" s="876"/>
      <c r="Q31" s="876"/>
      <c r="R31" s="1000">
        <v>10</v>
      </c>
    </row>
    <row r="32" spans="1:18">
      <c r="A32" s="1006">
        <v>11</v>
      </c>
      <c r="B32" s="935" t="s">
        <v>1262</v>
      </c>
      <c r="C32" s="995"/>
      <c r="D32" s="995"/>
      <c r="E32" s="1012"/>
      <c r="F32" s="995"/>
      <c r="G32" s="995"/>
      <c r="H32" s="1012"/>
      <c r="I32" s="1013"/>
      <c r="J32" s="995"/>
      <c r="K32" s="1012"/>
      <c r="L32" s="995"/>
      <c r="M32" s="995"/>
      <c r="N32" s="1012"/>
      <c r="O32" s="995"/>
      <c r="P32" s="995"/>
      <c r="Q32" s="995"/>
      <c r="R32" s="1000">
        <v>11</v>
      </c>
    </row>
    <row r="33" spans="1:19">
      <c r="A33" s="1006">
        <v>12</v>
      </c>
      <c r="B33" s="935" t="s">
        <v>1263</v>
      </c>
      <c r="C33" s="995" t="s">
        <v>1774</v>
      </c>
      <c r="D33" s="995" t="s">
        <v>1774</v>
      </c>
      <c r="E33" s="1012" t="s">
        <v>1774</v>
      </c>
      <c r="F33" s="995"/>
      <c r="G33" s="995"/>
      <c r="H33" s="1012"/>
      <c r="I33" s="1013"/>
      <c r="J33" s="995"/>
      <c r="K33" s="1012"/>
      <c r="L33" s="995"/>
      <c r="M33" s="995"/>
      <c r="N33" s="1012"/>
      <c r="O33" s="995"/>
      <c r="P33" s="995"/>
      <c r="Q33" s="995"/>
      <c r="R33" s="1000">
        <v>12</v>
      </c>
    </row>
    <row r="34" spans="1:19">
      <c r="A34" s="1006">
        <v>13</v>
      </c>
      <c r="B34" s="935" t="s">
        <v>1264</v>
      </c>
      <c r="C34" s="1014"/>
      <c r="D34" s="1014"/>
      <c r="E34" s="1015"/>
      <c r="F34" s="1014"/>
      <c r="G34" s="1014"/>
      <c r="H34" s="1015"/>
      <c r="I34" s="1016"/>
      <c r="J34" s="1014"/>
      <c r="K34" s="1015"/>
      <c r="L34" s="1014"/>
      <c r="M34" s="1014"/>
      <c r="N34" s="1015"/>
      <c r="O34" s="1014"/>
      <c r="P34" s="1014"/>
      <c r="Q34" s="1014"/>
      <c r="R34" s="1000">
        <v>13</v>
      </c>
    </row>
    <row r="35" spans="1:19">
      <c r="A35" s="1000">
        <v>14</v>
      </c>
      <c r="B35" s="935" t="s">
        <v>1265</v>
      </c>
      <c r="C35" s="995"/>
      <c r="D35" s="995"/>
      <c r="E35" s="1012"/>
      <c r="F35" s="995"/>
      <c r="G35" s="995"/>
      <c r="H35" s="1012"/>
      <c r="I35" s="1017"/>
      <c r="J35" s="995"/>
      <c r="K35" s="1012"/>
      <c r="L35" s="995"/>
      <c r="M35" s="995"/>
      <c r="N35" s="1012"/>
      <c r="O35" s="995"/>
      <c r="P35" s="995"/>
      <c r="Q35" s="995"/>
      <c r="R35" s="1000">
        <v>14</v>
      </c>
    </row>
    <row r="36" spans="1:19">
      <c r="A36" s="1000">
        <v>15</v>
      </c>
      <c r="B36" s="935" t="s">
        <v>1266</v>
      </c>
      <c r="C36" s="995"/>
      <c r="D36" s="995"/>
      <c r="E36" s="1012"/>
      <c r="F36" s="995"/>
      <c r="G36" s="995"/>
      <c r="H36" s="1012"/>
      <c r="I36" s="1017"/>
      <c r="J36" s="995"/>
      <c r="K36" s="1012"/>
      <c r="L36" s="995"/>
      <c r="M36" s="995"/>
      <c r="N36" s="1012"/>
      <c r="O36" s="995"/>
      <c r="P36" s="995"/>
      <c r="Q36" s="995"/>
      <c r="R36" s="1000">
        <v>15</v>
      </c>
    </row>
    <row r="37" spans="1:19">
      <c r="A37" s="2630">
        <v>16</v>
      </c>
      <c r="B37" s="2631" t="s">
        <v>4180</v>
      </c>
      <c r="C37" s="1300"/>
      <c r="D37" s="1300"/>
      <c r="E37" s="2632"/>
      <c r="F37" s="1300"/>
      <c r="G37" s="1300"/>
      <c r="H37" s="2632"/>
      <c r="I37" s="2633"/>
      <c r="J37" s="1300"/>
      <c r="K37" s="2632"/>
      <c r="L37" s="1300"/>
      <c r="M37" s="1300"/>
      <c r="N37" s="2632"/>
      <c r="O37" s="1300"/>
      <c r="P37" s="1300"/>
      <c r="Q37" s="1300"/>
      <c r="R37" s="2630">
        <v>16</v>
      </c>
      <c r="S37" s="9"/>
    </row>
    <row r="38" spans="1:19">
      <c r="A38" s="1000">
        <v>17</v>
      </c>
      <c r="B38" s="935" t="s">
        <v>1267</v>
      </c>
      <c r="C38" s="1014"/>
      <c r="D38" s="1014">
        <f>SUM(D34:D37)</f>
        <v>0</v>
      </c>
      <c r="E38" s="1015"/>
      <c r="F38" s="1014"/>
      <c r="G38" s="1014">
        <f>SUM(G34:G37)</f>
        <v>0</v>
      </c>
      <c r="H38" s="1015"/>
      <c r="I38" s="1018"/>
      <c r="J38" s="1014">
        <f>SUM(J34:J37)</f>
        <v>0</v>
      </c>
      <c r="K38" s="1015"/>
      <c r="L38" s="1014"/>
      <c r="M38" s="1014">
        <f>SUM(M34:M37)</f>
        <v>0</v>
      </c>
      <c r="N38" s="1015"/>
      <c r="O38" s="1014"/>
      <c r="P38" s="1014">
        <f>SUM(P34:P37)</f>
        <v>0</v>
      </c>
      <c r="Q38" s="1014"/>
      <c r="R38" s="1000">
        <v>17</v>
      </c>
    </row>
    <row r="39" spans="1:19">
      <c r="A39" s="1000">
        <v>18</v>
      </c>
      <c r="B39" s="2631" t="s">
        <v>4618</v>
      </c>
      <c r="C39" s="1019"/>
      <c r="D39" s="1019"/>
      <c r="E39" s="1020"/>
      <c r="F39" s="1019"/>
      <c r="G39" s="1019"/>
      <c r="H39" s="1020"/>
      <c r="I39" s="1021"/>
      <c r="J39" s="1019"/>
      <c r="K39" s="1020"/>
      <c r="L39" s="1019"/>
      <c r="M39" s="1019"/>
      <c r="N39" s="1020"/>
      <c r="O39" s="1019"/>
      <c r="P39" s="1019"/>
      <c r="Q39" s="1019"/>
      <c r="R39" s="1000">
        <v>17</v>
      </c>
    </row>
    <row r="40" spans="1:19">
      <c r="A40" s="1000">
        <v>19</v>
      </c>
      <c r="B40" s="935" t="s">
        <v>1268</v>
      </c>
      <c r="C40" s="1014"/>
      <c r="D40" s="1014"/>
      <c r="E40" s="1015"/>
      <c r="F40" s="1014"/>
      <c r="G40" s="1014"/>
      <c r="H40" s="1015"/>
      <c r="I40" s="1018"/>
      <c r="J40" s="1014"/>
      <c r="K40" s="1015"/>
      <c r="L40" s="1014"/>
      <c r="M40" s="1014"/>
      <c r="N40" s="1015"/>
      <c r="O40" s="1014"/>
      <c r="P40" s="1014"/>
      <c r="Q40" s="1014"/>
      <c r="R40" s="1000">
        <v>18</v>
      </c>
    </row>
    <row r="41" spans="1:19">
      <c r="A41" s="1000">
        <v>20</v>
      </c>
      <c r="B41" s="935" t="s">
        <v>2496</v>
      </c>
      <c r="C41" s="995"/>
      <c r="D41" s="995"/>
      <c r="E41" s="1012"/>
      <c r="F41" s="995"/>
      <c r="G41" s="995"/>
      <c r="H41" s="1012"/>
      <c r="I41" s="1017"/>
      <c r="J41" s="995"/>
      <c r="K41" s="1012"/>
      <c r="L41" s="995"/>
      <c r="M41" s="995"/>
      <c r="N41" s="1012"/>
      <c r="O41" s="995"/>
      <c r="P41" s="995"/>
      <c r="Q41" s="995"/>
      <c r="R41" s="1000">
        <v>19</v>
      </c>
    </row>
    <row r="42" spans="1:19">
      <c r="A42" s="1000">
        <v>21</v>
      </c>
      <c r="B42" s="935" t="s">
        <v>1269</v>
      </c>
      <c r="C42" s="995"/>
      <c r="D42" s="995"/>
      <c r="E42" s="1012"/>
      <c r="F42" s="995"/>
      <c r="G42" s="995"/>
      <c r="H42" s="1012"/>
      <c r="I42" s="1017"/>
      <c r="J42" s="995"/>
      <c r="K42" s="1012"/>
      <c r="L42" s="995"/>
      <c r="M42" s="995"/>
      <c r="N42" s="1012"/>
      <c r="O42" s="995"/>
      <c r="P42" s="995"/>
      <c r="Q42" s="995"/>
      <c r="R42" s="1000">
        <v>20</v>
      </c>
    </row>
    <row r="43" spans="1:19">
      <c r="A43" s="1000">
        <v>22</v>
      </c>
      <c r="B43" s="935" t="s">
        <v>1270</v>
      </c>
      <c r="C43" s="995"/>
      <c r="D43" s="995"/>
      <c r="E43" s="1012"/>
      <c r="F43" s="995"/>
      <c r="G43" s="995"/>
      <c r="H43" s="1012"/>
      <c r="I43" s="1017"/>
      <c r="J43" s="995"/>
      <c r="K43" s="1012"/>
      <c r="L43" s="995"/>
      <c r="M43" s="995"/>
      <c r="N43" s="1012"/>
      <c r="O43" s="995"/>
      <c r="P43" s="995"/>
      <c r="Q43" s="995"/>
      <c r="R43" s="1000">
        <v>21</v>
      </c>
    </row>
    <row r="44" spans="1:19">
      <c r="A44" s="1000">
        <v>23</v>
      </c>
      <c r="B44" s="935" t="s">
        <v>1271</v>
      </c>
      <c r="C44" s="995"/>
      <c r="D44" s="995"/>
      <c r="E44" s="1012"/>
      <c r="F44" s="995"/>
      <c r="G44" s="995"/>
      <c r="H44" s="1012"/>
      <c r="I44" s="1017"/>
      <c r="J44" s="995"/>
      <c r="K44" s="1012"/>
      <c r="L44" s="995"/>
      <c r="M44" s="995"/>
      <c r="N44" s="1012"/>
      <c r="O44" s="995"/>
      <c r="P44" s="995"/>
      <c r="Q44" s="995"/>
      <c r="R44" s="1000">
        <v>22</v>
      </c>
    </row>
    <row r="45" spans="1:19">
      <c r="A45" s="1000">
        <v>24</v>
      </c>
      <c r="B45" s="935" t="s">
        <v>2638</v>
      </c>
      <c r="C45" s="995"/>
      <c r="D45" s="995"/>
      <c r="E45" s="1012"/>
      <c r="F45" s="995"/>
      <c r="G45" s="995"/>
      <c r="H45" s="1012"/>
      <c r="I45" s="1017"/>
      <c r="J45" s="995"/>
      <c r="K45" s="1012"/>
      <c r="L45" s="995"/>
      <c r="M45" s="995"/>
      <c r="N45" s="1012"/>
      <c r="O45" s="995"/>
      <c r="P45" s="995"/>
      <c r="Q45" s="995"/>
      <c r="R45" s="1000">
        <v>23</v>
      </c>
    </row>
    <row r="46" spans="1:19">
      <c r="A46" s="1000">
        <v>25</v>
      </c>
      <c r="B46" s="935" t="s">
        <v>2639</v>
      </c>
      <c r="C46" s="995"/>
      <c r="D46" s="995"/>
      <c r="E46" s="1012"/>
      <c r="F46" s="995"/>
      <c r="G46" s="995"/>
      <c r="H46" s="1012"/>
      <c r="I46" s="1017"/>
      <c r="J46" s="995"/>
      <c r="K46" s="1012"/>
      <c r="L46" s="995"/>
      <c r="M46" s="995"/>
      <c r="N46" s="1012"/>
      <c r="O46" s="995"/>
      <c r="P46" s="995"/>
      <c r="Q46" s="995"/>
      <c r="R46" s="1000">
        <v>24</v>
      </c>
    </row>
    <row r="47" spans="1:19">
      <c r="A47" s="1000">
        <v>26</v>
      </c>
      <c r="B47" s="935" t="s">
        <v>2640</v>
      </c>
      <c r="C47" s="995"/>
      <c r="D47" s="995"/>
      <c r="E47" s="1012"/>
      <c r="F47" s="995"/>
      <c r="G47" s="995"/>
      <c r="H47" s="1012"/>
      <c r="I47" s="1017"/>
      <c r="J47" s="995"/>
      <c r="K47" s="1012"/>
      <c r="L47" s="995"/>
      <c r="M47" s="995"/>
      <c r="N47" s="1012"/>
      <c r="O47" s="995"/>
      <c r="P47" s="995"/>
      <c r="Q47" s="995"/>
      <c r="R47" s="1000">
        <v>25</v>
      </c>
    </row>
    <row r="48" spans="1:19">
      <c r="A48" s="1000">
        <v>27</v>
      </c>
      <c r="B48" s="935" t="s">
        <v>596</v>
      </c>
      <c r="C48" s="995"/>
      <c r="D48" s="995"/>
      <c r="E48" s="1012"/>
      <c r="F48" s="995"/>
      <c r="G48" s="995"/>
      <c r="H48" s="1012"/>
      <c r="I48" s="1017"/>
      <c r="J48" s="995"/>
      <c r="K48" s="1012"/>
      <c r="L48" s="995"/>
      <c r="M48" s="995"/>
      <c r="N48" s="1012"/>
      <c r="O48" s="995"/>
      <c r="P48" s="995"/>
      <c r="Q48" s="995"/>
      <c r="R48" s="1000">
        <v>26</v>
      </c>
    </row>
    <row r="49" spans="1:18">
      <c r="A49" s="1000">
        <v>28</v>
      </c>
      <c r="B49" s="935" t="s">
        <v>1291</v>
      </c>
      <c r="C49" s="995"/>
      <c r="D49" s="995"/>
      <c r="E49" s="1012"/>
      <c r="F49" s="995"/>
      <c r="G49" s="995"/>
      <c r="H49" s="1012"/>
      <c r="I49" s="1017"/>
      <c r="J49" s="995"/>
      <c r="K49" s="1012"/>
      <c r="L49" s="995"/>
      <c r="M49" s="995"/>
      <c r="N49" s="1012"/>
      <c r="O49" s="995"/>
      <c r="P49" s="995"/>
      <c r="Q49" s="995"/>
      <c r="R49" s="1000">
        <v>27</v>
      </c>
    </row>
    <row r="50" spans="1:18">
      <c r="A50" s="1000">
        <v>29</v>
      </c>
      <c r="B50" s="935" t="s">
        <v>3611</v>
      </c>
      <c r="C50" s="995"/>
      <c r="D50" s="995"/>
      <c r="E50" s="1012"/>
      <c r="F50" s="995"/>
      <c r="G50" s="995"/>
      <c r="H50" s="1012"/>
      <c r="I50" s="1017"/>
      <c r="J50" s="995"/>
      <c r="K50" s="1012"/>
      <c r="L50" s="995"/>
      <c r="M50" s="995"/>
      <c r="N50" s="1012"/>
      <c r="O50" s="995"/>
      <c r="P50" s="995"/>
      <c r="Q50" s="995"/>
      <c r="R50" s="1000">
        <v>28</v>
      </c>
    </row>
    <row r="51" spans="1:18">
      <c r="A51" s="1000">
        <v>30</v>
      </c>
      <c r="B51" s="935" t="s">
        <v>3616</v>
      </c>
      <c r="C51" s="995"/>
      <c r="D51" s="995"/>
      <c r="E51" s="1012"/>
      <c r="F51" s="995"/>
      <c r="G51" s="995"/>
      <c r="H51" s="1012"/>
      <c r="I51" s="1017"/>
      <c r="J51" s="995"/>
      <c r="K51" s="1012"/>
      <c r="L51" s="995"/>
      <c r="M51" s="995"/>
      <c r="N51" s="1012"/>
      <c r="O51" s="995"/>
      <c r="P51" s="995"/>
      <c r="Q51" s="995"/>
      <c r="R51" s="1000">
        <v>29</v>
      </c>
    </row>
    <row r="52" spans="1:18">
      <c r="A52" s="1000">
        <v>31</v>
      </c>
      <c r="B52" s="935" t="s">
        <v>2641</v>
      </c>
      <c r="C52" s="995"/>
      <c r="D52" s="995"/>
      <c r="E52" s="1012"/>
      <c r="F52" s="995"/>
      <c r="G52" s="995"/>
      <c r="H52" s="1012"/>
      <c r="I52" s="1017"/>
      <c r="J52" s="995"/>
      <c r="K52" s="1012"/>
      <c r="L52" s="995"/>
      <c r="M52" s="995"/>
      <c r="N52" s="1012"/>
      <c r="O52" s="995"/>
      <c r="P52" s="995"/>
      <c r="Q52" s="995"/>
      <c r="R52" s="1000">
        <v>30</v>
      </c>
    </row>
    <row r="53" spans="1:18">
      <c r="A53" s="1000">
        <v>32</v>
      </c>
      <c r="B53" s="935" t="s">
        <v>1086</v>
      </c>
      <c r="C53" s="995"/>
      <c r="D53" s="995"/>
      <c r="E53" s="1012"/>
      <c r="F53" s="995"/>
      <c r="G53" s="995"/>
      <c r="H53" s="1012"/>
      <c r="I53" s="1017"/>
      <c r="J53" s="995"/>
      <c r="K53" s="1012"/>
      <c r="L53" s="995"/>
      <c r="M53" s="995"/>
      <c r="N53" s="1012"/>
      <c r="O53" s="995"/>
      <c r="P53" s="995"/>
      <c r="Q53" s="995"/>
      <c r="R53" s="1000">
        <v>31</v>
      </c>
    </row>
    <row r="54" spans="1:18">
      <c r="A54" s="1000">
        <v>33</v>
      </c>
      <c r="B54" s="935" t="s">
        <v>2642</v>
      </c>
      <c r="C54" s="995"/>
      <c r="D54" s="995"/>
      <c r="E54" s="1012"/>
      <c r="F54" s="995"/>
      <c r="G54" s="995"/>
      <c r="H54" s="1012"/>
      <c r="I54" s="1017"/>
      <c r="J54" s="995"/>
      <c r="K54" s="1012"/>
      <c r="L54" s="995"/>
      <c r="M54" s="995"/>
      <c r="N54" s="1012"/>
      <c r="O54" s="995"/>
      <c r="P54" s="995"/>
      <c r="Q54" s="995"/>
      <c r="R54" s="1000">
        <v>32</v>
      </c>
    </row>
    <row r="55" spans="1:18">
      <c r="A55" s="1000">
        <v>34</v>
      </c>
      <c r="B55" s="935" t="s">
        <v>2643</v>
      </c>
      <c r="C55" s="1014"/>
      <c r="D55" s="1014">
        <f>SUM(D39:D54)</f>
        <v>0</v>
      </c>
      <c r="E55" s="1015"/>
      <c r="F55" s="1014"/>
      <c r="G55" s="1014">
        <f>SUM(G39:G54)</f>
        <v>0</v>
      </c>
      <c r="H55" s="1015"/>
      <c r="I55" s="1018"/>
      <c r="J55" s="1014">
        <f>SUM(J39:J54)</f>
        <v>0</v>
      </c>
      <c r="K55" s="1015"/>
      <c r="L55" s="1014"/>
      <c r="M55" s="1014">
        <f>SUM(M39:M54)</f>
        <v>0</v>
      </c>
      <c r="N55" s="1015"/>
      <c r="O55" s="1014"/>
      <c r="P55" s="1014">
        <f>SUM(P39:P54)</f>
        <v>0</v>
      </c>
      <c r="Q55" s="1014"/>
      <c r="R55" s="1000">
        <v>33</v>
      </c>
    </row>
    <row r="56" spans="1:18" ht="15.75" thickBot="1">
      <c r="A56" s="1000">
        <v>35</v>
      </c>
      <c r="B56" s="935" t="s">
        <v>2644</v>
      </c>
      <c r="C56" s="1022"/>
      <c r="D56" s="1022"/>
      <c r="E56" s="1023"/>
      <c r="F56" s="1022"/>
      <c r="G56" s="1022"/>
      <c r="H56" s="1023"/>
      <c r="I56" s="1024"/>
      <c r="J56" s="1022"/>
      <c r="K56" s="1023"/>
      <c r="L56" s="1022"/>
      <c r="M56" s="1022"/>
      <c r="N56" s="1023"/>
      <c r="O56" s="1022"/>
      <c r="P56" s="1022"/>
      <c r="Q56" s="1022"/>
      <c r="R56" s="1000">
        <v>34</v>
      </c>
    </row>
    <row r="57" spans="1:18" ht="15.75" thickBot="1">
      <c r="A57" s="1000">
        <v>36</v>
      </c>
      <c r="B57" s="935" t="s">
        <v>2645</v>
      </c>
      <c r="C57" s="977"/>
      <c r="D57" s="977"/>
      <c r="E57" s="977"/>
      <c r="F57" s="977"/>
      <c r="G57" s="977"/>
      <c r="H57" s="977"/>
      <c r="I57" s="1025"/>
      <c r="J57" s="1026"/>
      <c r="K57" s="977"/>
      <c r="L57" s="1026"/>
      <c r="M57" s="1026"/>
      <c r="N57" s="977"/>
      <c r="O57" s="1026"/>
      <c r="P57" s="1026"/>
      <c r="Q57" s="1026"/>
      <c r="R57" s="1000">
        <v>35</v>
      </c>
    </row>
    <row r="58" spans="1:18">
      <c r="A58" s="972">
        <v>37</v>
      </c>
      <c r="B58" s="924" t="s">
        <v>2646</v>
      </c>
      <c r="C58" s="924"/>
      <c r="D58" s="924"/>
      <c r="E58" s="924"/>
      <c r="F58" s="924"/>
      <c r="G58" s="924"/>
      <c r="H58" s="924"/>
      <c r="I58" s="972"/>
      <c r="J58" s="924"/>
      <c r="K58" s="924"/>
      <c r="L58" s="924"/>
      <c r="M58" s="924"/>
      <c r="N58" s="924"/>
      <c r="O58" s="924"/>
      <c r="P58" s="924"/>
      <c r="Q58" s="861"/>
      <c r="R58" s="972">
        <v>36</v>
      </c>
    </row>
    <row r="59" spans="1:18">
      <c r="A59" s="1000"/>
      <c r="B59" s="935" t="s">
        <v>2647</v>
      </c>
      <c r="C59" s="935"/>
      <c r="D59" s="935"/>
      <c r="E59" s="935"/>
      <c r="F59" s="935"/>
      <c r="G59" s="935"/>
      <c r="H59" s="935"/>
      <c r="I59" s="1000"/>
      <c r="J59" s="935"/>
      <c r="K59" s="935"/>
      <c r="L59" s="935"/>
      <c r="M59" s="935"/>
      <c r="N59" s="935"/>
      <c r="O59" s="935"/>
      <c r="P59" s="935"/>
      <c r="Q59" s="876"/>
      <c r="R59" s="1000"/>
    </row>
    <row r="60" spans="1:18">
      <c r="A60" s="1000">
        <v>38</v>
      </c>
      <c r="B60" s="935" t="s">
        <v>2648</v>
      </c>
      <c r="C60" s="1012"/>
      <c r="D60" s="1012"/>
      <c r="E60" s="1012"/>
      <c r="F60" s="1012"/>
      <c r="G60" s="1012"/>
      <c r="H60" s="1012"/>
      <c r="I60" s="1027"/>
      <c r="J60" s="1012"/>
      <c r="K60" s="1012"/>
      <c r="L60" s="1012"/>
      <c r="M60" s="1012"/>
      <c r="N60" s="1012"/>
      <c r="O60" s="1012"/>
      <c r="P60" s="1012"/>
      <c r="Q60" s="995"/>
      <c r="R60" s="1000">
        <v>37</v>
      </c>
    </row>
    <row r="61" spans="1:18">
      <c r="A61" s="972">
        <v>39</v>
      </c>
      <c r="B61" s="924" t="s">
        <v>403</v>
      </c>
      <c r="C61" s="990"/>
      <c r="D61" s="990"/>
      <c r="E61" s="990"/>
      <c r="F61" s="990"/>
      <c r="G61" s="990"/>
      <c r="H61" s="990"/>
      <c r="I61" s="1028"/>
      <c r="J61" s="990"/>
      <c r="K61" s="990"/>
      <c r="L61" s="990"/>
      <c r="M61" s="990"/>
      <c r="N61" s="990"/>
      <c r="O61" s="990"/>
      <c r="P61" s="990"/>
      <c r="Q61" s="934"/>
      <c r="R61" s="972">
        <v>38</v>
      </c>
    </row>
    <row r="62" spans="1:18">
      <c r="A62" s="1000"/>
      <c r="B62" s="935" t="s">
        <v>404</v>
      </c>
      <c r="C62" s="1012"/>
      <c r="D62" s="1012"/>
      <c r="E62" s="1012"/>
      <c r="F62" s="1012"/>
      <c r="G62" s="1012"/>
      <c r="H62" s="1012"/>
      <c r="I62" s="1027"/>
      <c r="J62" s="1012"/>
      <c r="K62" s="1012"/>
      <c r="L62" s="1012"/>
      <c r="M62" s="1012"/>
      <c r="N62" s="1012"/>
      <c r="O62" s="1012"/>
      <c r="P62" s="1012"/>
      <c r="Q62" s="995"/>
      <c r="R62" s="1000"/>
    </row>
    <row r="63" spans="1:18">
      <c r="A63" s="972">
        <v>40</v>
      </c>
      <c r="B63" s="924" t="s">
        <v>87</v>
      </c>
      <c r="C63" s="1029"/>
      <c r="D63" s="1029"/>
      <c r="E63" s="1029"/>
      <c r="F63" s="1029"/>
      <c r="G63" s="1029"/>
      <c r="H63" s="1029"/>
      <c r="I63" s="1030"/>
      <c r="J63" s="1029"/>
      <c r="K63" s="1029"/>
      <c r="L63" s="1029"/>
      <c r="M63" s="1029"/>
      <c r="N63" s="1029"/>
      <c r="O63" s="1029"/>
      <c r="P63" s="1029"/>
      <c r="Q63" s="1031"/>
      <c r="R63" s="972">
        <v>39</v>
      </c>
    </row>
    <row r="64" spans="1:18">
      <c r="A64" s="1000"/>
      <c r="B64" s="935" t="s">
        <v>88</v>
      </c>
      <c r="C64" s="1032"/>
      <c r="D64" s="1032"/>
      <c r="E64" s="1032"/>
      <c r="F64" s="1032"/>
      <c r="G64" s="1032"/>
      <c r="H64" s="1032"/>
      <c r="I64" s="1033"/>
      <c r="J64" s="1032"/>
      <c r="K64" s="1032"/>
      <c r="L64" s="1032"/>
      <c r="M64" s="1032"/>
      <c r="N64" s="1032"/>
      <c r="O64" s="1032"/>
      <c r="P64" s="1032"/>
      <c r="Q64" s="1034"/>
      <c r="R64" s="1000"/>
    </row>
    <row r="65" spans="1:18">
      <c r="A65" s="1000">
        <v>41</v>
      </c>
      <c r="B65" s="935" t="s">
        <v>89</v>
      </c>
      <c r="C65" s="1032"/>
      <c r="D65" s="1032"/>
      <c r="E65" s="1032"/>
      <c r="F65" s="1032"/>
      <c r="G65" s="1032"/>
      <c r="H65" s="1032"/>
      <c r="I65" s="1033"/>
      <c r="J65" s="1032"/>
      <c r="K65" s="1032"/>
      <c r="L65" s="1032"/>
      <c r="M65" s="1032"/>
      <c r="N65" s="1032"/>
      <c r="O65" s="1032"/>
      <c r="P65" s="1032"/>
      <c r="Q65" s="1034"/>
      <c r="R65" s="1000">
        <v>40</v>
      </c>
    </row>
    <row r="66" spans="1:18">
      <c r="A66" s="1000">
        <v>42</v>
      </c>
      <c r="B66" s="935" t="s">
        <v>90</v>
      </c>
      <c r="C66" s="1032"/>
      <c r="D66" s="1032"/>
      <c r="E66" s="1032"/>
      <c r="F66" s="1032"/>
      <c r="G66" s="1032"/>
      <c r="H66" s="1032"/>
      <c r="I66" s="1033"/>
      <c r="J66" s="1032"/>
      <c r="K66" s="1032"/>
      <c r="L66" s="1032"/>
      <c r="M66" s="1032"/>
      <c r="N66" s="1032"/>
      <c r="O66" s="1032"/>
      <c r="P66" s="1032"/>
      <c r="Q66" s="1034"/>
      <c r="R66" s="1000">
        <v>41</v>
      </c>
    </row>
    <row r="67" spans="1:18">
      <c r="A67" s="1000">
        <v>43</v>
      </c>
      <c r="B67" s="935" t="s">
        <v>91</v>
      </c>
      <c r="C67" s="1032"/>
      <c r="D67" s="1032"/>
      <c r="E67" s="1032"/>
      <c r="F67" s="1032"/>
      <c r="G67" s="1032"/>
      <c r="H67" s="1032"/>
      <c r="I67" s="1033"/>
      <c r="J67" s="1032"/>
      <c r="K67" s="1032"/>
      <c r="L67" s="1032"/>
      <c r="M67" s="1032"/>
      <c r="N67" s="1032"/>
      <c r="O67" s="1032"/>
      <c r="P67" s="1032"/>
      <c r="Q67" s="1034"/>
      <c r="R67" s="1000">
        <v>42</v>
      </c>
    </row>
    <row r="68" spans="1:18" ht="15.75" thickBot="1">
      <c r="A68" s="991">
        <v>44</v>
      </c>
      <c r="B68" s="940" t="s">
        <v>92</v>
      </c>
      <c r="C68" s="1035"/>
      <c r="D68" s="1035"/>
      <c r="E68" s="1035"/>
      <c r="F68" s="1035"/>
      <c r="G68" s="1035"/>
      <c r="H68" s="1035"/>
      <c r="I68" s="1036"/>
      <c r="J68" s="1035"/>
      <c r="K68" s="1035"/>
      <c r="L68" s="1035"/>
      <c r="M68" s="1035"/>
      <c r="N68" s="1035"/>
      <c r="O68" s="1035"/>
      <c r="P68" s="1035"/>
      <c r="Q68" s="1037"/>
      <c r="R68" s="991">
        <v>43</v>
      </c>
    </row>
    <row r="69" spans="1:18">
      <c r="A69" s="1441" t="s">
        <v>4664</v>
      </c>
      <c r="B69" s="2405"/>
      <c r="C69" s="861"/>
      <c r="D69" s="861"/>
      <c r="E69" s="861"/>
      <c r="F69" s="861"/>
      <c r="G69" s="861"/>
      <c r="H69" s="861"/>
      <c r="I69" s="1441" t="s">
        <v>4664</v>
      </c>
      <c r="J69" s="2405"/>
      <c r="K69" s="2405"/>
      <c r="L69" s="861"/>
      <c r="M69" s="861"/>
      <c r="N69" s="861"/>
      <c r="O69" s="861"/>
      <c r="P69" s="861"/>
      <c r="Q69" s="862" t="s">
        <v>93</v>
      </c>
      <c r="R69" s="862"/>
    </row>
    <row r="70" spans="1:18">
      <c r="A70" s="862" t="s">
        <v>94</v>
      </c>
      <c r="B70" s="862"/>
      <c r="C70" s="862"/>
      <c r="D70" s="862"/>
      <c r="E70" s="862"/>
      <c r="F70" s="862"/>
      <c r="G70" s="862"/>
      <c r="H70" s="862"/>
      <c r="I70" s="862" t="s">
        <v>95</v>
      </c>
      <c r="J70" s="862"/>
      <c r="K70" s="862"/>
      <c r="L70" s="862"/>
      <c r="M70" s="862"/>
      <c r="N70" s="862"/>
      <c r="O70" s="862"/>
      <c r="P70" s="862"/>
      <c r="Q70" s="862"/>
      <c r="R70" s="862"/>
    </row>
    <row r="71" spans="1:18">
      <c r="A71" s="862"/>
      <c r="B71" s="862"/>
      <c r="C71" s="862"/>
      <c r="D71" s="862"/>
      <c r="E71" s="862"/>
      <c r="F71" s="862"/>
      <c r="G71" s="862"/>
      <c r="H71" s="862"/>
      <c r="I71" s="862"/>
      <c r="J71" s="862"/>
      <c r="K71" s="862"/>
      <c r="L71" s="862"/>
      <c r="M71" s="862"/>
      <c r="N71" s="862"/>
      <c r="O71" s="862"/>
      <c r="P71" s="862"/>
      <c r="Q71" s="862"/>
      <c r="R71" s="862"/>
    </row>
    <row r="73" spans="1:18" ht="15.75">
      <c r="A73" s="71" t="s">
        <v>414</v>
      </c>
      <c r="B73" s="862"/>
      <c r="C73" s="862"/>
      <c r="D73" s="862"/>
      <c r="E73" s="862"/>
      <c r="F73" s="862"/>
      <c r="G73" s="862"/>
      <c r="H73" s="862"/>
    </row>
    <row r="75" spans="1:18" ht="16.5" thickBot="1">
      <c r="A75" s="929" t="str">
        <f>'Data Sheet'!$C$25</f>
        <v xml:space="preserve">Niagara Mohawk Power Corporation </v>
      </c>
      <c r="B75" s="861"/>
      <c r="C75" s="861"/>
      <c r="D75" s="861"/>
      <c r="E75" s="919" t="str">
        <f>'Data Sheet'!$C$40</f>
        <v>April 12, 2018</v>
      </c>
      <c r="F75" s="861"/>
      <c r="G75" s="861" t="str">
        <f>'Data Sheet'!$C$38</f>
        <v>December 31, 2017</v>
      </c>
      <c r="H75" s="861"/>
      <c r="I75" s="929" t="str">
        <f>'Data Sheet'!$C$25</f>
        <v xml:space="preserve">Niagara Mohawk Power Corporation </v>
      </c>
      <c r="J75" s="861"/>
      <c r="K75" s="861"/>
      <c r="L75" s="861"/>
      <c r="M75" s="861"/>
      <c r="N75" s="919" t="str">
        <f>'Data Sheet'!$C$40</f>
        <v>April 12, 2018</v>
      </c>
      <c r="P75" t="str">
        <f>'Data Sheet'!$C$38</f>
        <v>December 31, 2017</v>
      </c>
    </row>
    <row r="76" spans="1:18">
      <c r="A76" s="863"/>
      <c r="B76" s="864"/>
      <c r="C76" s="864"/>
      <c r="D76" s="864"/>
      <c r="E76" s="864"/>
      <c r="F76" s="864"/>
      <c r="G76" s="864"/>
      <c r="H76" s="920"/>
      <c r="I76" s="863"/>
      <c r="J76" s="864"/>
      <c r="K76" s="864"/>
      <c r="L76" s="864"/>
      <c r="M76" s="864"/>
      <c r="N76" s="864"/>
      <c r="O76" s="864"/>
      <c r="P76" s="864"/>
      <c r="Q76" s="864"/>
      <c r="R76" s="920"/>
    </row>
    <row r="77" spans="1:18" ht="15.75">
      <c r="A77" s="3725" t="s">
        <v>1189</v>
      </c>
      <c r="B77" s="3896"/>
      <c r="C77" s="3896"/>
      <c r="D77" s="3896"/>
      <c r="E77" s="3896"/>
      <c r="F77" s="3896"/>
      <c r="G77" s="3896"/>
      <c r="H77" s="3727"/>
      <c r="I77" s="921"/>
      <c r="J77" s="71" t="s">
        <v>1190</v>
      </c>
      <c r="K77" s="71"/>
      <c r="L77" s="71"/>
      <c r="M77" s="862"/>
      <c r="N77" s="862"/>
      <c r="O77" s="862"/>
      <c r="P77" s="862"/>
      <c r="Q77" s="862"/>
      <c r="R77" s="922"/>
    </row>
    <row r="78" spans="1:18" ht="15.75" thickBot="1">
      <c r="A78" s="923"/>
      <c r="B78" s="861"/>
      <c r="C78" s="861"/>
      <c r="D78" s="861"/>
      <c r="E78" s="861"/>
      <c r="F78" s="861"/>
      <c r="G78" s="861"/>
      <c r="H78" s="924"/>
      <c r="I78" s="923"/>
      <c r="J78" s="861"/>
      <c r="K78" s="861"/>
      <c r="L78" s="861"/>
      <c r="M78" s="861"/>
      <c r="N78" s="861"/>
      <c r="O78" s="861"/>
      <c r="P78" s="861"/>
      <c r="Q78" s="861"/>
      <c r="R78" s="924"/>
    </row>
    <row r="79" spans="1:18">
      <c r="A79" s="980"/>
      <c r="B79" s="954"/>
      <c r="C79" s="996" t="s">
        <v>1248</v>
      </c>
      <c r="D79" s="993"/>
      <c r="E79" s="978"/>
      <c r="F79" s="996" t="s">
        <v>1248</v>
      </c>
      <c r="G79" s="993"/>
      <c r="H79" s="978"/>
      <c r="I79" s="997" t="s">
        <v>1248</v>
      </c>
      <c r="J79" s="993"/>
      <c r="K79" s="978"/>
      <c r="L79" s="996" t="s">
        <v>1248</v>
      </c>
      <c r="M79" s="993"/>
      <c r="N79" s="978"/>
      <c r="O79" s="996" t="s">
        <v>1248</v>
      </c>
      <c r="P79" s="993"/>
      <c r="Q79" s="978"/>
      <c r="R79" s="998"/>
    </row>
    <row r="80" spans="1:18">
      <c r="A80" s="981" t="s">
        <v>1714</v>
      </c>
      <c r="B80" s="922" t="s">
        <v>1768</v>
      </c>
      <c r="C80" s="861"/>
      <c r="D80" s="861"/>
      <c r="E80" s="924"/>
      <c r="F80" s="861"/>
      <c r="G80" s="861"/>
      <c r="H80" s="924"/>
      <c r="I80" s="971"/>
      <c r="J80" s="861"/>
      <c r="K80" s="924"/>
      <c r="L80" s="861"/>
      <c r="M80" s="861"/>
      <c r="N80" s="924"/>
      <c r="O80" s="861"/>
      <c r="P80" s="861"/>
      <c r="Q80" s="861"/>
      <c r="R80" s="981" t="s">
        <v>1714</v>
      </c>
    </row>
    <row r="81" spans="1:18" ht="15.75" thickBot="1">
      <c r="A81" s="983" t="s">
        <v>1717</v>
      </c>
      <c r="B81" s="985" t="s">
        <v>3005</v>
      </c>
      <c r="C81" s="913"/>
      <c r="D81" s="974" t="s">
        <v>3006</v>
      </c>
      <c r="E81" s="940"/>
      <c r="F81" s="913"/>
      <c r="G81" s="974" t="s">
        <v>3007</v>
      </c>
      <c r="H81" s="940"/>
      <c r="I81" s="999"/>
      <c r="J81" s="974" t="s">
        <v>3008</v>
      </c>
      <c r="K81" s="940"/>
      <c r="L81" s="974"/>
      <c r="M81" s="974" t="s">
        <v>2334</v>
      </c>
      <c r="N81" s="940"/>
      <c r="O81" s="913"/>
      <c r="P81" s="951" t="s">
        <v>2335</v>
      </c>
      <c r="Q81" s="974"/>
      <c r="R81" s="983" t="s">
        <v>1717</v>
      </c>
    </row>
    <row r="82" spans="1:18">
      <c r="A82" s="972">
        <v>1</v>
      </c>
      <c r="B82" s="924" t="s">
        <v>1249</v>
      </c>
      <c r="C82" s="861"/>
      <c r="D82" s="861"/>
      <c r="E82" s="922"/>
      <c r="F82" s="862"/>
      <c r="G82" s="862"/>
      <c r="H82" s="924"/>
      <c r="I82" s="923"/>
      <c r="J82" s="861"/>
      <c r="K82" s="924"/>
      <c r="L82" s="861"/>
      <c r="M82" s="862"/>
      <c r="N82" s="922"/>
      <c r="O82" s="862"/>
      <c r="P82" s="862"/>
      <c r="Q82" s="862"/>
      <c r="R82" s="972">
        <v>1</v>
      </c>
    </row>
    <row r="83" spans="1:18">
      <c r="A83" s="1000"/>
      <c r="B83" s="935" t="s">
        <v>1250</v>
      </c>
      <c r="C83" s="876"/>
      <c r="D83" s="876"/>
      <c r="E83" s="961"/>
      <c r="F83" s="994"/>
      <c r="G83" s="994"/>
      <c r="H83" s="935"/>
      <c r="I83" s="875"/>
      <c r="J83" s="876"/>
      <c r="K83" s="935"/>
      <c r="L83" s="876"/>
      <c r="M83" s="994"/>
      <c r="N83" s="961"/>
      <c r="O83" s="994"/>
      <c r="P83" s="994"/>
      <c r="Q83" s="994"/>
      <c r="R83" s="1000"/>
    </row>
    <row r="84" spans="1:18">
      <c r="A84" s="972">
        <v>2</v>
      </c>
      <c r="B84" s="924" t="s">
        <v>1251</v>
      </c>
      <c r="C84" s="861"/>
      <c r="D84" s="861"/>
      <c r="E84" s="874"/>
      <c r="F84" s="906"/>
      <c r="G84" s="906"/>
      <c r="H84" s="874"/>
      <c r="I84" s="923"/>
      <c r="J84" s="861"/>
      <c r="K84" s="924"/>
      <c r="L84" s="861"/>
      <c r="M84" s="906"/>
      <c r="N84" s="874"/>
      <c r="O84" s="906"/>
      <c r="P84" s="906"/>
      <c r="Q84" s="906"/>
      <c r="R84" s="972">
        <v>2</v>
      </c>
    </row>
    <row r="85" spans="1:18">
      <c r="A85" s="1000"/>
      <c r="B85" s="935" t="s">
        <v>1252</v>
      </c>
      <c r="C85" s="876"/>
      <c r="D85" s="876"/>
      <c r="E85" s="961"/>
      <c r="F85" s="994"/>
      <c r="G85" s="994"/>
      <c r="H85" s="961"/>
      <c r="I85" s="875"/>
      <c r="J85" s="876"/>
      <c r="K85" s="935"/>
      <c r="L85" s="876"/>
      <c r="M85" s="994"/>
      <c r="N85" s="961"/>
      <c r="O85" s="994"/>
      <c r="P85" s="994"/>
      <c r="Q85" s="994"/>
      <c r="R85" s="1000"/>
    </row>
    <row r="86" spans="1:18">
      <c r="A86" s="1000">
        <v>3</v>
      </c>
      <c r="B86" s="935" t="s">
        <v>1253</v>
      </c>
      <c r="C86" s="1001"/>
      <c r="D86" s="1001"/>
      <c r="E86" s="1002"/>
      <c r="F86" s="1003"/>
      <c r="G86" s="1003"/>
      <c r="H86" s="1004"/>
      <c r="I86" s="1005"/>
      <c r="J86" s="1001"/>
      <c r="K86" s="1004"/>
      <c r="L86" s="1001"/>
      <c r="M86" s="1003"/>
      <c r="N86" s="1002"/>
      <c r="O86" s="1003"/>
      <c r="P86" s="1003"/>
      <c r="Q86" s="1003"/>
      <c r="R86" s="1000">
        <v>3</v>
      </c>
    </row>
    <row r="87" spans="1:18">
      <c r="A87" s="1006">
        <v>4</v>
      </c>
      <c r="B87" s="935" t="s">
        <v>1254</v>
      </c>
      <c r="C87" s="1001"/>
      <c r="D87" s="1001"/>
      <c r="E87" s="1004"/>
      <c r="F87" s="1001"/>
      <c r="G87" s="1001"/>
      <c r="H87" s="1004"/>
      <c r="I87" s="1007"/>
      <c r="J87" s="1001"/>
      <c r="K87" s="1004"/>
      <c r="L87" s="1001"/>
      <c r="M87" s="1001"/>
      <c r="N87" s="1004"/>
      <c r="O87" s="1001"/>
      <c r="P87" s="1001"/>
      <c r="Q87" s="1001"/>
      <c r="R87" s="1000">
        <v>4</v>
      </c>
    </row>
    <row r="88" spans="1:18">
      <c r="A88" s="987">
        <v>5</v>
      </c>
      <c r="B88" s="924" t="s">
        <v>1255</v>
      </c>
      <c r="C88" s="1008"/>
      <c r="D88" s="1008"/>
      <c r="E88" s="1009"/>
      <c r="F88" s="1008"/>
      <c r="G88" s="1008"/>
      <c r="H88" s="1009"/>
      <c r="I88" s="1010"/>
      <c r="J88" s="1008"/>
      <c r="K88" s="1009"/>
      <c r="L88" s="1008"/>
      <c r="M88" s="1008"/>
      <c r="N88" s="1009"/>
      <c r="O88" s="1008"/>
      <c r="P88" s="1008"/>
      <c r="Q88" s="1008"/>
      <c r="R88" s="972">
        <v>5</v>
      </c>
    </row>
    <row r="89" spans="1:18">
      <c r="A89" s="1006"/>
      <c r="B89" s="935" t="s">
        <v>1256</v>
      </c>
      <c r="C89" s="1001"/>
      <c r="D89" s="1001"/>
      <c r="E89" s="1004"/>
      <c r="F89" s="1001"/>
      <c r="G89" s="1001"/>
      <c r="H89" s="1004"/>
      <c r="I89" s="1007"/>
      <c r="J89" s="1001"/>
      <c r="K89" s="1004"/>
      <c r="L89" s="1001"/>
      <c r="M89" s="1001"/>
      <c r="N89" s="1004"/>
      <c r="O89" s="1001"/>
      <c r="P89" s="1001"/>
      <c r="Q89" s="1001"/>
      <c r="R89" s="1000"/>
    </row>
    <row r="90" spans="1:18">
      <c r="A90" s="1006">
        <v>6</v>
      </c>
      <c r="B90" s="935" t="s">
        <v>1257</v>
      </c>
      <c r="C90" s="1001"/>
      <c r="D90" s="1001"/>
      <c r="E90" s="1004"/>
      <c r="F90" s="1001"/>
      <c r="G90" s="1001"/>
      <c r="H90" s="1004"/>
      <c r="I90" s="1007"/>
      <c r="J90" s="1001"/>
      <c r="K90" s="1004"/>
      <c r="L90" s="1001"/>
      <c r="M90" s="1001"/>
      <c r="N90" s="1004"/>
      <c r="O90" s="1001"/>
      <c r="P90" s="1001"/>
      <c r="Q90" s="1001"/>
      <c r="R90" s="1000">
        <v>6</v>
      </c>
    </row>
    <row r="91" spans="1:18">
      <c r="A91" s="1006">
        <v>7</v>
      </c>
      <c r="B91" s="935" t="s">
        <v>1258</v>
      </c>
      <c r="C91" s="876"/>
      <c r="D91" s="876"/>
      <c r="E91" s="935"/>
      <c r="F91" s="876"/>
      <c r="G91" s="876"/>
      <c r="H91" s="935"/>
      <c r="I91" s="1011"/>
      <c r="J91" s="876"/>
      <c r="K91" s="935"/>
      <c r="L91" s="876"/>
      <c r="M91" s="876"/>
      <c r="N91" s="935"/>
      <c r="O91" s="876"/>
      <c r="P91" s="876"/>
      <c r="Q91" s="876"/>
      <c r="R91" s="1000">
        <v>7</v>
      </c>
    </row>
    <row r="92" spans="1:18">
      <c r="A92" s="1006">
        <v>8</v>
      </c>
      <c r="B92" s="935" t="s">
        <v>1259</v>
      </c>
      <c r="C92" s="876"/>
      <c r="D92" s="876"/>
      <c r="E92" s="935"/>
      <c r="F92" s="876"/>
      <c r="G92" s="876"/>
      <c r="H92" s="935"/>
      <c r="I92" s="1011"/>
      <c r="J92" s="876"/>
      <c r="K92" s="935"/>
      <c r="L92" s="876"/>
      <c r="M92" s="876"/>
      <c r="N92" s="935"/>
      <c r="O92" s="876"/>
      <c r="P92" s="876"/>
      <c r="Q92" s="876"/>
      <c r="R92" s="1000">
        <v>8</v>
      </c>
    </row>
    <row r="93" spans="1:18">
      <c r="A93" s="1006">
        <v>9</v>
      </c>
      <c r="B93" s="935" t="s">
        <v>1260</v>
      </c>
      <c r="C93" s="876"/>
      <c r="D93" s="876"/>
      <c r="E93" s="935"/>
      <c r="F93" s="876"/>
      <c r="G93" s="876"/>
      <c r="H93" s="935"/>
      <c r="I93" s="1011"/>
      <c r="J93" s="876"/>
      <c r="K93" s="935"/>
      <c r="L93" s="876"/>
      <c r="M93" s="876"/>
      <c r="N93" s="935"/>
      <c r="O93" s="876"/>
      <c r="P93" s="876"/>
      <c r="Q93" s="876"/>
      <c r="R93" s="1000">
        <v>9</v>
      </c>
    </row>
    <row r="94" spans="1:18">
      <c r="A94" s="1006">
        <v>10</v>
      </c>
      <c r="B94" s="935" t="s">
        <v>1261</v>
      </c>
      <c r="C94" s="876"/>
      <c r="D94" s="876"/>
      <c r="E94" s="935"/>
      <c r="F94" s="876"/>
      <c r="G94" s="876"/>
      <c r="H94" s="935"/>
      <c r="I94" s="1011"/>
      <c r="J94" s="876"/>
      <c r="K94" s="935"/>
      <c r="L94" s="876"/>
      <c r="M94" s="876"/>
      <c r="N94" s="935"/>
      <c r="O94" s="876"/>
      <c r="P94" s="876"/>
      <c r="Q94" s="876"/>
      <c r="R94" s="1000">
        <v>10</v>
      </c>
    </row>
    <row r="95" spans="1:18">
      <c r="A95" s="1006">
        <v>11</v>
      </c>
      <c r="B95" s="935" t="s">
        <v>1262</v>
      </c>
      <c r="C95" s="995"/>
      <c r="D95" s="995"/>
      <c r="E95" s="1012"/>
      <c r="F95" s="995"/>
      <c r="G95" s="995"/>
      <c r="H95" s="1012"/>
      <c r="I95" s="1013"/>
      <c r="J95" s="995"/>
      <c r="K95" s="1012"/>
      <c r="L95" s="995"/>
      <c r="M95" s="995"/>
      <c r="N95" s="1012"/>
      <c r="O95" s="995"/>
      <c r="P95" s="995"/>
      <c r="Q95" s="995"/>
      <c r="R95" s="1000">
        <v>11</v>
      </c>
    </row>
    <row r="96" spans="1:18">
      <c r="A96" s="1006">
        <v>12</v>
      </c>
      <c r="B96" s="935" t="s">
        <v>1263</v>
      </c>
      <c r="C96" s="995"/>
      <c r="D96" s="995"/>
      <c r="E96" s="1012"/>
      <c r="F96" s="995"/>
      <c r="G96" s="995"/>
      <c r="H96" s="1012"/>
      <c r="I96" s="1013"/>
      <c r="J96" s="995"/>
      <c r="K96" s="1012"/>
      <c r="L96" s="995"/>
      <c r="M96" s="995"/>
      <c r="N96" s="1012"/>
      <c r="O96" s="995"/>
      <c r="P96" s="995"/>
      <c r="Q96" s="995"/>
      <c r="R96" s="1000">
        <v>12</v>
      </c>
    </row>
    <row r="97" spans="1:18">
      <c r="A97" s="1006">
        <v>13</v>
      </c>
      <c r="B97" s="935" t="s">
        <v>1264</v>
      </c>
      <c r="C97" s="1014"/>
      <c r="D97" s="1014"/>
      <c r="E97" s="1015"/>
      <c r="F97" s="1014"/>
      <c r="G97" s="1014"/>
      <c r="H97" s="1015"/>
      <c r="I97" s="1016"/>
      <c r="J97" s="1014"/>
      <c r="K97" s="1015"/>
      <c r="L97" s="1014"/>
      <c r="M97" s="1014"/>
      <c r="N97" s="1015"/>
      <c r="O97" s="1014"/>
      <c r="P97" s="1014"/>
      <c r="Q97" s="1014"/>
      <c r="R97" s="1000">
        <v>13</v>
      </c>
    </row>
    <row r="98" spans="1:18">
      <c r="A98" s="1000">
        <v>14</v>
      </c>
      <c r="B98" s="935" t="s">
        <v>1265</v>
      </c>
      <c r="C98" s="995"/>
      <c r="D98" s="995"/>
      <c r="E98" s="1012"/>
      <c r="F98" s="995"/>
      <c r="G98" s="995"/>
      <c r="H98" s="1012"/>
      <c r="I98" s="1017"/>
      <c r="J98" s="995"/>
      <c r="K98" s="1012"/>
      <c r="L98" s="995"/>
      <c r="M98" s="995"/>
      <c r="N98" s="1012"/>
      <c r="O98" s="995"/>
      <c r="P98" s="995"/>
      <c r="Q98" s="995"/>
      <c r="R98" s="1000">
        <v>14</v>
      </c>
    </row>
    <row r="99" spans="1:18">
      <c r="A99" s="1000">
        <v>15</v>
      </c>
      <c r="B99" s="935" t="s">
        <v>1266</v>
      </c>
      <c r="C99" s="995"/>
      <c r="D99" s="995"/>
      <c r="E99" s="1012"/>
      <c r="F99" s="995"/>
      <c r="G99" s="995"/>
      <c r="H99" s="1012"/>
      <c r="I99" s="1017"/>
      <c r="J99" s="995"/>
      <c r="K99" s="1012"/>
      <c r="L99" s="995"/>
      <c r="M99" s="995"/>
      <c r="N99" s="1012"/>
      <c r="O99" s="995"/>
      <c r="P99" s="995"/>
      <c r="Q99" s="995"/>
      <c r="R99" s="1000">
        <v>15</v>
      </c>
    </row>
    <row r="100" spans="1:18" s="1362" customFormat="1">
      <c r="A100" s="2630">
        <v>16</v>
      </c>
      <c r="B100" s="2631" t="s">
        <v>4180</v>
      </c>
      <c r="C100" s="1300"/>
      <c r="D100" s="1300"/>
      <c r="E100" s="2632"/>
      <c r="F100" s="1300"/>
      <c r="G100" s="1300"/>
      <c r="H100" s="2632"/>
      <c r="I100" s="2633"/>
      <c r="J100" s="1300"/>
      <c r="K100" s="2632"/>
      <c r="L100" s="1300"/>
      <c r="M100" s="1300"/>
      <c r="N100" s="2632"/>
      <c r="O100" s="1300"/>
      <c r="P100" s="1300"/>
      <c r="Q100" s="1300"/>
      <c r="R100" s="2630">
        <v>16</v>
      </c>
    </row>
    <row r="101" spans="1:18">
      <c r="A101" s="1000">
        <v>17</v>
      </c>
      <c r="B101" s="935" t="s">
        <v>1267</v>
      </c>
      <c r="C101" s="1014"/>
      <c r="D101" s="1014">
        <f>SUM(D97:D100)</f>
        <v>0</v>
      </c>
      <c r="E101" s="1015"/>
      <c r="F101" s="1014"/>
      <c r="G101" s="1014">
        <f>SUM(G97:G100)</f>
        <v>0</v>
      </c>
      <c r="H101" s="1015"/>
      <c r="I101" s="1018"/>
      <c r="J101" s="1014">
        <f>SUM(J97:J100)</f>
        <v>0</v>
      </c>
      <c r="K101" s="1015"/>
      <c r="L101" s="1014"/>
      <c r="M101" s="1014">
        <f>SUM(M97:M100)</f>
        <v>0</v>
      </c>
      <c r="N101" s="1015"/>
      <c r="O101" s="1014"/>
      <c r="P101" s="1014">
        <f>SUM(P97:P100)</f>
        <v>0</v>
      </c>
      <c r="Q101" s="1014"/>
      <c r="R101" s="1000">
        <v>16</v>
      </c>
    </row>
    <row r="102" spans="1:18">
      <c r="A102" s="1000">
        <v>18</v>
      </c>
      <c r="B102" s="2631" t="s">
        <v>4618</v>
      </c>
      <c r="C102" s="1019"/>
      <c r="D102" s="1019"/>
      <c r="E102" s="1020"/>
      <c r="F102" s="1019"/>
      <c r="G102" s="1019"/>
      <c r="H102" s="1020"/>
      <c r="I102" s="1021"/>
      <c r="J102" s="1019"/>
      <c r="K102" s="1020"/>
      <c r="L102" s="1019"/>
      <c r="M102" s="1019"/>
      <c r="N102" s="1020"/>
      <c r="O102" s="1019"/>
      <c r="P102" s="1019"/>
      <c r="Q102" s="1019"/>
      <c r="R102" s="1000">
        <v>17</v>
      </c>
    </row>
    <row r="103" spans="1:18">
      <c r="A103" s="1000">
        <v>19</v>
      </c>
      <c r="B103" s="935" t="s">
        <v>1268</v>
      </c>
      <c r="C103" s="1014"/>
      <c r="D103" s="1014"/>
      <c r="E103" s="1015"/>
      <c r="F103" s="1014"/>
      <c r="G103" s="1014"/>
      <c r="H103" s="1015"/>
      <c r="I103" s="1018"/>
      <c r="J103" s="1014"/>
      <c r="K103" s="1015"/>
      <c r="L103" s="1014"/>
      <c r="M103" s="1014"/>
      <c r="N103" s="1015"/>
      <c r="O103" s="1014"/>
      <c r="P103" s="1014"/>
      <c r="Q103" s="1014"/>
      <c r="R103" s="1000">
        <v>18</v>
      </c>
    </row>
    <row r="104" spans="1:18">
      <c r="A104" s="1000">
        <v>20</v>
      </c>
      <c r="B104" s="935" t="s">
        <v>2496</v>
      </c>
      <c r="C104" s="995"/>
      <c r="D104" s="995"/>
      <c r="E104" s="1012"/>
      <c r="F104" s="995"/>
      <c r="G104" s="995"/>
      <c r="H104" s="1012"/>
      <c r="I104" s="1017"/>
      <c r="J104" s="995"/>
      <c r="K104" s="1012"/>
      <c r="L104" s="995"/>
      <c r="M104" s="995"/>
      <c r="N104" s="1012"/>
      <c r="O104" s="995"/>
      <c r="P104" s="995"/>
      <c r="Q104" s="995"/>
      <c r="R104" s="1000">
        <v>19</v>
      </c>
    </row>
    <row r="105" spans="1:18">
      <c r="A105" s="1000">
        <v>21</v>
      </c>
      <c r="B105" s="935" t="s">
        <v>1269</v>
      </c>
      <c r="C105" s="995"/>
      <c r="D105" s="995"/>
      <c r="E105" s="1012"/>
      <c r="F105" s="995"/>
      <c r="G105" s="995"/>
      <c r="H105" s="1012"/>
      <c r="I105" s="1017"/>
      <c r="J105" s="995"/>
      <c r="K105" s="1012"/>
      <c r="L105" s="995"/>
      <c r="M105" s="995"/>
      <c r="N105" s="1012"/>
      <c r="O105" s="995"/>
      <c r="P105" s="995"/>
      <c r="Q105" s="995"/>
      <c r="R105" s="1000">
        <v>20</v>
      </c>
    </row>
    <row r="106" spans="1:18">
      <c r="A106" s="1000">
        <v>22</v>
      </c>
      <c r="B106" s="935" t="s">
        <v>1270</v>
      </c>
      <c r="C106" s="995"/>
      <c r="D106" s="995"/>
      <c r="E106" s="1012"/>
      <c r="F106" s="995"/>
      <c r="G106" s="995"/>
      <c r="H106" s="1012"/>
      <c r="I106" s="1017"/>
      <c r="J106" s="995"/>
      <c r="K106" s="1012"/>
      <c r="L106" s="995"/>
      <c r="M106" s="995"/>
      <c r="N106" s="1012"/>
      <c r="O106" s="995"/>
      <c r="P106" s="995"/>
      <c r="Q106" s="995"/>
      <c r="R106" s="1000">
        <v>21</v>
      </c>
    </row>
    <row r="107" spans="1:18">
      <c r="A107" s="1000">
        <v>23</v>
      </c>
      <c r="B107" s="935" t="s">
        <v>1271</v>
      </c>
      <c r="C107" s="995"/>
      <c r="D107" s="995"/>
      <c r="E107" s="1012"/>
      <c r="F107" s="995"/>
      <c r="G107" s="995"/>
      <c r="H107" s="1012"/>
      <c r="I107" s="1017"/>
      <c r="J107" s="995"/>
      <c r="K107" s="1012"/>
      <c r="L107" s="995"/>
      <c r="M107" s="995"/>
      <c r="N107" s="1012"/>
      <c r="O107" s="995"/>
      <c r="P107" s="995"/>
      <c r="Q107" s="995"/>
      <c r="R107" s="1000">
        <v>22</v>
      </c>
    </row>
    <row r="108" spans="1:18">
      <c r="A108" s="1000">
        <v>24</v>
      </c>
      <c r="B108" s="935" t="s">
        <v>2638</v>
      </c>
      <c r="C108" s="995"/>
      <c r="D108" s="995"/>
      <c r="E108" s="1012"/>
      <c r="F108" s="995"/>
      <c r="G108" s="995"/>
      <c r="H108" s="1012"/>
      <c r="I108" s="1017"/>
      <c r="J108" s="995"/>
      <c r="K108" s="1012"/>
      <c r="L108" s="995"/>
      <c r="M108" s="995"/>
      <c r="N108" s="1012"/>
      <c r="O108" s="995"/>
      <c r="P108" s="995"/>
      <c r="Q108" s="995"/>
      <c r="R108" s="1000">
        <v>23</v>
      </c>
    </row>
    <row r="109" spans="1:18">
      <c r="A109" s="1000">
        <v>25</v>
      </c>
      <c r="B109" s="935" t="s">
        <v>2639</v>
      </c>
      <c r="C109" s="995"/>
      <c r="D109" s="995"/>
      <c r="E109" s="1012"/>
      <c r="F109" s="995"/>
      <c r="G109" s="995"/>
      <c r="H109" s="1012"/>
      <c r="I109" s="1017"/>
      <c r="J109" s="995"/>
      <c r="K109" s="1012"/>
      <c r="L109" s="995"/>
      <c r="M109" s="995"/>
      <c r="N109" s="1012"/>
      <c r="O109" s="995"/>
      <c r="P109" s="995"/>
      <c r="Q109" s="995"/>
      <c r="R109" s="1000">
        <v>24</v>
      </c>
    </row>
    <row r="110" spans="1:18">
      <c r="A110" s="1000">
        <v>26</v>
      </c>
      <c r="B110" s="935" t="s">
        <v>2640</v>
      </c>
      <c r="C110" s="995"/>
      <c r="D110" s="995"/>
      <c r="E110" s="1012"/>
      <c r="F110" s="995"/>
      <c r="G110" s="995"/>
      <c r="H110" s="1012"/>
      <c r="I110" s="1017"/>
      <c r="J110" s="995"/>
      <c r="K110" s="1012"/>
      <c r="L110" s="995"/>
      <c r="M110" s="995"/>
      <c r="N110" s="1012"/>
      <c r="O110" s="995"/>
      <c r="P110" s="995"/>
      <c r="Q110" s="995"/>
      <c r="R110" s="1000">
        <v>25</v>
      </c>
    </row>
    <row r="111" spans="1:18">
      <c r="A111" s="1000">
        <v>27</v>
      </c>
      <c r="B111" s="935" t="s">
        <v>596</v>
      </c>
      <c r="C111" s="995"/>
      <c r="D111" s="995"/>
      <c r="E111" s="1012"/>
      <c r="F111" s="995"/>
      <c r="G111" s="995"/>
      <c r="H111" s="1012"/>
      <c r="I111" s="1017"/>
      <c r="J111" s="995"/>
      <c r="K111" s="1012"/>
      <c r="L111" s="995"/>
      <c r="M111" s="995"/>
      <c r="N111" s="1012"/>
      <c r="O111" s="995"/>
      <c r="P111" s="995"/>
      <c r="Q111" s="995"/>
      <c r="R111" s="1000">
        <v>26</v>
      </c>
    </row>
    <row r="112" spans="1:18">
      <c r="A112" s="1000">
        <v>28</v>
      </c>
      <c r="B112" s="935" t="s">
        <v>1291</v>
      </c>
      <c r="C112" s="995"/>
      <c r="D112" s="995"/>
      <c r="E112" s="1012"/>
      <c r="F112" s="995"/>
      <c r="G112" s="995"/>
      <c r="H112" s="1012"/>
      <c r="I112" s="1017"/>
      <c r="J112" s="995"/>
      <c r="K112" s="1012"/>
      <c r="L112" s="995"/>
      <c r="M112" s="995"/>
      <c r="N112" s="1012"/>
      <c r="O112" s="995"/>
      <c r="P112" s="995"/>
      <c r="Q112" s="995"/>
      <c r="R112" s="1000">
        <v>27</v>
      </c>
    </row>
    <row r="113" spans="1:18">
      <c r="A113" s="1000">
        <v>29</v>
      </c>
      <c r="B113" s="935" t="s">
        <v>3611</v>
      </c>
      <c r="C113" s="995"/>
      <c r="D113" s="995"/>
      <c r="E113" s="1012"/>
      <c r="F113" s="995"/>
      <c r="G113" s="995"/>
      <c r="H113" s="1012"/>
      <c r="I113" s="1017"/>
      <c r="J113" s="995"/>
      <c r="K113" s="1012"/>
      <c r="L113" s="995"/>
      <c r="M113" s="995"/>
      <c r="N113" s="1012"/>
      <c r="O113" s="995"/>
      <c r="P113" s="995"/>
      <c r="Q113" s="995"/>
      <c r="R113" s="1000">
        <v>28</v>
      </c>
    </row>
    <row r="114" spans="1:18">
      <c r="A114" s="1000">
        <v>30</v>
      </c>
      <c r="B114" s="935" t="s">
        <v>3616</v>
      </c>
      <c r="C114" s="995"/>
      <c r="D114" s="995"/>
      <c r="E114" s="1012"/>
      <c r="F114" s="995"/>
      <c r="G114" s="995"/>
      <c r="H114" s="1012"/>
      <c r="I114" s="1017"/>
      <c r="J114" s="995"/>
      <c r="K114" s="1012"/>
      <c r="L114" s="995"/>
      <c r="M114" s="995"/>
      <c r="N114" s="1012"/>
      <c r="O114" s="995"/>
      <c r="P114" s="995"/>
      <c r="Q114" s="995"/>
      <c r="R114" s="1000">
        <v>29</v>
      </c>
    </row>
    <row r="115" spans="1:18">
      <c r="A115" s="1000">
        <v>31</v>
      </c>
      <c r="B115" s="935" t="s">
        <v>2641</v>
      </c>
      <c r="C115" s="995"/>
      <c r="D115" s="995"/>
      <c r="E115" s="1012"/>
      <c r="F115" s="995"/>
      <c r="G115" s="995"/>
      <c r="H115" s="1012"/>
      <c r="I115" s="1017"/>
      <c r="J115" s="995"/>
      <c r="K115" s="1012"/>
      <c r="L115" s="995"/>
      <c r="M115" s="995"/>
      <c r="N115" s="1012"/>
      <c r="O115" s="995"/>
      <c r="P115" s="995"/>
      <c r="Q115" s="995"/>
      <c r="R115" s="1000">
        <v>30</v>
      </c>
    </row>
    <row r="116" spans="1:18">
      <c r="A116" s="1000">
        <v>32</v>
      </c>
      <c r="B116" s="935" t="s">
        <v>1086</v>
      </c>
      <c r="C116" s="995"/>
      <c r="D116" s="995"/>
      <c r="E116" s="1012"/>
      <c r="F116" s="995"/>
      <c r="G116" s="995"/>
      <c r="H116" s="1012"/>
      <c r="I116" s="1017"/>
      <c r="J116" s="995"/>
      <c r="K116" s="1012"/>
      <c r="L116" s="995"/>
      <c r="M116" s="995"/>
      <c r="N116" s="1012"/>
      <c r="O116" s="995"/>
      <c r="P116" s="995"/>
      <c r="Q116" s="995"/>
      <c r="R116" s="1000">
        <v>31</v>
      </c>
    </row>
    <row r="117" spans="1:18">
      <c r="A117" s="1000">
        <v>33</v>
      </c>
      <c r="B117" s="935" t="s">
        <v>2642</v>
      </c>
      <c r="C117" s="995"/>
      <c r="D117" s="995"/>
      <c r="E117" s="1012"/>
      <c r="F117" s="995"/>
      <c r="G117" s="995"/>
      <c r="H117" s="1012"/>
      <c r="I117" s="1017"/>
      <c r="J117" s="995"/>
      <c r="K117" s="1012"/>
      <c r="L117" s="995"/>
      <c r="M117" s="995"/>
      <c r="N117" s="1012"/>
      <c r="O117" s="995"/>
      <c r="P117" s="995"/>
      <c r="Q117" s="995"/>
      <c r="R117" s="1000">
        <v>32</v>
      </c>
    </row>
    <row r="118" spans="1:18">
      <c r="A118" s="1000">
        <v>34</v>
      </c>
      <c r="B118" s="935" t="s">
        <v>2643</v>
      </c>
      <c r="C118" s="1014"/>
      <c r="D118" s="1014">
        <f>SUM(D102:D117)</f>
        <v>0</v>
      </c>
      <c r="E118" s="1015"/>
      <c r="F118" s="1014"/>
      <c r="G118" s="1014">
        <f>SUM(G102:G117)</f>
        <v>0</v>
      </c>
      <c r="H118" s="1015"/>
      <c r="I118" s="1018"/>
      <c r="J118" s="1014">
        <f>SUM(J102:J117)</f>
        <v>0</v>
      </c>
      <c r="K118" s="1015"/>
      <c r="L118" s="1014"/>
      <c r="M118" s="1014">
        <f>SUM(M102:M117)</f>
        <v>0</v>
      </c>
      <c r="N118" s="1015"/>
      <c r="O118" s="1014"/>
      <c r="P118" s="1014">
        <f>SUM(P102:P117)</f>
        <v>0</v>
      </c>
      <c r="Q118" s="1014"/>
      <c r="R118" s="1000">
        <v>33</v>
      </c>
    </row>
    <row r="119" spans="1:18" ht="15.75" thickBot="1">
      <c r="A119" s="1000">
        <v>35</v>
      </c>
      <c r="B119" s="935" t="s">
        <v>2644</v>
      </c>
      <c r="C119" s="1022"/>
      <c r="D119" s="1022"/>
      <c r="E119" s="1023"/>
      <c r="F119" s="1022"/>
      <c r="G119" s="1022"/>
      <c r="H119" s="1023"/>
      <c r="I119" s="1024"/>
      <c r="J119" s="1022"/>
      <c r="K119" s="1023"/>
      <c r="L119" s="1022"/>
      <c r="M119" s="1022"/>
      <c r="N119" s="1023"/>
      <c r="O119" s="1022"/>
      <c r="P119" s="1022"/>
      <c r="Q119" s="1022"/>
      <c r="R119" s="1000">
        <v>34</v>
      </c>
    </row>
    <row r="120" spans="1:18" ht="15.75" thickBot="1">
      <c r="A120" s="1000">
        <v>36</v>
      </c>
      <c r="B120" s="935" t="s">
        <v>2645</v>
      </c>
      <c r="C120" s="977"/>
      <c r="D120" s="977"/>
      <c r="E120" s="977"/>
      <c r="F120" s="977"/>
      <c r="G120" s="977"/>
      <c r="H120" s="977"/>
      <c r="I120" s="1025"/>
      <c r="J120" s="1026"/>
      <c r="K120" s="977"/>
      <c r="L120" s="1026"/>
      <c r="M120" s="1026"/>
      <c r="N120" s="977"/>
      <c r="O120" s="1026"/>
      <c r="P120" s="1026"/>
      <c r="Q120" s="1026"/>
      <c r="R120" s="1000">
        <v>35</v>
      </c>
    </row>
    <row r="121" spans="1:18">
      <c r="A121" s="972">
        <v>37</v>
      </c>
      <c r="B121" s="924" t="s">
        <v>2646</v>
      </c>
      <c r="C121" s="924"/>
      <c r="D121" s="924"/>
      <c r="E121" s="924"/>
      <c r="F121" s="924"/>
      <c r="G121" s="924"/>
      <c r="H121" s="924"/>
      <c r="I121" s="972"/>
      <c r="J121" s="924"/>
      <c r="K121" s="924"/>
      <c r="L121" s="924"/>
      <c r="M121" s="924"/>
      <c r="N121" s="924"/>
      <c r="O121" s="924"/>
      <c r="P121" s="924"/>
      <c r="Q121" s="861"/>
      <c r="R121" s="972">
        <v>36</v>
      </c>
    </row>
    <row r="122" spans="1:18">
      <c r="A122" s="1000"/>
      <c r="B122" s="935" t="s">
        <v>2647</v>
      </c>
      <c r="C122" s="935"/>
      <c r="D122" s="935"/>
      <c r="E122" s="935"/>
      <c r="F122" s="935"/>
      <c r="G122" s="935"/>
      <c r="H122" s="935"/>
      <c r="I122" s="1000"/>
      <c r="J122" s="935"/>
      <c r="K122" s="935"/>
      <c r="L122" s="935"/>
      <c r="M122" s="935"/>
      <c r="N122" s="935"/>
      <c r="O122" s="935"/>
      <c r="P122" s="935"/>
      <c r="Q122" s="876"/>
      <c r="R122" s="1000"/>
    </row>
    <row r="123" spans="1:18">
      <c r="A123" s="1000">
        <v>38</v>
      </c>
      <c r="B123" s="935" t="s">
        <v>2648</v>
      </c>
      <c r="C123" s="1012"/>
      <c r="D123" s="1012"/>
      <c r="E123" s="1012"/>
      <c r="F123" s="1012"/>
      <c r="G123" s="1012"/>
      <c r="H123" s="1012"/>
      <c r="I123" s="1027"/>
      <c r="J123" s="1012"/>
      <c r="K123" s="1012"/>
      <c r="L123" s="1012"/>
      <c r="M123" s="1012"/>
      <c r="N123" s="1012"/>
      <c r="O123" s="1012"/>
      <c r="P123" s="1012"/>
      <c r="Q123" s="995"/>
      <c r="R123" s="1000">
        <v>37</v>
      </c>
    </row>
    <row r="124" spans="1:18">
      <c r="A124" s="972">
        <v>39</v>
      </c>
      <c r="B124" s="924" t="s">
        <v>403</v>
      </c>
      <c r="C124" s="990"/>
      <c r="D124" s="990"/>
      <c r="E124" s="990"/>
      <c r="F124" s="990"/>
      <c r="G124" s="990"/>
      <c r="H124" s="990"/>
      <c r="I124" s="1028"/>
      <c r="J124" s="990"/>
      <c r="K124" s="990"/>
      <c r="L124" s="990"/>
      <c r="M124" s="990"/>
      <c r="N124" s="990"/>
      <c r="O124" s="990"/>
      <c r="P124" s="990"/>
      <c r="Q124" s="934"/>
      <c r="R124" s="972">
        <v>38</v>
      </c>
    </row>
    <row r="125" spans="1:18">
      <c r="A125" s="1000"/>
      <c r="B125" s="935" t="s">
        <v>404</v>
      </c>
      <c r="C125" s="1012"/>
      <c r="D125" s="1012"/>
      <c r="E125" s="1012"/>
      <c r="F125" s="1012"/>
      <c r="G125" s="1012"/>
      <c r="H125" s="1012"/>
      <c r="I125" s="1027"/>
      <c r="J125" s="1012"/>
      <c r="K125" s="1012"/>
      <c r="L125" s="1012"/>
      <c r="M125" s="1012"/>
      <c r="N125" s="1012"/>
      <c r="O125" s="1012"/>
      <c r="P125" s="1012"/>
      <c r="Q125" s="995"/>
      <c r="R125" s="1000"/>
    </row>
    <row r="126" spans="1:18">
      <c r="A126" s="972">
        <v>40</v>
      </c>
      <c r="B126" s="924" t="s">
        <v>87</v>
      </c>
      <c r="C126" s="1029"/>
      <c r="D126" s="1029"/>
      <c r="E126" s="1029"/>
      <c r="F126" s="1029"/>
      <c r="G126" s="1029"/>
      <c r="H126" s="1029"/>
      <c r="I126" s="1030"/>
      <c r="J126" s="1029"/>
      <c r="K126" s="1029"/>
      <c r="L126" s="1029"/>
      <c r="M126" s="1029"/>
      <c r="N126" s="1029"/>
      <c r="O126" s="1029"/>
      <c r="P126" s="1029"/>
      <c r="Q126" s="1031"/>
      <c r="R126" s="972">
        <v>39</v>
      </c>
    </row>
    <row r="127" spans="1:18">
      <c r="A127" s="1000"/>
      <c r="B127" s="935" t="s">
        <v>88</v>
      </c>
      <c r="C127" s="1032"/>
      <c r="D127" s="1032"/>
      <c r="E127" s="1032"/>
      <c r="F127" s="1032"/>
      <c r="G127" s="1032"/>
      <c r="H127" s="1032"/>
      <c r="I127" s="1033"/>
      <c r="J127" s="1032"/>
      <c r="K127" s="1032"/>
      <c r="L127" s="1032"/>
      <c r="M127" s="1032"/>
      <c r="N127" s="1032"/>
      <c r="O127" s="1032"/>
      <c r="P127" s="1032"/>
      <c r="Q127" s="1034"/>
      <c r="R127" s="1000"/>
    </row>
    <row r="128" spans="1:18">
      <c r="A128" s="1000">
        <v>41</v>
      </c>
      <c r="B128" s="935" t="s">
        <v>89</v>
      </c>
      <c r="C128" s="1032"/>
      <c r="D128" s="1032"/>
      <c r="E128" s="1032"/>
      <c r="F128" s="1032"/>
      <c r="G128" s="1032"/>
      <c r="H128" s="1032"/>
      <c r="I128" s="1033"/>
      <c r="J128" s="1032"/>
      <c r="K128" s="1032"/>
      <c r="L128" s="1032"/>
      <c r="M128" s="1032"/>
      <c r="N128" s="1032"/>
      <c r="O128" s="1032"/>
      <c r="P128" s="1032"/>
      <c r="Q128" s="1034"/>
      <c r="R128" s="1000">
        <v>40</v>
      </c>
    </row>
    <row r="129" spans="1:18">
      <c r="A129" s="1000">
        <v>42</v>
      </c>
      <c r="B129" s="935" t="s">
        <v>90</v>
      </c>
      <c r="C129" s="1032"/>
      <c r="D129" s="1032"/>
      <c r="E129" s="1032"/>
      <c r="F129" s="1032"/>
      <c r="G129" s="1032"/>
      <c r="H129" s="1032"/>
      <c r="I129" s="1033"/>
      <c r="J129" s="1032"/>
      <c r="K129" s="1032"/>
      <c r="L129" s="1032"/>
      <c r="M129" s="1032"/>
      <c r="N129" s="1032"/>
      <c r="O129" s="1032"/>
      <c r="P129" s="1032"/>
      <c r="Q129" s="1034"/>
      <c r="R129" s="1000">
        <v>41</v>
      </c>
    </row>
    <row r="130" spans="1:18">
      <c r="A130" s="1000">
        <v>43</v>
      </c>
      <c r="B130" s="935" t="s">
        <v>91</v>
      </c>
      <c r="C130" s="1032"/>
      <c r="D130" s="1032"/>
      <c r="E130" s="1032"/>
      <c r="F130" s="1032"/>
      <c r="G130" s="1032"/>
      <c r="H130" s="1032"/>
      <c r="I130" s="1033"/>
      <c r="J130" s="1032"/>
      <c r="K130" s="1032"/>
      <c r="L130" s="1032"/>
      <c r="M130" s="1032"/>
      <c r="N130" s="1032"/>
      <c r="O130" s="1032"/>
      <c r="P130" s="1032"/>
      <c r="Q130" s="1034"/>
      <c r="R130" s="1000">
        <v>42</v>
      </c>
    </row>
    <row r="131" spans="1:18" ht="15.75" thickBot="1">
      <c r="A131" s="991">
        <v>44</v>
      </c>
      <c r="B131" s="940" t="s">
        <v>92</v>
      </c>
      <c r="C131" s="1035"/>
      <c r="D131" s="1035"/>
      <c r="E131" s="1035"/>
      <c r="F131" s="1035"/>
      <c r="G131" s="1035"/>
      <c r="H131" s="1035"/>
      <c r="I131" s="1036"/>
      <c r="J131" s="1035"/>
      <c r="K131" s="1035"/>
      <c r="L131" s="1035"/>
      <c r="M131" s="1035"/>
      <c r="N131" s="1035"/>
      <c r="O131" s="1035"/>
      <c r="P131" s="1035"/>
      <c r="Q131" s="1037"/>
      <c r="R131" s="991">
        <v>43</v>
      </c>
    </row>
    <row r="132" spans="1:18">
      <c r="A132" s="1441" t="s">
        <v>4664</v>
      </c>
      <c r="B132" s="2405"/>
      <c r="C132" s="2405"/>
      <c r="D132" s="861"/>
      <c r="E132" s="861"/>
      <c r="F132" s="861"/>
      <c r="G132" s="861"/>
      <c r="H132" s="861"/>
      <c r="I132" s="1441" t="s">
        <v>4664</v>
      </c>
      <c r="J132" s="2405"/>
      <c r="K132" s="2405"/>
      <c r="L132" s="861"/>
      <c r="M132" s="861"/>
      <c r="N132" s="861"/>
      <c r="O132" s="861"/>
      <c r="P132" s="861"/>
      <c r="Q132" s="862" t="s">
        <v>93</v>
      </c>
      <c r="R132" s="862"/>
    </row>
    <row r="133" spans="1:18">
      <c r="A133" s="862" t="s">
        <v>96</v>
      </c>
      <c r="B133" s="862"/>
      <c r="C133" s="862"/>
      <c r="D133" s="862"/>
      <c r="E133" s="862"/>
      <c r="F133" s="862"/>
      <c r="G133" s="862"/>
      <c r="H133" s="862"/>
      <c r="I133" s="862" t="s">
        <v>97</v>
      </c>
      <c r="J133" s="862"/>
      <c r="K133" s="862"/>
      <c r="L133" s="862"/>
      <c r="M133" s="862"/>
      <c r="N133" s="862"/>
      <c r="O133" s="862"/>
      <c r="P133" s="862"/>
      <c r="Q133" s="862"/>
      <c r="R133" s="862"/>
    </row>
  </sheetData>
  <mergeCells count="1">
    <mergeCell ref="A77:H77"/>
  </mergeCells>
  <printOptions horizontalCentered="1" verticalCentered="1"/>
  <pageMargins left="0.25" right="0.25" top="0.25" bottom="0.25" header="0" footer="0"/>
  <pageSetup scale="68" fitToWidth="2" fitToHeight="2" pageOrder="overThenDown" orientation="portrait" horizontalDpi="300" verticalDpi="300" r:id="rId1"/>
  <headerFooter alignWithMargins="0"/>
  <rowBreaks count="1" manualBreakCount="1">
    <brk id="73" max="16383"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N139"/>
  <sheetViews>
    <sheetView defaultGridColor="0" view="pageBreakPreview" topLeftCell="A43" colorId="22" zoomScale="50" zoomScaleNormal="60" zoomScaleSheetLayoutView="50" workbookViewId="0">
      <selection activeCell="I39" sqref="I39"/>
    </sheetView>
  </sheetViews>
  <sheetFormatPr defaultColWidth="9.6640625" defaultRowHeight="15"/>
  <cols>
    <col min="1" max="1" width="4.6640625" customWidth="1"/>
    <col min="2" max="2" width="48.33203125" customWidth="1"/>
    <col min="3" max="3" width="14.6640625" customWidth="1"/>
    <col min="4" max="4" width="16.21875" customWidth="1"/>
    <col min="5" max="5" width="14.6640625" customWidth="1"/>
    <col min="6" max="6" width="17" customWidth="1"/>
    <col min="7" max="7" width="2.6640625" customWidth="1"/>
    <col min="8" max="8" width="15.6640625" customWidth="1"/>
    <col min="9" max="9" width="18.44140625" customWidth="1"/>
    <col min="10" max="10" width="17.6640625" customWidth="1"/>
    <col min="11" max="12" width="15.6640625" customWidth="1"/>
    <col min="13" max="13" width="18.77734375" customWidth="1"/>
    <col min="14" max="14" width="4.6640625" customWidth="1"/>
  </cols>
  <sheetData>
    <row r="1" spans="1:14">
      <c r="A1" s="863" t="s">
        <v>1785</v>
      </c>
      <c r="B1" s="864"/>
      <c r="C1" s="966" t="s">
        <v>1330</v>
      </c>
      <c r="D1" s="969"/>
      <c r="E1" s="968" t="s">
        <v>1787</v>
      </c>
      <c r="F1" s="968" t="s">
        <v>1788</v>
      </c>
      <c r="G1" s="861"/>
      <c r="H1" s="863" t="s">
        <v>1785</v>
      </c>
      <c r="I1" s="920"/>
      <c r="J1" s="966" t="s">
        <v>1330</v>
      </c>
      <c r="K1" s="969"/>
      <c r="L1" s="968" t="s">
        <v>1787</v>
      </c>
      <c r="M1" s="970" t="s">
        <v>1788</v>
      </c>
      <c r="N1" s="954"/>
    </row>
    <row r="2" spans="1:14">
      <c r="A2" s="72" t="str">
        <f>'Data Sheet'!$C$25</f>
        <v xml:space="preserve">Niagara Mohawk Power Corporation </v>
      </c>
      <c r="B2" s="861"/>
      <c r="C2" s="923" t="s">
        <v>1123</v>
      </c>
      <c r="D2" s="861"/>
      <c r="E2" s="971" t="s">
        <v>1790</v>
      </c>
      <c r="F2" s="981"/>
      <c r="G2" s="861"/>
      <c r="H2" s="72" t="str">
        <f>'Data Sheet'!$C$25</f>
        <v xml:space="preserve">Niagara Mohawk Power Corporation </v>
      </c>
      <c r="I2" s="924"/>
      <c r="J2" s="923" t="s">
        <v>1123</v>
      </c>
      <c r="K2" s="861"/>
      <c r="L2" s="971" t="s">
        <v>1790</v>
      </c>
      <c r="M2" s="921"/>
      <c r="N2" s="922"/>
    </row>
    <row r="3" spans="1:14" ht="15" customHeight="1" thickBot="1">
      <c r="A3" s="939"/>
      <c r="B3" s="913"/>
      <c r="C3" s="939" t="s">
        <v>1124</v>
      </c>
      <c r="D3" s="940"/>
      <c r="E3" s="1038" t="str">
        <f>'Data Sheet'!$C$40</f>
        <v>April 12, 2018</v>
      </c>
      <c r="F3" s="991" t="str">
        <f>'Data Sheet'!$C$38</f>
        <v>December 31, 2017</v>
      </c>
      <c r="G3" s="861"/>
      <c r="H3" s="939"/>
      <c r="I3" s="940"/>
      <c r="J3" s="939" t="s">
        <v>1124</v>
      </c>
      <c r="K3" s="940"/>
      <c r="L3" s="1038" t="str">
        <f>'Data Sheet'!$C$40</f>
        <v>April 12, 2018</v>
      </c>
      <c r="M3" s="986" t="str">
        <f>'Data Sheet'!$C$38</f>
        <v>December 31, 2017</v>
      </c>
      <c r="N3" s="985"/>
    </row>
    <row r="4" spans="1:14" ht="15" customHeight="1" thickBot="1">
      <c r="A4" s="540" t="s">
        <v>98</v>
      </c>
      <c r="B4" s="541"/>
      <c r="C4" s="541"/>
      <c r="D4" s="974"/>
      <c r="E4" s="974"/>
      <c r="F4" s="975"/>
      <c r="G4" s="861"/>
      <c r="H4" s="540" t="s">
        <v>820</v>
      </c>
      <c r="I4" s="541"/>
      <c r="J4" s="541"/>
      <c r="K4" s="541"/>
      <c r="L4" s="974"/>
      <c r="M4" s="976"/>
      <c r="N4" s="940"/>
    </row>
    <row r="5" spans="1:14" ht="15.75">
      <c r="A5" s="68"/>
      <c r="B5" s="71"/>
      <c r="C5" s="71"/>
      <c r="D5" s="862"/>
      <c r="E5" s="862"/>
      <c r="F5" s="954"/>
      <c r="G5" s="861"/>
      <c r="H5" s="68"/>
      <c r="I5" s="71"/>
      <c r="J5" s="71"/>
      <c r="K5" s="71"/>
      <c r="L5" s="862"/>
      <c r="M5" s="979"/>
      <c r="N5" s="924"/>
    </row>
    <row r="6" spans="1:14">
      <c r="A6" s="923" t="s">
        <v>821</v>
      </c>
      <c r="B6" s="861"/>
      <c r="C6" s="861" t="s">
        <v>822</v>
      </c>
      <c r="D6" s="861"/>
      <c r="E6" s="861"/>
      <c r="F6" s="924"/>
      <c r="G6" s="861"/>
      <c r="H6" s="923" t="s">
        <v>823</v>
      </c>
      <c r="I6" s="861"/>
      <c r="J6" s="861"/>
      <c r="K6" s="861" t="s">
        <v>824</v>
      </c>
      <c r="L6" s="861"/>
      <c r="M6" s="861"/>
      <c r="N6" s="924"/>
    </row>
    <row r="7" spans="1:14">
      <c r="A7" s="923" t="s">
        <v>825</v>
      </c>
      <c r="B7" s="861"/>
      <c r="C7" s="861" t="s">
        <v>826</v>
      </c>
      <c r="D7" s="861"/>
      <c r="E7" s="861"/>
      <c r="F7" s="924"/>
      <c r="G7" s="861"/>
      <c r="H7" s="923" t="s">
        <v>827</v>
      </c>
      <c r="I7" s="861"/>
      <c r="J7" s="861"/>
      <c r="K7" s="861" t="s">
        <v>828</v>
      </c>
      <c r="L7" s="861"/>
      <c r="M7" s="861"/>
      <c r="N7" s="924"/>
    </row>
    <row r="8" spans="1:14">
      <c r="A8" s="923" t="s">
        <v>829</v>
      </c>
      <c r="B8" s="861"/>
      <c r="C8" s="861" t="s">
        <v>830</v>
      </c>
      <c r="D8" s="861"/>
      <c r="E8" s="861"/>
      <c r="F8" s="924"/>
      <c r="G8" s="861"/>
      <c r="H8" s="923" t="s">
        <v>831</v>
      </c>
      <c r="I8" s="861"/>
      <c r="J8" s="861"/>
      <c r="K8" s="861" t="s">
        <v>832</v>
      </c>
      <c r="L8" s="861"/>
      <c r="M8" s="861"/>
      <c r="N8" s="924"/>
    </row>
    <row r="9" spans="1:14">
      <c r="A9" s="923" t="s">
        <v>833</v>
      </c>
      <c r="B9" s="861"/>
      <c r="C9" s="861" t="s">
        <v>834</v>
      </c>
      <c r="D9" s="861"/>
      <c r="E9" s="861"/>
      <c r="F9" s="924"/>
      <c r="G9" s="861"/>
      <c r="H9" s="923" t="s">
        <v>835</v>
      </c>
      <c r="I9" s="861"/>
      <c r="J9" s="861"/>
      <c r="K9" s="861"/>
      <c r="L9" s="861"/>
      <c r="M9" s="861"/>
      <c r="N9" s="924"/>
    </row>
    <row r="10" spans="1:14">
      <c r="A10" s="923" t="s">
        <v>836</v>
      </c>
      <c r="B10" s="861"/>
      <c r="C10" s="861" t="s">
        <v>837</v>
      </c>
      <c r="D10" s="861"/>
      <c r="E10" s="861"/>
      <c r="F10" s="924"/>
      <c r="G10" s="861"/>
      <c r="H10" s="923" t="s">
        <v>838</v>
      </c>
      <c r="I10" s="861"/>
      <c r="J10" s="861"/>
      <c r="K10" s="861"/>
      <c r="L10" s="861"/>
      <c r="M10" s="861"/>
      <c r="N10" s="924"/>
    </row>
    <row r="11" spans="1:14">
      <c r="A11" s="923" t="s">
        <v>839</v>
      </c>
      <c r="B11" s="861"/>
      <c r="C11" s="861"/>
      <c r="D11" s="861"/>
      <c r="E11" s="861"/>
      <c r="F11" s="924"/>
      <c r="G11" s="861"/>
      <c r="H11" s="923"/>
      <c r="I11" s="861"/>
      <c r="J11" s="861"/>
      <c r="K11" s="861"/>
      <c r="L11" s="861"/>
      <c r="M11" s="861"/>
      <c r="N11" s="924"/>
    </row>
    <row r="12" spans="1:14" ht="15.75" thickBot="1">
      <c r="A12" s="939"/>
      <c r="B12" s="913"/>
      <c r="C12" s="913"/>
      <c r="D12" s="913"/>
      <c r="E12" s="913"/>
      <c r="F12" s="940"/>
      <c r="G12" s="861"/>
      <c r="H12" s="939"/>
      <c r="I12" s="913"/>
      <c r="J12" s="913"/>
      <c r="K12" s="913"/>
      <c r="L12" s="913"/>
      <c r="M12" s="913"/>
      <c r="N12" s="940"/>
    </row>
    <row r="13" spans="1:14">
      <c r="A13" s="972"/>
      <c r="B13" s="924"/>
      <c r="C13" s="861"/>
      <c r="D13" s="924"/>
      <c r="E13" s="861"/>
      <c r="F13" s="1475"/>
      <c r="G13" s="861"/>
      <c r="H13" s="923"/>
      <c r="I13" s="924"/>
      <c r="J13" s="861"/>
      <c r="K13" s="924"/>
      <c r="L13" s="861"/>
      <c r="M13" s="924"/>
      <c r="N13" s="924"/>
    </row>
    <row r="14" spans="1:14">
      <c r="A14" s="982"/>
      <c r="B14" s="924"/>
      <c r="C14" s="861" t="s">
        <v>840</v>
      </c>
      <c r="D14" s="874"/>
      <c r="E14" s="861" t="s">
        <v>840</v>
      </c>
      <c r="F14" s="922"/>
      <c r="G14" s="861"/>
      <c r="H14" s="72" t="s">
        <v>841</v>
      </c>
      <c r="I14" s="922"/>
      <c r="J14" s="923" t="s">
        <v>841</v>
      </c>
      <c r="K14" s="924"/>
      <c r="L14" s="923" t="s">
        <v>841</v>
      </c>
      <c r="M14" s="924"/>
      <c r="N14" s="924"/>
    </row>
    <row r="15" spans="1:14">
      <c r="A15" s="981" t="s">
        <v>1714</v>
      </c>
      <c r="B15" s="922" t="s">
        <v>1768</v>
      </c>
      <c r="C15" s="861" t="s">
        <v>842</v>
      </c>
      <c r="D15" s="924"/>
      <c r="E15" s="861" t="s">
        <v>842</v>
      </c>
      <c r="F15" s="874"/>
      <c r="G15" s="861"/>
      <c r="H15" s="923" t="s">
        <v>843</v>
      </c>
      <c r="I15" s="874"/>
      <c r="J15" s="923" t="s">
        <v>843</v>
      </c>
      <c r="K15" s="924"/>
      <c r="L15" s="923" t="s">
        <v>843</v>
      </c>
      <c r="M15" s="924"/>
      <c r="N15" s="981" t="s">
        <v>1714</v>
      </c>
    </row>
    <row r="16" spans="1:14">
      <c r="A16" s="981" t="s">
        <v>1717</v>
      </c>
      <c r="B16" s="922"/>
      <c r="C16" s="861"/>
      <c r="D16" s="924"/>
      <c r="E16" s="861"/>
      <c r="F16" s="924"/>
      <c r="G16" s="861"/>
      <c r="H16" s="971"/>
      <c r="I16" s="874"/>
      <c r="J16" s="861"/>
      <c r="K16" s="924"/>
      <c r="L16" s="861"/>
      <c r="M16" s="924"/>
      <c r="N16" s="981" t="s">
        <v>1717</v>
      </c>
    </row>
    <row r="17" spans="1:14" ht="15.75" thickBot="1">
      <c r="A17" s="983"/>
      <c r="B17" s="985" t="s">
        <v>3005</v>
      </c>
      <c r="C17" s="974" t="s">
        <v>3006</v>
      </c>
      <c r="D17" s="985"/>
      <c r="E17" s="974" t="s">
        <v>3007</v>
      </c>
      <c r="F17" s="985"/>
      <c r="G17" s="861"/>
      <c r="H17" s="986" t="s">
        <v>3008</v>
      </c>
      <c r="I17" s="985"/>
      <c r="J17" s="974" t="s">
        <v>2334</v>
      </c>
      <c r="K17" s="985"/>
      <c r="L17" s="974" t="s">
        <v>2335</v>
      </c>
      <c r="M17" s="985"/>
      <c r="N17" s="983"/>
    </row>
    <row r="18" spans="1:14">
      <c r="A18" s="1000">
        <v>1</v>
      </c>
      <c r="B18" s="935" t="s">
        <v>844</v>
      </c>
      <c r="C18" s="876"/>
      <c r="D18" s="935"/>
      <c r="E18" s="938"/>
      <c r="F18" s="933"/>
      <c r="G18" s="861"/>
      <c r="H18" s="875"/>
      <c r="I18" s="935"/>
      <c r="J18" s="876"/>
      <c r="K18" s="935"/>
      <c r="L18" s="938"/>
      <c r="M18" s="933"/>
      <c r="N18" s="1000">
        <v>1</v>
      </c>
    </row>
    <row r="19" spans="1:14">
      <c r="A19" s="1000">
        <v>2</v>
      </c>
      <c r="B19" s="935" t="s">
        <v>845</v>
      </c>
      <c r="C19" s="876"/>
      <c r="D19" s="935"/>
      <c r="E19" s="994"/>
      <c r="F19" s="961"/>
      <c r="G19" s="861"/>
      <c r="H19" s="875"/>
      <c r="I19" s="935"/>
      <c r="J19" s="876"/>
      <c r="K19" s="935"/>
      <c r="L19" s="994"/>
      <c r="M19" s="961"/>
      <c r="N19" s="1000">
        <v>2</v>
      </c>
    </row>
    <row r="20" spans="1:14">
      <c r="A20" s="1000">
        <v>3</v>
      </c>
      <c r="B20" s="935" t="s">
        <v>1253</v>
      </c>
      <c r="C20" s="876"/>
      <c r="D20" s="935"/>
      <c r="E20" s="994"/>
      <c r="F20" s="961"/>
      <c r="G20" s="861"/>
      <c r="H20" s="875"/>
      <c r="I20" s="935"/>
      <c r="J20" s="876"/>
      <c r="K20" s="935"/>
      <c r="L20" s="994"/>
      <c r="M20" s="961"/>
      <c r="N20" s="1000">
        <v>3</v>
      </c>
    </row>
    <row r="21" spans="1:14">
      <c r="A21" s="1006">
        <v>4</v>
      </c>
      <c r="B21" s="935" t="s">
        <v>1254</v>
      </c>
      <c r="C21" s="876"/>
      <c r="D21" s="935"/>
      <c r="E21" s="876"/>
      <c r="F21" s="935"/>
      <c r="G21" s="861"/>
      <c r="H21" s="1011"/>
      <c r="I21" s="1039"/>
      <c r="J21" s="876"/>
      <c r="K21" s="935"/>
      <c r="L21" s="876"/>
      <c r="M21" s="935"/>
      <c r="N21" s="1006">
        <v>4</v>
      </c>
    </row>
    <row r="22" spans="1:14">
      <c r="A22" s="987">
        <v>5</v>
      </c>
      <c r="B22" s="924" t="s">
        <v>846</v>
      </c>
      <c r="C22" s="861"/>
      <c r="D22" s="924"/>
      <c r="E22" s="861"/>
      <c r="F22" s="924"/>
      <c r="G22" s="861"/>
      <c r="H22" s="988"/>
      <c r="I22" s="1040"/>
      <c r="J22" s="861"/>
      <c r="K22" s="924"/>
      <c r="L22" s="861"/>
      <c r="M22" s="924"/>
      <c r="N22" s="987">
        <v>5</v>
      </c>
    </row>
    <row r="23" spans="1:14">
      <c r="A23" s="1006"/>
      <c r="B23" s="935" t="s">
        <v>847</v>
      </c>
      <c r="C23" s="876"/>
      <c r="D23" s="935"/>
      <c r="E23" s="876"/>
      <c r="F23" s="935"/>
      <c r="G23" s="861"/>
      <c r="H23" s="1011"/>
      <c r="I23" s="1039"/>
      <c r="J23" s="876"/>
      <c r="K23" s="935"/>
      <c r="L23" s="876"/>
      <c r="M23" s="935"/>
      <c r="N23" s="1006"/>
    </row>
    <row r="24" spans="1:14">
      <c r="A24" s="1006">
        <v>6</v>
      </c>
      <c r="B24" s="935" t="s">
        <v>848</v>
      </c>
      <c r="C24" s="876"/>
      <c r="D24" s="935"/>
      <c r="E24" s="876"/>
      <c r="F24" s="935"/>
      <c r="G24" s="861"/>
      <c r="H24" s="1011"/>
      <c r="I24" s="1039"/>
      <c r="J24" s="876"/>
      <c r="K24" s="935"/>
      <c r="L24" s="876"/>
      <c r="M24" s="935"/>
      <c r="N24" s="1006">
        <v>6</v>
      </c>
    </row>
    <row r="25" spans="1:14">
      <c r="A25" s="1006">
        <v>7</v>
      </c>
      <c r="B25" s="935" t="s">
        <v>1258</v>
      </c>
      <c r="C25" s="876"/>
      <c r="D25" s="935"/>
      <c r="E25" s="876"/>
      <c r="F25" s="935"/>
      <c r="G25" s="861"/>
      <c r="H25" s="1011"/>
      <c r="I25" s="1039"/>
      <c r="J25" s="876"/>
      <c r="K25" s="935"/>
      <c r="L25" s="876"/>
      <c r="M25" s="935"/>
      <c r="N25" s="1006">
        <v>7</v>
      </c>
    </row>
    <row r="26" spans="1:14">
      <c r="A26" s="1006">
        <v>8</v>
      </c>
      <c r="B26" s="935" t="s">
        <v>849</v>
      </c>
      <c r="C26" s="876"/>
      <c r="D26" s="935"/>
      <c r="E26" s="876"/>
      <c r="F26" s="935"/>
      <c r="G26" s="861"/>
      <c r="H26" s="1011"/>
      <c r="I26" s="1039"/>
      <c r="J26" s="876"/>
      <c r="K26" s="935"/>
      <c r="L26" s="876"/>
      <c r="M26" s="935"/>
      <c r="N26" s="1006">
        <v>8</v>
      </c>
    </row>
    <row r="27" spans="1:14">
      <c r="A27" s="1006">
        <v>9</v>
      </c>
      <c r="B27" s="935" t="s">
        <v>850</v>
      </c>
      <c r="C27" s="876"/>
      <c r="D27" s="935"/>
      <c r="E27" s="876"/>
      <c r="F27" s="935"/>
      <c r="G27" s="861"/>
      <c r="H27" s="1011"/>
      <c r="I27" s="1039"/>
      <c r="J27" s="876"/>
      <c r="K27" s="935"/>
      <c r="L27" s="876"/>
      <c r="M27" s="935"/>
      <c r="N27" s="1006">
        <v>9</v>
      </c>
    </row>
    <row r="28" spans="1:14">
      <c r="A28" s="1006">
        <v>10</v>
      </c>
      <c r="B28" s="935" t="s">
        <v>851</v>
      </c>
      <c r="C28" s="876"/>
      <c r="D28" s="935"/>
      <c r="E28" s="876"/>
      <c r="F28" s="935"/>
      <c r="G28" s="861"/>
      <c r="H28" s="1011"/>
      <c r="I28" s="1039"/>
      <c r="J28" s="876"/>
      <c r="K28" s="935"/>
      <c r="L28" s="876"/>
      <c r="M28" s="935"/>
      <c r="N28" s="1006">
        <v>10</v>
      </c>
    </row>
    <row r="29" spans="1:14">
      <c r="A29" s="1006">
        <v>11</v>
      </c>
      <c r="B29" s="935" t="s">
        <v>1262</v>
      </c>
      <c r="C29" s="995"/>
      <c r="D29" s="1012"/>
      <c r="E29" s="995"/>
      <c r="F29" s="1012"/>
      <c r="G29" s="934"/>
      <c r="H29" s="1013"/>
      <c r="I29" s="1041"/>
      <c r="J29" s="995"/>
      <c r="K29" s="1012"/>
      <c r="L29" s="995"/>
      <c r="M29" s="1012"/>
      <c r="N29" s="1006">
        <v>11</v>
      </c>
    </row>
    <row r="30" spans="1:14">
      <c r="A30" s="1006">
        <v>12</v>
      </c>
      <c r="B30" s="935" t="s">
        <v>1263</v>
      </c>
      <c r="C30" s="995"/>
      <c r="D30" s="1012"/>
      <c r="E30" s="995"/>
      <c r="F30" s="1012"/>
      <c r="G30" s="934"/>
      <c r="H30" s="1013"/>
      <c r="I30" s="1041"/>
      <c r="J30" s="995"/>
      <c r="K30" s="1012"/>
      <c r="L30" s="995"/>
      <c r="M30" s="1012"/>
      <c r="N30" s="1006">
        <v>12</v>
      </c>
    </row>
    <row r="31" spans="1:14">
      <c r="A31" s="1006">
        <v>13</v>
      </c>
      <c r="B31" s="935" t="s">
        <v>852</v>
      </c>
      <c r="C31" s="876"/>
      <c r="D31" s="935"/>
      <c r="E31" s="876"/>
      <c r="F31" s="935"/>
      <c r="G31" s="861"/>
      <c r="H31" s="1011"/>
      <c r="I31" s="1039"/>
      <c r="J31" s="876"/>
      <c r="K31" s="935"/>
      <c r="L31" s="876"/>
      <c r="M31" s="935"/>
      <c r="N31" s="1006">
        <v>13</v>
      </c>
    </row>
    <row r="32" spans="1:14">
      <c r="A32" s="1000">
        <v>14</v>
      </c>
      <c r="B32" s="935" t="s">
        <v>853</v>
      </c>
      <c r="C32" s="1014"/>
      <c r="D32" s="1015"/>
      <c r="E32" s="1014"/>
      <c r="F32" s="1015"/>
      <c r="G32" s="1042"/>
      <c r="H32" s="1018"/>
      <c r="I32" s="1015"/>
      <c r="J32" s="1014"/>
      <c r="K32" s="1015"/>
      <c r="L32" s="1014"/>
      <c r="M32" s="1015"/>
      <c r="N32" s="1000">
        <v>14</v>
      </c>
    </row>
    <row r="33" spans="1:14">
      <c r="A33" s="1000">
        <v>15</v>
      </c>
      <c r="B33" s="935" t="s">
        <v>854</v>
      </c>
      <c r="C33" s="995"/>
      <c r="D33" s="1012"/>
      <c r="E33" s="995"/>
      <c r="F33" s="1012"/>
      <c r="G33" s="934"/>
      <c r="H33" s="1017"/>
      <c r="I33" s="1012"/>
      <c r="J33" s="995"/>
      <c r="K33" s="1012"/>
      <c r="L33" s="995"/>
      <c r="M33" s="1012"/>
      <c r="N33" s="1000">
        <v>15</v>
      </c>
    </row>
    <row r="34" spans="1:14">
      <c r="A34" s="1000">
        <v>16</v>
      </c>
      <c r="B34" s="935" t="s">
        <v>214</v>
      </c>
      <c r="C34" s="995"/>
      <c r="D34" s="1012"/>
      <c r="E34" s="995"/>
      <c r="F34" s="1012"/>
      <c r="G34" s="934"/>
      <c r="H34" s="1017"/>
      <c r="I34" s="1012"/>
      <c r="J34" s="995"/>
      <c r="K34" s="1012"/>
      <c r="L34" s="995"/>
      <c r="M34" s="1012"/>
      <c r="N34" s="1000">
        <v>16</v>
      </c>
    </row>
    <row r="35" spans="1:14">
      <c r="A35" s="1000">
        <v>17</v>
      </c>
      <c r="B35" s="935" t="s">
        <v>215</v>
      </c>
      <c r="C35" s="995"/>
      <c r="D35" s="1012"/>
      <c r="E35" s="995"/>
      <c r="F35" s="1012"/>
      <c r="G35" s="934"/>
      <c r="H35" s="1017"/>
      <c r="I35" s="1012"/>
      <c r="J35" s="995"/>
      <c r="K35" s="1012"/>
      <c r="L35" s="995"/>
      <c r="M35" s="1012"/>
      <c r="N35" s="1000">
        <v>17</v>
      </c>
    </row>
    <row r="36" spans="1:14">
      <c r="A36" s="1000">
        <v>18</v>
      </c>
      <c r="B36" s="76" t="s">
        <v>216</v>
      </c>
      <c r="C36" s="995"/>
      <c r="D36" s="1012"/>
      <c r="E36" s="995"/>
      <c r="F36" s="1012"/>
      <c r="G36" s="934"/>
      <c r="H36" s="1017"/>
      <c r="I36" s="1012"/>
      <c r="J36" s="995"/>
      <c r="K36" s="1012"/>
      <c r="L36" s="995"/>
      <c r="M36" s="1012"/>
      <c r="N36" s="1000">
        <v>18</v>
      </c>
    </row>
    <row r="37" spans="1:14" s="1362" customFormat="1">
      <c r="A37" s="2630">
        <v>19</v>
      </c>
      <c r="B37" s="2631" t="s">
        <v>4403</v>
      </c>
      <c r="C37" s="1300"/>
      <c r="D37" s="2632"/>
      <c r="E37" s="1300"/>
      <c r="F37" s="2632"/>
      <c r="G37" s="2443"/>
      <c r="H37" s="2633"/>
      <c r="I37" s="2632"/>
      <c r="J37" s="1300"/>
      <c r="K37" s="2632"/>
      <c r="L37" s="1300"/>
      <c r="M37" s="2632"/>
      <c r="N37" s="2630">
        <v>19</v>
      </c>
    </row>
    <row r="38" spans="1:14">
      <c r="A38" s="1000">
        <v>20</v>
      </c>
      <c r="B38" s="76" t="s">
        <v>4181</v>
      </c>
      <c r="C38" s="1014">
        <f>SUM(C32:C37)</f>
        <v>0</v>
      </c>
      <c r="D38" s="1015"/>
      <c r="E38" s="1014">
        <f>SUM(E32:E37)</f>
        <v>0</v>
      </c>
      <c r="F38" s="1015"/>
      <c r="G38" s="1042"/>
      <c r="H38" s="1018">
        <f>SUM(H32:H37)</f>
        <v>0</v>
      </c>
      <c r="I38" s="1015"/>
      <c r="J38" s="1014">
        <f>SUM(J32:J37)</f>
        <v>0</v>
      </c>
      <c r="K38" s="1015"/>
      <c r="L38" s="1014">
        <f>SUM(L32:L37)</f>
        <v>0</v>
      </c>
      <c r="M38" s="1015"/>
      <c r="N38" s="1000">
        <v>20</v>
      </c>
    </row>
    <row r="39" spans="1:14">
      <c r="A39" s="1000">
        <v>21</v>
      </c>
      <c r="B39" s="935" t="s">
        <v>218</v>
      </c>
      <c r="C39" s="1043"/>
      <c r="D39" s="1044"/>
      <c r="E39" s="1043"/>
      <c r="F39" s="1044"/>
      <c r="G39" s="1045"/>
      <c r="H39" s="1046"/>
      <c r="I39" s="1044"/>
      <c r="J39" s="1043"/>
      <c r="K39" s="1044"/>
      <c r="L39" s="1043"/>
      <c r="M39" s="1044"/>
      <c r="N39" s="1000">
        <v>21</v>
      </c>
    </row>
    <row r="40" spans="1:14">
      <c r="A40" s="1000">
        <v>22</v>
      </c>
      <c r="B40" s="935" t="s">
        <v>219</v>
      </c>
      <c r="C40" s="876"/>
      <c r="D40" s="935"/>
      <c r="E40" s="876"/>
      <c r="F40" s="935"/>
      <c r="G40" s="861"/>
      <c r="H40" s="875"/>
      <c r="I40" s="935"/>
      <c r="J40" s="876"/>
      <c r="K40" s="935"/>
      <c r="L40" s="876"/>
      <c r="M40" s="935"/>
      <c r="N40" s="1000">
        <v>22</v>
      </c>
    </row>
    <row r="41" spans="1:14">
      <c r="A41" s="1000">
        <v>23</v>
      </c>
      <c r="B41" s="935" t="s">
        <v>220</v>
      </c>
      <c r="C41" s="1014"/>
      <c r="D41" s="1015"/>
      <c r="E41" s="1014"/>
      <c r="F41" s="1015"/>
      <c r="G41" s="1042"/>
      <c r="H41" s="1018"/>
      <c r="I41" s="1015"/>
      <c r="J41" s="1014"/>
      <c r="K41" s="1015"/>
      <c r="L41" s="1014"/>
      <c r="M41" s="1015"/>
      <c r="N41" s="1000">
        <v>23</v>
      </c>
    </row>
    <row r="42" spans="1:14">
      <c r="A42" s="1000">
        <v>24</v>
      </c>
      <c r="B42" s="935" t="s">
        <v>221</v>
      </c>
      <c r="C42" s="995"/>
      <c r="D42" s="1012"/>
      <c r="E42" s="995"/>
      <c r="F42" s="1012"/>
      <c r="G42" s="934"/>
      <c r="H42" s="1017"/>
      <c r="I42" s="1012"/>
      <c r="J42" s="995"/>
      <c r="K42" s="1012"/>
      <c r="L42" s="995"/>
      <c r="M42" s="1012"/>
      <c r="N42" s="1000">
        <v>24</v>
      </c>
    </row>
    <row r="43" spans="1:14">
      <c r="A43" s="1000">
        <v>25</v>
      </c>
      <c r="B43" s="935" t="s">
        <v>222</v>
      </c>
      <c r="C43" s="995"/>
      <c r="D43" s="1012"/>
      <c r="E43" s="995"/>
      <c r="F43" s="1012"/>
      <c r="G43" s="934"/>
      <c r="H43" s="1017"/>
      <c r="I43" s="1012"/>
      <c r="J43" s="995"/>
      <c r="K43" s="1012"/>
      <c r="L43" s="995"/>
      <c r="M43" s="1012"/>
      <c r="N43" s="1000">
        <v>25</v>
      </c>
    </row>
    <row r="44" spans="1:14">
      <c r="A44" s="1000">
        <v>26</v>
      </c>
      <c r="B44" s="935" t="s">
        <v>223</v>
      </c>
      <c r="C44" s="995"/>
      <c r="D44" s="1012"/>
      <c r="E44" s="995"/>
      <c r="F44" s="1012"/>
      <c r="G44" s="934"/>
      <c r="H44" s="1017"/>
      <c r="I44" s="1012"/>
      <c r="J44" s="995"/>
      <c r="K44" s="1012"/>
      <c r="L44" s="995"/>
      <c r="M44" s="1012"/>
      <c r="N44" s="1000">
        <v>26</v>
      </c>
    </row>
    <row r="45" spans="1:14">
      <c r="A45" s="1000">
        <v>27</v>
      </c>
      <c r="B45" s="935" t="s">
        <v>224</v>
      </c>
      <c r="C45" s="995"/>
      <c r="D45" s="1012"/>
      <c r="E45" s="995"/>
      <c r="F45" s="1012"/>
      <c r="G45" s="934"/>
      <c r="H45" s="1017"/>
      <c r="I45" s="1012"/>
      <c r="J45" s="995"/>
      <c r="K45" s="1012"/>
      <c r="L45" s="995"/>
      <c r="M45" s="1012"/>
      <c r="N45" s="1000">
        <v>27</v>
      </c>
    </row>
    <row r="46" spans="1:14">
      <c r="A46" s="1000">
        <v>28</v>
      </c>
      <c r="B46" s="935" t="s">
        <v>225</v>
      </c>
      <c r="C46" s="995"/>
      <c r="D46" s="1012"/>
      <c r="E46" s="995"/>
      <c r="F46" s="1012"/>
      <c r="G46" s="934"/>
      <c r="H46" s="1017"/>
      <c r="I46" s="1012"/>
      <c r="J46" s="995"/>
      <c r="K46" s="1012"/>
      <c r="L46" s="995"/>
      <c r="M46" s="1012"/>
      <c r="N46" s="1000">
        <v>28</v>
      </c>
    </row>
    <row r="47" spans="1:14">
      <c r="A47" s="1000">
        <v>29</v>
      </c>
      <c r="B47" s="935" t="s">
        <v>226</v>
      </c>
      <c r="C47" s="995"/>
      <c r="D47" s="1012"/>
      <c r="E47" s="995"/>
      <c r="F47" s="1012"/>
      <c r="G47" s="934"/>
      <c r="H47" s="1017"/>
      <c r="I47" s="1012"/>
      <c r="J47" s="995"/>
      <c r="K47" s="1012"/>
      <c r="L47" s="995"/>
      <c r="M47" s="1012"/>
      <c r="N47" s="1000">
        <v>29</v>
      </c>
    </row>
    <row r="48" spans="1:14">
      <c r="A48" s="1000">
        <v>30</v>
      </c>
      <c r="B48" s="935" t="s">
        <v>227</v>
      </c>
      <c r="C48" s="995"/>
      <c r="D48" s="1012"/>
      <c r="E48" s="995"/>
      <c r="F48" s="1012"/>
      <c r="G48" s="934"/>
      <c r="H48" s="1017"/>
      <c r="I48" s="1012"/>
      <c r="J48" s="995"/>
      <c r="K48" s="1012"/>
      <c r="L48" s="995"/>
      <c r="M48" s="1012"/>
      <c r="N48" s="1000">
        <v>30</v>
      </c>
    </row>
    <row r="49" spans="1:14">
      <c r="A49" s="1000">
        <v>31</v>
      </c>
      <c r="B49" s="935" t="s">
        <v>228</v>
      </c>
      <c r="C49" s="995"/>
      <c r="D49" s="1012"/>
      <c r="E49" s="995"/>
      <c r="F49" s="1012"/>
      <c r="G49" s="934"/>
      <c r="H49" s="1017"/>
      <c r="I49" s="1012"/>
      <c r="J49" s="995"/>
      <c r="K49" s="1012"/>
      <c r="L49" s="995"/>
      <c r="M49" s="1012"/>
      <c r="N49" s="1000">
        <v>31</v>
      </c>
    </row>
    <row r="50" spans="1:14">
      <c r="A50" s="1000">
        <v>32</v>
      </c>
      <c r="B50" s="935" t="s">
        <v>229</v>
      </c>
      <c r="C50" s="995"/>
      <c r="D50" s="1012"/>
      <c r="E50" s="995"/>
      <c r="F50" s="1012"/>
      <c r="G50" s="934"/>
      <c r="H50" s="1017"/>
      <c r="I50" s="1012"/>
      <c r="K50" s="1012"/>
      <c r="L50" s="995"/>
      <c r="M50" s="1012"/>
      <c r="N50" s="1000">
        <v>32</v>
      </c>
    </row>
    <row r="51" spans="1:14">
      <c r="A51" s="1000">
        <v>33</v>
      </c>
      <c r="B51" s="935" t="s">
        <v>230</v>
      </c>
      <c r="C51" s="995"/>
      <c r="D51" s="1012"/>
      <c r="E51" s="995"/>
      <c r="F51" s="1012"/>
      <c r="G51" s="934"/>
      <c r="H51" s="1017"/>
      <c r="I51" s="1012"/>
      <c r="J51" s="995"/>
      <c r="K51" s="1012"/>
      <c r="L51" s="995"/>
      <c r="M51" s="1012"/>
      <c r="N51" s="1000">
        <v>33</v>
      </c>
    </row>
    <row r="52" spans="1:14">
      <c r="A52" s="1000">
        <v>34</v>
      </c>
      <c r="B52" s="935" t="s">
        <v>231</v>
      </c>
      <c r="C52" s="1014">
        <f>SUM(C41:C51)</f>
        <v>0</v>
      </c>
      <c r="D52" s="1015"/>
      <c r="E52" s="1014">
        <f>SUM(E41:E51)</f>
        <v>0</v>
      </c>
      <c r="F52" s="1015"/>
      <c r="G52" s="1042"/>
      <c r="H52" s="1018">
        <f>SUM(H41:H51)</f>
        <v>0</v>
      </c>
      <c r="I52" s="995"/>
      <c r="J52" s="1014">
        <f>SUM(J41:J51)</f>
        <v>0</v>
      </c>
      <c r="K52" s="1015"/>
      <c r="L52" s="1014">
        <f>SUM(L41:L51)</f>
        <v>0</v>
      </c>
      <c r="M52" s="1015"/>
      <c r="N52" s="1000">
        <v>34</v>
      </c>
    </row>
    <row r="53" spans="1:14">
      <c r="A53" s="1000">
        <v>35</v>
      </c>
      <c r="B53" s="935" t="s">
        <v>141</v>
      </c>
      <c r="C53" s="1043"/>
      <c r="D53" s="1044"/>
      <c r="E53" s="1043"/>
      <c r="F53" s="1044"/>
      <c r="G53" s="1045"/>
      <c r="H53" s="1046"/>
      <c r="I53" s="1044"/>
      <c r="J53" s="1043"/>
      <c r="K53" s="1044"/>
      <c r="L53" s="1043"/>
      <c r="M53" s="1044"/>
      <c r="N53" s="1000">
        <v>35</v>
      </c>
    </row>
    <row r="54" spans="1:14">
      <c r="A54" s="972"/>
      <c r="B54" s="924"/>
      <c r="C54" s="861"/>
      <c r="D54" s="924"/>
      <c r="E54" s="861"/>
      <c r="F54" s="924"/>
      <c r="G54" s="861"/>
      <c r="H54" s="923"/>
      <c r="I54" s="861"/>
      <c r="J54" s="861"/>
      <c r="K54" s="861"/>
      <c r="L54" s="861"/>
      <c r="M54" s="861"/>
      <c r="N54" s="972"/>
    </row>
    <row r="55" spans="1:14">
      <c r="A55" s="972"/>
      <c r="B55" s="924"/>
      <c r="C55" s="861"/>
      <c r="D55" s="924"/>
      <c r="E55" s="861"/>
      <c r="F55" s="924"/>
      <c r="G55" s="861"/>
      <c r="H55" s="923"/>
      <c r="I55" s="861"/>
      <c r="J55" s="861"/>
      <c r="K55" s="861"/>
      <c r="L55" s="861"/>
      <c r="M55" s="861"/>
      <c r="N55" s="972"/>
    </row>
    <row r="56" spans="1:14">
      <c r="A56" s="972"/>
      <c r="B56" s="924"/>
      <c r="C56" s="861"/>
      <c r="D56" s="924"/>
      <c r="E56" s="861"/>
      <c r="F56" s="924"/>
      <c r="G56" s="861"/>
      <c r="H56" s="923"/>
      <c r="I56" s="861"/>
      <c r="J56" s="861"/>
      <c r="K56" s="861"/>
      <c r="L56" s="861"/>
      <c r="M56" s="861"/>
      <c r="N56" s="972"/>
    </row>
    <row r="57" spans="1:14">
      <c r="A57" s="972"/>
      <c r="B57" s="924"/>
      <c r="C57" s="861"/>
      <c r="D57" s="924"/>
      <c r="E57" s="861"/>
      <c r="F57" s="924"/>
      <c r="G57" s="861"/>
      <c r="H57" s="923"/>
      <c r="I57" s="861"/>
      <c r="J57" s="861"/>
      <c r="K57" s="861"/>
      <c r="L57" s="861"/>
      <c r="M57" s="861"/>
      <c r="N57" s="972"/>
    </row>
    <row r="58" spans="1:14">
      <c r="A58" s="972"/>
      <c r="B58" s="924"/>
      <c r="C58" s="861"/>
      <c r="D58" s="924"/>
      <c r="E58" s="861"/>
      <c r="F58" s="924"/>
      <c r="G58" s="861"/>
      <c r="H58" s="923"/>
      <c r="I58" s="861"/>
      <c r="J58" s="861"/>
      <c r="K58" s="861"/>
      <c r="L58" s="861"/>
      <c r="M58" s="861"/>
      <c r="N58" s="972"/>
    </row>
    <row r="59" spans="1:14">
      <c r="A59" s="972"/>
      <c r="B59" s="924"/>
      <c r="C59" s="861"/>
      <c r="D59" s="924"/>
      <c r="E59" s="861"/>
      <c r="F59" s="924"/>
      <c r="G59" s="861"/>
      <c r="H59" s="923"/>
      <c r="I59" s="861"/>
      <c r="J59" s="861"/>
      <c r="K59" s="861"/>
      <c r="L59" s="861"/>
      <c r="M59" s="861"/>
      <c r="N59" s="972"/>
    </row>
    <row r="60" spans="1:14">
      <c r="A60" s="972"/>
      <c r="B60" s="924"/>
      <c r="C60" s="861"/>
      <c r="D60" s="924"/>
      <c r="E60" s="861"/>
      <c r="F60" s="924"/>
      <c r="G60" s="861"/>
      <c r="H60" s="923"/>
      <c r="I60" s="861"/>
      <c r="J60" s="861"/>
      <c r="K60" s="861"/>
      <c r="L60" s="861"/>
      <c r="M60" s="861"/>
      <c r="N60" s="972"/>
    </row>
    <row r="61" spans="1:14">
      <c r="A61" s="972"/>
      <c r="B61" s="924"/>
      <c r="C61" s="861"/>
      <c r="D61" s="924"/>
      <c r="E61" s="861"/>
      <c r="F61" s="924"/>
      <c r="G61" s="861"/>
      <c r="H61" s="923"/>
      <c r="I61" s="861"/>
      <c r="J61" s="861"/>
      <c r="K61" s="861"/>
      <c r="L61" s="861"/>
      <c r="M61" s="861"/>
      <c r="N61" s="972"/>
    </row>
    <row r="62" spans="1:14">
      <c r="A62" s="972"/>
      <c r="B62" s="924"/>
      <c r="C62" s="861"/>
      <c r="D62" s="924"/>
      <c r="E62" s="861"/>
      <c r="F62" s="924"/>
      <c r="G62" s="861"/>
      <c r="H62" s="923"/>
      <c r="I62" s="861"/>
      <c r="J62" s="861"/>
      <c r="K62" s="861"/>
      <c r="L62" s="861"/>
      <c r="M62" s="861"/>
      <c r="N62" s="972"/>
    </row>
    <row r="63" spans="1:14">
      <c r="A63" s="972"/>
      <c r="B63" s="924"/>
      <c r="C63" s="861"/>
      <c r="D63" s="924"/>
      <c r="E63" s="861"/>
      <c r="F63" s="924"/>
      <c r="G63" s="861"/>
      <c r="H63" s="923"/>
      <c r="I63" s="861"/>
      <c r="J63" s="861"/>
      <c r="K63" s="861"/>
      <c r="L63" s="861"/>
      <c r="M63" s="861"/>
      <c r="N63" s="972"/>
    </row>
    <row r="64" spans="1:14">
      <c r="A64" s="972"/>
      <c r="B64" s="924"/>
      <c r="C64" s="861"/>
      <c r="D64" s="924"/>
      <c r="E64" s="861"/>
      <c r="F64" s="924"/>
      <c r="G64" s="861"/>
      <c r="H64" s="923"/>
      <c r="I64" s="861"/>
      <c r="J64" s="861"/>
      <c r="K64" s="861"/>
      <c r="L64" s="861"/>
      <c r="M64" s="861"/>
      <c r="N64" s="972"/>
    </row>
    <row r="65" spans="1:14" ht="15.75" thickBot="1">
      <c r="A65" s="991"/>
      <c r="B65" s="940"/>
      <c r="C65" s="913"/>
      <c r="D65" s="940"/>
      <c r="E65" s="913"/>
      <c r="F65" s="940"/>
      <c r="G65" s="861"/>
      <c r="H65" s="939"/>
      <c r="I65" s="913"/>
      <c r="J65" s="913"/>
      <c r="K65" s="913"/>
      <c r="L65" s="913"/>
      <c r="M65" s="913"/>
      <c r="N65" s="991"/>
    </row>
    <row r="66" spans="1:14">
      <c r="A66" s="1047"/>
      <c r="B66" s="1047"/>
      <c r="C66" s="1047"/>
      <c r="D66" s="1047"/>
      <c r="E66" s="1047"/>
      <c r="F66" s="1047"/>
      <c r="G66" s="861"/>
      <c r="H66" s="1047"/>
      <c r="I66" s="1047"/>
      <c r="J66" s="1047"/>
      <c r="K66" s="1047"/>
      <c r="L66" s="1047"/>
      <c r="M66" s="1047"/>
      <c r="N66" s="1047"/>
    </row>
    <row r="67" spans="1:14">
      <c r="A67" s="1441" t="s">
        <v>4657</v>
      </c>
      <c r="B67" s="1441"/>
      <c r="C67" s="861"/>
      <c r="D67" s="861"/>
      <c r="E67" s="861"/>
      <c r="F67" s="861"/>
      <c r="G67" s="861"/>
      <c r="H67" s="1441" t="s">
        <v>4657</v>
      </c>
      <c r="I67" s="1441"/>
      <c r="J67" s="861"/>
      <c r="K67" s="862"/>
    </row>
    <row r="68" spans="1:14">
      <c r="A68" s="862" t="s">
        <v>142</v>
      </c>
      <c r="B68" s="862"/>
      <c r="C68" s="862"/>
      <c r="D68" s="862"/>
      <c r="E68" s="862"/>
      <c r="F68" s="862"/>
      <c r="G68" s="861"/>
      <c r="H68" s="862" t="s">
        <v>143</v>
      </c>
      <c r="I68" s="862"/>
      <c r="J68" s="862"/>
      <c r="K68" s="862"/>
      <c r="L68" s="862"/>
      <c r="M68" s="862"/>
      <c r="N68" s="862"/>
    </row>
    <row r="71" spans="1:14" ht="15.75">
      <c r="A71" s="71" t="s">
        <v>414</v>
      </c>
      <c r="B71" s="862"/>
      <c r="C71" s="862"/>
      <c r="D71" s="862"/>
      <c r="E71" s="862"/>
      <c r="F71" s="862"/>
    </row>
    <row r="73" spans="1:14" ht="16.5" thickBot="1">
      <c r="A73" s="929" t="str">
        <f>'Data Sheet'!$C$25</f>
        <v xml:space="preserve">Niagara Mohawk Power Corporation </v>
      </c>
      <c r="B73" s="861"/>
      <c r="C73" s="1048"/>
      <c r="D73" s="1048"/>
      <c r="E73" s="992" t="str">
        <f>'Data Sheet'!$C$40</f>
        <v>April 12, 2018</v>
      </c>
      <c r="F73" s="861" t="str">
        <f>'Data Sheet'!$C$38</f>
        <v>December 31, 2017</v>
      </c>
      <c r="G73" s="861"/>
      <c r="H73" s="929" t="str">
        <f>'Data Sheet'!$C$25</f>
        <v xml:space="preserve">Niagara Mohawk Power Corporation </v>
      </c>
      <c r="I73" s="861"/>
      <c r="J73" s="1048"/>
      <c r="K73" s="1048"/>
      <c r="L73" s="992" t="str">
        <f>'Data Sheet'!$C$40</f>
        <v>April 12, 2018</v>
      </c>
      <c r="M73" s="861" t="str">
        <f>'Data Sheet'!$C$38</f>
        <v>December 31, 2017</v>
      </c>
      <c r="N73" s="862"/>
    </row>
    <row r="74" spans="1:14">
      <c r="A74" s="863"/>
      <c r="B74" s="864"/>
      <c r="C74" s="864"/>
      <c r="D74" s="864"/>
      <c r="E74" s="864"/>
      <c r="F74" s="920"/>
      <c r="G74" s="861"/>
      <c r="H74" s="863"/>
      <c r="I74" s="864"/>
      <c r="J74" s="864"/>
      <c r="K74" s="864"/>
      <c r="L74" s="864"/>
      <c r="M74" s="864"/>
      <c r="N74" s="954"/>
    </row>
    <row r="75" spans="1:14" ht="15.75">
      <c r="A75" s="68" t="s">
        <v>98</v>
      </c>
      <c r="B75" s="71"/>
      <c r="C75" s="71"/>
      <c r="D75" s="862"/>
      <c r="E75" s="862"/>
      <c r="F75" s="922"/>
      <c r="G75" s="861"/>
      <c r="H75" s="68" t="s">
        <v>98</v>
      </c>
      <c r="I75" s="71"/>
      <c r="J75" s="71"/>
      <c r="K75" s="862"/>
      <c r="L75" s="862"/>
      <c r="M75" s="862"/>
      <c r="N75" s="924"/>
    </row>
    <row r="76" spans="1:14" ht="16.5" thickBot="1">
      <c r="A76" s="540"/>
      <c r="B76" s="541"/>
      <c r="C76" s="541"/>
      <c r="D76" s="974"/>
      <c r="E76" s="974"/>
      <c r="F76" s="985"/>
      <c r="G76" s="861"/>
      <c r="H76" s="540"/>
      <c r="I76" s="541"/>
      <c r="J76" s="541"/>
      <c r="K76" s="541"/>
      <c r="L76" s="974"/>
      <c r="M76" s="974"/>
      <c r="N76" s="940"/>
    </row>
    <row r="77" spans="1:14">
      <c r="A77" s="863" t="s">
        <v>821</v>
      </c>
      <c r="B77" s="864"/>
      <c r="C77" s="864" t="s">
        <v>822</v>
      </c>
      <c r="D77" s="864"/>
      <c r="E77" s="864"/>
      <c r="F77" s="920"/>
      <c r="G77" s="861"/>
      <c r="H77" s="923" t="s">
        <v>823</v>
      </c>
      <c r="I77" s="861"/>
      <c r="J77" s="861"/>
      <c r="K77" s="861" t="s">
        <v>824</v>
      </c>
      <c r="L77" s="861"/>
      <c r="M77" s="861"/>
      <c r="N77" s="924"/>
    </row>
    <row r="78" spans="1:14">
      <c r="A78" s="923" t="s">
        <v>825</v>
      </c>
      <c r="B78" s="861"/>
      <c r="C78" s="861" t="s">
        <v>826</v>
      </c>
      <c r="D78" s="861"/>
      <c r="E78" s="861"/>
      <c r="F78" s="924"/>
      <c r="G78" s="861"/>
      <c r="H78" s="923" t="s">
        <v>827</v>
      </c>
      <c r="I78" s="861"/>
      <c r="J78" s="861"/>
      <c r="K78" s="861" t="s">
        <v>828</v>
      </c>
      <c r="L78" s="861"/>
      <c r="M78" s="861"/>
      <c r="N78" s="924"/>
    </row>
    <row r="79" spans="1:14">
      <c r="A79" s="923" t="s">
        <v>829</v>
      </c>
      <c r="B79" s="861"/>
      <c r="C79" s="861" t="s">
        <v>830</v>
      </c>
      <c r="D79" s="861"/>
      <c r="E79" s="861"/>
      <c r="F79" s="924"/>
      <c r="G79" s="861"/>
      <c r="H79" s="923" t="s">
        <v>831</v>
      </c>
      <c r="I79" s="861"/>
      <c r="J79" s="861"/>
      <c r="K79" s="861" t="s">
        <v>832</v>
      </c>
      <c r="L79" s="861"/>
      <c r="M79" s="861"/>
      <c r="N79" s="924"/>
    </row>
    <row r="80" spans="1:14">
      <c r="A80" s="923" t="s">
        <v>833</v>
      </c>
      <c r="B80" s="861"/>
      <c r="C80" s="861" t="s">
        <v>834</v>
      </c>
      <c r="D80" s="861"/>
      <c r="E80" s="861"/>
      <c r="F80" s="924"/>
      <c r="G80" s="861"/>
      <c r="H80" s="923" t="s">
        <v>835</v>
      </c>
      <c r="I80" s="861"/>
      <c r="J80" s="861"/>
      <c r="K80" s="861"/>
      <c r="L80" s="861"/>
      <c r="M80" s="861"/>
      <c r="N80" s="924"/>
    </row>
    <row r="81" spans="1:14">
      <c r="A81" s="923" t="s">
        <v>836</v>
      </c>
      <c r="B81" s="861"/>
      <c r="C81" s="861" t="s">
        <v>837</v>
      </c>
      <c r="D81" s="861"/>
      <c r="E81" s="861"/>
      <c r="F81" s="924"/>
      <c r="G81" s="861"/>
      <c r="H81" s="923" t="s">
        <v>838</v>
      </c>
      <c r="I81" s="861"/>
      <c r="J81" s="861"/>
      <c r="K81" s="861"/>
      <c r="L81" s="861"/>
      <c r="M81" s="861"/>
      <c r="N81" s="924"/>
    </row>
    <row r="82" spans="1:14">
      <c r="A82" s="923" t="s">
        <v>839</v>
      </c>
      <c r="B82" s="861"/>
      <c r="C82" s="861"/>
      <c r="D82" s="861"/>
      <c r="E82" s="861"/>
      <c r="F82" s="924"/>
      <c r="G82" s="861"/>
      <c r="H82" s="923"/>
      <c r="I82" s="861"/>
      <c r="J82" s="861"/>
      <c r="K82" s="861"/>
      <c r="L82" s="861"/>
      <c r="M82" s="861"/>
      <c r="N82" s="924"/>
    </row>
    <row r="83" spans="1:14" ht="15.75" thickBot="1">
      <c r="A83" s="939"/>
      <c r="B83" s="913"/>
      <c r="C83" s="913"/>
      <c r="D83" s="913"/>
      <c r="E83" s="913"/>
      <c r="F83" s="940"/>
      <c r="G83" s="861"/>
      <c r="H83" s="939"/>
      <c r="I83" s="913"/>
      <c r="J83" s="913"/>
      <c r="K83" s="913"/>
      <c r="L83" s="913"/>
      <c r="M83" s="913"/>
      <c r="N83" s="940"/>
    </row>
    <row r="84" spans="1:14">
      <c r="A84" s="972"/>
      <c r="B84" s="924"/>
      <c r="C84" s="861"/>
      <c r="D84" s="924"/>
      <c r="E84" s="861"/>
      <c r="F84" s="924"/>
      <c r="G84" s="861"/>
      <c r="H84" s="923"/>
      <c r="I84" s="924"/>
      <c r="J84" s="861"/>
      <c r="K84" s="924"/>
      <c r="L84" s="861"/>
      <c r="M84" s="924"/>
      <c r="N84" s="924"/>
    </row>
    <row r="85" spans="1:14">
      <c r="A85" s="982"/>
      <c r="B85" s="924"/>
      <c r="C85" s="861" t="s">
        <v>840</v>
      </c>
      <c r="D85" s="874"/>
      <c r="E85" s="861" t="s">
        <v>840</v>
      </c>
      <c r="F85" s="924"/>
      <c r="G85" s="861"/>
      <c r="H85" s="923" t="s">
        <v>841</v>
      </c>
      <c r="I85" s="922"/>
      <c r="J85" s="923" t="s">
        <v>841</v>
      </c>
      <c r="K85" s="924"/>
      <c r="L85" s="923" t="s">
        <v>841</v>
      </c>
      <c r="M85" s="924"/>
      <c r="N85" s="924"/>
    </row>
    <row r="86" spans="1:14">
      <c r="A86" s="981" t="s">
        <v>1714</v>
      </c>
      <c r="B86" s="922" t="s">
        <v>1768</v>
      </c>
      <c r="C86" s="861" t="s">
        <v>842</v>
      </c>
      <c r="D86" s="924"/>
      <c r="E86" s="861" t="s">
        <v>842</v>
      </c>
      <c r="F86" s="924"/>
      <c r="G86" s="861"/>
      <c r="H86" s="923" t="s">
        <v>843</v>
      </c>
      <c r="I86" s="874"/>
      <c r="J86" s="923" t="s">
        <v>843</v>
      </c>
      <c r="K86" s="924"/>
      <c r="L86" s="923" t="s">
        <v>843</v>
      </c>
      <c r="M86" s="924"/>
      <c r="N86" s="981" t="s">
        <v>1714</v>
      </c>
    </row>
    <row r="87" spans="1:14">
      <c r="A87" s="981" t="s">
        <v>1717</v>
      </c>
      <c r="B87" s="922"/>
      <c r="C87" s="861"/>
      <c r="D87" s="924"/>
      <c r="E87" s="861"/>
      <c r="F87" s="924"/>
      <c r="G87" s="861"/>
      <c r="H87" s="971"/>
      <c r="I87" s="874"/>
      <c r="J87" s="861"/>
      <c r="K87" s="924"/>
      <c r="L87" s="861"/>
      <c r="M87" s="924"/>
      <c r="N87" s="981" t="s">
        <v>1717</v>
      </c>
    </row>
    <row r="88" spans="1:14" ht="15.75" thickBot="1">
      <c r="A88" s="983"/>
      <c r="B88" s="985" t="s">
        <v>3005</v>
      </c>
      <c r="C88" s="974" t="s">
        <v>3006</v>
      </c>
      <c r="D88" s="985"/>
      <c r="E88" s="974" t="s">
        <v>3007</v>
      </c>
      <c r="F88" s="985"/>
      <c r="G88" s="861"/>
      <c r="H88" s="986" t="s">
        <v>3008</v>
      </c>
      <c r="I88" s="985"/>
      <c r="J88" s="974" t="s">
        <v>2334</v>
      </c>
      <c r="K88" s="985"/>
      <c r="L88" s="974" t="s">
        <v>2335</v>
      </c>
      <c r="M88" s="985"/>
      <c r="N88" s="983"/>
    </row>
    <row r="89" spans="1:14">
      <c r="A89" s="1000">
        <v>1</v>
      </c>
      <c r="B89" s="935" t="s">
        <v>844</v>
      </c>
      <c r="C89" s="876"/>
      <c r="D89" s="935"/>
      <c r="E89" s="938"/>
      <c r="F89" s="933"/>
      <c r="G89" s="861"/>
      <c r="H89" s="875"/>
      <c r="I89" s="935"/>
      <c r="J89" s="876"/>
      <c r="K89" s="935"/>
      <c r="L89" s="938"/>
      <c r="M89" s="933"/>
      <c r="N89" s="1000">
        <v>1</v>
      </c>
    </row>
    <row r="90" spans="1:14">
      <c r="A90" s="1000">
        <v>2</v>
      </c>
      <c r="B90" s="935" t="s">
        <v>845</v>
      </c>
      <c r="C90" s="876"/>
      <c r="D90" s="935"/>
      <c r="E90" s="994"/>
      <c r="F90" s="961"/>
      <c r="G90" s="861"/>
      <c r="H90" s="875"/>
      <c r="I90" s="935"/>
      <c r="J90" s="876"/>
      <c r="K90" s="935"/>
      <c r="L90" s="994"/>
      <c r="M90" s="961"/>
      <c r="N90" s="1000">
        <v>2</v>
      </c>
    </row>
    <row r="91" spans="1:14">
      <c r="A91" s="1000">
        <v>3</v>
      </c>
      <c r="B91" s="935" t="s">
        <v>1253</v>
      </c>
      <c r="C91" s="876"/>
      <c r="D91" s="935"/>
      <c r="E91" s="994"/>
      <c r="F91" s="961"/>
      <c r="G91" s="861"/>
      <c r="H91" s="875"/>
      <c r="I91" s="935"/>
      <c r="J91" s="876"/>
      <c r="K91" s="935"/>
      <c r="L91" s="994"/>
      <c r="M91" s="961"/>
      <c r="N91" s="1000">
        <v>3</v>
      </c>
    </row>
    <row r="92" spans="1:14">
      <c r="A92" s="1006">
        <v>4</v>
      </c>
      <c r="B92" s="935" t="s">
        <v>1254</v>
      </c>
      <c r="C92" s="876"/>
      <c r="D92" s="935"/>
      <c r="E92" s="876"/>
      <c r="F92" s="935"/>
      <c r="G92" s="861"/>
      <c r="H92" s="1011"/>
      <c r="I92" s="1039"/>
      <c r="J92" s="876"/>
      <c r="K92" s="935"/>
      <c r="L92" s="876"/>
      <c r="M92" s="935"/>
      <c r="N92" s="1006">
        <v>4</v>
      </c>
    </row>
    <row r="93" spans="1:14">
      <c r="A93" s="987">
        <v>5</v>
      </c>
      <c r="B93" s="924" t="s">
        <v>846</v>
      </c>
      <c r="C93" s="861"/>
      <c r="D93" s="924"/>
      <c r="E93" s="861"/>
      <c r="F93" s="924"/>
      <c r="G93" s="861"/>
      <c r="H93" s="988"/>
      <c r="I93" s="1040"/>
      <c r="J93" s="861"/>
      <c r="K93" s="924"/>
      <c r="L93" s="861"/>
      <c r="M93" s="924"/>
      <c r="N93" s="987">
        <v>5</v>
      </c>
    </row>
    <row r="94" spans="1:14">
      <c r="A94" s="1006"/>
      <c r="B94" s="935" t="s">
        <v>847</v>
      </c>
      <c r="C94" s="876"/>
      <c r="D94" s="935"/>
      <c r="E94" s="876"/>
      <c r="F94" s="935"/>
      <c r="G94" s="861"/>
      <c r="H94" s="1011"/>
      <c r="I94" s="1039"/>
      <c r="J94" s="876"/>
      <c r="K94" s="935"/>
      <c r="L94" s="876"/>
      <c r="M94" s="935"/>
      <c r="N94" s="1006"/>
    </row>
    <row r="95" spans="1:14">
      <c r="A95" s="1006">
        <v>6</v>
      </c>
      <c r="B95" s="935" t="s">
        <v>848</v>
      </c>
      <c r="C95" s="876"/>
      <c r="D95" s="935"/>
      <c r="E95" s="876"/>
      <c r="F95" s="935"/>
      <c r="G95" s="861"/>
      <c r="H95" s="1011"/>
      <c r="I95" s="1039"/>
      <c r="J95" s="876"/>
      <c r="K95" s="935"/>
      <c r="L95" s="876"/>
      <c r="M95" s="935"/>
      <c r="N95" s="1006">
        <v>6</v>
      </c>
    </row>
    <row r="96" spans="1:14">
      <c r="A96" s="1006">
        <v>7</v>
      </c>
      <c r="B96" s="935" t="s">
        <v>1258</v>
      </c>
      <c r="C96" s="876"/>
      <c r="D96" s="935"/>
      <c r="E96" s="876"/>
      <c r="F96" s="935"/>
      <c r="G96" s="861"/>
      <c r="H96" s="1011"/>
      <c r="I96" s="1039"/>
      <c r="J96" s="876"/>
      <c r="K96" s="935"/>
      <c r="L96" s="876"/>
      <c r="M96" s="935"/>
      <c r="N96" s="1006">
        <v>7</v>
      </c>
    </row>
    <row r="97" spans="1:14">
      <c r="A97" s="1006">
        <v>8</v>
      </c>
      <c r="B97" s="935" t="s">
        <v>849</v>
      </c>
      <c r="C97" s="876"/>
      <c r="D97" s="935"/>
      <c r="E97" s="876"/>
      <c r="F97" s="935"/>
      <c r="G97" s="861"/>
      <c r="H97" s="1011"/>
      <c r="I97" s="1039"/>
      <c r="J97" s="876"/>
      <c r="K97" s="935"/>
      <c r="L97" s="876"/>
      <c r="M97" s="935"/>
      <c r="N97" s="1006">
        <v>8</v>
      </c>
    </row>
    <row r="98" spans="1:14">
      <c r="A98" s="1006">
        <v>9</v>
      </c>
      <c r="B98" s="935" t="s">
        <v>850</v>
      </c>
      <c r="C98" s="876"/>
      <c r="D98" s="935"/>
      <c r="E98" s="876"/>
      <c r="F98" s="935"/>
      <c r="G98" s="861"/>
      <c r="H98" s="1011"/>
      <c r="I98" s="1039"/>
      <c r="J98" s="876"/>
      <c r="K98" s="935"/>
      <c r="L98" s="876"/>
      <c r="M98" s="935"/>
      <c r="N98" s="1006">
        <v>9</v>
      </c>
    </row>
    <row r="99" spans="1:14">
      <c r="A99" s="1006">
        <v>10</v>
      </c>
      <c r="B99" s="935" t="s">
        <v>851</v>
      </c>
      <c r="C99" s="876"/>
      <c r="D99" s="935"/>
      <c r="E99" s="876"/>
      <c r="F99" s="935"/>
      <c r="G99" s="861"/>
      <c r="H99" s="1011"/>
      <c r="I99" s="1039"/>
      <c r="J99" s="876"/>
      <c r="K99" s="935"/>
      <c r="L99" s="876"/>
      <c r="M99" s="935"/>
      <c r="N99" s="1006">
        <v>10</v>
      </c>
    </row>
    <row r="100" spans="1:14">
      <c r="A100" s="1006">
        <v>11</v>
      </c>
      <c r="B100" s="935" t="s">
        <v>1262</v>
      </c>
      <c r="C100" s="995"/>
      <c r="D100" s="1012"/>
      <c r="E100" s="995"/>
      <c r="F100" s="1012"/>
      <c r="G100" s="934"/>
      <c r="H100" s="1013"/>
      <c r="I100" s="1041"/>
      <c r="J100" s="995"/>
      <c r="K100" s="1012"/>
      <c r="L100" s="995"/>
      <c r="M100" s="1012"/>
      <c r="N100" s="1006">
        <v>11</v>
      </c>
    </row>
    <row r="101" spans="1:14">
      <c r="A101" s="1006">
        <v>12</v>
      </c>
      <c r="B101" s="935" t="s">
        <v>1263</v>
      </c>
      <c r="C101" s="995"/>
      <c r="D101" s="1012"/>
      <c r="E101" s="995"/>
      <c r="F101" s="1012"/>
      <c r="G101" s="934"/>
      <c r="H101" s="1013"/>
      <c r="I101" s="1041"/>
      <c r="J101" s="995"/>
      <c r="K101" s="1012"/>
      <c r="L101" s="995"/>
      <c r="M101" s="1012"/>
      <c r="N101" s="1006">
        <v>12</v>
      </c>
    </row>
    <row r="102" spans="1:14">
      <c r="A102" s="1006">
        <v>13</v>
      </c>
      <c r="B102" s="935" t="s">
        <v>852</v>
      </c>
      <c r="C102" s="876"/>
      <c r="D102" s="935"/>
      <c r="E102" s="876"/>
      <c r="F102" s="935"/>
      <c r="G102" s="861"/>
      <c r="H102" s="1011"/>
      <c r="I102" s="1039"/>
      <c r="J102" s="876"/>
      <c r="K102" s="935"/>
      <c r="L102" s="876"/>
      <c r="M102" s="935"/>
      <c r="N102" s="1006">
        <v>13</v>
      </c>
    </row>
    <row r="103" spans="1:14">
      <c r="A103" s="1000">
        <v>14</v>
      </c>
      <c r="B103" s="935" t="s">
        <v>853</v>
      </c>
      <c r="C103" s="1014"/>
      <c r="D103" s="1015"/>
      <c r="E103" s="1014"/>
      <c r="F103" s="1015"/>
      <c r="G103" s="1042"/>
      <c r="H103" s="1018"/>
      <c r="I103" s="1015"/>
      <c r="J103" s="1014"/>
      <c r="K103" s="1015"/>
      <c r="L103" s="1014"/>
      <c r="M103" s="1015"/>
      <c r="N103" s="1000">
        <v>14</v>
      </c>
    </row>
    <row r="104" spans="1:14">
      <c r="A104" s="1000">
        <v>15</v>
      </c>
      <c r="B104" s="935" t="s">
        <v>854</v>
      </c>
      <c r="C104" s="995"/>
      <c r="D104" s="1012"/>
      <c r="E104" s="995"/>
      <c r="F104" s="1012"/>
      <c r="G104" s="934"/>
      <c r="H104" s="1017"/>
      <c r="I104" s="1012"/>
      <c r="J104" s="995"/>
      <c r="K104" s="1012"/>
      <c r="L104" s="995"/>
      <c r="M104" s="1012"/>
      <c r="N104" s="1000">
        <v>15</v>
      </c>
    </row>
    <row r="105" spans="1:14">
      <c r="A105" s="1000">
        <v>16</v>
      </c>
      <c r="B105" s="935" t="s">
        <v>214</v>
      </c>
      <c r="C105" s="995"/>
      <c r="D105" s="1012"/>
      <c r="E105" s="995"/>
      <c r="F105" s="1012"/>
      <c r="G105" s="934"/>
      <c r="H105" s="1017"/>
      <c r="I105" s="1012"/>
      <c r="J105" s="995"/>
      <c r="K105" s="1012"/>
      <c r="L105" s="995"/>
      <c r="M105" s="1012"/>
      <c r="N105" s="1000">
        <v>16</v>
      </c>
    </row>
    <row r="106" spans="1:14">
      <c r="A106" s="1000">
        <v>17</v>
      </c>
      <c r="B106" s="935" t="s">
        <v>215</v>
      </c>
      <c r="C106" s="995"/>
      <c r="D106" s="1012"/>
      <c r="E106" s="995"/>
      <c r="F106" s="1012"/>
      <c r="G106" s="934"/>
      <c r="H106" s="1017"/>
      <c r="I106" s="1012"/>
      <c r="J106" s="995"/>
      <c r="K106" s="1012"/>
      <c r="L106" s="995"/>
      <c r="M106" s="1012"/>
      <c r="N106" s="1000">
        <v>17</v>
      </c>
    </row>
    <row r="107" spans="1:14">
      <c r="A107" s="1000">
        <v>18</v>
      </c>
      <c r="B107" s="935" t="s">
        <v>216</v>
      </c>
      <c r="C107" s="995"/>
      <c r="D107" s="1012"/>
      <c r="E107" s="995"/>
      <c r="F107" s="1012"/>
      <c r="G107" s="934"/>
      <c r="H107" s="1017"/>
      <c r="I107" s="1012"/>
      <c r="J107" s="995"/>
      <c r="K107" s="1012"/>
      <c r="L107" s="995"/>
      <c r="M107" s="1012"/>
      <c r="N107" s="1000">
        <v>18</v>
      </c>
    </row>
    <row r="108" spans="1:14" s="1362" customFormat="1">
      <c r="A108" s="2630">
        <v>19</v>
      </c>
      <c r="B108" s="2631" t="s">
        <v>4403</v>
      </c>
      <c r="C108" s="1300"/>
      <c r="D108" s="2632"/>
      <c r="E108" s="1300"/>
      <c r="F108" s="2632"/>
      <c r="G108" s="2443"/>
      <c r="H108" s="2633"/>
      <c r="I108" s="2632"/>
      <c r="J108" s="1300"/>
      <c r="K108" s="2632"/>
      <c r="L108" s="1300"/>
      <c r="M108" s="2632"/>
      <c r="N108" s="2630">
        <v>19</v>
      </c>
    </row>
    <row r="109" spans="1:14">
      <c r="A109" s="1000">
        <v>20</v>
      </c>
      <c r="B109" s="935" t="s">
        <v>217</v>
      </c>
      <c r="C109" s="1014">
        <f>SUM(C103:C108)</f>
        <v>0</v>
      </c>
      <c r="D109" s="1015"/>
      <c r="E109" s="1014">
        <f>SUM(E103:E108)</f>
        <v>0</v>
      </c>
      <c r="F109" s="1015"/>
      <c r="G109" s="1042"/>
      <c r="H109" s="1018">
        <f>SUM(H103:H108)</f>
        <v>0</v>
      </c>
      <c r="I109" s="1015"/>
      <c r="J109" s="1014">
        <f>SUM(J103:J108)</f>
        <v>0</v>
      </c>
      <c r="K109" s="1015"/>
      <c r="L109" s="1014">
        <f>SUM(L103:L108)</f>
        <v>0</v>
      </c>
      <c r="M109" s="1015"/>
      <c r="N109" s="1000">
        <v>20</v>
      </c>
    </row>
    <row r="110" spans="1:14">
      <c r="A110" s="1000">
        <v>21</v>
      </c>
      <c r="B110" s="935" t="s">
        <v>218</v>
      </c>
      <c r="C110" s="1043"/>
      <c r="D110" s="1044"/>
      <c r="E110" s="1043"/>
      <c r="F110" s="1044"/>
      <c r="G110" s="1045"/>
      <c r="H110" s="1046"/>
      <c r="I110" s="1044"/>
      <c r="J110" s="1043"/>
      <c r="K110" s="1044"/>
      <c r="L110" s="1043"/>
      <c r="M110" s="1044"/>
      <c r="N110" s="1000">
        <v>21</v>
      </c>
    </row>
    <row r="111" spans="1:14">
      <c r="A111" s="1000">
        <v>22</v>
      </c>
      <c r="B111" s="935" t="s">
        <v>219</v>
      </c>
      <c r="C111" s="876"/>
      <c r="D111" s="935"/>
      <c r="E111" s="876"/>
      <c r="F111" s="935"/>
      <c r="G111" s="861"/>
      <c r="H111" s="875"/>
      <c r="I111" s="935"/>
      <c r="J111" s="876"/>
      <c r="K111" s="935"/>
      <c r="L111" s="876"/>
      <c r="M111" s="935"/>
      <c r="N111" s="1000">
        <v>22</v>
      </c>
    </row>
    <row r="112" spans="1:14">
      <c r="A112" s="1000">
        <v>23</v>
      </c>
      <c r="B112" s="935" t="s">
        <v>220</v>
      </c>
      <c r="C112" s="1014"/>
      <c r="D112" s="1015"/>
      <c r="E112" s="1014"/>
      <c r="F112" s="1015"/>
      <c r="G112" s="1042"/>
      <c r="H112" s="1018"/>
      <c r="I112" s="1015"/>
      <c r="J112" s="1014"/>
      <c r="K112" s="1015"/>
      <c r="L112" s="1014"/>
      <c r="M112" s="1015"/>
      <c r="N112" s="1000">
        <v>23</v>
      </c>
    </row>
    <row r="113" spans="1:14">
      <c r="A113" s="1000">
        <v>24</v>
      </c>
      <c r="B113" s="935" t="s">
        <v>221</v>
      </c>
      <c r="C113" s="995"/>
      <c r="D113" s="1012"/>
      <c r="E113" s="995"/>
      <c r="F113" s="1012"/>
      <c r="G113" s="934"/>
      <c r="H113" s="1017"/>
      <c r="I113" s="1012"/>
      <c r="J113" s="995"/>
      <c r="K113" s="1012"/>
      <c r="L113" s="995"/>
      <c r="M113" s="1012"/>
      <c r="N113" s="1000">
        <v>24</v>
      </c>
    </row>
    <row r="114" spans="1:14">
      <c r="A114" s="1000">
        <v>25</v>
      </c>
      <c r="B114" s="935" t="s">
        <v>222</v>
      </c>
      <c r="C114" s="995"/>
      <c r="D114" s="1012"/>
      <c r="E114" s="995"/>
      <c r="F114" s="1012"/>
      <c r="G114" s="934"/>
      <c r="H114" s="1017"/>
      <c r="I114" s="1012"/>
      <c r="J114" s="995"/>
      <c r="K114" s="1012"/>
      <c r="L114" s="995"/>
      <c r="M114" s="1012"/>
      <c r="N114" s="1000">
        <v>25</v>
      </c>
    </row>
    <row r="115" spans="1:14">
      <c r="A115" s="1000">
        <v>26</v>
      </c>
      <c r="B115" s="935" t="s">
        <v>223</v>
      </c>
      <c r="C115" s="995"/>
      <c r="D115" s="1012"/>
      <c r="E115" s="995"/>
      <c r="F115" s="1012"/>
      <c r="G115" s="934"/>
      <c r="H115" s="1017"/>
      <c r="I115" s="1012"/>
      <c r="J115" s="995"/>
      <c r="K115" s="1012"/>
      <c r="L115" s="995"/>
      <c r="M115" s="1012"/>
      <c r="N115" s="1000">
        <v>26</v>
      </c>
    </row>
    <row r="116" spans="1:14">
      <c r="A116" s="1000">
        <v>27</v>
      </c>
      <c r="B116" s="935" t="s">
        <v>224</v>
      </c>
      <c r="C116" s="995"/>
      <c r="D116" s="1012"/>
      <c r="E116" s="995"/>
      <c r="F116" s="1012"/>
      <c r="G116" s="934"/>
      <c r="H116" s="1017"/>
      <c r="I116" s="1012"/>
      <c r="J116" s="995"/>
      <c r="K116" s="1012"/>
      <c r="L116" s="995"/>
      <c r="M116" s="1012"/>
      <c r="N116" s="1000">
        <v>27</v>
      </c>
    </row>
    <row r="117" spans="1:14">
      <c r="A117" s="1000">
        <v>28</v>
      </c>
      <c r="B117" s="935" t="s">
        <v>225</v>
      </c>
      <c r="C117" s="995"/>
      <c r="D117" s="1012"/>
      <c r="E117" s="995"/>
      <c r="F117" s="1012"/>
      <c r="G117" s="934"/>
      <c r="H117" s="1017"/>
      <c r="I117" s="1012"/>
      <c r="J117" s="995"/>
      <c r="K117" s="1012"/>
      <c r="L117" s="995"/>
      <c r="M117" s="1012"/>
      <c r="N117" s="1000">
        <v>28</v>
      </c>
    </row>
    <row r="118" spans="1:14">
      <c r="A118" s="1000">
        <v>29</v>
      </c>
      <c r="B118" s="935" t="s">
        <v>226</v>
      </c>
      <c r="C118" s="995"/>
      <c r="D118" s="1012"/>
      <c r="E118" s="995"/>
      <c r="F118" s="1012"/>
      <c r="G118" s="934"/>
      <c r="H118" s="1017"/>
      <c r="I118" s="1012"/>
      <c r="J118" s="995"/>
      <c r="K118" s="1012"/>
      <c r="L118" s="995"/>
      <c r="M118" s="1012"/>
      <c r="N118" s="1000">
        <v>29</v>
      </c>
    </row>
    <row r="119" spans="1:14">
      <c r="A119" s="1000">
        <v>30</v>
      </c>
      <c r="B119" s="935" t="s">
        <v>227</v>
      </c>
      <c r="C119" s="995"/>
      <c r="D119" s="1012"/>
      <c r="E119" s="995"/>
      <c r="F119" s="1012"/>
      <c r="G119" s="934"/>
      <c r="H119" s="1017"/>
      <c r="I119" s="1012"/>
      <c r="J119" s="995"/>
      <c r="K119" s="1012"/>
      <c r="L119" s="995"/>
      <c r="M119" s="1012"/>
      <c r="N119" s="1000">
        <v>30</v>
      </c>
    </row>
    <row r="120" spans="1:14">
      <c r="A120" s="1000">
        <v>31</v>
      </c>
      <c r="B120" s="935" t="s">
        <v>228</v>
      </c>
      <c r="C120" s="995"/>
      <c r="D120" s="1012"/>
      <c r="E120" s="995"/>
      <c r="F120" s="1012"/>
      <c r="G120" s="934"/>
      <c r="H120" s="1017"/>
      <c r="I120" s="1012"/>
      <c r="J120" s="995"/>
      <c r="K120" s="1012"/>
      <c r="L120" s="995"/>
      <c r="M120" s="1012"/>
      <c r="N120" s="1000">
        <v>31</v>
      </c>
    </row>
    <row r="121" spans="1:14">
      <c r="A121" s="1000">
        <v>32</v>
      </c>
      <c r="B121" s="935" t="s">
        <v>229</v>
      </c>
      <c r="C121" s="995"/>
      <c r="D121" s="1012"/>
      <c r="E121" s="995"/>
      <c r="F121" s="1012"/>
      <c r="G121" s="934"/>
      <c r="H121" s="1017"/>
      <c r="I121" s="1012"/>
      <c r="J121" s="2427"/>
      <c r="K121" s="1012"/>
      <c r="L121" s="995"/>
      <c r="M121" s="1012"/>
      <c r="N121" s="1000">
        <v>32</v>
      </c>
    </row>
    <row r="122" spans="1:14">
      <c r="A122" s="1000">
        <v>33</v>
      </c>
      <c r="B122" s="935" t="s">
        <v>230</v>
      </c>
      <c r="C122" s="995"/>
      <c r="D122" s="1012"/>
      <c r="E122" s="995"/>
      <c r="F122" s="1012"/>
      <c r="G122" s="934"/>
      <c r="H122" s="1017"/>
      <c r="I122" s="1012"/>
      <c r="J122" s="2436"/>
      <c r="K122" s="1012"/>
      <c r="L122" s="995"/>
      <c r="M122" s="1012"/>
      <c r="N122" s="1000">
        <v>33</v>
      </c>
    </row>
    <row r="123" spans="1:14">
      <c r="A123" s="1000">
        <v>34</v>
      </c>
      <c r="B123" s="935" t="s">
        <v>231</v>
      </c>
      <c r="C123" s="1014">
        <f>SUM(C112:C122)</f>
        <v>0</v>
      </c>
      <c r="D123" s="1015"/>
      <c r="E123" s="1014">
        <f>SUM(E112:E122)</f>
        <v>0</v>
      </c>
      <c r="F123" s="1015"/>
      <c r="G123" s="1042"/>
      <c r="H123" s="1018">
        <f>SUM(H112:H122)</f>
        <v>0</v>
      </c>
      <c r="I123" s="995"/>
      <c r="J123" s="1018">
        <f>SUM(J112:J122)</f>
        <v>0</v>
      </c>
      <c r="K123" s="1015"/>
      <c r="L123" s="1014">
        <f>SUM(L112:L122)</f>
        <v>0</v>
      </c>
      <c r="M123" s="1015"/>
      <c r="N123" s="1000">
        <v>34</v>
      </c>
    </row>
    <row r="124" spans="1:14">
      <c r="A124" s="1000">
        <v>35</v>
      </c>
      <c r="B124" s="935" t="s">
        <v>141</v>
      </c>
      <c r="C124" s="1043"/>
      <c r="D124" s="1044"/>
      <c r="E124" s="1043"/>
      <c r="F124" s="1044"/>
      <c r="G124" s="861"/>
      <c r="H124" s="875"/>
      <c r="I124" s="935"/>
      <c r="J124" s="876"/>
      <c r="K124" s="935"/>
      <c r="L124" s="876"/>
      <c r="M124" s="935"/>
      <c r="N124" s="1000">
        <v>35</v>
      </c>
    </row>
    <row r="125" spans="1:14">
      <c r="A125" s="972"/>
      <c r="B125" s="924"/>
      <c r="C125" s="861"/>
      <c r="D125" s="924"/>
      <c r="E125" s="861"/>
      <c r="F125" s="924"/>
      <c r="G125" s="861"/>
      <c r="H125" s="923"/>
      <c r="I125" s="861"/>
      <c r="J125" s="861"/>
      <c r="K125" s="861"/>
      <c r="L125" s="861"/>
      <c r="M125" s="861"/>
      <c r="N125" s="972"/>
    </row>
    <row r="126" spans="1:14">
      <c r="A126" s="972"/>
      <c r="B126" s="924"/>
      <c r="C126" s="861"/>
      <c r="D126" s="924"/>
      <c r="E126" s="861"/>
      <c r="F126" s="924"/>
      <c r="G126" s="861"/>
      <c r="H126" s="923"/>
      <c r="I126" s="861"/>
      <c r="J126" s="861"/>
      <c r="K126" s="861"/>
      <c r="L126" s="861"/>
      <c r="M126" s="861"/>
      <c r="N126" s="972"/>
    </row>
    <row r="127" spans="1:14">
      <c r="A127" s="972"/>
      <c r="B127" s="924"/>
      <c r="C127" s="861"/>
      <c r="D127" s="924"/>
      <c r="E127" s="861"/>
      <c r="F127" s="924"/>
      <c r="G127" s="861"/>
      <c r="H127" s="923"/>
      <c r="I127" s="861"/>
      <c r="J127" s="861"/>
      <c r="K127" s="861"/>
      <c r="L127" s="861"/>
      <c r="M127" s="861"/>
      <c r="N127" s="972"/>
    </row>
    <row r="128" spans="1:14">
      <c r="A128" s="972"/>
      <c r="B128" s="924"/>
      <c r="C128" s="861"/>
      <c r="D128" s="924"/>
      <c r="E128" s="861"/>
      <c r="F128" s="924"/>
      <c r="G128" s="861"/>
      <c r="H128" s="923"/>
      <c r="I128" s="861"/>
      <c r="J128" s="861"/>
      <c r="K128" s="861"/>
      <c r="L128" s="861"/>
      <c r="M128" s="861"/>
      <c r="N128" s="972"/>
    </row>
    <row r="129" spans="1:14">
      <c r="A129" s="972"/>
      <c r="B129" s="924"/>
      <c r="C129" s="861"/>
      <c r="D129" s="924"/>
      <c r="E129" s="861"/>
      <c r="F129" s="924"/>
      <c r="G129" s="861"/>
      <c r="H129" s="923"/>
      <c r="I129" s="861"/>
      <c r="J129" s="861"/>
      <c r="K129" s="861"/>
      <c r="L129" s="861"/>
      <c r="M129" s="861"/>
      <c r="N129" s="972"/>
    </row>
    <row r="130" spans="1:14">
      <c r="A130" s="972"/>
      <c r="B130" s="924"/>
      <c r="C130" s="861"/>
      <c r="D130" s="924"/>
      <c r="E130" s="861"/>
      <c r="F130" s="924"/>
      <c r="G130" s="861"/>
      <c r="H130" s="923"/>
      <c r="I130" s="861"/>
      <c r="J130" s="861"/>
      <c r="K130" s="861"/>
      <c r="L130" s="861"/>
      <c r="M130" s="861"/>
      <c r="N130" s="972"/>
    </row>
    <row r="131" spans="1:14">
      <c r="A131" s="972"/>
      <c r="B131" s="924"/>
      <c r="C131" s="861"/>
      <c r="D131" s="924"/>
      <c r="E131" s="861"/>
      <c r="F131" s="924"/>
      <c r="G131" s="861"/>
      <c r="H131" s="923"/>
      <c r="I131" s="861"/>
      <c r="J131" s="861"/>
      <c r="K131" s="861"/>
      <c r="L131" s="861"/>
      <c r="M131" s="861"/>
      <c r="N131" s="972"/>
    </row>
    <row r="132" spans="1:14">
      <c r="A132" s="972"/>
      <c r="B132" s="924"/>
      <c r="C132" s="861"/>
      <c r="D132" s="924"/>
      <c r="E132" s="861"/>
      <c r="F132" s="924"/>
      <c r="G132" s="861"/>
      <c r="H132" s="923"/>
      <c r="J132" s="861"/>
      <c r="K132" s="861"/>
      <c r="L132" s="861"/>
      <c r="M132" s="861"/>
      <c r="N132" s="972"/>
    </row>
    <row r="133" spans="1:14">
      <c r="A133" s="972"/>
      <c r="B133" s="924"/>
      <c r="C133" s="861"/>
      <c r="D133" s="924"/>
      <c r="E133" s="861"/>
      <c r="F133" s="924"/>
      <c r="G133" s="861"/>
      <c r="H133" s="923"/>
      <c r="I133" s="861"/>
      <c r="J133" s="861"/>
      <c r="K133" s="861"/>
      <c r="L133" s="861"/>
      <c r="M133" s="861"/>
      <c r="N133" s="972"/>
    </row>
    <row r="134" spans="1:14">
      <c r="A134" s="972"/>
      <c r="B134" s="924"/>
      <c r="C134" s="861"/>
      <c r="D134" s="924"/>
      <c r="E134" s="861"/>
      <c r="F134" s="924"/>
      <c r="G134" s="861"/>
      <c r="H134" s="923"/>
      <c r="I134" s="861"/>
      <c r="J134" s="861"/>
      <c r="K134" s="861"/>
      <c r="L134" s="861"/>
      <c r="M134" s="861"/>
      <c r="N134" s="972"/>
    </row>
    <row r="135" spans="1:14">
      <c r="A135" s="972"/>
      <c r="B135" s="924"/>
      <c r="C135" s="861"/>
      <c r="D135" s="924"/>
      <c r="E135" s="861"/>
      <c r="F135" s="924"/>
      <c r="G135" s="861"/>
      <c r="H135" s="923"/>
      <c r="I135" s="861"/>
      <c r="J135" s="861"/>
      <c r="K135" s="861"/>
      <c r="L135" s="861"/>
      <c r="M135" s="861"/>
      <c r="N135" s="972"/>
    </row>
    <row r="136" spans="1:14" ht="15.75" thickBot="1">
      <c r="A136" s="991"/>
      <c r="B136" s="940"/>
      <c r="C136" s="913"/>
      <c r="D136" s="940"/>
      <c r="E136" s="913"/>
      <c r="F136" s="940"/>
      <c r="G136" s="861"/>
      <c r="H136" s="939"/>
      <c r="I136" s="913"/>
      <c r="J136" s="913"/>
      <c r="K136" s="913"/>
      <c r="L136" s="913"/>
      <c r="M136" s="913"/>
      <c r="N136" s="991"/>
    </row>
    <row r="137" spans="1:14">
      <c r="A137" s="1047"/>
      <c r="B137" s="1047"/>
      <c r="C137" s="1047"/>
      <c r="D137" s="1047"/>
      <c r="E137" s="1047"/>
      <c r="F137" s="1047"/>
      <c r="G137" s="861"/>
      <c r="H137" s="1047"/>
      <c r="I137" s="1047"/>
      <c r="J137" s="1047"/>
      <c r="K137" s="1047"/>
      <c r="L137" s="1047"/>
      <c r="M137" s="1047"/>
      <c r="N137" s="1047"/>
    </row>
    <row r="138" spans="1:14">
      <c r="A138" s="1441" t="s">
        <v>4657</v>
      </c>
      <c r="B138" s="1441"/>
      <c r="C138" s="861"/>
      <c r="D138" s="861"/>
      <c r="E138" s="861"/>
      <c r="F138" s="861"/>
      <c r="G138" s="861"/>
      <c r="H138" s="1441" t="s">
        <v>4657</v>
      </c>
      <c r="I138" s="1441"/>
      <c r="J138" s="861"/>
      <c r="K138" s="862"/>
    </row>
    <row r="139" spans="1:14">
      <c r="A139" s="862" t="s">
        <v>144</v>
      </c>
      <c r="B139" s="862"/>
      <c r="C139" s="862"/>
      <c r="D139" s="862"/>
      <c r="E139" s="862"/>
      <c r="F139" s="862"/>
      <c r="G139" s="861"/>
      <c r="H139" s="862" t="s">
        <v>145</v>
      </c>
      <c r="I139" s="862"/>
      <c r="J139" s="862"/>
      <c r="K139" s="862"/>
      <c r="L139" s="862"/>
      <c r="M139" s="862"/>
      <c r="N139" s="862"/>
    </row>
  </sheetData>
  <printOptions horizontalCentered="1" verticalCentered="1"/>
  <pageMargins left="0.25" right="0.25" top="0.25" bottom="0.25" header="0" footer="0"/>
  <pageSetup scale="72" fitToWidth="2" fitToHeight="2" pageOrder="overThenDown" orientation="portrait" horizontalDpi="300" verticalDpi="300"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pageSetUpPr fitToPage="1"/>
  </sheetPr>
  <dimension ref="A1:O62"/>
  <sheetViews>
    <sheetView defaultGridColor="0" topLeftCell="D43" colorId="22" zoomScale="70" zoomScaleNormal="70" zoomScaleSheetLayoutView="50" workbookViewId="0">
      <selection activeCell="B662" sqref="B662"/>
    </sheetView>
  </sheetViews>
  <sheetFormatPr defaultColWidth="9.6640625" defaultRowHeight="15"/>
  <cols>
    <col min="1" max="1" width="4.6640625" customWidth="1"/>
    <col min="2" max="2" width="60.88671875" customWidth="1"/>
    <col min="3" max="3" width="14.6640625" customWidth="1"/>
    <col min="4" max="4" width="5.6640625" customWidth="1"/>
    <col min="5" max="5" width="14.6640625" customWidth="1"/>
    <col min="6" max="6" width="16.77734375" customWidth="1"/>
    <col min="7" max="7" width="2.6640625" style="1314" customWidth="1"/>
    <col min="8" max="13" width="16.6640625" customWidth="1"/>
    <col min="14" max="14" width="4.6640625" customWidth="1"/>
  </cols>
  <sheetData>
    <row r="1" spans="1:14">
      <c r="A1" s="863" t="s">
        <v>1785</v>
      </c>
      <c r="B1" s="864"/>
      <c r="C1" s="966" t="s">
        <v>1330</v>
      </c>
      <c r="D1" s="969"/>
      <c r="E1" s="968" t="s">
        <v>1787</v>
      </c>
      <c r="F1" s="968" t="s">
        <v>1788</v>
      </c>
      <c r="G1" s="2405"/>
      <c r="H1" s="863" t="s">
        <v>1785</v>
      </c>
      <c r="I1" s="920"/>
      <c r="J1" s="966" t="s">
        <v>1330</v>
      </c>
      <c r="K1" s="969"/>
      <c r="L1" s="968" t="s">
        <v>1787</v>
      </c>
      <c r="M1" s="970" t="s">
        <v>1788</v>
      </c>
      <c r="N1" s="954"/>
    </row>
    <row r="2" spans="1:14">
      <c r="A2" s="72" t="str">
        <f>'Data Sheet'!$C$25</f>
        <v xml:space="preserve">Niagara Mohawk Power Corporation </v>
      </c>
      <c r="B2" s="861"/>
      <c r="C2" s="923" t="s">
        <v>1123</v>
      </c>
      <c r="D2" s="861"/>
      <c r="E2" s="971" t="s">
        <v>1790</v>
      </c>
      <c r="F2" s="981"/>
      <c r="G2" s="2405"/>
      <c r="H2" s="72" t="str">
        <f>'Data Sheet'!$C$25</f>
        <v xml:space="preserve">Niagara Mohawk Power Corporation </v>
      </c>
      <c r="I2" s="924"/>
      <c r="J2" s="923" t="s">
        <v>1123</v>
      </c>
      <c r="K2" s="861"/>
      <c r="L2" s="971" t="s">
        <v>1790</v>
      </c>
      <c r="M2" s="921"/>
      <c r="N2" s="922"/>
    </row>
    <row r="3" spans="1:14" ht="15" customHeight="1" thickBot="1">
      <c r="A3" s="939"/>
      <c r="B3" s="913"/>
      <c r="C3" s="939" t="s">
        <v>1124</v>
      </c>
      <c r="D3" s="940"/>
      <c r="E3" s="1038" t="str">
        <f>'Data Sheet'!$C$40</f>
        <v>April 12, 2018</v>
      </c>
      <c r="F3" s="1223" t="str">
        <f>'Data Sheet'!$C$38</f>
        <v>December 31, 2017</v>
      </c>
      <c r="G3" s="2405"/>
      <c r="H3" s="939"/>
      <c r="I3" s="940"/>
      <c r="J3" s="939" t="s">
        <v>1124</v>
      </c>
      <c r="K3" s="940"/>
      <c r="L3" s="1038" t="str">
        <f>'Data Sheet'!$C$40</f>
        <v>April 12, 2018</v>
      </c>
      <c r="M3" s="986" t="str">
        <f>'Data Sheet'!$C$38</f>
        <v>December 31, 2017</v>
      </c>
      <c r="N3" s="985"/>
    </row>
    <row r="4" spans="1:14" ht="17.25" customHeight="1" thickBot="1">
      <c r="A4" s="540" t="s">
        <v>146</v>
      </c>
      <c r="B4" s="541"/>
      <c r="C4" s="541"/>
      <c r="D4" s="974"/>
      <c r="E4" s="974"/>
      <c r="F4" s="975"/>
      <c r="G4" s="2405"/>
      <c r="H4" s="540" t="s">
        <v>147</v>
      </c>
      <c r="I4" s="541"/>
      <c r="J4" s="541"/>
      <c r="K4" s="541"/>
      <c r="L4" s="974"/>
      <c r="M4" s="976"/>
      <c r="N4" s="940"/>
    </row>
    <row r="5" spans="1:14" ht="15.75">
      <c r="A5" s="68"/>
      <c r="B5" s="71"/>
      <c r="C5" s="71"/>
      <c r="D5" s="862"/>
      <c r="E5" s="862"/>
      <c r="F5" s="954"/>
      <c r="G5" s="2405"/>
      <c r="H5" s="68"/>
      <c r="I5" s="71"/>
      <c r="J5" s="71"/>
      <c r="K5" s="71"/>
      <c r="L5" s="862"/>
      <c r="M5" s="979"/>
      <c r="N5" s="924"/>
    </row>
    <row r="6" spans="1:14">
      <c r="A6" s="923" t="s">
        <v>148</v>
      </c>
      <c r="B6" s="861"/>
      <c r="C6" s="861" t="s">
        <v>149</v>
      </c>
      <c r="D6" s="861"/>
      <c r="E6" s="861"/>
      <c r="F6" s="924"/>
      <c r="G6" s="2405"/>
      <c r="H6" s="923" t="s">
        <v>150</v>
      </c>
      <c r="I6" s="861"/>
      <c r="J6" s="861"/>
      <c r="K6" s="1441" t="s">
        <v>151</v>
      </c>
      <c r="L6" s="1441"/>
      <c r="M6" s="1441"/>
      <c r="N6" s="924"/>
    </row>
    <row r="7" spans="1:14">
      <c r="A7" s="923" t="s">
        <v>152</v>
      </c>
      <c r="B7" s="861"/>
      <c r="C7" s="861" t="s">
        <v>153</v>
      </c>
      <c r="D7" s="861"/>
      <c r="E7" s="861"/>
      <c r="F7" s="924"/>
      <c r="G7" s="2405"/>
      <c r="H7" s="923" t="s">
        <v>154</v>
      </c>
      <c r="I7" s="861"/>
      <c r="J7" s="861"/>
      <c r="K7" s="1441" t="s">
        <v>155</v>
      </c>
      <c r="L7" s="1441"/>
      <c r="M7" s="1441"/>
      <c r="N7" s="924"/>
    </row>
    <row r="8" spans="1:14">
      <c r="A8" s="923" t="s">
        <v>829</v>
      </c>
      <c r="B8" s="861"/>
      <c r="C8" s="861" t="s">
        <v>115</v>
      </c>
      <c r="D8" s="861"/>
      <c r="E8" s="861"/>
      <c r="F8" s="924"/>
      <c r="G8" s="2405"/>
      <c r="H8" s="1442" t="s">
        <v>4619</v>
      </c>
      <c r="I8" s="1441"/>
      <c r="J8" s="1441"/>
      <c r="K8" s="1441" t="s">
        <v>116</v>
      </c>
      <c r="L8" s="1441"/>
      <c r="M8" s="1441"/>
      <c r="N8" s="924"/>
    </row>
    <row r="9" spans="1:14">
      <c r="A9" s="923" t="s">
        <v>855</v>
      </c>
      <c r="B9" s="861"/>
      <c r="C9" s="861" t="s">
        <v>856</v>
      </c>
      <c r="D9" s="861"/>
      <c r="E9" s="861"/>
      <c r="F9" s="924"/>
      <c r="G9" s="2405"/>
      <c r="H9" s="1442" t="s">
        <v>857</v>
      </c>
      <c r="I9" s="1441"/>
      <c r="J9" s="1441"/>
      <c r="K9" s="1441" t="s">
        <v>858</v>
      </c>
      <c r="L9" s="1441"/>
      <c r="M9" s="1441"/>
      <c r="N9" s="924"/>
    </row>
    <row r="10" spans="1:14">
      <c r="A10" s="923" t="s">
        <v>859</v>
      </c>
      <c r="B10" s="861"/>
      <c r="C10" s="861" t="s">
        <v>860</v>
      </c>
      <c r="D10" s="861"/>
      <c r="E10" s="861"/>
      <c r="F10" s="924"/>
      <c r="G10" s="2405"/>
      <c r="H10" s="1442" t="s">
        <v>4620</v>
      </c>
      <c r="I10" s="1441"/>
      <c r="J10" s="1441"/>
      <c r="K10" s="1441" t="s">
        <v>861</v>
      </c>
      <c r="L10" s="1441"/>
      <c r="M10" s="1441"/>
      <c r="N10" s="924"/>
    </row>
    <row r="11" spans="1:14">
      <c r="A11" s="923" t="s">
        <v>862</v>
      </c>
      <c r="B11" s="861"/>
      <c r="C11" s="861" t="s">
        <v>863</v>
      </c>
      <c r="D11" s="861"/>
      <c r="E11" s="861"/>
      <c r="F11" s="924"/>
      <c r="G11" s="2405"/>
      <c r="H11" s="1442" t="s">
        <v>4621</v>
      </c>
      <c r="I11" s="1441"/>
      <c r="J11" s="1441"/>
      <c r="K11" s="1441" t="s">
        <v>864</v>
      </c>
      <c r="L11" s="1441"/>
      <c r="M11" s="1441"/>
      <c r="N11" s="924"/>
    </row>
    <row r="12" spans="1:14">
      <c r="A12" s="923" t="s">
        <v>156</v>
      </c>
      <c r="B12" s="861"/>
      <c r="C12" s="861" t="s">
        <v>157</v>
      </c>
      <c r="D12" s="861"/>
      <c r="E12" s="861"/>
      <c r="F12" s="924"/>
      <c r="G12" s="2405"/>
      <c r="H12" s="1442" t="s">
        <v>158</v>
      </c>
      <c r="I12" s="1441"/>
      <c r="J12" s="1441"/>
      <c r="K12" s="1441" t="s">
        <v>159</v>
      </c>
      <c r="L12" s="1441"/>
      <c r="M12" s="1441"/>
      <c r="N12" s="924"/>
    </row>
    <row r="13" spans="1:14">
      <c r="A13" s="923"/>
      <c r="B13" s="861"/>
      <c r="C13" s="861" t="s">
        <v>160</v>
      </c>
      <c r="D13" s="861"/>
      <c r="E13" s="861"/>
      <c r="F13" s="924"/>
      <c r="G13" s="2405"/>
      <c r="H13" s="1442" t="s">
        <v>161</v>
      </c>
      <c r="I13" s="1441"/>
      <c r="J13" s="1441"/>
      <c r="K13" s="1441" t="s">
        <v>162</v>
      </c>
      <c r="L13" s="1441"/>
      <c r="M13" s="1441"/>
      <c r="N13" s="924"/>
    </row>
    <row r="14" spans="1:14">
      <c r="A14" s="923"/>
      <c r="B14" s="861"/>
      <c r="C14" s="861"/>
      <c r="D14" s="861"/>
      <c r="E14" s="861"/>
      <c r="F14" s="924"/>
      <c r="G14" s="2405"/>
      <c r="H14" s="923"/>
      <c r="I14" s="861"/>
      <c r="J14" s="861"/>
      <c r="K14" s="861"/>
      <c r="L14" s="861"/>
      <c r="M14" s="861"/>
      <c r="N14" s="924"/>
    </row>
    <row r="15" spans="1:14" ht="15.75" thickBot="1">
      <c r="A15" s="939"/>
      <c r="B15" s="913"/>
      <c r="C15" s="913"/>
      <c r="D15" s="913"/>
      <c r="E15" s="913"/>
      <c r="F15" s="940"/>
      <c r="G15" s="2405"/>
      <c r="H15" s="939"/>
      <c r="I15" s="913"/>
      <c r="J15" s="913"/>
      <c r="K15" s="913"/>
      <c r="L15" s="913"/>
      <c r="M15" s="913"/>
      <c r="N15" s="940"/>
    </row>
    <row r="16" spans="1:14">
      <c r="A16" s="972"/>
      <c r="B16" s="861"/>
      <c r="C16" s="861"/>
      <c r="D16" s="924"/>
      <c r="E16" s="861"/>
      <c r="F16" s="924"/>
      <c r="G16" s="2405"/>
      <c r="H16" s="923"/>
      <c r="I16" s="924"/>
      <c r="J16" s="861"/>
      <c r="K16" s="924"/>
      <c r="L16" s="861"/>
      <c r="M16" s="924"/>
      <c r="N16" s="924"/>
    </row>
    <row r="17" spans="1:14">
      <c r="A17" s="982"/>
      <c r="B17" s="861"/>
      <c r="C17" s="861"/>
      <c r="D17" s="874"/>
      <c r="E17" s="861" t="s">
        <v>163</v>
      </c>
      <c r="F17" s="924"/>
      <c r="G17" s="2405"/>
      <c r="H17" s="923" t="s">
        <v>163</v>
      </c>
      <c r="I17" s="922"/>
      <c r="J17" s="923" t="s">
        <v>163</v>
      </c>
      <c r="K17" s="924"/>
      <c r="L17" s="923" t="s">
        <v>163</v>
      </c>
      <c r="M17" s="924"/>
      <c r="N17" s="924"/>
    </row>
    <row r="18" spans="1:14">
      <c r="A18" s="981" t="s">
        <v>1714</v>
      </c>
      <c r="B18" s="862" t="s">
        <v>1768</v>
      </c>
      <c r="C18" s="861"/>
      <c r="D18" s="924"/>
      <c r="E18" s="861" t="s">
        <v>1619</v>
      </c>
      <c r="F18" s="924"/>
      <c r="G18" s="2405"/>
      <c r="H18" s="923" t="s">
        <v>1619</v>
      </c>
      <c r="I18" s="874"/>
      <c r="J18" s="923" t="s">
        <v>1619</v>
      </c>
      <c r="K18" s="924"/>
      <c r="L18" s="923" t="s">
        <v>1619</v>
      </c>
      <c r="M18" s="924"/>
      <c r="N18" s="981" t="s">
        <v>1714</v>
      </c>
    </row>
    <row r="19" spans="1:14">
      <c r="A19" s="981" t="s">
        <v>1717</v>
      </c>
      <c r="B19" s="862"/>
      <c r="C19" s="861"/>
      <c r="D19" s="924"/>
      <c r="E19" s="861"/>
      <c r="F19" s="924"/>
      <c r="G19" s="2405"/>
      <c r="H19" s="971"/>
      <c r="I19" s="874"/>
      <c r="J19" s="861"/>
      <c r="K19" s="924"/>
      <c r="L19" s="861"/>
      <c r="M19" s="924"/>
      <c r="N19" s="981" t="s">
        <v>1717</v>
      </c>
    </row>
    <row r="20" spans="1:14" ht="15.75" thickBot="1">
      <c r="A20" s="983"/>
      <c r="B20" s="974" t="s">
        <v>3005</v>
      </c>
      <c r="C20" s="974"/>
      <c r="D20" s="985"/>
      <c r="E20" s="974" t="s">
        <v>3006</v>
      </c>
      <c r="F20" s="985"/>
      <c r="G20" s="2405"/>
      <c r="H20" s="986" t="s">
        <v>3007</v>
      </c>
      <c r="I20" s="985"/>
      <c r="J20" s="974" t="s">
        <v>3008</v>
      </c>
      <c r="K20" s="985"/>
      <c r="L20" s="974" t="s">
        <v>2334</v>
      </c>
      <c r="M20" s="985"/>
      <c r="N20" s="983"/>
    </row>
    <row r="21" spans="1:14">
      <c r="A21" s="1000">
        <v>1</v>
      </c>
      <c r="B21" s="279" t="s">
        <v>845</v>
      </c>
      <c r="C21" s="876"/>
      <c r="D21" s="935"/>
      <c r="E21" s="938"/>
      <c r="F21" s="933"/>
      <c r="G21" s="2405"/>
      <c r="H21" s="875"/>
      <c r="I21" s="935"/>
      <c r="J21" s="876"/>
      <c r="K21" s="935"/>
      <c r="L21" s="938"/>
      <c r="M21" s="933"/>
      <c r="N21" s="1000">
        <v>1</v>
      </c>
    </row>
    <row r="22" spans="1:14">
      <c r="A22" s="1000">
        <v>2</v>
      </c>
      <c r="B22" s="279" t="s">
        <v>1253</v>
      </c>
      <c r="C22" s="876"/>
      <c r="D22" s="935"/>
      <c r="E22" s="994"/>
      <c r="F22" s="961"/>
      <c r="G22" s="2405"/>
      <c r="H22" s="875"/>
      <c r="I22" s="935"/>
      <c r="J22" s="876"/>
      <c r="K22" s="935"/>
      <c r="L22" s="994"/>
      <c r="M22" s="961"/>
      <c r="N22" s="1000">
        <v>2</v>
      </c>
    </row>
    <row r="23" spans="1:14">
      <c r="A23" s="1000">
        <v>3</v>
      </c>
      <c r="B23" s="279" t="s">
        <v>1254</v>
      </c>
      <c r="C23" s="876"/>
      <c r="D23" s="935"/>
      <c r="E23" s="994"/>
      <c r="F23" s="961"/>
      <c r="G23" s="2405"/>
      <c r="H23" s="875"/>
      <c r="I23" s="935"/>
      <c r="J23" s="876"/>
      <c r="K23" s="935"/>
      <c r="L23" s="994"/>
      <c r="M23" s="961"/>
      <c r="N23" s="1000">
        <v>3</v>
      </c>
    </row>
    <row r="24" spans="1:14">
      <c r="A24" s="1006">
        <v>4</v>
      </c>
      <c r="B24" s="279" t="s">
        <v>1620</v>
      </c>
      <c r="C24" s="876"/>
      <c r="D24" s="935"/>
      <c r="E24" s="876"/>
      <c r="F24" s="935"/>
      <c r="G24" s="2405"/>
      <c r="H24" s="1011"/>
      <c r="I24" s="1039"/>
      <c r="J24" s="876"/>
      <c r="K24" s="935"/>
      <c r="L24" s="876"/>
      <c r="M24" s="935"/>
      <c r="N24" s="1006">
        <v>4</v>
      </c>
    </row>
    <row r="25" spans="1:14">
      <c r="A25" s="1006">
        <v>5</v>
      </c>
      <c r="B25" s="279" t="s">
        <v>848</v>
      </c>
      <c r="C25" s="876"/>
      <c r="D25" s="935"/>
      <c r="E25" s="876"/>
      <c r="F25" s="935"/>
      <c r="G25" s="2405"/>
      <c r="H25" s="1011"/>
      <c r="I25" s="1039"/>
      <c r="J25" s="876"/>
      <c r="K25" s="935"/>
      <c r="L25" s="876"/>
      <c r="M25" s="935"/>
      <c r="N25" s="1006">
        <v>5</v>
      </c>
    </row>
    <row r="26" spans="1:14">
      <c r="A26" s="1006">
        <v>6</v>
      </c>
      <c r="B26" s="279" t="s">
        <v>2891</v>
      </c>
      <c r="C26" s="876"/>
      <c r="D26" s="935"/>
      <c r="E26" s="876"/>
      <c r="F26" s="935"/>
      <c r="G26" s="2405"/>
      <c r="H26" s="1011"/>
      <c r="I26" s="1039"/>
      <c r="J26" s="876"/>
      <c r="K26" s="935"/>
      <c r="L26" s="876"/>
      <c r="M26" s="935"/>
      <c r="N26" s="1006">
        <v>6</v>
      </c>
    </row>
    <row r="27" spans="1:14">
      <c r="A27" s="1006">
        <v>7</v>
      </c>
      <c r="B27" s="279" t="s">
        <v>849</v>
      </c>
      <c r="C27" s="876"/>
      <c r="D27" s="935"/>
      <c r="E27" s="876"/>
      <c r="F27" s="935"/>
      <c r="G27" s="2405"/>
      <c r="H27" s="1011"/>
      <c r="I27" s="1039"/>
      <c r="J27" s="876"/>
      <c r="K27" s="935"/>
      <c r="L27" s="876"/>
      <c r="M27" s="935"/>
      <c r="N27" s="1006">
        <v>7</v>
      </c>
    </row>
    <row r="28" spans="1:14">
      <c r="A28" s="1006">
        <v>8</v>
      </c>
      <c r="B28" s="279" t="s">
        <v>1262</v>
      </c>
      <c r="C28" s="876"/>
      <c r="D28" s="935"/>
      <c r="E28" s="876"/>
      <c r="F28" s="935"/>
      <c r="G28" s="2405"/>
      <c r="H28" s="1011"/>
      <c r="I28" s="1039"/>
      <c r="J28" s="876"/>
      <c r="K28" s="935"/>
      <c r="L28" s="876"/>
      <c r="M28" s="935"/>
      <c r="N28" s="1006">
        <v>8</v>
      </c>
    </row>
    <row r="29" spans="1:14">
      <c r="A29" s="1006">
        <v>9</v>
      </c>
      <c r="B29" s="279" t="s">
        <v>2892</v>
      </c>
      <c r="C29" s="876"/>
      <c r="D29" s="935"/>
      <c r="E29" s="876"/>
      <c r="F29" s="935"/>
      <c r="G29" s="2405"/>
      <c r="H29" s="1011"/>
      <c r="I29" s="1039"/>
      <c r="J29" s="876"/>
      <c r="K29" s="935"/>
      <c r="L29" s="876"/>
      <c r="M29" s="935"/>
      <c r="N29" s="1006">
        <v>9</v>
      </c>
    </row>
    <row r="30" spans="1:14">
      <c r="A30" s="1006">
        <v>10</v>
      </c>
      <c r="B30" s="279" t="s">
        <v>2893</v>
      </c>
      <c r="C30" s="876"/>
      <c r="D30" s="935"/>
      <c r="E30" s="876"/>
      <c r="F30" s="935"/>
      <c r="G30" s="2405"/>
      <c r="H30" s="1011"/>
      <c r="I30" s="1039"/>
      <c r="J30" s="876"/>
      <c r="K30" s="935"/>
      <c r="L30" s="876"/>
      <c r="M30" s="935"/>
      <c r="N30" s="1006">
        <v>10</v>
      </c>
    </row>
    <row r="31" spans="1:14">
      <c r="A31" s="1006">
        <v>11</v>
      </c>
      <c r="B31" s="279" t="s">
        <v>2894</v>
      </c>
      <c r="C31" s="876"/>
      <c r="D31" s="935"/>
      <c r="E31" s="876"/>
      <c r="F31" s="935"/>
      <c r="G31" s="2405"/>
      <c r="H31" s="1011"/>
      <c r="I31" s="1039"/>
      <c r="J31" s="876"/>
      <c r="K31" s="935"/>
      <c r="L31" s="876"/>
      <c r="M31" s="935"/>
      <c r="N31" s="1006">
        <v>11</v>
      </c>
    </row>
    <row r="32" spans="1:14">
      <c r="A32" s="1006">
        <v>12</v>
      </c>
      <c r="B32" s="279" t="s">
        <v>852</v>
      </c>
      <c r="C32" s="876"/>
      <c r="D32" s="935"/>
      <c r="E32" s="876"/>
      <c r="F32" s="935"/>
      <c r="G32" s="2405"/>
      <c r="H32" s="1011"/>
      <c r="I32" s="1039"/>
      <c r="J32" s="876"/>
      <c r="K32" s="935"/>
      <c r="L32" s="876"/>
      <c r="M32" s="935"/>
      <c r="N32" s="1006">
        <v>12</v>
      </c>
    </row>
    <row r="33" spans="1:15">
      <c r="A33" s="1006">
        <v>13</v>
      </c>
      <c r="B33" s="279" t="s">
        <v>853</v>
      </c>
      <c r="C33" s="876"/>
      <c r="D33" s="935"/>
      <c r="E33" s="876"/>
      <c r="F33" s="935"/>
      <c r="G33" s="2405"/>
      <c r="H33" s="1011"/>
      <c r="I33" s="1039"/>
      <c r="J33" s="876"/>
      <c r="K33" s="935"/>
      <c r="L33" s="876"/>
      <c r="M33" s="935"/>
      <c r="N33" s="1006">
        <v>13</v>
      </c>
    </row>
    <row r="34" spans="1:15">
      <c r="A34" s="1000">
        <v>14</v>
      </c>
      <c r="B34" s="279" t="s">
        <v>854</v>
      </c>
      <c r="C34" s="876"/>
      <c r="D34" s="935"/>
      <c r="E34" s="876"/>
      <c r="F34" s="935"/>
      <c r="G34" s="2405"/>
      <c r="H34" s="875"/>
      <c r="I34" s="935"/>
      <c r="J34" s="876"/>
      <c r="K34" s="935"/>
      <c r="L34" s="876"/>
      <c r="M34" s="935"/>
      <c r="N34" s="1000">
        <v>14</v>
      </c>
    </row>
    <row r="35" spans="1:15">
      <c r="A35" s="1000">
        <v>15</v>
      </c>
      <c r="B35" s="279" t="s">
        <v>214</v>
      </c>
      <c r="C35" s="876"/>
      <c r="D35" s="935"/>
      <c r="E35" s="876"/>
      <c r="F35" s="935"/>
      <c r="G35" s="2405"/>
      <c r="H35" s="875"/>
      <c r="I35" s="935"/>
      <c r="J35" s="876"/>
      <c r="K35" s="935"/>
      <c r="L35" s="876"/>
      <c r="M35" s="935"/>
      <c r="N35" s="1000">
        <v>15</v>
      </c>
    </row>
    <row r="36" spans="1:15">
      <c r="A36" s="1000">
        <v>16</v>
      </c>
      <c r="B36" s="279" t="s">
        <v>2895</v>
      </c>
      <c r="C36" s="876"/>
      <c r="D36" s="935"/>
      <c r="E36" s="876"/>
      <c r="F36" s="935"/>
      <c r="G36" s="2405"/>
      <c r="H36" s="875"/>
      <c r="I36" s="935"/>
      <c r="J36" s="876"/>
      <c r="K36" s="935"/>
      <c r="L36" s="876"/>
      <c r="M36" s="935"/>
      <c r="N36" s="1000">
        <v>16</v>
      </c>
    </row>
    <row r="37" spans="1:15">
      <c r="A37" s="1000">
        <v>17</v>
      </c>
      <c r="B37" s="279" t="s">
        <v>2896</v>
      </c>
      <c r="C37" s="876"/>
      <c r="D37" s="935"/>
      <c r="E37" s="876"/>
      <c r="F37" s="935"/>
      <c r="G37" s="2405"/>
      <c r="H37" s="875"/>
      <c r="I37" s="935"/>
      <c r="J37" s="876"/>
      <c r="K37" s="935"/>
      <c r="L37" s="876"/>
      <c r="M37" s="935"/>
      <c r="N37" s="1000">
        <v>17</v>
      </c>
    </row>
    <row r="38" spans="1:15">
      <c r="A38" s="1000">
        <v>18</v>
      </c>
      <c r="B38" s="279" t="s">
        <v>2897</v>
      </c>
      <c r="C38" s="876"/>
      <c r="D38" s="935"/>
      <c r="E38" s="876"/>
      <c r="F38" s="935"/>
      <c r="G38" s="2405"/>
      <c r="H38" s="875"/>
      <c r="I38" s="935"/>
      <c r="J38" s="876"/>
      <c r="K38" s="935"/>
      <c r="L38" s="876"/>
      <c r="M38" s="935"/>
      <c r="N38" s="1000">
        <v>18</v>
      </c>
    </row>
    <row r="39" spans="1:15">
      <c r="A39" s="1000">
        <v>19</v>
      </c>
      <c r="B39" s="279" t="s">
        <v>216</v>
      </c>
      <c r="C39" s="876"/>
      <c r="D39" s="935"/>
      <c r="E39" s="876"/>
      <c r="F39" s="935"/>
      <c r="G39" s="2405"/>
      <c r="H39" s="875"/>
      <c r="I39" s="935"/>
      <c r="J39" s="876"/>
      <c r="K39" s="935"/>
      <c r="L39" s="876"/>
      <c r="M39" s="935"/>
      <c r="N39" s="1000">
        <v>19</v>
      </c>
    </row>
    <row r="40" spans="1:15" s="1440" customFormat="1">
      <c r="A40" s="2630">
        <v>20</v>
      </c>
      <c r="B40" s="1448" t="s">
        <v>4403</v>
      </c>
      <c r="C40" s="2634"/>
      <c r="D40" s="2631"/>
      <c r="E40" s="2634"/>
      <c r="F40" s="2631"/>
      <c r="G40" s="1441"/>
      <c r="H40" s="2635"/>
      <c r="I40" s="2631"/>
      <c r="J40" s="2634"/>
      <c r="K40" s="2631"/>
      <c r="L40" s="2634"/>
      <c r="M40" s="2631"/>
      <c r="N40" s="2630">
        <v>20</v>
      </c>
      <c r="O40" s="9"/>
    </row>
    <row r="41" spans="1:15">
      <c r="A41" s="1000">
        <v>21</v>
      </c>
      <c r="B41" s="279" t="s">
        <v>2898</v>
      </c>
      <c r="C41" s="876"/>
      <c r="D41" s="935"/>
      <c r="E41" s="876"/>
      <c r="F41" s="935"/>
      <c r="G41" s="2405"/>
      <c r="H41" s="875"/>
      <c r="I41" s="935"/>
      <c r="J41" s="876"/>
      <c r="K41" s="935"/>
      <c r="L41" s="876"/>
      <c r="M41" s="935"/>
      <c r="N41" s="1000">
        <v>21</v>
      </c>
    </row>
    <row r="42" spans="1:15">
      <c r="A42" s="1000">
        <v>22</v>
      </c>
      <c r="B42" s="1448" t="s">
        <v>4226</v>
      </c>
      <c r="C42" s="876"/>
      <c r="D42" s="935"/>
      <c r="E42" s="876"/>
      <c r="F42" s="935"/>
      <c r="G42" s="2405"/>
      <c r="H42" s="875"/>
      <c r="I42" s="935"/>
      <c r="J42" s="876"/>
      <c r="K42" s="935"/>
      <c r="L42" s="876"/>
      <c r="M42" s="935"/>
      <c r="N42" s="1000">
        <v>22</v>
      </c>
    </row>
    <row r="43" spans="1:15">
      <c r="A43" s="1000">
        <v>23</v>
      </c>
      <c r="B43" s="279" t="s">
        <v>2853</v>
      </c>
      <c r="C43" s="876"/>
      <c r="D43" s="935"/>
      <c r="E43" s="876"/>
      <c r="F43" s="935"/>
      <c r="G43" s="2405"/>
      <c r="H43" s="875"/>
      <c r="I43" s="935"/>
      <c r="J43" s="876"/>
      <c r="K43" s="935"/>
      <c r="L43" s="876"/>
      <c r="M43" s="935"/>
      <c r="N43" s="1000">
        <v>23</v>
      </c>
    </row>
    <row r="44" spans="1:15">
      <c r="A44" s="1000">
        <v>24</v>
      </c>
      <c r="B44" s="279" t="s">
        <v>220</v>
      </c>
      <c r="C44" s="876"/>
      <c r="D44" s="935"/>
      <c r="E44" s="876"/>
      <c r="F44" s="935"/>
      <c r="G44" s="2405"/>
      <c r="H44" s="875"/>
      <c r="I44" s="935"/>
      <c r="J44" s="876"/>
      <c r="K44" s="935"/>
      <c r="L44" s="876"/>
      <c r="M44" s="935"/>
      <c r="N44" s="1000">
        <v>24</v>
      </c>
    </row>
    <row r="45" spans="1:15">
      <c r="A45" s="1000">
        <v>25</v>
      </c>
      <c r="B45" s="279" t="s">
        <v>221</v>
      </c>
      <c r="C45" s="876"/>
      <c r="D45" s="935"/>
      <c r="E45" s="876"/>
      <c r="F45" s="935"/>
      <c r="G45" s="2405"/>
      <c r="H45" s="875"/>
      <c r="I45" s="935"/>
      <c r="J45" s="876"/>
      <c r="K45" s="935"/>
      <c r="L45" s="876"/>
      <c r="M45" s="935"/>
      <c r="N45" s="1000">
        <v>25</v>
      </c>
    </row>
    <row r="46" spans="1:15">
      <c r="A46" s="1000">
        <v>26</v>
      </c>
      <c r="B46" s="279" t="s">
        <v>2854</v>
      </c>
      <c r="C46" s="876"/>
      <c r="D46" s="935"/>
      <c r="E46" s="876"/>
      <c r="F46" s="935"/>
      <c r="G46" s="2405"/>
      <c r="H46" s="875"/>
      <c r="I46" s="935"/>
      <c r="J46" s="876"/>
      <c r="K46" s="935"/>
      <c r="L46" s="876"/>
      <c r="M46" s="935"/>
      <c r="N46" s="1000">
        <v>26</v>
      </c>
    </row>
    <row r="47" spans="1:15">
      <c r="A47" s="1000">
        <v>27</v>
      </c>
      <c r="B47" s="279" t="s">
        <v>223</v>
      </c>
      <c r="C47" s="876"/>
      <c r="D47" s="935"/>
      <c r="E47" s="876"/>
      <c r="F47" s="935"/>
      <c r="G47" s="2405"/>
      <c r="H47" s="875"/>
      <c r="I47" s="935"/>
      <c r="J47" s="876"/>
      <c r="K47" s="935"/>
      <c r="L47" s="876"/>
      <c r="M47" s="935"/>
      <c r="N47" s="1000">
        <v>27</v>
      </c>
    </row>
    <row r="48" spans="1:15">
      <c r="A48" s="1000">
        <v>28</v>
      </c>
      <c r="B48" s="279" t="s">
        <v>2855</v>
      </c>
      <c r="C48" s="876"/>
      <c r="D48" s="935"/>
      <c r="E48" s="876"/>
      <c r="F48" s="935"/>
      <c r="G48" s="2405"/>
      <c r="H48" s="875"/>
      <c r="I48" s="935"/>
      <c r="J48" s="876"/>
      <c r="K48" s="935"/>
      <c r="L48" s="876"/>
      <c r="M48" s="935"/>
      <c r="N48" s="1000">
        <v>28</v>
      </c>
    </row>
    <row r="49" spans="1:14">
      <c r="A49" s="1000">
        <v>29</v>
      </c>
      <c r="B49" s="279" t="s">
        <v>225</v>
      </c>
      <c r="C49" s="876"/>
      <c r="D49" s="935"/>
      <c r="E49" s="876"/>
      <c r="F49" s="935"/>
      <c r="G49" s="2405"/>
      <c r="H49" s="875"/>
      <c r="I49" s="935"/>
      <c r="J49" s="876"/>
      <c r="K49" s="935"/>
      <c r="L49" s="876"/>
      <c r="M49" s="935"/>
      <c r="N49" s="1000">
        <v>29</v>
      </c>
    </row>
    <row r="50" spans="1:14">
      <c r="A50" s="1000">
        <v>30</v>
      </c>
      <c r="B50" s="279" t="s">
        <v>226</v>
      </c>
      <c r="C50" s="876"/>
      <c r="D50" s="935"/>
      <c r="E50" s="876"/>
      <c r="F50" s="935"/>
      <c r="G50" s="2405"/>
      <c r="H50" s="875"/>
      <c r="I50" s="935"/>
      <c r="J50" s="876"/>
      <c r="K50" s="935"/>
      <c r="L50" s="876"/>
      <c r="M50" s="935"/>
      <c r="N50" s="1000">
        <v>30</v>
      </c>
    </row>
    <row r="51" spans="1:14">
      <c r="A51" s="1000">
        <v>31</v>
      </c>
      <c r="B51" s="279" t="s">
        <v>227</v>
      </c>
      <c r="C51" s="876"/>
      <c r="D51" s="935"/>
      <c r="E51" s="876"/>
      <c r="F51" s="935"/>
      <c r="G51" s="2405"/>
      <c r="H51" s="875"/>
      <c r="I51" s="935"/>
      <c r="J51" s="876"/>
      <c r="K51" s="935"/>
      <c r="L51" s="876"/>
      <c r="M51" s="935"/>
      <c r="N51" s="1000">
        <v>31</v>
      </c>
    </row>
    <row r="52" spans="1:14">
      <c r="A52" s="1000">
        <v>32</v>
      </c>
      <c r="B52" s="279" t="s">
        <v>228</v>
      </c>
      <c r="C52" s="876"/>
      <c r="D52" s="935"/>
      <c r="E52" s="876"/>
      <c r="F52" s="935"/>
      <c r="G52" s="2405"/>
      <c r="H52" s="875"/>
      <c r="I52" s="935"/>
      <c r="J52" s="876"/>
      <c r="K52" s="935"/>
      <c r="L52" s="876"/>
      <c r="M52" s="935"/>
      <c r="N52" s="1000">
        <v>32</v>
      </c>
    </row>
    <row r="53" spans="1:14">
      <c r="A53" s="1000">
        <v>33</v>
      </c>
      <c r="B53" s="279" t="s">
        <v>229</v>
      </c>
      <c r="C53" s="876"/>
      <c r="D53" s="935"/>
      <c r="E53" s="876"/>
      <c r="F53" s="935"/>
      <c r="G53" s="2405"/>
      <c r="H53" s="875"/>
      <c r="I53" s="935"/>
      <c r="J53" s="876"/>
      <c r="K53" s="935"/>
      <c r="L53" s="876"/>
      <c r="M53" s="935"/>
      <c r="N53" s="1000">
        <v>33</v>
      </c>
    </row>
    <row r="54" spans="1:14">
      <c r="A54" s="1000">
        <v>34</v>
      </c>
      <c r="B54" s="279" t="s">
        <v>2856</v>
      </c>
      <c r="C54" s="876"/>
      <c r="D54" s="935"/>
      <c r="E54" s="876"/>
      <c r="F54" s="935"/>
      <c r="G54" s="2405"/>
      <c r="H54" s="875"/>
      <c r="I54" s="935"/>
      <c r="J54" s="876"/>
      <c r="K54" s="935"/>
      <c r="L54" s="876"/>
      <c r="M54" s="935"/>
      <c r="N54" s="1000">
        <v>34</v>
      </c>
    </row>
    <row r="55" spans="1:14">
      <c r="A55" s="1000">
        <v>35</v>
      </c>
      <c r="B55" s="279" t="s">
        <v>2857</v>
      </c>
      <c r="C55" s="876"/>
      <c r="D55" s="935"/>
      <c r="E55" s="876"/>
      <c r="F55" s="935"/>
      <c r="G55" s="2405"/>
      <c r="H55" s="875"/>
      <c r="I55" s="935"/>
      <c r="J55" s="876"/>
      <c r="K55" s="935"/>
      <c r="L55" s="876"/>
      <c r="M55" s="935"/>
      <c r="N55" s="1000">
        <v>35</v>
      </c>
    </row>
    <row r="56" spans="1:14">
      <c r="A56" s="1000">
        <v>36</v>
      </c>
      <c r="B56" s="279" t="s">
        <v>2858</v>
      </c>
      <c r="C56" s="876"/>
      <c r="D56" s="935"/>
      <c r="E56" s="876"/>
      <c r="F56" s="935"/>
      <c r="G56" s="2405"/>
      <c r="H56" s="875"/>
      <c r="I56" s="935"/>
      <c r="J56" s="876"/>
      <c r="K56" s="935"/>
      <c r="L56" s="876"/>
      <c r="M56" s="935"/>
      <c r="N56" s="1000">
        <v>36</v>
      </c>
    </row>
    <row r="57" spans="1:14">
      <c r="A57" s="1000">
        <v>37</v>
      </c>
      <c r="B57" s="279" t="s">
        <v>2859</v>
      </c>
      <c r="C57" s="876"/>
      <c r="D57" s="935"/>
      <c r="E57" s="876"/>
      <c r="F57" s="935"/>
      <c r="G57" s="2405"/>
      <c r="H57" s="875"/>
      <c r="I57" s="935"/>
      <c r="J57" s="876"/>
      <c r="K57" s="935"/>
      <c r="L57" s="876"/>
      <c r="M57" s="935"/>
      <c r="N57" s="1000">
        <v>37</v>
      </c>
    </row>
    <row r="58" spans="1:14">
      <c r="A58" s="1447">
        <v>38</v>
      </c>
      <c r="B58" s="2557" t="s">
        <v>4622</v>
      </c>
      <c r="C58" s="1399"/>
      <c r="D58" s="924"/>
      <c r="E58" s="1047"/>
      <c r="F58" s="924"/>
      <c r="G58" s="2405"/>
      <c r="H58" s="1444"/>
      <c r="I58" s="1445"/>
      <c r="J58" s="1446"/>
      <c r="K58" s="1445"/>
      <c r="L58" s="1446"/>
      <c r="M58" s="1445"/>
      <c r="N58" s="1447">
        <v>38</v>
      </c>
    </row>
    <row r="59" spans="1:14" s="1362" customFormat="1" ht="15.75" thickBot="1">
      <c r="A59" s="2639">
        <v>39</v>
      </c>
      <c r="B59" s="2640" t="s">
        <v>4225</v>
      </c>
      <c r="C59" s="2641"/>
      <c r="D59" s="2642"/>
      <c r="E59" s="2641"/>
      <c r="F59" s="2643"/>
      <c r="G59" s="1441"/>
      <c r="H59" s="2636"/>
      <c r="I59" s="2637"/>
      <c r="J59" s="2638"/>
      <c r="K59" s="2637"/>
      <c r="L59" s="2638"/>
      <c r="M59" s="2637"/>
      <c r="N59" s="2639">
        <v>39</v>
      </c>
    </row>
    <row r="61" spans="1:14">
      <c r="A61" s="1441" t="s">
        <v>4657</v>
      </c>
      <c r="B61" s="1441"/>
      <c r="C61" s="1441"/>
      <c r="D61" s="1441"/>
      <c r="E61" s="1441"/>
      <c r="F61" s="1441"/>
      <c r="G61" s="1441"/>
      <c r="H61" s="1441" t="s">
        <v>4657</v>
      </c>
      <c r="I61" s="1441"/>
    </row>
    <row r="62" spans="1:14">
      <c r="A62" s="862" t="s">
        <v>3330</v>
      </c>
      <c r="B62" s="862"/>
      <c r="C62" s="862"/>
      <c r="D62" s="862"/>
      <c r="E62" s="862"/>
      <c r="F62" s="862"/>
      <c r="G62" s="2405"/>
      <c r="H62" s="862" t="s">
        <v>3331</v>
      </c>
      <c r="I62" s="862"/>
      <c r="J62" s="862"/>
      <c r="K62" s="862"/>
      <c r="L62" s="862"/>
      <c r="M62" s="862"/>
      <c r="N62" s="862"/>
    </row>
  </sheetData>
  <printOptions horizontalCentered="1" verticalCentered="1"/>
  <pageMargins left="0.25" right="0.25" top="0.25" bottom="0.25" header="0" footer="0"/>
  <pageSetup scale="72" fitToWidth="2" orientation="portrait" horizontalDpi="300" verticalDpi="3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pageSetUpPr fitToPage="1"/>
  </sheetPr>
  <dimension ref="A1:P134"/>
  <sheetViews>
    <sheetView defaultGridColor="0" view="pageBreakPreview" colorId="22" zoomScale="60" zoomScaleNormal="80" workbookViewId="0">
      <selection activeCell="B662" sqref="B662"/>
    </sheetView>
  </sheetViews>
  <sheetFormatPr defaultColWidth="9.6640625" defaultRowHeight="15"/>
  <cols>
    <col min="1" max="1" width="4.6640625" customWidth="1"/>
    <col min="2" max="3" width="16.6640625" customWidth="1"/>
    <col min="4" max="4" width="12.5546875" customWidth="1"/>
    <col min="5" max="5" width="14.6640625" customWidth="1"/>
    <col min="6" max="6" width="12.6640625" customWidth="1"/>
    <col min="7" max="7" width="14.44140625" customWidth="1"/>
    <col min="8" max="8" width="18.5546875" customWidth="1"/>
    <col min="9" max="9" width="2.6640625" customWidth="1"/>
    <col min="10" max="11" width="16.6640625" customWidth="1"/>
    <col min="12" max="12" width="17.5546875" customWidth="1"/>
    <col min="13" max="15" width="16.6640625" customWidth="1"/>
    <col min="16" max="16" width="4.6640625" customWidth="1"/>
  </cols>
  <sheetData>
    <row r="1" spans="1:16">
      <c r="A1" s="863" t="s">
        <v>1785</v>
      </c>
      <c r="B1" s="864"/>
      <c r="C1" s="864"/>
      <c r="D1" s="969"/>
      <c r="E1" s="966" t="s">
        <v>1330</v>
      </c>
      <c r="F1" s="993"/>
      <c r="G1" s="968" t="s">
        <v>1787</v>
      </c>
      <c r="H1" s="954" t="s">
        <v>1788</v>
      </c>
      <c r="I1" s="861"/>
      <c r="J1" s="863" t="s">
        <v>1785</v>
      </c>
      <c r="K1" s="864"/>
      <c r="L1" s="966" t="s">
        <v>1330</v>
      </c>
      <c r="M1" s="869"/>
      <c r="N1" s="968" t="s">
        <v>1787</v>
      </c>
      <c r="O1" s="979" t="s">
        <v>1788</v>
      </c>
      <c r="P1" s="954"/>
    </row>
    <row r="2" spans="1:16">
      <c r="A2" s="72" t="str">
        <f>'Data Sheet'!$C$25</f>
        <v xml:space="preserve">Niagara Mohawk Power Corporation </v>
      </c>
      <c r="B2" s="861"/>
      <c r="C2" s="861"/>
      <c r="D2" s="861"/>
      <c r="E2" s="923" t="s">
        <v>1123</v>
      </c>
      <c r="F2" s="906"/>
      <c r="G2" s="981" t="s">
        <v>1790</v>
      </c>
      <c r="H2" s="924"/>
      <c r="I2" s="861"/>
      <c r="J2" s="72" t="str">
        <f>'Data Sheet'!$C$25</f>
        <v xml:space="preserve">Niagara Mohawk Power Corporation </v>
      </c>
      <c r="K2" s="861"/>
      <c r="L2" s="923" t="s">
        <v>1123</v>
      </c>
      <c r="M2" s="924"/>
      <c r="N2" s="981" t="s">
        <v>1790</v>
      </c>
      <c r="O2" s="921"/>
      <c r="P2" s="922"/>
    </row>
    <row r="3" spans="1:16" ht="15" customHeight="1" thickBot="1">
      <c r="A3" s="939"/>
      <c r="B3" s="913"/>
      <c r="C3" s="913"/>
      <c r="D3" s="913"/>
      <c r="E3" s="939" t="s">
        <v>1124</v>
      </c>
      <c r="F3" s="913"/>
      <c r="G3" s="1049" t="str">
        <f>'Data Sheet'!$C$40</f>
        <v>April 12, 2018</v>
      </c>
      <c r="H3" s="1224" t="str">
        <f>'Data Sheet'!$C$38</f>
        <v>December 31, 2017</v>
      </c>
      <c r="I3" s="861"/>
      <c r="J3" s="939"/>
      <c r="K3" s="913"/>
      <c r="L3" s="939" t="s">
        <v>1124</v>
      </c>
      <c r="M3" s="940"/>
      <c r="N3" s="1038" t="str">
        <f>'Data Sheet'!$C$40</f>
        <v>April 12, 2018</v>
      </c>
      <c r="O3" s="896" t="str">
        <f>'Data Sheet'!$C$38</f>
        <v>December 31, 2017</v>
      </c>
      <c r="P3" s="985"/>
    </row>
    <row r="4" spans="1:16" ht="17.25" customHeight="1" thickBot="1">
      <c r="A4" s="540" t="s">
        <v>3332</v>
      </c>
      <c r="B4" s="541"/>
      <c r="C4" s="541"/>
      <c r="D4" s="974"/>
      <c r="E4" s="974"/>
      <c r="F4" s="974"/>
      <c r="G4" s="976"/>
      <c r="H4" s="985"/>
      <c r="I4" s="861"/>
      <c r="J4" s="3897" t="s">
        <v>4624</v>
      </c>
      <c r="K4" s="3898"/>
      <c r="L4" s="3898"/>
      <c r="M4" s="3898"/>
      <c r="N4" s="3898"/>
      <c r="O4" s="3898"/>
      <c r="P4" s="3899"/>
    </row>
    <row r="5" spans="1:16" ht="15.75">
      <c r="A5" s="68"/>
      <c r="B5" s="71"/>
      <c r="C5" s="71"/>
      <c r="D5" s="862"/>
      <c r="E5" s="862"/>
      <c r="F5" s="862"/>
      <c r="G5" s="979"/>
      <c r="H5" s="924"/>
      <c r="I5" s="861"/>
      <c r="J5" s="68"/>
      <c r="K5" s="71"/>
      <c r="L5" s="71"/>
      <c r="M5" s="862"/>
      <c r="N5" s="862"/>
      <c r="O5" s="979"/>
      <c r="P5" s="924"/>
    </row>
    <row r="6" spans="1:16">
      <c r="A6" s="923" t="s">
        <v>3334</v>
      </c>
      <c r="B6" s="861"/>
      <c r="C6" s="861"/>
      <c r="D6" s="861"/>
      <c r="E6" s="861" t="s">
        <v>3335</v>
      </c>
      <c r="F6" s="861"/>
      <c r="G6" s="861"/>
      <c r="H6" s="924"/>
      <c r="I6" s="861"/>
      <c r="J6" s="923" t="s">
        <v>3336</v>
      </c>
      <c r="K6" s="861"/>
      <c r="L6" s="861"/>
      <c r="M6" s="861" t="s">
        <v>3337</v>
      </c>
      <c r="N6" s="861"/>
      <c r="O6" s="861"/>
      <c r="P6" s="924"/>
    </row>
    <row r="7" spans="1:16">
      <c r="A7" s="923" t="s">
        <v>3338</v>
      </c>
      <c r="B7" s="861"/>
      <c r="C7" s="861"/>
      <c r="D7" s="861"/>
      <c r="E7" s="861" t="s">
        <v>3339</v>
      </c>
      <c r="F7" s="861"/>
      <c r="G7" s="861"/>
      <c r="H7" s="924"/>
      <c r="I7" s="861"/>
      <c r="J7" s="923" t="s">
        <v>3340</v>
      </c>
      <c r="K7" s="861"/>
      <c r="L7" s="861"/>
      <c r="M7" s="861" t="s">
        <v>3341</v>
      </c>
      <c r="N7" s="861"/>
      <c r="O7" s="861"/>
      <c r="P7" s="924"/>
    </row>
    <row r="8" spans="1:16">
      <c r="A8" s="923" t="s">
        <v>3342</v>
      </c>
      <c r="B8" s="861"/>
      <c r="C8" s="861"/>
      <c r="D8" s="861"/>
      <c r="E8" s="861" t="s">
        <v>3343</v>
      </c>
      <c r="F8" s="861"/>
      <c r="G8" s="861"/>
      <c r="H8" s="924"/>
      <c r="I8" s="861"/>
      <c r="J8" s="923" t="s">
        <v>3344</v>
      </c>
      <c r="K8" s="861"/>
      <c r="L8" s="861"/>
      <c r="M8" s="861" t="s">
        <v>3345</v>
      </c>
      <c r="N8" s="861"/>
      <c r="O8" s="861"/>
      <c r="P8" s="924"/>
    </row>
    <row r="9" spans="1:16">
      <c r="A9" s="923" t="s">
        <v>3346</v>
      </c>
      <c r="B9" s="861"/>
      <c r="C9" s="861"/>
      <c r="D9" s="861"/>
      <c r="E9" s="861" t="s">
        <v>3347</v>
      </c>
      <c r="F9" s="861"/>
      <c r="G9" s="861"/>
      <c r="H9" s="924"/>
      <c r="I9" s="861"/>
      <c r="J9" s="923" t="s">
        <v>3348</v>
      </c>
      <c r="K9" s="861"/>
      <c r="L9" s="861"/>
      <c r="M9" s="861" t="s">
        <v>3349</v>
      </c>
      <c r="N9" s="861"/>
      <c r="O9" s="861"/>
      <c r="P9" s="924"/>
    </row>
    <row r="10" spans="1:16">
      <c r="A10" s="923"/>
      <c r="B10" s="861"/>
      <c r="C10" s="861"/>
      <c r="D10" s="861"/>
      <c r="E10" s="861"/>
      <c r="F10" s="861"/>
      <c r="G10" s="861"/>
      <c r="H10" s="924"/>
      <c r="I10" s="861"/>
      <c r="J10" s="923" t="s">
        <v>3350</v>
      </c>
      <c r="K10" s="861"/>
      <c r="L10" s="861"/>
      <c r="M10" s="861" t="s">
        <v>3351</v>
      </c>
      <c r="N10" s="861"/>
      <c r="O10" s="861"/>
      <c r="P10" s="924"/>
    </row>
    <row r="11" spans="1:16" ht="15.75" thickBot="1">
      <c r="A11" s="923"/>
      <c r="B11" s="861"/>
      <c r="C11" s="861"/>
      <c r="D11" s="861"/>
      <c r="E11" s="861"/>
      <c r="F11" s="861"/>
      <c r="G11" s="861"/>
      <c r="H11" s="924"/>
      <c r="I11" s="861"/>
      <c r="J11" s="923"/>
      <c r="K11" s="861"/>
      <c r="L11" s="861"/>
      <c r="M11" s="861"/>
      <c r="N11" s="861"/>
      <c r="O11" s="861"/>
      <c r="P11" s="924"/>
    </row>
    <row r="12" spans="1:16" ht="15.75" thickBot="1">
      <c r="A12" s="980"/>
      <c r="B12" s="979"/>
      <c r="C12" s="954"/>
      <c r="D12" s="954"/>
      <c r="E12" s="978" t="s">
        <v>3352</v>
      </c>
      <c r="F12" s="978" t="s">
        <v>3353</v>
      </c>
      <c r="G12" s="954" t="s">
        <v>3353</v>
      </c>
      <c r="H12" s="920"/>
      <c r="I12" s="861"/>
      <c r="J12" s="1443" t="s">
        <v>4195</v>
      </c>
      <c r="K12" s="978"/>
      <c r="L12" s="976" t="s">
        <v>2853</v>
      </c>
      <c r="M12" s="975"/>
      <c r="N12" s="978"/>
      <c r="O12" s="978"/>
      <c r="P12" s="920"/>
    </row>
    <row r="13" spans="1:16">
      <c r="A13" s="981"/>
      <c r="B13" s="971"/>
      <c r="C13" s="874"/>
      <c r="D13" s="874" t="s">
        <v>2324</v>
      </c>
      <c r="E13" s="874" t="s">
        <v>3355</v>
      </c>
      <c r="F13" s="874" t="s">
        <v>3356</v>
      </c>
      <c r="G13" s="874" t="s">
        <v>3357</v>
      </c>
      <c r="H13" s="874"/>
      <c r="I13" s="861"/>
      <c r="J13" s="2644" t="s">
        <v>4196</v>
      </c>
      <c r="K13" s="981"/>
      <c r="L13" s="874"/>
      <c r="M13" s="874"/>
      <c r="N13" s="874" t="s">
        <v>3358</v>
      </c>
      <c r="O13" s="874" t="s">
        <v>3359</v>
      </c>
      <c r="P13" s="874"/>
    </row>
    <row r="14" spans="1:16">
      <c r="A14" s="981" t="s">
        <v>1714</v>
      </c>
      <c r="B14" s="921" t="s">
        <v>3360</v>
      </c>
      <c r="C14" s="922"/>
      <c r="D14" s="874" t="s">
        <v>3361</v>
      </c>
      <c r="E14" s="874" t="s">
        <v>3362</v>
      </c>
      <c r="F14" s="874" t="s">
        <v>1951</v>
      </c>
      <c r="G14" s="874" t="s">
        <v>2945</v>
      </c>
      <c r="H14" s="874" t="s">
        <v>2946</v>
      </c>
      <c r="I14" s="861"/>
      <c r="J14" s="2644" t="s">
        <v>4623</v>
      </c>
      <c r="K14" s="981" t="s">
        <v>3614</v>
      </c>
      <c r="L14" s="874"/>
      <c r="M14" s="874"/>
      <c r="N14" s="874" t="s">
        <v>520</v>
      </c>
      <c r="O14" s="874" t="s">
        <v>2947</v>
      </c>
      <c r="P14" s="981" t="s">
        <v>1714</v>
      </c>
    </row>
    <row r="15" spans="1:16">
      <c r="A15" s="981" t="s">
        <v>1717</v>
      </c>
      <c r="B15" s="921"/>
      <c r="C15" s="922"/>
      <c r="D15" s="874" t="s">
        <v>2948</v>
      </c>
      <c r="E15" s="874" t="s">
        <v>2949</v>
      </c>
      <c r="F15" s="874" t="s">
        <v>2950</v>
      </c>
      <c r="G15" s="874" t="s">
        <v>3354</v>
      </c>
      <c r="H15" s="874"/>
      <c r="I15" s="861"/>
      <c r="J15" s="981" t="s">
        <v>2951</v>
      </c>
      <c r="K15" s="981" t="s">
        <v>2952</v>
      </c>
      <c r="L15" s="874" t="s">
        <v>2496</v>
      </c>
      <c r="M15" s="874" t="s">
        <v>3606</v>
      </c>
      <c r="N15" s="874" t="s">
        <v>2496</v>
      </c>
      <c r="O15" s="874" t="s">
        <v>2953</v>
      </c>
      <c r="P15" s="981" t="s">
        <v>1717</v>
      </c>
    </row>
    <row r="16" spans="1:16">
      <c r="A16" s="981"/>
      <c r="B16" s="921"/>
      <c r="C16" s="922"/>
      <c r="D16" s="874"/>
      <c r="E16" s="874" t="s">
        <v>2954</v>
      </c>
      <c r="F16" s="874" t="s">
        <v>2955</v>
      </c>
      <c r="G16" s="874" t="s">
        <v>2956</v>
      </c>
      <c r="H16" s="874"/>
      <c r="I16" s="861"/>
      <c r="J16" s="981" t="s">
        <v>2957</v>
      </c>
      <c r="K16" s="981"/>
      <c r="L16" s="874"/>
      <c r="M16" s="874"/>
      <c r="N16" s="874"/>
      <c r="O16" s="874" t="s">
        <v>2958</v>
      </c>
      <c r="P16" s="981"/>
    </row>
    <row r="17" spans="1:16" ht="15.75" thickBot="1">
      <c r="A17" s="983"/>
      <c r="B17" s="974" t="s">
        <v>3005</v>
      </c>
      <c r="C17" s="985"/>
      <c r="D17" s="984" t="s">
        <v>3006</v>
      </c>
      <c r="E17" s="984" t="s">
        <v>3007</v>
      </c>
      <c r="F17" s="984" t="s">
        <v>3008</v>
      </c>
      <c r="G17" s="984" t="s">
        <v>2334</v>
      </c>
      <c r="H17" s="984" t="s">
        <v>2335</v>
      </c>
      <c r="I17" s="861"/>
      <c r="J17" s="983" t="s">
        <v>2336</v>
      </c>
      <c r="K17" s="984" t="s">
        <v>2337</v>
      </c>
      <c r="L17" s="984" t="s">
        <v>2338</v>
      </c>
      <c r="M17" s="984" t="s">
        <v>2339</v>
      </c>
      <c r="N17" s="984" t="s">
        <v>2340</v>
      </c>
      <c r="O17" s="984" t="s">
        <v>2341</v>
      </c>
      <c r="P17" s="983"/>
    </row>
    <row r="18" spans="1:16">
      <c r="A18" s="972">
        <v>1</v>
      </c>
      <c r="B18" s="988"/>
      <c r="C18" s="924"/>
      <c r="D18" s="924"/>
      <c r="E18" s="924"/>
      <c r="F18" s="924"/>
      <c r="G18" s="990"/>
      <c r="H18" s="990"/>
      <c r="I18" s="861"/>
      <c r="J18" s="1028"/>
      <c r="K18" s="1256"/>
      <c r="L18" s="990"/>
      <c r="M18" s="990"/>
      <c r="N18" s="924"/>
      <c r="O18" s="924"/>
      <c r="P18" s="972">
        <v>1</v>
      </c>
    </row>
    <row r="19" spans="1:16">
      <c r="A19" s="972">
        <v>2</v>
      </c>
      <c r="B19" s="988"/>
      <c r="C19" s="924"/>
      <c r="D19" s="924"/>
      <c r="E19" s="924"/>
      <c r="F19" s="924"/>
      <c r="G19" s="990"/>
      <c r="H19" s="990"/>
      <c r="I19" s="861"/>
      <c r="J19" s="1028"/>
      <c r="K19" s="1256"/>
      <c r="L19" s="990"/>
      <c r="M19" s="990"/>
      <c r="N19" s="924"/>
      <c r="O19" s="924"/>
      <c r="P19" s="972">
        <v>2</v>
      </c>
    </row>
    <row r="20" spans="1:16">
      <c r="A20" s="972">
        <v>3</v>
      </c>
      <c r="B20" s="988"/>
      <c r="C20" s="924"/>
      <c r="D20" s="924"/>
      <c r="E20" s="924"/>
      <c r="F20" s="924"/>
      <c r="G20" s="990"/>
      <c r="H20" s="990"/>
      <c r="I20" s="861"/>
      <c r="J20" s="1028"/>
      <c r="K20" s="1256"/>
      <c r="L20" s="990"/>
      <c r="M20" s="990"/>
      <c r="N20" s="924"/>
      <c r="O20" s="924"/>
      <c r="P20" s="972">
        <v>3</v>
      </c>
    </row>
    <row r="21" spans="1:16">
      <c r="A21" s="972">
        <v>4</v>
      </c>
      <c r="B21" s="988"/>
      <c r="C21" s="924"/>
      <c r="D21" s="924"/>
      <c r="E21" s="924"/>
      <c r="F21" s="924"/>
      <c r="G21" s="990"/>
      <c r="H21" s="990"/>
      <c r="I21" s="861"/>
      <c r="J21" s="1028"/>
      <c r="K21" s="1256"/>
      <c r="L21" s="990"/>
      <c r="M21" s="990"/>
      <c r="N21" s="924"/>
      <c r="O21" s="924"/>
      <c r="P21" s="972">
        <v>4</v>
      </c>
    </row>
    <row r="22" spans="1:16">
      <c r="A22" s="972">
        <v>5</v>
      </c>
      <c r="B22" s="988"/>
      <c r="C22" s="924"/>
      <c r="D22" s="924"/>
      <c r="E22" s="924"/>
      <c r="F22" s="924"/>
      <c r="G22" s="990"/>
      <c r="H22" s="990"/>
      <c r="I22" s="861"/>
      <c r="J22" s="1028"/>
      <c r="K22" s="1256"/>
      <c r="L22" s="990"/>
      <c r="M22" s="990"/>
      <c r="N22" s="924"/>
      <c r="O22" s="924"/>
      <c r="P22" s="972">
        <v>5</v>
      </c>
    </row>
    <row r="23" spans="1:16">
      <c r="A23" s="972">
        <v>6</v>
      </c>
      <c r="B23" s="988"/>
      <c r="C23" s="924"/>
      <c r="D23" s="924"/>
      <c r="E23" s="924"/>
      <c r="F23" s="924"/>
      <c r="G23" s="990"/>
      <c r="H23" s="990"/>
      <c r="I23" s="861"/>
      <c r="J23" s="1028"/>
      <c r="K23" s="1256"/>
      <c r="L23" s="990"/>
      <c r="M23" s="990"/>
      <c r="N23" s="924"/>
      <c r="O23" s="924"/>
      <c r="P23" s="972">
        <v>6</v>
      </c>
    </row>
    <row r="24" spans="1:16">
      <c r="A24" s="972">
        <v>7</v>
      </c>
      <c r="B24" s="988"/>
      <c r="C24" s="924"/>
      <c r="D24" s="924"/>
      <c r="E24" s="924"/>
      <c r="F24" s="924"/>
      <c r="G24" s="990"/>
      <c r="H24" s="990"/>
      <c r="I24" s="861"/>
      <c r="J24" s="1028"/>
      <c r="K24" s="1256"/>
      <c r="L24" s="990"/>
      <c r="M24" s="990"/>
      <c r="N24" s="924"/>
      <c r="O24" s="924"/>
      <c r="P24" s="972">
        <v>7</v>
      </c>
    </row>
    <row r="25" spans="1:16">
      <c r="A25" s="972">
        <v>8</v>
      </c>
      <c r="B25" s="988"/>
      <c r="C25" s="924"/>
      <c r="D25" s="924"/>
      <c r="E25" s="924"/>
      <c r="F25" s="924"/>
      <c r="G25" s="990"/>
      <c r="H25" s="990"/>
      <c r="I25" s="861"/>
      <c r="J25" s="1028"/>
      <c r="K25" s="1256"/>
      <c r="L25" s="990"/>
      <c r="M25" s="990"/>
      <c r="N25" s="924"/>
      <c r="O25" s="924"/>
      <c r="P25" s="972">
        <v>8</v>
      </c>
    </row>
    <row r="26" spans="1:16">
      <c r="A26" s="972">
        <v>9</v>
      </c>
      <c r="B26" s="988"/>
      <c r="C26" s="924"/>
      <c r="D26" s="924"/>
      <c r="E26" s="924"/>
      <c r="F26" s="924"/>
      <c r="G26" s="990"/>
      <c r="H26" s="990"/>
      <c r="I26" s="861"/>
      <c r="J26" s="1028"/>
      <c r="K26" s="1256"/>
      <c r="L26" s="990"/>
      <c r="M26" s="990"/>
      <c r="N26" s="924"/>
      <c r="O26" s="924"/>
      <c r="P26" s="972">
        <v>9</v>
      </c>
    </row>
    <row r="27" spans="1:16">
      <c r="A27" s="972">
        <v>10</v>
      </c>
      <c r="B27" s="988"/>
      <c r="C27" s="924"/>
      <c r="D27" s="924"/>
      <c r="E27" s="924"/>
      <c r="F27" s="924"/>
      <c r="G27" s="990"/>
      <c r="H27" s="990"/>
      <c r="I27" s="861"/>
      <c r="J27" s="1028"/>
      <c r="K27" s="1256"/>
      <c r="L27" s="990"/>
      <c r="M27" s="990"/>
      <c r="N27" s="924"/>
      <c r="O27" s="924"/>
      <c r="P27" s="972">
        <v>10</v>
      </c>
    </row>
    <row r="28" spans="1:16">
      <c r="A28" s="972">
        <v>11</v>
      </c>
      <c r="B28" s="988"/>
      <c r="C28" s="924"/>
      <c r="D28" s="924"/>
      <c r="E28" s="924"/>
      <c r="F28" s="924"/>
      <c r="G28" s="990"/>
      <c r="H28" s="990"/>
      <c r="I28" s="861"/>
      <c r="J28" s="1028"/>
      <c r="K28" s="1256"/>
      <c r="L28" s="990"/>
      <c r="M28" s="990"/>
      <c r="N28" s="924"/>
      <c r="O28" s="924"/>
      <c r="P28" s="972">
        <v>11</v>
      </c>
    </row>
    <row r="29" spans="1:16">
      <c r="A29" s="972">
        <v>12</v>
      </c>
      <c r="B29" s="923"/>
      <c r="C29" s="924"/>
      <c r="D29" s="924"/>
      <c r="E29" s="924"/>
      <c r="F29" s="924"/>
      <c r="G29" s="990"/>
      <c r="H29" s="990"/>
      <c r="I29" s="861"/>
      <c r="J29" s="1028"/>
      <c r="K29" s="1028"/>
      <c r="L29" s="990"/>
      <c r="M29" s="990"/>
      <c r="N29" s="924"/>
      <c r="O29" s="924"/>
      <c r="P29" s="972">
        <v>12</v>
      </c>
    </row>
    <row r="30" spans="1:16">
      <c r="A30" s="972">
        <v>13</v>
      </c>
      <c r="B30" s="923"/>
      <c r="C30" s="924"/>
      <c r="D30" s="924"/>
      <c r="E30" s="924"/>
      <c r="F30" s="924"/>
      <c r="G30" s="990"/>
      <c r="H30" s="990"/>
      <c r="I30" s="861"/>
      <c r="J30" s="1028"/>
      <c r="K30" s="1028"/>
      <c r="L30" s="990"/>
      <c r="M30" s="990"/>
      <c r="N30" s="924"/>
      <c r="O30" s="924"/>
      <c r="P30" s="972">
        <v>13</v>
      </c>
    </row>
    <row r="31" spans="1:16">
      <c r="A31" s="972">
        <v>14</v>
      </c>
      <c r="B31" s="923"/>
      <c r="C31" s="924"/>
      <c r="D31" s="924"/>
      <c r="E31" s="924"/>
      <c r="F31" s="924"/>
      <c r="G31" s="990"/>
      <c r="H31" s="990"/>
      <c r="I31" s="861"/>
      <c r="J31" s="1028"/>
      <c r="K31" s="1028"/>
      <c r="L31" s="990"/>
      <c r="M31" s="990"/>
      <c r="N31" s="924"/>
      <c r="O31" s="924"/>
      <c r="P31" s="972">
        <v>14</v>
      </c>
    </row>
    <row r="32" spans="1:16">
      <c r="A32" s="972">
        <v>15</v>
      </c>
      <c r="B32" s="923"/>
      <c r="C32" s="924"/>
      <c r="D32" s="924"/>
      <c r="E32" s="924"/>
      <c r="F32" s="924"/>
      <c r="G32" s="990"/>
      <c r="H32" s="990"/>
      <c r="I32" s="861"/>
      <c r="J32" s="1028"/>
      <c r="K32" s="1028"/>
      <c r="L32" s="990"/>
      <c r="M32" s="990"/>
      <c r="N32" s="924"/>
      <c r="O32" s="924"/>
      <c r="P32" s="972">
        <v>15</v>
      </c>
    </row>
    <row r="33" spans="1:16">
      <c r="A33" s="972">
        <v>16</v>
      </c>
      <c r="B33" s="923"/>
      <c r="C33" s="924"/>
      <c r="D33" s="924"/>
      <c r="E33" s="924"/>
      <c r="F33" s="924"/>
      <c r="G33" s="990"/>
      <c r="H33" s="990"/>
      <c r="I33" s="861"/>
      <c r="J33" s="1028"/>
      <c r="K33" s="1028"/>
      <c r="L33" s="990"/>
      <c r="M33" s="990"/>
      <c r="N33" s="924"/>
      <c r="O33" s="924"/>
      <c r="P33" s="972">
        <v>16</v>
      </c>
    </row>
    <row r="34" spans="1:16">
      <c r="A34" s="972">
        <v>17</v>
      </c>
      <c r="B34" s="923"/>
      <c r="C34" s="924"/>
      <c r="D34" s="924"/>
      <c r="E34" s="924"/>
      <c r="F34" s="924"/>
      <c r="G34" s="990"/>
      <c r="H34" s="990"/>
      <c r="I34" s="861"/>
      <c r="J34" s="1028"/>
      <c r="K34" s="1028"/>
      <c r="L34" s="990"/>
      <c r="M34" s="990"/>
      <c r="N34" s="924"/>
      <c r="O34" s="924"/>
      <c r="P34" s="972">
        <v>17</v>
      </c>
    </row>
    <row r="35" spans="1:16">
      <c r="A35" s="972">
        <v>18</v>
      </c>
      <c r="B35" s="923"/>
      <c r="C35" s="924"/>
      <c r="D35" s="924"/>
      <c r="E35" s="924"/>
      <c r="F35" s="924"/>
      <c r="G35" s="990"/>
      <c r="H35" s="990"/>
      <c r="I35" s="861"/>
      <c r="J35" s="1028"/>
      <c r="K35" s="1028"/>
      <c r="L35" s="990"/>
      <c r="M35" s="990"/>
      <c r="N35" s="924"/>
      <c r="O35" s="924"/>
      <c r="P35" s="972">
        <v>18</v>
      </c>
    </row>
    <row r="36" spans="1:16">
      <c r="A36" s="972">
        <v>19</v>
      </c>
      <c r="B36" s="923"/>
      <c r="C36" s="924"/>
      <c r="D36" s="924"/>
      <c r="E36" s="924"/>
      <c r="F36" s="924"/>
      <c r="G36" s="990"/>
      <c r="H36" s="990"/>
      <c r="I36" s="861"/>
      <c r="J36" s="1028"/>
      <c r="K36" s="1028"/>
      <c r="L36" s="990"/>
      <c r="M36" s="990"/>
      <c r="N36" s="924"/>
      <c r="O36" s="924"/>
      <c r="P36" s="972">
        <v>19</v>
      </c>
    </row>
    <row r="37" spans="1:16">
      <c r="A37" s="972">
        <v>20</v>
      </c>
      <c r="B37" s="923"/>
      <c r="C37" s="924"/>
      <c r="D37" s="924"/>
      <c r="E37" s="924"/>
      <c r="F37" s="924"/>
      <c r="G37" s="990"/>
      <c r="H37" s="990"/>
      <c r="I37" s="861"/>
      <c r="J37" s="1028"/>
      <c r="K37" s="1028"/>
      <c r="L37" s="990"/>
      <c r="M37" s="990"/>
      <c r="N37" s="924"/>
      <c r="O37" s="924"/>
      <c r="P37" s="972">
        <v>20</v>
      </c>
    </row>
    <row r="38" spans="1:16">
      <c r="A38" s="972">
        <v>21</v>
      </c>
      <c r="B38" s="923"/>
      <c r="C38" s="924"/>
      <c r="D38" s="924"/>
      <c r="E38" s="924"/>
      <c r="F38" s="924"/>
      <c r="G38" s="990"/>
      <c r="H38" s="990"/>
      <c r="I38" s="861"/>
      <c r="J38" s="1028"/>
      <c r="K38" s="1028"/>
      <c r="L38" s="990"/>
      <c r="M38" s="990"/>
      <c r="N38" s="924"/>
      <c r="O38" s="924"/>
      <c r="P38" s="972">
        <v>21</v>
      </c>
    </row>
    <row r="39" spans="1:16">
      <c r="A39" s="972">
        <v>22</v>
      </c>
      <c r="B39" s="923"/>
      <c r="C39" s="924"/>
      <c r="D39" s="924"/>
      <c r="E39" s="924"/>
      <c r="F39" s="924"/>
      <c r="G39" s="990"/>
      <c r="H39" s="990"/>
      <c r="I39" s="861"/>
      <c r="J39" s="1028"/>
      <c r="K39" s="1028"/>
      <c r="L39" s="990"/>
      <c r="M39" s="990"/>
      <c r="N39" s="924"/>
      <c r="O39" s="924"/>
      <c r="P39" s="972">
        <v>22</v>
      </c>
    </row>
    <row r="40" spans="1:16">
      <c r="A40" s="972">
        <v>23</v>
      </c>
      <c r="B40" s="923"/>
      <c r="C40" s="924"/>
      <c r="D40" s="924"/>
      <c r="E40" s="924"/>
      <c r="F40" s="924"/>
      <c r="G40" s="990"/>
      <c r="H40" s="990"/>
      <c r="I40" s="861"/>
      <c r="J40" s="1028"/>
      <c r="K40" s="1028"/>
      <c r="L40" s="990"/>
      <c r="M40" s="990"/>
      <c r="N40" s="924"/>
      <c r="O40" s="924"/>
      <c r="P40" s="972">
        <v>23</v>
      </c>
    </row>
    <row r="41" spans="1:16">
      <c r="A41" s="972">
        <v>24</v>
      </c>
      <c r="B41" s="923"/>
      <c r="C41" s="924"/>
      <c r="D41" s="924"/>
      <c r="E41" s="924"/>
      <c r="F41" s="924"/>
      <c r="G41" s="990"/>
      <c r="H41" s="990"/>
      <c r="I41" s="861"/>
      <c r="J41" s="1028"/>
      <c r="K41" s="1028"/>
      <c r="L41" s="990"/>
      <c r="M41" s="990"/>
      <c r="N41" s="924"/>
      <c r="O41" s="924"/>
      <c r="P41" s="972">
        <v>24</v>
      </c>
    </row>
    <row r="42" spans="1:16">
      <c r="A42" s="972">
        <v>25</v>
      </c>
      <c r="B42" s="923"/>
      <c r="C42" s="924"/>
      <c r="D42" s="924"/>
      <c r="E42" s="924"/>
      <c r="F42" s="924"/>
      <c r="G42" s="990"/>
      <c r="H42" s="990"/>
      <c r="I42" s="861"/>
      <c r="J42" s="1028"/>
      <c r="K42" s="1028"/>
      <c r="L42" s="990"/>
      <c r="M42" s="990"/>
      <c r="N42" s="924"/>
      <c r="O42" s="924"/>
      <c r="P42" s="972">
        <v>25</v>
      </c>
    </row>
    <row r="43" spans="1:16">
      <c r="A43" s="972">
        <v>26</v>
      </c>
      <c r="B43" s="923"/>
      <c r="C43" s="924"/>
      <c r="D43" s="924"/>
      <c r="E43" s="924"/>
      <c r="F43" s="924"/>
      <c r="G43" s="990"/>
      <c r="H43" s="990"/>
      <c r="I43" s="861"/>
      <c r="J43" s="1028"/>
      <c r="K43" s="1028"/>
      <c r="L43" s="990"/>
      <c r="M43" s="990"/>
      <c r="N43" s="924"/>
      <c r="O43" s="924"/>
      <c r="P43" s="972">
        <v>26</v>
      </c>
    </row>
    <row r="44" spans="1:16">
      <c r="A44" s="972">
        <v>27</v>
      </c>
      <c r="B44" s="923"/>
      <c r="C44" s="924"/>
      <c r="D44" s="924"/>
      <c r="E44" s="924"/>
      <c r="F44" s="924"/>
      <c r="G44" s="990"/>
      <c r="H44" s="990"/>
      <c r="I44" s="861"/>
      <c r="J44" s="1028"/>
      <c r="K44" s="1028"/>
      <c r="L44" s="990"/>
      <c r="M44" s="990"/>
      <c r="N44" s="924"/>
      <c r="O44" s="924"/>
      <c r="P44" s="972">
        <v>27</v>
      </c>
    </row>
    <row r="45" spans="1:16">
      <c r="A45" s="972">
        <v>28</v>
      </c>
      <c r="B45" s="923"/>
      <c r="C45" s="924"/>
      <c r="D45" s="924"/>
      <c r="E45" s="924"/>
      <c r="F45" s="924"/>
      <c r="G45" s="990"/>
      <c r="H45" s="990"/>
      <c r="I45" s="861"/>
      <c r="J45" s="1028"/>
      <c r="K45" s="1028"/>
      <c r="L45" s="990"/>
      <c r="M45" s="990"/>
      <c r="N45" s="924"/>
      <c r="O45" s="924"/>
      <c r="P45" s="972">
        <v>28</v>
      </c>
    </row>
    <row r="46" spans="1:16">
      <c r="A46" s="972">
        <v>29</v>
      </c>
      <c r="B46" s="923"/>
      <c r="C46" s="924"/>
      <c r="D46" s="924"/>
      <c r="E46" s="924"/>
      <c r="F46" s="924"/>
      <c r="G46" s="990"/>
      <c r="H46" s="990"/>
      <c r="I46" s="861"/>
      <c r="J46" s="1028"/>
      <c r="K46" s="1028"/>
      <c r="L46" s="990"/>
      <c r="M46" s="990"/>
      <c r="N46" s="924"/>
      <c r="O46" s="924"/>
      <c r="P46" s="972">
        <v>29</v>
      </c>
    </row>
    <row r="47" spans="1:16">
      <c r="A47" s="972">
        <v>30</v>
      </c>
      <c r="B47" s="923"/>
      <c r="C47" s="924"/>
      <c r="D47" s="924"/>
      <c r="E47" s="924"/>
      <c r="F47" s="924"/>
      <c r="G47" s="990"/>
      <c r="H47" s="990"/>
      <c r="I47" s="861"/>
      <c r="J47" s="1028"/>
      <c r="K47" s="1028"/>
      <c r="L47" s="990"/>
      <c r="M47" s="990"/>
      <c r="N47" s="924"/>
      <c r="O47" s="924"/>
      <c r="P47" s="972">
        <v>30</v>
      </c>
    </row>
    <row r="48" spans="1:16">
      <c r="A48" s="972">
        <v>31</v>
      </c>
      <c r="B48" s="923"/>
      <c r="C48" s="924"/>
      <c r="D48" s="924"/>
      <c r="E48" s="924"/>
      <c r="F48" s="924"/>
      <c r="G48" s="990"/>
      <c r="H48" s="990"/>
      <c r="I48" s="861"/>
      <c r="J48" s="1028"/>
      <c r="K48" s="1028"/>
      <c r="L48" s="990"/>
      <c r="M48" s="990"/>
      <c r="N48" s="924"/>
      <c r="O48" s="924"/>
      <c r="P48" s="972">
        <v>31</v>
      </c>
    </row>
    <row r="49" spans="1:16">
      <c r="A49" s="972">
        <v>32</v>
      </c>
      <c r="B49" s="923"/>
      <c r="C49" s="924"/>
      <c r="D49" s="924"/>
      <c r="E49" s="924"/>
      <c r="F49" s="924"/>
      <c r="G49" s="990"/>
      <c r="H49" s="990"/>
      <c r="I49" s="861"/>
      <c r="J49" s="1028"/>
      <c r="K49" s="1028"/>
      <c r="L49" s="990"/>
      <c r="M49" s="990"/>
      <c r="N49" s="924"/>
      <c r="O49" s="924"/>
      <c r="P49" s="972">
        <v>32</v>
      </c>
    </row>
    <row r="50" spans="1:16">
      <c r="A50" s="972">
        <v>33</v>
      </c>
      <c r="B50" s="923"/>
      <c r="C50" s="924"/>
      <c r="D50" s="924"/>
      <c r="E50" s="924"/>
      <c r="F50" s="924"/>
      <c r="G50" s="990"/>
      <c r="H50" s="990"/>
      <c r="I50" s="861"/>
      <c r="J50" s="1028"/>
      <c r="K50" s="1028"/>
      <c r="L50" s="990"/>
      <c r="M50" s="990"/>
      <c r="N50" s="924"/>
      <c r="O50" s="924"/>
      <c r="P50" s="972">
        <v>33</v>
      </c>
    </row>
    <row r="51" spans="1:16">
      <c r="A51" s="972">
        <v>34</v>
      </c>
      <c r="B51" s="923"/>
      <c r="C51" s="924"/>
      <c r="D51" s="924"/>
      <c r="E51" s="924"/>
      <c r="F51" s="924"/>
      <c r="G51" s="990"/>
      <c r="H51" s="990"/>
      <c r="I51" s="861"/>
      <c r="J51" s="1028"/>
      <c r="K51" s="1028"/>
      <c r="L51" s="990"/>
      <c r="M51" s="990"/>
      <c r="N51" s="924"/>
      <c r="O51" s="924"/>
      <c r="P51" s="972">
        <v>34</v>
      </c>
    </row>
    <row r="52" spans="1:16">
      <c r="A52" s="972">
        <v>35</v>
      </c>
      <c r="B52" s="923"/>
      <c r="C52" s="924"/>
      <c r="D52" s="924"/>
      <c r="E52" s="924"/>
      <c r="F52" s="924"/>
      <c r="G52" s="990"/>
      <c r="H52" s="990"/>
      <c r="I52" s="861"/>
      <c r="J52" s="1028"/>
      <c r="K52" s="1028"/>
      <c r="L52" s="990"/>
      <c r="M52" s="990"/>
      <c r="N52" s="924"/>
      <c r="O52" s="924"/>
      <c r="P52" s="972">
        <v>35</v>
      </c>
    </row>
    <row r="53" spans="1:16">
      <c r="A53" s="972">
        <v>36</v>
      </c>
      <c r="B53" s="923"/>
      <c r="C53" s="924"/>
      <c r="D53" s="924"/>
      <c r="E53" s="924"/>
      <c r="F53" s="924"/>
      <c r="G53" s="990"/>
      <c r="H53" s="990"/>
      <c r="I53" s="861"/>
      <c r="J53" s="1028"/>
      <c r="K53" s="1028"/>
      <c r="L53" s="990"/>
      <c r="M53" s="990"/>
      <c r="N53" s="924"/>
      <c r="O53" s="924"/>
      <c r="P53" s="972">
        <v>36</v>
      </c>
    </row>
    <row r="54" spans="1:16">
      <c r="A54" s="972">
        <v>37</v>
      </c>
      <c r="B54" s="923"/>
      <c r="C54" s="924"/>
      <c r="D54" s="924"/>
      <c r="E54" s="924"/>
      <c r="F54" s="924"/>
      <c r="G54" s="990"/>
      <c r="H54" s="990"/>
      <c r="I54" s="861"/>
      <c r="J54" s="1028"/>
      <c r="K54" s="1028"/>
      <c r="L54" s="990"/>
      <c r="M54" s="990"/>
      <c r="N54" s="924"/>
      <c r="O54" s="924"/>
      <c r="P54" s="972">
        <v>37</v>
      </c>
    </row>
    <row r="55" spans="1:16">
      <c r="A55" s="972">
        <v>38</v>
      </c>
      <c r="B55" s="923"/>
      <c r="C55" s="924"/>
      <c r="D55" s="924"/>
      <c r="E55" s="924"/>
      <c r="F55" s="924"/>
      <c r="G55" s="990"/>
      <c r="H55" s="990"/>
      <c r="I55" s="861"/>
      <c r="J55" s="1028"/>
      <c r="K55" s="1028"/>
      <c r="L55" s="990"/>
      <c r="M55" s="990"/>
      <c r="N55" s="924"/>
      <c r="O55" s="924"/>
      <c r="P55" s="972">
        <v>38</v>
      </c>
    </row>
    <row r="56" spans="1:16">
      <c r="A56" s="972">
        <v>39</v>
      </c>
      <c r="B56" s="923"/>
      <c r="C56" s="924"/>
      <c r="D56" s="924"/>
      <c r="E56" s="924"/>
      <c r="F56" s="924"/>
      <c r="G56" s="990"/>
      <c r="H56" s="990"/>
      <c r="I56" s="861"/>
      <c r="J56" s="1028"/>
      <c r="K56" s="1028"/>
      <c r="L56" s="990"/>
      <c r="M56" s="990"/>
      <c r="N56" s="924"/>
      <c r="O56" s="924"/>
      <c r="P56" s="972">
        <v>39</v>
      </c>
    </row>
    <row r="57" spans="1:16">
      <c r="A57" s="972">
        <v>40</v>
      </c>
      <c r="B57" s="923"/>
      <c r="C57" s="924"/>
      <c r="D57" s="924"/>
      <c r="E57" s="924"/>
      <c r="F57" s="924"/>
      <c r="G57" s="990"/>
      <c r="H57" s="990"/>
      <c r="I57" s="861"/>
      <c r="J57" s="1028"/>
      <c r="K57" s="1028"/>
      <c r="L57" s="990"/>
      <c r="M57" s="990"/>
      <c r="N57" s="924"/>
      <c r="O57" s="924"/>
      <c r="P57" s="972">
        <v>40</v>
      </c>
    </row>
    <row r="58" spans="1:16">
      <c r="A58" s="972">
        <v>41</v>
      </c>
      <c r="B58" s="923"/>
      <c r="C58" s="924"/>
      <c r="D58" s="924"/>
      <c r="E58" s="924"/>
      <c r="F58" s="924"/>
      <c r="G58" s="990"/>
      <c r="H58" s="990"/>
      <c r="I58" s="861"/>
      <c r="J58" s="1028"/>
      <c r="K58" s="1028"/>
      <c r="L58" s="990"/>
      <c r="M58" s="990"/>
      <c r="N58" s="924"/>
      <c r="O58" s="924"/>
      <c r="P58" s="972">
        <v>41</v>
      </c>
    </row>
    <row r="59" spans="1:16">
      <c r="A59" s="972">
        <v>42</v>
      </c>
      <c r="B59" s="923"/>
      <c r="C59" s="924"/>
      <c r="D59" s="924"/>
      <c r="E59" s="924"/>
      <c r="F59" s="924"/>
      <c r="G59" s="990"/>
      <c r="H59" s="990"/>
      <c r="I59" s="861"/>
      <c r="J59" s="1028"/>
      <c r="K59" s="1028"/>
      <c r="L59" s="990"/>
      <c r="M59" s="990"/>
      <c r="N59" s="924"/>
      <c r="O59" s="924"/>
      <c r="P59" s="972">
        <v>42</v>
      </c>
    </row>
    <row r="60" spans="1:16">
      <c r="A60" s="972">
        <v>43</v>
      </c>
      <c r="B60" s="923"/>
      <c r="C60" s="924"/>
      <c r="D60" s="924"/>
      <c r="E60" s="924"/>
      <c r="F60" s="924"/>
      <c r="G60" s="990"/>
      <c r="H60" s="990"/>
      <c r="I60" s="861"/>
      <c r="J60" s="1028"/>
      <c r="K60" s="1028"/>
      <c r="L60" s="990"/>
      <c r="M60" s="990"/>
      <c r="N60" s="924"/>
      <c r="O60" s="924"/>
      <c r="P60" s="972">
        <v>43</v>
      </c>
    </row>
    <row r="61" spans="1:16">
      <c r="A61" s="972">
        <v>44</v>
      </c>
      <c r="B61" s="923"/>
      <c r="C61" s="924"/>
      <c r="D61" s="924"/>
      <c r="E61" s="924"/>
      <c r="F61" s="924"/>
      <c r="G61" s="990"/>
      <c r="H61" s="990"/>
      <c r="I61" s="861"/>
      <c r="J61" s="1028"/>
      <c r="K61" s="1028"/>
      <c r="L61" s="990"/>
      <c r="M61" s="990"/>
      <c r="N61" s="924"/>
      <c r="O61" s="924"/>
      <c r="P61" s="972">
        <v>44</v>
      </c>
    </row>
    <row r="62" spans="1:16">
      <c r="A62" s="972">
        <v>45</v>
      </c>
      <c r="B62" s="923"/>
      <c r="C62" s="924"/>
      <c r="D62" s="924"/>
      <c r="E62" s="924"/>
      <c r="F62" s="924"/>
      <c r="G62" s="990"/>
      <c r="H62" s="990"/>
      <c r="I62" s="861"/>
      <c r="J62" s="1028"/>
      <c r="K62" s="1028"/>
      <c r="L62" s="990"/>
      <c r="M62" s="990"/>
      <c r="N62" s="924"/>
      <c r="O62" s="924"/>
      <c r="P62" s="972">
        <v>45</v>
      </c>
    </row>
    <row r="63" spans="1:16" ht="15.75" thickBot="1">
      <c r="A63" s="991">
        <v>46</v>
      </c>
      <c r="B63" s="939"/>
      <c r="C63" s="984"/>
      <c r="D63" s="940"/>
      <c r="E63" s="940"/>
      <c r="F63" s="940"/>
      <c r="G63" s="1035"/>
      <c r="H63" s="1035"/>
      <c r="I63" s="861"/>
      <c r="J63" s="1036"/>
      <c r="K63" s="1036"/>
      <c r="L63" s="1257"/>
      <c r="M63" s="1035"/>
      <c r="N63" s="940"/>
      <c r="O63" s="940"/>
      <c r="P63" s="991">
        <v>46</v>
      </c>
    </row>
    <row r="64" spans="1:16">
      <c r="A64" s="1047"/>
      <c r="B64" s="1047"/>
      <c r="C64" s="1051"/>
      <c r="D64" s="1047"/>
      <c r="E64" s="1047"/>
      <c r="F64" s="1047"/>
      <c r="G64" s="1047"/>
      <c r="H64" s="1047"/>
      <c r="I64" s="861"/>
      <c r="J64" s="1047"/>
      <c r="K64" s="1047"/>
      <c r="L64" s="1051"/>
      <c r="M64" s="1047"/>
      <c r="N64" s="1047"/>
      <c r="O64" s="1047"/>
      <c r="P64" s="1047"/>
    </row>
    <row r="65" spans="1:16">
      <c r="A65" s="1441" t="s">
        <v>4657</v>
      </c>
      <c r="B65" s="2405"/>
      <c r="C65" s="2405"/>
      <c r="D65" s="861"/>
      <c r="E65" s="861"/>
      <c r="F65" s="861"/>
      <c r="G65" s="861"/>
      <c r="H65" s="861"/>
      <c r="I65" s="861"/>
      <c r="J65" s="1441" t="s">
        <v>4657</v>
      </c>
      <c r="K65" s="2405"/>
      <c r="L65" s="2405"/>
      <c r="M65" s="861"/>
      <c r="N65" s="861"/>
      <c r="O65" s="861"/>
      <c r="P65" s="918" t="s">
        <v>2959</v>
      </c>
    </row>
    <row r="66" spans="1:16">
      <c r="A66" s="862" t="s">
        <v>2960</v>
      </c>
      <c r="B66" s="862"/>
      <c r="C66" s="862"/>
      <c r="D66" s="862"/>
      <c r="E66" s="862"/>
      <c r="F66" s="862"/>
      <c r="G66" s="862"/>
      <c r="H66" s="862"/>
      <c r="I66" s="861"/>
      <c r="J66" s="862" t="s">
        <v>2961</v>
      </c>
      <c r="K66" s="862"/>
      <c r="L66" s="862"/>
      <c r="M66" s="862"/>
      <c r="N66" s="862"/>
      <c r="O66" s="862"/>
      <c r="P66" s="862"/>
    </row>
    <row r="68" spans="1:16" ht="15.75">
      <c r="A68" s="71" t="s">
        <v>414</v>
      </c>
      <c r="B68" s="862"/>
      <c r="C68" s="862"/>
      <c r="D68" s="862"/>
      <c r="E68" s="862"/>
      <c r="F68" s="862"/>
      <c r="G68" s="862"/>
      <c r="H68" s="862"/>
    </row>
    <row r="70" spans="1:16" ht="16.5" thickBot="1">
      <c r="A70" s="929" t="str">
        <f>'Data Sheet'!$C$25</f>
        <v xml:space="preserve">Niagara Mohawk Power Corporation </v>
      </c>
      <c r="B70" s="861"/>
      <c r="C70" s="861"/>
      <c r="D70" s="1048"/>
      <c r="E70" s="1048"/>
      <c r="F70" s="906"/>
      <c r="G70" s="992" t="str">
        <f>'Data Sheet'!$C$40</f>
        <v>April 12, 2018</v>
      </c>
      <c r="H70" s="861" t="str">
        <f>'Data Sheet'!$C$38</f>
        <v>December 31, 2017</v>
      </c>
      <c r="I70" s="861"/>
      <c r="J70" s="929" t="str">
        <f>'Data Sheet'!$C$25</f>
        <v xml:space="preserve">Niagara Mohawk Power Corporation </v>
      </c>
      <c r="K70" s="861"/>
      <c r="L70" s="1048"/>
      <c r="M70" s="1048"/>
      <c r="N70" s="992" t="str">
        <f>'Data Sheet'!$C$40</f>
        <v>April 12, 2018</v>
      </c>
      <c r="O70" s="861" t="str">
        <f>'Data Sheet'!$C$38</f>
        <v>December 31, 2017</v>
      </c>
      <c r="P70" s="862"/>
    </row>
    <row r="71" spans="1:16">
      <c r="A71" s="863"/>
      <c r="B71" s="864"/>
      <c r="C71" s="864"/>
      <c r="D71" s="864"/>
      <c r="E71" s="864"/>
      <c r="F71" s="864"/>
      <c r="G71" s="864"/>
      <c r="H71" s="920"/>
      <c r="I71" s="861"/>
      <c r="J71" s="863"/>
      <c r="K71" s="864"/>
      <c r="L71" s="864"/>
      <c r="M71" s="864"/>
      <c r="N71" s="864"/>
      <c r="O71" s="864"/>
      <c r="P71" s="954"/>
    </row>
    <row r="72" spans="1:16" ht="15.75">
      <c r="A72" s="68" t="s">
        <v>3332</v>
      </c>
      <c r="B72" s="71"/>
      <c r="C72" s="71"/>
      <c r="D72" s="862"/>
      <c r="E72" s="862"/>
      <c r="F72" s="862"/>
      <c r="G72" s="862"/>
      <c r="H72" s="922"/>
      <c r="I72" s="861"/>
      <c r="J72" s="68" t="s">
        <v>3333</v>
      </c>
      <c r="K72" s="71"/>
      <c r="L72" s="71"/>
      <c r="M72" s="862"/>
      <c r="N72" s="862"/>
      <c r="O72" s="862"/>
      <c r="P72" s="922"/>
    </row>
    <row r="73" spans="1:16" ht="16.5" thickBot="1">
      <c r="A73" s="540"/>
      <c r="B73" s="541"/>
      <c r="C73" s="541"/>
      <c r="D73" s="974"/>
      <c r="E73" s="974"/>
      <c r="F73" s="974"/>
      <c r="G73" s="974"/>
      <c r="H73" s="940"/>
      <c r="I73" s="861"/>
      <c r="J73" s="540"/>
      <c r="K73" s="541"/>
      <c r="L73" s="541"/>
      <c r="M73" s="974"/>
      <c r="N73" s="974"/>
      <c r="O73" s="974"/>
      <c r="P73" s="940"/>
    </row>
    <row r="74" spans="1:16">
      <c r="A74" s="923" t="s">
        <v>3334</v>
      </c>
      <c r="B74" s="861"/>
      <c r="C74" s="861"/>
      <c r="D74" s="861"/>
      <c r="E74" s="861" t="s">
        <v>3335</v>
      </c>
      <c r="F74" s="861"/>
      <c r="G74" s="861"/>
      <c r="H74" s="924"/>
      <c r="I74" s="861"/>
      <c r="J74" s="923" t="s">
        <v>3336</v>
      </c>
      <c r="K74" s="861"/>
      <c r="L74" s="861"/>
      <c r="M74" s="861" t="s">
        <v>3337</v>
      </c>
      <c r="N74" s="861"/>
      <c r="O74" s="861"/>
      <c r="P74" s="924"/>
    </row>
    <row r="75" spans="1:16">
      <c r="A75" s="923" t="s">
        <v>3338</v>
      </c>
      <c r="B75" s="861"/>
      <c r="C75" s="861"/>
      <c r="D75" s="861"/>
      <c r="E75" s="861" t="s">
        <v>3339</v>
      </c>
      <c r="F75" s="861"/>
      <c r="G75" s="861"/>
      <c r="H75" s="924"/>
      <c r="I75" s="861"/>
      <c r="J75" s="923" t="s">
        <v>3340</v>
      </c>
      <c r="K75" s="861"/>
      <c r="L75" s="861"/>
      <c r="M75" s="861" t="s">
        <v>3341</v>
      </c>
      <c r="N75" s="861"/>
      <c r="O75" s="861"/>
      <c r="P75" s="924"/>
    </row>
    <row r="76" spans="1:16">
      <c r="A76" s="923" t="s">
        <v>3342</v>
      </c>
      <c r="B76" s="861"/>
      <c r="C76" s="861"/>
      <c r="D76" s="861"/>
      <c r="E76" s="861" t="s">
        <v>3343</v>
      </c>
      <c r="F76" s="861"/>
      <c r="G76" s="861"/>
      <c r="H76" s="924"/>
      <c r="I76" s="861"/>
      <c r="J76" s="923" t="s">
        <v>3344</v>
      </c>
      <c r="K76" s="861"/>
      <c r="L76" s="861"/>
      <c r="M76" s="861" t="s">
        <v>3345</v>
      </c>
      <c r="N76" s="861"/>
      <c r="O76" s="861"/>
      <c r="P76" s="924"/>
    </row>
    <row r="77" spans="1:16">
      <c r="A77" s="923" t="s">
        <v>3346</v>
      </c>
      <c r="B77" s="861"/>
      <c r="C77" s="861"/>
      <c r="D77" s="861"/>
      <c r="E77" s="861" t="s">
        <v>3347</v>
      </c>
      <c r="F77" s="861"/>
      <c r="G77" s="861"/>
      <c r="H77" s="924"/>
      <c r="I77" s="861"/>
      <c r="J77" s="923" t="s">
        <v>3348</v>
      </c>
      <c r="K77" s="861"/>
      <c r="L77" s="861"/>
      <c r="M77" s="861" t="s">
        <v>3349</v>
      </c>
      <c r="N77" s="861"/>
      <c r="O77" s="861"/>
      <c r="P77" s="924"/>
    </row>
    <row r="78" spans="1:16">
      <c r="A78" s="923"/>
      <c r="B78" s="861"/>
      <c r="C78" s="861"/>
      <c r="D78" s="861"/>
      <c r="E78" s="861"/>
      <c r="F78" s="861"/>
      <c r="G78" s="861"/>
      <c r="H78" s="924"/>
      <c r="I78" s="861"/>
      <c r="J78" s="923" t="s">
        <v>3350</v>
      </c>
      <c r="K78" s="861"/>
      <c r="L78" s="861"/>
      <c r="M78" s="861" t="s">
        <v>3351</v>
      </c>
      <c r="N78" s="861"/>
      <c r="O78" s="861"/>
      <c r="P78" s="924"/>
    </row>
    <row r="79" spans="1:16" ht="15.75" thickBot="1">
      <c r="A79" s="923"/>
      <c r="B79" s="861"/>
      <c r="C79" s="861"/>
      <c r="D79" s="861"/>
      <c r="E79" s="861"/>
      <c r="F79" s="861"/>
      <c r="G79" s="861"/>
      <c r="H79" s="924"/>
      <c r="I79" s="861"/>
      <c r="J79" s="923"/>
      <c r="K79" s="861"/>
      <c r="L79" s="861"/>
      <c r="M79" s="861"/>
      <c r="N79" s="861"/>
      <c r="O79" s="861"/>
      <c r="P79" s="924"/>
    </row>
    <row r="80" spans="1:16" ht="15.75" thickBot="1">
      <c r="A80" s="980"/>
      <c r="B80" s="979"/>
      <c r="C80" s="954"/>
      <c r="D80" s="954"/>
      <c r="E80" s="978" t="s">
        <v>3352</v>
      </c>
      <c r="F80" s="978" t="s">
        <v>3353</v>
      </c>
      <c r="G80" s="954" t="s">
        <v>3353</v>
      </c>
      <c r="H80" s="920"/>
      <c r="I80" s="861"/>
      <c r="J80" s="1443" t="s">
        <v>4195</v>
      </c>
      <c r="K80" s="978"/>
      <c r="L80" s="976" t="s">
        <v>2853</v>
      </c>
      <c r="M80" s="975"/>
      <c r="N80" s="978"/>
      <c r="O80" s="978"/>
      <c r="P80" s="920"/>
    </row>
    <row r="81" spans="1:16">
      <c r="A81" s="981"/>
      <c r="B81" s="971"/>
      <c r="C81" s="874"/>
      <c r="D81" s="874" t="s">
        <v>2324</v>
      </c>
      <c r="E81" s="874" t="s">
        <v>3355</v>
      </c>
      <c r="F81" s="874" t="s">
        <v>3356</v>
      </c>
      <c r="G81" s="874" t="s">
        <v>3357</v>
      </c>
      <c r="H81" s="874"/>
      <c r="I81" s="861"/>
      <c r="J81" s="2644" t="s">
        <v>4196</v>
      </c>
      <c r="K81" s="981"/>
      <c r="L81" s="874"/>
      <c r="M81" s="874"/>
      <c r="N81" s="874" t="s">
        <v>3358</v>
      </c>
      <c r="O81" s="874" t="s">
        <v>3359</v>
      </c>
      <c r="P81" s="874"/>
    </row>
    <row r="82" spans="1:16">
      <c r="A82" s="981" t="s">
        <v>1714</v>
      </c>
      <c r="B82" s="921" t="s">
        <v>3360</v>
      </c>
      <c r="C82" s="922"/>
      <c r="D82" s="874" t="s">
        <v>3361</v>
      </c>
      <c r="E82" s="874" t="s">
        <v>3362</v>
      </c>
      <c r="F82" s="874" t="s">
        <v>1951</v>
      </c>
      <c r="G82" s="874" t="s">
        <v>2945</v>
      </c>
      <c r="H82" s="874" t="s">
        <v>2946</v>
      </c>
      <c r="I82" s="861"/>
      <c r="J82" s="2644" t="s">
        <v>4623</v>
      </c>
      <c r="K82" s="981" t="s">
        <v>3614</v>
      </c>
      <c r="L82" s="874"/>
      <c r="M82" s="874"/>
      <c r="N82" s="874" t="s">
        <v>520</v>
      </c>
      <c r="O82" s="874" t="s">
        <v>2947</v>
      </c>
      <c r="P82" s="981" t="s">
        <v>1714</v>
      </c>
    </row>
    <row r="83" spans="1:16">
      <c r="A83" s="981" t="s">
        <v>1717</v>
      </c>
      <c r="B83" s="921"/>
      <c r="C83" s="922"/>
      <c r="D83" s="874" t="s">
        <v>2948</v>
      </c>
      <c r="E83" s="874" t="s">
        <v>2949</v>
      </c>
      <c r="F83" s="874" t="s">
        <v>2950</v>
      </c>
      <c r="G83" s="874" t="s">
        <v>3354</v>
      </c>
      <c r="H83" s="874"/>
      <c r="I83" s="861"/>
      <c r="J83" s="981" t="s">
        <v>2951</v>
      </c>
      <c r="K83" s="981" t="s">
        <v>2952</v>
      </c>
      <c r="L83" s="874" t="s">
        <v>2496</v>
      </c>
      <c r="M83" s="874" t="s">
        <v>3606</v>
      </c>
      <c r="N83" s="874" t="s">
        <v>2496</v>
      </c>
      <c r="O83" s="874" t="s">
        <v>2953</v>
      </c>
      <c r="P83" s="981" t="s">
        <v>1717</v>
      </c>
    </row>
    <row r="84" spans="1:16">
      <c r="A84" s="981"/>
      <c r="B84" s="921"/>
      <c r="C84" s="922"/>
      <c r="D84" s="874"/>
      <c r="E84" s="874" t="s">
        <v>2954</v>
      </c>
      <c r="F84" s="874" t="s">
        <v>2955</v>
      </c>
      <c r="G84" s="874" t="s">
        <v>2956</v>
      </c>
      <c r="H84" s="874"/>
      <c r="I84" s="861"/>
      <c r="J84" s="981" t="s">
        <v>2957</v>
      </c>
      <c r="K84" s="981"/>
      <c r="L84" s="874"/>
      <c r="M84" s="874"/>
      <c r="N84" s="874"/>
      <c r="O84" s="874" t="s">
        <v>2958</v>
      </c>
      <c r="P84" s="981"/>
    </row>
    <row r="85" spans="1:16" ht="15.75" thickBot="1">
      <c r="A85" s="983"/>
      <c r="B85" s="974" t="s">
        <v>3005</v>
      </c>
      <c r="C85" s="985"/>
      <c r="D85" s="984" t="s">
        <v>3006</v>
      </c>
      <c r="E85" s="984" t="s">
        <v>3007</v>
      </c>
      <c r="F85" s="984" t="s">
        <v>3008</v>
      </c>
      <c r="G85" s="984" t="s">
        <v>2334</v>
      </c>
      <c r="H85" s="984" t="s">
        <v>2335</v>
      </c>
      <c r="I85" s="861"/>
      <c r="J85" s="983" t="s">
        <v>2336</v>
      </c>
      <c r="K85" s="984" t="s">
        <v>2337</v>
      </c>
      <c r="L85" s="984" t="s">
        <v>2338</v>
      </c>
      <c r="M85" s="984" t="s">
        <v>2339</v>
      </c>
      <c r="N85" s="984" t="s">
        <v>2340</v>
      </c>
      <c r="O85" s="984" t="s">
        <v>2341</v>
      </c>
      <c r="P85" s="983"/>
    </row>
    <row r="86" spans="1:16">
      <c r="A86" s="972">
        <v>1</v>
      </c>
      <c r="B86" s="988"/>
      <c r="C86" s="924"/>
      <c r="D86" s="924"/>
      <c r="E86" s="924"/>
      <c r="F86" s="924"/>
      <c r="G86" s="990"/>
      <c r="H86" s="990"/>
      <c r="I86" s="861"/>
      <c r="J86" s="1028"/>
      <c r="K86" s="1256"/>
      <c r="L86" s="990"/>
      <c r="M86" s="990"/>
      <c r="N86" s="924"/>
      <c r="O86" s="924"/>
      <c r="P86" s="972">
        <v>1</v>
      </c>
    </row>
    <row r="87" spans="1:16">
      <c r="A87" s="972">
        <v>2</v>
      </c>
      <c r="B87" s="988"/>
      <c r="C87" s="924"/>
      <c r="D87" s="924"/>
      <c r="E87" s="924"/>
      <c r="F87" s="924"/>
      <c r="G87" s="990"/>
      <c r="H87" s="990"/>
      <c r="I87" s="861"/>
      <c r="J87" s="1028"/>
      <c r="K87" s="1256"/>
      <c r="L87" s="990"/>
      <c r="M87" s="990"/>
      <c r="N87" s="924"/>
      <c r="O87" s="924"/>
      <c r="P87" s="972">
        <v>2</v>
      </c>
    </row>
    <row r="88" spans="1:16">
      <c r="A88" s="972">
        <v>3</v>
      </c>
      <c r="B88" s="988"/>
      <c r="C88" s="924"/>
      <c r="D88" s="924"/>
      <c r="E88" s="924"/>
      <c r="F88" s="924"/>
      <c r="G88" s="990"/>
      <c r="H88" s="990"/>
      <c r="I88" s="861"/>
      <c r="J88" s="1028"/>
      <c r="K88" s="1256"/>
      <c r="L88" s="990"/>
      <c r="M88" s="990"/>
      <c r="N88" s="924"/>
      <c r="O88" s="924"/>
      <c r="P88" s="972">
        <v>3</v>
      </c>
    </row>
    <row r="89" spans="1:16">
      <c r="A89" s="972">
        <v>4</v>
      </c>
      <c r="B89" s="988"/>
      <c r="C89" s="924"/>
      <c r="D89" s="924"/>
      <c r="E89" s="924"/>
      <c r="F89" s="924"/>
      <c r="G89" s="990"/>
      <c r="H89" s="990"/>
      <c r="I89" s="861"/>
      <c r="J89" s="1028"/>
      <c r="K89" s="1256"/>
      <c r="L89" s="990"/>
      <c r="M89" s="990"/>
      <c r="N89" s="924"/>
      <c r="O89" s="924"/>
      <c r="P89" s="972">
        <v>4</v>
      </c>
    </row>
    <row r="90" spans="1:16">
      <c r="A90" s="972">
        <v>5</v>
      </c>
      <c r="B90" s="988"/>
      <c r="C90" s="924"/>
      <c r="D90" s="924"/>
      <c r="E90" s="924"/>
      <c r="F90" s="924"/>
      <c r="G90" s="990"/>
      <c r="H90" s="990"/>
      <c r="I90" s="861"/>
      <c r="J90" s="1028"/>
      <c r="K90" s="1256"/>
      <c r="L90" s="990"/>
      <c r="M90" s="990"/>
      <c r="N90" s="924"/>
      <c r="O90" s="924"/>
      <c r="P90" s="972">
        <v>5</v>
      </c>
    </row>
    <row r="91" spans="1:16">
      <c r="A91" s="972">
        <v>6</v>
      </c>
      <c r="B91" s="988"/>
      <c r="C91" s="924"/>
      <c r="D91" s="924"/>
      <c r="E91" s="924"/>
      <c r="F91" s="924"/>
      <c r="G91" s="990"/>
      <c r="H91" s="990"/>
      <c r="I91" s="861"/>
      <c r="J91" s="1028"/>
      <c r="K91" s="1256"/>
      <c r="L91" s="990"/>
      <c r="M91" s="990"/>
      <c r="N91" s="924"/>
      <c r="O91" s="924"/>
      <c r="P91" s="972">
        <v>6</v>
      </c>
    </row>
    <row r="92" spans="1:16">
      <c r="A92" s="972">
        <v>7</v>
      </c>
      <c r="B92" s="988"/>
      <c r="C92" s="924"/>
      <c r="D92" s="924"/>
      <c r="E92" s="924"/>
      <c r="F92" s="924"/>
      <c r="G92" s="990"/>
      <c r="H92" s="990"/>
      <c r="I92" s="861"/>
      <c r="J92" s="1028"/>
      <c r="K92" s="1256"/>
      <c r="L92" s="990"/>
      <c r="M92" s="990"/>
      <c r="N92" s="924"/>
      <c r="O92" s="924"/>
      <c r="P92" s="972">
        <v>7</v>
      </c>
    </row>
    <row r="93" spans="1:16">
      <c r="A93" s="972">
        <v>8</v>
      </c>
      <c r="B93" s="988"/>
      <c r="C93" s="924"/>
      <c r="D93" s="924"/>
      <c r="E93" s="924"/>
      <c r="F93" s="924"/>
      <c r="G93" s="990"/>
      <c r="H93" s="990"/>
      <c r="I93" s="861"/>
      <c r="J93" s="1028"/>
      <c r="K93" s="1256"/>
      <c r="L93" s="990"/>
      <c r="M93" s="990"/>
      <c r="N93" s="924"/>
      <c r="O93" s="924"/>
      <c r="P93" s="972">
        <v>8</v>
      </c>
    </row>
    <row r="94" spans="1:16">
      <c r="A94" s="972">
        <v>9</v>
      </c>
      <c r="B94" s="988"/>
      <c r="C94" s="924"/>
      <c r="D94" s="924"/>
      <c r="E94" s="924"/>
      <c r="F94" s="924"/>
      <c r="G94" s="990"/>
      <c r="H94" s="990"/>
      <c r="I94" s="861"/>
      <c r="J94" s="1028"/>
      <c r="K94" s="1256"/>
      <c r="L94" s="990"/>
      <c r="M94" s="990"/>
      <c r="N94" s="924"/>
      <c r="O94" s="924"/>
      <c r="P94" s="972">
        <v>9</v>
      </c>
    </row>
    <row r="95" spans="1:16">
      <c r="A95" s="972">
        <v>10</v>
      </c>
      <c r="B95" s="988"/>
      <c r="C95" s="924"/>
      <c r="D95" s="924"/>
      <c r="E95" s="924"/>
      <c r="F95" s="924"/>
      <c r="G95" s="990"/>
      <c r="H95" s="990"/>
      <c r="I95" s="861"/>
      <c r="J95" s="1028"/>
      <c r="K95" s="1256"/>
      <c r="L95" s="990"/>
      <c r="M95" s="990"/>
      <c r="N95" s="924"/>
      <c r="O95" s="924"/>
      <c r="P95" s="972">
        <v>10</v>
      </c>
    </row>
    <row r="96" spans="1:16">
      <c r="A96" s="972">
        <v>11</v>
      </c>
      <c r="B96" s="988"/>
      <c r="C96" s="924"/>
      <c r="D96" s="924"/>
      <c r="E96" s="924"/>
      <c r="F96" s="924"/>
      <c r="G96" s="990"/>
      <c r="H96" s="990"/>
      <c r="I96" s="861"/>
      <c r="J96" s="1028"/>
      <c r="K96" s="1256"/>
      <c r="L96" s="990"/>
      <c r="M96" s="990"/>
      <c r="N96" s="924"/>
      <c r="O96" s="924"/>
      <c r="P96" s="972">
        <v>11</v>
      </c>
    </row>
    <row r="97" spans="1:16">
      <c r="A97" s="972">
        <v>12</v>
      </c>
      <c r="B97" s="923"/>
      <c r="C97" s="924"/>
      <c r="D97" s="924"/>
      <c r="E97" s="924"/>
      <c r="F97" s="924"/>
      <c r="G97" s="990"/>
      <c r="H97" s="990"/>
      <c r="I97" s="861"/>
      <c r="J97" s="1028"/>
      <c r="K97" s="1028"/>
      <c r="L97" s="990"/>
      <c r="M97" s="990"/>
      <c r="N97" s="924"/>
      <c r="O97" s="924"/>
      <c r="P97" s="972">
        <v>12</v>
      </c>
    </row>
    <row r="98" spans="1:16">
      <c r="A98" s="972">
        <v>13</v>
      </c>
      <c r="B98" s="923"/>
      <c r="C98" s="924"/>
      <c r="D98" s="924"/>
      <c r="E98" s="924"/>
      <c r="F98" s="924"/>
      <c r="G98" s="990"/>
      <c r="H98" s="990"/>
      <c r="I98" s="861"/>
      <c r="J98" s="1028"/>
      <c r="K98" s="1028"/>
      <c r="L98" s="990"/>
      <c r="M98" s="990"/>
      <c r="N98" s="924"/>
      <c r="O98" s="924"/>
      <c r="P98" s="972">
        <v>13</v>
      </c>
    </row>
    <row r="99" spans="1:16">
      <c r="A99" s="972">
        <v>14</v>
      </c>
      <c r="B99" s="923"/>
      <c r="C99" s="924"/>
      <c r="D99" s="924"/>
      <c r="E99" s="924"/>
      <c r="F99" s="924"/>
      <c r="G99" s="990"/>
      <c r="H99" s="990"/>
      <c r="I99" s="861"/>
      <c r="J99" s="1028"/>
      <c r="K99" s="1028"/>
      <c r="L99" s="990"/>
      <c r="M99" s="990"/>
      <c r="N99" s="924"/>
      <c r="O99" s="924"/>
      <c r="P99" s="972">
        <v>14</v>
      </c>
    </row>
    <row r="100" spans="1:16">
      <c r="A100" s="972">
        <v>15</v>
      </c>
      <c r="B100" s="923"/>
      <c r="C100" s="924"/>
      <c r="D100" s="924"/>
      <c r="E100" s="924"/>
      <c r="F100" s="924"/>
      <c r="G100" s="990"/>
      <c r="H100" s="990"/>
      <c r="I100" s="861"/>
      <c r="J100" s="1028"/>
      <c r="K100" s="1028"/>
      <c r="L100" s="990"/>
      <c r="M100" s="990"/>
      <c r="N100" s="924"/>
      <c r="O100" s="924"/>
      <c r="P100" s="972">
        <v>15</v>
      </c>
    </row>
    <row r="101" spans="1:16">
      <c r="A101" s="972">
        <v>16</v>
      </c>
      <c r="B101" s="923"/>
      <c r="C101" s="924"/>
      <c r="D101" s="924"/>
      <c r="E101" s="924"/>
      <c r="F101" s="924"/>
      <c r="G101" s="990"/>
      <c r="H101" s="990"/>
      <c r="I101" s="861"/>
      <c r="J101" s="1028"/>
      <c r="K101" s="1028"/>
      <c r="L101" s="990"/>
      <c r="M101" s="990"/>
      <c r="N101" s="924"/>
      <c r="O101" s="924"/>
      <c r="P101" s="972">
        <v>16</v>
      </c>
    </row>
    <row r="102" spans="1:16">
      <c r="A102" s="972">
        <v>17</v>
      </c>
      <c r="B102" s="923"/>
      <c r="C102" s="924"/>
      <c r="D102" s="924"/>
      <c r="E102" s="924"/>
      <c r="F102" s="924"/>
      <c r="G102" s="990"/>
      <c r="H102" s="990"/>
      <c r="I102" s="861"/>
      <c r="J102" s="1028"/>
      <c r="K102" s="1028"/>
      <c r="L102" s="990"/>
      <c r="M102" s="990"/>
      <c r="N102" s="924"/>
      <c r="O102" s="924"/>
      <c r="P102" s="972">
        <v>17</v>
      </c>
    </row>
    <row r="103" spans="1:16">
      <c r="A103" s="972">
        <v>18</v>
      </c>
      <c r="B103" s="923"/>
      <c r="C103" s="924"/>
      <c r="D103" s="924"/>
      <c r="E103" s="924"/>
      <c r="F103" s="924"/>
      <c r="G103" s="990"/>
      <c r="H103" s="990"/>
      <c r="I103" s="861"/>
      <c r="J103" s="1028"/>
      <c r="K103" s="1028"/>
      <c r="L103" s="990"/>
      <c r="M103" s="990"/>
      <c r="N103" s="924"/>
      <c r="O103" s="924"/>
      <c r="P103" s="972">
        <v>18</v>
      </c>
    </row>
    <row r="104" spans="1:16">
      <c r="A104" s="972">
        <v>19</v>
      </c>
      <c r="B104" s="923"/>
      <c r="C104" s="924"/>
      <c r="D104" s="924"/>
      <c r="E104" s="924"/>
      <c r="F104" s="924"/>
      <c r="G104" s="990"/>
      <c r="H104" s="990"/>
      <c r="I104" s="861"/>
      <c r="J104" s="1028"/>
      <c r="K104" s="1028"/>
      <c r="L104" s="990"/>
      <c r="M104" s="990"/>
      <c r="N104" s="924"/>
      <c r="O104" s="924"/>
      <c r="P104" s="972">
        <v>19</v>
      </c>
    </row>
    <row r="105" spans="1:16">
      <c r="A105" s="972">
        <v>20</v>
      </c>
      <c r="B105" s="923"/>
      <c r="C105" s="924"/>
      <c r="D105" s="924"/>
      <c r="E105" s="924"/>
      <c r="F105" s="924"/>
      <c r="G105" s="990"/>
      <c r="H105" s="990"/>
      <c r="I105" s="861"/>
      <c r="J105" s="1028"/>
      <c r="K105" s="1028"/>
      <c r="L105" s="990"/>
      <c r="M105" s="990"/>
      <c r="N105" s="924"/>
      <c r="O105" s="924"/>
      <c r="P105" s="972">
        <v>20</v>
      </c>
    </row>
    <row r="106" spans="1:16">
      <c r="A106" s="972">
        <v>21</v>
      </c>
      <c r="B106" s="923"/>
      <c r="C106" s="924"/>
      <c r="D106" s="924"/>
      <c r="E106" s="924"/>
      <c r="F106" s="924"/>
      <c r="G106" s="990"/>
      <c r="H106" s="990"/>
      <c r="I106" s="861"/>
      <c r="J106" s="1028"/>
      <c r="K106" s="1028"/>
      <c r="L106" s="990"/>
      <c r="M106" s="990"/>
      <c r="N106" s="924"/>
      <c r="O106" s="924"/>
      <c r="P106" s="972">
        <v>21</v>
      </c>
    </row>
    <row r="107" spans="1:16">
      <c r="A107" s="972">
        <v>22</v>
      </c>
      <c r="B107" s="923"/>
      <c r="C107" s="924"/>
      <c r="D107" s="924"/>
      <c r="E107" s="924"/>
      <c r="F107" s="924"/>
      <c r="G107" s="990"/>
      <c r="H107" s="990"/>
      <c r="I107" s="861"/>
      <c r="J107" s="1028"/>
      <c r="K107" s="1028"/>
      <c r="L107" s="990"/>
      <c r="M107" s="990"/>
      <c r="N107" s="924"/>
      <c r="O107" s="924"/>
      <c r="P107" s="972">
        <v>22</v>
      </c>
    </row>
    <row r="108" spans="1:16">
      <c r="A108" s="972">
        <v>23</v>
      </c>
      <c r="B108" s="923"/>
      <c r="C108" s="924"/>
      <c r="D108" s="924"/>
      <c r="E108" s="924"/>
      <c r="F108" s="924"/>
      <c r="G108" s="990"/>
      <c r="H108" s="990"/>
      <c r="I108" s="861"/>
      <c r="J108" s="1028"/>
      <c r="K108" s="1028"/>
      <c r="L108" s="990"/>
      <c r="M108" s="990"/>
      <c r="N108" s="924"/>
      <c r="O108" s="924"/>
      <c r="P108" s="972">
        <v>23</v>
      </c>
    </row>
    <row r="109" spans="1:16">
      <c r="A109" s="972">
        <v>24</v>
      </c>
      <c r="B109" s="923"/>
      <c r="C109" s="924"/>
      <c r="D109" s="924"/>
      <c r="E109" s="924"/>
      <c r="F109" s="924"/>
      <c r="G109" s="990"/>
      <c r="H109" s="990"/>
      <c r="I109" s="861"/>
      <c r="J109" s="1028"/>
      <c r="K109" s="1028"/>
      <c r="L109" s="990"/>
      <c r="M109" s="990"/>
      <c r="N109" s="924"/>
      <c r="O109" s="924"/>
      <c r="P109" s="972">
        <v>24</v>
      </c>
    </row>
    <row r="110" spans="1:16">
      <c r="A110" s="972">
        <v>25</v>
      </c>
      <c r="B110" s="923"/>
      <c r="C110" s="924"/>
      <c r="D110" s="924"/>
      <c r="E110" s="924"/>
      <c r="F110" s="924"/>
      <c r="G110" s="990"/>
      <c r="H110" s="990"/>
      <c r="I110" s="861"/>
      <c r="J110" s="1028"/>
      <c r="K110" s="1028"/>
      <c r="L110" s="990"/>
      <c r="M110" s="990"/>
      <c r="N110" s="924"/>
      <c r="O110" s="924"/>
      <c r="P110" s="972">
        <v>25</v>
      </c>
    </row>
    <row r="111" spans="1:16">
      <c r="A111" s="972">
        <v>26</v>
      </c>
      <c r="B111" s="923"/>
      <c r="C111" s="924"/>
      <c r="D111" s="924"/>
      <c r="E111" s="924"/>
      <c r="F111" s="924"/>
      <c r="G111" s="990"/>
      <c r="H111" s="990"/>
      <c r="I111" s="861"/>
      <c r="J111" s="1028"/>
      <c r="K111" s="1028"/>
      <c r="L111" s="990"/>
      <c r="M111" s="990"/>
      <c r="N111" s="924"/>
      <c r="O111" s="924"/>
      <c r="P111" s="972">
        <v>26</v>
      </c>
    </row>
    <row r="112" spans="1:16">
      <c r="A112" s="972">
        <v>27</v>
      </c>
      <c r="B112" s="923"/>
      <c r="C112" s="924"/>
      <c r="D112" s="924"/>
      <c r="E112" s="924"/>
      <c r="F112" s="924"/>
      <c r="G112" s="990"/>
      <c r="H112" s="990"/>
      <c r="I112" s="861"/>
      <c r="J112" s="1028"/>
      <c r="K112" s="1028"/>
      <c r="L112" s="990"/>
      <c r="M112" s="990"/>
      <c r="N112" s="924"/>
      <c r="O112" s="924"/>
      <c r="P112" s="972">
        <v>27</v>
      </c>
    </row>
    <row r="113" spans="1:16">
      <c r="A113" s="972">
        <v>28</v>
      </c>
      <c r="B113" s="923"/>
      <c r="C113" s="924"/>
      <c r="D113" s="924"/>
      <c r="E113" s="924"/>
      <c r="F113" s="924"/>
      <c r="G113" s="990"/>
      <c r="H113" s="990"/>
      <c r="I113" s="861"/>
      <c r="J113" s="1028"/>
      <c r="K113" s="1028"/>
      <c r="L113" s="990"/>
      <c r="M113" s="990"/>
      <c r="N113" s="924"/>
      <c r="O113" s="924"/>
      <c r="P113" s="972">
        <v>28</v>
      </c>
    </row>
    <row r="114" spans="1:16">
      <c r="A114" s="972">
        <v>29</v>
      </c>
      <c r="B114" s="923"/>
      <c r="C114" s="924"/>
      <c r="D114" s="924"/>
      <c r="E114" s="924"/>
      <c r="F114" s="924"/>
      <c r="G114" s="990"/>
      <c r="H114" s="990"/>
      <c r="I114" s="861"/>
      <c r="J114" s="1028"/>
      <c r="K114" s="1028"/>
      <c r="L114" s="990"/>
      <c r="M114" s="990"/>
      <c r="N114" s="924"/>
      <c r="O114" s="924"/>
      <c r="P114" s="972">
        <v>29</v>
      </c>
    </row>
    <row r="115" spans="1:16">
      <c r="A115" s="972">
        <v>30</v>
      </c>
      <c r="B115" s="923"/>
      <c r="C115" s="924"/>
      <c r="D115" s="924"/>
      <c r="E115" s="924"/>
      <c r="F115" s="924"/>
      <c r="G115" s="990"/>
      <c r="H115" s="990"/>
      <c r="I115" s="861"/>
      <c r="J115" s="1028"/>
      <c r="K115" s="1028"/>
      <c r="L115" s="990"/>
      <c r="M115" s="990"/>
      <c r="N115" s="924"/>
      <c r="O115" s="924"/>
      <c r="P115" s="972">
        <v>30</v>
      </c>
    </row>
    <row r="116" spans="1:16">
      <c r="A116" s="972">
        <v>31</v>
      </c>
      <c r="B116" s="923"/>
      <c r="C116" s="924"/>
      <c r="D116" s="924"/>
      <c r="E116" s="924"/>
      <c r="F116" s="924"/>
      <c r="G116" s="990"/>
      <c r="H116" s="990"/>
      <c r="I116" s="861"/>
      <c r="J116" s="1028"/>
      <c r="K116" s="1028"/>
      <c r="L116" s="990"/>
      <c r="M116" s="990"/>
      <c r="N116" s="924"/>
      <c r="O116" s="924"/>
      <c r="P116" s="972">
        <v>31</v>
      </c>
    </row>
    <row r="117" spans="1:16">
      <c r="A117" s="972">
        <v>32</v>
      </c>
      <c r="B117" s="923"/>
      <c r="C117" s="924"/>
      <c r="D117" s="924"/>
      <c r="E117" s="924"/>
      <c r="F117" s="924"/>
      <c r="G117" s="990"/>
      <c r="H117" s="990"/>
      <c r="I117" s="861"/>
      <c r="J117" s="1028"/>
      <c r="K117" s="1028"/>
      <c r="L117" s="990"/>
      <c r="M117" s="990"/>
      <c r="N117" s="924"/>
      <c r="O117" s="924"/>
      <c r="P117" s="972">
        <v>32</v>
      </c>
    </row>
    <row r="118" spans="1:16">
      <c r="A118" s="972">
        <v>33</v>
      </c>
      <c r="B118" s="923"/>
      <c r="C118" s="924"/>
      <c r="D118" s="924"/>
      <c r="E118" s="924"/>
      <c r="F118" s="924"/>
      <c r="G118" s="990"/>
      <c r="H118" s="990"/>
      <c r="I118" s="861"/>
      <c r="J118" s="1028"/>
      <c r="K118" s="1028"/>
      <c r="L118" s="990"/>
      <c r="M118" s="990"/>
      <c r="N118" s="924"/>
      <c r="O118" s="924"/>
      <c r="P118" s="972">
        <v>33</v>
      </c>
    </row>
    <row r="119" spans="1:16">
      <c r="A119" s="972">
        <v>34</v>
      </c>
      <c r="B119" s="923"/>
      <c r="C119" s="924"/>
      <c r="D119" s="924"/>
      <c r="E119" s="924"/>
      <c r="F119" s="924"/>
      <c r="G119" s="990"/>
      <c r="H119" s="990"/>
      <c r="I119" s="861"/>
      <c r="J119" s="1028"/>
      <c r="K119" s="1028"/>
      <c r="L119" s="990"/>
      <c r="M119" s="990"/>
      <c r="N119" s="924"/>
      <c r="O119" s="924"/>
      <c r="P119" s="972">
        <v>34</v>
      </c>
    </row>
    <row r="120" spans="1:16">
      <c r="A120" s="972">
        <v>35</v>
      </c>
      <c r="B120" s="923"/>
      <c r="C120" s="924"/>
      <c r="D120" s="924"/>
      <c r="E120" s="924"/>
      <c r="F120" s="924"/>
      <c r="G120" s="990"/>
      <c r="H120" s="990"/>
      <c r="I120" s="861"/>
      <c r="J120" s="1028"/>
      <c r="K120" s="1028"/>
      <c r="L120" s="990"/>
      <c r="M120" s="990"/>
      <c r="N120" s="924"/>
      <c r="O120" s="924"/>
      <c r="P120" s="972">
        <v>35</v>
      </c>
    </row>
    <row r="121" spans="1:16">
      <c r="A121" s="972">
        <v>36</v>
      </c>
      <c r="B121" s="923"/>
      <c r="C121" s="924"/>
      <c r="D121" s="924"/>
      <c r="E121" s="924"/>
      <c r="F121" s="924"/>
      <c r="G121" s="990"/>
      <c r="H121" s="990"/>
      <c r="I121" s="861"/>
      <c r="J121" s="1028"/>
      <c r="K121" s="1028"/>
      <c r="L121" s="990"/>
      <c r="M121" s="990"/>
      <c r="N121" s="924"/>
      <c r="O121" s="924"/>
      <c r="P121" s="972">
        <v>36</v>
      </c>
    </row>
    <row r="122" spans="1:16">
      <c r="A122" s="972">
        <v>37</v>
      </c>
      <c r="B122" s="923"/>
      <c r="C122" s="924"/>
      <c r="D122" s="924"/>
      <c r="E122" s="924"/>
      <c r="F122" s="924"/>
      <c r="G122" s="990"/>
      <c r="H122" s="990"/>
      <c r="I122" s="861"/>
      <c r="J122" s="1028"/>
      <c r="K122" s="1028"/>
      <c r="L122" s="990"/>
      <c r="M122" s="990"/>
      <c r="N122" s="924"/>
      <c r="O122" s="924"/>
      <c r="P122" s="972">
        <v>37</v>
      </c>
    </row>
    <row r="123" spans="1:16">
      <c r="A123" s="972">
        <v>38</v>
      </c>
      <c r="B123" s="923"/>
      <c r="C123" s="924"/>
      <c r="D123" s="924"/>
      <c r="E123" s="924"/>
      <c r="F123" s="924"/>
      <c r="G123" s="990"/>
      <c r="H123" s="990"/>
      <c r="I123" s="861"/>
      <c r="J123" s="1028"/>
      <c r="K123" s="1028"/>
      <c r="L123" s="990"/>
      <c r="M123" s="990"/>
      <c r="N123" s="924"/>
      <c r="O123" s="924"/>
      <c r="P123" s="972">
        <v>38</v>
      </c>
    </row>
    <row r="124" spans="1:16">
      <c r="A124" s="972">
        <v>39</v>
      </c>
      <c r="B124" s="923"/>
      <c r="C124" s="924"/>
      <c r="D124" s="924"/>
      <c r="E124" s="924"/>
      <c r="F124" s="924"/>
      <c r="G124" s="990"/>
      <c r="H124" s="990"/>
      <c r="I124" s="861"/>
      <c r="J124" s="1028"/>
      <c r="K124" s="1028"/>
      <c r="L124" s="990"/>
      <c r="M124" s="990"/>
      <c r="N124" s="924"/>
      <c r="O124" s="924"/>
      <c r="P124" s="972">
        <v>39</v>
      </c>
    </row>
    <row r="125" spans="1:16">
      <c r="A125" s="972">
        <v>40</v>
      </c>
      <c r="B125" s="923"/>
      <c r="C125" s="924"/>
      <c r="D125" s="924"/>
      <c r="E125" s="924"/>
      <c r="F125" s="924"/>
      <c r="G125" s="990"/>
      <c r="H125" s="990"/>
      <c r="I125" s="861"/>
      <c r="J125" s="1028"/>
      <c r="K125" s="1028"/>
      <c r="L125" s="990"/>
      <c r="M125" s="990"/>
      <c r="N125" s="924"/>
      <c r="O125" s="924"/>
      <c r="P125" s="972">
        <v>40</v>
      </c>
    </row>
    <row r="126" spans="1:16">
      <c r="A126" s="972">
        <v>41</v>
      </c>
      <c r="B126" s="923"/>
      <c r="C126" s="924"/>
      <c r="D126" s="924"/>
      <c r="E126" s="924"/>
      <c r="F126" s="924"/>
      <c r="G126" s="990"/>
      <c r="H126" s="990"/>
      <c r="I126" s="861"/>
      <c r="J126" s="1028"/>
      <c r="K126" s="1028"/>
      <c r="L126" s="990"/>
      <c r="M126" s="990"/>
      <c r="N126" s="924"/>
      <c r="O126" s="924"/>
      <c r="P126" s="972">
        <v>41</v>
      </c>
    </row>
    <row r="127" spans="1:16">
      <c r="A127" s="972">
        <v>42</v>
      </c>
      <c r="B127" s="923"/>
      <c r="C127" s="924"/>
      <c r="D127" s="924"/>
      <c r="E127" s="924"/>
      <c r="F127" s="924"/>
      <c r="G127" s="990"/>
      <c r="H127" s="990"/>
      <c r="I127" s="861"/>
      <c r="J127" s="1028"/>
      <c r="K127" s="1028"/>
      <c r="L127" s="990"/>
      <c r="M127" s="990"/>
      <c r="N127" s="924"/>
      <c r="O127" s="924"/>
      <c r="P127" s="972">
        <v>42</v>
      </c>
    </row>
    <row r="128" spans="1:16">
      <c r="A128" s="972">
        <v>43</v>
      </c>
      <c r="B128" s="923"/>
      <c r="C128" s="924"/>
      <c r="D128" s="924"/>
      <c r="E128" s="924"/>
      <c r="F128" s="924"/>
      <c r="G128" s="990"/>
      <c r="H128" s="990"/>
      <c r="I128" s="861"/>
      <c r="J128" s="1028"/>
      <c r="K128" s="1028"/>
      <c r="L128" s="990"/>
      <c r="M128" s="990"/>
      <c r="N128" s="924"/>
      <c r="O128" s="924"/>
      <c r="P128" s="972">
        <v>43</v>
      </c>
    </row>
    <row r="129" spans="1:16">
      <c r="A129" s="972">
        <v>44</v>
      </c>
      <c r="B129" s="923"/>
      <c r="C129" s="924"/>
      <c r="D129" s="924"/>
      <c r="E129" s="924"/>
      <c r="F129" s="924"/>
      <c r="G129" s="990"/>
      <c r="H129" s="990"/>
      <c r="I129" s="861"/>
      <c r="J129" s="1028"/>
      <c r="K129" s="1028"/>
      <c r="L129" s="990"/>
      <c r="M129" s="990"/>
      <c r="N129" s="924"/>
      <c r="O129" s="924"/>
      <c r="P129" s="972">
        <v>44</v>
      </c>
    </row>
    <row r="130" spans="1:16">
      <c r="A130" s="972">
        <v>45</v>
      </c>
      <c r="B130" s="923"/>
      <c r="C130" s="924"/>
      <c r="D130" s="924"/>
      <c r="E130" s="924"/>
      <c r="F130" s="924"/>
      <c r="G130" s="990"/>
      <c r="H130" s="990"/>
      <c r="I130" s="861"/>
      <c r="J130" s="1028"/>
      <c r="K130" s="1028"/>
      <c r="L130" s="990"/>
      <c r="M130" s="990"/>
      <c r="N130" s="924"/>
      <c r="O130" s="924"/>
      <c r="P130" s="972">
        <v>45</v>
      </c>
    </row>
    <row r="131" spans="1:16" ht="15.75" thickBot="1">
      <c r="A131" s="991">
        <v>46</v>
      </c>
      <c r="B131" s="939"/>
      <c r="C131" s="984"/>
      <c r="D131" s="940"/>
      <c r="E131" s="940"/>
      <c r="F131" s="940"/>
      <c r="G131" s="1035"/>
      <c r="H131" s="1035"/>
      <c r="I131" s="861"/>
      <c r="J131" s="1036"/>
      <c r="K131" s="1036"/>
      <c r="L131" s="1257"/>
      <c r="M131" s="1035"/>
      <c r="N131" s="940"/>
      <c r="O131" s="940"/>
      <c r="P131" s="991">
        <v>46</v>
      </c>
    </row>
    <row r="132" spans="1:16">
      <c r="A132" s="1047"/>
      <c r="B132" s="1047"/>
      <c r="C132" s="1051"/>
      <c r="D132" s="1047"/>
      <c r="E132" s="1047"/>
      <c r="F132" s="1047"/>
      <c r="G132" s="1047"/>
      <c r="H132" s="1047"/>
      <c r="I132" s="861"/>
      <c r="J132" s="1047"/>
      <c r="K132" s="1047"/>
      <c r="L132" s="1051"/>
      <c r="M132" s="1047"/>
      <c r="N132" s="1047"/>
      <c r="O132" s="1047"/>
      <c r="P132" s="1047"/>
    </row>
    <row r="133" spans="1:16">
      <c r="A133" s="1441" t="s">
        <v>4657</v>
      </c>
      <c r="B133" s="2405"/>
      <c r="C133" s="2405"/>
      <c r="D133" s="861"/>
      <c r="E133" s="861"/>
      <c r="F133" s="861"/>
      <c r="G133" s="861"/>
      <c r="H133" s="861"/>
      <c r="I133" s="861"/>
      <c r="J133" s="1441" t="s">
        <v>4657</v>
      </c>
      <c r="K133" s="2405"/>
      <c r="L133" s="2405"/>
      <c r="M133" s="861"/>
      <c r="N133" s="861"/>
      <c r="O133" s="861"/>
      <c r="P133" s="918" t="s">
        <v>2959</v>
      </c>
    </row>
    <row r="134" spans="1:16">
      <c r="A134" s="862" t="s">
        <v>2962</v>
      </c>
      <c r="B134" s="862"/>
      <c r="C134" s="862"/>
      <c r="D134" s="862"/>
      <c r="E134" s="862"/>
      <c r="F134" s="862"/>
      <c r="G134" s="862"/>
      <c r="H134" s="862"/>
      <c r="I134" s="861"/>
      <c r="J134" s="862" t="s">
        <v>2963</v>
      </c>
      <c r="K134" s="862"/>
      <c r="L134" s="862"/>
      <c r="M134" s="862"/>
      <c r="N134" s="862"/>
      <c r="O134" s="862"/>
      <c r="P134" s="862"/>
    </row>
  </sheetData>
  <mergeCells count="1">
    <mergeCell ref="J4:P4"/>
  </mergeCells>
  <printOptions horizontalCentered="1" verticalCentered="1"/>
  <pageMargins left="0.5" right="0.5" top="0.5" bottom="0.5" header="0" footer="0"/>
  <pageSetup scale="71" fitToWidth="2" fitToHeight="2" pageOrder="overThenDown" orientation="portrait" horizontalDpi="300" verticalDpi="300"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148"/>
  <sheetViews>
    <sheetView view="pageBreakPreview" zoomScale="80" zoomScaleNormal="90" zoomScaleSheetLayoutView="80" workbookViewId="0">
      <selection activeCell="G24" sqref="G24"/>
    </sheetView>
  </sheetViews>
  <sheetFormatPr defaultRowHeight="15"/>
  <cols>
    <col min="1" max="1" width="4.6640625" customWidth="1"/>
    <col min="2" max="2" width="39.6640625" customWidth="1"/>
    <col min="3" max="3" width="26.6640625" customWidth="1"/>
    <col min="4" max="4" width="27.44140625" customWidth="1"/>
    <col min="5" max="5" width="23.5546875" customWidth="1"/>
    <col min="6" max="6" width="22.33203125" customWidth="1"/>
    <col min="7" max="8" width="13.44140625" customWidth="1"/>
    <col min="9" max="9" width="25.109375" customWidth="1"/>
    <col min="10" max="11" width="13.44140625" customWidth="1"/>
    <col min="12" max="12" width="17.33203125" customWidth="1"/>
    <col min="13" max="13" width="20.6640625" customWidth="1"/>
    <col min="14" max="14" width="19" style="9" customWidth="1"/>
    <col min="15" max="15" width="19" customWidth="1"/>
    <col min="16" max="16" width="20.44140625" bestFit="1" customWidth="1"/>
    <col min="17" max="17" width="13.6640625" bestFit="1" customWidth="1"/>
    <col min="18" max="18" width="9.33203125" bestFit="1" customWidth="1"/>
    <col min="19" max="19" width="13.6640625" bestFit="1" customWidth="1"/>
    <col min="20" max="20" width="9.77734375" bestFit="1" customWidth="1"/>
    <col min="21" max="21" width="3.44140625" bestFit="1" customWidth="1"/>
  </cols>
  <sheetData>
    <row r="1" spans="1:21" ht="15.75" thickBot="1">
      <c r="A1" s="1315"/>
      <c r="B1" s="1315"/>
      <c r="C1" s="1315"/>
      <c r="D1" s="1315"/>
      <c r="E1" s="1315"/>
      <c r="F1" s="1315"/>
      <c r="G1" s="1315"/>
      <c r="H1" s="1315"/>
      <c r="I1" s="1315"/>
      <c r="J1" s="1315"/>
      <c r="K1" s="1315"/>
      <c r="L1" s="1315"/>
      <c r="M1" s="1315"/>
      <c r="N1" s="1316"/>
    </row>
    <row r="2" spans="1:21" ht="15.75" thickTop="1">
      <c r="A2" s="1263" t="s">
        <v>3272</v>
      </c>
      <c r="B2" s="1264"/>
      <c r="C2" s="1265" t="s">
        <v>3273</v>
      </c>
      <c r="D2" s="1266" t="s">
        <v>1787</v>
      </c>
      <c r="E2" s="1268" t="s">
        <v>1788</v>
      </c>
      <c r="F2" s="1263" t="s">
        <v>1785</v>
      </c>
      <c r="G2" s="1265"/>
      <c r="H2" s="1267" t="s">
        <v>3273</v>
      </c>
      <c r="I2" s="1265"/>
      <c r="J2" s="1267" t="s">
        <v>1787</v>
      </c>
      <c r="K2" s="1265"/>
      <c r="L2" s="1267" t="s">
        <v>1788</v>
      </c>
      <c r="M2" s="1268"/>
      <c r="N2" s="1263" t="s">
        <v>1785</v>
      </c>
      <c r="O2" s="1265"/>
      <c r="P2" s="1267" t="s">
        <v>3273</v>
      </c>
      <c r="Q2" s="1267" t="s">
        <v>1787</v>
      </c>
      <c r="R2" s="1265"/>
      <c r="S2" s="1267" t="s">
        <v>1788</v>
      </c>
      <c r="T2" s="1265"/>
      <c r="U2" s="1268"/>
    </row>
    <row r="3" spans="1:21">
      <c r="A3" s="72" t="str">
        <f>'Data Sheet'!$C$25</f>
        <v xml:space="preserve">Niagara Mohawk Power Corporation </v>
      </c>
      <c r="B3" s="81"/>
      <c r="C3" s="771" t="s">
        <v>3274</v>
      </c>
      <c r="D3" s="78" t="s">
        <v>3292</v>
      </c>
      <c r="E3" s="1270"/>
      <c r="F3" s="72" t="str">
        <f>'Data Sheet'!$C$25</f>
        <v xml:space="preserve">Niagara Mohawk Power Corporation </v>
      </c>
      <c r="G3" s="771"/>
      <c r="H3" s="91" t="s">
        <v>3274</v>
      </c>
      <c r="I3" s="771"/>
      <c r="J3" s="91" t="s">
        <v>3292</v>
      </c>
      <c r="K3" s="771"/>
      <c r="L3" s="91"/>
      <c r="M3" s="1270"/>
      <c r="N3" s="72" t="str">
        <f>'Data Sheet'!$C$25</f>
        <v xml:space="preserve">Niagara Mohawk Power Corporation </v>
      </c>
      <c r="O3" s="771"/>
      <c r="P3" s="91" t="s">
        <v>3274</v>
      </c>
      <c r="Q3" s="91" t="s">
        <v>3292</v>
      </c>
      <c r="R3" s="771"/>
      <c r="S3" s="91"/>
      <c r="T3" s="771"/>
      <c r="U3" s="1270"/>
    </row>
    <row r="4" spans="1:21" ht="15.75" thickBot="1">
      <c r="A4" s="1271" t="s">
        <v>3275</v>
      </c>
      <c r="B4" s="81"/>
      <c r="C4" s="771" t="s">
        <v>3276</v>
      </c>
      <c r="D4" s="1049" t="str">
        <f>'Data Sheet'!$C$40</f>
        <v>April 12, 2018</v>
      </c>
      <c r="E4" s="1224" t="str">
        <f>'Data Sheet'!$C$38</f>
        <v>December 31, 2017</v>
      </c>
      <c r="F4" s="1271"/>
      <c r="G4" s="77"/>
      <c r="H4" s="93" t="s">
        <v>3276</v>
      </c>
      <c r="I4" s="1449"/>
      <c r="J4" s="93" t="str">
        <f>'Data Sheet'!$C$40</f>
        <v>April 12, 2018</v>
      </c>
      <c r="L4" s="93" t="str">
        <f>'Data Sheet'!$C$38</f>
        <v>December 31, 2017</v>
      </c>
      <c r="M4" s="1272"/>
      <c r="N4" s="1271"/>
      <c r="O4" s="77"/>
      <c r="P4" s="93" t="s">
        <v>3276</v>
      </c>
      <c r="Q4" s="93" t="str">
        <f>'Data Sheet'!$C$40</f>
        <v>April 12, 2018</v>
      </c>
      <c r="R4" s="1450" t="s">
        <v>1774</v>
      </c>
      <c r="S4" s="93" t="str">
        <f>'Data Sheet'!$C$38</f>
        <v>December 31, 2017</v>
      </c>
      <c r="T4" s="77"/>
      <c r="U4" s="1272"/>
    </row>
    <row r="5" spans="1:21">
      <c r="A5" s="1317" t="s">
        <v>4227</v>
      </c>
      <c r="B5" s="212"/>
      <c r="C5" s="212"/>
      <c r="D5" s="212"/>
      <c r="E5" s="1274"/>
      <c r="F5" s="1317" t="s">
        <v>4228</v>
      </c>
      <c r="G5" s="212"/>
      <c r="H5" s="212"/>
      <c r="I5" s="212"/>
      <c r="J5" s="212"/>
      <c r="K5" s="212"/>
      <c r="L5" s="212"/>
      <c r="M5" s="1274"/>
      <c r="N5" s="1317" t="s">
        <v>4228</v>
      </c>
      <c r="O5" s="212"/>
      <c r="P5" s="212"/>
      <c r="Q5" s="212"/>
      <c r="R5" s="212"/>
      <c r="S5" s="212"/>
      <c r="T5" s="212"/>
      <c r="U5" s="1274"/>
    </row>
    <row r="6" spans="1:21">
      <c r="A6" s="1269" t="s">
        <v>4229</v>
      </c>
      <c r="B6" s="771"/>
      <c r="C6" s="771"/>
      <c r="D6" s="771"/>
      <c r="E6" s="1270"/>
      <c r="F6" s="1269" t="s">
        <v>4230</v>
      </c>
      <c r="G6" s="771"/>
      <c r="H6" s="771"/>
      <c r="I6" s="771"/>
      <c r="J6" s="771"/>
      <c r="K6" s="771"/>
      <c r="L6" s="771"/>
      <c r="M6" s="1270"/>
      <c r="N6" s="1269"/>
      <c r="O6" s="771"/>
      <c r="P6" s="771"/>
      <c r="Q6" s="771"/>
      <c r="R6" s="771"/>
      <c r="S6" s="771"/>
      <c r="T6" s="771"/>
      <c r="U6" s="1270"/>
    </row>
    <row r="7" spans="1:21">
      <c r="A7" s="1269" t="s">
        <v>4231</v>
      </c>
      <c r="B7" s="1279"/>
      <c r="C7" s="1279"/>
      <c r="D7" s="1279"/>
      <c r="E7" s="1270"/>
      <c r="F7" s="1269" t="s">
        <v>4232</v>
      </c>
      <c r="G7" s="1279"/>
      <c r="H7" s="1279"/>
      <c r="I7" s="1279"/>
      <c r="J7" s="1279"/>
      <c r="K7" s="1279"/>
      <c r="L7" s="1279"/>
      <c r="M7" s="1270"/>
      <c r="N7" s="1269"/>
      <c r="O7" s="1279"/>
      <c r="P7" s="1279"/>
      <c r="Q7" s="1279"/>
      <c r="R7" s="1279"/>
      <c r="S7" s="1279"/>
      <c r="T7" s="1279"/>
      <c r="U7" s="1270"/>
    </row>
    <row r="8" spans="1:21">
      <c r="A8" s="1269" t="s">
        <v>4233</v>
      </c>
      <c r="B8" s="1279"/>
      <c r="C8" s="1279"/>
      <c r="D8" s="1279"/>
      <c r="E8" s="1270"/>
      <c r="F8" s="1451" t="s">
        <v>4248</v>
      </c>
      <c r="G8" s="1279"/>
      <c r="H8" s="1279"/>
      <c r="I8" s="1279"/>
      <c r="J8" s="1279"/>
      <c r="K8" s="1279"/>
      <c r="L8" s="1279"/>
      <c r="M8" s="1270"/>
      <c r="N8" s="1451"/>
      <c r="O8" s="1279"/>
      <c r="P8" s="1279"/>
      <c r="Q8" s="1279"/>
      <c r="R8" s="1279"/>
      <c r="S8" s="1279"/>
      <c r="T8" s="1279"/>
      <c r="U8" s="1270"/>
    </row>
    <row r="9" spans="1:21">
      <c r="A9" s="1451" t="s">
        <v>4234</v>
      </c>
      <c r="B9" s="1279"/>
      <c r="C9" s="1279"/>
      <c r="D9" s="1279"/>
      <c r="E9" s="1270"/>
      <c r="F9" s="1451" t="s">
        <v>4249</v>
      </c>
      <c r="G9" s="1279"/>
      <c r="H9" s="1279"/>
      <c r="I9" s="1279"/>
      <c r="J9" s="1279"/>
      <c r="K9" s="1279"/>
      <c r="L9" s="1279"/>
      <c r="M9" s="1270"/>
      <c r="N9" s="1451"/>
      <c r="O9" s="1279"/>
      <c r="P9" s="1279"/>
      <c r="Q9" s="1279"/>
      <c r="R9" s="1279"/>
      <c r="S9" s="1279"/>
      <c r="T9" s="1279"/>
      <c r="U9" s="1270"/>
    </row>
    <row r="10" spans="1:21">
      <c r="A10" s="1269" t="s">
        <v>4235</v>
      </c>
      <c r="B10" s="1279"/>
      <c r="C10" s="1279"/>
      <c r="D10" s="1279"/>
      <c r="E10" s="1270"/>
      <c r="F10" s="1269" t="s">
        <v>4247</v>
      </c>
      <c r="G10" s="1279"/>
      <c r="H10" s="1279"/>
      <c r="I10" s="1279"/>
      <c r="J10" s="1279"/>
      <c r="K10" s="1279"/>
      <c r="L10" s="1279"/>
      <c r="M10" s="1270"/>
      <c r="N10" s="1269"/>
      <c r="O10" s="1279"/>
      <c r="P10" s="1279"/>
      <c r="Q10" s="1279"/>
      <c r="R10" s="1279"/>
      <c r="S10" s="1279"/>
      <c r="T10" s="1279"/>
      <c r="U10" s="1270"/>
    </row>
    <row r="11" spans="1:21">
      <c r="A11" s="1269" t="s">
        <v>4236</v>
      </c>
      <c r="B11" s="1279"/>
      <c r="C11" s="1279"/>
      <c r="D11" s="1279"/>
      <c r="E11" s="1270"/>
      <c r="F11" s="1451" t="s">
        <v>4250</v>
      </c>
      <c r="G11" s="1279"/>
      <c r="H11" s="1279"/>
      <c r="I11" s="1279"/>
      <c r="J11" s="1279"/>
      <c r="K11" s="1279"/>
      <c r="L11" s="1279"/>
      <c r="M11" s="1270"/>
      <c r="N11" s="1451"/>
      <c r="O11" s="1279"/>
      <c r="P11" s="1279"/>
      <c r="Q11" s="1279"/>
      <c r="R11" s="1279"/>
      <c r="S11" s="1279"/>
      <c r="T11" s="1279"/>
      <c r="U11" s="1270"/>
    </row>
    <row r="12" spans="1:21">
      <c r="A12" s="1269" t="s">
        <v>4237</v>
      </c>
      <c r="B12" s="1279"/>
      <c r="C12" s="1279"/>
      <c r="D12" s="1279"/>
      <c r="E12" s="1270"/>
      <c r="F12" s="1451" t="s">
        <v>4251</v>
      </c>
      <c r="G12" s="1279"/>
      <c r="H12" s="1279"/>
      <c r="I12" s="1279"/>
      <c r="J12" s="1279"/>
      <c r="K12" s="1279"/>
      <c r="L12" s="1279"/>
      <c r="M12" s="1270"/>
      <c r="N12" s="1451"/>
      <c r="O12" s="1279"/>
      <c r="P12" s="1279"/>
      <c r="Q12" s="1279"/>
      <c r="R12" s="1279"/>
      <c r="S12" s="1279"/>
      <c r="T12" s="1279"/>
      <c r="U12" s="1270"/>
    </row>
    <row r="13" spans="1:21">
      <c r="A13" s="1269"/>
      <c r="B13" s="1279"/>
      <c r="C13" s="1279"/>
      <c r="D13" s="1279"/>
      <c r="E13" s="1270"/>
      <c r="F13" s="1451" t="s">
        <v>4252</v>
      </c>
      <c r="G13" s="1279"/>
      <c r="H13" s="1279"/>
      <c r="I13" s="1279"/>
      <c r="J13" s="1279"/>
      <c r="K13" s="1279"/>
      <c r="L13" s="1279"/>
      <c r="M13" s="1270"/>
      <c r="N13" s="1451"/>
      <c r="O13" s="1279"/>
      <c r="P13" s="1279"/>
      <c r="Q13" s="1279"/>
      <c r="R13" s="1279"/>
      <c r="S13" s="1279"/>
      <c r="T13" s="1279"/>
      <c r="U13" s="1270"/>
    </row>
    <row r="14" spans="1:21">
      <c r="A14" s="1269"/>
      <c r="B14" s="771"/>
      <c r="C14" s="1318"/>
      <c r="D14" s="1318"/>
      <c r="E14" s="1319"/>
      <c r="F14" s="1271"/>
      <c r="G14" s="77"/>
      <c r="H14" s="77"/>
      <c r="I14" s="1318"/>
      <c r="J14" s="1318"/>
      <c r="K14" s="771"/>
      <c r="L14" s="1318"/>
      <c r="M14" s="1319"/>
      <c r="N14" s="1271"/>
      <c r="O14" s="77"/>
      <c r="P14" s="77"/>
      <c r="Q14" s="1318"/>
      <c r="R14" s="771"/>
      <c r="S14" s="1318"/>
      <c r="T14" s="77"/>
      <c r="U14" s="1319"/>
    </row>
    <row r="15" spans="1:21">
      <c r="A15" s="1320"/>
      <c r="B15" s="1282"/>
      <c r="C15" s="1321"/>
      <c r="D15" s="1321"/>
      <c r="E15" s="1322"/>
      <c r="F15" s="3900" t="s">
        <v>4241</v>
      </c>
      <c r="G15" s="3901"/>
      <c r="H15" s="3902"/>
      <c r="I15" s="3903" t="s">
        <v>4242</v>
      </c>
      <c r="J15" s="3904"/>
      <c r="K15" s="3905"/>
      <c r="L15" s="1324"/>
      <c r="M15" s="1322"/>
      <c r="N15" s="1468"/>
      <c r="O15" s="1469" t="s">
        <v>4253</v>
      </c>
      <c r="P15" s="1388"/>
      <c r="Q15" s="1321"/>
      <c r="R15" s="1470"/>
      <c r="S15" s="1324"/>
      <c r="T15" s="777"/>
      <c r="U15" s="1322"/>
    </row>
    <row r="16" spans="1:21">
      <c r="A16" s="1283"/>
      <c r="B16" s="1284"/>
      <c r="C16" s="1296"/>
      <c r="D16" s="1296"/>
      <c r="E16" s="1326"/>
      <c r="F16" s="1325"/>
      <c r="G16" s="777"/>
      <c r="H16" s="1455"/>
      <c r="I16" s="1456"/>
      <c r="J16" s="777"/>
      <c r="K16" s="1457"/>
      <c r="L16" s="1324"/>
      <c r="M16" s="1326"/>
      <c r="N16" s="1325"/>
      <c r="O16" s="777" t="s">
        <v>4254</v>
      </c>
      <c r="P16" s="271"/>
      <c r="Q16" s="1471"/>
      <c r="R16" s="1284"/>
      <c r="S16" s="1324"/>
      <c r="T16" s="777"/>
      <c r="U16" s="1326"/>
    </row>
    <row r="17" spans="1:21">
      <c r="A17" s="1283"/>
      <c r="B17" s="1284"/>
      <c r="C17" s="1296"/>
      <c r="D17" s="1296"/>
      <c r="E17" s="1326"/>
      <c r="F17" s="1283"/>
      <c r="G17" s="1471"/>
      <c r="H17" s="271"/>
      <c r="I17" s="1296"/>
      <c r="J17" s="1296"/>
      <c r="K17" s="1389"/>
      <c r="L17" s="1324"/>
      <c r="M17" s="1326"/>
      <c r="N17" s="1283"/>
      <c r="O17" s="1471" t="s">
        <v>4255</v>
      </c>
      <c r="P17" s="271"/>
      <c r="Q17" s="1296"/>
      <c r="R17" s="1389"/>
      <c r="S17" s="1324"/>
      <c r="T17" s="777"/>
      <c r="U17" s="1326"/>
    </row>
    <row r="18" spans="1:21">
      <c r="A18" s="1283"/>
      <c r="B18" s="1284"/>
      <c r="C18" s="1296"/>
      <c r="D18" s="1296"/>
      <c r="E18" s="1326"/>
      <c r="F18" s="1325"/>
      <c r="G18" s="777"/>
      <c r="H18" s="1284"/>
      <c r="I18" s="1389"/>
      <c r="J18" s="1389"/>
      <c r="K18" s="1389"/>
      <c r="L18" s="1324"/>
      <c r="M18" s="1326"/>
      <c r="N18" s="1325" t="s">
        <v>4256</v>
      </c>
      <c r="O18" s="777" t="s">
        <v>4257</v>
      </c>
      <c r="P18" s="1284" t="s">
        <v>4258</v>
      </c>
      <c r="Q18" s="1296"/>
      <c r="R18" s="1389"/>
      <c r="S18" s="1324"/>
      <c r="T18" s="777"/>
      <c r="U18" s="1326"/>
    </row>
    <row r="19" spans="1:21">
      <c r="A19" s="1283"/>
      <c r="B19" s="1284"/>
      <c r="C19" s="1296" t="s">
        <v>4404</v>
      </c>
      <c r="D19" s="1296"/>
      <c r="E19" s="1326"/>
      <c r="F19" s="1325"/>
      <c r="G19" s="777"/>
      <c r="H19" s="1284"/>
      <c r="I19" s="1389"/>
      <c r="J19" s="1389"/>
      <c r="K19" s="1389"/>
      <c r="L19" s="1324" t="s">
        <v>4240</v>
      </c>
      <c r="M19" s="1323" t="s">
        <v>4243</v>
      </c>
      <c r="N19" s="1325" t="s">
        <v>4244</v>
      </c>
      <c r="O19" s="777" t="s">
        <v>4259</v>
      </c>
      <c r="P19" s="1284" t="s">
        <v>4259</v>
      </c>
      <c r="Q19" s="1324" t="s">
        <v>4260</v>
      </c>
      <c r="R19" s="1472" t="s">
        <v>2228</v>
      </c>
      <c r="S19" s="1324" t="s">
        <v>1358</v>
      </c>
      <c r="T19" s="777" t="s">
        <v>1359</v>
      </c>
      <c r="U19" s="1326"/>
    </row>
    <row r="20" spans="1:21">
      <c r="A20" s="1283" t="s">
        <v>1714</v>
      </c>
      <c r="B20" s="1284" t="s">
        <v>4238</v>
      </c>
      <c r="C20" s="1296" t="s">
        <v>3585</v>
      </c>
      <c r="D20" s="1296" t="s">
        <v>4239</v>
      </c>
      <c r="E20" s="1323" t="s">
        <v>4240</v>
      </c>
      <c r="F20" s="1325" t="s">
        <v>2228</v>
      </c>
      <c r="G20" s="777" t="s">
        <v>1358</v>
      </c>
      <c r="H20" s="1284" t="s">
        <v>1359</v>
      </c>
      <c r="I20" s="1389" t="s">
        <v>2228</v>
      </c>
      <c r="J20" s="1389" t="s">
        <v>1358</v>
      </c>
      <c r="K20" s="1389" t="s">
        <v>1359</v>
      </c>
      <c r="L20" s="1324" t="s">
        <v>3590</v>
      </c>
      <c r="M20" s="1323" t="s">
        <v>4244</v>
      </c>
      <c r="N20" s="1325" t="s">
        <v>4261</v>
      </c>
      <c r="O20" s="777" t="s">
        <v>4262</v>
      </c>
      <c r="P20" s="1284" t="s">
        <v>4262</v>
      </c>
      <c r="Q20" s="1471" t="s">
        <v>1154</v>
      </c>
      <c r="R20" s="1284" t="s">
        <v>4263</v>
      </c>
      <c r="S20" s="1324" t="s">
        <v>4263</v>
      </c>
      <c r="T20" s="777" t="s">
        <v>4263</v>
      </c>
      <c r="U20" s="1326"/>
    </row>
    <row r="21" spans="1:21">
      <c r="A21" s="1473" t="s">
        <v>1717</v>
      </c>
      <c r="B21" s="1284" t="s">
        <v>3005</v>
      </c>
      <c r="C21" s="1327" t="s">
        <v>3006</v>
      </c>
      <c r="D21" s="1296" t="s">
        <v>3007</v>
      </c>
      <c r="E21" s="2406" t="s">
        <v>3008</v>
      </c>
      <c r="F21" s="1283" t="s">
        <v>2334</v>
      </c>
      <c r="G21" s="271" t="s">
        <v>2335</v>
      </c>
      <c r="H21" s="1329" t="s">
        <v>2336</v>
      </c>
      <c r="I21" s="1329" t="s">
        <v>2337</v>
      </c>
      <c r="J21" s="1329" t="s">
        <v>2338</v>
      </c>
      <c r="K21" s="1458" t="s">
        <v>2339</v>
      </c>
      <c r="L21" s="1330" t="s">
        <v>2340</v>
      </c>
      <c r="M21" s="2406" t="s">
        <v>2341</v>
      </c>
      <c r="N21" s="1283" t="s">
        <v>181</v>
      </c>
      <c r="O21" s="271" t="s">
        <v>182</v>
      </c>
      <c r="P21" s="1329" t="s">
        <v>183</v>
      </c>
      <c r="Q21" s="1458" t="s">
        <v>184</v>
      </c>
      <c r="R21" s="1330" t="s">
        <v>1061</v>
      </c>
      <c r="S21" s="1330" t="s">
        <v>4264</v>
      </c>
      <c r="T21" s="611" t="s">
        <v>4265</v>
      </c>
      <c r="U21" s="1331"/>
    </row>
    <row r="22" spans="1:21">
      <c r="A22" s="1332">
        <v>1</v>
      </c>
      <c r="B22" s="1289"/>
      <c r="C22" s="1290"/>
      <c r="D22" s="1297"/>
      <c r="E22" s="1338"/>
      <c r="F22" s="1333"/>
      <c r="G22" s="1334"/>
      <c r="H22" s="1335"/>
      <c r="I22" s="1334"/>
      <c r="J22" s="1459"/>
      <c r="K22" s="1336"/>
      <c r="L22" s="1460"/>
      <c r="M22" s="1338"/>
      <c r="N22" s="1333"/>
      <c r="O22" s="1334"/>
      <c r="P22" s="1335"/>
      <c r="Q22" s="1459" t="s">
        <v>4266</v>
      </c>
      <c r="R22" s="1336"/>
      <c r="S22" s="1460"/>
      <c r="T22" s="1337"/>
      <c r="U22" s="1338">
        <v>1</v>
      </c>
    </row>
    <row r="23" spans="1:21">
      <c r="A23" s="1332">
        <v>2</v>
      </c>
      <c r="B23" s="1289"/>
      <c r="C23" s="1290"/>
      <c r="D23" s="1292"/>
      <c r="E23" s="1342"/>
      <c r="F23" s="1339"/>
      <c r="G23" s="303"/>
      <c r="H23" s="303"/>
      <c r="I23" s="448"/>
      <c r="J23" s="1461"/>
      <c r="K23" s="1340"/>
      <c r="L23" s="1340"/>
      <c r="M23" s="1342"/>
      <c r="N23" s="1339"/>
      <c r="O23" s="303"/>
      <c r="P23" s="303"/>
      <c r="Q23" s="1461" t="s">
        <v>4267</v>
      </c>
      <c r="R23" s="1340"/>
      <c r="S23" s="1340"/>
      <c r="T23" s="1341"/>
      <c r="U23" s="1342">
        <v>2</v>
      </c>
    </row>
    <row r="24" spans="1:21">
      <c r="A24" s="1332">
        <v>3</v>
      </c>
      <c r="B24" s="1289"/>
      <c r="C24" s="1290"/>
      <c r="D24" s="1292"/>
      <c r="E24" s="1342"/>
      <c r="F24" s="1343"/>
      <c r="G24" s="232"/>
      <c r="H24" s="232"/>
      <c r="I24" s="249"/>
      <c r="J24" s="1294"/>
      <c r="K24" s="1344"/>
      <c r="L24" s="1344"/>
      <c r="M24" s="1342"/>
      <c r="N24" s="1343"/>
      <c r="O24" s="232"/>
      <c r="P24" s="232"/>
      <c r="Q24" s="1294" t="s">
        <v>4268</v>
      </c>
      <c r="R24" s="1344"/>
      <c r="S24" s="1344"/>
      <c r="T24" s="1341"/>
      <c r="U24" s="1342">
        <v>3</v>
      </c>
    </row>
    <row r="25" spans="1:21">
      <c r="A25" s="1332">
        <v>4</v>
      </c>
      <c r="B25" s="1289"/>
      <c r="C25" s="1290"/>
      <c r="D25" s="1294"/>
      <c r="E25" s="1342"/>
      <c r="F25" s="1343"/>
      <c r="G25" s="232"/>
      <c r="H25" s="232"/>
      <c r="I25" s="249"/>
      <c r="J25" s="1294"/>
      <c r="K25" s="1344"/>
      <c r="L25" s="1344"/>
      <c r="M25" s="1342"/>
      <c r="N25" s="1343"/>
      <c r="O25" s="232"/>
      <c r="P25" s="232"/>
      <c r="Q25" s="1294" t="s">
        <v>4269</v>
      </c>
      <c r="R25" s="1344"/>
      <c r="S25" s="1344"/>
      <c r="T25" s="1341"/>
      <c r="U25" s="1342">
        <v>4</v>
      </c>
    </row>
    <row r="26" spans="1:21">
      <c r="A26" s="1332">
        <v>5</v>
      </c>
      <c r="B26" s="1289"/>
      <c r="C26" s="1290"/>
      <c r="D26" s="1294"/>
      <c r="E26" s="1342"/>
      <c r="F26" s="1343"/>
      <c r="G26" s="653"/>
      <c r="H26" s="653"/>
      <c r="I26" s="239"/>
      <c r="J26" s="1309"/>
      <c r="K26" s="1345"/>
      <c r="L26" s="1345"/>
      <c r="M26" s="1342"/>
      <c r="N26" s="1343"/>
      <c r="O26" s="653"/>
      <c r="P26" s="653"/>
      <c r="Q26" s="1309" t="s">
        <v>2318</v>
      </c>
      <c r="R26" s="1345"/>
      <c r="S26" s="1345"/>
      <c r="T26" s="1341"/>
      <c r="U26" s="1342">
        <v>5</v>
      </c>
    </row>
    <row r="27" spans="1:21">
      <c r="A27" s="1332">
        <v>6</v>
      </c>
      <c r="B27" s="1289"/>
      <c r="C27" s="1290"/>
      <c r="D27" s="1298"/>
      <c r="E27" s="1342"/>
      <c r="F27" s="1346"/>
      <c r="G27" s="1347"/>
      <c r="H27" s="1347"/>
      <c r="I27" s="1462"/>
      <c r="J27" s="1347"/>
      <c r="K27" s="1348"/>
      <c r="L27" s="1347"/>
      <c r="M27" s="1342"/>
      <c r="N27" s="1346"/>
      <c r="O27" s="1347"/>
      <c r="P27" s="1347"/>
      <c r="Q27" s="1347"/>
      <c r="R27" s="1348"/>
      <c r="S27" s="1347"/>
      <c r="T27" s="1341"/>
      <c r="U27" s="1342">
        <v>6</v>
      </c>
    </row>
    <row r="28" spans="1:21">
      <c r="A28" s="1332">
        <v>7</v>
      </c>
      <c r="B28" s="1289"/>
      <c r="C28" s="1290"/>
      <c r="D28" s="1301"/>
      <c r="E28" s="1342"/>
      <c r="F28" s="1349"/>
      <c r="G28" s="1350"/>
      <c r="H28" s="1347"/>
      <c r="I28" s="1463"/>
      <c r="J28" s="1350"/>
      <c r="K28" s="1351"/>
      <c r="L28" s="1350"/>
      <c r="M28" s="1342"/>
      <c r="N28" s="1349"/>
      <c r="O28" s="1350"/>
      <c r="P28" s="1347"/>
      <c r="Q28" s="1350"/>
      <c r="R28" s="1351"/>
      <c r="S28" s="1350"/>
      <c r="T28" s="1341"/>
      <c r="U28" s="1342">
        <v>7</v>
      </c>
    </row>
    <row r="29" spans="1:21">
      <c r="A29" s="1332">
        <v>8</v>
      </c>
      <c r="B29" s="1289"/>
      <c r="C29" s="1290"/>
      <c r="D29" s="1294"/>
      <c r="E29" s="1342"/>
      <c r="F29" s="1343"/>
      <c r="G29" s="450"/>
      <c r="H29" s="450"/>
      <c r="I29" s="451"/>
      <c r="J29" s="1464"/>
      <c r="K29" s="1352"/>
      <c r="L29" s="1352"/>
      <c r="M29" s="1342"/>
      <c r="N29" s="1343"/>
      <c r="O29" s="450"/>
      <c r="P29" s="450"/>
      <c r="Q29" s="1464"/>
      <c r="R29" s="1352"/>
      <c r="S29" s="1352"/>
      <c r="T29" s="1341"/>
      <c r="U29" s="1342">
        <v>8</v>
      </c>
    </row>
    <row r="30" spans="1:21">
      <c r="A30" s="1332">
        <v>9</v>
      </c>
      <c r="B30" s="1289"/>
      <c r="C30" s="1290"/>
      <c r="D30" s="1294"/>
      <c r="E30" s="1342"/>
      <c r="F30" s="1353"/>
      <c r="G30" s="232"/>
      <c r="H30" s="232"/>
      <c r="I30" s="249"/>
      <c r="J30" s="1294"/>
      <c r="K30" s="1344"/>
      <c r="L30" s="1344"/>
      <c r="M30" s="1342"/>
      <c r="N30" s="1353"/>
      <c r="O30" s="232"/>
      <c r="P30" s="232"/>
      <c r="Q30" s="1294"/>
      <c r="R30" s="1344"/>
      <c r="S30" s="1344"/>
      <c r="T30" s="1341"/>
      <c r="U30" s="1342">
        <v>9</v>
      </c>
    </row>
    <row r="31" spans="1:21">
      <c r="A31" s="1332">
        <v>10</v>
      </c>
      <c r="B31" s="1289"/>
      <c r="C31" s="1290"/>
      <c r="D31" s="1294"/>
      <c r="E31" s="1342"/>
      <c r="F31" s="1343"/>
      <c r="G31" s="232"/>
      <c r="H31" s="232"/>
      <c r="I31" s="249"/>
      <c r="J31" s="1294"/>
      <c r="K31" s="1344"/>
      <c r="L31" s="1344"/>
      <c r="M31" s="1342"/>
      <c r="N31" s="1343"/>
      <c r="O31" s="232"/>
      <c r="P31" s="232"/>
      <c r="Q31" s="1294"/>
      <c r="R31" s="1344"/>
      <c r="S31" s="1344"/>
      <c r="T31" s="1341"/>
      <c r="U31" s="1342">
        <v>10</v>
      </c>
    </row>
    <row r="32" spans="1:21">
      <c r="A32" s="1332">
        <v>11</v>
      </c>
      <c r="B32" s="1289"/>
      <c r="C32" s="1290"/>
      <c r="D32" s="1294"/>
      <c r="E32" s="1342"/>
      <c r="F32" s="1343"/>
      <c r="G32" s="232"/>
      <c r="H32" s="232"/>
      <c r="I32" s="249"/>
      <c r="J32" s="1294"/>
      <c r="K32" s="1344"/>
      <c r="L32" s="1344"/>
      <c r="M32" s="1342"/>
      <c r="N32" s="1343"/>
      <c r="O32" s="232"/>
      <c r="P32" s="232"/>
      <c r="Q32" s="1294"/>
      <c r="R32" s="1344"/>
      <c r="S32" s="1344"/>
      <c r="T32" s="1341"/>
      <c r="U32" s="1342">
        <v>11</v>
      </c>
    </row>
    <row r="33" spans="1:21">
      <c r="A33" s="1332">
        <v>12</v>
      </c>
      <c r="B33" s="1289"/>
      <c r="C33" s="1290"/>
      <c r="D33" s="1294"/>
      <c r="E33" s="1342"/>
      <c r="F33" s="1343"/>
      <c r="G33" s="232"/>
      <c r="H33" s="232"/>
      <c r="I33" s="249"/>
      <c r="J33" s="1294"/>
      <c r="K33" s="1344"/>
      <c r="L33" s="1344"/>
      <c r="M33" s="1342"/>
      <c r="N33" s="1343"/>
      <c r="O33" s="232"/>
      <c r="P33" s="232"/>
      <c r="Q33" s="1294"/>
      <c r="R33" s="1344"/>
      <c r="S33" s="1344"/>
      <c r="T33" s="1341"/>
      <c r="U33" s="1342">
        <v>12</v>
      </c>
    </row>
    <row r="34" spans="1:21">
      <c r="A34" s="1332">
        <v>13</v>
      </c>
      <c r="B34" s="1289"/>
      <c r="C34" s="1290"/>
      <c r="D34" s="1294"/>
      <c r="E34" s="1342"/>
      <c r="F34" s="1343"/>
      <c r="G34" s="232"/>
      <c r="H34" s="232"/>
      <c r="I34" s="249"/>
      <c r="J34" s="1294"/>
      <c r="K34" s="1344"/>
      <c r="L34" s="1344"/>
      <c r="M34" s="1342"/>
      <c r="N34" s="1343"/>
      <c r="O34" s="232"/>
      <c r="P34" s="232"/>
      <c r="Q34" s="1294"/>
      <c r="R34" s="1344"/>
      <c r="S34" s="1344"/>
      <c r="T34" s="1341"/>
      <c r="U34" s="1342">
        <v>13</v>
      </c>
    </row>
    <row r="35" spans="1:21">
      <c r="A35" s="1332">
        <v>14</v>
      </c>
      <c r="B35" s="1289"/>
      <c r="C35" s="1290"/>
      <c r="D35" s="1294"/>
      <c r="E35" s="1342"/>
      <c r="F35" s="1343"/>
      <c r="G35" s="232"/>
      <c r="H35" s="232"/>
      <c r="I35" s="249"/>
      <c r="J35" s="1294"/>
      <c r="K35" s="1344"/>
      <c r="L35" s="1344"/>
      <c r="M35" s="1342"/>
      <c r="N35" s="1343"/>
      <c r="O35" s="232"/>
      <c r="P35" s="232"/>
      <c r="Q35" s="1294"/>
      <c r="R35" s="1344"/>
      <c r="S35" s="1344"/>
      <c r="T35" s="1341"/>
      <c r="U35" s="1342">
        <v>14</v>
      </c>
    </row>
    <row r="36" spans="1:21">
      <c r="A36" s="1332">
        <v>15</v>
      </c>
      <c r="B36" s="1289"/>
      <c r="C36" s="1290"/>
      <c r="D36" s="1294"/>
      <c r="E36" s="1342"/>
      <c r="F36" s="1343"/>
      <c r="G36" s="653"/>
      <c r="H36" s="653"/>
      <c r="I36" s="239"/>
      <c r="J36" s="1309"/>
      <c r="K36" s="1344"/>
      <c r="L36" s="1344"/>
      <c r="M36" s="1342"/>
      <c r="N36" s="1343"/>
      <c r="O36" s="653"/>
      <c r="P36" s="653"/>
      <c r="Q36" s="1309"/>
      <c r="R36" s="1344"/>
      <c r="S36" s="1344"/>
      <c r="T36" s="1341"/>
      <c r="U36" s="1342">
        <v>15</v>
      </c>
    </row>
    <row r="37" spans="1:21">
      <c r="A37" s="1332">
        <v>16</v>
      </c>
      <c r="B37" s="1289"/>
      <c r="C37" s="1290"/>
      <c r="D37" s="1304"/>
      <c r="E37" s="1342"/>
      <c r="F37" s="1354"/>
      <c r="G37" s="1347"/>
      <c r="H37" s="1348"/>
      <c r="I37" s="1465"/>
      <c r="J37" s="1347"/>
      <c r="K37" s="1355"/>
      <c r="L37" s="1355"/>
      <c r="M37" s="1342"/>
      <c r="N37" s="1354"/>
      <c r="O37" s="1347"/>
      <c r="P37" s="1348"/>
      <c r="Q37" s="1347"/>
      <c r="R37" s="1355"/>
      <c r="S37" s="1355"/>
      <c r="T37" s="1341"/>
      <c r="U37" s="1342">
        <v>16</v>
      </c>
    </row>
    <row r="38" spans="1:21">
      <c r="A38" s="1332">
        <v>17</v>
      </c>
      <c r="B38" s="1289"/>
      <c r="C38" s="1290"/>
      <c r="D38" s="1304"/>
      <c r="E38" s="1342"/>
      <c r="F38" s="1356"/>
      <c r="G38" s="1357"/>
      <c r="H38" s="1357"/>
      <c r="I38" s="1300"/>
      <c r="J38" s="1301"/>
      <c r="K38" s="1355"/>
      <c r="L38" s="1355"/>
      <c r="M38" s="1342"/>
      <c r="N38" s="1356"/>
      <c r="O38" s="1357"/>
      <c r="P38" s="1357"/>
      <c r="Q38" s="1301"/>
      <c r="R38" s="1355"/>
      <c r="S38" s="1355"/>
      <c r="T38" s="1341"/>
      <c r="U38" s="1342">
        <v>17</v>
      </c>
    </row>
    <row r="39" spans="1:21">
      <c r="A39" s="1332">
        <v>18</v>
      </c>
      <c r="B39" s="1289"/>
      <c r="C39" s="1290"/>
      <c r="D39" s="1294"/>
      <c r="E39" s="1342"/>
      <c r="F39" s="1343"/>
      <c r="G39" s="232"/>
      <c r="H39" s="232"/>
      <c r="I39" s="249"/>
      <c r="J39" s="1294"/>
      <c r="K39" s="1344"/>
      <c r="L39" s="1344"/>
      <c r="M39" s="1342"/>
      <c r="N39" s="1343"/>
      <c r="O39" s="232"/>
      <c r="P39" s="232"/>
      <c r="Q39" s="1294"/>
      <c r="R39" s="1344"/>
      <c r="S39" s="1344"/>
      <c r="T39" s="1341"/>
      <c r="U39" s="1342">
        <v>18</v>
      </c>
    </row>
    <row r="40" spans="1:21">
      <c r="A40" s="1332">
        <v>19</v>
      </c>
      <c r="B40" s="1289"/>
      <c r="C40" s="1290"/>
      <c r="D40" s="1294"/>
      <c r="E40" s="1342"/>
      <c r="F40" s="1343"/>
      <c r="G40" s="232"/>
      <c r="H40" s="232"/>
      <c r="I40" s="249"/>
      <c r="J40" s="1294"/>
      <c r="K40" s="1344"/>
      <c r="L40" s="1344"/>
      <c r="M40" s="1342"/>
      <c r="N40" s="1343"/>
      <c r="O40" s="232"/>
      <c r="P40" s="232"/>
      <c r="Q40" s="1294"/>
      <c r="R40" s="1344"/>
      <c r="S40" s="1345"/>
      <c r="T40" s="1341"/>
      <c r="U40" s="1342">
        <v>19</v>
      </c>
    </row>
    <row r="41" spans="1:21">
      <c r="A41" s="1332">
        <v>20</v>
      </c>
      <c r="B41" s="1289"/>
      <c r="C41" s="1290"/>
      <c r="D41" s="1294"/>
      <c r="E41" s="1342"/>
      <c r="F41" s="1343"/>
      <c r="G41" s="232"/>
      <c r="H41" s="232"/>
      <c r="I41" s="249"/>
      <c r="J41" s="1294"/>
      <c r="K41" s="1344"/>
      <c r="L41" s="1344"/>
      <c r="M41" s="1342"/>
      <c r="N41" s="1343"/>
      <c r="O41" s="232"/>
      <c r="P41" s="232"/>
      <c r="Q41" s="1294"/>
      <c r="R41" s="1344"/>
      <c r="S41" s="3108"/>
      <c r="T41" s="1341"/>
      <c r="U41" s="1342">
        <v>20</v>
      </c>
    </row>
    <row r="42" spans="1:21">
      <c r="A42" s="1332">
        <v>21</v>
      </c>
      <c r="B42" s="1289"/>
      <c r="C42" s="1290"/>
      <c r="D42" s="1294"/>
      <c r="E42" s="1342"/>
      <c r="F42" s="1343"/>
      <c r="G42" s="232"/>
      <c r="H42" s="232"/>
      <c r="I42" s="249"/>
      <c r="J42" s="1294"/>
      <c r="K42" s="1344"/>
      <c r="L42" s="1344"/>
      <c r="M42" s="1342"/>
      <c r="N42" s="1343"/>
      <c r="O42" s="232"/>
      <c r="P42" s="232"/>
      <c r="Q42" s="1294"/>
      <c r="R42" s="1344"/>
      <c r="S42" s="1344"/>
      <c r="T42" s="1341"/>
      <c r="U42" s="1342">
        <v>21</v>
      </c>
    </row>
    <row r="43" spans="1:21">
      <c r="A43" s="1332">
        <v>22</v>
      </c>
      <c r="B43" s="1289"/>
      <c r="C43" s="1290"/>
      <c r="D43" s="1294"/>
      <c r="E43" s="1342"/>
      <c r="F43" s="1343"/>
      <c r="G43" s="232"/>
      <c r="H43" s="232"/>
      <c r="I43" s="249"/>
      <c r="J43" s="1294"/>
      <c r="K43" s="1344"/>
      <c r="L43" s="1344"/>
      <c r="M43" s="1342"/>
      <c r="N43" s="1343"/>
      <c r="O43" s="232"/>
      <c r="P43" s="232"/>
      <c r="Q43" s="1294"/>
      <c r="R43" s="1344"/>
      <c r="S43" s="1344"/>
      <c r="T43" s="1341"/>
      <c r="U43" s="1342">
        <v>22</v>
      </c>
    </row>
    <row r="44" spans="1:21">
      <c r="A44" s="1332">
        <v>23</v>
      </c>
      <c r="B44" s="1289"/>
      <c r="C44" s="1290"/>
      <c r="D44" s="1294"/>
      <c r="E44" s="1342"/>
      <c r="F44" s="1343"/>
      <c r="G44" s="232"/>
      <c r="H44" s="232"/>
      <c r="I44" s="249"/>
      <c r="J44" s="1294"/>
      <c r="K44" s="1344"/>
      <c r="L44" s="1344"/>
      <c r="M44" s="1342"/>
      <c r="N44" s="1343"/>
      <c r="O44" s="232"/>
      <c r="P44" s="232"/>
      <c r="Q44" s="1294"/>
      <c r="R44" s="1344"/>
      <c r="S44" s="1344"/>
      <c r="T44" s="1341"/>
      <c r="U44" s="1342">
        <v>23</v>
      </c>
    </row>
    <row r="45" spans="1:21">
      <c r="A45" s="1332">
        <v>24</v>
      </c>
      <c r="B45" s="1289"/>
      <c r="C45" s="1290"/>
      <c r="D45" s="1304"/>
      <c r="E45" s="1342"/>
      <c r="F45" s="1358"/>
      <c r="G45" s="1298"/>
      <c r="H45" s="1355"/>
      <c r="I45" s="1303"/>
      <c r="J45" s="1304"/>
      <c r="K45" s="1355"/>
      <c r="L45" s="1355"/>
      <c r="M45" s="1342"/>
      <c r="N45" s="1358"/>
      <c r="O45" s="1298"/>
      <c r="P45" s="1355"/>
      <c r="Q45" s="1304"/>
      <c r="R45" s="1355"/>
      <c r="S45" s="1355"/>
      <c r="T45" s="1341"/>
      <c r="U45" s="1342">
        <v>24</v>
      </c>
    </row>
    <row r="46" spans="1:21">
      <c r="A46" s="1332">
        <v>25</v>
      </c>
      <c r="B46" s="1289"/>
      <c r="C46" s="1290"/>
      <c r="D46" s="1294"/>
      <c r="E46" s="1342"/>
      <c r="F46" s="1343"/>
      <c r="G46" s="450"/>
      <c r="H46" s="232"/>
      <c r="I46" s="249"/>
      <c r="J46" s="1294"/>
      <c r="K46" s="1344"/>
      <c r="L46" s="1344"/>
      <c r="M46" s="1342"/>
      <c r="N46" s="1343"/>
      <c r="O46" s="450"/>
      <c r="P46" s="232"/>
      <c r="Q46" s="1294"/>
      <c r="R46" s="1344"/>
      <c r="S46" s="1344"/>
      <c r="T46" s="1341"/>
      <c r="U46" s="1342">
        <v>25</v>
      </c>
    </row>
    <row r="47" spans="1:21">
      <c r="A47" s="1332">
        <v>26</v>
      </c>
      <c r="B47" s="1289"/>
      <c r="C47" s="1290"/>
      <c r="D47" s="1294"/>
      <c r="E47" s="1342"/>
      <c r="F47" s="1343"/>
      <c r="G47" s="232"/>
      <c r="H47" s="232"/>
      <c r="I47" s="249"/>
      <c r="J47" s="1294"/>
      <c r="K47" s="1344"/>
      <c r="L47" s="1344"/>
      <c r="M47" s="1342"/>
      <c r="N47" s="1343"/>
      <c r="O47" s="232"/>
      <c r="P47" s="232"/>
      <c r="Q47" s="1294"/>
      <c r="R47" s="1344"/>
      <c r="S47" s="1344"/>
      <c r="T47" s="1341"/>
      <c r="U47" s="1342">
        <v>26</v>
      </c>
    </row>
    <row r="48" spans="1:21">
      <c r="A48" s="1332">
        <v>27</v>
      </c>
      <c r="B48" s="1289"/>
      <c r="C48" s="1290"/>
      <c r="D48" s="1294"/>
      <c r="E48" s="1342"/>
      <c r="F48" s="1343"/>
      <c r="G48" s="232"/>
      <c r="H48" s="232"/>
      <c r="I48" s="249"/>
      <c r="J48" s="1294"/>
      <c r="K48" s="1344"/>
      <c r="L48" s="1344"/>
      <c r="M48" s="1342"/>
      <c r="N48" s="1343"/>
      <c r="O48" s="232"/>
      <c r="P48" s="232"/>
      <c r="Q48" s="1294"/>
      <c r="R48" s="1344"/>
      <c r="S48" s="1344"/>
      <c r="T48" s="1341"/>
      <c r="U48" s="1342">
        <v>27</v>
      </c>
    </row>
    <row r="49" spans="1:21">
      <c r="A49" s="1332">
        <v>28</v>
      </c>
      <c r="B49" s="1289"/>
      <c r="C49" s="1290"/>
      <c r="D49" s="1294"/>
      <c r="E49" s="1342"/>
      <c r="F49" s="1343"/>
      <c r="G49" s="232"/>
      <c r="H49" s="232"/>
      <c r="I49" s="249"/>
      <c r="J49" s="1294"/>
      <c r="K49" s="1344"/>
      <c r="L49" s="1344"/>
      <c r="M49" s="1342"/>
      <c r="N49" s="1343"/>
      <c r="O49" s="232"/>
      <c r="P49" s="232"/>
      <c r="Q49" s="1294"/>
      <c r="R49" s="1344"/>
      <c r="S49" s="1344"/>
      <c r="T49" s="1341"/>
      <c r="U49" s="1342">
        <v>28</v>
      </c>
    </row>
    <row r="50" spans="1:21">
      <c r="A50" s="1332">
        <v>29</v>
      </c>
      <c r="B50" s="1289"/>
      <c r="C50" s="1290"/>
      <c r="D50" s="1294"/>
      <c r="E50" s="1342"/>
      <c r="F50" s="1343"/>
      <c r="G50" s="232"/>
      <c r="H50" s="232"/>
      <c r="I50" s="249"/>
      <c r="J50" s="1294"/>
      <c r="K50" s="1344"/>
      <c r="L50" s="1344"/>
      <c r="M50" s="1342"/>
      <c r="N50" s="1343"/>
      <c r="O50" s="232"/>
      <c r="P50" s="232"/>
      <c r="Q50" s="1294"/>
      <c r="R50" s="1344"/>
      <c r="S50" s="1344"/>
      <c r="T50" s="1341"/>
      <c r="U50" s="1342">
        <v>29</v>
      </c>
    </row>
    <row r="51" spans="1:21">
      <c r="A51" s="1332">
        <v>30</v>
      </c>
      <c r="B51" s="1289"/>
      <c r="C51" s="1290"/>
      <c r="D51" s="1294"/>
      <c r="E51" s="1342"/>
      <c r="F51" s="1343"/>
      <c r="G51" s="232"/>
      <c r="H51" s="232"/>
      <c r="I51" s="249"/>
      <c r="J51" s="1294"/>
      <c r="K51" s="1344"/>
      <c r="L51" s="1344"/>
      <c r="M51" s="1342"/>
      <c r="N51" s="1343"/>
      <c r="O51" s="232"/>
      <c r="P51" s="232"/>
      <c r="Q51" s="1294"/>
      <c r="R51" s="1344"/>
      <c r="S51" s="1344"/>
      <c r="T51" s="1341"/>
      <c r="U51" s="1342">
        <v>30</v>
      </c>
    </row>
    <row r="52" spans="1:21">
      <c r="A52" s="1332">
        <v>31</v>
      </c>
      <c r="B52" s="1289"/>
      <c r="C52" s="1290"/>
      <c r="D52" s="1294"/>
      <c r="E52" s="1342"/>
      <c r="F52" s="1343"/>
      <c r="G52" s="232"/>
      <c r="H52" s="232"/>
      <c r="I52" s="249"/>
      <c r="J52" s="1294"/>
      <c r="K52" s="1344"/>
      <c r="L52" s="1344"/>
      <c r="M52" s="1342"/>
      <c r="N52" s="1343"/>
      <c r="O52" s="232"/>
      <c r="P52" s="232"/>
      <c r="Q52" s="1294"/>
      <c r="R52" s="1344"/>
      <c r="S52" s="1344"/>
      <c r="T52" s="1341"/>
      <c r="U52" s="1342">
        <v>31</v>
      </c>
    </row>
    <row r="53" spans="1:21">
      <c r="A53" s="1332">
        <v>32</v>
      </c>
      <c r="B53" s="1289"/>
      <c r="C53" s="1290"/>
      <c r="D53" s="1294"/>
      <c r="E53" s="1342"/>
      <c r="F53" s="1343"/>
      <c r="G53" s="232"/>
      <c r="H53" s="232"/>
      <c r="I53" s="249"/>
      <c r="J53" s="1294"/>
      <c r="K53" s="1344"/>
      <c r="L53" s="1344"/>
      <c r="M53" s="1342"/>
      <c r="N53" s="1343"/>
      <c r="O53" s="232"/>
      <c r="P53" s="232"/>
      <c r="Q53" s="1294"/>
      <c r="R53" s="1344"/>
      <c r="S53" s="1344"/>
      <c r="T53" s="1341"/>
      <c r="U53" s="1342">
        <v>32</v>
      </c>
    </row>
    <row r="54" spans="1:21">
      <c r="A54" s="1332">
        <v>33</v>
      </c>
      <c r="B54" s="1289"/>
      <c r="C54" s="1290"/>
      <c r="D54" s="1304"/>
      <c r="E54" s="1342"/>
      <c r="F54" s="1358"/>
      <c r="G54" s="1304"/>
      <c r="H54" s="1355"/>
      <c r="I54" s="1303"/>
      <c r="J54" s="1304"/>
      <c r="K54" s="1355"/>
      <c r="L54" s="1355"/>
      <c r="M54" s="1342"/>
      <c r="N54" s="1358"/>
      <c r="O54" s="1304"/>
      <c r="P54" s="1355"/>
      <c r="Q54" s="1304"/>
      <c r="R54" s="1355"/>
      <c r="S54" s="1355"/>
      <c r="T54" s="1341"/>
      <c r="U54" s="1342">
        <v>33</v>
      </c>
    </row>
    <row r="55" spans="1:21">
      <c r="A55" s="1332">
        <v>34</v>
      </c>
      <c r="B55" s="1289"/>
      <c r="C55" s="1290"/>
      <c r="D55" s="1294"/>
      <c r="E55" s="1342"/>
      <c r="F55" s="1343"/>
      <c r="G55" s="232"/>
      <c r="H55" s="232"/>
      <c r="I55" s="249"/>
      <c r="J55" s="1294"/>
      <c r="K55" s="1344"/>
      <c r="L55" s="1344"/>
      <c r="M55" s="1342"/>
      <c r="N55" s="1343"/>
      <c r="O55" s="232"/>
      <c r="P55" s="232"/>
      <c r="Q55" s="1294"/>
      <c r="R55" s="1344"/>
      <c r="S55" s="1344"/>
      <c r="T55" s="1341"/>
      <c r="U55" s="1342">
        <v>34</v>
      </c>
    </row>
    <row r="56" spans="1:21">
      <c r="A56" s="1332">
        <v>35</v>
      </c>
      <c r="B56" s="1289"/>
      <c r="C56" s="1290"/>
      <c r="D56" s="1294"/>
      <c r="E56" s="1342"/>
      <c r="F56" s="1343"/>
      <c r="G56" s="232"/>
      <c r="H56" s="232"/>
      <c r="I56" s="249"/>
      <c r="J56" s="1294"/>
      <c r="K56" s="1344"/>
      <c r="L56" s="1344"/>
      <c r="M56" s="1342"/>
      <c r="N56" s="1343"/>
      <c r="O56" s="232"/>
      <c r="P56" s="232"/>
      <c r="Q56" s="1294"/>
      <c r="R56" s="1344"/>
      <c r="S56" s="1344"/>
      <c r="T56" s="1341"/>
      <c r="U56" s="1342">
        <v>35</v>
      </c>
    </row>
    <row r="57" spans="1:21">
      <c r="A57" s="1332">
        <v>36</v>
      </c>
      <c r="B57" s="1289"/>
      <c r="C57" s="1290"/>
      <c r="D57" s="1294"/>
      <c r="E57" s="1342"/>
      <c r="F57" s="1343"/>
      <c r="G57" s="232"/>
      <c r="H57" s="232"/>
      <c r="I57" s="249"/>
      <c r="J57" s="1294"/>
      <c r="K57" s="1344"/>
      <c r="L57" s="1344"/>
      <c r="M57" s="1342"/>
      <c r="N57" s="1343"/>
      <c r="O57" s="232"/>
      <c r="P57" s="232"/>
      <c r="Q57" s="1294"/>
      <c r="R57" s="1344"/>
      <c r="S57" s="1344"/>
      <c r="T57" s="1341"/>
      <c r="U57" s="1342">
        <v>36</v>
      </c>
    </row>
    <row r="58" spans="1:21">
      <c r="A58" s="1332">
        <v>37</v>
      </c>
      <c r="B58" s="1289"/>
      <c r="C58" s="1290"/>
      <c r="D58" s="1294"/>
      <c r="E58" s="1342"/>
      <c r="F58" s="1343"/>
      <c r="G58" s="232"/>
      <c r="H58" s="232"/>
      <c r="I58" s="249"/>
      <c r="J58" s="1294"/>
      <c r="K58" s="1344"/>
      <c r="L58" s="1344"/>
      <c r="M58" s="1342"/>
      <c r="N58" s="1343"/>
      <c r="O58" s="232"/>
      <c r="P58" s="232"/>
      <c r="Q58" s="1294"/>
      <c r="R58" s="1344"/>
      <c r="S58" s="1344"/>
      <c r="T58" s="1341"/>
      <c r="U58" s="1342">
        <v>37</v>
      </c>
    </row>
    <row r="59" spans="1:21">
      <c r="A59" s="1332">
        <v>38</v>
      </c>
      <c r="B59" s="1289"/>
      <c r="C59" s="1290"/>
      <c r="D59" s="1294"/>
      <c r="E59" s="1342"/>
      <c r="F59" s="1343"/>
      <c r="G59" s="232"/>
      <c r="H59" s="232"/>
      <c r="I59" s="249"/>
      <c r="J59" s="1466"/>
      <c r="K59" s="1344"/>
      <c r="L59" s="1344"/>
      <c r="M59" s="1342"/>
      <c r="N59" s="1343"/>
      <c r="O59" s="232"/>
      <c r="P59" s="232"/>
      <c r="Q59" s="1466"/>
      <c r="R59" s="1344"/>
      <c r="S59" s="1344"/>
      <c r="T59" s="1341"/>
      <c r="U59" s="1342">
        <v>38</v>
      </c>
    </row>
    <row r="60" spans="1:21" ht="15.75" thickBot="1">
      <c r="A60" s="1359">
        <v>39</v>
      </c>
      <c r="B60" s="1311" t="s">
        <v>2319</v>
      </c>
      <c r="C60" s="1312">
        <f>SUM(C22:C59)</f>
        <v>0</v>
      </c>
      <c r="D60" s="1312">
        <f>SUM(D22:D59)</f>
        <v>0</v>
      </c>
      <c r="E60" s="1360">
        <f>SUM(E22:E59)</f>
        <v>0</v>
      </c>
      <c r="F60" s="1467">
        <f t="shared" ref="F60:T60" si="0">SUM(F22:F59)</f>
        <v>0</v>
      </c>
      <c r="G60" s="1312">
        <f t="shared" si="0"/>
        <v>0</v>
      </c>
      <c r="H60" s="1312">
        <f t="shared" si="0"/>
        <v>0</v>
      </c>
      <c r="I60" s="1312">
        <f t="shared" si="0"/>
        <v>0</v>
      </c>
      <c r="J60" s="1312">
        <f t="shared" si="0"/>
        <v>0</v>
      </c>
      <c r="K60" s="1312">
        <f t="shared" si="0"/>
        <v>0</v>
      </c>
      <c r="L60" s="1312">
        <f t="shared" si="0"/>
        <v>0</v>
      </c>
      <c r="M60" s="1360">
        <f t="shared" si="0"/>
        <v>0</v>
      </c>
      <c r="N60" s="1467">
        <f t="shared" si="0"/>
        <v>0</v>
      </c>
      <c r="O60" s="1312">
        <f t="shared" si="0"/>
        <v>0</v>
      </c>
      <c r="P60" s="1312">
        <f t="shared" si="0"/>
        <v>0</v>
      </c>
      <c r="Q60" s="1312" t="s">
        <v>2319</v>
      </c>
      <c r="R60" s="1312">
        <f>SUM(R22:R59)</f>
        <v>0</v>
      </c>
      <c r="S60" s="1312">
        <f t="shared" si="0"/>
        <v>0</v>
      </c>
      <c r="T60" s="1312">
        <f t="shared" si="0"/>
        <v>0</v>
      </c>
      <c r="U60" s="1360">
        <v>39</v>
      </c>
    </row>
    <row r="61" spans="1:21" ht="15.75" thickTop="1">
      <c r="A61" s="771"/>
      <c r="B61" s="771"/>
      <c r="C61" s="771"/>
      <c r="D61" s="931"/>
      <c r="E61" s="931"/>
      <c r="F61" s="931"/>
      <c r="G61" s="931"/>
      <c r="H61" s="931"/>
      <c r="I61" s="931"/>
      <c r="J61" s="931"/>
      <c r="K61" s="931"/>
      <c r="L61" s="931"/>
      <c r="M61" s="17"/>
      <c r="N61" s="17"/>
    </row>
    <row r="62" spans="1:21">
      <c r="A62" s="17" t="s">
        <v>4648</v>
      </c>
      <c r="B62" s="17"/>
      <c r="C62" s="17"/>
      <c r="D62" s="17"/>
      <c r="E62" s="17"/>
      <c r="F62" s="17" t="s">
        <v>4648</v>
      </c>
      <c r="G62" s="17"/>
      <c r="H62" s="17"/>
      <c r="I62" s="17"/>
      <c r="J62" s="17"/>
      <c r="K62" s="17"/>
      <c r="L62" s="17"/>
      <c r="M62" s="17"/>
      <c r="N62" s="17" t="s">
        <v>4648</v>
      </c>
    </row>
    <row r="63" spans="1:21">
      <c r="A63" s="69" t="s">
        <v>4245</v>
      </c>
      <c r="B63" s="69"/>
      <c r="C63" s="69"/>
      <c r="D63" s="69"/>
      <c r="E63" s="69"/>
      <c r="F63" s="69" t="s">
        <v>4246</v>
      </c>
      <c r="G63" s="69"/>
      <c r="H63" s="69"/>
      <c r="I63" s="69"/>
      <c r="J63" s="69"/>
      <c r="K63" s="69"/>
      <c r="L63" s="69"/>
      <c r="M63" s="69"/>
      <c r="N63" s="69" t="s">
        <v>4270</v>
      </c>
      <c r="O63" s="69"/>
      <c r="P63" s="69"/>
      <c r="Q63" s="69"/>
      <c r="R63" s="69"/>
      <c r="S63" s="69"/>
      <c r="T63" s="69"/>
      <c r="U63" s="69"/>
    </row>
    <row r="64" spans="1:21">
      <c r="N64" s="17"/>
    </row>
    <row r="65" spans="13:14">
      <c r="N65" s="771"/>
    </row>
    <row r="66" spans="13:14">
      <c r="N66" s="771"/>
    </row>
    <row r="67" spans="13:14">
      <c r="N67" s="771"/>
    </row>
    <row r="68" spans="13:14">
      <c r="N68" s="771"/>
    </row>
    <row r="69" spans="13:14">
      <c r="N69" s="777"/>
    </row>
    <row r="70" spans="13:14">
      <c r="N70" s="777"/>
    </row>
    <row r="71" spans="13:14">
      <c r="N71" s="777"/>
    </row>
    <row r="72" spans="13:14">
      <c r="N72" s="777"/>
    </row>
    <row r="73" spans="13:14">
      <c r="N73" s="777"/>
    </row>
    <row r="74" spans="13:14">
      <c r="N74" s="777"/>
    </row>
    <row r="75" spans="13:14">
      <c r="M75" s="772"/>
      <c r="N75" s="777"/>
    </row>
    <row r="76" spans="13:14">
      <c r="N76" s="777"/>
    </row>
    <row r="77" spans="13:14">
      <c r="N77" s="777"/>
    </row>
    <row r="78" spans="13:14">
      <c r="N78" s="777"/>
    </row>
    <row r="79" spans="13:14">
      <c r="N79" s="777"/>
    </row>
    <row r="80" spans="13:14">
      <c r="N80" s="777"/>
    </row>
    <row r="81" spans="14:14">
      <c r="N81" s="777"/>
    </row>
    <row r="82" spans="14:14">
      <c r="N82" s="777"/>
    </row>
    <row r="83" spans="14:14">
      <c r="N83" s="777"/>
    </row>
    <row r="84" spans="14:14">
      <c r="N84" s="777"/>
    </row>
    <row r="85" spans="14:14">
      <c r="N85" s="777"/>
    </row>
    <row r="86" spans="14:14">
      <c r="N86" s="777"/>
    </row>
    <row r="87" spans="14:14">
      <c r="N87" s="777"/>
    </row>
    <row r="88" spans="14:14">
      <c r="N88" s="777"/>
    </row>
    <row r="89" spans="14:14">
      <c r="N89" s="777"/>
    </row>
    <row r="90" spans="14:14">
      <c r="N90" s="777"/>
    </row>
    <row r="91" spans="14:14">
      <c r="N91" s="777"/>
    </row>
    <row r="92" spans="14:14">
      <c r="N92" s="777"/>
    </row>
    <row r="93" spans="14:14">
      <c r="N93" s="777"/>
    </row>
    <row r="94" spans="14:14">
      <c r="N94" s="777"/>
    </row>
    <row r="95" spans="14:14">
      <c r="N95" s="777"/>
    </row>
    <row r="96" spans="14:14">
      <c r="N96" s="777"/>
    </row>
    <row r="97" spans="14:14">
      <c r="N97" s="777"/>
    </row>
    <row r="98" spans="14:14">
      <c r="N98" s="777"/>
    </row>
    <row r="99" spans="14:14">
      <c r="N99" s="777"/>
    </row>
    <row r="100" spans="14:14">
      <c r="N100" s="777"/>
    </row>
    <row r="101" spans="14:14">
      <c r="N101" s="777"/>
    </row>
    <row r="102" spans="14:14">
      <c r="N102" s="777"/>
    </row>
    <row r="103" spans="14:14">
      <c r="N103" s="777"/>
    </row>
    <row r="104" spans="14:14">
      <c r="N104" s="777"/>
    </row>
    <row r="105" spans="14:14">
      <c r="N105" s="777"/>
    </row>
    <row r="106" spans="14:14">
      <c r="N106" s="777"/>
    </row>
    <row r="107" spans="14:14">
      <c r="N107" s="777"/>
    </row>
    <row r="108" spans="14:14">
      <c r="N108" s="777"/>
    </row>
    <row r="109" spans="14:14">
      <c r="N109" s="777"/>
    </row>
    <row r="110" spans="14:14">
      <c r="N110" s="777"/>
    </row>
    <row r="111" spans="14:14">
      <c r="N111" s="777"/>
    </row>
    <row r="112" spans="14:14">
      <c r="N112" s="777"/>
    </row>
    <row r="113" spans="14:14">
      <c r="N113" s="777"/>
    </row>
    <row r="114" spans="14:14">
      <c r="N114" s="777"/>
    </row>
    <row r="115" spans="14:14">
      <c r="N115" s="777"/>
    </row>
    <row r="116" spans="14:14">
      <c r="N116" s="777"/>
    </row>
    <row r="117" spans="14:14">
      <c r="N117" s="777"/>
    </row>
    <row r="118" spans="14:14">
      <c r="N118" s="777"/>
    </row>
    <row r="119" spans="14:14">
      <c r="N119" s="777"/>
    </row>
    <row r="120" spans="14:14">
      <c r="N120" s="777"/>
    </row>
    <row r="121" spans="14:14">
      <c r="N121" s="771"/>
    </row>
    <row r="122" spans="14:14">
      <c r="N122" s="1361"/>
    </row>
    <row r="123" spans="14:14">
      <c r="N123" s="930"/>
    </row>
    <row r="124" spans="14:14">
      <c r="N124" s="771"/>
    </row>
    <row r="125" spans="14:14">
      <c r="N125" s="771"/>
    </row>
    <row r="126" spans="14:14">
      <c r="N126" s="771"/>
    </row>
    <row r="127" spans="14:14">
      <c r="N127" s="771"/>
    </row>
    <row r="128" spans="14:14">
      <c r="N128" s="771"/>
    </row>
    <row r="129" spans="14:14">
      <c r="N129" s="771"/>
    </row>
    <row r="130" spans="14:14">
      <c r="N130" s="771"/>
    </row>
    <row r="131" spans="14:14">
      <c r="N131" s="771"/>
    </row>
    <row r="132" spans="14:14">
      <c r="N132" s="771"/>
    </row>
    <row r="133" spans="14:14">
      <c r="N133" s="771"/>
    </row>
    <row r="134" spans="14:14">
      <c r="N134" s="771"/>
    </row>
    <row r="135" spans="14:14">
      <c r="N135" s="771"/>
    </row>
    <row r="136" spans="14:14">
      <c r="N136" s="771"/>
    </row>
    <row r="137" spans="14:14">
      <c r="N137" s="771"/>
    </row>
    <row r="138" spans="14:14">
      <c r="N138" s="773"/>
    </row>
    <row r="139" spans="14:14">
      <c r="N139" s="773"/>
    </row>
    <row r="140" spans="14:14">
      <c r="N140" s="773"/>
    </row>
    <row r="141" spans="14:14">
      <c r="N141" s="773"/>
    </row>
    <row r="142" spans="14:14">
      <c r="N142" s="773"/>
    </row>
    <row r="143" spans="14:14">
      <c r="N143" s="773"/>
    </row>
    <row r="144" spans="14:14">
      <c r="N144" s="773"/>
    </row>
    <row r="145" spans="14:14">
      <c r="N145" s="773"/>
    </row>
    <row r="146" spans="14:14">
      <c r="N146" s="773"/>
    </row>
    <row r="147" spans="14:14">
      <c r="N147" s="773"/>
    </row>
    <row r="148" spans="14:14">
      <c r="N148" s="773"/>
    </row>
  </sheetData>
  <mergeCells count="2">
    <mergeCell ref="F15:H15"/>
    <mergeCell ref="I15:K15"/>
  </mergeCells>
  <pageMargins left="0.7" right="0.7" top="0.75" bottom="0.75" header="0.3" footer="0.3"/>
  <pageSetup scale="54" fitToWidth="3" orientation="portrait" r:id="rId1"/>
  <colBreaks count="2" manualBreakCount="2">
    <brk id="5" max="63" man="1"/>
    <brk id="13" max="63"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63"/>
  <sheetViews>
    <sheetView topLeftCell="A13" zoomScale="80" zoomScaleNormal="80" zoomScaleSheetLayoutView="40" workbookViewId="0">
      <selection activeCell="D23" sqref="D23"/>
    </sheetView>
  </sheetViews>
  <sheetFormatPr defaultRowHeight="15"/>
  <cols>
    <col min="1" max="1" width="4.6640625" customWidth="1"/>
    <col min="2" max="2" width="34.33203125" customWidth="1"/>
    <col min="3" max="3" width="20.109375" customWidth="1"/>
    <col min="4" max="4" width="25.88671875" customWidth="1"/>
    <col min="5" max="5" width="18.77734375" customWidth="1"/>
    <col min="6" max="6" width="18.88671875" customWidth="1"/>
    <col min="7" max="7" width="20.44140625" customWidth="1"/>
    <col min="8" max="8" width="20.21875" customWidth="1"/>
    <col min="9" max="9" width="25.109375" customWidth="1"/>
    <col min="10" max="10" width="13.44140625" customWidth="1"/>
    <col min="11" max="11" width="3.44140625" bestFit="1" customWidth="1"/>
  </cols>
  <sheetData>
    <row r="1" spans="1:11" ht="15.75" thickBot="1">
      <c r="A1" s="1315"/>
      <c r="B1" s="1315"/>
      <c r="C1" s="1315"/>
      <c r="D1" s="1315"/>
      <c r="E1" s="1315"/>
      <c r="F1" s="1315"/>
      <c r="G1" s="1315"/>
      <c r="H1" s="1315"/>
      <c r="I1" s="1315"/>
      <c r="J1" s="1315"/>
    </row>
    <row r="2" spans="1:11" ht="15.75" thickTop="1">
      <c r="A2" s="1263" t="s">
        <v>3272</v>
      </c>
      <c r="B2" s="1264"/>
      <c r="C2" s="1265" t="s">
        <v>3273</v>
      </c>
      <c r="D2" s="1266" t="s">
        <v>1787</v>
      </c>
      <c r="E2" s="1268" t="s">
        <v>1788</v>
      </c>
      <c r="F2" s="1263" t="s">
        <v>1785</v>
      </c>
      <c r="G2" s="1265"/>
      <c r="H2" s="1267" t="s">
        <v>3273</v>
      </c>
      <c r="I2" s="1267" t="s">
        <v>1787</v>
      </c>
      <c r="J2" s="91" t="s">
        <v>1788</v>
      </c>
      <c r="K2" s="1268"/>
    </row>
    <row r="3" spans="1:11">
      <c r="A3" s="3109" t="str">
        <f>'Data Sheet'!$C$25</f>
        <v xml:space="preserve">Niagara Mohawk Power Corporation </v>
      </c>
      <c r="B3" s="81"/>
      <c r="C3" s="771" t="s">
        <v>3274</v>
      </c>
      <c r="D3" s="78" t="s">
        <v>3292</v>
      </c>
      <c r="E3" s="1270"/>
      <c r="F3" s="72" t="str">
        <f>'Data Sheet'!$C$25</f>
        <v xml:space="preserve">Niagara Mohawk Power Corporation </v>
      </c>
      <c r="G3" s="771"/>
      <c r="H3" s="91" t="s">
        <v>3274</v>
      </c>
      <c r="I3" s="91" t="s">
        <v>3292</v>
      </c>
      <c r="J3" s="91"/>
      <c r="K3" s="1270"/>
    </row>
    <row r="4" spans="1:11">
      <c r="A4" s="1271" t="s">
        <v>3275</v>
      </c>
      <c r="B4" s="81"/>
      <c r="C4" s="771" t="s">
        <v>3276</v>
      </c>
      <c r="D4" s="93" t="str">
        <f>'Data Sheet'!$C$40</f>
        <v>April 12, 2018</v>
      </c>
      <c r="E4" s="93" t="str">
        <f>'Data Sheet'!$C$38</f>
        <v>December 31, 2017</v>
      </c>
      <c r="F4" s="1271"/>
      <c r="G4" s="77"/>
      <c r="H4" s="93" t="s">
        <v>3276</v>
      </c>
      <c r="I4" s="93" t="str">
        <f>'Data Sheet'!$C$40</f>
        <v>April 12, 2018</v>
      </c>
      <c r="J4" s="93" t="str">
        <f>'Data Sheet'!$C$38</f>
        <v>December 31, 2017</v>
      </c>
      <c r="K4" s="1272"/>
    </row>
    <row r="5" spans="1:11">
      <c r="A5" s="1317" t="s">
        <v>4271</v>
      </c>
      <c r="B5" s="212"/>
      <c r="C5" s="212"/>
      <c r="D5" s="212"/>
      <c r="E5" s="1274"/>
      <c r="F5" s="1317" t="s">
        <v>4272</v>
      </c>
      <c r="G5" s="212"/>
      <c r="H5" s="212"/>
      <c r="I5" s="212"/>
      <c r="J5" s="212"/>
      <c r="K5" s="1274"/>
    </row>
    <row r="6" spans="1:11">
      <c r="A6" s="1269" t="s">
        <v>4273</v>
      </c>
      <c r="B6" s="771"/>
      <c r="C6" s="771"/>
      <c r="D6" s="771"/>
      <c r="E6" s="1270"/>
      <c r="F6" s="1269"/>
      <c r="G6" s="771"/>
      <c r="H6" s="771"/>
      <c r="I6" s="771"/>
      <c r="J6" s="771"/>
      <c r="K6" s="1270"/>
    </row>
    <row r="7" spans="1:11">
      <c r="A7" s="1269" t="s">
        <v>4274</v>
      </c>
      <c r="B7" s="1279"/>
      <c r="C7" s="1279"/>
      <c r="D7" s="1279"/>
      <c r="E7" s="1270"/>
      <c r="F7" s="1269"/>
      <c r="G7" s="1279"/>
      <c r="H7" s="1279"/>
      <c r="I7" s="1279"/>
      <c r="J7" s="1279"/>
      <c r="K7" s="1270"/>
    </row>
    <row r="8" spans="1:11">
      <c r="A8" s="1269" t="s">
        <v>4275</v>
      </c>
      <c r="B8" s="1279"/>
      <c r="C8" s="1279"/>
      <c r="D8" s="1279"/>
      <c r="E8" s="1270"/>
      <c r="F8" s="1451"/>
      <c r="G8" s="1279"/>
      <c r="H8" s="1279"/>
      <c r="I8" s="1279"/>
      <c r="J8" s="1279"/>
      <c r="K8" s="1270"/>
    </row>
    <row r="9" spans="1:11">
      <c r="A9" s="1269" t="s">
        <v>4276</v>
      </c>
      <c r="B9" s="1279"/>
      <c r="C9" s="1279"/>
      <c r="D9" s="1279"/>
      <c r="E9" s="1270"/>
      <c r="F9" s="1451"/>
      <c r="G9" s="1279"/>
      <c r="H9" s="1279"/>
      <c r="I9" s="1279"/>
      <c r="J9" s="1279"/>
      <c r="K9" s="1270"/>
    </row>
    <row r="10" spans="1:11">
      <c r="A10" s="1451" t="s">
        <v>4277</v>
      </c>
      <c r="B10" s="1279"/>
      <c r="C10" s="1279"/>
      <c r="D10" s="1279"/>
      <c r="E10" s="1270"/>
      <c r="F10" s="1269"/>
      <c r="G10" s="1279"/>
      <c r="H10" s="1279"/>
      <c r="I10" s="1279"/>
      <c r="J10" s="1279"/>
      <c r="K10" s="1270"/>
    </row>
    <row r="11" spans="1:11">
      <c r="A11" s="1451" t="s">
        <v>4278</v>
      </c>
      <c r="B11" s="1279"/>
      <c r="C11" s="1279"/>
      <c r="D11" s="1279"/>
      <c r="E11" s="1270"/>
      <c r="F11" s="1451"/>
      <c r="G11" s="1279"/>
      <c r="H11" s="1279"/>
      <c r="I11" s="1279"/>
      <c r="J11" s="1279"/>
      <c r="K11" s="1270"/>
    </row>
    <row r="12" spans="1:11">
      <c r="A12" s="1451" t="s">
        <v>4279</v>
      </c>
      <c r="B12" s="1279"/>
      <c r="C12" s="1279"/>
      <c r="D12" s="1279"/>
      <c r="E12" s="1270"/>
      <c r="F12" s="1451"/>
      <c r="G12" s="1279"/>
      <c r="H12" s="1279"/>
      <c r="I12" s="1279"/>
      <c r="J12" s="1279"/>
      <c r="K12" s="1270"/>
    </row>
    <row r="13" spans="1:11">
      <c r="A13" s="1269" t="s">
        <v>4280</v>
      </c>
      <c r="B13" s="1279"/>
      <c r="C13" s="1279"/>
      <c r="D13" s="1279"/>
      <c r="E13" s="1270"/>
      <c r="F13" s="1451"/>
      <c r="G13" s="1279"/>
      <c r="H13" s="1279"/>
      <c r="I13" s="1279"/>
      <c r="J13" s="1279"/>
      <c r="K13" s="1270"/>
    </row>
    <row r="14" spans="1:11">
      <c r="A14" s="1269" t="s">
        <v>4281</v>
      </c>
      <c r="B14" s="1279"/>
      <c r="C14" s="1279"/>
      <c r="D14" s="1279"/>
      <c r="E14" s="1270"/>
      <c r="F14" s="1451"/>
      <c r="G14" s="1279"/>
      <c r="H14" s="1279"/>
      <c r="I14" s="1279"/>
      <c r="J14" s="1279"/>
      <c r="K14" s="1270"/>
    </row>
    <row r="15" spans="1:11">
      <c r="A15" s="1269"/>
      <c r="B15" s="771"/>
      <c r="C15" s="1318"/>
      <c r="D15" s="1318"/>
      <c r="E15" s="1319"/>
      <c r="F15" s="1271"/>
      <c r="G15" s="77"/>
      <c r="H15" s="77"/>
      <c r="I15" s="1318"/>
      <c r="J15" s="1318"/>
      <c r="K15" s="1319"/>
    </row>
    <row r="16" spans="1:11">
      <c r="A16" s="1452"/>
      <c r="B16" s="1453"/>
      <c r="C16" s="1454"/>
      <c r="D16" s="1454"/>
      <c r="E16" s="2407"/>
      <c r="F16" s="3906" t="s">
        <v>4282</v>
      </c>
      <c r="G16" s="3907"/>
      <c r="H16" s="3907"/>
      <c r="I16" s="3907"/>
      <c r="J16" s="3908"/>
      <c r="K16" s="1322"/>
    </row>
    <row r="17" spans="1:11">
      <c r="A17" s="1283" t="s">
        <v>1714</v>
      </c>
      <c r="B17" s="1284" t="s">
        <v>4238</v>
      </c>
      <c r="C17" s="1296" t="s">
        <v>4404</v>
      </c>
      <c r="D17" s="1296" t="s">
        <v>4239</v>
      </c>
      <c r="E17" s="1323" t="s">
        <v>4283</v>
      </c>
      <c r="F17" s="1283" t="s">
        <v>4284</v>
      </c>
      <c r="G17" s="1474" t="s">
        <v>3606</v>
      </c>
      <c r="H17" s="1455" t="s">
        <v>4285</v>
      </c>
      <c r="I17" s="1456" t="s">
        <v>4286</v>
      </c>
      <c r="J17" s="777" t="s">
        <v>2820</v>
      </c>
      <c r="K17" s="1326"/>
    </row>
    <row r="18" spans="1:11">
      <c r="A18" s="1473" t="s">
        <v>1717</v>
      </c>
      <c r="B18" s="1284" t="s">
        <v>3005</v>
      </c>
      <c r="C18" s="1296" t="s">
        <v>3585</v>
      </c>
      <c r="D18" s="1296" t="s">
        <v>3007</v>
      </c>
      <c r="E18" s="1323" t="s">
        <v>944</v>
      </c>
      <c r="F18" s="1325" t="s">
        <v>4287</v>
      </c>
      <c r="G18" s="1471" t="s">
        <v>2335</v>
      </c>
      <c r="H18" s="271" t="s">
        <v>4288</v>
      </c>
      <c r="I18" s="1296" t="s">
        <v>4256</v>
      </c>
      <c r="J18" s="1296" t="s">
        <v>2338</v>
      </c>
      <c r="K18" s="1326"/>
    </row>
    <row r="19" spans="1:11">
      <c r="A19" s="1473"/>
      <c r="B19" s="1284"/>
      <c r="C19" s="1296" t="s">
        <v>3006</v>
      </c>
      <c r="D19" s="1296"/>
      <c r="E19" s="1323" t="s">
        <v>3008</v>
      </c>
      <c r="F19" s="1325" t="s">
        <v>4289</v>
      </c>
      <c r="G19" s="1471"/>
      <c r="H19" s="1284" t="s">
        <v>2336</v>
      </c>
      <c r="I19" s="1389" t="s">
        <v>4244</v>
      </c>
      <c r="J19" s="1389"/>
      <c r="K19" s="1326"/>
    </row>
    <row r="20" spans="1:11">
      <c r="A20" s="1283"/>
      <c r="B20" s="1284"/>
      <c r="C20" s="1296"/>
      <c r="D20" s="1296"/>
      <c r="E20" s="1326"/>
      <c r="F20" s="1325" t="s">
        <v>2334</v>
      </c>
      <c r="G20" s="777"/>
      <c r="H20" s="1284"/>
      <c r="I20" s="1389" t="s">
        <v>2337</v>
      </c>
      <c r="J20" s="1389"/>
      <c r="K20" s="1326"/>
    </row>
    <row r="21" spans="1:11">
      <c r="A21" s="1473"/>
      <c r="B21" s="1284"/>
      <c r="C21" s="1327"/>
      <c r="D21" s="1296"/>
      <c r="E21" s="1331"/>
      <c r="F21" s="1283"/>
      <c r="G21" s="271"/>
      <c r="H21" s="1329"/>
      <c r="I21" s="1329"/>
      <c r="J21" s="1329"/>
      <c r="K21" s="1331"/>
    </row>
    <row r="22" spans="1:11">
      <c r="A22" s="1332">
        <v>1</v>
      </c>
      <c r="B22" s="1289"/>
      <c r="C22" s="1290"/>
      <c r="D22" s="1297"/>
      <c r="E22" s="1338"/>
      <c r="F22" s="1333"/>
      <c r="G22" s="1334"/>
      <c r="H22" s="1335"/>
      <c r="I22" s="1334"/>
      <c r="J22" s="1459"/>
      <c r="K22" s="1338">
        <v>1</v>
      </c>
    </row>
    <row r="23" spans="1:11">
      <c r="A23" s="1332">
        <v>2</v>
      </c>
      <c r="B23" s="1289"/>
      <c r="C23" s="1290"/>
      <c r="D23" s="1292"/>
      <c r="E23" s="1342"/>
      <c r="F23" s="1339"/>
      <c r="G23" s="303"/>
      <c r="H23" s="303"/>
      <c r="I23" s="448"/>
      <c r="J23" s="1461"/>
      <c r="K23" s="1342">
        <v>2</v>
      </c>
    </row>
    <row r="24" spans="1:11">
      <c r="A24" s="1332">
        <v>3</v>
      </c>
      <c r="B24" s="1289"/>
      <c r="C24" s="1290"/>
      <c r="D24" s="1292"/>
      <c r="E24" s="1342"/>
      <c r="F24" s="1343"/>
      <c r="G24" s="232"/>
      <c r="H24" s="232"/>
      <c r="I24" s="249"/>
      <c r="J24" s="1294"/>
      <c r="K24" s="1342">
        <v>3</v>
      </c>
    </row>
    <row r="25" spans="1:11">
      <c r="A25" s="1332">
        <v>4</v>
      </c>
      <c r="B25" s="1289"/>
      <c r="C25" s="1290"/>
      <c r="D25" s="1294"/>
      <c r="E25" s="1342"/>
      <c r="F25" s="1343"/>
      <c r="G25" s="232"/>
      <c r="H25" s="232"/>
      <c r="I25" s="249"/>
      <c r="J25" s="1294"/>
      <c r="K25" s="1342">
        <v>4</v>
      </c>
    </row>
    <row r="26" spans="1:11">
      <c r="A26" s="1332">
        <v>5</v>
      </c>
      <c r="B26" s="1289"/>
      <c r="C26" s="1290"/>
      <c r="D26" s="1294"/>
      <c r="E26" s="1342"/>
      <c r="F26" s="1343"/>
      <c r="G26" s="653"/>
      <c r="H26" s="653"/>
      <c r="I26" s="239"/>
      <c r="J26" s="1309"/>
      <c r="K26" s="1342">
        <v>5</v>
      </c>
    </row>
    <row r="27" spans="1:11">
      <c r="A27" s="1332">
        <v>6</v>
      </c>
      <c r="B27" s="1289"/>
      <c r="C27" s="1290"/>
      <c r="D27" s="1298"/>
      <c r="E27" s="1342"/>
      <c r="F27" s="1346"/>
      <c r="G27" s="1347"/>
      <c r="H27" s="1347"/>
      <c r="I27" s="1462"/>
      <c r="J27" s="1347"/>
      <c r="K27" s="1342">
        <v>6</v>
      </c>
    </row>
    <row r="28" spans="1:11">
      <c r="A28" s="1332">
        <v>7</v>
      </c>
      <c r="B28" s="1289"/>
      <c r="C28" s="1290"/>
      <c r="D28" s="1301"/>
      <c r="E28" s="1342"/>
      <c r="F28" s="1349"/>
      <c r="G28" s="1350"/>
      <c r="H28" s="1347"/>
      <c r="I28" s="1463"/>
      <c r="J28" s="1350"/>
      <c r="K28" s="1342">
        <v>7</v>
      </c>
    </row>
    <row r="29" spans="1:11">
      <c r="A29" s="1332">
        <v>8</v>
      </c>
      <c r="B29" s="1289"/>
      <c r="C29" s="1290"/>
      <c r="D29" s="1294"/>
      <c r="E29" s="1342"/>
      <c r="F29" s="1343"/>
      <c r="G29" s="450"/>
      <c r="H29" s="450"/>
      <c r="I29" s="451"/>
      <c r="J29" s="1464"/>
      <c r="K29" s="1342">
        <v>8</v>
      </c>
    </row>
    <row r="30" spans="1:11">
      <c r="A30" s="1332">
        <v>9</v>
      </c>
      <c r="B30" s="1289"/>
      <c r="C30" s="1290"/>
      <c r="D30" s="1294"/>
      <c r="E30" s="1342"/>
      <c r="F30" s="1353"/>
      <c r="G30" s="232"/>
      <c r="H30" s="232"/>
      <c r="I30" s="249"/>
      <c r="J30" s="1294"/>
      <c r="K30" s="1342">
        <v>9</v>
      </c>
    </row>
    <row r="31" spans="1:11">
      <c r="A31" s="1332">
        <v>10</v>
      </c>
      <c r="B31" s="1289"/>
      <c r="C31" s="1290"/>
      <c r="D31" s="1294"/>
      <c r="E31" s="1342"/>
      <c r="F31" s="1343"/>
      <c r="G31" s="232"/>
      <c r="H31" s="232"/>
      <c r="I31" s="249"/>
      <c r="J31" s="1294"/>
      <c r="K31" s="1342">
        <v>10</v>
      </c>
    </row>
    <row r="32" spans="1:11">
      <c r="A32" s="1332">
        <v>11</v>
      </c>
      <c r="B32" s="1289"/>
      <c r="C32" s="1290"/>
      <c r="D32" s="1294"/>
      <c r="E32" s="1342"/>
      <c r="F32" s="1343"/>
      <c r="G32" s="232"/>
      <c r="H32" s="232"/>
      <c r="I32" s="249"/>
      <c r="J32" s="1294"/>
      <c r="K32" s="1342">
        <v>11</v>
      </c>
    </row>
    <row r="33" spans="1:11">
      <c r="A33" s="1332">
        <v>12</v>
      </c>
      <c r="B33" s="1289"/>
      <c r="C33" s="1290"/>
      <c r="D33" s="1294"/>
      <c r="E33" s="1342"/>
      <c r="F33" s="1343"/>
      <c r="G33" s="232"/>
      <c r="H33" s="232"/>
      <c r="I33" s="249"/>
      <c r="J33" s="1294"/>
      <c r="K33" s="1342">
        <v>12</v>
      </c>
    </row>
    <row r="34" spans="1:11">
      <c r="A34" s="1332">
        <v>13</v>
      </c>
      <c r="B34" s="1289"/>
      <c r="C34" s="1290"/>
      <c r="D34" s="1294"/>
      <c r="E34" s="1342"/>
      <c r="F34" s="1343"/>
      <c r="G34" s="232"/>
      <c r="H34" s="232"/>
      <c r="I34" s="249"/>
      <c r="J34" s="1294"/>
      <c r="K34" s="1342">
        <v>13</v>
      </c>
    </row>
    <row r="35" spans="1:11">
      <c r="A35" s="1332">
        <v>14</v>
      </c>
      <c r="B35" s="1289"/>
      <c r="C35" s="1290"/>
      <c r="D35" s="1294"/>
      <c r="E35" s="1342"/>
      <c r="F35" s="1343"/>
      <c r="G35" s="232"/>
      <c r="H35" s="232"/>
      <c r="I35" s="249"/>
      <c r="J35" s="1294"/>
      <c r="K35" s="1342">
        <v>14</v>
      </c>
    </row>
    <row r="36" spans="1:11">
      <c r="A36" s="1332">
        <v>15</v>
      </c>
      <c r="B36" s="1289"/>
      <c r="C36" s="1290"/>
      <c r="D36" s="1294"/>
      <c r="E36" s="1342"/>
      <c r="F36" s="1343"/>
      <c r="G36" s="653"/>
      <c r="H36" s="653"/>
      <c r="I36" s="239"/>
      <c r="J36" s="1309"/>
      <c r="K36" s="1342">
        <v>15</v>
      </c>
    </row>
    <row r="37" spans="1:11">
      <c r="A37" s="1332">
        <v>16</v>
      </c>
      <c r="B37" s="1289"/>
      <c r="C37" s="1290"/>
      <c r="D37" s="1304"/>
      <c r="E37" s="1342"/>
      <c r="F37" s="1354"/>
      <c r="G37" s="1347"/>
      <c r="H37" s="1348"/>
      <c r="I37" s="1465"/>
      <c r="J37" s="1347"/>
      <c r="K37" s="1342">
        <v>16</v>
      </c>
    </row>
    <row r="38" spans="1:11">
      <c r="A38" s="1332">
        <v>17</v>
      </c>
      <c r="B38" s="1289"/>
      <c r="C38" s="1290"/>
      <c r="D38" s="1304"/>
      <c r="E38" s="1342"/>
      <c r="F38" s="1356"/>
      <c r="G38" s="1357"/>
      <c r="H38" s="1357"/>
      <c r="I38" s="1300"/>
      <c r="J38" s="1301"/>
      <c r="K38" s="1342">
        <v>17</v>
      </c>
    </row>
    <row r="39" spans="1:11">
      <c r="A39" s="1332">
        <v>18</v>
      </c>
      <c r="B39" s="1289"/>
      <c r="C39" s="1290"/>
      <c r="D39" s="1294"/>
      <c r="E39" s="1342"/>
      <c r="F39" s="1343"/>
      <c r="G39" s="232"/>
      <c r="H39" s="232"/>
      <c r="I39" s="249"/>
      <c r="J39" s="1294"/>
      <c r="K39" s="1342">
        <v>18</v>
      </c>
    </row>
    <row r="40" spans="1:11">
      <c r="A40" s="1332">
        <v>19</v>
      </c>
      <c r="B40" s="1289"/>
      <c r="C40" s="1290"/>
      <c r="D40" s="1294"/>
      <c r="E40" s="1342"/>
      <c r="F40" s="1343"/>
      <c r="G40" s="232"/>
      <c r="H40" s="232"/>
      <c r="I40" s="249"/>
      <c r="J40" s="1294"/>
      <c r="K40" s="1342">
        <v>19</v>
      </c>
    </row>
    <row r="41" spans="1:11">
      <c r="A41" s="1332">
        <v>20</v>
      </c>
      <c r="B41" s="1289"/>
      <c r="C41" s="1290"/>
      <c r="D41" s="1294"/>
      <c r="E41" s="1342"/>
      <c r="F41" s="1343"/>
      <c r="G41" s="232"/>
      <c r="H41" s="232"/>
      <c r="I41" s="249"/>
      <c r="J41" s="1294"/>
      <c r="K41" s="1342">
        <v>20</v>
      </c>
    </row>
    <row r="42" spans="1:11">
      <c r="A42" s="1332">
        <v>21</v>
      </c>
      <c r="B42" s="1289"/>
      <c r="C42" s="1290"/>
      <c r="D42" s="1294"/>
      <c r="E42" s="1342"/>
      <c r="F42" s="1343"/>
      <c r="G42" s="232"/>
      <c r="H42" s="232"/>
      <c r="I42" s="249"/>
      <c r="J42" s="1294"/>
      <c r="K42" s="1342">
        <v>21</v>
      </c>
    </row>
    <row r="43" spans="1:11">
      <c r="A43" s="1332">
        <v>22</v>
      </c>
      <c r="B43" s="1289"/>
      <c r="C43" s="1290"/>
      <c r="D43" s="1294"/>
      <c r="E43" s="1342"/>
      <c r="F43" s="1343"/>
      <c r="G43" s="232"/>
      <c r="H43" s="232"/>
      <c r="I43" s="249"/>
      <c r="J43" s="1294"/>
      <c r="K43" s="1342">
        <v>22</v>
      </c>
    </row>
    <row r="44" spans="1:11">
      <c r="A44" s="1332">
        <v>23</v>
      </c>
      <c r="B44" s="1289"/>
      <c r="C44" s="1290"/>
      <c r="D44" s="1294"/>
      <c r="E44" s="1342"/>
      <c r="F44" s="1343"/>
      <c r="G44" s="232"/>
      <c r="H44" s="232"/>
      <c r="I44" s="249"/>
      <c r="J44" s="1294"/>
      <c r="K44" s="1342">
        <v>23</v>
      </c>
    </row>
    <row r="45" spans="1:11">
      <c r="A45" s="1332">
        <v>24</v>
      </c>
      <c r="B45" s="1289"/>
      <c r="C45" s="1290"/>
      <c r="D45" s="1304"/>
      <c r="E45" s="1342"/>
      <c r="F45" s="1358"/>
      <c r="G45" s="1298"/>
      <c r="H45" s="1355"/>
      <c r="I45" s="1303"/>
      <c r="J45" s="1304"/>
      <c r="K45" s="1342">
        <v>24</v>
      </c>
    </row>
    <row r="46" spans="1:11">
      <c r="A46" s="1332">
        <v>25</v>
      </c>
      <c r="B46" s="1289"/>
      <c r="C46" s="1290"/>
      <c r="D46" s="1294"/>
      <c r="E46" s="1342"/>
      <c r="F46" s="1343"/>
      <c r="G46" s="450"/>
      <c r="H46" s="232"/>
      <c r="I46" s="249"/>
      <c r="J46" s="1294"/>
      <c r="K46" s="1342">
        <v>25</v>
      </c>
    </row>
    <row r="47" spans="1:11">
      <c r="A47" s="1332">
        <v>26</v>
      </c>
      <c r="B47" s="1289"/>
      <c r="C47" s="1290"/>
      <c r="D47" s="1294"/>
      <c r="E47" s="1342"/>
      <c r="F47" s="1343"/>
      <c r="G47" s="232"/>
      <c r="H47" s="232"/>
      <c r="I47" s="249"/>
      <c r="J47" s="1294"/>
      <c r="K47" s="1342">
        <v>26</v>
      </c>
    </row>
    <row r="48" spans="1:11">
      <c r="A48" s="1332">
        <v>27</v>
      </c>
      <c r="B48" s="1289"/>
      <c r="C48" s="1290"/>
      <c r="D48" s="1294"/>
      <c r="E48" s="1342"/>
      <c r="F48" s="1343"/>
      <c r="G48" s="232"/>
      <c r="H48" s="232"/>
      <c r="I48" s="249"/>
      <c r="J48" s="1294"/>
      <c r="K48" s="1342">
        <v>27</v>
      </c>
    </row>
    <row r="49" spans="1:11">
      <c r="A49" s="1332">
        <v>28</v>
      </c>
      <c r="B49" s="1289"/>
      <c r="C49" s="1290"/>
      <c r="D49" s="1294"/>
      <c r="E49" s="1342"/>
      <c r="F49" s="1343"/>
      <c r="G49" s="232"/>
      <c r="H49" s="232"/>
      <c r="I49" s="249"/>
      <c r="J49" s="1294"/>
      <c r="K49" s="1342">
        <v>28</v>
      </c>
    </row>
    <row r="50" spans="1:11">
      <c r="A50" s="1332">
        <v>29</v>
      </c>
      <c r="B50" s="1289"/>
      <c r="C50" s="1290"/>
      <c r="D50" s="1294"/>
      <c r="E50" s="1342"/>
      <c r="F50" s="1343"/>
      <c r="G50" s="232"/>
      <c r="H50" s="232"/>
      <c r="I50" s="249"/>
      <c r="J50" s="1294"/>
      <c r="K50" s="1342">
        <v>29</v>
      </c>
    </row>
    <row r="51" spans="1:11">
      <c r="A51" s="1332">
        <v>30</v>
      </c>
      <c r="B51" s="1289"/>
      <c r="C51" s="1290"/>
      <c r="D51" s="1294"/>
      <c r="E51" s="1342"/>
      <c r="F51" s="1343"/>
      <c r="G51" s="232"/>
      <c r="H51" s="232"/>
      <c r="I51" s="249"/>
      <c r="J51" s="1294"/>
      <c r="K51" s="1342">
        <v>30</v>
      </c>
    </row>
    <row r="52" spans="1:11">
      <c r="A52" s="1332">
        <v>31</v>
      </c>
      <c r="B52" s="1289"/>
      <c r="C52" s="1290"/>
      <c r="D52" s="1294"/>
      <c r="E52" s="1342"/>
      <c r="F52" s="1343"/>
      <c r="G52" s="232"/>
      <c r="H52" s="232"/>
      <c r="I52" s="249"/>
      <c r="J52" s="1294"/>
      <c r="K52" s="1342">
        <v>31</v>
      </c>
    </row>
    <row r="53" spans="1:11">
      <c r="A53" s="1332">
        <v>32</v>
      </c>
      <c r="B53" s="1289"/>
      <c r="C53" s="1290"/>
      <c r="D53" s="1294"/>
      <c r="E53" s="1342"/>
      <c r="F53" s="1343"/>
      <c r="G53" s="232"/>
      <c r="H53" s="232"/>
      <c r="I53" s="249"/>
      <c r="J53" s="1294"/>
      <c r="K53" s="1342">
        <v>32</v>
      </c>
    </row>
    <row r="54" spans="1:11">
      <c r="A54" s="1332">
        <v>33</v>
      </c>
      <c r="B54" s="1289"/>
      <c r="C54" s="1290"/>
      <c r="D54" s="1304"/>
      <c r="E54" s="1342"/>
      <c r="F54" s="1358"/>
      <c r="G54" s="1304"/>
      <c r="H54" s="1355"/>
      <c r="I54" s="1303"/>
      <c r="J54" s="1304"/>
      <c r="K54" s="1342">
        <v>33</v>
      </c>
    </row>
    <row r="55" spans="1:11">
      <c r="A55" s="1332">
        <v>34</v>
      </c>
      <c r="B55" s="1289"/>
      <c r="C55" s="1290"/>
      <c r="D55" s="1294"/>
      <c r="E55" s="1342"/>
      <c r="F55" s="1343"/>
      <c r="G55" s="232"/>
      <c r="H55" s="232"/>
      <c r="I55" s="249"/>
      <c r="J55" s="1294"/>
      <c r="K55" s="1342">
        <v>34</v>
      </c>
    </row>
    <row r="56" spans="1:11">
      <c r="A56" s="1332">
        <v>35</v>
      </c>
      <c r="B56" s="1289"/>
      <c r="C56" s="1290"/>
      <c r="D56" s="1294"/>
      <c r="E56" s="1342"/>
      <c r="F56" s="1343"/>
      <c r="G56" s="232"/>
      <c r="H56" s="232"/>
      <c r="I56" s="249"/>
      <c r="J56" s="1294"/>
      <c r="K56" s="1342">
        <v>35</v>
      </c>
    </row>
    <row r="57" spans="1:11">
      <c r="A57" s="1332">
        <v>36</v>
      </c>
      <c r="B57" s="1289"/>
      <c r="C57" s="1290"/>
      <c r="D57" s="1294"/>
      <c r="E57" s="1342"/>
      <c r="F57" s="1343"/>
      <c r="G57" s="232"/>
      <c r="H57" s="232"/>
      <c r="I57" s="249"/>
      <c r="J57" s="1294"/>
      <c r="K57" s="1342">
        <v>36</v>
      </c>
    </row>
    <row r="58" spans="1:11">
      <c r="A58" s="1332">
        <v>37</v>
      </c>
      <c r="B58" s="1289"/>
      <c r="C58" s="1290"/>
      <c r="D58" s="1294"/>
      <c r="E58" s="1342"/>
      <c r="F58" s="1343"/>
      <c r="G58" s="232"/>
      <c r="H58" s="232"/>
      <c r="I58" s="249"/>
      <c r="J58" s="1294"/>
      <c r="K58" s="1342">
        <v>37</v>
      </c>
    </row>
    <row r="59" spans="1:11">
      <c r="A59" s="1332">
        <v>38</v>
      </c>
      <c r="B59" s="1289"/>
      <c r="C59" s="1290"/>
      <c r="D59" s="1294"/>
      <c r="E59" s="1342"/>
      <c r="F59" s="1343"/>
      <c r="G59" s="232"/>
      <c r="H59" s="232"/>
      <c r="I59" s="249"/>
      <c r="J59" s="1466"/>
      <c r="K59" s="1342">
        <v>38</v>
      </c>
    </row>
    <row r="60" spans="1:11" ht="15.75" thickBot="1">
      <c r="A60" s="1359">
        <v>39</v>
      </c>
      <c r="B60" s="1311" t="s">
        <v>2319</v>
      </c>
      <c r="C60" s="1312">
        <f>SUM(C22:C59)</f>
        <v>0</v>
      </c>
      <c r="D60" s="1312">
        <f t="shared" ref="D60:J60" si="0">SUM(D22:D59)</f>
        <v>0</v>
      </c>
      <c r="E60" s="2408">
        <f t="shared" si="0"/>
        <v>0</v>
      </c>
      <c r="F60" s="1467">
        <f t="shared" si="0"/>
        <v>0</v>
      </c>
      <c r="G60" s="1312">
        <f t="shared" si="0"/>
        <v>0</v>
      </c>
      <c r="H60" s="1312">
        <f t="shared" si="0"/>
        <v>0</v>
      </c>
      <c r="I60" s="1312">
        <f t="shared" si="0"/>
        <v>0</v>
      </c>
      <c r="J60" s="1312">
        <f t="shared" si="0"/>
        <v>0</v>
      </c>
      <c r="K60" s="1360">
        <v>39</v>
      </c>
    </row>
    <row r="61" spans="1:11" ht="15.75" thickTop="1">
      <c r="A61" s="771"/>
      <c r="B61" s="771"/>
      <c r="C61" s="771"/>
      <c r="D61" s="931"/>
      <c r="E61" s="931"/>
      <c r="F61" s="931"/>
      <c r="G61" s="931"/>
      <c r="H61" s="931"/>
      <c r="I61" s="931"/>
      <c r="J61" s="931"/>
    </row>
    <row r="62" spans="1:11">
      <c r="A62" s="17" t="s">
        <v>4648</v>
      </c>
      <c r="B62" s="17"/>
      <c r="C62" s="17"/>
      <c r="D62" s="17"/>
      <c r="E62" s="17"/>
      <c r="F62" s="17" t="s">
        <v>4648</v>
      </c>
      <c r="G62" s="17"/>
      <c r="H62" s="17"/>
      <c r="I62" s="17"/>
      <c r="J62" s="17"/>
    </row>
    <row r="63" spans="1:11">
      <c r="A63" s="69" t="s">
        <v>4405</v>
      </c>
      <c r="B63" s="69"/>
      <c r="C63" s="69"/>
      <c r="D63" s="69"/>
      <c r="E63" s="69"/>
      <c r="F63" s="69" t="s">
        <v>4406</v>
      </c>
      <c r="G63" s="69"/>
      <c r="H63" s="69"/>
      <c r="I63" s="69"/>
      <c r="J63" s="69"/>
      <c r="K63" s="69"/>
    </row>
  </sheetData>
  <mergeCells count="1">
    <mergeCell ref="F16:J16"/>
  </mergeCells>
  <pageMargins left="0.7" right="0.7" top="0.75" bottom="0.75" header="0.3" footer="0.3"/>
  <pageSetup scale="73" orientation="portrait" r:id="rId1"/>
  <colBreaks count="1" manualBreakCount="1">
    <brk id="5"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S64"/>
  <sheetViews>
    <sheetView defaultGridColor="0" view="pageBreakPreview" topLeftCell="A22" colorId="22" zoomScale="50" zoomScaleNormal="60" zoomScaleSheetLayoutView="50" workbookViewId="0">
      <selection activeCell="B662" sqref="B662"/>
    </sheetView>
  </sheetViews>
  <sheetFormatPr defaultColWidth="9.6640625" defaultRowHeight="15"/>
  <cols>
    <col min="1" max="1" width="4.6640625" customWidth="1"/>
    <col min="2" max="3" width="14.6640625" customWidth="1"/>
    <col min="4" max="6" width="13.6640625" customWidth="1"/>
    <col min="7" max="7" width="14.6640625" customWidth="1"/>
    <col min="8" max="8" width="17.33203125" customWidth="1"/>
    <col min="9" max="9" width="2.6640625" customWidth="1"/>
    <col min="11" max="11" width="12.6640625" customWidth="1"/>
    <col min="12" max="12" width="14.6640625" customWidth="1"/>
    <col min="13" max="13" width="15.44140625" customWidth="1"/>
    <col min="14" max="17" width="12.6640625" customWidth="1"/>
    <col min="18" max="18" width="11.6640625" customWidth="1"/>
    <col min="19" max="19" width="4.6640625" customWidth="1"/>
  </cols>
  <sheetData>
    <row r="1" spans="1:19">
      <c r="A1" s="863" t="s">
        <v>1785</v>
      </c>
      <c r="B1" s="864"/>
      <c r="C1" s="864"/>
      <c r="D1" s="969"/>
      <c r="E1" s="966" t="s">
        <v>1330</v>
      </c>
      <c r="F1" s="864"/>
      <c r="G1" s="968" t="s">
        <v>1787</v>
      </c>
      <c r="H1" s="954" t="s">
        <v>1788</v>
      </c>
      <c r="I1" s="861"/>
      <c r="J1" s="863" t="s">
        <v>1785</v>
      </c>
      <c r="K1" s="864"/>
      <c r="L1" s="864"/>
      <c r="M1" s="969"/>
      <c r="N1" s="966" t="s">
        <v>1330</v>
      </c>
      <c r="O1" s="864"/>
      <c r="P1" s="968" t="s">
        <v>1787</v>
      </c>
      <c r="Q1" s="967"/>
      <c r="R1" s="970" t="s">
        <v>1788</v>
      </c>
      <c r="S1" s="954"/>
    </row>
    <row r="2" spans="1:19">
      <c r="A2" s="72" t="str">
        <f>'Data Sheet'!$C$25</f>
        <v xml:space="preserve">Niagara Mohawk Power Corporation </v>
      </c>
      <c r="B2" s="861"/>
      <c r="C2" s="861"/>
      <c r="D2" s="861"/>
      <c r="E2" s="923" t="s">
        <v>1123</v>
      </c>
      <c r="F2" s="861"/>
      <c r="G2" s="981" t="s">
        <v>1790</v>
      </c>
      <c r="H2" s="922"/>
      <c r="I2" s="861"/>
      <c r="J2" s="72" t="str">
        <f>'Data Sheet'!$C$25</f>
        <v xml:space="preserve">Niagara Mohawk Power Corporation </v>
      </c>
      <c r="K2" s="861"/>
      <c r="L2" s="861"/>
      <c r="M2" s="861"/>
      <c r="N2" s="923" t="s">
        <v>1123</v>
      </c>
      <c r="O2" s="861"/>
      <c r="P2" s="981" t="s">
        <v>1790</v>
      </c>
      <c r="Q2" s="971"/>
      <c r="R2" s="921"/>
      <c r="S2" s="922"/>
    </row>
    <row r="3" spans="1:19" ht="15" customHeight="1" thickBot="1">
      <c r="A3" s="939"/>
      <c r="B3" s="913"/>
      <c r="C3" s="913"/>
      <c r="D3" s="913"/>
      <c r="E3" s="939" t="s">
        <v>1124</v>
      </c>
      <c r="F3" s="913"/>
      <c r="G3" s="1049" t="str">
        <f>'Data Sheet'!$C$40</f>
        <v>April 12, 2018</v>
      </c>
      <c r="H3" s="1050" t="str">
        <f>'Data Sheet'!$C$38</f>
        <v>December 31, 2017</v>
      </c>
      <c r="I3" s="861"/>
      <c r="J3" s="939"/>
      <c r="K3" s="913"/>
      <c r="L3" s="913"/>
      <c r="M3" s="913"/>
      <c r="N3" s="939" t="s">
        <v>1124</v>
      </c>
      <c r="O3" s="913"/>
      <c r="P3" s="1049" t="str">
        <f>'Data Sheet'!$C$40</f>
        <v>April 12, 2018</v>
      </c>
      <c r="Q3" s="919"/>
      <c r="R3" s="896" t="str">
        <f>'Data Sheet'!$C$38</f>
        <v>December 31, 2017</v>
      </c>
      <c r="S3" s="985"/>
    </row>
    <row r="4" spans="1:19" ht="19.5" customHeight="1" thickBot="1">
      <c r="A4" s="540" t="s">
        <v>2668</v>
      </c>
      <c r="B4" s="541"/>
      <c r="C4" s="541"/>
      <c r="D4" s="974"/>
      <c r="E4" s="974"/>
      <c r="F4" s="974"/>
      <c r="G4" s="976"/>
      <c r="H4" s="985"/>
      <c r="I4" s="861"/>
      <c r="J4" s="540" t="s">
        <v>2669</v>
      </c>
      <c r="K4" s="541"/>
      <c r="L4" s="541"/>
      <c r="M4" s="974"/>
      <c r="N4" s="974"/>
      <c r="O4" s="974"/>
      <c r="P4" s="976"/>
      <c r="Q4" s="976"/>
      <c r="R4" s="976"/>
      <c r="S4" s="985"/>
    </row>
    <row r="5" spans="1:19" ht="15.75">
      <c r="A5" s="68"/>
      <c r="B5" s="71"/>
      <c r="C5" s="71"/>
      <c r="D5" s="69"/>
      <c r="E5" s="69"/>
      <c r="F5" s="69"/>
      <c r="G5" s="355"/>
      <c r="H5" s="73"/>
      <c r="I5" s="861"/>
      <c r="J5" s="68"/>
      <c r="K5" s="71"/>
      <c r="L5" s="71"/>
      <c r="M5" s="69"/>
      <c r="N5" s="69"/>
      <c r="O5" s="69"/>
      <c r="P5" s="355"/>
      <c r="Q5" s="355"/>
      <c r="R5" s="355"/>
      <c r="S5" s="73"/>
    </row>
    <row r="6" spans="1:19">
      <c r="A6" s="72" t="s">
        <v>2670</v>
      </c>
      <c r="B6" s="17"/>
      <c r="C6" s="17"/>
      <c r="D6" s="17"/>
      <c r="E6" s="17" t="s">
        <v>2671</v>
      </c>
      <c r="F6" s="17"/>
      <c r="G6" s="17"/>
      <c r="H6" s="73"/>
      <c r="I6" s="861"/>
      <c r="J6" s="72" t="s">
        <v>2672</v>
      </c>
      <c r="K6" s="17"/>
      <c r="L6" s="17"/>
      <c r="M6" s="17"/>
      <c r="N6" s="17" t="s">
        <v>2673</v>
      </c>
      <c r="O6" s="17"/>
      <c r="P6" s="17"/>
      <c r="Q6" s="17"/>
      <c r="R6" s="17"/>
      <c r="S6" s="73"/>
    </row>
    <row r="7" spans="1:19">
      <c r="A7" s="72" t="s">
        <v>2674</v>
      </c>
      <c r="B7" s="17"/>
      <c r="C7" s="17"/>
      <c r="D7" s="17"/>
      <c r="E7" s="17" t="s">
        <v>2675</v>
      </c>
      <c r="F7" s="17"/>
      <c r="G7" s="17"/>
      <c r="H7" s="73"/>
      <c r="I7" s="861"/>
      <c r="J7" s="72" t="s">
        <v>2676</v>
      </c>
      <c r="K7" s="17"/>
      <c r="L7" s="17"/>
      <c r="M7" s="17"/>
      <c r="N7" s="17" t="s">
        <v>2677</v>
      </c>
      <c r="O7" s="17"/>
      <c r="P7" s="17"/>
      <c r="Q7" s="17"/>
      <c r="R7" s="17"/>
      <c r="S7" s="73"/>
    </row>
    <row r="8" spans="1:19">
      <c r="A8" s="72" t="s">
        <v>2678</v>
      </c>
      <c r="B8" s="17"/>
      <c r="C8" s="17"/>
      <c r="D8" s="17"/>
      <c r="E8" s="17" t="s">
        <v>210</v>
      </c>
      <c r="F8" s="17"/>
      <c r="G8" s="17"/>
      <c r="H8" s="73"/>
      <c r="I8" s="861"/>
      <c r="J8" s="72" t="s">
        <v>211</v>
      </c>
      <c r="K8" s="17"/>
      <c r="L8" s="17"/>
      <c r="M8" s="17"/>
      <c r="N8" s="17" t="s">
        <v>212</v>
      </c>
      <c r="O8" s="17"/>
      <c r="P8" s="17"/>
      <c r="Q8" s="17"/>
      <c r="R8" s="17"/>
      <c r="S8" s="73"/>
    </row>
    <row r="9" spans="1:19">
      <c r="A9" s="72" t="s">
        <v>213</v>
      </c>
      <c r="B9" s="17"/>
      <c r="C9" s="17"/>
      <c r="D9" s="17"/>
      <c r="E9" s="17" t="s">
        <v>3367</v>
      </c>
      <c r="F9" s="17"/>
      <c r="G9" s="17"/>
      <c r="H9" s="73"/>
      <c r="I9" s="861"/>
      <c r="J9" s="72" t="s">
        <v>3368</v>
      </c>
      <c r="K9" s="17"/>
      <c r="L9" s="17"/>
      <c r="M9" s="17"/>
      <c r="N9" s="17" t="s">
        <v>3369</v>
      </c>
      <c r="O9" s="17"/>
      <c r="P9" s="17"/>
      <c r="Q9" s="17"/>
      <c r="R9" s="17"/>
      <c r="S9" s="73"/>
    </row>
    <row r="10" spans="1:19" ht="15.75" thickBot="1">
      <c r="A10" s="96"/>
      <c r="B10" s="97"/>
      <c r="C10" s="97"/>
      <c r="D10" s="97"/>
      <c r="E10" s="97"/>
      <c r="F10" s="97"/>
      <c r="G10" s="97"/>
      <c r="H10" s="98"/>
      <c r="I10" s="861"/>
      <c r="J10" s="96"/>
      <c r="K10" s="97"/>
      <c r="L10" s="97"/>
      <c r="M10" s="97"/>
      <c r="N10" s="97"/>
      <c r="O10" s="97"/>
      <c r="P10" s="97"/>
      <c r="Q10" s="97"/>
      <c r="R10" s="97"/>
      <c r="S10" s="98"/>
    </row>
    <row r="11" spans="1:19">
      <c r="A11" s="968"/>
      <c r="B11" s="861"/>
      <c r="C11" s="924"/>
      <c r="D11" s="922"/>
      <c r="E11" s="862" t="s">
        <v>3370</v>
      </c>
      <c r="F11" s="922"/>
      <c r="G11" s="862" t="s">
        <v>3371</v>
      </c>
      <c r="H11" s="954"/>
      <c r="I11" s="861"/>
      <c r="J11" s="967"/>
      <c r="K11" s="906"/>
      <c r="L11" s="874"/>
      <c r="M11" s="874"/>
      <c r="N11" s="906"/>
      <c r="O11" s="906"/>
      <c r="P11" s="906"/>
      <c r="Q11" s="906"/>
      <c r="R11" s="906"/>
      <c r="S11" s="978"/>
    </row>
    <row r="12" spans="1:19" ht="15.75" thickBot="1">
      <c r="A12" s="981"/>
      <c r="B12" s="974" t="s">
        <v>3372</v>
      </c>
      <c r="C12" s="985"/>
      <c r="D12" s="922" t="s">
        <v>1714</v>
      </c>
      <c r="E12" s="974" t="s">
        <v>3373</v>
      </c>
      <c r="F12" s="985"/>
      <c r="G12" s="974" t="s">
        <v>3373</v>
      </c>
      <c r="H12" s="985"/>
      <c r="I12" s="861"/>
      <c r="J12" s="986" t="s">
        <v>3374</v>
      </c>
      <c r="K12" s="974"/>
      <c r="L12" s="985"/>
      <c r="M12" s="874"/>
      <c r="N12" s="974" t="s">
        <v>3375</v>
      </c>
      <c r="O12" s="974"/>
      <c r="P12" s="974"/>
      <c r="Q12" s="974"/>
      <c r="R12" s="974"/>
      <c r="S12" s="985"/>
    </row>
    <row r="13" spans="1:19">
      <c r="A13" s="981"/>
      <c r="B13" s="922"/>
      <c r="C13" s="922"/>
      <c r="D13" s="874" t="s">
        <v>3376</v>
      </c>
      <c r="E13" s="922"/>
      <c r="F13" s="874" t="s">
        <v>3573</v>
      </c>
      <c r="G13" s="922"/>
      <c r="H13" s="874"/>
      <c r="I13" s="861"/>
      <c r="J13" s="981"/>
      <c r="K13" s="922"/>
      <c r="L13" s="922"/>
      <c r="M13" s="874" t="s">
        <v>3377</v>
      </c>
      <c r="N13" s="922" t="s">
        <v>2660</v>
      </c>
      <c r="O13" s="874" t="s">
        <v>3378</v>
      </c>
      <c r="P13" s="874"/>
      <c r="Q13" s="2645"/>
      <c r="R13" s="874"/>
      <c r="S13" s="874"/>
    </row>
    <row r="14" spans="1:19">
      <c r="A14" s="981" t="s">
        <v>1714</v>
      </c>
      <c r="B14" s="924"/>
      <c r="C14" s="924"/>
      <c r="D14" s="874" t="s">
        <v>3379</v>
      </c>
      <c r="E14" s="922"/>
      <c r="F14" s="874" t="s">
        <v>1772</v>
      </c>
      <c r="G14" s="922"/>
      <c r="H14" s="874"/>
      <c r="I14" s="861"/>
      <c r="J14" s="981"/>
      <c r="K14" s="924"/>
      <c r="L14" s="874" t="s">
        <v>3380</v>
      </c>
      <c r="M14" s="874" t="s">
        <v>3381</v>
      </c>
      <c r="N14" s="922" t="s">
        <v>3382</v>
      </c>
      <c r="O14" s="874" t="s">
        <v>3383</v>
      </c>
      <c r="P14" s="874" t="s">
        <v>3374</v>
      </c>
      <c r="Q14" s="2645"/>
      <c r="R14" s="874"/>
      <c r="S14" s="874" t="s">
        <v>1714</v>
      </c>
    </row>
    <row r="15" spans="1:19">
      <c r="A15" s="981" t="s">
        <v>1717</v>
      </c>
      <c r="B15" s="874" t="s">
        <v>2652</v>
      </c>
      <c r="C15" s="874" t="s">
        <v>2653</v>
      </c>
      <c r="D15" s="874" t="s">
        <v>3384</v>
      </c>
      <c r="E15" s="874" t="s">
        <v>1924</v>
      </c>
      <c r="F15" s="874" t="s">
        <v>3385</v>
      </c>
      <c r="G15" s="922" t="s">
        <v>3386</v>
      </c>
      <c r="H15" s="874" t="s">
        <v>3387</v>
      </c>
      <c r="I15" s="861"/>
      <c r="J15" s="981" t="s">
        <v>3388</v>
      </c>
      <c r="K15" s="874" t="s">
        <v>3389</v>
      </c>
      <c r="L15" s="874" t="s">
        <v>3382</v>
      </c>
      <c r="M15" s="874" t="s">
        <v>3390</v>
      </c>
      <c r="N15" s="874" t="s">
        <v>2660</v>
      </c>
      <c r="O15" s="874" t="s">
        <v>3382</v>
      </c>
      <c r="P15" s="874" t="s">
        <v>3382</v>
      </c>
      <c r="Q15" s="2645" t="s">
        <v>4197</v>
      </c>
      <c r="R15" s="874" t="s">
        <v>2319</v>
      </c>
      <c r="S15" s="874" t="s">
        <v>1717</v>
      </c>
    </row>
    <row r="16" spans="1:19">
      <c r="A16" s="972"/>
      <c r="B16" s="924"/>
      <c r="C16" s="874"/>
      <c r="D16" s="924"/>
      <c r="E16" s="874"/>
      <c r="F16" s="874" t="s">
        <v>3384</v>
      </c>
      <c r="G16" s="922"/>
      <c r="H16" s="924"/>
      <c r="I16" s="861"/>
      <c r="J16" s="972"/>
      <c r="K16" s="924"/>
      <c r="L16" s="874" t="s">
        <v>3391</v>
      </c>
      <c r="M16" s="924"/>
      <c r="N16" s="874" t="s">
        <v>3392</v>
      </c>
      <c r="O16" s="874" t="s">
        <v>3393</v>
      </c>
      <c r="P16" s="874" t="s">
        <v>3394</v>
      </c>
      <c r="Q16" s="2645" t="s">
        <v>519</v>
      </c>
      <c r="R16" s="874"/>
      <c r="S16" s="924"/>
    </row>
    <row r="17" spans="1:19" ht="15.75" thickBot="1">
      <c r="A17" s="991"/>
      <c r="B17" s="984" t="s">
        <v>3005</v>
      </c>
      <c r="C17" s="984" t="s">
        <v>3006</v>
      </c>
      <c r="D17" s="984" t="s">
        <v>3007</v>
      </c>
      <c r="E17" s="984" t="s">
        <v>3008</v>
      </c>
      <c r="F17" s="984" t="s">
        <v>2334</v>
      </c>
      <c r="G17" s="985" t="s">
        <v>2335</v>
      </c>
      <c r="H17" s="985" t="s">
        <v>2336</v>
      </c>
      <c r="I17" s="861"/>
      <c r="J17" s="983" t="s">
        <v>2337</v>
      </c>
      <c r="K17" s="984" t="s">
        <v>2338</v>
      </c>
      <c r="L17" s="984" t="s">
        <v>2339</v>
      </c>
      <c r="M17" s="984" t="s">
        <v>2340</v>
      </c>
      <c r="N17" s="984" t="s">
        <v>2341</v>
      </c>
      <c r="O17" s="984" t="s">
        <v>181</v>
      </c>
      <c r="P17" s="984" t="s">
        <v>182</v>
      </c>
      <c r="Q17" s="2646" t="s">
        <v>183</v>
      </c>
      <c r="R17" s="392" t="s">
        <v>184</v>
      </c>
      <c r="S17" s="984"/>
    </row>
    <row r="18" spans="1:19">
      <c r="A18" s="972">
        <v>1</v>
      </c>
      <c r="B18" s="924"/>
      <c r="C18" s="924"/>
      <c r="D18" s="990"/>
      <c r="E18" s="922"/>
      <c r="F18" s="989"/>
      <c r="G18" s="1053"/>
      <c r="H18" s="1028"/>
      <c r="I18" s="861"/>
      <c r="J18" s="972"/>
      <c r="K18" s="924"/>
      <c r="L18" s="924"/>
      <c r="M18" s="924"/>
      <c r="N18" s="1054"/>
      <c r="O18" s="1054"/>
      <c r="P18" s="1054"/>
      <c r="Q18" s="2647"/>
      <c r="R18" s="1055">
        <f t="shared" ref="R18:R60" si="0">SUM(N18:P18)</f>
        <v>0</v>
      </c>
      <c r="S18" s="972">
        <v>1</v>
      </c>
    </row>
    <row r="19" spans="1:19">
      <c r="A19" s="972">
        <v>2</v>
      </c>
      <c r="B19" s="924"/>
      <c r="C19" s="924"/>
      <c r="D19" s="990"/>
      <c r="E19" s="874"/>
      <c r="F19" s="989"/>
      <c r="G19" s="1056"/>
      <c r="H19" s="1028"/>
      <c r="I19" s="861"/>
      <c r="J19" s="972"/>
      <c r="K19" s="924"/>
      <c r="L19" s="924"/>
      <c r="M19" s="924"/>
      <c r="N19" s="989"/>
      <c r="O19" s="989"/>
      <c r="P19" s="989"/>
      <c r="Q19" s="2648"/>
      <c r="R19" s="1057">
        <f t="shared" si="0"/>
        <v>0</v>
      </c>
      <c r="S19" s="972">
        <v>2</v>
      </c>
    </row>
    <row r="20" spans="1:19">
      <c r="A20" s="972">
        <v>3</v>
      </c>
      <c r="B20" s="924"/>
      <c r="C20" s="924"/>
      <c r="D20" s="990"/>
      <c r="E20" s="874"/>
      <c r="F20" s="989"/>
      <c r="G20" s="1056"/>
      <c r="H20" s="1028"/>
      <c r="I20" s="861"/>
      <c r="J20" s="972"/>
      <c r="K20" s="924"/>
      <c r="L20" s="924"/>
      <c r="M20" s="924"/>
      <c r="N20" s="989"/>
      <c r="O20" s="989"/>
      <c r="P20" s="989"/>
      <c r="Q20" s="2648"/>
      <c r="R20" s="1057">
        <f t="shared" si="0"/>
        <v>0</v>
      </c>
      <c r="S20" s="972">
        <v>3</v>
      </c>
    </row>
    <row r="21" spans="1:19">
      <c r="A21" s="972">
        <v>4</v>
      </c>
      <c r="B21" s="924"/>
      <c r="C21" s="924"/>
      <c r="D21" s="990"/>
      <c r="E21" s="874"/>
      <c r="F21" s="989"/>
      <c r="G21" s="1056"/>
      <c r="H21" s="1028"/>
      <c r="I21" s="861"/>
      <c r="J21" s="972"/>
      <c r="K21" s="924"/>
      <c r="L21" s="924"/>
      <c r="M21" s="924"/>
      <c r="N21" s="989"/>
      <c r="O21" s="989"/>
      <c r="P21" s="989"/>
      <c r="Q21" s="2648"/>
      <c r="R21" s="1057">
        <f t="shared" si="0"/>
        <v>0</v>
      </c>
      <c r="S21" s="972">
        <v>4</v>
      </c>
    </row>
    <row r="22" spans="1:19">
      <c r="A22" s="972">
        <v>5</v>
      </c>
      <c r="B22" s="924"/>
      <c r="C22" s="924"/>
      <c r="D22" s="990"/>
      <c r="E22" s="874"/>
      <c r="F22" s="989"/>
      <c r="G22" s="1056"/>
      <c r="H22" s="1028"/>
      <c r="I22" s="861"/>
      <c r="J22" s="972"/>
      <c r="K22" s="924"/>
      <c r="L22" s="924"/>
      <c r="M22" s="924"/>
      <c r="N22" s="989"/>
      <c r="O22" s="989"/>
      <c r="P22" s="989"/>
      <c r="Q22" s="2648"/>
      <c r="R22" s="1057">
        <f t="shared" si="0"/>
        <v>0</v>
      </c>
      <c r="S22" s="972">
        <v>5</v>
      </c>
    </row>
    <row r="23" spans="1:19">
      <c r="A23" s="987">
        <v>6</v>
      </c>
      <c r="B23" s="924"/>
      <c r="C23" s="924"/>
      <c r="D23" s="990"/>
      <c r="E23" s="924"/>
      <c r="F23" s="989"/>
      <c r="G23" s="934"/>
      <c r="H23" s="1028"/>
      <c r="I23" s="861"/>
      <c r="J23" s="987"/>
      <c r="K23" s="924"/>
      <c r="L23" s="924"/>
      <c r="M23" s="924"/>
      <c r="N23" s="989"/>
      <c r="O23" s="989"/>
      <c r="P23" s="989"/>
      <c r="Q23" s="2648"/>
      <c r="R23" s="1057">
        <f t="shared" si="0"/>
        <v>0</v>
      </c>
      <c r="S23" s="972">
        <v>6</v>
      </c>
    </row>
    <row r="24" spans="1:19">
      <c r="A24" s="987">
        <v>7</v>
      </c>
      <c r="B24" s="924"/>
      <c r="C24" s="924"/>
      <c r="D24" s="990"/>
      <c r="E24" s="924"/>
      <c r="F24" s="989"/>
      <c r="G24" s="934"/>
      <c r="H24" s="1028"/>
      <c r="I24" s="861"/>
      <c r="J24" s="987"/>
      <c r="K24" s="924"/>
      <c r="L24" s="924"/>
      <c r="M24" s="924"/>
      <c r="N24" s="989"/>
      <c r="O24" s="989"/>
      <c r="P24" s="989"/>
      <c r="Q24" s="2648"/>
      <c r="R24" s="1057">
        <f t="shared" si="0"/>
        <v>0</v>
      </c>
      <c r="S24" s="972">
        <v>7</v>
      </c>
    </row>
    <row r="25" spans="1:19">
      <c r="A25" s="987">
        <v>8</v>
      </c>
      <c r="B25" s="924"/>
      <c r="C25" s="924"/>
      <c r="D25" s="990"/>
      <c r="E25" s="924"/>
      <c r="F25" s="989"/>
      <c r="G25" s="934"/>
      <c r="H25" s="1028"/>
      <c r="I25" s="861"/>
      <c r="J25" s="987"/>
      <c r="K25" s="924"/>
      <c r="L25" s="924"/>
      <c r="M25" s="924"/>
      <c r="N25" s="989"/>
      <c r="O25" s="989"/>
      <c r="P25" s="989"/>
      <c r="Q25" s="2648"/>
      <c r="R25" s="1057">
        <f t="shared" si="0"/>
        <v>0</v>
      </c>
      <c r="S25" s="972">
        <v>8</v>
      </c>
    </row>
    <row r="26" spans="1:19">
      <c r="A26" s="987">
        <v>9</v>
      </c>
      <c r="B26" s="924"/>
      <c r="C26" s="924"/>
      <c r="D26" s="990"/>
      <c r="E26" s="924"/>
      <c r="F26" s="989"/>
      <c r="G26" s="934"/>
      <c r="H26" s="1028"/>
      <c r="I26" s="861"/>
      <c r="J26" s="987"/>
      <c r="K26" s="924"/>
      <c r="L26" s="924"/>
      <c r="M26" s="924"/>
      <c r="N26" s="989"/>
      <c r="O26" s="989"/>
      <c r="P26" s="989"/>
      <c r="Q26" s="2648"/>
      <c r="R26" s="1057">
        <f t="shared" si="0"/>
        <v>0</v>
      </c>
      <c r="S26" s="972">
        <v>9</v>
      </c>
    </row>
    <row r="27" spans="1:19">
      <c r="A27" s="987">
        <v>10</v>
      </c>
      <c r="B27" s="924"/>
      <c r="C27" s="924"/>
      <c r="D27" s="990"/>
      <c r="E27" s="924"/>
      <c r="F27" s="989"/>
      <c r="G27" s="934"/>
      <c r="H27" s="1028"/>
      <c r="I27" s="861"/>
      <c r="J27" s="987"/>
      <c r="K27" s="924"/>
      <c r="L27" s="924"/>
      <c r="M27" s="924"/>
      <c r="N27" s="989"/>
      <c r="O27" s="989"/>
      <c r="P27" s="989"/>
      <c r="Q27" s="2648"/>
      <c r="R27" s="1057">
        <f t="shared" si="0"/>
        <v>0</v>
      </c>
      <c r="S27" s="972">
        <v>10</v>
      </c>
    </row>
    <row r="28" spans="1:19">
      <c r="A28" s="987">
        <v>11</v>
      </c>
      <c r="B28" s="924"/>
      <c r="C28" s="924"/>
      <c r="D28" s="990"/>
      <c r="E28" s="924"/>
      <c r="F28" s="989"/>
      <c r="G28" s="934"/>
      <c r="H28" s="1028"/>
      <c r="I28" s="861"/>
      <c r="J28" s="987"/>
      <c r="K28" s="924"/>
      <c r="L28" s="924"/>
      <c r="M28" s="924"/>
      <c r="N28" s="989"/>
      <c r="O28" s="989"/>
      <c r="P28" s="989"/>
      <c r="Q28" s="2648"/>
      <c r="R28" s="1057">
        <f t="shared" si="0"/>
        <v>0</v>
      </c>
      <c r="S28" s="972">
        <v>11</v>
      </c>
    </row>
    <row r="29" spans="1:19">
      <c r="A29" s="987">
        <v>12</v>
      </c>
      <c r="B29" s="924"/>
      <c r="C29" s="924"/>
      <c r="D29" s="990"/>
      <c r="E29" s="924"/>
      <c r="F29" s="989"/>
      <c r="G29" s="934"/>
      <c r="H29" s="1028"/>
      <c r="I29" s="861"/>
      <c r="J29" s="987"/>
      <c r="K29" s="924"/>
      <c r="L29" s="924"/>
      <c r="M29" s="924"/>
      <c r="N29" s="989"/>
      <c r="O29" s="989"/>
      <c r="P29" s="989"/>
      <c r="Q29" s="2648"/>
      <c r="R29" s="1057">
        <f t="shared" si="0"/>
        <v>0</v>
      </c>
      <c r="S29" s="972">
        <v>12</v>
      </c>
    </row>
    <row r="30" spans="1:19">
      <c r="A30" s="987">
        <v>13</v>
      </c>
      <c r="B30" s="924"/>
      <c r="C30" s="924"/>
      <c r="D30" s="990"/>
      <c r="E30" s="924"/>
      <c r="F30" s="989"/>
      <c r="G30" s="934"/>
      <c r="H30" s="1028"/>
      <c r="I30" s="861"/>
      <c r="J30" s="987"/>
      <c r="K30" s="924"/>
      <c r="L30" s="924"/>
      <c r="M30" s="924"/>
      <c r="N30" s="989"/>
      <c r="O30" s="989"/>
      <c r="P30" s="989"/>
      <c r="Q30" s="2648"/>
      <c r="R30" s="1057">
        <f t="shared" si="0"/>
        <v>0</v>
      </c>
      <c r="S30" s="972">
        <v>13</v>
      </c>
    </row>
    <row r="31" spans="1:19">
      <c r="A31" s="987">
        <v>14</v>
      </c>
      <c r="B31" s="924"/>
      <c r="C31" s="924"/>
      <c r="D31" s="990"/>
      <c r="E31" s="924"/>
      <c r="F31" s="989"/>
      <c r="G31" s="934"/>
      <c r="H31" s="1028"/>
      <c r="I31" s="861"/>
      <c r="J31" s="987"/>
      <c r="K31" s="924"/>
      <c r="L31" s="924"/>
      <c r="M31" s="924"/>
      <c r="N31" s="989"/>
      <c r="O31" s="989"/>
      <c r="P31" s="989"/>
      <c r="Q31" s="2648"/>
      <c r="R31" s="1057">
        <f t="shared" si="0"/>
        <v>0</v>
      </c>
      <c r="S31" s="972">
        <v>14</v>
      </c>
    </row>
    <row r="32" spans="1:19">
      <c r="A32" s="987">
        <v>15</v>
      </c>
      <c r="B32" s="924"/>
      <c r="C32" s="924"/>
      <c r="D32" s="990"/>
      <c r="E32" s="924"/>
      <c r="F32" s="989"/>
      <c r="G32" s="934"/>
      <c r="H32" s="1028"/>
      <c r="I32" s="861"/>
      <c r="J32" s="987"/>
      <c r="K32" s="924"/>
      <c r="L32" s="924"/>
      <c r="M32" s="924"/>
      <c r="N32" s="989"/>
      <c r="O32" s="989"/>
      <c r="P32" s="989"/>
      <c r="Q32" s="2648"/>
      <c r="R32" s="1057">
        <f t="shared" si="0"/>
        <v>0</v>
      </c>
      <c r="S32" s="972">
        <v>15</v>
      </c>
    </row>
    <row r="33" spans="1:19">
      <c r="A33" s="987">
        <v>16</v>
      </c>
      <c r="B33" s="924"/>
      <c r="C33" s="924"/>
      <c r="D33" s="990"/>
      <c r="E33" s="924"/>
      <c r="F33" s="989"/>
      <c r="G33" s="934"/>
      <c r="H33" s="1028"/>
      <c r="I33" s="861"/>
      <c r="J33" s="987"/>
      <c r="K33" s="924"/>
      <c r="L33" s="924"/>
      <c r="M33" s="924"/>
      <c r="N33" s="989"/>
      <c r="O33" s="989"/>
      <c r="P33" s="989"/>
      <c r="Q33" s="2648"/>
      <c r="R33" s="1057">
        <f t="shared" si="0"/>
        <v>0</v>
      </c>
      <c r="S33" s="972">
        <v>16</v>
      </c>
    </row>
    <row r="34" spans="1:19">
      <c r="A34" s="972">
        <v>17</v>
      </c>
      <c r="B34" s="924"/>
      <c r="C34" s="924"/>
      <c r="D34" s="990"/>
      <c r="E34" s="924"/>
      <c r="F34" s="989"/>
      <c r="G34" s="934"/>
      <c r="H34" s="1028"/>
      <c r="I34" s="861"/>
      <c r="J34" s="972"/>
      <c r="K34" s="924"/>
      <c r="L34" s="924"/>
      <c r="M34" s="924"/>
      <c r="N34" s="989"/>
      <c r="O34" s="989"/>
      <c r="P34" s="989"/>
      <c r="Q34" s="2648"/>
      <c r="R34" s="1057">
        <f t="shared" si="0"/>
        <v>0</v>
      </c>
      <c r="S34" s="972">
        <v>17</v>
      </c>
    </row>
    <row r="35" spans="1:19">
      <c r="A35" s="972">
        <v>18</v>
      </c>
      <c r="B35" s="924"/>
      <c r="C35" s="924"/>
      <c r="D35" s="990"/>
      <c r="E35" s="924"/>
      <c r="F35" s="989"/>
      <c r="G35" s="934"/>
      <c r="H35" s="1028"/>
      <c r="I35" s="861"/>
      <c r="J35" s="972"/>
      <c r="K35" s="924"/>
      <c r="L35" s="924"/>
      <c r="M35" s="924"/>
      <c r="N35" s="989"/>
      <c r="O35" s="989"/>
      <c r="P35" s="989"/>
      <c r="Q35" s="2648"/>
      <c r="R35" s="1057">
        <f t="shared" si="0"/>
        <v>0</v>
      </c>
      <c r="S35" s="972">
        <v>18</v>
      </c>
    </row>
    <row r="36" spans="1:19">
      <c r="A36" s="972">
        <v>19</v>
      </c>
      <c r="B36" s="924"/>
      <c r="C36" s="924"/>
      <c r="D36" s="990"/>
      <c r="E36" s="924"/>
      <c r="F36" s="989"/>
      <c r="G36" s="934"/>
      <c r="H36" s="1028"/>
      <c r="I36" s="861"/>
      <c r="J36" s="972"/>
      <c r="K36" s="924"/>
      <c r="L36" s="924"/>
      <c r="M36" s="924"/>
      <c r="N36" s="989"/>
      <c r="O36" s="989"/>
      <c r="P36" s="989"/>
      <c r="Q36" s="2648"/>
      <c r="R36" s="1057">
        <f t="shared" si="0"/>
        <v>0</v>
      </c>
      <c r="S36" s="972">
        <v>19</v>
      </c>
    </row>
    <row r="37" spans="1:19">
      <c r="A37" s="972">
        <v>20</v>
      </c>
      <c r="B37" s="924"/>
      <c r="C37" s="924"/>
      <c r="D37" s="990"/>
      <c r="E37" s="924"/>
      <c r="F37" s="989"/>
      <c r="G37" s="934"/>
      <c r="H37" s="1028"/>
      <c r="I37" s="861"/>
      <c r="J37" s="972"/>
      <c r="K37" s="924"/>
      <c r="L37" s="924"/>
      <c r="M37" s="924"/>
      <c r="N37" s="989"/>
      <c r="O37" s="989"/>
      <c r="P37" s="989"/>
      <c r="Q37" s="2648"/>
      <c r="R37" s="1057">
        <f t="shared" si="0"/>
        <v>0</v>
      </c>
      <c r="S37" s="972">
        <v>20</v>
      </c>
    </row>
    <row r="38" spans="1:19">
      <c r="A38" s="972">
        <v>21</v>
      </c>
      <c r="B38" s="924"/>
      <c r="C38" s="924"/>
      <c r="D38" s="990"/>
      <c r="E38" s="924"/>
      <c r="F38" s="989"/>
      <c r="G38" s="934"/>
      <c r="H38" s="1028"/>
      <c r="I38" s="861"/>
      <c r="J38" s="972"/>
      <c r="K38" s="924"/>
      <c r="L38" s="924"/>
      <c r="M38" s="924"/>
      <c r="N38" s="989"/>
      <c r="O38" s="989"/>
      <c r="P38" s="989"/>
      <c r="Q38" s="2648"/>
      <c r="R38" s="1057">
        <f t="shared" si="0"/>
        <v>0</v>
      </c>
      <c r="S38" s="972">
        <v>21</v>
      </c>
    </row>
    <row r="39" spans="1:19">
      <c r="A39" s="972">
        <v>22</v>
      </c>
      <c r="B39" s="924"/>
      <c r="C39" s="924"/>
      <c r="D39" s="990"/>
      <c r="E39" s="924"/>
      <c r="F39" s="989"/>
      <c r="G39" s="934"/>
      <c r="H39" s="1028"/>
      <c r="I39" s="861"/>
      <c r="J39" s="972"/>
      <c r="K39" s="924"/>
      <c r="L39" s="924"/>
      <c r="M39" s="924"/>
      <c r="N39" s="989"/>
      <c r="O39" s="989"/>
      <c r="P39" s="989"/>
      <c r="Q39" s="2648"/>
      <c r="R39" s="1057">
        <f t="shared" si="0"/>
        <v>0</v>
      </c>
      <c r="S39" s="972">
        <v>22</v>
      </c>
    </row>
    <row r="40" spans="1:19">
      <c r="A40" s="972">
        <v>23</v>
      </c>
      <c r="B40" s="924"/>
      <c r="C40" s="924"/>
      <c r="D40" s="990"/>
      <c r="E40" s="924"/>
      <c r="F40" s="989"/>
      <c r="G40" s="934"/>
      <c r="H40" s="1028"/>
      <c r="I40" s="861"/>
      <c r="J40" s="972"/>
      <c r="K40" s="924"/>
      <c r="L40" s="924"/>
      <c r="M40" s="924"/>
      <c r="N40" s="989"/>
      <c r="O40" s="989"/>
      <c r="P40" s="989"/>
      <c r="Q40" s="2648"/>
      <c r="R40" s="1057">
        <f t="shared" si="0"/>
        <v>0</v>
      </c>
      <c r="S40" s="972">
        <v>23</v>
      </c>
    </row>
    <row r="41" spans="1:19">
      <c r="A41" s="972">
        <v>24</v>
      </c>
      <c r="B41" s="924"/>
      <c r="C41" s="924"/>
      <c r="D41" s="990"/>
      <c r="E41" s="924"/>
      <c r="F41" s="989"/>
      <c r="G41" s="934"/>
      <c r="H41" s="1028"/>
      <c r="I41" s="861"/>
      <c r="J41" s="972"/>
      <c r="K41" s="924"/>
      <c r="L41" s="924"/>
      <c r="M41" s="924"/>
      <c r="N41" s="989"/>
      <c r="O41" s="989"/>
      <c r="P41" s="989"/>
      <c r="Q41" s="2648"/>
      <c r="R41" s="1057">
        <f t="shared" si="0"/>
        <v>0</v>
      </c>
      <c r="S41" s="972">
        <v>24</v>
      </c>
    </row>
    <row r="42" spans="1:19">
      <c r="A42" s="972">
        <v>25</v>
      </c>
      <c r="B42" s="924"/>
      <c r="C42" s="924"/>
      <c r="D42" s="990"/>
      <c r="E42" s="924"/>
      <c r="F42" s="989"/>
      <c r="G42" s="934"/>
      <c r="H42" s="1028"/>
      <c r="I42" s="861"/>
      <c r="J42" s="972"/>
      <c r="K42" s="924"/>
      <c r="L42" s="924"/>
      <c r="M42" s="924"/>
      <c r="N42" s="989"/>
      <c r="O42" s="989"/>
      <c r="P42" s="989"/>
      <c r="Q42" s="2648"/>
      <c r="R42" s="1057">
        <f t="shared" si="0"/>
        <v>0</v>
      </c>
      <c r="S42" s="972">
        <v>25</v>
      </c>
    </row>
    <row r="43" spans="1:19">
      <c r="A43" s="972">
        <v>26</v>
      </c>
      <c r="B43" s="924"/>
      <c r="C43" s="924"/>
      <c r="D43" s="990"/>
      <c r="E43" s="924"/>
      <c r="F43" s="989"/>
      <c r="G43" s="934"/>
      <c r="H43" s="1028"/>
      <c r="I43" s="861"/>
      <c r="J43" s="972"/>
      <c r="K43" s="924"/>
      <c r="L43" s="924"/>
      <c r="M43" s="924"/>
      <c r="N43" s="989"/>
      <c r="O43" s="989"/>
      <c r="P43" s="989"/>
      <c r="Q43" s="2648"/>
      <c r="R43" s="1057">
        <f t="shared" si="0"/>
        <v>0</v>
      </c>
      <c r="S43" s="972">
        <v>26</v>
      </c>
    </row>
    <row r="44" spans="1:19">
      <c r="A44" s="972">
        <v>27</v>
      </c>
      <c r="B44" s="924"/>
      <c r="C44" s="924"/>
      <c r="D44" s="990"/>
      <c r="E44" s="924"/>
      <c r="F44" s="989"/>
      <c r="G44" s="934"/>
      <c r="H44" s="1028"/>
      <c r="I44" s="861"/>
      <c r="J44" s="972"/>
      <c r="K44" s="924"/>
      <c r="L44" s="924"/>
      <c r="M44" s="924"/>
      <c r="N44" s="989"/>
      <c r="O44" s="989"/>
      <c r="P44" s="989"/>
      <c r="Q44" s="2648"/>
      <c r="R44" s="1057">
        <f t="shared" si="0"/>
        <v>0</v>
      </c>
      <c r="S44" s="972">
        <v>27</v>
      </c>
    </row>
    <row r="45" spans="1:19">
      <c r="A45" s="972">
        <v>28</v>
      </c>
      <c r="B45" s="924"/>
      <c r="C45" s="924"/>
      <c r="D45" s="990"/>
      <c r="E45" s="924"/>
      <c r="F45" s="989"/>
      <c r="G45" s="934"/>
      <c r="H45" s="1028"/>
      <c r="I45" s="861"/>
      <c r="J45" s="972"/>
      <c r="K45" s="924"/>
      <c r="L45" s="924"/>
      <c r="M45" s="924"/>
      <c r="N45" s="989"/>
      <c r="O45" s="989"/>
      <c r="P45" s="989"/>
      <c r="Q45" s="2648"/>
      <c r="R45" s="1057">
        <f t="shared" si="0"/>
        <v>0</v>
      </c>
      <c r="S45" s="972">
        <v>28</v>
      </c>
    </row>
    <row r="46" spans="1:19">
      <c r="A46" s="972">
        <v>29</v>
      </c>
      <c r="B46" s="924"/>
      <c r="C46" s="924"/>
      <c r="D46" s="990"/>
      <c r="E46" s="924"/>
      <c r="F46" s="989"/>
      <c r="G46" s="934"/>
      <c r="H46" s="1028"/>
      <c r="I46" s="861"/>
      <c r="J46" s="972"/>
      <c r="K46" s="924"/>
      <c r="L46" s="924"/>
      <c r="M46" s="924"/>
      <c r="N46" s="989"/>
      <c r="O46" s="989"/>
      <c r="P46" s="989"/>
      <c r="Q46" s="2648"/>
      <c r="R46" s="1057">
        <f t="shared" si="0"/>
        <v>0</v>
      </c>
      <c r="S46" s="972">
        <v>29</v>
      </c>
    </row>
    <row r="47" spans="1:19">
      <c r="A47" s="972">
        <v>30</v>
      </c>
      <c r="B47" s="924"/>
      <c r="C47" s="924"/>
      <c r="D47" s="990"/>
      <c r="E47" s="924"/>
      <c r="F47" s="989"/>
      <c r="G47" s="934"/>
      <c r="H47" s="1028"/>
      <c r="I47" s="861"/>
      <c r="J47" s="972"/>
      <c r="K47" s="924"/>
      <c r="L47" s="924"/>
      <c r="M47" s="924"/>
      <c r="N47" s="989"/>
      <c r="O47" s="989"/>
      <c r="P47" s="989"/>
      <c r="Q47" s="2648"/>
      <c r="R47" s="1057">
        <f t="shared" si="0"/>
        <v>0</v>
      </c>
      <c r="S47" s="972">
        <v>30</v>
      </c>
    </row>
    <row r="48" spans="1:19">
      <c r="A48" s="972">
        <v>31</v>
      </c>
      <c r="B48" s="924"/>
      <c r="C48" s="924"/>
      <c r="D48" s="990"/>
      <c r="E48" s="924"/>
      <c r="F48" s="989"/>
      <c r="G48" s="934"/>
      <c r="H48" s="1028"/>
      <c r="I48" s="861"/>
      <c r="J48" s="972"/>
      <c r="K48" s="924"/>
      <c r="L48" s="924"/>
      <c r="M48" s="924"/>
      <c r="N48" s="989"/>
      <c r="O48" s="989"/>
      <c r="P48" s="989"/>
      <c r="Q48" s="2648"/>
      <c r="R48" s="1057">
        <f t="shared" si="0"/>
        <v>0</v>
      </c>
      <c r="S48" s="972">
        <v>31</v>
      </c>
    </row>
    <row r="49" spans="1:19">
      <c r="A49" s="972">
        <v>32</v>
      </c>
      <c r="B49" s="924"/>
      <c r="C49" s="924"/>
      <c r="D49" s="990"/>
      <c r="E49" s="924"/>
      <c r="F49" s="989"/>
      <c r="G49" s="934"/>
      <c r="H49" s="1028"/>
      <c r="I49" s="861"/>
      <c r="J49" s="972"/>
      <c r="K49" s="924"/>
      <c r="L49" s="924"/>
      <c r="M49" s="924"/>
      <c r="N49" s="989"/>
      <c r="O49" s="989"/>
      <c r="P49" s="989"/>
      <c r="Q49" s="2648"/>
      <c r="R49" s="1057">
        <f t="shared" si="0"/>
        <v>0</v>
      </c>
      <c r="S49" s="972">
        <v>32</v>
      </c>
    </row>
    <row r="50" spans="1:19">
      <c r="A50" s="972">
        <v>33</v>
      </c>
      <c r="B50" s="924"/>
      <c r="C50" s="924"/>
      <c r="D50" s="990"/>
      <c r="E50" s="924"/>
      <c r="F50" s="989"/>
      <c r="G50" s="934"/>
      <c r="H50" s="1028"/>
      <c r="I50" s="861"/>
      <c r="J50" s="972"/>
      <c r="K50" s="924"/>
      <c r="L50" s="924"/>
      <c r="M50" s="924"/>
      <c r="N50" s="989"/>
      <c r="O50" s="989"/>
      <c r="P50" s="989"/>
      <c r="Q50" s="2648"/>
      <c r="R50" s="1057">
        <f t="shared" si="0"/>
        <v>0</v>
      </c>
      <c r="S50" s="972">
        <v>33</v>
      </c>
    </row>
    <row r="51" spans="1:19">
      <c r="A51" s="972">
        <v>34</v>
      </c>
      <c r="B51" s="924"/>
      <c r="C51" s="924"/>
      <c r="D51" s="990"/>
      <c r="E51" s="924"/>
      <c r="F51" s="989"/>
      <c r="G51" s="934"/>
      <c r="H51" s="1028"/>
      <c r="I51" s="861"/>
      <c r="J51" s="972"/>
      <c r="K51" s="924"/>
      <c r="L51" s="924"/>
      <c r="M51" s="924"/>
      <c r="N51" s="989"/>
      <c r="O51" s="989"/>
      <c r="P51" s="989"/>
      <c r="Q51" s="2648"/>
      <c r="R51" s="1057">
        <f t="shared" si="0"/>
        <v>0</v>
      </c>
      <c r="S51" s="972">
        <v>34</v>
      </c>
    </row>
    <row r="52" spans="1:19">
      <c r="A52" s="972">
        <v>35</v>
      </c>
      <c r="B52" s="924"/>
      <c r="C52" s="924"/>
      <c r="D52" s="990"/>
      <c r="E52" s="924"/>
      <c r="F52" s="989"/>
      <c r="G52" s="934"/>
      <c r="H52" s="1028"/>
      <c r="I52" s="861"/>
      <c r="J52" s="972"/>
      <c r="K52" s="924"/>
      <c r="L52" s="924"/>
      <c r="M52" s="924"/>
      <c r="N52" s="989"/>
      <c r="O52" s="989"/>
      <c r="P52" s="989"/>
      <c r="Q52" s="2648"/>
      <c r="R52" s="1057">
        <f t="shared" si="0"/>
        <v>0</v>
      </c>
      <c r="S52" s="972">
        <v>35</v>
      </c>
    </row>
    <row r="53" spans="1:19">
      <c r="A53" s="972">
        <v>36</v>
      </c>
      <c r="B53" s="924"/>
      <c r="C53" s="924"/>
      <c r="D53" s="990"/>
      <c r="E53" s="924"/>
      <c r="F53" s="989"/>
      <c r="G53" s="934"/>
      <c r="H53" s="1028"/>
      <c r="I53" s="861"/>
      <c r="J53" s="972"/>
      <c r="K53" s="924"/>
      <c r="L53" s="924"/>
      <c r="M53" s="924"/>
      <c r="N53" s="989"/>
      <c r="O53" s="989"/>
      <c r="P53" s="989"/>
      <c r="Q53" s="2648"/>
      <c r="R53" s="1057">
        <f t="shared" si="0"/>
        <v>0</v>
      </c>
      <c r="S53" s="972">
        <v>36</v>
      </c>
    </row>
    <row r="54" spans="1:19">
      <c r="A54" s="972">
        <v>37</v>
      </c>
      <c r="B54" s="924"/>
      <c r="C54" s="924"/>
      <c r="D54" s="990"/>
      <c r="E54" s="924"/>
      <c r="F54" s="989"/>
      <c r="G54" s="934"/>
      <c r="H54" s="1028"/>
      <c r="I54" s="861"/>
      <c r="J54" s="972"/>
      <c r="K54" s="924"/>
      <c r="L54" s="924"/>
      <c r="M54" s="924"/>
      <c r="N54" s="989"/>
      <c r="O54" s="989"/>
      <c r="P54" s="989"/>
      <c r="Q54" s="2648"/>
      <c r="R54" s="1057">
        <f t="shared" si="0"/>
        <v>0</v>
      </c>
      <c r="S54" s="972">
        <v>37</v>
      </c>
    </row>
    <row r="55" spans="1:19">
      <c r="A55" s="972">
        <v>38</v>
      </c>
      <c r="B55" s="924"/>
      <c r="C55" s="924"/>
      <c r="D55" s="990"/>
      <c r="E55" s="924"/>
      <c r="F55" s="989"/>
      <c r="G55" s="934"/>
      <c r="H55" s="1028"/>
      <c r="I55" s="861"/>
      <c r="J55" s="972"/>
      <c r="K55" s="924"/>
      <c r="L55" s="924"/>
      <c r="M55" s="924"/>
      <c r="N55" s="989"/>
      <c r="O55" s="989"/>
      <c r="P55" s="989"/>
      <c r="Q55" s="2648"/>
      <c r="R55" s="1057">
        <f t="shared" si="0"/>
        <v>0</v>
      </c>
      <c r="S55" s="972">
        <v>38</v>
      </c>
    </row>
    <row r="56" spans="1:19">
      <c r="A56" s="972">
        <v>39</v>
      </c>
      <c r="B56" s="924"/>
      <c r="C56" s="924"/>
      <c r="D56" s="990"/>
      <c r="E56" s="924"/>
      <c r="F56" s="989"/>
      <c r="G56" s="934"/>
      <c r="H56" s="1028"/>
      <c r="I56" s="861"/>
      <c r="J56" s="972"/>
      <c r="K56" s="924"/>
      <c r="L56" s="924"/>
      <c r="M56" s="924"/>
      <c r="N56" s="989"/>
      <c r="O56" s="989"/>
      <c r="P56" s="989"/>
      <c r="Q56" s="2648"/>
      <c r="R56" s="1057">
        <f t="shared" si="0"/>
        <v>0</v>
      </c>
      <c r="S56" s="972">
        <v>39</v>
      </c>
    </row>
    <row r="57" spans="1:19">
      <c r="A57" s="972">
        <v>40</v>
      </c>
      <c r="B57" s="924"/>
      <c r="C57" s="924"/>
      <c r="D57" s="990"/>
      <c r="E57" s="924"/>
      <c r="F57" s="989"/>
      <c r="G57" s="934"/>
      <c r="H57" s="1028"/>
      <c r="I57" s="861"/>
      <c r="J57" s="972"/>
      <c r="K57" s="924"/>
      <c r="L57" s="924"/>
      <c r="M57" s="924"/>
      <c r="N57" s="989"/>
      <c r="O57" s="989"/>
      <c r="P57" s="989"/>
      <c r="Q57" s="2648"/>
      <c r="R57" s="1057">
        <f t="shared" si="0"/>
        <v>0</v>
      </c>
      <c r="S57" s="972">
        <v>40</v>
      </c>
    </row>
    <row r="58" spans="1:19">
      <c r="A58" s="972">
        <v>41</v>
      </c>
      <c r="B58" s="924"/>
      <c r="C58" s="924"/>
      <c r="D58" s="990"/>
      <c r="E58" s="924"/>
      <c r="F58" s="989"/>
      <c r="G58" s="934"/>
      <c r="H58" s="1028"/>
      <c r="I58" s="861"/>
      <c r="J58" s="972"/>
      <c r="K58" s="924"/>
      <c r="L58" s="924"/>
      <c r="M58" s="924"/>
      <c r="N58" s="989"/>
      <c r="O58" s="989"/>
      <c r="P58" s="989"/>
      <c r="Q58" s="2648"/>
      <c r="R58" s="1057">
        <f t="shared" si="0"/>
        <v>0</v>
      </c>
      <c r="S58" s="972">
        <v>41</v>
      </c>
    </row>
    <row r="59" spans="1:19">
      <c r="A59" s="972">
        <v>42</v>
      </c>
      <c r="B59" s="924"/>
      <c r="C59" s="924"/>
      <c r="D59" s="990"/>
      <c r="E59" s="924"/>
      <c r="F59" s="989"/>
      <c r="G59" s="934"/>
      <c r="H59" s="1028"/>
      <c r="I59" s="861"/>
      <c r="J59" s="972"/>
      <c r="K59" s="924"/>
      <c r="L59" s="924"/>
      <c r="M59" s="924"/>
      <c r="N59" s="989"/>
      <c r="O59" s="989"/>
      <c r="P59" s="989"/>
      <c r="Q59" s="2648"/>
      <c r="R59" s="1057">
        <f t="shared" si="0"/>
        <v>0</v>
      </c>
      <c r="S59" s="972">
        <v>42</v>
      </c>
    </row>
    <row r="60" spans="1:19" ht="15.75" thickBot="1">
      <c r="A60" s="991">
        <v>43</v>
      </c>
      <c r="B60" s="940"/>
      <c r="C60" s="940"/>
      <c r="D60" s="1035"/>
      <c r="E60" s="940"/>
      <c r="F60" s="1060"/>
      <c r="G60" s="1037"/>
      <c r="H60" s="1036"/>
      <c r="I60" s="861"/>
      <c r="J60" s="991"/>
      <c r="K60" s="940"/>
      <c r="L60" s="940"/>
      <c r="M60" s="940"/>
      <c r="N60" s="1060"/>
      <c r="O60" s="1060"/>
      <c r="P60" s="1060"/>
      <c r="Q60" s="2649"/>
      <c r="R60" s="1061">
        <f t="shared" si="0"/>
        <v>0</v>
      </c>
      <c r="S60" s="991">
        <v>43</v>
      </c>
    </row>
    <row r="61" spans="1:19" ht="15.75" thickBot="1">
      <c r="A61" s="991">
        <v>44</v>
      </c>
      <c r="B61" s="940" t="s">
        <v>2319</v>
      </c>
      <c r="C61" s="940"/>
      <c r="D61" s="1035">
        <f>SUM(D18:D60)</f>
        <v>0</v>
      </c>
      <c r="E61" s="940"/>
      <c r="F61" s="1035" t="str">
        <f>IF(ISERR(AVERAGEA(F18:F60))," ",AVERAGEA(F18:F60))</f>
        <v xml:space="preserve"> </v>
      </c>
      <c r="G61" s="1035">
        <f>SUM(G18:G60)</f>
        <v>0</v>
      </c>
      <c r="H61" s="1035">
        <f>SUM(H18:H60)</f>
        <v>0</v>
      </c>
      <c r="I61" s="861"/>
      <c r="J61" s="991"/>
      <c r="K61" s="940"/>
      <c r="L61" s="940"/>
      <c r="M61" s="940"/>
      <c r="N61" s="1062">
        <f>SUM(N18:N60)</f>
        <v>0</v>
      </c>
      <c r="O61" s="1062">
        <f>SUM(O18:O60)</f>
        <v>0</v>
      </c>
      <c r="P61" s="1062">
        <f>SUM(P18:P60)</f>
        <v>0</v>
      </c>
      <c r="Q61" s="2650">
        <f>SUM(Q18:Q60)</f>
        <v>0</v>
      </c>
      <c r="R61" s="1062">
        <f>SUM(R18:R60)</f>
        <v>0</v>
      </c>
      <c r="S61" s="991">
        <v>44</v>
      </c>
    </row>
    <row r="62" spans="1:19">
      <c r="A62" s="1047"/>
      <c r="B62" s="1047"/>
      <c r="C62" s="1047"/>
      <c r="D62" s="1058"/>
      <c r="E62" s="1047"/>
      <c r="F62" s="1058"/>
      <c r="G62" s="1058"/>
      <c r="H62" s="1058"/>
      <c r="I62" s="861"/>
      <c r="J62" s="1047"/>
      <c r="K62" s="1047"/>
      <c r="L62" s="1047"/>
      <c r="M62" s="1047"/>
      <c r="N62" s="1059"/>
      <c r="O62" s="1059"/>
      <c r="P62" s="1059"/>
      <c r="Q62" s="932"/>
      <c r="R62" s="1059"/>
      <c r="S62" s="1047"/>
    </row>
    <row r="63" spans="1:19">
      <c r="A63" s="1441" t="s">
        <v>4657</v>
      </c>
      <c r="B63" s="2405"/>
      <c r="C63" s="2405"/>
      <c r="D63" s="861"/>
      <c r="E63" s="861"/>
      <c r="F63" s="861"/>
      <c r="G63" s="861"/>
      <c r="H63" s="861"/>
      <c r="I63" s="861"/>
      <c r="J63" s="1441" t="s">
        <v>4657</v>
      </c>
      <c r="K63" s="2405"/>
      <c r="L63" s="2405"/>
    </row>
    <row r="64" spans="1:19">
      <c r="A64" s="862" t="s">
        <v>3395</v>
      </c>
      <c r="B64" s="862"/>
      <c r="C64" s="862"/>
      <c r="D64" s="862"/>
      <c r="E64" s="862"/>
      <c r="F64" s="862"/>
      <c r="G64" s="862"/>
      <c r="H64" s="862"/>
      <c r="I64" s="861"/>
      <c r="J64" s="862" t="s">
        <v>3396</v>
      </c>
      <c r="K64" s="862"/>
      <c r="L64" s="862"/>
      <c r="M64" s="862"/>
      <c r="N64" s="862"/>
      <c r="O64" s="862"/>
      <c r="P64" s="862"/>
      <c r="Q64" s="862"/>
      <c r="R64" s="862"/>
      <c r="S64" s="862"/>
    </row>
  </sheetData>
  <printOptions horizontalCentered="1" verticalCentered="1"/>
  <pageMargins left="0.5" right="0.5" top="0.5" bottom="0.5" header="0" footer="0"/>
  <pageSetup scale="67" fitToWidth="2" orientation="portrait" horizontalDpi="300" verticalDpi="300" r:id="rId1"/>
  <headerFooter alignWithMargins="0"/>
  <colBreaks count="1" manualBreakCount="1">
    <brk id="9"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S195"/>
  <sheetViews>
    <sheetView defaultGridColor="0" view="pageBreakPreview" colorId="22" zoomScale="80" zoomScaleNormal="80" zoomScaleSheetLayoutView="80" workbookViewId="0">
      <selection activeCell="F82" sqref="F82"/>
    </sheetView>
  </sheetViews>
  <sheetFormatPr defaultColWidth="9.6640625" defaultRowHeight="15"/>
  <cols>
    <col min="1" max="1" width="4.6640625" style="3117" customWidth="1"/>
    <col min="2" max="2" width="23.88671875" style="3117" customWidth="1"/>
    <col min="3" max="3" width="22.21875" style="3117" customWidth="1"/>
    <col min="4" max="5" width="12.6640625" style="3117" customWidth="1"/>
    <col min="6" max="6" width="16.5546875" style="3117" customWidth="1"/>
    <col min="7" max="7" width="15.21875" style="3117" customWidth="1"/>
    <col min="8" max="8" width="16.5546875" style="3117" customWidth="1"/>
    <col min="9" max="9" width="18.109375" style="3117" customWidth="1"/>
    <col min="10" max="10" width="2.6640625" style="3117" customWidth="1"/>
    <col min="11" max="11" width="14.88671875" style="3117" customWidth="1"/>
    <col min="12" max="12" width="13.6640625" style="3117" customWidth="1"/>
    <col min="13" max="13" width="15.33203125" style="3117" customWidth="1"/>
    <col min="14" max="14" width="13.6640625" style="3117" customWidth="1"/>
    <col min="15" max="15" width="11.6640625" style="3117" customWidth="1"/>
    <col min="16" max="16" width="13.6640625" style="3117" customWidth="1"/>
    <col min="17" max="17" width="15.77734375" style="3117" customWidth="1"/>
    <col min="18" max="18" width="13.6640625" style="3117" customWidth="1"/>
    <col min="19" max="19" width="4.6640625" style="3117" customWidth="1"/>
    <col min="20" max="16384" width="9.6640625" style="3117"/>
  </cols>
  <sheetData>
    <row r="1" spans="1:19">
      <c r="A1" s="3185" t="s">
        <v>1785</v>
      </c>
      <c r="B1" s="3186"/>
      <c r="C1" s="3186"/>
      <c r="D1" s="3187"/>
      <c r="E1" s="3187"/>
      <c r="F1" s="3188" t="s">
        <v>1330</v>
      </c>
      <c r="G1" s="3189"/>
      <c r="H1" s="3190" t="s">
        <v>1787</v>
      </c>
      <c r="I1" s="3191" t="s">
        <v>1788</v>
      </c>
      <c r="J1" s="3192"/>
      <c r="K1" s="3185" t="s">
        <v>1785</v>
      </c>
      <c r="L1" s="3186"/>
      <c r="M1" s="3186"/>
      <c r="N1" s="3188" t="s">
        <v>1330</v>
      </c>
      <c r="O1" s="3187"/>
      <c r="P1" s="3186"/>
      <c r="Q1" s="3190" t="s">
        <v>1787</v>
      </c>
      <c r="R1" s="3188" t="s">
        <v>1788</v>
      </c>
      <c r="S1" s="3193"/>
    </row>
    <row r="2" spans="1:19">
      <c r="A2" s="3194" t="s">
        <v>4700</v>
      </c>
      <c r="B2" s="3192"/>
      <c r="C2" s="3192"/>
      <c r="D2" s="3192"/>
      <c r="E2" s="3192"/>
      <c r="F2" s="3194" t="s">
        <v>1123</v>
      </c>
      <c r="G2" s="3195"/>
      <c r="H2" s="3196" t="s">
        <v>1790</v>
      </c>
      <c r="I2" s="3197"/>
      <c r="J2" s="3192"/>
      <c r="K2" s="3194" t="s">
        <v>4700</v>
      </c>
      <c r="L2" s="3192"/>
      <c r="M2" s="3192"/>
      <c r="N2" s="3194" t="s">
        <v>1123</v>
      </c>
      <c r="O2" s="3192"/>
      <c r="P2" s="3192"/>
      <c r="Q2" s="3196" t="s">
        <v>1790</v>
      </c>
      <c r="R2" s="3198"/>
      <c r="S2" s="3199"/>
    </row>
    <row r="3" spans="1:19" ht="15" customHeight="1" thickBot="1">
      <c r="A3" s="3200"/>
      <c r="B3" s="3201"/>
      <c r="C3" s="3201"/>
      <c r="D3" s="3201"/>
      <c r="E3" s="3201"/>
      <c r="F3" s="3200" t="s">
        <v>1124</v>
      </c>
      <c r="G3" s="3202"/>
      <c r="H3" s="1052" t="str">
        <f>'Data Sheet'!$C$40</f>
        <v>April 12, 2018</v>
      </c>
      <c r="I3" s="991" t="str">
        <f>'Data Sheet'!$C$38</f>
        <v>December 31, 2017</v>
      </c>
      <c r="J3" s="3192"/>
      <c r="K3" s="3200"/>
      <c r="L3" s="3201"/>
      <c r="M3" s="3201"/>
      <c r="N3" s="3200" t="s">
        <v>1124</v>
      </c>
      <c r="O3" s="3201"/>
      <c r="P3" s="3204"/>
      <c r="Q3" s="1052" t="str">
        <f>'Data Sheet'!$C$40</f>
        <v>April 12, 2018</v>
      </c>
      <c r="R3" s="991" t="str">
        <f>'Data Sheet'!$C$38</f>
        <v>December 31, 2017</v>
      </c>
      <c r="S3" s="3205"/>
    </row>
    <row r="4" spans="1:19" ht="15" customHeight="1" thickBot="1">
      <c r="A4" s="3206" t="s">
        <v>2964</v>
      </c>
      <c r="B4" s="3207"/>
      <c r="C4" s="3207"/>
      <c r="D4" s="3208"/>
      <c r="E4" s="3208"/>
      <c r="F4" s="3208"/>
      <c r="G4" s="3208"/>
      <c r="H4" s="3209"/>
      <c r="I4" s="3205"/>
      <c r="J4" s="3192"/>
      <c r="K4" s="3206" t="s">
        <v>2965</v>
      </c>
      <c r="L4" s="3207"/>
      <c r="M4" s="3207"/>
      <c r="N4" s="3208"/>
      <c r="O4" s="3208"/>
      <c r="P4" s="3208"/>
      <c r="Q4" s="3208"/>
      <c r="R4" s="3209"/>
      <c r="S4" s="3205"/>
    </row>
    <row r="5" spans="1:19" ht="15.75">
      <c r="A5" s="3210"/>
      <c r="B5" s="3211"/>
      <c r="C5" s="3211"/>
      <c r="D5" s="3212"/>
      <c r="E5" s="3212"/>
      <c r="F5" s="3212"/>
      <c r="G5" s="3212"/>
      <c r="H5" s="3213"/>
      <c r="I5" s="3214"/>
      <c r="J5" s="3192"/>
      <c r="K5" s="3210"/>
      <c r="L5" s="3211"/>
      <c r="M5" s="3211"/>
      <c r="N5" s="3212"/>
      <c r="O5" s="3212"/>
      <c r="P5" s="3212"/>
      <c r="Q5" s="3212"/>
      <c r="R5" s="3213"/>
      <c r="S5" s="3214"/>
    </row>
    <row r="6" spans="1:19">
      <c r="A6" s="3215" t="s">
        <v>2966</v>
      </c>
      <c r="B6" s="3216"/>
      <c r="C6" s="3216"/>
      <c r="D6" s="3216"/>
      <c r="E6" s="3216"/>
      <c r="F6" s="3216" t="s">
        <v>2967</v>
      </c>
      <c r="G6" s="3216"/>
      <c r="H6" s="3216"/>
      <c r="I6" s="3217"/>
      <c r="J6" s="3192"/>
      <c r="K6" s="3215" t="s">
        <v>2968</v>
      </c>
      <c r="L6" s="3216"/>
      <c r="M6" s="3216"/>
      <c r="N6" s="3216"/>
      <c r="O6" s="3216" t="s">
        <v>2969</v>
      </c>
      <c r="P6" s="3216"/>
      <c r="Q6" s="3216"/>
      <c r="R6" s="3216"/>
      <c r="S6" s="3217"/>
    </row>
    <row r="7" spans="1:19">
      <c r="A7" s="3215" t="s">
        <v>2970</v>
      </c>
      <c r="B7" s="3216"/>
      <c r="C7" s="3216"/>
      <c r="D7" s="3216"/>
      <c r="E7" s="3216"/>
      <c r="F7" s="3216" t="s">
        <v>2971</v>
      </c>
      <c r="G7" s="3216"/>
      <c r="H7" s="3216"/>
      <c r="I7" s="3217"/>
      <c r="J7" s="3192"/>
      <c r="K7" s="3215" t="s">
        <v>2972</v>
      </c>
      <c r="L7" s="3216"/>
      <c r="M7" s="3216"/>
      <c r="N7" s="3216"/>
      <c r="O7" s="3216" t="s">
        <v>2973</v>
      </c>
      <c r="P7" s="3216"/>
      <c r="Q7" s="3216"/>
      <c r="R7" s="3216"/>
      <c r="S7" s="3217"/>
    </row>
    <row r="8" spans="1:19">
      <c r="A8" s="3215" t="s">
        <v>1199</v>
      </c>
      <c r="B8" s="3216"/>
      <c r="C8" s="3216"/>
      <c r="D8" s="3216"/>
      <c r="E8" s="3216"/>
      <c r="F8" s="3216" t="s">
        <v>1200</v>
      </c>
      <c r="G8" s="3216"/>
      <c r="H8" s="3216"/>
      <c r="I8" s="3217"/>
      <c r="J8" s="3192"/>
      <c r="K8" s="3215" t="s">
        <v>1201</v>
      </c>
      <c r="L8" s="3216"/>
      <c r="M8" s="3216"/>
      <c r="N8" s="3216"/>
      <c r="O8" s="3216" t="s">
        <v>1202</v>
      </c>
      <c r="P8" s="3216"/>
      <c r="Q8" s="3216"/>
      <c r="R8" s="3216"/>
      <c r="S8" s="3217"/>
    </row>
    <row r="9" spans="1:19">
      <c r="A9" s="3215" t="s">
        <v>1203</v>
      </c>
      <c r="B9" s="3216"/>
      <c r="C9" s="3216"/>
      <c r="D9" s="3216"/>
      <c r="E9" s="3216"/>
      <c r="F9" s="3216" t="s">
        <v>1204</v>
      </c>
      <c r="G9" s="3216"/>
      <c r="H9" s="3216"/>
      <c r="I9" s="3217"/>
      <c r="J9" s="3192"/>
      <c r="K9" s="3215" t="s">
        <v>1205</v>
      </c>
      <c r="L9" s="3216"/>
      <c r="M9" s="3216"/>
      <c r="N9" s="3216"/>
      <c r="O9" s="3216" t="s">
        <v>1206</v>
      </c>
      <c r="P9" s="3216"/>
      <c r="Q9" s="3216"/>
      <c r="R9" s="3216"/>
      <c r="S9" s="3217"/>
    </row>
    <row r="10" spans="1:19">
      <c r="A10" s="3215" t="s">
        <v>1207</v>
      </c>
      <c r="B10" s="3216"/>
      <c r="C10" s="3216"/>
      <c r="D10" s="3216"/>
      <c r="E10" s="3216"/>
      <c r="F10" s="3216" t="s">
        <v>1208</v>
      </c>
      <c r="G10" s="3216"/>
      <c r="H10" s="3216"/>
      <c r="I10" s="3217"/>
      <c r="J10" s="3192"/>
      <c r="K10" s="3215" t="s">
        <v>1209</v>
      </c>
      <c r="L10" s="3216"/>
      <c r="M10" s="3216"/>
      <c r="N10" s="3216"/>
      <c r="O10" s="3216" t="s">
        <v>1210</v>
      </c>
      <c r="P10" s="3216"/>
      <c r="Q10" s="3216"/>
      <c r="R10" s="3216"/>
      <c r="S10" s="3217"/>
    </row>
    <row r="11" spans="1:19">
      <c r="A11" s="3215" t="s">
        <v>1211</v>
      </c>
      <c r="B11" s="3216"/>
      <c r="C11" s="3216"/>
      <c r="D11" s="3216"/>
      <c r="E11" s="3216"/>
      <c r="F11" s="3216" t="s">
        <v>1212</v>
      </c>
      <c r="G11" s="3216"/>
      <c r="H11" s="3216"/>
      <c r="I11" s="3217"/>
      <c r="J11" s="3192"/>
      <c r="K11" s="3215" t="s">
        <v>1213</v>
      </c>
      <c r="L11" s="3216"/>
      <c r="M11" s="3216"/>
      <c r="N11" s="3216"/>
      <c r="O11" s="3216" t="s">
        <v>1214</v>
      </c>
      <c r="P11" s="3216"/>
      <c r="Q11" s="3216"/>
      <c r="R11" s="3216"/>
      <c r="S11" s="3217"/>
    </row>
    <row r="12" spans="1:19">
      <c r="A12" s="3215" t="s">
        <v>1215</v>
      </c>
      <c r="B12" s="3216"/>
      <c r="C12" s="3216"/>
      <c r="D12" s="3216"/>
      <c r="E12" s="3216"/>
      <c r="F12" s="3216" t="s">
        <v>1216</v>
      </c>
      <c r="G12" s="3216"/>
      <c r="H12" s="3216"/>
      <c r="I12" s="3217"/>
      <c r="J12" s="3192"/>
      <c r="K12" s="3215" t="s">
        <v>1217</v>
      </c>
      <c r="L12" s="3216"/>
      <c r="M12" s="3216"/>
      <c r="N12" s="3216"/>
      <c r="O12" s="3216" t="s">
        <v>1218</v>
      </c>
      <c r="P12" s="3216"/>
      <c r="Q12" s="3216"/>
      <c r="R12" s="3216"/>
      <c r="S12" s="3217"/>
    </row>
    <row r="13" spans="1:19">
      <c r="A13" s="3215" t="s">
        <v>1219</v>
      </c>
      <c r="B13" s="3216"/>
      <c r="C13" s="3216"/>
      <c r="D13" s="3216"/>
      <c r="E13" s="3216"/>
      <c r="F13" s="3216" t="s">
        <v>1220</v>
      </c>
      <c r="G13" s="3216"/>
      <c r="H13" s="3216"/>
      <c r="I13" s="3217"/>
      <c r="J13" s="3192"/>
      <c r="K13" s="3215" t="s">
        <v>1221</v>
      </c>
      <c r="L13" s="3216"/>
      <c r="M13" s="3216"/>
      <c r="N13" s="3216"/>
      <c r="O13" s="3216" t="s">
        <v>1222</v>
      </c>
      <c r="P13" s="3216"/>
      <c r="Q13" s="3216"/>
      <c r="R13" s="3216"/>
      <c r="S13" s="3217"/>
    </row>
    <row r="14" spans="1:19">
      <c r="A14" s="3215" t="s">
        <v>1223</v>
      </c>
      <c r="B14" s="3216"/>
      <c r="C14" s="3216"/>
      <c r="D14" s="3216"/>
      <c r="E14" s="3216"/>
      <c r="F14" s="3216" t="s">
        <v>1224</v>
      </c>
      <c r="G14" s="3216"/>
      <c r="H14" s="3216"/>
      <c r="I14" s="3217"/>
      <c r="J14" s="3192"/>
      <c r="K14" s="3215" t="s">
        <v>2597</v>
      </c>
      <c r="L14" s="3216"/>
      <c r="M14" s="3216"/>
      <c r="N14" s="3216"/>
      <c r="O14" s="3216" t="s">
        <v>2598</v>
      </c>
      <c r="P14" s="3216"/>
      <c r="Q14" s="3216"/>
      <c r="R14" s="3216"/>
      <c r="S14" s="3217"/>
    </row>
    <row r="15" spans="1:19">
      <c r="A15" s="3215" t="s">
        <v>2599</v>
      </c>
      <c r="B15" s="3216"/>
      <c r="C15" s="3216"/>
      <c r="D15" s="3216"/>
      <c r="E15" s="3216"/>
      <c r="F15" s="3216" t="s">
        <v>2600</v>
      </c>
      <c r="G15" s="3216"/>
      <c r="H15" s="3216"/>
      <c r="I15" s="3217"/>
      <c r="J15" s="3192"/>
      <c r="K15" s="3215" t="s">
        <v>2601</v>
      </c>
      <c r="L15" s="3216"/>
      <c r="M15" s="3216"/>
      <c r="N15" s="3216"/>
      <c r="O15" s="3216" t="s">
        <v>2602</v>
      </c>
      <c r="P15" s="3216"/>
      <c r="Q15" s="3216"/>
      <c r="R15" s="3216"/>
      <c r="S15" s="3217"/>
    </row>
    <row r="16" spans="1:19">
      <c r="A16" s="3215" t="s">
        <v>2603</v>
      </c>
      <c r="B16" s="3216"/>
      <c r="C16" s="3216"/>
      <c r="D16" s="3216"/>
      <c r="E16" s="3216"/>
      <c r="F16" s="3216" t="s">
        <v>2604</v>
      </c>
      <c r="G16" s="3216"/>
      <c r="H16" s="3216"/>
      <c r="I16" s="3217"/>
      <c r="J16" s="3192"/>
      <c r="K16" s="3215" t="s">
        <v>2605</v>
      </c>
      <c r="L16" s="3216"/>
      <c r="M16" s="3216"/>
      <c r="N16" s="3216"/>
      <c r="O16" s="3216" t="s">
        <v>1218</v>
      </c>
      <c r="P16" s="3216"/>
      <c r="Q16" s="3216"/>
      <c r="R16" s="3216"/>
      <c r="S16" s="3217"/>
    </row>
    <row r="17" spans="1:19">
      <c r="A17" s="3215" t="s">
        <v>2606</v>
      </c>
      <c r="B17" s="3216"/>
      <c r="C17" s="3216"/>
      <c r="D17" s="3216"/>
      <c r="E17" s="3216"/>
      <c r="F17" s="3216" t="s">
        <v>2607</v>
      </c>
      <c r="G17" s="3216"/>
      <c r="H17" s="3216"/>
      <c r="I17" s="3217"/>
      <c r="J17" s="3192"/>
      <c r="K17" s="3215" t="s">
        <v>2608</v>
      </c>
      <c r="L17" s="3216"/>
      <c r="M17" s="3216"/>
      <c r="N17" s="3216"/>
      <c r="O17" s="3216" t="s">
        <v>2609</v>
      </c>
      <c r="P17" s="3216"/>
      <c r="Q17" s="3216"/>
      <c r="R17" s="3216"/>
      <c r="S17" s="3217"/>
    </row>
    <row r="18" spans="1:19">
      <c r="A18" s="3215" t="s">
        <v>2610</v>
      </c>
      <c r="B18" s="3216"/>
      <c r="C18" s="3216"/>
      <c r="D18" s="3216"/>
      <c r="E18" s="3216"/>
      <c r="F18" s="3216" t="s">
        <v>2611</v>
      </c>
      <c r="G18" s="3216"/>
      <c r="H18" s="3216"/>
      <c r="I18" s="3217"/>
      <c r="J18" s="3192"/>
      <c r="K18" s="3215" t="s">
        <v>2612</v>
      </c>
      <c r="L18" s="3216"/>
      <c r="M18" s="3216"/>
      <c r="N18" s="3216"/>
      <c r="O18" s="3216" t="s">
        <v>2613</v>
      </c>
      <c r="P18" s="3216"/>
      <c r="Q18" s="3216"/>
      <c r="R18" s="3216"/>
      <c r="S18" s="3217"/>
    </row>
    <row r="19" spans="1:19">
      <c r="A19" s="3215" t="s">
        <v>2614</v>
      </c>
      <c r="B19" s="3216"/>
      <c r="C19" s="3216"/>
      <c r="D19" s="3216"/>
      <c r="E19" s="3216"/>
      <c r="F19" s="3216" t="s">
        <v>2615</v>
      </c>
      <c r="G19" s="3216"/>
      <c r="H19" s="3216"/>
      <c r="I19" s="3217"/>
      <c r="J19" s="3192"/>
      <c r="K19" s="3215"/>
      <c r="L19" s="3216"/>
      <c r="M19" s="3216"/>
      <c r="N19" s="3216"/>
      <c r="O19" s="3216"/>
      <c r="P19" s="3216"/>
      <c r="Q19" s="3216"/>
      <c r="R19" s="3216"/>
      <c r="S19" s="3217"/>
    </row>
    <row r="20" spans="1:19" ht="15.75" thickBot="1">
      <c r="A20" s="3218"/>
      <c r="B20" s="3219"/>
      <c r="C20" s="3219"/>
      <c r="D20" s="3219"/>
      <c r="E20" s="3219"/>
      <c r="F20" s="3219"/>
      <c r="G20" s="3219"/>
      <c r="H20" s="3219"/>
      <c r="I20" s="3220"/>
      <c r="J20" s="3192"/>
      <c r="K20" s="3215"/>
      <c r="L20" s="3216"/>
      <c r="M20" s="3216"/>
      <c r="N20" s="3216"/>
      <c r="O20" s="3216"/>
      <c r="P20" s="3216"/>
      <c r="Q20" s="3216"/>
      <c r="R20" s="3216"/>
      <c r="S20" s="3217"/>
    </row>
    <row r="21" spans="1:19">
      <c r="A21" s="3221"/>
      <c r="B21" s="3192"/>
      <c r="C21" s="3222"/>
      <c r="D21" s="3223" t="s">
        <v>2616</v>
      </c>
      <c r="E21" s="3199"/>
      <c r="F21" s="3222"/>
      <c r="G21" s="3223" t="s">
        <v>2617</v>
      </c>
      <c r="H21" s="3223"/>
      <c r="I21" s="3224"/>
      <c r="J21" s="3192"/>
      <c r="K21" s="3221"/>
      <c r="L21" s="3225" t="s">
        <v>2618</v>
      </c>
      <c r="M21" s="3225"/>
      <c r="N21" s="3193"/>
      <c r="O21" s="3226"/>
      <c r="P21" s="3226"/>
      <c r="Q21" s="3226"/>
      <c r="R21" s="3226"/>
      <c r="S21" s="3224"/>
    </row>
    <row r="22" spans="1:19">
      <c r="A22" s="3227"/>
      <c r="B22" s="3223" t="s">
        <v>2619</v>
      </c>
      <c r="C22" s="3199"/>
      <c r="D22" s="3228" t="s">
        <v>2620</v>
      </c>
      <c r="E22" s="3199"/>
      <c r="F22" s="3195" t="s">
        <v>2621</v>
      </c>
      <c r="G22" s="3228" t="s">
        <v>2622</v>
      </c>
      <c r="H22" s="3223"/>
      <c r="I22" s="3227" t="s">
        <v>1772</v>
      </c>
      <c r="J22" s="3192"/>
      <c r="K22" s="3227" t="s">
        <v>2623</v>
      </c>
      <c r="L22" s="3228" t="s">
        <v>2624</v>
      </c>
      <c r="M22" s="3223"/>
      <c r="N22" s="3229"/>
      <c r="O22" s="3223" t="s">
        <v>2625</v>
      </c>
      <c r="P22" s="3223"/>
      <c r="Q22" s="3228"/>
      <c r="R22" s="3223"/>
      <c r="S22" s="3227"/>
    </row>
    <row r="23" spans="1:19" ht="15.75" thickBot="1">
      <c r="A23" s="3227" t="s">
        <v>1714</v>
      </c>
      <c r="B23" s="3201"/>
      <c r="C23" s="3204"/>
      <c r="D23" s="3230" t="s">
        <v>2626</v>
      </c>
      <c r="E23" s="3205"/>
      <c r="F23" s="3195" t="s">
        <v>2627</v>
      </c>
      <c r="G23" s="3230" t="s">
        <v>2649</v>
      </c>
      <c r="H23" s="3208"/>
      <c r="I23" s="3227" t="s">
        <v>520</v>
      </c>
      <c r="J23" s="3192"/>
      <c r="K23" s="3227" t="s">
        <v>2650</v>
      </c>
      <c r="L23" s="3230" t="s">
        <v>2651</v>
      </c>
      <c r="M23" s="3208"/>
      <c r="N23" s="3231"/>
      <c r="O23" s="3232"/>
      <c r="P23" s="3232"/>
      <c r="Q23" s="3233"/>
      <c r="R23" s="3202"/>
      <c r="S23" s="3227" t="s">
        <v>1714</v>
      </c>
    </row>
    <row r="24" spans="1:19">
      <c r="A24" s="3227" t="s">
        <v>1717</v>
      </c>
      <c r="B24" s="3195" t="s">
        <v>2652</v>
      </c>
      <c r="C24" s="3195" t="s">
        <v>2653</v>
      </c>
      <c r="D24" s="3195" t="s">
        <v>2654</v>
      </c>
      <c r="E24" s="3195" t="s">
        <v>2655</v>
      </c>
      <c r="F24" s="3195" t="s">
        <v>2656</v>
      </c>
      <c r="G24" s="3199" t="s">
        <v>2657</v>
      </c>
      <c r="H24" s="3199" t="s">
        <v>2657</v>
      </c>
      <c r="I24" s="3227" t="s">
        <v>2658</v>
      </c>
      <c r="J24" s="3192"/>
      <c r="K24" s="3227" t="s">
        <v>2659</v>
      </c>
      <c r="L24" s="3195" t="s">
        <v>2660</v>
      </c>
      <c r="M24" s="3195" t="s">
        <v>2661</v>
      </c>
      <c r="N24" s="3195" t="s">
        <v>2662</v>
      </c>
      <c r="O24" s="3195" t="s">
        <v>3614</v>
      </c>
      <c r="P24" s="3195" t="s">
        <v>3606</v>
      </c>
      <c r="Q24" s="3195" t="s">
        <v>596</v>
      </c>
      <c r="R24" s="3234" t="s">
        <v>2319</v>
      </c>
      <c r="S24" s="3227" t="s">
        <v>1717</v>
      </c>
    </row>
    <row r="25" spans="1:19">
      <c r="A25" s="3235"/>
      <c r="B25" s="3222"/>
      <c r="C25" s="3195"/>
      <c r="D25" s="3222"/>
      <c r="E25" s="3195"/>
      <c r="F25" s="3195"/>
      <c r="G25" s="3199" t="s">
        <v>2663</v>
      </c>
      <c r="H25" s="3199" t="s">
        <v>2664</v>
      </c>
      <c r="I25" s="3235"/>
      <c r="J25" s="3192"/>
      <c r="K25" s="3235"/>
      <c r="L25" s="3222"/>
      <c r="M25" s="3195" t="s">
        <v>2665</v>
      </c>
      <c r="N25" s="3222"/>
      <c r="O25" s="3195" t="s">
        <v>2072</v>
      </c>
      <c r="P25" s="3195" t="s">
        <v>2072</v>
      </c>
      <c r="Q25" s="3222"/>
      <c r="R25" s="3195" t="s">
        <v>2072</v>
      </c>
      <c r="S25" s="3235"/>
    </row>
    <row r="26" spans="1:19" ht="15.75" thickBot="1">
      <c r="A26" s="3203"/>
      <c r="B26" s="3202" t="s">
        <v>3005</v>
      </c>
      <c r="C26" s="3202" t="s">
        <v>3006</v>
      </c>
      <c r="D26" s="3202" t="s">
        <v>3007</v>
      </c>
      <c r="E26" s="3202" t="s">
        <v>3008</v>
      </c>
      <c r="F26" s="3202" t="s">
        <v>2334</v>
      </c>
      <c r="G26" s="3205" t="s">
        <v>2335</v>
      </c>
      <c r="H26" s="3205" t="s">
        <v>2336</v>
      </c>
      <c r="I26" s="3205" t="s">
        <v>2337</v>
      </c>
      <c r="J26" s="3192"/>
      <c r="K26" s="3236" t="s">
        <v>2338</v>
      </c>
      <c r="L26" s="3202" t="s">
        <v>2339</v>
      </c>
      <c r="M26" s="3202" t="s">
        <v>2340</v>
      </c>
      <c r="N26" s="3202" t="s">
        <v>2341</v>
      </c>
      <c r="O26" s="3202" t="s">
        <v>181</v>
      </c>
      <c r="P26" s="3202" t="s">
        <v>182</v>
      </c>
      <c r="Q26" s="3202" t="s">
        <v>183</v>
      </c>
      <c r="R26" s="3208" t="s">
        <v>184</v>
      </c>
      <c r="S26" s="3203"/>
    </row>
    <row r="27" spans="1:19">
      <c r="A27" s="3235">
        <v>1</v>
      </c>
      <c r="B27" s="3222" t="s">
        <v>5486</v>
      </c>
      <c r="C27" s="3222" t="s">
        <v>5487</v>
      </c>
      <c r="D27" s="3298">
        <v>345</v>
      </c>
      <c r="E27" s="3287">
        <v>345</v>
      </c>
      <c r="F27" s="3239" t="s">
        <v>5488</v>
      </c>
      <c r="G27" s="3287">
        <v>37.299999999999997</v>
      </c>
      <c r="H27" s="3240"/>
      <c r="I27" s="3320">
        <v>1</v>
      </c>
      <c r="J27" s="3192"/>
      <c r="K27" s="3196" t="s">
        <v>5489</v>
      </c>
      <c r="L27" s="3242">
        <v>1897017</v>
      </c>
      <c r="M27" s="3242">
        <v>11153202</v>
      </c>
      <c r="N27" s="3242">
        <v>13050219</v>
      </c>
      <c r="O27" s="3243"/>
      <c r="P27" s="3243"/>
      <c r="Q27" s="3243"/>
      <c r="R27" s="3244"/>
      <c r="S27" s="3235">
        <v>1</v>
      </c>
    </row>
    <row r="28" spans="1:19">
      <c r="A28" s="3235">
        <v>2</v>
      </c>
      <c r="B28" s="3222" t="s">
        <v>2904</v>
      </c>
      <c r="C28" s="3222" t="s">
        <v>2904</v>
      </c>
      <c r="D28" s="3298"/>
      <c r="E28" s="3287"/>
      <c r="F28" s="3239" t="s">
        <v>5490</v>
      </c>
      <c r="G28" s="3287"/>
      <c r="H28" s="3240"/>
      <c r="I28" s="3320"/>
      <c r="J28" s="3192"/>
      <c r="K28" s="3196" t="s">
        <v>2904</v>
      </c>
      <c r="L28" s="3237"/>
      <c r="M28" s="3237"/>
      <c r="N28" s="3237"/>
      <c r="O28" s="3245"/>
      <c r="P28" s="3245"/>
      <c r="Q28" s="3245"/>
      <c r="R28" s="3246"/>
      <c r="S28" s="3235">
        <v>2</v>
      </c>
    </row>
    <row r="29" spans="1:19">
      <c r="A29" s="3235">
        <v>3</v>
      </c>
      <c r="B29" s="3222" t="s">
        <v>2904</v>
      </c>
      <c r="C29" s="3222" t="s">
        <v>2904</v>
      </c>
      <c r="D29" s="3298"/>
      <c r="E29" s="3287"/>
      <c r="F29" s="3239" t="s">
        <v>2904</v>
      </c>
      <c r="G29" s="3287"/>
      <c r="H29" s="3240"/>
      <c r="I29" s="3320"/>
      <c r="J29" s="3192"/>
      <c r="K29" s="3196" t="s">
        <v>2904</v>
      </c>
      <c r="L29" s="3237"/>
      <c r="M29" s="3237"/>
      <c r="N29" s="3237"/>
      <c r="O29" s="3245"/>
      <c r="P29" s="3245"/>
      <c r="Q29" s="3245"/>
      <c r="R29" s="3246"/>
      <c r="S29" s="3235">
        <v>3</v>
      </c>
    </row>
    <row r="30" spans="1:19">
      <c r="A30" s="3235">
        <v>4</v>
      </c>
      <c r="B30" s="3222" t="s">
        <v>5491</v>
      </c>
      <c r="C30" s="3222" t="s">
        <v>5492</v>
      </c>
      <c r="D30" s="3298">
        <v>345</v>
      </c>
      <c r="E30" s="3287">
        <v>345</v>
      </c>
      <c r="F30" s="3239" t="s">
        <v>5490</v>
      </c>
      <c r="G30" s="3287">
        <v>84.34</v>
      </c>
      <c r="H30" s="3240"/>
      <c r="I30" s="3320">
        <v>1</v>
      </c>
      <c r="J30" s="3192"/>
      <c r="K30" s="3196" t="s">
        <v>5493</v>
      </c>
      <c r="L30" s="3237"/>
      <c r="M30" s="3237"/>
      <c r="N30" s="3237"/>
      <c r="O30" s="3245"/>
      <c r="P30" s="3245"/>
      <c r="Q30" s="3245"/>
      <c r="R30" s="3246"/>
      <c r="S30" s="3235">
        <v>4</v>
      </c>
    </row>
    <row r="31" spans="1:19">
      <c r="A31" s="3235">
        <v>5</v>
      </c>
      <c r="B31" s="3222" t="s">
        <v>5494</v>
      </c>
      <c r="C31" s="3222" t="s">
        <v>5495</v>
      </c>
      <c r="D31" s="3298">
        <v>345</v>
      </c>
      <c r="E31" s="3287">
        <v>345</v>
      </c>
      <c r="F31" s="3239" t="s">
        <v>5490</v>
      </c>
      <c r="G31" s="3287">
        <v>83.24</v>
      </c>
      <c r="H31" s="3240"/>
      <c r="I31" s="3320">
        <v>1</v>
      </c>
      <c r="J31" s="3192"/>
      <c r="K31" s="3196" t="s">
        <v>5493</v>
      </c>
      <c r="L31" s="3237">
        <v>3377678</v>
      </c>
      <c r="M31" s="3237">
        <v>50208005</v>
      </c>
      <c r="N31" s="3237">
        <v>53585683</v>
      </c>
      <c r="O31" s="3245"/>
      <c r="P31" s="3245"/>
      <c r="Q31" s="3245"/>
      <c r="R31" s="3246"/>
      <c r="S31" s="3235">
        <v>5</v>
      </c>
    </row>
    <row r="32" spans="1:19">
      <c r="A32" s="3247">
        <v>6</v>
      </c>
      <c r="B32" s="3222" t="s">
        <v>2904</v>
      </c>
      <c r="C32" s="3222" t="s">
        <v>2904</v>
      </c>
      <c r="D32" s="3298"/>
      <c r="E32" s="3287"/>
      <c r="F32" s="3239" t="s">
        <v>2904</v>
      </c>
      <c r="G32" s="3287"/>
      <c r="H32" s="3240"/>
      <c r="I32" s="3320"/>
      <c r="J32" s="3192"/>
      <c r="K32" s="3196" t="s">
        <v>2904</v>
      </c>
      <c r="L32" s="3237"/>
      <c r="M32" s="3237"/>
      <c r="N32" s="3237"/>
      <c r="O32" s="3245"/>
      <c r="P32" s="3245"/>
      <c r="Q32" s="3245"/>
      <c r="R32" s="3246"/>
      <c r="S32" s="3235">
        <v>6</v>
      </c>
    </row>
    <row r="33" spans="1:19">
      <c r="A33" s="3247">
        <v>7</v>
      </c>
      <c r="B33" s="3222" t="s">
        <v>5496</v>
      </c>
      <c r="C33" s="3222" t="s">
        <v>5497</v>
      </c>
      <c r="D33" s="3298">
        <v>345</v>
      </c>
      <c r="E33" s="3287">
        <v>345</v>
      </c>
      <c r="F33" s="3239" t="s">
        <v>5488</v>
      </c>
      <c r="G33" s="3287">
        <v>26.5</v>
      </c>
      <c r="H33" s="3240"/>
      <c r="I33" s="3320">
        <v>1</v>
      </c>
      <c r="J33" s="3192"/>
      <c r="K33" s="3196" t="s">
        <v>5498</v>
      </c>
      <c r="L33" s="3237">
        <v>1220242</v>
      </c>
      <c r="M33" s="3237">
        <v>8602547</v>
      </c>
      <c r="N33" s="3237">
        <v>9822789</v>
      </c>
      <c r="O33" s="3245"/>
      <c r="P33" s="3245"/>
      <c r="Q33" s="3245"/>
      <c r="R33" s="3246"/>
      <c r="S33" s="3235">
        <v>7</v>
      </c>
    </row>
    <row r="34" spans="1:19">
      <c r="A34" s="3247">
        <v>8</v>
      </c>
      <c r="B34" s="3222" t="s">
        <v>2904</v>
      </c>
      <c r="C34" s="3222" t="s">
        <v>2904</v>
      </c>
      <c r="D34" s="3298"/>
      <c r="E34" s="3287"/>
      <c r="F34" s="3239" t="s">
        <v>5490</v>
      </c>
      <c r="G34" s="3287"/>
      <c r="H34" s="3240"/>
      <c r="I34" s="3320"/>
      <c r="J34" s="3192"/>
      <c r="K34" s="3196"/>
      <c r="L34" s="3237"/>
      <c r="M34" s="3237"/>
      <c r="N34" s="3237"/>
      <c r="O34" s="3245"/>
      <c r="P34" s="3245"/>
      <c r="Q34" s="3245"/>
      <c r="R34" s="3246"/>
      <c r="S34" s="3235">
        <v>8</v>
      </c>
    </row>
    <row r="35" spans="1:19">
      <c r="A35" s="3247">
        <v>9</v>
      </c>
      <c r="B35" s="3222" t="s">
        <v>2904</v>
      </c>
      <c r="C35" s="3222" t="s">
        <v>2904</v>
      </c>
      <c r="D35" s="3298"/>
      <c r="E35" s="3287"/>
      <c r="F35" s="3239" t="s">
        <v>2904</v>
      </c>
      <c r="G35" s="3287"/>
      <c r="H35" s="3240"/>
      <c r="I35" s="3320"/>
      <c r="J35" s="3192"/>
      <c r="K35" s="3196"/>
      <c r="L35" s="3237"/>
      <c r="M35" s="3237"/>
      <c r="N35" s="3237"/>
      <c r="O35" s="3245"/>
      <c r="P35" s="3245"/>
      <c r="Q35" s="3245"/>
      <c r="R35" s="3246"/>
      <c r="S35" s="3235">
        <v>9</v>
      </c>
    </row>
    <row r="36" spans="1:19">
      <c r="A36" s="3247">
        <v>10</v>
      </c>
      <c r="B36" s="3222" t="s">
        <v>5499</v>
      </c>
      <c r="C36" s="3222" t="s">
        <v>5500</v>
      </c>
      <c r="D36" s="3298">
        <v>345</v>
      </c>
      <c r="E36" s="3287">
        <v>345</v>
      </c>
      <c r="F36" s="3239" t="s">
        <v>5490</v>
      </c>
      <c r="G36" s="3287">
        <v>15.07</v>
      </c>
      <c r="H36" s="3240"/>
      <c r="I36" s="3320">
        <v>1</v>
      </c>
      <c r="J36" s="3192"/>
      <c r="K36" s="3196" t="s">
        <v>5498</v>
      </c>
      <c r="L36" s="3237">
        <v>900555</v>
      </c>
      <c r="M36" s="3237">
        <v>4393859</v>
      </c>
      <c r="N36" s="3237">
        <v>5294414</v>
      </c>
      <c r="O36" s="3245"/>
      <c r="P36" s="3245"/>
      <c r="Q36" s="3245"/>
      <c r="R36" s="3246"/>
      <c r="S36" s="3235">
        <v>10</v>
      </c>
    </row>
    <row r="37" spans="1:19">
      <c r="A37" s="3247">
        <v>11</v>
      </c>
      <c r="B37" s="3222" t="s">
        <v>2904</v>
      </c>
      <c r="C37" s="3222" t="s">
        <v>2904</v>
      </c>
      <c r="D37" s="3298"/>
      <c r="E37" s="3287"/>
      <c r="F37" s="3239" t="s">
        <v>2904</v>
      </c>
      <c r="G37" s="3287"/>
      <c r="H37" s="3240"/>
      <c r="I37" s="3320"/>
      <c r="J37" s="3192"/>
      <c r="K37" s="3196" t="s">
        <v>2904</v>
      </c>
      <c r="L37" s="3237"/>
      <c r="M37" s="3237"/>
      <c r="N37" s="3237"/>
      <c r="O37" s="3245"/>
      <c r="P37" s="3245"/>
      <c r="Q37" s="3245"/>
      <c r="R37" s="3246"/>
      <c r="S37" s="3235">
        <v>11</v>
      </c>
    </row>
    <row r="38" spans="1:19">
      <c r="A38" s="3247">
        <v>12</v>
      </c>
      <c r="B38" s="3222" t="s">
        <v>5501</v>
      </c>
      <c r="C38" s="3222" t="s">
        <v>5502</v>
      </c>
      <c r="D38" s="3298">
        <v>345</v>
      </c>
      <c r="E38" s="3287">
        <v>345</v>
      </c>
      <c r="F38" s="3572" t="s">
        <v>5490</v>
      </c>
      <c r="G38" s="3287">
        <v>39.020000000000003</v>
      </c>
      <c r="H38" s="3240"/>
      <c r="I38" s="3573"/>
      <c r="J38" s="3192"/>
      <c r="K38" s="3196" t="s">
        <v>2904</v>
      </c>
      <c r="L38" s="3237"/>
      <c r="M38" s="3237"/>
      <c r="N38" s="3237"/>
      <c r="O38" s="3245"/>
      <c r="P38" s="3245"/>
      <c r="Q38" s="3245"/>
      <c r="R38" s="3246"/>
      <c r="S38" s="3235">
        <v>12</v>
      </c>
    </row>
    <row r="39" spans="1:19">
      <c r="A39" s="3247">
        <v>13</v>
      </c>
      <c r="B39" s="3222" t="s">
        <v>5503</v>
      </c>
      <c r="C39" s="3222" t="s">
        <v>5504</v>
      </c>
      <c r="D39" s="3298">
        <v>345</v>
      </c>
      <c r="E39" s="3287">
        <v>345</v>
      </c>
      <c r="F39" s="3239" t="s">
        <v>5490</v>
      </c>
      <c r="G39" s="3287">
        <v>38.840000000000003</v>
      </c>
      <c r="H39" s="3240"/>
      <c r="I39" s="3320">
        <v>1</v>
      </c>
      <c r="J39" s="3192"/>
      <c r="K39" s="3196" t="s">
        <v>5505</v>
      </c>
      <c r="L39" s="3237"/>
      <c r="M39" s="3237">
        <v>154118</v>
      </c>
      <c r="N39" s="3237">
        <v>154118</v>
      </c>
      <c r="O39" s="3245"/>
      <c r="P39" s="3245"/>
      <c r="Q39" s="3245"/>
      <c r="R39" s="3246"/>
      <c r="S39" s="3235">
        <v>13</v>
      </c>
    </row>
    <row r="40" spans="1:19">
      <c r="A40" s="3247">
        <v>14</v>
      </c>
      <c r="B40" s="3222" t="s">
        <v>2904</v>
      </c>
      <c r="C40" s="3222" t="s">
        <v>2904</v>
      </c>
      <c r="D40" s="3298"/>
      <c r="E40" s="3287"/>
      <c r="F40" s="3239" t="s">
        <v>2904</v>
      </c>
      <c r="G40" s="3287"/>
      <c r="H40" s="3240"/>
      <c r="I40" s="3320"/>
      <c r="J40" s="3192"/>
      <c r="K40" s="3196" t="s">
        <v>2904</v>
      </c>
      <c r="L40" s="3237"/>
      <c r="M40" s="3237"/>
      <c r="N40" s="3237"/>
      <c r="O40" s="3245"/>
      <c r="P40" s="3245"/>
      <c r="Q40" s="3245"/>
      <c r="R40" s="3246"/>
      <c r="S40" s="3235">
        <v>14</v>
      </c>
    </row>
    <row r="41" spans="1:19">
      <c r="A41" s="3247">
        <v>15</v>
      </c>
      <c r="B41" s="3222" t="s">
        <v>2904</v>
      </c>
      <c r="C41" s="3222" t="s">
        <v>2904</v>
      </c>
      <c r="D41" s="3298"/>
      <c r="E41" s="3287"/>
      <c r="F41" s="3239" t="s">
        <v>2904</v>
      </c>
      <c r="G41" s="3287"/>
      <c r="H41" s="3240"/>
      <c r="I41" s="3320"/>
      <c r="J41" s="3192"/>
      <c r="K41" s="3196" t="s">
        <v>2904</v>
      </c>
      <c r="L41" s="3237"/>
      <c r="M41" s="3237"/>
      <c r="N41" s="3237"/>
      <c r="O41" s="3245"/>
      <c r="P41" s="3245"/>
      <c r="Q41" s="3245"/>
      <c r="R41" s="3246"/>
      <c r="S41" s="3235">
        <v>15</v>
      </c>
    </row>
    <row r="42" spans="1:19">
      <c r="A42" s="3247">
        <v>16</v>
      </c>
      <c r="B42" s="3222" t="s">
        <v>5506</v>
      </c>
      <c r="C42" s="3222" t="s">
        <v>5507</v>
      </c>
      <c r="D42" s="3298">
        <v>345</v>
      </c>
      <c r="E42" s="3287">
        <v>345</v>
      </c>
      <c r="F42" s="3239" t="s">
        <v>5488</v>
      </c>
      <c r="G42" s="3287">
        <v>47.55</v>
      </c>
      <c r="H42" s="3240"/>
      <c r="I42" s="3320">
        <v>1</v>
      </c>
      <c r="J42" s="3192"/>
      <c r="K42" s="3196" t="s">
        <v>5489</v>
      </c>
      <c r="L42" s="3237">
        <v>5625110</v>
      </c>
      <c r="M42" s="3237">
        <v>20595182</v>
      </c>
      <c r="N42" s="3237">
        <v>26220292</v>
      </c>
      <c r="O42" s="3245"/>
      <c r="P42" s="3245"/>
      <c r="Q42" s="3245"/>
      <c r="R42" s="3246"/>
      <c r="S42" s="3235">
        <v>16</v>
      </c>
    </row>
    <row r="43" spans="1:19">
      <c r="A43" s="3235">
        <v>17</v>
      </c>
      <c r="B43" s="3222" t="s">
        <v>2904</v>
      </c>
      <c r="C43" s="3222" t="s">
        <v>2904</v>
      </c>
      <c r="D43" s="3298"/>
      <c r="E43" s="3287"/>
      <c r="F43" s="3239" t="s">
        <v>5490</v>
      </c>
      <c r="G43" s="3287"/>
      <c r="H43" s="3240"/>
      <c r="I43" s="3320"/>
      <c r="J43" s="3192"/>
      <c r="K43" s="3196" t="s">
        <v>5508</v>
      </c>
      <c r="L43" s="3237"/>
      <c r="M43" s="3237"/>
      <c r="N43" s="3237"/>
      <c r="O43" s="3245"/>
      <c r="P43" s="3245"/>
      <c r="Q43" s="3245"/>
      <c r="R43" s="3246"/>
      <c r="S43" s="3235">
        <v>17</v>
      </c>
    </row>
    <row r="44" spans="1:19">
      <c r="A44" s="3235">
        <v>18</v>
      </c>
      <c r="B44" s="3222" t="s">
        <v>2904</v>
      </c>
      <c r="C44" s="3222" t="s">
        <v>2904</v>
      </c>
      <c r="D44" s="3298"/>
      <c r="E44" s="3287"/>
      <c r="F44" s="3239" t="s">
        <v>2904</v>
      </c>
      <c r="G44" s="3287"/>
      <c r="H44" s="3240"/>
      <c r="I44" s="3320"/>
      <c r="J44" s="3192"/>
      <c r="K44" s="3196" t="s">
        <v>2904</v>
      </c>
      <c r="L44" s="3237"/>
      <c r="M44" s="3237"/>
      <c r="N44" s="3237"/>
      <c r="O44" s="3245"/>
      <c r="P44" s="3245"/>
      <c r="Q44" s="3245"/>
      <c r="R44" s="3246"/>
      <c r="S44" s="3235">
        <v>18</v>
      </c>
    </row>
    <row r="45" spans="1:19">
      <c r="A45" s="3235">
        <v>19</v>
      </c>
      <c r="B45" s="3222" t="s">
        <v>5509</v>
      </c>
      <c r="C45" s="3222" t="s">
        <v>5510</v>
      </c>
      <c r="D45" s="3298">
        <v>345</v>
      </c>
      <c r="E45" s="3287">
        <v>345</v>
      </c>
      <c r="F45" s="3239" t="s">
        <v>5488</v>
      </c>
      <c r="G45" s="3287">
        <v>13.4</v>
      </c>
      <c r="H45" s="3240"/>
      <c r="I45" s="3320">
        <v>1</v>
      </c>
      <c r="J45" s="3192"/>
      <c r="K45" s="3196" t="s">
        <v>5489</v>
      </c>
      <c r="L45" s="3237">
        <v>1743552</v>
      </c>
      <c r="M45" s="3237">
        <v>3798316</v>
      </c>
      <c r="N45" s="3237">
        <v>5541868</v>
      </c>
      <c r="O45" s="3245"/>
      <c r="P45" s="3245"/>
      <c r="Q45" s="3245"/>
      <c r="R45" s="3246"/>
      <c r="S45" s="3235">
        <v>19</v>
      </c>
    </row>
    <row r="46" spans="1:19">
      <c r="A46" s="3235">
        <v>20</v>
      </c>
      <c r="B46" s="3222" t="s">
        <v>2904</v>
      </c>
      <c r="C46" s="3222" t="s">
        <v>2904</v>
      </c>
      <c r="D46" s="3298"/>
      <c r="E46" s="3287"/>
      <c r="F46" s="3239" t="s">
        <v>5490</v>
      </c>
      <c r="G46" s="3287"/>
      <c r="H46" s="3240"/>
      <c r="I46" s="3320"/>
      <c r="J46" s="3192"/>
      <c r="K46" s="3196" t="s">
        <v>2904</v>
      </c>
      <c r="L46" s="3237"/>
      <c r="M46" s="3237"/>
      <c r="N46" s="3237"/>
      <c r="O46" s="3245"/>
      <c r="P46" s="3245"/>
      <c r="Q46" s="3245"/>
      <c r="R46" s="3246"/>
      <c r="S46" s="3235">
        <v>20</v>
      </c>
    </row>
    <row r="47" spans="1:19">
      <c r="A47" s="3235">
        <v>21</v>
      </c>
      <c r="B47" s="3222" t="s">
        <v>2904</v>
      </c>
      <c r="C47" s="3222" t="s">
        <v>2904</v>
      </c>
      <c r="D47" s="3298"/>
      <c r="E47" s="3287"/>
      <c r="F47" s="3239" t="s">
        <v>2904</v>
      </c>
      <c r="G47" s="3287"/>
      <c r="H47" s="3240"/>
      <c r="I47" s="3320"/>
      <c r="J47" s="3192"/>
      <c r="K47" s="3196" t="s">
        <v>2904</v>
      </c>
      <c r="L47" s="3237"/>
      <c r="M47" s="3237"/>
      <c r="N47" s="3237"/>
      <c r="O47" s="3245"/>
      <c r="P47" s="3245"/>
      <c r="Q47" s="3245"/>
      <c r="R47" s="3246"/>
      <c r="S47" s="3235">
        <v>21</v>
      </c>
    </row>
    <row r="48" spans="1:19">
      <c r="A48" s="3235">
        <v>22</v>
      </c>
      <c r="B48" s="3222" t="s">
        <v>5511</v>
      </c>
      <c r="C48" s="3222" t="s">
        <v>5512</v>
      </c>
      <c r="D48" s="3298">
        <v>345</v>
      </c>
      <c r="E48" s="3287">
        <v>345</v>
      </c>
      <c r="F48" s="3239" t="s">
        <v>5488</v>
      </c>
      <c r="G48" s="3287">
        <v>13.4</v>
      </c>
      <c r="H48" s="3240"/>
      <c r="I48" s="3320">
        <v>1</v>
      </c>
      <c r="J48" s="3192"/>
      <c r="K48" s="3196" t="s">
        <v>5489</v>
      </c>
      <c r="L48" s="3237"/>
      <c r="M48" s="3237">
        <v>4028181</v>
      </c>
      <c r="N48" s="3237">
        <v>4028181</v>
      </c>
      <c r="O48" s="3245"/>
      <c r="P48" s="3245"/>
      <c r="Q48" s="3245"/>
      <c r="R48" s="3246"/>
      <c r="S48" s="3235">
        <v>22</v>
      </c>
    </row>
    <row r="49" spans="1:19">
      <c r="A49" s="3235">
        <v>23</v>
      </c>
      <c r="B49" s="3222" t="s">
        <v>2904</v>
      </c>
      <c r="C49" s="3222" t="s">
        <v>2904</v>
      </c>
      <c r="D49" s="3298"/>
      <c r="E49" s="3287"/>
      <c r="F49" s="3239" t="s">
        <v>5490</v>
      </c>
      <c r="G49" s="3287"/>
      <c r="H49" s="3240"/>
      <c r="I49" s="3320"/>
      <c r="J49" s="3192"/>
      <c r="K49" s="3196" t="s">
        <v>2904</v>
      </c>
      <c r="L49" s="3237"/>
      <c r="M49" s="3237"/>
      <c r="N49" s="3237"/>
      <c r="O49" s="3245"/>
      <c r="P49" s="3245"/>
      <c r="Q49" s="3245"/>
      <c r="R49" s="3246"/>
      <c r="S49" s="3235">
        <v>23</v>
      </c>
    </row>
    <row r="50" spans="1:19">
      <c r="A50" s="3235">
        <v>24</v>
      </c>
      <c r="B50" s="3222" t="s">
        <v>2904</v>
      </c>
      <c r="C50" s="3222" t="s">
        <v>2904</v>
      </c>
      <c r="D50" s="3298"/>
      <c r="E50" s="3287"/>
      <c r="F50" s="3239" t="s">
        <v>2904</v>
      </c>
      <c r="G50" s="3287"/>
      <c r="H50" s="3240"/>
      <c r="I50" s="3320"/>
      <c r="J50" s="3192"/>
      <c r="K50" s="3196" t="s">
        <v>2904</v>
      </c>
      <c r="L50" s="3237"/>
      <c r="M50" s="3237"/>
      <c r="N50" s="3237"/>
      <c r="O50" s="3245"/>
      <c r="P50" s="3245"/>
      <c r="Q50" s="3245"/>
      <c r="R50" s="3246"/>
      <c r="S50" s="3235">
        <v>24</v>
      </c>
    </row>
    <row r="51" spans="1:19">
      <c r="A51" s="3235">
        <v>25</v>
      </c>
      <c r="B51" s="3222" t="s">
        <v>5513</v>
      </c>
      <c r="C51" s="3222" t="s">
        <v>5514</v>
      </c>
      <c r="D51" s="3298">
        <v>345</v>
      </c>
      <c r="E51" s="3287">
        <v>345</v>
      </c>
      <c r="F51" s="3239" t="s">
        <v>5515</v>
      </c>
      <c r="G51" s="3287">
        <v>29.52</v>
      </c>
      <c r="H51" s="3240">
        <v>2.8</v>
      </c>
      <c r="I51" s="3320">
        <v>2</v>
      </c>
      <c r="J51" s="3192"/>
      <c r="K51" s="3196" t="s">
        <v>5489</v>
      </c>
      <c r="L51" s="3237"/>
      <c r="M51" s="3237">
        <v>28088916</v>
      </c>
      <c r="N51" s="3237">
        <v>28088916</v>
      </c>
      <c r="O51" s="3245"/>
      <c r="P51" s="3245"/>
      <c r="Q51" s="3245"/>
      <c r="R51" s="3246"/>
      <c r="S51" s="3235">
        <v>25</v>
      </c>
    </row>
    <row r="52" spans="1:19">
      <c r="A52" s="3235">
        <v>26</v>
      </c>
      <c r="B52" s="3222" t="s">
        <v>2904</v>
      </c>
      <c r="C52" s="3222" t="s">
        <v>2904</v>
      </c>
      <c r="D52" s="3298"/>
      <c r="E52" s="3287"/>
      <c r="F52" s="3239" t="s">
        <v>5488</v>
      </c>
      <c r="G52" s="3287"/>
      <c r="H52" s="3240"/>
      <c r="I52" s="3320"/>
      <c r="J52" s="3192"/>
      <c r="K52" s="3196" t="s">
        <v>2904</v>
      </c>
      <c r="L52" s="3237"/>
      <c r="M52" s="3237"/>
      <c r="N52" s="3237"/>
      <c r="O52" s="3245"/>
      <c r="P52" s="3245"/>
      <c r="Q52" s="3245"/>
      <c r="R52" s="3246"/>
      <c r="S52" s="3235">
        <v>26</v>
      </c>
    </row>
    <row r="53" spans="1:19">
      <c r="A53" s="3235">
        <v>27</v>
      </c>
      <c r="B53" s="3222" t="s">
        <v>2904</v>
      </c>
      <c r="C53" s="3222" t="s">
        <v>2904</v>
      </c>
      <c r="D53" s="3298"/>
      <c r="E53" s="3287"/>
      <c r="F53" s="3239" t="s">
        <v>2904</v>
      </c>
      <c r="G53" s="3287"/>
      <c r="H53" s="3240"/>
      <c r="I53" s="3320"/>
      <c r="J53" s="3192"/>
      <c r="K53" s="3196" t="s">
        <v>2904</v>
      </c>
      <c r="L53" s="3237"/>
      <c r="M53" s="3237"/>
      <c r="N53" s="3237"/>
      <c r="O53" s="3245"/>
      <c r="P53" s="3245"/>
      <c r="Q53" s="3245"/>
      <c r="R53" s="3246"/>
      <c r="S53" s="3235">
        <v>27</v>
      </c>
    </row>
    <row r="54" spans="1:19">
      <c r="A54" s="3235">
        <v>28</v>
      </c>
      <c r="B54" s="3222" t="s">
        <v>5516</v>
      </c>
      <c r="C54" s="3222" t="s">
        <v>5517</v>
      </c>
      <c r="D54" s="3298">
        <v>345</v>
      </c>
      <c r="E54" s="3287">
        <v>345</v>
      </c>
      <c r="F54" s="3239" t="s">
        <v>5488</v>
      </c>
      <c r="G54" s="3287">
        <v>18.5</v>
      </c>
      <c r="H54" s="3240"/>
      <c r="I54" s="3320">
        <v>1</v>
      </c>
      <c r="J54" s="3192"/>
      <c r="K54" s="3196" t="s">
        <v>5498</v>
      </c>
      <c r="L54" s="3237"/>
      <c r="M54" s="3237">
        <v>887691</v>
      </c>
      <c r="N54" s="3237">
        <v>887691</v>
      </c>
      <c r="O54" s="3245"/>
      <c r="P54" s="3245"/>
      <c r="Q54" s="3245"/>
      <c r="R54" s="3246"/>
      <c r="S54" s="3235">
        <v>28</v>
      </c>
    </row>
    <row r="55" spans="1:19">
      <c r="A55" s="3235">
        <v>29</v>
      </c>
      <c r="B55" s="3222" t="s">
        <v>2904</v>
      </c>
      <c r="C55" s="3222" t="s">
        <v>2904</v>
      </c>
      <c r="D55" s="3298"/>
      <c r="E55" s="3287"/>
      <c r="F55" s="3239" t="s">
        <v>5490</v>
      </c>
      <c r="G55" s="3287"/>
      <c r="H55" s="3240"/>
      <c r="I55" s="3320"/>
      <c r="J55" s="3192"/>
      <c r="K55" s="3196" t="s">
        <v>2904</v>
      </c>
      <c r="L55" s="3237"/>
      <c r="M55" s="3237"/>
      <c r="N55" s="3237"/>
      <c r="O55" s="3245"/>
      <c r="P55" s="3245"/>
      <c r="Q55" s="3245"/>
      <c r="R55" s="3246"/>
      <c r="S55" s="3235">
        <v>29</v>
      </c>
    </row>
    <row r="56" spans="1:19">
      <c r="A56" s="3235">
        <v>30</v>
      </c>
      <c r="B56" s="3222" t="s">
        <v>2904</v>
      </c>
      <c r="C56" s="3222" t="s">
        <v>2904</v>
      </c>
      <c r="D56" s="3298"/>
      <c r="E56" s="3287"/>
      <c r="F56" s="3239" t="s">
        <v>2904</v>
      </c>
      <c r="G56" s="3287"/>
      <c r="H56" s="3240"/>
      <c r="I56" s="3320"/>
      <c r="J56" s="3192"/>
      <c r="K56" s="3196" t="s">
        <v>2904</v>
      </c>
      <c r="L56" s="3237"/>
      <c r="M56" s="3237"/>
      <c r="N56" s="3237"/>
      <c r="O56" s="3245"/>
      <c r="P56" s="3245"/>
      <c r="Q56" s="3245"/>
      <c r="R56" s="3246"/>
      <c r="S56" s="3235">
        <v>30</v>
      </c>
    </row>
    <row r="57" spans="1:19">
      <c r="A57" s="3235">
        <v>31</v>
      </c>
      <c r="B57" s="3222" t="s">
        <v>5518</v>
      </c>
      <c r="C57" s="3222" t="s">
        <v>5519</v>
      </c>
      <c r="D57" s="3298">
        <v>345</v>
      </c>
      <c r="E57" s="3287">
        <v>345</v>
      </c>
      <c r="F57" s="3239" t="s">
        <v>5488</v>
      </c>
      <c r="G57" s="3287">
        <v>8.49</v>
      </c>
      <c r="H57" s="3240"/>
      <c r="I57" s="3320">
        <v>1</v>
      </c>
      <c r="J57" s="3192"/>
      <c r="K57" s="3196" t="s">
        <v>5489</v>
      </c>
      <c r="L57" s="3237">
        <v>541168</v>
      </c>
      <c r="M57" s="3237">
        <v>4659547</v>
      </c>
      <c r="N57" s="3237">
        <v>5200715</v>
      </c>
      <c r="O57" s="3245"/>
      <c r="P57" s="3245"/>
      <c r="Q57" s="3245"/>
      <c r="R57" s="3246"/>
      <c r="S57" s="3235">
        <v>31</v>
      </c>
    </row>
    <row r="58" spans="1:19">
      <c r="A58" s="3235">
        <v>32</v>
      </c>
      <c r="B58" s="3222" t="s">
        <v>2904</v>
      </c>
      <c r="C58" s="3222" t="s">
        <v>2904</v>
      </c>
      <c r="D58" s="3298"/>
      <c r="E58" s="3287"/>
      <c r="F58" s="3239" t="s">
        <v>5490</v>
      </c>
      <c r="G58" s="3287"/>
      <c r="H58" s="3240"/>
      <c r="I58" s="3320"/>
      <c r="J58" s="3192"/>
      <c r="K58" s="3196" t="s">
        <v>2904</v>
      </c>
      <c r="L58" s="3237"/>
      <c r="M58" s="3237"/>
      <c r="N58" s="3237"/>
      <c r="O58" s="3245"/>
      <c r="P58" s="3245"/>
      <c r="Q58" s="3245"/>
      <c r="R58" s="3246"/>
      <c r="S58" s="3235">
        <v>32</v>
      </c>
    </row>
    <row r="59" spans="1:19">
      <c r="A59" s="3235">
        <v>33</v>
      </c>
      <c r="B59" s="3222" t="s">
        <v>2904</v>
      </c>
      <c r="C59" s="3222" t="s">
        <v>2904</v>
      </c>
      <c r="D59" s="3298"/>
      <c r="E59" s="3287"/>
      <c r="F59" s="3239" t="s">
        <v>2904</v>
      </c>
      <c r="G59" s="3287"/>
      <c r="H59" s="3240"/>
      <c r="I59" s="3320"/>
      <c r="J59" s="3192"/>
      <c r="K59" s="3196" t="s">
        <v>2904</v>
      </c>
      <c r="L59" s="3237"/>
      <c r="M59" s="3237"/>
      <c r="N59" s="3237"/>
      <c r="O59" s="3245"/>
      <c r="P59" s="3245"/>
      <c r="Q59" s="3245"/>
      <c r="R59" s="3246"/>
      <c r="S59" s="3235">
        <v>33</v>
      </c>
    </row>
    <row r="60" spans="1:19">
      <c r="A60" s="3235">
        <v>34</v>
      </c>
      <c r="B60" s="3222" t="s">
        <v>5520</v>
      </c>
      <c r="C60" s="3222" t="s">
        <v>5521</v>
      </c>
      <c r="D60" s="3298">
        <v>345</v>
      </c>
      <c r="E60" s="3287">
        <v>345</v>
      </c>
      <c r="F60" s="3239" t="s">
        <v>5488</v>
      </c>
      <c r="G60" s="3287">
        <v>38.64</v>
      </c>
      <c r="H60" s="3240"/>
      <c r="I60" s="3320">
        <v>1</v>
      </c>
      <c r="J60" s="3192"/>
      <c r="K60" s="3196" t="s">
        <v>5489</v>
      </c>
      <c r="L60" s="3237">
        <v>523794</v>
      </c>
      <c r="M60" s="3237">
        <v>27275543</v>
      </c>
      <c r="N60" s="3237">
        <v>27799337</v>
      </c>
      <c r="O60" s="3245"/>
      <c r="P60" s="3245"/>
      <c r="Q60" s="3245"/>
      <c r="R60" s="3246"/>
      <c r="S60" s="3235">
        <v>34</v>
      </c>
    </row>
    <row r="61" spans="1:19" ht="15.75" thickBot="1">
      <c r="A61" s="3203">
        <v>35</v>
      </c>
      <c r="B61" s="3204" t="s">
        <v>2904</v>
      </c>
      <c r="C61" s="3204" t="s">
        <v>2904</v>
      </c>
      <c r="D61" s="3248"/>
      <c r="E61" s="3249"/>
      <c r="F61" s="3250" t="s">
        <v>5490</v>
      </c>
      <c r="G61" s="3249"/>
      <c r="H61" s="3251"/>
      <c r="I61" s="3252"/>
      <c r="J61" s="3192"/>
      <c r="K61" s="3196" t="s">
        <v>2904</v>
      </c>
      <c r="L61" s="3237"/>
      <c r="M61" s="3237"/>
      <c r="N61" s="3237"/>
      <c r="O61" s="3245"/>
      <c r="P61" s="3245"/>
      <c r="Q61" s="3245"/>
      <c r="R61" s="3246"/>
      <c r="S61" s="3235">
        <v>35</v>
      </c>
    </row>
    <row r="62" spans="1:19" ht="15.75" thickBot="1">
      <c r="A62" s="3203">
        <v>36</v>
      </c>
      <c r="B62" s="3201"/>
      <c r="C62" s="3201"/>
      <c r="D62" s="3201"/>
      <c r="E62" s="3201"/>
      <c r="F62" s="3202" t="s">
        <v>2319</v>
      </c>
      <c r="G62" s="3301">
        <f>SUM(G141:G192)+SUM(G77:G127)+SUM(G27:G61)</f>
        <v>10582.11</v>
      </c>
      <c r="H62" s="3301">
        <f>SUM(H141:H192)+SUM(H77:H127)+SUM(H27:H61)</f>
        <v>361.39</v>
      </c>
      <c r="I62" s="3248">
        <f>SUM(I141:I192)+SUM(I77:I127)+SUM(I27:I61)</f>
        <v>47</v>
      </c>
      <c r="J62" s="3192"/>
      <c r="K62" s="3253"/>
      <c r="L62" s="3254">
        <f>SUM(L141:L192)+SUM(L77:L127)+SUM(L27:L61)</f>
        <v>89279221</v>
      </c>
      <c r="M62" s="3255">
        <f>SUM(M141:M192)+SUM(M77:M127)+SUM(M27:M61)</f>
        <v>1362030353</v>
      </c>
      <c r="N62" s="3255">
        <f>SUM(N141:N192)+SUM(N77:N127)+SUM(N27:N61)</f>
        <v>1451309574</v>
      </c>
      <c r="O62" s="3256">
        <f>SUM(O27:O61)</f>
        <v>0</v>
      </c>
      <c r="P62" s="3256">
        <f>SUM(P27:P61)</f>
        <v>0</v>
      </c>
      <c r="Q62" s="3256">
        <f>SUM(Q27:Q61)</f>
        <v>0</v>
      </c>
      <c r="R62" s="3256">
        <f>SUM(R27:R61)</f>
        <v>0</v>
      </c>
      <c r="S62" s="3253">
        <v>36</v>
      </c>
    </row>
    <row r="63" spans="1:19">
      <c r="A63" s="3257"/>
      <c r="B63" s="3257"/>
      <c r="C63" s="3257"/>
      <c r="D63" s="3257"/>
      <c r="E63" s="3257"/>
      <c r="F63" s="3258"/>
      <c r="G63" s="3259"/>
      <c r="H63" s="3259"/>
      <c r="I63" s="3259"/>
      <c r="J63" s="3192"/>
      <c r="K63" s="3257"/>
      <c r="L63" s="3260"/>
      <c r="M63" s="3260"/>
      <c r="N63" s="3260"/>
      <c r="O63" s="3260"/>
      <c r="P63" s="3260"/>
      <c r="Q63" s="3260"/>
      <c r="R63" s="3260"/>
      <c r="S63" s="3257"/>
    </row>
    <row r="64" spans="1:19" ht="15.75">
      <c r="A64" s="3261" t="s">
        <v>3806</v>
      </c>
      <c r="B64" s="3192"/>
      <c r="C64" s="3192"/>
      <c r="D64" s="3192"/>
      <c r="E64" s="3192"/>
      <c r="F64" s="3192"/>
      <c r="G64" s="3192"/>
      <c r="H64" s="3192"/>
      <c r="I64" s="3192"/>
      <c r="J64" s="3192"/>
      <c r="K64" s="3261" t="s">
        <v>3806</v>
      </c>
      <c r="L64" s="3192"/>
      <c r="M64" s="3192"/>
      <c r="N64" s="3192"/>
      <c r="O64" s="3223"/>
    </row>
    <row r="65" spans="1:19">
      <c r="A65" s="3223" t="s">
        <v>2666</v>
      </c>
      <c r="B65" s="3223"/>
      <c r="C65" s="3223"/>
      <c r="D65" s="3223"/>
      <c r="E65" s="3223"/>
      <c r="F65" s="3223"/>
      <c r="G65" s="3223"/>
      <c r="H65" s="3223"/>
      <c r="I65" s="3223"/>
      <c r="J65" s="3192"/>
      <c r="K65" s="3223" t="s">
        <v>2667</v>
      </c>
      <c r="L65" s="3223"/>
      <c r="M65" s="3223"/>
      <c r="N65" s="3223"/>
      <c r="O65" s="3223"/>
      <c r="P65" s="3223"/>
      <c r="Q65" s="3223"/>
      <c r="R65" s="3223"/>
      <c r="S65" s="3223"/>
    </row>
    <row r="67" spans="1:19" ht="15.75">
      <c r="A67" s="3211" t="s">
        <v>1398</v>
      </c>
      <c r="B67" s="3223"/>
      <c r="C67" s="3223"/>
      <c r="D67" s="3223"/>
      <c r="E67" s="3223"/>
      <c r="F67" s="3223"/>
      <c r="G67" s="3223"/>
      <c r="H67" s="3223"/>
      <c r="I67" s="3223"/>
    </row>
    <row r="69" spans="1:19" ht="16.5" thickBot="1">
      <c r="A69" s="3262" t="s">
        <v>4700</v>
      </c>
      <c r="B69" s="3201"/>
      <c r="C69" s="3201"/>
      <c r="D69" s="3201"/>
      <c r="E69" s="3201"/>
      <c r="F69" s="3201"/>
      <c r="G69" s="3263"/>
      <c r="H69" s="3201" t="str">
        <f>'Data Sheet'!$C$40</f>
        <v>April 12, 2018</v>
      </c>
      <c r="I69" s="974" t="str">
        <f>'Data Sheet'!$C$38</f>
        <v>December 31, 2017</v>
      </c>
      <c r="J69" s="3192"/>
      <c r="K69" s="3262" t="s">
        <v>4700</v>
      </c>
      <c r="L69" s="3201"/>
      <c r="M69" s="3201"/>
      <c r="N69" s="3201"/>
      <c r="O69" s="3201"/>
      <c r="P69" s="3201"/>
      <c r="Q69" s="3201" t="str">
        <f>'Data Sheet'!$C$40</f>
        <v>April 12, 2018</v>
      </c>
      <c r="R69" s="3280" t="str">
        <f>'Data Sheet'!$C$38</f>
        <v>December 31, 2017</v>
      </c>
      <c r="S69" s="3208"/>
    </row>
    <row r="70" spans="1:19" ht="16.5" thickBot="1">
      <c r="A70" s="3264" t="s">
        <v>2965</v>
      </c>
      <c r="B70" s="3207"/>
      <c r="C70" s="3207"/>
      <c r="D70" s="3208"/>
      <c r="E70" s="3208"/>
      <c r="F70" s="3208"/>
      <c r="G70" s="3209"/>
      <c r="H70" s="3209"/>
      <c r="I70" s="3265"/>
      <c r="J70" s="3192"/>
      <c r="K70" s="3264" t="s">
        <v>2965</v>
      </c>
      <c r="L70" s="3207"/>
      <c r="M70" s="3207"/>
      <c r="N70" s="3208"/>
      <c r="O70" s="3208"/>
      <c r="P70" s="3208"/>
      <c r="Q70" s="3209"/>
      <c r="R70" s="3209"/>
      <c r="S70" s="3205"/>
    </row>
    <row r="71" spans="1:19">
      <c r="A71" s="3221"/>
      <c r="B71" s="3192"/>
      <c r="C71" s="3222"/>
      <c r="D71" s="3223" t="s">
        <v>2616</v>
      </c>
      <c r="E71" s="3199"/>
      <c r="F71" s="3222"/>
      <c r="G71" s="3223" t="s">
        <v>2617</v>
      </c>
      <c r="H71" s="3223"/>
      <c r="I71" s="3224"/>
      <c r="J71" s="3192"/>
      <c r="K71" s="3221"/>
      <c r="L71" s="3225" t="s">
        <v>2618</v>
      </c>
      <c r="M71" s="3225"/>
      <c r="N71" s="3193"/>
      <c r="O71" s="3226"/>
      <c r="P71" s="3226"/>
      <c r="Q71" s="3226"/>
      <c r="R71" s="3226"/>
      <c r="S71" s="3224"/>
    </row>
    <row r="72" spans="1:19">
      <c r="A72" s="3227"/>
      <c r="B72" s="3223" t="s">
        <v>2619</v>
      </c>
      <c r="C72" s="3199"/>
      <c r="D72" s="3228" t="s">
        <v>2620</v>
      </c>
      <c r="E72" s="3199"/>
      <c r="F72" s="3195" t="s">
        <v>2621</v>
      </c>
      <c r="G72" s="3228" t="s">
        <v>2622</v>
      </c>
      <c r="H72" s="3223"/>
      <c r="I72" s="3227" t="s">
        <v>1772</v>
      </c>
      <c r="J72" s="3192"/>
      <c r="K72" s="3227" t="s">
        <v>2623</v>
      </c>
      <c r="L72" s="3228" t="s">
        <v>2624</v>
      </c>
      <c r="M72" s="3223"/>
      <c r="N72" s="3229"/>
      <c r="O72" s="3223" t="s">
        <v>2625</v>
      </c>
      <c r="P72" s="3223"/>
      <c r="Q72" s="3228"/>
      <c r="R72" s="3223"/>
      <c r="S72" s="3227"/>
    </row>
    <row r="73" spans="1:19" ht="15.75" thickBot="1">
      <c r="A73" s="3227" t="s">
        <v>1714</v>
      </c>
      <c r="B73" s="3201"/>
      <c r="C73" s="3204"/>
      <c r="D73" s="3230" t="s">
        <v>2626</v>
      </c>
      <c r="E73" s="3205"/>
      <c r="F73" s="3195" t="s">
        <v>2627</v>
      </c>
      <c r="G73" s="3230" t="s">
        <v>2649</v>
      </c>
      <c r="H73" s="3208"/>
      <c r="I73" s="3227" t="s">
        <v>520</v>
      </c>
      <c r="J73" s="3192"/>
      <c r="K73" s="3227" t="s">
        <v>2650</v>
      </c>
      <c r="L73" s="3230" t="s">
        <v>2651</v>
      </c>
      <c r="M73" s="3208"/>
      <c r="N73" s="3231"/>
      <c r="O73" s="3232"/>
      <c r="P73" s="3232"/>
      <c r="Q73" s="3233"/>
      <c r="R73" s="3202"/>
      <c r="S73" s="3227" t="s">
        <v>1714</v>
      </c>
    </row>
    <row r="74" spans="1:19">
      <c r="A74" s="3227" t="s">
        <v>1717</v>
      </c>
      <c r="B74" s="3195" t="s">
        <v>2652</v>
      </c>
      <c r="C74" s="3195" t="s">
        <v>2653</v>
      </c>
      <c r="D74" s="3195" t="s">
        <v>2654</v>
      </c>
      <c r="E74" s="3195" t="s">
        <v>2655</v>
      </c>
      <c r="F74" s="3195" t="s">
        <v>2656</v>
      </c>
      <c r="G74" s="3199" t="s">
        <v>2657</v>
      </c>
      <c r="H74" s="3199" t="s">
        <v>2657</v>
      </c>
      <c r="I74" s="3227" t="s">
        <v>2658</v>
      </c>
      <c r="J74" s="3192"/>
      <c r="K74" s="3227" t="s">
        <v>2659</v>
      </c>
      <c r="L74" s="3195" t="s">
        <v>2660</v>
      </c>
      <c r="M74" s="3195" t="s">
        <v>2661</v>
      </c>
      <c r="N74" s="3195" t="s">
        <v>2662</v>
      </c>
      <c r="O74" s="3195" t="s">
        <v>3614</v>
      </c>
      <c r="P74" s="3195" t="s">
        <v>3606</v>
      </c>
      <c r="Q74" s="3195" t="s">
        <v>596</v>
      </c>
      <c r="R74" s="3234" t="s">
        <v>2319</v>
      </c>
      <c r="S74" s="3227" t="s">
        <v>1717</v>
      </c>
    </row>
    <row r="75" spans="1:19">
      <c r="A75" s="3235"/>
      <c r="B75" s="3222"/>
      <c r="C75" s="3195"/>
      <c r="D75" s="3222"/>
      <c r="E75" s="3195"/>
      <c r="F75" s="3195"/>
      <c r="G75" s="3199" t="s">
        <v>2663</v>
      </c>
      <c r="H75" s="3199" t="s">
        <v>2664</v>
      </c>
      <c r="I75" s="3235"/>
      <c r="J75" s="3192"/>
      <c r="K75" s="3235"/>
      <c r="L75" s="3222"/>
      <c r="M75" s="3195" t="s">
        <v>2665</v>
      </c>
      <c r="N75" s="3222"/>
      <c r="O75" s="3195" t="s">
        <v>2072</v>
      </c>
      <c r="P75" s="3195" t="s">
        <v>2072</v>
      </c>
      <c r="Q75" s="3222"/>
      <c r="R75" s="3195" t="s">
        <v>2072</v>
      </c>
      <c r="S75" s="3235"/>
    </row>
    <row r="76" spans="1:19" ht="15.75" thickBot="1">
      <c r="A76" s="3203"/>
      <c r="B76" s="3202" t="s">
        <v>3005</v>
      </c>
      <c r="C76" s="3202" t="s">
        <v>3006</v>
      </c>
      <c r="D76" s="3202" t="s">
        <v>3007</v>
      </c>
      <c r="E76" s="3202" t="s">
        <v>3008</v>
      </c>
      <c r="F76" s="3202" t="s">
        <v>2334</v>
      </c>
      <c r="G76" s="3205" t="s">
        <v>2335</v>
      </c>
      <c r="H76" s="3205" t="s">
        <v>2336</v>
      </c>
      <c r="I76" s="3205" t="s">
        <v>2337</v>
      </c>
      <c r="J76" s="3192"/>
      <c r="K76" s="3236" t="s">
        <v>2338</v>
      </c>
      <c r="L76" s="3202" t="s">
        <v>2339</v>
      </c>
      <c r="M76" s="3202" t="s">
        <v>2340</v>
      </c>
      <c r="N76" s="3202" t="s">
        <v>2341</v>
      </c>
      <c r="O76" s="3202" t="s">
        <v>181</v>
      </c>
      <c r="P76" s="3202" t="s">
        <v>182</v>
      </c>
      <c r="Q76" s="3202" t="s">
        <v>183</v>
      </c>
      <c r="R76" s="3208" t="s">
        <v>184</v>
      </c>
      <c r="S76" s="3203"/>
    </row>
    <row r="77" spans="1:19">
      <c r="A77" s="3235">
        <v>1</v>
      </c>
      <c r="B77" s="3222" t="s">
        <v>2904</v>
      </c>
      <c r="C77" s="3222" t="s">
        <v>2904</v>
      </c>
      <c r="D77" s="3237"/>
      <c r="E77" s="3238"/>
      <c r="F77" s="3239" t="s">
        <v>2904</v>
      </c>
      <c r="G77" s="3266"/>
      <c r="H77" s="3267"/>
      <c r="I77" s="3241"/>
      <c r="J77" s="3192"/>
      <c r="K77" s="3235" t="s">
        <v>2904</v>
      </c>
      <c r="L77" s="3237"/>
      <c r="M77" s="3237"/>
      <c r="N77" s="3237"/>
      <c r="O77" s="3238"/>
      <c r="P77" s="3238"/>
      <c r="Q77" s="3238"/>
      <c r="R77" s="3268"/>
      <c r="S77" s="3235">
        <v>1</v>
      </c>
    </row>
    <row r="78" spans="1:19">
      <c r="A78" s="3235">
        <v>2</v>
      </c>
      <c r="B78" s="3222" t="s">
        <v>5522</v>
      </c>
      <c r="C78" s="3222" t="s">
        <v>5523</v>
      </c>
      <c r="D78" s="3298">
        <v>345</v>
      </c>
      <c r="E78" s="3287">
        <v>345</v>
      </c>
      <c r="F78" s="3239" t="s">
        <v>5488</v>
      </c>
      <c r="G78" s="3266">
        <v>65.3</v>
      </c>
      <c r="H78" s="3269"/>
      <c r="I78" s="3320">
        <v>1</v>
      </c>
      <c r="J78" s="3192"/>
      <c r="K78" s="3196" t="s">
        <v>5524</v>
      </c>
      <c r="L78" s="3237">
        <v>2640639</v>
      </c>
      <c r="M78" s="3237">
        <v>84286</v>
      </c>
      <c r="N78" s="3237">
        <v>2724925</v>
      </c>
      <c r="O78" s="3238"/>
      <c r="P78" s="3238"/>
      <c r="Q78" s="3238"/>
      <c r="R78" s="3268"/>
      <c r="S78" s="3235">
        <v>2</v>
      </c>
    </row>
    <row r="79" spans="1:19">
      <c r="A79" s="3235">
        <v>3</v>
      </c>
      <c r="B79" s="3222" t="s">
        <v>2904</v>
      </c>
      <c r="C79" s="3222" t="s">
        <v>2904</v>
      </c>
      <c r="D79" s="3298"/>
      <c r="E79" s="3287"/>
      <c r="F79" s="3239" t="s">
        <v>5490</v>
      </c>
      <c r="G79" s="3266"/>
      <c r="H79" s="3269"/>
      <c r="I79" s="3320"/>
      <c r="J79" s="3192"/>
      <c r="K79" s="3196" t="s">
        <v>5489</v>
      </c>
      <c r="L79" s="3237"/>
      <c r="M79" s="3237"/>
      <c r="N79" s="3237"/>
      <c r="O79" s="3238"/>
      <c r="P79" s="3238"/>
      <c r="Q79" s="3238"/>
      <c r="R79" s="3268"/>
      <c r="S79" s="3235">
        <v>3</v>
      </c>
    </row>
    <row r="80" spans="1:19">
      <c r="A80" s="3235">
        <v>4</v>
      </c>
      <c r="B80" s="3222" t="s">
        <v>2904</v>
      </c>
      <c r="C80" s="3222" t="s">
        <v>2904</v>
      </c>
      <c r="D80" s="3298"/>
      <c r="E80" s="3287"/>
      <c r="F80" s="3239" t="s">
        <v>2904</v>
      </c>
      <c r="G80" s="3266"/>
      <c r="H80" s="3269"/>
      <c r="I80" s="3320"/>
      <c r="J80" s="3192"/>
      <c r="K80" s="3196" t="s">
        <v>2904</v>
      </c>
      <c r="L80" s="3237"/>
      <c r="M80" s="3237"/>
      <c r="N80" s="3237"/>
      <c r="O80" s="3238"/>
      <c r="P80" s="3238"/>
      <c r="Q80" s="3238"/>
      <c r="R80" s="3268"/>
      <c r="S80" s="3235">
        <v>4</v>
      </c>
    </row>
    <row r="81" spans="1:19">
      <c r="A81" s="3235">
        <v>5</v>
      </c>
      <c r="B81" s="3222" t="s">
        <v>5525</v>
      </c>
      <c r="C81" s="3222" t="s">
        <v>5526</v>
      </c>
      <c r="D81" s="3298">
        <v>345</v>
      </c>
      <c r="E81" s="3287">
        <v>345</v>
      </c>
      <c r="F81" s="3239" t="s">
        <v>5529</v>
      </c>
      <c r="G81" s="3266">
        <v>8.9</v>
      </c>
      <c r="H81" s="3269"/>
      <c r="I81" s="3320"/>
      <c r="J81" s="3192"/>
      <c r="K81" s="3196" t="s">
        <v>2904</v>
      </c>
      <c r="L81" s="3237"/>
      <c r="M81" s="3237"/>
      <c r="N81" s="3237"/>
      <c r="O81" s="3238"/>
      <c r="P81" s="3238"/>
      <c r="Q81" s="3238"/>
      <c r="R81" s="3268"/>
      <c r="S81" s="3235">
        <v>5</v>
      </c>
    </row>
    <row r="82" spans="1:19">
      <c r="A82" s="3247">
        <v>6</v>
      </c>
      <c r="B82" s="3222" t="s">
        <v>5527</v>
      </c>
      <c r="C82" s="3222" t="s">
        <v>5528</v>
      </c>
      <c r="D82" s="3298">
        <v>345</v>
      </c>
      <c r="E82" s="3287">
        <v>345</v>
      </c>
      <c r="F82" s="3239" t="s">
        <v>5529</v>
      </c>
      <c r="G82" s="3266">
        <v>8.81</v>
      </c>
      <c r="H82" s="3270">
        <v>8.8000000000000007</v>
      </c>
      <c r="I82" s="3320">
        <v>2</v>
      </c>
      <c r="J82" s="3192"/>
      <c r="K82" s="3196" t="s">
        <v>5489</v>
      </c>
      <c r="L82" s="3237">
        <v>208643</v>
      </c>
      <c r="M82" s="3237">
        <v>3891586</v>
      </c>
      <c r="N82" s="3237">
        <v>4100229</v>
      </c>
      <c r="O82" s="3238"/>
      <c r="P82" s="3238"/>
      <c r="Q82" s="3238"/>
      <c r="R82" s="3268"/>
      <c r="S82" s="3235">
        <v>6</v>
      </c>
    </row>
    <row r="83" spans="1:19">
      <c r="A83" s="3247">
        <v>7</v>
      </c>
      <c r="B83" s="3222" t="s">
        <v>2904</v>
      </c>
      <c r="C83" s="3222" t="s">
        <v>2904</v>
      </c>
      <c r="D83" s="3298"/>
      <c r="E83" s="3287"/>
      <c r="F83" s="3572"/>
      <c r="G83" s="3266"/>
      <c r="H83" s="3270"/>
      <c r="I83" s="3320"/>
      <c r="J83" s="3192"/>
      <c r="K83" s="3196" t="s">
        <v>5498</v>
      </c>
      <c r="L83" s="3237"/>
      <c r="M83" s="3237"/>
      <c r="N83" s="3237"/>
      <c r="O83" s="3238"/>
      <c r="P83" s="3238"/>
      <c r="Q83" s="3238"/>
      <c r="R83" s="3268"/>
      <c r="S83" s="3235">
        <v>7</v>
      </c>
    </row>
    <row r="84" spans="1:19">
      <c r="A84" s="3247">
        <v>8</v>
      </c>
      <c r="B84" s="3222" t="s">
        <v>2904</v>
      </c>
      <c r="C84" s="3222" t="s">
        <v>2904</v>
      </c>
      <c r="D84" s="3298"/>
      <c r="E84" s="3287"/>
      <c r="F84" s="3572"/>
      <c r="G84" s="3266"/>
      <c r="H84" s="3270"/>
      <c r="I84" s="3320"/>
      <c r="J84" s="3192"/>
      <c r="K84" s="3196" t="s">
        <v>2904</v>
      </c>
      <c r="L84" s="3237"/>
      <c r="M84" s="3237"/>
      <c r="N84" s="3237"/>
      <c r="O84" s="3238"/>
      <c r="P84" s="3238"/>
      <c r="Q84" s="3238"/>
      <c r="R84" s="3268"/>
      <c r="S84" s="3235">
        <v>8</v>
      </c>
    </row>
    <row r="85" spans="1:19">
      <c r="A85" s="3247">
        <v>9</v>
      </c>
      <c r="B85" s="3222" t="s">
        <v>5530</v>
      </c>
      <c r="C85" s="3222" t="s">
        <v>5531</v>
      </c>
      <c r="D85" s="3298">
        <v>345</v>
      </c>
      <c r="E85" s="3287">
        <v>345</v>
      </c>
      <c r="F85" s="3572" t="s">
        <v>5529</v>
      </c>
      <c r="G85" s="3266">
        <v>0.4</v>
      </c>
      <c r="H85" s="3270"/>
      <c r="I85" s="3320">
        <v>1</v>
      </c>
      <c r="J85" s="3192"/>
      <c r="K85" s="3196" t="s">
        <v>5489</v>
      </c>
      <c r="L85" s="3237"/>
      <c r="M85" s="3237">
        <v>442025</v>
      </c>
      <c r="N85" s="3237">
        <v>442025</v>
      </c>
      <c r="O85" s="3238"/>
      <c r="P85" s="3238"/>
      <c r="Q85" s="3238"/>
      <c r="R85" s="3268"/>
      <c r="S85" s="3235">
        <v>9</v>
      </c>
    </row>
    <row r="86" spans="1:19">
      <c r="A86" s="3247">
        <v>10</v>
      </c>
      <c r="B86" s="3222" t="s">
        <v>2904</v>
      </c>
      <c r="C86" s="3222" t="s">
        <v>2904</v>
      </c>
      <c r="D86" s="3298"/>
      <c r="E86" s="3287"/>
      <c r="F86" s="3572" t="s">
        <v>5490</v>
      </c>
      <c r="G86" s="3266"/>
      <c r="H86" s="3270"/>
      <c r="I86" s="3320"/>
      <c r="J86" s="3192"/>
      <c r="K86" s="3196" t="s">
        <v>5498</v>
      </c>
      <c r="L86" s="3237"/>
      <c r="M86" s="3237"/>
      <c r="N86" s="3237"/>
      <c r="O86" s="3238"/>
      <c r="P86" s="3238"/>
      <c r="Q86" s="3238"/>
      <c r="R86" s="3268"/>
      <c r="S86" s="3235">
        <v>10</v>
      </c>
    </row>
    <row r="87" spans="1:19">
      <c r="A87" s="3247">
        <v>11</v>
      </c>
      <c r="B87" s="3222" t="s">
        <v>2904</v>
      </c>
      <c r="C87" s="3222" t="s">
        <v>2904</v>
      </c>
      <c r="D87" s="3298"/>
      <c r="E87" s="3287"/>
      <c r="F87" s="3572" t="s">
        <v>2904</v>
      </c>
      <c r="G87" s="3266"/>
      <c r="H87" s="3270"/>
      <c r="I87" s="3320"/>
      <c r="J87" s="3192"/>
      <c r="K87" s="3196" t="s">
        <v>2904</v>
      </c>
      <c r="L87" s="3237"/>
      <c r="M87" s="3237"/>
      <c r="N87" s="3237"/>
      <c r="O87" s="3238"/>
      <c r="P87" s="3238"/>
      <c r="Q87" s="3238"/>
      <c r="R87" s="3268"/>
      <c r="S87" s="3235">
        <v>11</v>
      </c>
    </row>
    <row r="88" spans="1:19">
      <c r="A88" s="3247">
        <v>12</v>
      </c>
      <c r="B88" s="3222" t="s">
        <v>5532</v>
      </c>
      <c r="C88" s="3222" t="s">
        <v>5533</v>
      </c>
      <c r="D88" s="3298">
        <v>345</v>
      </c>
      <c r="E88" s="3287">
        <v>345</v>
      </c>
      <c r="F88" s="3572" t="s">
        <v>5534</v>
      </c>
      <c r="G88" s="3266">
        <v>30.81</v>
      </c>
      <c r="H88" s="3270"/>
      <c r="I88" s="3320">
        <v>1</v>
      </c>
      <c r="J88" s="3192"/>
      <c r="K88" s="3196" t="s">
        <v>5489</v>
      </c>
      <c r="L88" s="3237">
        <v>2587038</v>
      </c>
      <c r="M88" s="3237">
        <v>16609222</v>
      </c>
      <c r="N88" s="3237">
        <v>19196260</v>
      </c>
      <c r="O88" s="3238"/>
      <c r="P88" s="3238"/>
      <c r="Q88" s="3238"/>
      <c r="R88" s="3268"/>
      <c r="S88" s="3235">
        <v>12</v>
      </c>
    </row>
    <row r="89" spans="1:19">
      <c r="A89" s="3247">
        <v>13</v>
      </c>
      <c r="B89" s="3222" t="s">
        <v>2904</v>
      </c>
      <c r="C89" s="3222" t="s">
        <v>2904</v>
      </c>
      <c r="D89" s="3298"/>
      <c r="E89" s="3287"/>
      <c r="F89" s="3572"/>
      <c r="G89" s="3266"/>
      <c r="H89" s="3270"/>
      <c r="I89" s="3320"/>
      <c r="J89" s="3192"/>
      <c r="K89" s="3196" t="s">
        <v>5535</v>
      </c>
      <c r="L89" s="3237"/>
      <c r="M89" s="3237"/>
      <c r="N89" s="3237"/>
      <c r="O89" s="3238"/>
      <c r="P89" s="3238"/>
      <c r="Q89" s="3238"/>
      <c r="R89" s="3268"/>
      <c r="S89" s="3235">
        <v>13</v>
      </c>
    </row>
    <row r="90" spans="1:19">
      <c r="A90" s="3247">
        <v>14</v>
      </c>
      <c r="B90" s="3222" t="s">
        <v>2904</v>
      </c>
      <c r="C90" s="3222" t="s">
        <v>2904</v>
      </c>
      <c r="D90" s="3298"/>
      <c r="E90" s="3287"/>
      <c r="F90" s="3572"/>
      <c r="G90" s="3266"/>
      <c r="H90" s="3270"/>
      <c r="I90" s="3320"/>
      <c r="J90" s="3192"/>
      <c r="K90" s="3196" t="s">
        <v>2904</v>
      </c>
      <c r="L90" s="3237"/>
      <c r="M90" s="3237"/>
      <c r="N90" s="3237"/>
      <c r="O90" s="3238"/>
      <c r="P90" s="3238"/>
      <c r="Q90" s="3238"/>
      <c r="R90" s="3268"/>
      <c r="S90" s="3235">
        <v>14</v>
      </c>
    </row>
    <row r="91" spans="1:19">
      <c r="A91" s="3247">
        <v>15</v>
      </c>
      <c r="B91" s="3222" t="s">
        <v>5536</v>
      </c>
      <c r="C91" s="3222" t="s">
        <v>5537</v>
      </c>
      <c r="D91" s="3298">
        <v>345</v>
      </c>
      <c r="E91" s="3287">
        <v>345</v>
      </c>
      <c r="F91" s="3572" t="s">
        <v>5529</v>
      </c>
      <c r="G91" s="3266">
        <v>11.12</v>
      </c>
      <c r="H91" s="3270"/>
      <c r="I91" s="3320">
        <v>1</v>
      </c>
      <c r="J91" s="3192"/>
      <c r="K91" s="3196" t="s">
        <v>5489</v>
      </c>
      <c r="L91" s="3237">
        <v>608370</v>
      </c>
      <c r="M91" s="3237">
        <v>4648858</v>
      </c>
      <c r="N91" s="3237">
        <v>5257228</v>
      </c>
      <c r="O91" s="3238"/>
      <c r="P91" s="3238"/>
      <c r="Q91" s="3238"/>
      <c r="R91" s="3268"/>
      <c r="S91" s="3235">
        <v>15</v>
      </c>
    </row>
    <row r="92" spans="1:19">
      <c r="A92" s="3247">
        <v>16</v>
      </c>
      <c r="B92" s="3222" t="s">
        <v>2904</v>
      </c>
      <c r="C92" s="3222" t="s">
        <v>2904</v>
      </c>
      <c r="D92" s="3298"/>
      <c r="E92" s="3287"/>
      <c r="F92" s="3572" t="s">
        <v>5488</v>
      </c>
      <c r="G92" s="3266"/>
      <c r="H92" s="3270"/>
      <c r="I92" s="3320"/>
      <c r="J92" s="3192"/>
      <c r="K92" s="3196" t="s">
        <v>2904</v>
      </c>
      <c r="L92" s="3237"/>
      <c r="M92" s="3237"/>
      <c r="N92" s="3237"/>
      <c r="O92" s="3238"/>
      <c r="P92" s="3238"/>
      <c r="Q92" s="3238"/>
      <c r="R92" s="3268"/>
      <c r="S92" s="3235">
        <v>16</v>
      </c>
    </row>
    <row r="93" spans="1:19">
      <c r="A93" s="3235">
        <v>17</v>
      </c>
      <c r="B93" s="3222" t="s">
        <v>2904</v>
      </c>
      <c r="C93" s="3222" t="s">
        <v>2904</v>
      </c>
      <c r="D93" s="3298"/>
      <c r="E93" s="3287"/>
      <c r="F93" s="3572" t="s">
        <v>5490</v>
      </c>
      <c r="G93" s="3266"/>
      <c r="H93" s="3270"/>
      <c r="I93" s="3320"/>
      <c r="J93" s="3192"/>
      <c r="K93" s="3196" t="s">
        <v>2904</v>
      </c>
      <c r="L93" s="3237"/>
      <c r="M93" s="3237"/>
      <c r="N93" s="3237"/>
      <c r="O93" s="3238"/>
      <c r="P93" s="3238"/>
      <c r="Q93" s="3238"/>
      <c r="R93" s="3268"/>
      <c r="S93" s="3235">
        <v>17</v>
      </c>
    </row>
    <row r="94" spans="1:19">
      <c r="A94" s="3235">
        <v>18</v>
      </c>
      <c r="B94" s="3222" t="s">
        <v>2904</v>
      </c>
      <c r="C94" s="3222" t="s">
        <v>2904</v>
      </c>
      <c r="D94" s="3298"/>
      <c r="E94" s="3287"/>
      <c r="F94" s="3572" t="s">
        <v>2904</v>
      </c>
      <c r="G94" s="3266"/>
      <c r="H94" s="3270"/>
      <c r="I94" s="3320"/>
      <c r="J94" s="3192"/>
      <c r="K94" s="3196" t="s">
        <v>2904</v>
      </c>
      <c r="L94" s="3237"/>
      <c r="M94" s="3237"/>
      <c r="N94" s="3237"/>
      <c r="O94" s="3238"/>
      <c r="P94" s="3238"/>
      <c r="Q94" s="3238"/>
      <c r="R94" s="3268"/>
      <c r="S94" s="3235">
        <v>18</v>
      </c>
    </row>
    <row r="95" spans="1:19">
      <c r="A95" s="3235">
        <v>19</v>
      </c>
      <c r="B95" s="3222" t="s">
        <v>5538</v>
      </c>
      <c r="C95" s="3222" t="s">
        <v>5539</v>
      </c>
      <c r="D95" s="3298">
        <v>345</v>
      </c>
      <c r="E95" s="3287">
        <v>345</v>
      </c>
      <c r="F95" s="3572" t="s">
        <v>5490</v>
      </c>
      <c r="G95" s="3266">
        <v>0.06</v>
      </c>
      <c r="H95" s="3270"/>
      <c r="I95" s="3320">
        <v>1</v>
      </c>
      <c r="J95" s="3192"/>
      <c r="K95" s="3196" t="s">
        <v>5540</v>
      </c>
      <c r="L95" s="3237"/>
      <c r="M95" s="3237">
        <v>59438</v>
      </c>
      <c r="N95" s="3237">
        <v>59438</v>
      </c>
      <c r="O95" s="3238"/>
      <c r="P95" s="3238"/>
      <c r="Q95" s="3238"/>
      <c r="R95" s="3268"/>
      <c r="S95" s="3235">
        <v>19</v>
      </c>
    </row>
    <row r="96" spans="1:19">
      <c r="A96" s="3235">
        <v>20</v>
      </c>
      <c r="B96" s="3222" t="s">
        <v>2904</v>
      </c>
      <c r="C96" s="3222" t="s">
        <v>2904</v>
      </c>
      <c r="D96" s="3298"/>
      <c r="E96" s="3287"/>
      <c r="F96" s="3572"/>
      <c r="G96" s="3266"/>
      <c r="H96" s="3270"/>
      <c r="I96" s="3320"/>
      <c r="J96" s="3192"/>
      <c r="K96" s="3196"/>
      <c r="L96" s="3237"/>
      <c r="M96" s="3237"/>
      <c r="N96" s="3237"/>
      <c r="O96" s="3238"/>
      <c r="P96" s="3238"/>
      <c r="Q96" s="3238"/>
      <c r="R96" s="3268"/>
      <c r="S96" s="3235">
        <v>20</v>
      </c>
    </row>
    <row r="97" spans="1:19">
      <c r="A97" s="3235">
        <v>21</v>
      </c>
      <c r="B97" s="3222" t="s">
        <v>5541</v>
      </c>
      <c r="C97" s="3222" t="s">
        <v>5542</v>
      </c>
      <c r="D97" s="3298">
        <v>345</v>
      </c>
      <c r="E97" s="3287">
        <v>345</v>
      </c>
      <c r="F97" s="3572" t="s">
        <v>5490</v>
      </c>
      <c r="G97" s="3266">
        <v>51.6</v>
      </c>
      <c r="H97" s="3270"/>
      <c r="I97" s="3320">
        <v>2</v>
      </c>
      <c r="J97" s="3192"/>
      <c r="K97" s="3196" t="s">
        <v>5493</v>
      </c>
      <c r="L97" s="3237">
        <v>2018970</v>
      </c>
      <c r="M97" s="3237">
        <v>12714760</v>
      </c>
      <c r="N97" s="3237">
        <v>14733730</v>
      </c>
      <c r="O97" s="3238"/>
      <c r="P97" s="3238"/>
      <c r="Q97" s="3238"/>
      <c r="R97" s="3268"/>
      <c r="S97" s="3235">
        <v>21</v>
      </c>
    </row>
    <row r="98" spans="1:19">
      <c r="A98" s="3235">
        <v>22</v>
      </c>
      <c r="B98" s="3222" t="s">
        <v>5543</v>
      </c>
      <c r="C98" s="3222" t="s">
        <v>2904</v>
      </c>
      <c r="D98" s="3298"/>
      <c r="E98" s="3287"/>
      <c r="F98" s="3572"/>
      <c r="G98" s="3266"/>
      <c r="H98" s="3270"/>
      <c r="I98" s="3320"/>
      <c r="J98" s="3192"/>
      <c r="K98" s="3196" t="s">
        <v>2904</v>
      </c>
      <c r="L98" s="3237"/>
      <c r="M98" s="3237"/>
      <c r="N98" s="3237"/>
      <c r="O98" s="3238"/>
      <c r="P98" s="3238"/>
      <c r="Q98" s="3238"/>
      <c r="R98" s="3268"/>
      <c r="S98" s="3235">
        <v>22</v>
      </c>
    </row>
    <row r="99" spans="1:19">
      <c r="A99" s="3235">
        <v>23</v>
      </c>
      <c r="B99" s="3222" t="s">
        <v>5544</v>
      </c>
      <c r="C99" s="3222" t="s">
        <v>5545</v>
      </c>
      <c r="D99" s="3298">
        <v>345</v>
      </c>
      <c r="E99" s="3287">
        <v>345</v>
      </c>
      <c r="F99" s="3572" t="s">
        <v>5490</v>
      </c>
      <c r="G99" s="3266">
        <v>8.1</v>
      </c>
      <c r="H99" s="3270"/>
      <c r="I99" s="3320">
        <v>1</v>
      </c>
      <c r="J99" s="3192"/>
      <c r="K99" s="3196" t="s">
        <v>5489</v>
      </c>
      <c r="L99" s="3237"/>
      <c r="M99" s="3237"/>
      <c r="N99" s="3237"/>
      <c r="O99" s="3238"/>
      <c r="P99" s="3238"/>
      <c r="Q99" s="3238"/>
      <c r="R99" s="3268"/>
      <c r="S99" s="3235">
        <v>23</v>
      </c>
    </row>
    <row r="100" spans="1:19">
      <c r="A100" s="3235">
        <v>24</v>
      </c>
      <c r="B100" s="3222" t="s">
        <v>2904</v>
      </c>
      <c r="C100" s="3222" t="s">
        <v>2904</v>
      </c>
      <c r="D100" s="3298"/>
      <c r="E100" s="3287"/>
      <c r="F100" s="3572"/>
      <c r="G100" s="3266"/>
      <c r="H100" s="3270"/>
      <c r="I100" s="3320"/>
      <c r="J100" s="3192"/>
      <c r="K100" s="3196" t="s">
        <v>2904</v>
      </c>
      <c r="L100" s="3237"/>
      <c r="M100" s="3237"/>
      <c r="N100" s="3237"/>
      <c r="O100" s="3238"/>
      <c r="P100" s="3238"/>
      <c r="Q100" s="3238"/>
      <c r="R100" s="3268"/>
      <c r="S100" s="3235">
        <v>24</v>
      </c>
    </row>
    <row r="101" spans="1:19">
      <c r="A101" s="3235">
        <v>25</v>
      </c>
      <c r="B101" s="3222" t="s">
        <v>5546</v>
      </c>
      <c r="C101" s="3222" t="s">
        <v>5547</v>
      </c>
      <c r="D101" s="3298">
        <v>345</v>
      </c>
      <c r="E101" s="3287">
        <v>345</v>
      </c>
      <c r="F101" s="3572" t="s">
        <v>5490</v>
      </c>
      <c r="G101" s="3266">
        <v>8.77</v>
      </c>
      <c r="H101" s="3270"/>
      <c r="I101" s="3320">
        <v>1</v>
      </c>
      <c r="J101" s="3192"/>
      <c r="K101" s="3196" t="s">
        <v>5489</v>
      </c>
      <c r="L101" s="3237">
        <v>3571519</v>
      </c>
      <c r="M101" s="3237">
        <v>21258080</v>
      </c>
      <c r="N101" s="3237">
        <v>24829599</v>
      </c>
      <c r="O101" s="3238"/>
      <c r="P101" s="3238"/>
      <c r="Q101" s="3238"/>
      <c r="R101" s="3268"/>
      <c r="S101" s="3235">
        <v>25</v>
      </c>
    </row>
    <row r="102" spans="1:19">
      <c r="A102" s="3235">
        <v>26</v>
      </c>
      <c r="B102" s="3222" t="s">
        <v>5548</v>
      </c>
      <c r="C102" s="3222" t="s">
        <v>5549</v>
      </c>
      <c r="D102" s="3298">
        <v>345</v>
      </c>
      <c r="E102" s="3287">
        <v>345</v>
      </c>
      <c r="F102" s="3572" t="s">
        <v>5490</v>
      </c>
      <c r="G102" s="3266">
        <v>2.8</v>
      </c>
      <c r="H102" s="3270"/>
      <c r="I102" s="3320">
        <v>1</v>
      </c>
      <c r="J102" s="3192"/>
      <c r="K102" s="3196" t="s">
        <v>5489</v>
      </c>
      <c r="L102" s="3237">
        <v>28088916</v>
      </c>
      <c r="M102" s="3237"/>
      <c r="N102" s="3237">
        <v>28088916</v>
      </c>
      <c r="O102" s="3238"/>
      <c r="P102" s="3238"/>
      <c r="Q102" s="3238"/>
      <c r="R102" s="3268"/>
      <c r="S102" s="3235">
        <v>26</v>
      </c>
    </row>
    <row r="103" spans="1:19">
      <c r="A103" s="3235">
        <v>27</v>
      </c>
      <c r="B103" s="3222" t="s">
        <v>2904</v>
      </c>
      <c r="C103" s="3222" t="s">
        <v>2904</v>
      </c>
      <c r="D103" s="3298"/>
      <c r="E103" s="3287"/>
      <c r="F103" s="3572"/>
      <c r="G103" s="3266"/>
      <c r="H103" s="3270"/>
      <c r="I103" s="3320"/>
      <c r="J103" s="3192"/>
      <c r="K103" s="3196" t="s">
        <v>2904</v>
      </c>
      <c r="L103" s="3237"/>
      <c r="M103" s="3237"/>
      <c r="N103" s="3237"/>
      <c r="O103" s="3238"/>
      <c r="P103" s="3238"/>
      <c r="Q103" s="3238"/>
      <c r="R103" s="3268"/>
      <c r="S103" s="3235">
        <v>27</v>
      </c>
    </row>
    <row r="104" spans="1:19">
      <c r="A104" s="3235">
        <v>28</v>
      </c>
      <c r="B104" s="3222" t="s">
        <v>6721</v>
      </c>
      <c r="C104" s="3222" t="s">
        <v>5550</v>
      </c>
      <c r="D104" s="3298">
        <v>345</v>
      </c>
      <c r="E104" s="3287">
        <v>345</v>
      </c>
      <c r="F104" s="3572" t="s">
        <v>5490</v>
      </c>
      <c r="G104" s="3266">
        <v>0.5</v>
      </c>
      <c r="H104" s="3270"/>
      <c r="I104" s="3320">
        <v>1</v>
      </c>
      <c r="J104" s="3192"/>
      <c r="K104" s="3196" t="s">
        <v>5493</v>
      </c>
      <c r="L104" s="3237"/>
      <c r="M104" s="3237"/>
      <c r="N104" s="3237"/>
      <c r="O104" s="3238"/>
      <c r="P104" s="3238"/>
      <c r="Q104" s="3238"/>
      <c r="R104" s="3268"/>
      <c r="S104" s="3235">
        <v>28</v>
      </c>
    </row>
    <row r="105" spans="1:19">
      <c r="A105" s="3235">
        <v>29</v>
      </c>
      <c r="B105" s="3222" t="s">
        <v>2904</v>
      </c>
      <c r="C105" s="3222" t="s">
        <v>2904</v>
      </c>
      <c r="D105" s="3298"/>
      <c r="E105" s="3287"/>
      <c r="F105" s="3572"/>
      <c r="G105" s="3266"/>
      <c r="H105" s="3270"/>
      <c r="I105" s="3320"/>
      <c r="J105" s="3192"/>
      <c r="K105" s="3196"/>
      <c r="L105" s="3237"/>
      <c r="M105" s="3237"/>
      <c r="N105" s="3237"/>
      <c r="O105" s="3238"/>
      <c r="P105" s="3238"/>
      <c r="Q105" s="3238"/>
      <c r="R105" s="3268"/>
      <c r="S105" s="3235">
        <v>29</v>
      </c>
    </row>
    <row r="106" spans="1:19">
      <c r="A106" s="3235">
        <v>30</v>
      </c>
      <c r="B106" s="3222" t="s">
        <v>5551</v>
      </c>
      <c r="C106" s="3222" t="s">
        <v>5552</v>
      </c>
      <c r="D106" s="3298">
        <v>230</v>
      </c>
      <c r="E106" s="3287">
        <v>230</v>
      </c>
      <c r="F106" s="3572" t="s">
        <v>5529</v>
      </c>
      <c r="G106" s="3266">
        <v>31.38</v>
      </c>
      <c r="H106" s="3270"/>
      <c r="I106" s="3320">
        <v>1</v>
      </c>
      <c r="J106" s="3192"/>
      <c r="K106" s="3196" t="s">
        <v>5553</v>
      </c>
      <c r="L106" s="3237">
        <v>587933</v>
      </c>
      <c r="M106" s="3237">
        <v>2109106</v>
      </c>
      <c r="N106" s="3237">
        <v>2697039</v>
      </c>
      <c r="O106" s="3238"/>
      <c r="P106" s="3238"/>
      <c r="Q106" s="3238"/>
      <c r="R106" s="3268"/>
      <c r="S106" s="3235">
        <v>30</v>
      </c>
    </row>
    <row r="107" spans="1:19">
      <c r="A107" s="3235">
        <v>31</v>
      </c>
      <c r="B107" s="3222" t="s">
        <v>5554</v>
      </c>
      <c r="C107" s="3222" t="s">
        <v>5555</v>
      </c>
      <c r="D107" s="3298"/>
      <c r="E107" s="3287"/>
      <c r="F107" s="3572" t="s">
        <v>5488</v>
      </c>
      <c r="G107" s="3266">
        <v>4.7</v>
      </c>
      <c r="H107" s="3270"/>
      <c r="I107" s="3320">
        <v>1</v>
      </c>
      <c r="J107" s="3192"/>
      <c r="K107" s="3196" t="s">
        <v>5553</v>
      </c>
      <c r="L107" s="3237"/>
      <c r="M107" s="3237"/>
      <c r="N107" s="3237"/>
      <c r="O107" s="3238"/>
      <c r="P107" s="3238"/>
      <c r="Q107" s="3238"/>
      <c r="R107" s="3268"/>
      <c r="S107" s="3235">
        <v>31</v>
      </c>
    </row>
    <row r="108" spans="1:19">
      <c r="A108" s="3235">
        <v>32</v>
      </c>
      <c r="B108" s="3222" t="s">
        <v>2904</v>
      </c>
      <c r="C108" s="3222" t="s">
        <v>2904</v>
      </c>
      <c r="D108" s="3298"/>
      <c r="E108" s="3287"/>
      <c r="F108" s="3572" t="s">
        <v>2904</v>
      </c>
      <c r="G108" s="3266"/>
      <c r="H108" s="3270"/>
      <c r="I108" s="3320"/>
      <c r="J108" s="3192"/>
      <c r="K108" s="3196"/>
      <c r="L108" s="3237"/>
      <c r="M108" s="3237"/>
      <c r="N108" s="3237"/>
      <c r="O108" s="3238"/>
      <c r="P108" s="3238"/>
      <c r="Q108" s="3238"/>
      <c r="R108" s="3268"/>
      <c r="S108" s="3235">
        <v>32</v>
      </c>
    </row>
    <row r="109" spans="1:19">
      <c r="A109" s="3235">
        <v>33</v>
      </c>
      <c r="B109" s="3222" t="s">
        <v>2904</v>
      </c>
      <c r="C109" s="3222" t="s">
        <v>2904</v>
      </c>
      <c r="D109" s="3298"/>
      <c r="E109" s="3287"/>
      <c r="F109" s="3572" t="s">
        <v>2904</v>
      </c>
      <c r="G109" s="3266"/>
      <c r="H109" s="3270"/>
      <c r="I109" s="3320"/>
      <c r="J109" s="3192"/>
      <c r="K109" s="3196"/>
      <c r="L109" s="3237"/>
      <c r="M109" s="3237"/>
      <c r="N109" s="3237"/>
      <c r="O109" s="3238"/>
      <c r="P109" s="3238"/>
      <c r="Q109" s="3238"/>
      <c r="R109" s="3268"/>
      <c r="S109" s="3235">
        <v>33</v>
      </c>
    </row>
    <row r="110" spans="1:19">
      <c r="A110" s="3235">
        <v>34</v>
      </c>
      <c r="B110" s="3222" t="s">
        <v>5556</v>
      </c>
      <c r="C110" s="3222" t="s">
        <v>5557</v>
      </c>
      <c r="D110" s="3298">
        <v>230</v>
      </c>
      <c r="E110" s="3287">
        <v>230</v>
      </c>
      <c r="F110" s="3572" t="s">
        <v>5490</v>
      </c>
      <c r="G110" s="3266">
        <v>4.55</v>
      </c>
      <c r="H110" s="3270"/>
      <c r="I110" s="3320"/>
      <c r="J110" s="3192"/>
      <c r="K110" s="3196" t="s">
        <v>2904</v>
      </c>
      <c r="L110" s="3237">
        <v>26139</v>
      </c>
      <c r="M110" s="3237">
        <v>490510</v>
      </c>
      <c r="N110" s="3237">
        <v>516649</v>
      </c>
      <c r="O110" s="3238"/>
      <c r="P110" s="3238"/>
      <c r="Q110" s="3238"/>
      <c r="R110" s="3268"/>
      <c r="S110" s="3235">
        <v>34</v>
      </c>
    </row>
    <row r="111" spans="1:19">
      <c r="A111" s="3235">
        <v>35</v>
      </c>
      <c r="B111" s="3222" t="s">
        <v>2904</v>
      </c>
      <c r="C111" s="3222" t="s">
        <v>2904</v>
      </c>
      <c r="D111" s="3298"/>
      <c r="E111" s="3287"/>
      <c r="F111" s="3572" t="s">
        <v>5558</v>
      </c>
      <c r="G111" s="3266"/>
      <c r="H111" s="3270"/>
      <c r="I111" s="3320"/>
      <c r="J111" s="3192"/>
      <c r="K111" s="3196"/>
      <c r="L111" s="3237"/>
      <c r="M111" s="3237"/>
      <c r="N111" s="3237"/>
      <c r="O111" s="3238"/>
      <c r="P111" s="3238"/>
      <c r="Q111" s="3238"/>
      <c r="R111" s="3268"/>
      <c r="S111" s="3235">
        <v>35</v>
      </c>
    </row>
    <row r="112" spans="1:19">
      <c r="A112" s="3235">
        <v>36</v>
      </c>
      <c r="B112" s="3222" t="s">
        <v>5559</v>
      </c>
      <c r="C112" s="3222" t="s">
        <v>5560</v>
      </c>
      <c r="D112" s="3298">
        <v>230</v>
      </c>
      <c r="E112" s="3287">
        <v>230</v>
      </c>
      <c r="F112" s="3572" t="s">
        <v>5561</v>
      </c>
      <c r="G112" s="3266">
        <v>6.2</v>
      </c>
      <c r="H112" s="3270"/>
      <c r="I112" s="3320">
        <v>1</v>
      </c>
      <c r="J112" s="3192"/>
      <c r="K112" s="3196" t="s">
        <v>2904</v>
      </c>
      <c r="L112" s="3237">
        <v>51513</v>
      </c>
      <c r="M112" s="3237">
        <v>91992</v>
      </c>
      <c r="N112" s="3237">
        <v>143505</v>
      </c>
      <c r="O112" s="3238"/>
      <c r="P112" s="3238"/>
      <c r="Q112" s="3238"/>
      <c r="R112" s="3268"/>
      <c r="S112" s="3235">
        <v>36</v>
      </c>
    </row>
    <row r="113" spans="1:19">
      <c r="A113" s="3235">
        <v>37</v>
      </c>
      <c r="B113" s="3222" t="s">
        <v>5562</v>
      </c>
      <c r="C113" s="3222" t="s">
        <v>2904</v>
      </c>
      <c r="D113" s="3298"/>
      <c r="E113" s="3287"/>
      <c r="F113" s="3572"/>
      <c r="G113" s="3266"/>
      <c r="H113" s="3270"/>
      <c r="I113" s="3320"/>
      <c r="J113" s="3192"/>
      <c r="K113" s="3196"/>
      <c r="L113" s="3237"/>
      <c r="M113" s="3237"/>
      <c r="N113" s="3237"/>
      <c r="O113" s="3238"/>
      <c r="P113" s="3238"/>
      <c r="Q113" s="3238"/>
      <c r="R113" s="3268"/>
      <c r="S113" s="3235">
        <v>37</v>
      </c>
    </row>
    <row r="114" spans="1:19">
      <c r="A114" s="3235">
        <v>38</v>
      </c>
      <c r="B114" s="3222" t="s">
        <v>5563</v>
      </c>
      <c r="C114" s="3222" t="s">
        <v>5564</v>
      </c>
      <c r="D114" s="3298">
        <v>230</v>
      </c>
      <c r="E114" s="3287">
        <v>230</v>
      </c>
      <c r="F114" s="3239" t="s">
        <v>5561</v>
      </c>
      <c r="G114" s="3266">
        <v>6.1</v>
      </c>
      <c r="H114" s="3270"/>
      <c r="I114" s="3320">
        <v>1</v>
      </c>
      <c r="J114" s="3192"/>
      <c r="K114" s="3196" t="s">
        <v>2904</v>
      </c>
      <c r="L114" s="3237"/>
      <c r="M114" s="3237">
        <v>91992</v>
      </c>
      <c r="N114" s="3237">
        <v>91992</v>
      </c>
      <c r="O114" s="3238"/>
      <c r="P114" s="3238"/>
      <c r="Q114" s="3238"/>
      <c r="R114" s="3268"/>
      <c r="S114" s="3235">
        <v>38</v>
      </c>
    </row>
    <row r="115" spans="1:19">
      <c r="A115" s="3235">
        <v>39</v>
      </c>
      <c r="B115" s="3222" t="s">
        <v>6722</v>
      </c>
      <c r="C115" s="3222" t="s">
        <v>2904</v>
      </c>
      <c r="D115" s="3298"/>
      <c r="E115" s="3287"/>
      <c r="F115" s="3239" t="s">
        <v>2904</v>
      </c>
      <c r="G115" s="3266"/>
      <c r="H115" s="3270"/>
      <c r="I115" s="3320"/>
      <c r="J115" s="3192"/>
      <c r="K115" s="3196"/>
      <c r="L115" s="3237"/>
      <c r="M115" s="3237"/>
      <c r="N115" s="3237"/>
      <c r="O115" s="3238"/>
      <c r="P115" s="3238"/>
      <c r="Q115" s="3238"/>
      <c r="R115" s="3268"/>
      <c r="S115" s="3235">
        <v>39</v>
      </c>
    </row>
    <row r="116" spans="1:19">
      <c r="A116" s="3235">
        <v>40</v>
      </c>
      <c r="B116" s="3222" t="s">
        <v>2904</v>
      </c>
      <c r="C116" s="3222" t="s">
        <v>2904</v>
      </c>
      <c r="D116" s="3298"/>
      <c r="E116" s="3287"/>
      <c r="F116" s="3239" t="s">
        <v>2904</v>
      </c>
      <c r="G116" s="3266"/>
      <c r="H116" s="3270"/>
      <c r="I116" s="3320"/>
      <c r="J116" s="3192"/>
      <c r="K116" s="3196"/>
      <c r="L116" s="3237"/>
      <c r="M116" s="3237"/>
      <c r="N116" s="3237"/>
      <c r="O116" s="3238"/>
      <c r="P116" s="3238"/>
      <c r="Q116" s="3238"/>
      <c r="R116" s="3268"/>
      <c r="S116" s="3235">
        <v>40</v>
      </c>
    </row>
    <row r="117" spans="1:19">
      <c r="A117" s="3235">
        <v>41</v>
      </c>
      <c r="B117" s="3222" t="s">
        <v>5565</v>
      </c>
      <c r="C117" s="3222" t="s">
        <v>5566</v>
      </c>
      <c r="D117" s="3298">
        <v>230</v>
      </c>
      <c r="E117" s="3287">
        <v>230</v>
      </c>
      <c r="F117" s="3239" t="s">
        <v>5529</v>
      </c>
      <c r="G117" s="3266">
        <v>47.22</v>
      </c>
      <c r="H117" s="3270"/>
      <c r="I117" s="3320">
        <v>1</v>
      </c>
      <c r="J117" s="3192"/>
      <c r="K117" s="3196" t="s">
        <v>5553</v>
      </c>
      <c r="L117" s="3237">
        <v>3628032</v>
      </c>
      <c r="M117" s="3237">
        <v>6930032</v>
      </c>
      <c r="N117" s="3237">
        <v>10558064</v>
      </c>
      <c r="O117" s="3238"/>
      <c r="P117" s="3238"/>
      <c r="Q117" s="3238"/>
      <c r="R117" s="3268"/>
      <c r="S117" s="3235">
        <v>41</v>
      </c>
    </row>
    <row r="118" spans="1:19">
      <c r="A118" s="3235">
        <v>42</v>
      </c>
      <c r="B118" s="3222" t="s">
        <v>5567</v>
      </c>
      <c r="C118" s="3222" t="s">
        <v>5568</v>
      </c>
      <c r="D118" s="3298"/>
      <c r="E118" s="3287"/>
      <c r="F118" s="3239" t="s">
        <v>5488</v>
      </c>
      <c r="G118" s="3266"/>
      <c r="H118" s="3270">
        <v>47.22</v>
      </c>
      <c r="I118" s="3320">
        <v>1</v>
      </c>
      <c r="J118" s="3192"/>
      <c r="K118" s="3196" t="s">
        <v>2904</v>
      </c>
      <c r="L118" s="3237"/>
      <c r="M118" s="3237"/>
      <c r="N118" s="3237"/>
      <c r="O118" s="3238"/>
      <c r="P118" s="3238"/>
      <c r="Q118" s="3238"/>
      <c r="R118" s="3268"/>
      <c r="S118" s="3235">
        <v>42</v>
      </c>
    </row>
    <row r="119" spans="1:19">
      <c r="A119" s="3235">
        <v>43</v>
      </c>
      <c r="B119" s="3222" t="s">
        <v>2904</v>
      </c>
      <c r="C119" s="3222" t="s">
        <v>2904</v>
      </c>
      <c r="D119" s="3298"/>
      <c r="E119" s="3287"/>
      <c r="F119" s="3239" t="s">
        <v>5490</v>
      </c>
      <c r="G119" s="3266"/>
      <c r="H119" s="3270"/>
      <c r="I119" s="3320"/>
      <c r="J119" s="3192"/>
      <c r="K119" s="3196"/>
      <c r="L119" s="3237"/>
      <c r="M119" s="3237"/>
      <c r="N119" s="3237"/>
      <c r="O119" s="3238"/>
      <c r="P119" s="3238"/>
      <c r="Q119" s="3238"/>
      <c r="R119" s="3268"/>
      <c r="S119" s="3235">
        <v>43</v>
      </c>
    </row>
    <row r="120" spans="1:19">
      <c r="A120" s="3235">
        <v>44</v>
      </c>
      <c r="B120" s="3222" t="s">
        <v>2904</v>
      </c>
      <c r="C120" s="3222" t="s">
        <v>2904</v>
      </c>
      <c r="D120" s="3298"/>
      <c r="E120" s="3287"/>
      <c r="F120" s="3239" t="s">
        <v>2904</v>
      </c>
      <c r="G120" s="3266"/>
      <c r="H120" s="3270"/>
      <c r="I120" s="3320"/>
      <c r="J120" s="3192"/>
      <c r="K120" s="3196"/>
      <c r="L120" s="3237"/>
      <c r="M120" s="3237"/>
      <c r="N120" s="3237"/>
      <c r="O120" s="3238"/>
      <c r="P120" s="3238"/>
      <c r="Q120" s="3238"/>
      <c r="R120" s="3268"/>
      <c r="S120" s="3235">
        <v>44</v>
      </c>
    </row>
    <row r="121" spans="1:19">
      <c r="A121" s="3235">
        <v>45</v>
      </c>
      <c r="B121" s="3222" t="s">
        <v>5569</v>
      </c>
      <c r="C121" s="3222" t="s">
        <v>5570</v>
      </c>
      <c r="D121" s="3298">
        <v>230</v>
      </c>
      <c r="E121" s="3287">
        <v>230</v>
      </c>
      <c r="F121" s="3239" t="s">
        <v>5490</v>
      </c>
      <c r="G121" s="3266">
        <v>3.42</v>
      </c>
      <c r="H121" s="3270"/>
      <c r="I121" s="3320">
        <v>1</v>
      </c>
      <c r="J121" s="3192"/>
      <c r="K121" s="3196" t="s">
        <v>5571</v>
      </c>
      <c r="L121" s="3237">
        <v>68648</v>
      </c>
      <c r="M121" s="3237">
        <v>574375</v>
      </c>
      <c r="N121" s="3237">
        <v>643023</v>
      </c>
      <c r="O121" s="3238"/>
      <c r="P121" s="3238"/>
      <c r="Q121" s="3238"/>
      <c r="R121" s="3268"/>
      <c r="S121" s="3235">
        <v>45</v>
      </c>
    </row>
    <row r="122" spans="1:19">
      <c r="A122" s="3235">
        <v>46</v>
      </c>
      <c r="B122" s="3222" t="s">
        <v>2904</v>
      </c>
      <c r="C122" s="3222" t="s">
        <v>2904</v>
      </c>
      <c r="D122" s="3298"/>
      <c r="E122" s="3287"/>
      <c r="F122" s="3239" t="s">
        <v>5488</v>
      </c>
      <c r="G122" s="3266"/>
      <c r="H122" s="3270"/>
      <c r="I122" s="3320"/>
      <c r="J122" s="3192"/>
      <c r="K122" s="3196"/>
      <c r="L122" s="3237"/>
      <c r="M122" s="3237"/>
      <c r="N122" s="3237"/>
      <c r="O122" s="3238"/>
      <c r="P122" s="3238"/>
      <c r="Q122" s="3238"/>
      <c r="R122" s="3268"/>
      <c r="S122" s="3235">
        <v>46</v>
      </c>
    </row>
    <row r="123" spans="1:19">
      <c r="A123" s="3235">
        <v>47</v>
      </c>
      <c r="B123" s="3222" t="s">
        <v>5572</v>
      </c>
      <c r="C123" s="3222" t="s">
        <v>5573</v>
      </c>
      <c r="D123" s="3298">
        <v>230</v>
      </c>
      <c r="E123" s="3287">
        <v>230</v>
      </c>
      <c r="F123" s="3239" t="s">
        <v>5490</v>
      </c>
      <c r="G123" s="3266">
        <v>3.47</v>
      </c>
      <c r="H123" s="3270"/>
      <c r="I123" s="3320">
        <v>1</v>
      </c>
      <c r="J123" s="3192"/>
      <c r="K123" s="3196" t="s">
        <v>5571</v>
      </c>
      <c r="L123" s="3237"/>
      <c r="M123" s="3237">
        <v>347181</v>
      </c>
      <c r="N123" s="3237">
        <v>347181</v>
      </c>
      <c r="O123" s="3238"/>
      <c r="P123" s="3238"/>
      <c r="Q123" s="3238"/>
      <c r="R123" s="3268"/>
      <c r="S123" s="3235">
        <v>47</v>
      </c>
    </row>
    <row r="124" spans="1:19">
      <c r="A124" s="3235">
        <v>48</v>
      </c>
      <c r="B124" s="3222" t="s">
        <v>2904</v>
      </c>
      <c r="C124" s="3222" t="s">
        <v>2904</v>
      </c>
      <c r="D124" s="3298"/>
      <c r="E124" s="3287"/>
      <c r="F124" s="3239" t="s">
        <v>6723</v>
      </c>
      <c r="G124" s="3266"/>
      <c r="H124" s="3270"/>
      <c r="I124" s="3320"/>
      <c r="J124" s="3192"/>
      <c r="K124" s="3196"/>
      <c r="L124" s="3237"/>
      <c r="M124" s="3237"/>
      <c r="N124" s="3237"/>
      <c r="O124" s="3238"/>
      <c r="P124" s="3238"/>
      <c r="Q124" s="3238"/>
      <c r="R124" s="3268"/>
      <c r="S124" s="3235">
        <v>48</v>
      </c>
    </row>
    <row r="125" spans="1:19">
      <c r="A125" s="3235">
        <v>49</v>
      </c>
      <c r="B125" s="3222" t="s">
        <v>5574</v>
      </c>
      <c r="C125" s="3222" t="s">
        <v>5575</v>
      </c>
      <c r="D125" s="3298">
        <v>230</v>
      </c>
      <c r="E125" s="3287">
        <v>230</v>
      </c>
      <c r="F125" s="3239" t="s">
        <v>5490</v>
      </c>
      <c r="G125" s="3266">
        <v>12.14</v>
      </c>
      <c r="H125" s="3270">
        <v>12.1</v>
      </c>
      <c r="I125" s="3320">
        <v>2</v>
      </c>
      <c r="J125" s="3192"/>
      <c r="K125" s="3196" t="s">
        <v>5553</v>
      </c>
      <c r="L125" s="3237">
        <v>1239863</v>
      </c>
      <c r="M125" s="3237">
        <v>4411847</v>
      </c>
      <c r="N125" s="3237">
        <v>5651710</v>
      </c>
      <c r="O125" s="3238"/>
      <c r="P125" s="3238"/>
      <c r="Q125" s="3238"/>
      <c r="R125" s="3268"/>
      <c r="S125" s="3235">
        <v>49</v>
      </c>
    </row>
    <row r="126" spans="1:19">
      <c r="A126" s="3235">
        <v>50</v>
      </c>
      <c r="B126" s="3222" t="s">
        <v>5576</v>
      </c>
      <c r="C126" s="3222" t="s">
        <v>5577</v>
      </c>
      <c r="D126" s="3298"/>
      <c r="E126" s="3287"/>
      <c r="F126" s="3239"/>
      <c r="G126" s="3266"/>
      <c r="H126" s="3270"/>
      <c r="I126" s="3241"/>
      <c r="J126" s="3192"/>
      <c r="K126" s="3196" t="s">
        <v>5578</v>
      </c>
      <c r="L126" s="3237"/>
      <c r="M126" s="3237"/>
      <c r="N126" s="3237"/>
      <c r="O126" s="3238"/>
      <c r="P126" s="3238"/>
      <c r="Q126" s="3238"/>
      <c r="R126" s="3268"/>
      <c r="S126" s="3235">
        <v>50</v>
      </c>
    </row>
    <row r="127" spans="1:19">
      <c r="A127" s="3235">
        <v>51</v>
      </c>
      <c r="B127" s="3222" t="s">
        <v>2904</v>
      </c>
      <c r="C127" s="3222" t="s">
        <v>2904</v>
      </c>
      <c r="D127" s="3237"/>
      <c r="E127" s="3238"/>
      <c r="F127" s="3239" t="s">
        <v>2904</v>
      </c>
      <c r="G127" s="3266"/>
      <c r="H127" s="3270"/>
      <c r="I127" s="3241"/>
      <c r="J127" s="3192"/>
      <c r="K127" s="3196" t="s">
        <v>5553</v>
      </c>
      <c r="L127" s="3237"/>
      <c r="M127" s="3237"/>
      <c r="N127" s="3237"/>
      <c r="O127" s="3238"/>
      <c r="P127" s="3238"/>
      <c r="Q127" s="3238"/>
      <c r="R127" s="3268"/>
      <c r="S127" s="3235">
        <v>51</v>
      </c>
    </row>
    <row r="128" spans="1:19" ht="15.75" thickBot="1">
      <c r="A128" s="3203">
        <v>52</v>
      </c>
      <c r="B128" s="3204"/>
      <c r="C128" s="3204"/>
      <c r="D128" s="3248"/>
      <c r="E128" s="3249"/>
      <c r="F128" s="3204"/>
      <c r="G128" s="3271"/>
      <c r="H128" s="3272"/>
      <c r="I128" s="3273"/>
      <c r="J128" s="3192"/>
      <c r="K128" s="3235"/>
      <c r="L128" s="3237"/>
      <c r="M128" s="3237"/>
      <c r="N128" s="3237"/>
      <c r="O128" s="3238"/>
      <c r="P128" s="3238"/>
      <c r="Q128" s="3238"/>
      <c r="R128" s="3268"/>
      <c r="S128" s="3203">
        <v>52</v>
      </c>
    </row>
    <row r="129" spans="1:19" ht="15.75" thickBot="1">
      <c r="A129" s="3203">
        <v>53</v>
      </c>
      <c r="B129" s="3201"/>
      <c r="C129" s="3201"/>
      <c r="D129" s="3201"/>
      <c r="E129" s="3201"/>
      <c r="F129" s="3202" t="s">
        <v>2319</v>
      </c>
      <c r="G129" s="3301">
        <f>SUM(G141:G192)+SUM(G77:G127)+SUM(G27:G61)</f>
        <v>10582.11</v>
      </c>
      <c r="H129" s="3301">
        <f>SUM(H141:H192)+SUM(H77:H127)+SUM(H27:H61)</f>
        <v>361.39</v>
      </c>
      <c r="I129" s="3248">
        <f>SUM(I141:I192)+SUM(I77:I127)+SUM(I27:I61)</f>
        <v>47</v>
      </c>
      <c r="J129" s="3192"/>
      <c r="K129" s="3253"/>
      <c r="L129" s="3274">
        <f>SUM(L141:L192)+SUM(L77:L127)+SUM(L27:L61)</f>
        <v>89279221</v>
      </c>
      <c r="M129" s="3275">
        <f>SUM(M141:M192)+SUM(M77:M127)+SUM(M27:M61)</f>
        <v>1362030353</v>
      </c>
      <c r="N129" s="3255">
        <f>SUM(N141:N192)+SUM(N77:N127)+SUM(N27:N61)</f>
        <v>1451309574</v>
      </c>
      <c r="O129" s="3276">
        <f>SUM(O77:O128)</f>
        <v>0</v>
      </c>
      <c r="P129" s="3276">
        <f>SUM(P77:P128)</f>
        <v>0</v>
      </c>
      <c r="Q129" s="3276">
        <f>SUM(Q77:Q128)</f>
        <v>0</v>
      </c>
      <c r="R129" s="3276">
        <f>SUM(R77:R128)</f>
        <v>0</v>
      </c>
      <c r="S129" s="3203">
        <v>53</v>
      </c>
    </row>
    <row r="131" spans="1:19">
      <c r="B131" s="3277" t="s">
        <v>2851</v>
      </c>
      <c r="K131" s="3277" t="s">
        <v>2852</v>
      </c>
    </row>
    <row r="133" spans="1:19" ht="16.5" thickBot="1">
      <c r="A133" s="3262" t="s">
        <v>4700</v>
      </c>
      <c r="B133" s="3201"/>
      <c r="C133" s="3201"/>
      <c r="D133" s="3201"/>
      <c r="E133" s="3201"/>
      <c r="F133" s="3201"/>
      <c r="G133" s="3263"/>
      <c r="H133" s="3263" t="str">
        <f>'Data Sheet'!$C$40</f>
        <v>April 12, 2018</v>
      </c>
      <c r="I133" s="974" t="str">
        <f>'Data Sheet'!$C$38</f>
        <v>December 31, 2017</v>
      </c>
      <c r="J133" s="3192"/>
      <c r="K133" s="3262" t="s">
        <v>4700</v>
      </c>
      <c r="L133" s="3201"/>
      <c r="M133" s="3201"/>
      <c r="N133" s="3201"/>
      <c r="O133" s="3201"/>
      <c r="P133" s="3201"/>
      <c r="Q133" s="3263" t="str">
        <f>'Data Sheet'!$C$40</f>
        <v>April 12, 2018</v>
      </c>
      <c r="R133" s="3280" t="str">
        <f>'Data Sheet'!$C$38</f>
        <v>December 31, 2017</v>
      </c>
      <c r="S133" s="3208"/>
    </row>
    <row r="134" spans="1:19" ht="16.5" thickBot="1">
      <c r="A134" s="3264" t="s">
        <v>2965</v>
      </c>
      <c r="B134" s="3207"/>
      <c r="C134" s="3207"/>
      <c r="D134" s="3208"/>
      <c r="E134" s="3208"/>
      <c r="F134" s="3208"/>
      <c r="G134" s="3209"/>
      <c r="H134" s="3209"/>
      <c r="I134" s="3205"/>
      <c r="J134" s="3192"/>
      <c r="K134" s="3264" t="s">
        <v>2965</v>
      </c>
      <c r="L134" s="3207"/>
      <c r="M134" s="3207"/>
      <c r="N134" s="3208"/>
      <c r="O134" s="3208"/>
      <c r="P134" s="3208"/>
      <c r="Q134" s="3209"/>
      <c r="R134" s="3209"/>
      <c r="S134" s="3205"/>
    </row>
    <row r="135" spans="1:19">
      <c r="A135" s="3221"/>
      <c r="B135" s="3192"/>
      <c r="C135" s="3222"/>
      <c r="D135" s="3223" t="s">
        <v>2616</v>
      </c>
      <c r="E135" s="3199"/>
      <c r="F135" s="3222"/>
      <c r="G135" s="3223" t="s">
        <v>2617</v>
      </c>
      <c r="H135" s="3223"/>
      <c r="I135" s="3224"/>
      <c r="J135" s="3192"/>
      <c r="K135" s="3221"/>
      <c r="L135" s="3225" t="s">
        <v>2618</v>
      </c>
      <c r="M135" s="3225"/>
      <c r="N135" s="3193"/>
      <c r="O135" s="3226"/>
      <c r="P135" s="3226"/>
      <c r="Q135" s="3226"/>
      <c r="R135" s="3226"/>
      <c r="S135" s="3224"/>
    </row>
    <row r="136" spans="1:19">
      <c r="A136" s="3227"/>
      <c r="B136" s="3223" t="s">
        <v>2619</v>
      </c>
      <c r="C136" s="3199"/>
      <c r="D136" s="3228" t="s">
        <v>2620</v>
      </c>
      <c r="E136" s="3199"/>
      <c r="F136" s="3195" t="s">
        <v>2621</v>
      </c>
      <c r="G136" s="3228" t="s">
        <v>2622</v>
      </c>
      <c r="H136" s="3223"/>
      <c r="I136" s="3227" t="s">
        <v>1772</v>
      </c>
      <c r="J136" s="3192"/>
      <c r="K136" s="3227" t="s">
        <v>2623</v>
      </c>
      <c r="L136" s="3228" t="s">
        <v>2624</v>
      </c>
      <c r="M136" s="3223"/>
      <c r="N136" s="3229"/>
      <c r="O136" s="3223" t="s">
        <v>2625</v>
      </c>
      <c r="P136" s="3223"/>
      <c r="Q136" s="3228"/>
      <c r="R136" s="3223"/>
      <c r="S136" s="3227"/>
    </row>
    <row r="137" spans="1:19" ht="15.75" thickBot="1">
      <c r="A137" s="3227" t="s">
        <v>1714</v>
      </c>
      <c r="B137" s="3201"/>
      <c r="C137" s="3204"/>
      <c r="D137" s="3230" t="s">
        <v>2626</v>
      </c>
      <c r="E137" s="3205"/>
      <c r="F137" s="3195" t="s">
        <v>2627</v>
      </c>
      <c r="G137" s="3230" t="s">
        <v>2649</v>
      </c>
      <c r="H137" s="3208"/>
      <c r="I137" s="3227" t="s">
        <v>520</v>
      </c>
      <c r="J137" s="3192"/>
      <c r="K137" s="3227" t="s">
        <v>2650</v>
      </c>
      <c r="L137" s="3230" t="s">
        <v>2651</v>
      </c>
      <c r="M137" s="3208"/>
      <c r="N137" s="3231"/>
      <c r="O137" s="3232"/>
      <c r="P137" s="3232"/>
      <c r="Q137" s="3233"/>
      <c r="R137" s="3202"/>
      <c r="S137" s="3227" t="s">
        <v>1714</v>
      </c>
    </row>
    <row r="138" spans="1:19">
      <c r="A138" s="3227" t="s">
        <v>1717</v>
      </c>
      <c r="B138" s="3195" t="s">
        <v>2652</v>
      </c>
      <c r="C138" s="3195" t="s">
        <v>2653</v>
      </c>
      <c r="D138" s="3195" t="s">
        <v>2654</v>
      </c>
      <c r="E138" s="3195" t="s">
        <v>2655</v>
      </c>
      <c r="F138" s="3195" t="s">
        <v>2656</v>
      </c>
      <c r="G138" s="3199" t="s">
        <v>2657</v>
      </c>
      <c r="H138" s="3199" t="s">
        <v>2657</v>
      </c>
      <c r="I138" s="3227" t="s">
        <v>2658</v>
      </c>
      <c r="J138" s="3192"/>
      <c r="K138" s="3227" t="s">
        <v>2659</v>
      </c>
      <c r="L138" s="3195" t="s">
        <v>2660</v>
      </c>
      <c r="M138" s="3195" t="s">
        <v>2661</v>
      </c>
      <c r="N138" s="3195" t="s">
        <v>2662</v>
      </c>
      <c r="O138" s="3195" t="s">
        <v>3614</v>
      </c>
      <c r="P138" s="3195" t="s">
        <v>3606</v>
      </c>
      <c r="Q138" s="3195" t="s">
        <v>596</v>
      </c>
      <c r="R138" s="3234" t="s">
        <v>2319</v>
      </c>
      <c r="S138" s="3227" t="s">
        <v>1717</v>
      </c>
    </row>
    <row r="139" spans="1:19">
      <c r="A139" s="3235"/>
      <c r="B139" s="3222"/>
      <c r="C139" s="3195"/>
      <c r="D139" s="3222"/>
      <c r="E139" s="3195"/>
      <c r="F139" s="3195"/>
      <c r="G139" s="3199" t="s">
        <v>2663</v>
      </c>
      <c r="H139" s="3199" t="s">
        <v>2664</v>
      </c>
      <c r="I139" s="3235"/>
      <c r="J139" s="3192"/>
      <c r="K139" s="3235"/>
      <c r="L139" s="3222"/>
      <c r="M139" s="3195" t="s">
        <v>2665</v>
      </c>
      <c r="N139" s="3222"/>
      <c r="O139" s="3195" t="s">
        <v>2072</v>
      </c>
      <c r="P139" s="3195" t="s">
        <v>2072</v>
      </c>
      <c r="Q139" s="3222"/>
      <c r="R139" s="3195" t="s">
        <v>2072</v>
      </c>
      <c r="S139" s="3235"/>
    </row>
    <row r="140" spans="1:19" ht="15.75" thickBot="1">
      <c r="A140" s="3203"/>
      <c r="B140" s="3202" t="s">
        <v>3005</v>
      </c>
      <c r="C140" s="3202" t="s">
        <v>3006</v>
      </c>
      <c r="D140" s="3202" t="s">
        <v>3007</v>
      </c>
      <c r="E140" s="3202" t="s">
        <v>3008</v>
      </c>
      <c r="F140" s="3202" t="s">
        <v>2334</v>
      </c>
      <c r="G140" s="3205" t="s">
        <v>2335</v>
      </c>
      <c r="H140" s="3205" t="s">
        <v>2336</v>
      </c>
      <c r="I140" s="3205" t="s">
        <v>2337</v>
      </c>
      <c r="J140" s="3192"/>
      <c r="K140" s="3236" t="s">
        <v>2338</v>
      </c>
      <c r="L140" s="3202" t="s">
        <v>2339</v>
      </c>
      <c r="M140" s="3202" t="s">
        <v>2340</v>
      </c>
      <c r="N140" s="3202" t="s">
        <v>2341</v>
      </c>
      <c r="O140" s="3202" t="s">
        <v>181</v>
      </c>
      <c r="P140" s="3202" t="s">
        <v>182</v>
      </c>
      <c r="Q140" s="3202" t="s">
        <v>183</v>
      </c>
      <c r="R140" s="3208" t="s">
        <v>184</v>
      </c>
      <c r="S140" s="3203"/>
    </row>
    <row r="141" spans="1:19">
      <c r="A141" s="3235">
        <v>1</v>
      </c>
      <c r="B141" s="3222" t="s">
        <v>5579</v>
      </c>
      <c r="C141" s="3222" t="s">
        <v>5580</v>
      </c>
      <c r="D141" s="3298">
        <v>230</v>
      </c>
      <c r="E141" s="3287">
        <v>230</v>
      </c>
      <c r="F141" s="3239" t="s">
        <v>5529</v>
      </c>
      <c r="G141" s="3321">
        <v>0.42</v>
      </c>
      <c r="H141" s="3267"/>
      <c r="I141" s="3320">
        <v>1</v>
      </c>
      <c r="J141" s="3192"/>
      <c r="K141" s="3196" t="s">
        <v>5493</v>
      </c>
      <c r="L141" s="3237"/>
      <c r="M141" s="3237">
        <v>114101</v>
      </c>
      <c r="N141" s="3237">
        <v>114101</v>
      </c>
      <c r="O141" s="3238"/>
      <c r="P141" s="3238"/>
      <c r="Q141" s="3238"/>
      <c r="R141" s="3268"/>
      <c r="S141" s="3235">
        <v>1</v>
      </c>
    </row>
    <row r="142" spans="1:19">
      <c r="A142" s="3235">
        <v>2</v>
      </c>
      <c r="B142" s="3222" t="s">
        <v>2904</v>
      </c>
      <c r="C142" s="3222" t="s">
        <v>2904</v>
      </c>
      <c r="D142" s="3298"/>
      <c r="E142" s="3287"/>
      <c r="F142" s="3239" t="s">
        <v>5488</v>
      </c>
      <c r="G142" s="3321"/>
      <c r="H142" s="3269"/>
      <c r="I142" s="3320"/>
      <c r="J142" s="3192"/>
      <c r="K142" s="3196" t="s">
        <v>5498</v>
      </c>
      <c r="L142" s="3237"/>
      <c r="M142" s="3237"/>
      <c r="N142" s="3237"/>
      <c r="O142" s="3238"/>
      <c r="P142" s="3238"/>
      <c r="Q142" s="3238"/>
      <c r="R142" s="3268"/>
      <c r="S142" s="3235">
        <v>2</v>
      </c>
    </row>
    <row r="143" spans="1:19">
      <c r="A143" s="3235">
        <v>3</v>
      </c>
      <c r="B143" s="3222" t="s">
        <v>2904</v>
      </c>
      <c r="C143" s="3222" t="s">
        <v>2904</v>
      </c>
      <c r="D143" s="3298"/>
      <c r="E143" s="3287"/>
      <c r="F143" s="3239" t="s">
        <v>5490</v>
      </c>
      <c r="G143" s="3321"/>
      <c r="H143" s="3269"/>
      <c r="I143" s="3320"/>
      <c r="J143" s="3192"/>
      <c r="K143" s="3196" t="s">
        <v>2904</v>
      </c>
      <c r="L143" s="3237"/>
      <c r="M143" s="3237"/>
      <c r="N143" s="3237"/>
      <c r="O143" s="3238"/>
      <c r="P143" s="3238"/>
      <c r="Q143" s="3238"/>
      <c r="R143" s="3268"/>
      <c r="S143" s="3235">
        <v>3</v>
      </c>
    </row>
    <row r="144" spans="1:19">
      <c r="A144" s="3235">
        <v>4</v>
      </c>
      <c r="B144" s="3222" t="s">
        <v>2904</v>
      </c>
      <c r="C144" s="3222" t="s">
        <v>2904</v>
      </c>
      <c r="D144" s="3298"/>
      <c r="E144" s="3287"/>
      <c r="F144" s="3239" t="s">
        <v>2904</v>
      </c>
      <c r="G144" s="3321"/>
      <c r="H144" s="3269"/>
      <c r="I144" s="3320"/>
      <c r="J144" s="3192"/>
      <c r="K144" s="3196" t="s">
        <v>2904</v>
      </c>
      <c r="L144" s="3237"/>
      <c r="M144" s="3237"/>
      <c r="N144" s="3237"/>
      <c r="O144" s="3238"/>
      <c r="P144" s="3238"/>
      <c r="Q144" s="3238"/>
      <c r="R144" s="3268"/>
      <c r="S144" s="3235">
        <v>4</v>
      </c>
    </row>
    <row r="145" spans="1:19">
      <c r="A145" s="3235">
        <v>5</v>
      </c>
      <c r="B145" s="3222" t="s">
        <v>5581</v>
      </c>
      <c r="C145" s="3222" t="s">
        <v>5582</v>
      </c>
      <c r="D145" s="3298">
        <v>230</v>
      </c>
      <c r="E145" s="3287">
        <v>230</v>
      </c>
      <c r="F145" s="3239" t="s">
        <v>5488</v>
      </c>
      <c r="G145" s="3321">
        <v>11.1</v>
      </c>
      <c r="H145" s="3269"/>
      <c r="I145" s="3320">
        <v>1</v>
      </c>
      <c r="J145" s="3192"/>
      <c r="K145" s="3196" t="s">
        <v>5583</v>
      </c>
      <c r="L145" s="3237">
        <v>523366</v>
      </c>
      <c r="M145" s="3237">
        <v>4235031</v>
      </c>
      <c r="N145" s="3237">
        <v>4758397</v>
      </c>
      <c r="O145" s="3238"/>
      <c r="P145" s="3238"/>
      <c r="Q145" s="3238"/>
      <c r="R145" s="3268"/>
      <c r="S145" s="3235">
        <v>5</v>
      </c>
    </row>
    <row r="146" spans="1:19">
      <c r="A146" s="3247">
        <v>6</v>
      </c>
      <c r="B146" s="3222" t="s">
        <v>5584</v>
      </c>
      <c r="C146" s="3222" t="s">
        <v>5585</v>
      </c>
      <c r="D146" s="3298"/>
      <c r="E146" s="3287"/>
      <c r="F146" s="3239" t="s">
        <v>5490</v>
      </c>
      <c r="G146" s="3321">
        <v>43.3</v>
      </c>
      <c r="H146" s="3270"/>
      <c r="I146" s="3320">
        <v>1</v>
      </c>
      <c r="J146" s="3192"/>
      <c r="K146" s="3196" t="s">
        <v>5583</v>
      </c>
      <c r="L146" s="3237"/>
      <c r="M146" s="3237"/>
      <c r="N146" s="3237"/>
      <c r="O146" s="3238"/>
      <c r="P146" s="3238"/>
      <c r="Q146" s="3238"/>
      <c r="R146" s="3268"/>
      <c r="S146" s="3235">
        <v>6</v>
      </c>
    </row>
    <row r="147" spans="1:19">
      <c r="A147" s="3247">
        <v>7</v>
      </c>
      <c r="B147" s="3222" t="s">
        <v>2904</v>
      </c>
      <c r="C147" s="3222" t="s">
        <v>2904</v>
      </c>
      <c r="D147" s="3298"/>
      <c r="E147" s="3287"/>
      <c r="F147" s="3239" t="s">
        <v>2904</v>
      </c>
      <c r="G147" s="3321"/>
      <c r="H147" s="3270"/>
      <c r="I147" s="3320"/>
      <c r="J147" s="3192"/>
      <c r="K147" s="3196" t="s">
        <v>2904</v>
      </c>
      <c r="L147" s="3237"/>
      <c r="M147" s="3237"/>
      <c r="N147" s="3237"/>
      <c r="O147" s="3238"/>
      <c r="P147" s="3238"/>
      <c r="Q147" s="3238"/>
      <c r="R147" s="3268"/>
      <c r="S147" s="3235">
        <v>7</v>
      </c>
    </row>
    <row r="148" spans="1:19">
      <c r="A148" s="3247">
        <v>8</v>
      </c>
      <c r="B148" s="3222" t="s">
        <v>5586</v>
      </c>
      <c r="C148" s="3222" t="s">
        <v>5587</v>
      </c>
      <c r="D148" s="3298">
        <v>230</v>
      </c>
      <c r="E148" s="3287">
        <v>230</v>
      </c>
      <c r="F148" s="3239" t="s">
        <v>5488</v>
      </c>
      <c r="G148" s="3321"/>
      <c r="H148" s="3270">
        <v>54.5</v>
      </c>
      <c r="I148" s="3320">
        <v>1</v>
      </c>
      <c r="J148" s="3192"/>
      <c r="K148" s="3196" t="s">
        <v>5583</v>
      </c>
      <c r="L148" s="3237"/>
      <c r="M148" s="3237">
        <v>3927780</v>
      </c>
      <c r="N148" s="3237">
        <v>3927780</v>
      </c>
      <c r="O148" s="3238"/>
      <c r="P148" s="3238"/>
      <c r="Q148" s="3238"/>
      <c r="R148" s="3268"/>
      <c r="S148" s="3235">
        <v>8</v>
      </c>
    </row>
    <row r="149" spans="1:19">
      <c r="A149" s="3247">
        <v>9</v>
      </c>
      <c r="B149" s="3222" t="s">
        <v>2904</v>
      </c>
      <c r="C149" s="3222" t="s">
        <v>2904</v>
      </c>
      <c r="D149" s="3298"/>
      <c r="E149" s="3287"/>
      <c r="F149" s="3239" t="s">
        <v>5490</v>
      </c>
      <c r="G149" s="3321"/>
      <c r="H149" s="3270"/>
      <c r="I149" s="3320"/>
      <c r="J149" s="3192"/>
      <c r="K149" s="3196" t="s">
        <v>2904</v>
      </c>
      <c r="L149" s="3237"/>
      <c r="M149" s="3237"/>
      <c r="N149" s="3237"/>
      <c r="O149" s="3238"/>
      <c r="P149" s="3238"/>
      <c r="Q149" s="3238"/>
      <c r="R149" s="3268"/>
      <c r="S149" s="3235">
        <v>9</v>
      </c>
    </row>
    <row r="150" spans="1:19">
      <c r="A150" s="3247">
        <v>10</v>
      </c>
      <c r="B150" s="3222" t="s">
        <v>2904</v>
      </c>
      <c r="C150" s="3222" t="s">
        <v>2904</v>
      </c>
      <c r="D150" s="3298"/>
      <c r="E150" s="3287"/>
      <c r="F150" s="3239" t="s">
        <v>2904</v>
      </c>
      <c r="G150" s="3321"/>
      <c r="H150" s="3270"/>
      <c r="I150" s="3320"/>
      <c r="J150" s="3192"/>
      <c r="K150" s="3196" t="s">
        <v>2904</v>
      </c>
      <c r="L150" s="3237"/>
      <c r="M150" s="3237"/>
      <c r="N150" s="3237"/>
      <c r="O150" s="3238"/>
      <c r="P150" s="3238"/>
      <c r="Q150" s="3238"/>
      <c r="R150" s="3268"/>
      <c r="S150" s="3235">
        <v>10</v>
      </c>
    </row>
    <row r="151" spans="1:19">
      <c r="A151" s="3247">
        <v>11</v>
      </c>
      <c r="B151" s="3222" t="s">
        <v>5588</v>
      </c>
      <c r="C151" s="3222" t="s">
        <v>5589</v>
      </c>
      <c r="D151" s="3298">
        <v>230</v>
      </c>
      <c r="E151" s="3287">
        <v>230</v>
      </c>
      <c r="F151" s="3239" t="s">
        <v>5488</v>
      </c>
      <c r="G151" s="3321">
        <v>71.53</v>
      </c>
      <c r="H151" s="3270"/>
      <c r="I151" s="3320">
        <v>1</v>
      </c>
      <c r="J151" s="3192"/>
      <c r="K151" s="3196" t="s">
        <v>5583</v>
      </c>
      <c r="L151" s="3237">
        <v>788373</v>
      </c>
      <c r="M151" s="3237">
        <v>6081185</v>
      </c>
      <c r="N151" s="3237">
        <v>6869558</v>
      </c>
      <c r="O151" s="3238"/>
      <c r="P151" s="3238"/>
      <c r="Q151" s="3238"/>
      <c r="R151" s="3268"/>
      <c r="S151" s="3235">
        <v>11</v>
      </c>
    </row>
    <row r="152" spans="1:19">
      <c r="A152" s="3247">
        <v>12</v>
      </c>
      <c r="B152" s="3222" t="s">
        <v>2904</v>
      </c>
      <c r="C152" s="3222" t="s">
        <v>2904</v>
      </c>
      <c r="D152" s="3298"/>
      <c r="E152" s="3287"/>
      <c r="F152" s="3239" t="s">
        <v>5490</v>
      </c>
      <c r="G152" s="3321"/>
      <c r="H152" s="3270"/>
      <c r="I152" s="3320"/>
      <c r="J152" s="3192"/>
      <c r="K152" s="3196" t="s">
        <v>5583</v>
      </c>
      <c r="L152" s="3237"/>
      <c r="M152" s="3237"/>
      <c r="N152" s="3237"/>
      <c r="O152" s="3238"/>
      <c r="P152" s="3238"/>
      <c r="Q152" s="3238"/>
      <c r="R152" s="3268"/>
      <c r="S152" s="3235">
        <v>12</v>
      </c>
    </row>
    <row r="153" spans="1:19">
      <c r="A153" s="3247">
        <v>13</v>
      </c>
      <c r="B153" s="3222" t="s">
        <v>2904</v>
      </c>
      <c r="C153" s="3222" t="s">
        <v>2904</v>
      </c>
      <c r="D153" s="3298"/>
      <c r="E153" s="3287"/>
      <c r="F153" s="3239" t="s">
        <v>2904</v>
      </c>
      <c r="G153" s="3321"/>
      <c r="H153" s="3270"/>
      <c r="I153" s="3320"/>
      <c r="J153" s="3192"/>
      <c r="K153" s="3196" t="s">
        <v>2904</v>
      </c>
      <c r="L153" s="3237"/>
      <c r="M153" s="3237"/>
      <c r="N153" s="3237"/>
      <c r="O153" s="3238"/>
      <c r="P153" s="3238"/>
      <c r="Q153" s="3238"/>
      <c r="R153" s="3268"/>
      <c r="S153" s="3235">
        <v>13</v>
      </c>
    </row>
    <row r="154" spans="1:19">
      <c r="A154" s="3247">
        <v>14</v>
      </c>
      <c r="B154" s="3222" t="s">
        <v>5590</v>
      </c>
      <c r="C154" s="3222" t="s">
        <v>5591</v>
      </c>
      <c r="D154" s="3298">
        <v>230</v>
      </c>
      <c r="E154" s="3287">
        <v>230</v>
      </c>
      <c r="F154" s="3239" t="s">
        <v>5488</v>
      </c>
      <c r="G154" s="3321">
        <v>71.16</v>
      </c>
      <c r="H154" s="3270"/>
      <c r="I154" s="3320">
        <v>1</v>
      </c>
      <c r="J154" s="3192"/>
      <c r="K154" s="3196" t="s">
        <v>5583</v>
      </c>
      <c r="L154" s="3237">
        <v>178309</v>
      </c>
      <c r="M154" s="3237">
        <v>10194089</v>
      </c>
      <c r="N154" s="3237">
        <v>10372398</v>
      </c>
      <c r="O154" s="3238"/>
      <c r="P154" s="3238"/>
      <c r="Q154" s="3238"/>
      <c r="R154" s="3268"/>
      <c r="S154" s="3235">
        <v>14</v>
      </c>
    </row>
    <row r="155" spans="1:19">
      <c r="A155" s="3247">
        <v>15</v>
      </c>
      <c r="B155" s="3222" t="s">
        <v>2904</v>
      </c>
      <c r="C155" s="3222" t="s">
        <v>2904</v>
      </c>
      <c r="D155" s="3298"/>
      <c r="E155" s="3287"/>
      <c r="F155" s="3239" t="s">
        <v>5529</v>
      </c>
      <c r="G155" s="3321"/>
      <c r="H155" s="3270"/>
      <c r="I155" s="3320"/>
      <c r="J155" s="3192"/>
      <c r="K155" s="3196" t="s">
        <v>2904</v>
      </c>
      <c r="L155" s="3237"/>
      <c r="M155" s="3237"/>
      <c r="N155" s="3237"/>
      <c r="O155" s="3238"/>
      <c r="P155" s="3238"/>
      <c r="Q155" s="3238"/>
      <c r="R155" s="3268"/>
      <c r="S155" s="3235">
        <v>15</v>
      </c>
    </row>
    <row r="156" spans="1:19">
      <c r="A156" s="3247">
        <v>16</v>
      </c>
      <c r="B156" s="3222" t="s">
        <v>2904</v>
      </c>
      <c r="C156" s="3222" t="s">
        <v>2904</v>
      </c>
      <c r="D156" s="3298"/>
      <c r="E156" s="3287"/>
      <c r="F156" s="3239" t="s">
        <v>2904</v>
      </c>
      <c r="G156" s="3321"/>
      <c r="H156" s="3270"/>
      <c r="I156" s="3320"/>
      <c r="J156" s="3192"/>
      <c r="K156" s="3196" t="s">
        <v>2904</v>
      </c>
      <c r="L156" s="3237"/>
      <c r="M156" s="3237"/>
      <c r="N156" s="3237"/>
      <c r="O156" s="3238"/>
      <c r="P156" s="3238"/>
      <c r="Q156" s="3238"/>
      <c r="R156" s="3268"/>
      <c r="S156" s="3235">
        <v>16</v>
      </c>
    </row>
    <row r="157" spans="1:19">
      <c r="A157" s="3235">
        <v>17</v>
      </c>
      <c r="B157" s="3222" t="s">
        <v>5592</v>
      </c>
      <c r="C157" s="3222" t="s">
        <v>5593</v>
      </c>
      <c r="D157" s="3298">
        <v>230</v>
      </c>
      <c r="E157" s="3287">
        <v>230</v>
      </c>
      <c r="F157" s="3239" t="s">
        <v>5488</v>
      </c>
      <c r="G157" s="3321">
        <v>43.78</v>
      </c>
      <c r="H157" s="3270"/>
      <c r="I157" s="3320">
        <v>1</v>
      </c>
      <c r="J157" s="3192"/>
      <c r="K157" s="3196" t="s">
        <v>5583</v>
      </c>
      <c r="L157" s="3237">
        <v>1048577</v>
      </c>
      <c r="M157" s="3237">
        <v>19440573</v>
      </c>
      <c r="N157" s="3237">
        <v>20489150</v>
      </c>
      <c r="O157" s="3238"/>
      <c r="P157" s="3238"/>
      <c r="Q157" s="3238"/>
      <c r="R157" s="3268"/>
      <c r="S157" s="3235">
        <v>17</v>
      </c>
    </row>
    <row r="158" spans="1:19">
      <c r="A158" s="3235">
        <v>18</v>
      </c>
      <c r="B158" s="3222" t="s">
        <v>2904</v>
      </c>
      <c r="C158" s="3222" t="s">
        <v>2904</v>
      </c>
      <c r="D158" s="3298"/>
      <c r="E158" s="3287"/>
      <c r="F158" s="3239" t="s">
        <v>5490</v>
      </c>
      <c r="G158" s="3321"/>
      <c r="H158" s="3270"/>
      <c r="I158" s="3320"/>
      <c r="J158" s="3192"/>
      <c r="K158" s="3196" t="s">
        <v>5594</v>
      </c>
      <c r="L158" s="3237"/>
      <c r="M158" s="3237"/>
      <c r="N158" s="3237"/>
      <c r="O158" s="3238"/>
      <c r="P158" s="3238"/>
      <c r="Q158" s="3238"/>
      <c r="R158" s="3268"/>
      <c r="S158" s="3235">
        <v>18</v>
      </c>
    </row>
    <row r="159" spans="1:19">
      <c r="A159" s="3235">
        <v>19</v>
      </c>
      <c r="B159" s="3222" t="s">
        <v>2904</v>
      </c>
      <c r="C159" s="3222" t="s">
        <v>2904</v>
      </c>
      <c r="D159" s="3298"/>
      <c r="E159" s="3287"/>
      <c r="F159" s="3239" t="s">
        <v>2904</v>
      </c>
      <c r="G159" s="3321"/>
      <c r="H159" s="3270"/>
      <c r="I159" s="3320"/>
      <c r="J159" s="3192"/>
      <c r="K159" s="3196" t="s">
        <v>2904</v>
      </c>
      <c r="L159" s="3237"/>
      <c r="M159" s="3237"/>
      <c r="N159" s="3237"/>
      <c r="O159" s="3238"/>
      <c r="P159" s="3238"/>
      <c r="Q159" s="3238"/>
      <c r="R159" s="3268"/>
      <c r="S159" s="3235">
        <v>19</v>
      </c>
    </row>
    <row r="160" spans="1:19">
      <c r="A160" s="3235">
        <v>20</v>
      </c>
      <c r="B160" s="3222" t="s">
        <v>5595</v>
      </c>
      <c r="C160" s="3222" t="s">
        <v>5596</v>
      </c>
      <c r="D160" s="3298">
        <v>230</v>
      </c>
      <c r="E160" s="3287">
        <v>230</v>
      </c>
      <c r="F160" s="3239" t="s">
        <v>5488</v>
      </c>
      <c r="G160" s="3321">
        <v>4.55</v>
      </c>
      <c r="H160" s="3270"/>
      <c r="I160" s="3320">
        <v>1</v>
      </c>
      <c r="J160" s="3192"/>
      <c r="K160" s="3196" t="s">
        <v>5578</v>
      </c>
      <c r="L160" s="3237">
        <v>26140</v>
      </c>
      <c r="M160" s="3237">
        <v>490510</v>
      </c>
      <c r="N160" s="3237">
        <v>516650</v>
      </c>
      <c r="O160" s="3238"/>
      <c r="P160" s="3238"/>
      <c r="Q160" s="3238"/>
      <c r="R160" s="3268"/>
      <c r="S160" s="3235">
        <v>20</v>
      </c>
    </row>
    <row r="161" spans="1:19">
      <c r="A161" s="3235">
        <v>21</v>
      </c>
      <c r="B161" s="3222" t="s">
        <v>2904</v>
      </c>
      <c r="C161" s="3222" t="s">
        <v>2904</v>
      </c>
      <c r="D161" s="3298"/>
      <c r="E161" s="3287"/>
      <c r="F161" s="3239" t="s">
        <v>5490</v>
      </c>
      <c r="G161" s="3321"/>
      <c r="H161" s="3270"/>
      <c r="I161" s="3320"/>
      <c r="J161" s="3192"/>
      <c r="K161" s="3196" t="s">
        <v>5553</v>
      </c>
      <c r="L161" s="3237"/>
      <c r="M161" s="3237"/>
      <c r="N161" s="3237"/>
      <c r="O161" s="3238"/>
      <c r="P161" s="3238"/>
      <c r="Q161" s="3238"/>
      <c r="R161" s="3268"/>
      <c r="S161" s="3235">
        <v>21</v>
      </c>
    </row>
    <row r="162" spans="1:19">
      <c r="A162" s="3235">
        <v>22</v>
      </c>
      <c r="B162" s="3222" t="s">
        <v>2904</v>
      </c>
      <c r="C162" s="3222" t="s">
        <v>2904</v>
      </c>
      <c r="D162" s="3298"/>
      <c r="E162" s="3287"/>
      <c r="F162" s="3239" t="s">
        <v>2904</v>
      </c>
      <c r="G162" s="3321"/>
      <c r="H162" s="3270"/>
      <c r="I162" s="3320"/>
      <c r="J162" s="3192"/>
      <c r="K162" s="3196" t="s">
        <v>2904</v>
      </c>
      <c r="L162" s="3237"/>
      <c r="M162" s="3237"/>
      <c r="N162" s="3237"/>
      <c r="O162" s="3238"/>
      <c r="P162" s="3238"/>
      <c r="Q162" s="3238"/>
      <c r="R162" s="3268"/>
      <c r="S162" s="3235">
        <v>22</v>
      </c>
    </row>
    <row r="163" spans="1:19">
      <c r="A163" s="3235">
        <v>23</v>
      </c>
      <c r="B163" s="3222" t="s">
        <v>5597</v>
      </c>
      <c r="C163" s="3222" t="s">
        <v>5598</v>
      </c>
      <c r="D163" s="3298">
        <v>230</v>
      </c>
      <c r="E163" s="3287">
        <v>230</v>
      </c>
      <c r="F163" s="3239" t="s">
        <v>5488</v>
      </c>
      <c r="G163" s="3321">
        <v>20.63</v>
      </c>
      <c r="H163" s="3270"/>
      <c r="I163" s="3320">
        <v>1</v>
      </c>
      <c r="J163" s="3192"/>
      <c r="K163" s="3196" t="s">
        <v>5553</v>
      </c>
      <c r="L163" s="3237"/>
      <c r="M163" s="3237"/>
      <c r="N163" s="3237"/>
      <c r="O163" s="3238"/>
      <c r="P163" s="3238"/>
      <c r="Q163" s="3238"/>
      <c r="R163" s="3268"/>
      <c r="S163" s="3235">
        <v>23</v>
      </c>
    </row>
    <row r="164" spans="1:19">
      <c r="A164" s="3235">
        <v>24</v>
      </c>
      <c r="B164" s="3222" t="s">
        <v>2904</v>
      </c>
      <c r="C164" s="3222" t="s">
        <v>2904</v>
      </c>
      <c r="D164" s="3298"/>
      <c r="E164" s="3287"/>
      <c r="F164" s="3239" t="s">
        <v>5490</v>
      </c>
      <c r="G164" s="3321"/>
      <c r="H164" s="3270"/>
      <c r="I164" s="3320"/>
      <c r="J164" s="3192"/>
      <c r="K164" s="3196" t="s">
        <v>5599</v>
      </c>
      <c r="L164" s="3237">
        <v>1053701</v>
      </c>
      <c r="M164" s="3237">
        <v>9017164</v>
      </c>
      <c r="N164" s="3237">
        <v>10070865</v>
      </c>
      <c r="O164" s="3238"/>
      <c r="P164" s="3238"/>
      <c r="Q164" s="3238"/>
      <c r="R164" s="3268"/>
      <c r="S164" s="3235">
        <v>24</v>
      </c>
    </row>
    <row r="165" spans="1:19">
      <c r="A165" s="3235">
        <v>25</v>
      </c>
      <c r="B165" s="3222" t="s">
        <v>5600</v>
      </c>
      <c r="C165" s="3222" t="s">
        <v>5601</v>
      </c>
      <c r="D165" s="3298">
        <v>230</v>
      </c>
      <c r="E165" s="3287">
        <v>230</v>
      </c>
      <c r="F165" s="3239" t="s">
        <v>5488</v>
      </c>
      <c r="G165" s="3321">
        <v>20.63</v>
      </c>
      <c r="H165" s="3270"/>
      <c r="I165" s="3320">
        <v>1</v>
      </c>
      <c r="J165" s="3192"/>
      <c r="K165" s="3196" t="s">
        <v>5553</v>
      </c>
      <c r="L165" s="3237"/>
      <c r="M165" s="3237"/>
      <c r="N165" s="3237"/>
      <c r="O165" s="3238"/>
      <c r="P165" s="3238"/>
      <c r="Q165" s="3238"/>
      <c r="R165" s="3268"/>
      <c r="S165" s="3235">
        <v>25</v>
      </c>
    </row>
    <row r="166" spans="1:19">
      <c r="A166" s="3235">
        <v>26</v>
      </c>
      <c r="B166" s="3222" t="s">
        <v>2904</v>
      </c>
      <c r="C166" s="3222" t="s">
        <v>2904</v>
      </c>
      <c r="D166" s="3298"/>
      <c r="E166" s="3287"/>
      <c r="F166" s="3239" t="s">
        <v>5490</v>
      </c>
      <c r="G166" s="3321"/>
      <c r="H166" s="3270"/>
      <c r="I166" s="3320"/>
      <c r="J166" s="3192"/>
      <c r="K166" s="3196" t="s">
        <v>5602</v>
      </c>
      <c r="L166" s="3237"/>
      <c r="M166" s="3237"/>
      <c r="N166" s="3237"/>
      <c r="O166" s="3238"/>
      <c r="P166" s="3238"/>
      <c r="Q166" s="3238"/>
      <c r="R166" s="3268"/>
      <c r="S166" s="3235">
        <v>26</v>
      </c>
    </row>
    <row r="167" spans="1:19">
      <c r="A167" s="3235">
        <v>27</v>
      </c>
      <c r="B167" s="3222" t="s">
        <v>2904</v>
      </c>
      <c r="C167" s="3222" t="s">
        <v>2904</v>
      </c>
      <c r="D167" s="3298"/>
      <c r="E167" s="3287"/>
      <c r="F167" s="3239" t="s">
        <v>2904</v>
      </c>
      <c r="G167" s="3321"/>
      <c r="H167" s="3270"/>
      <c r="I167" s="3320"/>
      <c r="J167" s="3192"/>
      <c r="K167" s="3196" t="s">
        <v>2904</v>
      </c>
      <c r="L167" s="3237"/>
      <c r="M167" s="3237"/>
      <c r="N167" s="3237"/>
      <c r="O167" s="3238"/>
      <c r="P167" s="3238"/>
      <c r="Q167" s="3238"/>
      <c r="R167" s="3268"/>
      <c r="S167" s="3235">
        <v>27</v>
      </c>
    </row>
    <row r="168" spans="1:19">
      <c r="A168" s="3235">
        <v>28</v>
      </c>
      <c r="B168" s="3222" t="s">
        <v>5603</v>
      </c>
      <c r="C168" s="3222" t="s">
        <v>5604</v>
      </c>
      <c r="D168" s="3298">
        <v>230</v>
      </c>
      <c r="E168" s="3287">
        <v>230</v>
      </c>
      <c r="F168" s="3572" t="s">
        <v>5490</v>
      </c>
      <c r="G168" s="3321">
        <v>7.9</v>
      </c>
      <c r="H168" s="3270"/>
      <c r="I168" s="3320"/>
      <c r="J168" s="3192"/>
      <c r="K168" s="3196" t="s">
        <v>5553</v>
      </c>
      <c r="L168" s="3237"/>
      <c r="M168" s="3237"/>
      <c r="N168" s="3237"/>
      <c r="O168" s="3238"/>
      <c r="P168" s="3238"/>
      <c r="Q168" s="3238"/>
      <c r="R168" s="3268"/>
      <c r="S168" s="3235">
        <v>28</v>
      </c>
    </row>
    <row r="169" spans="1:19">
      <c r="A169" s="3235">
        <v>29</v>
      </c>
      <c r="B169" s="3222" t="s">
        <v>2904</v>
      </c>
      <c r="C169" s="3222" t="s">
        <v>2904</v>
      </c>
      <c r="D169" s="3237"/>
      <c r="E169" s="3238"/>
      <c r="F169" s="3239" t="s">
        <v>5488</v>
      </c>
      <c r="G169" s="3321"/>
      <c r="H169" s="3270"/>
      <c r="I169" s="3320"/>
      <c r="J169" s="3192"/>
      <c r="K169" s="3196" t="s">
        <v>5602</v>
      </c>
      <c r="L169" s="3237"/>
      <c r="M169" s="3237"/>
      <c r="N169" s="3237"/>
      <c r="O169" s="3238"/>
      <c r="P169" s="3238"/>
      <c r="Q169" s="3238"/>
      <c r="R169" s="3268"/>
      <c r="S169" s="3235">
        <v>29</v>
      </c>
    </row>
    <row r="170" spans="1:19">
      <c r="A170" s="3235">
        <v>30</v>
      </c>
      <c r="B170" s="3222" t="s">
        <v>2904</v>
      </c>
      <c r="C170" s="3222" t="s">
        <v>2904</v>
      </c>
      <c r="D170" s="3237"/>
      <c r="E170" s="3238"/>
      <c r="F170" s="3239" t="s">
        <v>2904</v>
      </c>
      <c r="G170" s="3278"/>
      <c r="H170" s="3270"/>
      <c r="I170" s="3320"/>
      <c r="J170" s="3192"/>
      <c r="K170" s="3196" t="s">
        <v>2904</v>
      </c>
      <c r="L170" s="3237"/>
      <c r="M170" s="3237"/>
      <c r="N170" s="3237"/>
      <c r="O170" s="3238"/>
      <c r="P170" s="3238"/>
      <c r="Q170" s="3238"/>
      <c r="R170" s="3268"/>
      <c r="S170" s="3235">
        <v>30</v>
      </c>
    </row>
    <row r="171" spans="1:19">
      <c r="A171" s="3235">
        <v>31</v>
      </c>
      <c r="B171" s="3222" t="s">
        <v>2904</v>
      </c>
      <c r="C171" s="3222" t="s">
        <v>2904</v>
      </c>
      <c r="D171" s="3237"/>
      <c r="E171" s="3238"/>
      <c r="F171" s="3239" t="s">
        <v>2904</v>
      </c>
      <c r="G171" s="3278"/>
      <c r="H171" s="3270"/>
      <c r="I171" s="3320"/>
      <c r="J171" s="3192"/>
      <c r="K171" s="3196" t="s">
        <v>2904</v>
      </c>
      <c r="L171" s="3237"/>
      <c r="M171" s="3237"/>
      <c r="N171" s="3237"/>
      <c r="O171" s="3238"/>
      <c r="P171" s="3238"/>
      <c r="Q171" s="3238"/>
      <c r="R171" s="3268"/>
      <c r="S171" s="3235">
        <v>31</v>
      </c>
    </row>
    <row r="172" spans="1:19">
      <c r="A172" s="3235">
        <v>32</v>
      </c>
      <c r="B172" s="3222" t="s">
        <v>2904</v>
      </c>
      <c r="C172" s="3222" t="s">
        <v>2904</v>
      </c>
      <c r="D172" s="3237"/>
      <c r="E172" s="3238"/>
      <c r="F172" s="3239" t="s">
        <v>2904</v>
      </c>
      <c r="G172" s="3278"/>
      <c r="H172" s="3270"/>
      <c r="I172" s="3320"/>
      <c r="J172" s="3192"/>
      <c r="K172" s="3196" t="s">
        <v>2904</v>
      </c>
      <c r="L172" s="3237"/>
      <c r="M172" s="3237"/>
      <c r="N172" s="3237"/>
      <c r="O172" s="3238"/>
      <c r="P172" s="3238"/>
      <c r="Q172" s="3238"/>
      <c r="R172" s="3268"/>
      <c r="S172" s="3235">
        <v>32</v>
      </c>
    </row>
    <row r="173" spans="1:19">
      <c r="A173" s="3235">
        <v>33</v>
      </c>
      <c r="B173" s="3222" t="s">
        <v>2904</v>
      </c>
      <c r="C173" s="3222" t="s">
        <v>2904</v>
      </c>
      <c r="D173" s="3237"/>
      <c r="E173" s="3238"/>
      <c r="F173" s="3239" t="s">
        <v>2904</v>
      </c>
      <c r="G173" s="3278"/>
      <c r="H173" s="3270"/>
      <c r="I173" s="3320"/>
      <c r="J173" s="3192"/>
      <c r="K173" s="3196" t="s">
        <v>2904</v>
      </c>
      <c r="L173" s="3237"/>
      <c r="M173" s="3237"/>
      <c r="N173" s="3237"/>
      <c r="O173" s="3238"/>
      <c r="P173" s="3238"/>
      <c r="Q173" s="3238"/>
      <c r="R173" s="3268"/>
      <c r="S173" s="3235">
        <v>33</v>
      </c>
    </row>
    <row r="174" spans="1:19">
      <c r="A174" s="3235">
        <v>34</v>
      </c>
      <c r="B174" s="3222" t="s">
        <v>2904</v>
      </c>
      <c r="C174" s="3222" t="s">
        <v>2904</v>
      </c>
      <c r="D174" s="3237"/>
      <c r="E174" s="3238"/>
      <c r="F174" s="3239" t="s">
        <v>2904</v>
      </c>
      <c r="G174" s="3278"/>
      <c r="H174" s="3270"/>
      <c r="I174" s="3320"/>
      <c r="J174" s="3192"/>
      <c r="K174" s="3196" t="s">
        <v>2904</v>
      </c>
      <c r="L174" s="3237"/>
      <c r="M174" s="3237"/>
      <c r="N174" s="3237"/>
      <c r="O174" s="3238"/>
      <c r="P174" s="3238"/>
      <c r="Q174" s="3238"/>
      <c r="R174" s="3268"/>
      <c r="S174" s="3235">
        <v>34</v>
      </c>
    </row>
    <row r="175" spans="1:19">
      <c r="A175" s="3235">
        <v>35</v>
      </c>
      <c r="B175" s="3222" t="s">
        <v>2904</v>
      </c>
      <c r="C175" s="3222" t="s">
        <v>2904</v>
      </c>
      <c r="D175" s="3237"/>
      <c r="E175" s="3238"/>
      <c r="F175" s="3239" t="s">
        <v>2904</v>
      </c>
      <c r="G175" s="3278"/>
      <c r="H175" s="3270"/>
      <c r="I175" s="3320"/>
      <c r="J175" s="3192"/>
      <c r="K175" s="3196" t="s">
        <v>2904</v>
      </c>
      <c r="L175" s="3237"/>
      <c r="M175" s="3237"/>
      <c r="N175" s="3237"/>
      <c r="O175" s="3238"/>
      <c r="P175" s="3238"/>
      <c r="Q175" s="3238"/>
      <c r="R175" s="3268"/>
      <c r="S175" s="3235">
        <v>35</v>
      </c>
    </row>
    <row r="176" spans="1:19">
      <c r="A176" s="3235">
        <v>36</v>
      </c>
      <c r="B176" s="3222" t="s">
        <v>2904</v>
      </c>
      <c r="C176" s="3222" t="s">
        <v>2904</v>
      </c>
      <c r="D176" s="3237"/>
      <c r="E176" s="3238"/>
      <c r="F176" s="3239" t="s">
        <v>2904</v>
      </c>
      <c r="G176" s="3278"/>
      <c r="H176" s="3270"/>
      <c r="I176" s="3320"/>
      <c r="J176" s="3192"/>
      <c r="K176" s="3196" t="s">
        <v>2904</v>
      </c>
      <c r="L176" s="3237"/>
      <c r="M176" s="3237"/>
      <c r="N176" s="3237"/>
      <c r="O176" s="3238"/>
      <c r="P176" s="3238"/>
      <c r="Q176" s="3238"/>
      <c r="R176" s="3268"/>
      <c r="S176" s="3235">
        <v>36</v>
      </c>
    </row>
    <row r="177" spans="1:19">
      <c r="A177" s="3235">
        <v>37</v>
      </c>
      <c r="B177" s="3222" t="s">
        <v>2904</v>
      </c>
      <c r="C177" s="3222" t="s">
        <v>2904</v>
      </c>
      <c r="D177" s="3237"/>
      <c r="E177" s="3238"/>
      <c r="F177" s="3239" t="s">
        <v>2904</v>
      </c>
      <c r="G177" s="3278"/>
      <c r="H177" s="3270"/>
      <c r="I177" s="3320"/>
      <c r="J177" s="3192"/>
      <c r="K177" s="3196" t="s">
        <v>2904</v>
      </c>
      <c r="L177" s="3237"/>
      <c r="M177" s="3237"/>
      <c r="N177" s="3237"/>
      <c r="O177" s="3238"/>
      <c r="P177" s="3238"/>
      <c r="Q177" s="3238"/>
      <c r="R177" s="3268"/>
      <c r="S177" s="3235">
        <v>37</v>
      </c>
    </row>
    <row r="178" spans="1:19">
      <c r="A178" s="3235">
        <v>38</v>
      </c>
      <c r="B178" s="3222" t="s">
        <v>5605</v>
      </c>
      <c r="C178" s="3222" t="s">
        <v>2904</v>
      </c>
      <c r="D178" s="3237"/>
      <c r="E178" s="3238"/>
      <c r="F178" s="3239" t="s">
        <v>5488</v>
      </c>
      <c r="G178" s="3321">
        <v>17.989999999999998</v>
      </c>
      <c r="H178" s="3270"/>
      <c r="I178" s="3320"/>
      <c r="J178" s="3192"/>
      <c r="K178" s="3196" t="s">
        <v>2904</v>
      </c>
      <c r="L178" s="3237">
        <v>17968091</v>
      </c>
      <c r="M178" s="3237">
        <v>494911100</v>
      </c>
      <c r="N178" s="3237">
        <v>512879191</v>
      </c>
      <c r="O178" s="3238"/>
      <c r="P178" s="3238"/>
      <c r="Q178" s="3238"/>
      <c r="R178" s="3268"/>
      <c r="S178" s="3235">
        <v>38</v>
      </c>
    </row>
    <row r="179" spans="1:19">
      <c r="A179" s="3235">
        <v>39</v>
      </c>
      <c r="B179" s="3222" t="s">
        <v>2904</v>
      </c>
      <c r="C179" s="3222" t="s">
        <v>2904</v>
      </c>
      <c r="D179" s="3237"/>
      <c r="E179" s="3238"/>
      <c r="F179" s="3239" t="s">
        <v>5529</v>
      </c>
      <c r="G179" s="3321">
        <v>8.43</v>
      </c>
      <c r="H179" s="3270"/>
      <c r="I179" s="3320"/>
      <c r="J179" s="3192"/>
      <c r="K179" s="3196" t="s">
        <v>2904</v>
      </c>
      <c r="L179" s="3237">
        <v>19593</v>
      </c>
      <c r="M179" s="3237">
        <v>149364797</v>
      </c>
      <c r="N179" s="3237">
        <v>149384390</v>
      </c>
      <c r="O179" s="3238"/>
      <c r="P179" s="3238"/>
      <c r="Q179" s="3238"/>
      <c r="R179" s="3268"/>
      <c r="S179" s="3235">
        <v>39</v>
      </c>
    </row>
    <row r="180" spans="1:19">
      <c r="A180" s="3235">
        <v>40</v>
      </c>
      <c r="B180" s="3222" t="s">
        <v>2904</v>
      </c>
      <c r="C180" s="3222" t="s">
        <v>2904</v>
      </c>
      <c r="D180" s="3237"/>
      <c r="E180" s="3238"/>
      <c r="F180" s="3239" t="s">
        <v>5490</v>
      </c>
      <c r="G180" s="3321">
        <v>4755.28</v>
      </c>
      <c r="H180" s="3270">
        <v>121.43</v>
      </c>
      <c r="I180" s="3320"/>
      <c r="J180" s="3192"/>
      <c r="K180" s="3196" t="s">
        <v>2904</v>
      </c>
      <c r="L180" s="3237"/>
      <c r="M180" s="3237"/>
      <c r="N180" s="3237"/>
      <c r="O180" s="3238"/>
      <c r="P180" s="3238"/>
      <c r="Q180" s="3238"/>
      <c r="R180" s="3268"/>
      <c r="S180" s="3235">
        <v>40</v>
      </c>
    </row>
    <row r="181" spans="1:19">
      <c r="A181" s="3235">
        <v>41</v>
      </c>
      <c r="B181" s="3222" t="s">
        <v>2904</v>
      </c>
      <c r="C181" s="3222" t="s">
        <v>2904</v>
      </c>
      <c r="D181" s="3237"/>
      <c r="E181" s="3238"/>
      <c r="F181" s="3239" t="s">
        <v>5561</v>
      </c>
      <c r="G181" s="3321">
        <v>18.3</v>
      </c>
      <c r="H181" s="3270"/>
      <c r="I181" s="3241"/>
      <c r="J181" s="3192"/>
      <c r="K181" s="3196" t="s">
        <v>2904</v>
      </c>
      <c r="L181" s="3237"/>
      <c r="M181" s="3237">
        <v>166018245</v>
      </c>
      <c r="N181" s="3237">
        <v>166018245</v>
      </c>
      <c r="O181" s="3238"/>
      <c r="P181" s="3238"/>
      <c r="Q181" s="3238"/>
      <c r="R181" s="3268"/>
      <c r="S181" s="3235">
        <v>41</v>
      </c>
    </row>
    <row r="182" spans="1:19">
      <c r="A182" s="3235">
        <v>42</v>
      </c>
      <c r="B182" s="3222" t="s">
        <v>2904</v>
      </c>
      <c r="C182" s="3222" t="s">
        <v>2904</v>
      </c>
      <c r="D182" s="3237"/>
      <c r="E182" s="3238"/>
      <c r="F182" s="3239" t="s">
        <v>2904</v>
      </c>
      <c r="G182" s="3321"/>
      <c r="H182" s="3270"/>
      <c r="I182" s="3241"/>
      <c r="J182" s="3192"/>
      <c r="K182" s="3196" t="s">
        <v>2904</v>
      </c>
      <c r="L182" s="3237"/>
      <c r="M182" s="3237"/>
      <c r="N182" s="3237"/>
      <c r="O182" s="3238"/>
      <c r="P182" s="3238"/>
      <c r="Q182" s="3238"/>
      <c r="R182" s="3268"/>
      <c r="S182" s="3235">
        <v>42</v>
      </c>
    </row>
    <row r="183" spans="1:19">
      <c r="A183" s="3235">
        <v>43</v>
      </c>
      <c r="B183" s="3222" t="s">
        <v>5606</v>
      </c>
      <c r="C183" s="3222" t="s">
        <v>2904</v>
      </c>
      <c r="D183" s="3237"/>
      <c r="E183" s="3238"/>
      <c r="F183" s="3239" t="s">
        <v>5607</v>
      </c>
      <c r="G183" s="3321">
        <v>265.26</v>
      </c>
      <c r="H183" s="3270">
        <v>24.19</v>
      </c>
      <c r="I183" s="3241"/>
      <c r="J183" s="3192"/>
      <c r="K183" s="3196" t="s">
        <v>2904</v>
      </c>
      <c r="L183" s="3237">
        <v>2294539</v>
      </c>
      <c r="M183" s="3237">
        <v>26032111</v>
      </c>
      <c r="N183" s="3237">
        <v>28326650</v>
      </c>
      <c r="O183" s="3238"/>
      <c r="P183" s="3238"/>
      <c r="Q183" s="3238"/>
      <c r="R183" s="3268"/>
      <c r="S183" s="3235">
        <v>43</v>
      </c>
    </row>
    <row r="184" spans="1:19">
      <c r="A184" s="3235">
        <v>44</v>
      </c>
      <c r="B184" s="3222" t="s">
        <v>5608</v>
      </c>
      <c r="C184" s="3222" t="s">
        <v>2904</v>
      </c>
      <c r="D184" s="3237"/>
      <c r="E184" s="3238"/>
      <c r="F184" s="3239" t="s">
        <v>5529</v>
      </c>
      <c r="G184" s="3321">
        <v>317.32</v>
      </c>
      <c r="H184" s="3270">
        <v>0.41</v>
      </c>
      <c r="I184" s="3241"/>
      <c r="J184" s="3192"/>
      <c r="K184" s="3196" t="s">
        <v>2904</v>
      </c>
      <c r="L184" s="3237">
        <v>1050637</v>
      </c>
      <c r="M184" s="3237">
        <v>42365728</v>
      </c>
      <c r="N184" s="3237">
        <v>43416365</v>
      </c>
      <c r="O184" s="3238"/>
      <c r="P184" s="3238"/>
      <c r="Q184" s="3238"/>
      <c r="R184" s="3268"/>
      <c r="S184" s="3235">
        <v>44</v>
      </c>
    </row>
    <row r="185" spans="1:19">
      <c r="A185" s="3235">
        <v>45</v>
      </c>
      <c r="B185" s="3222" t="s">
        <v>5609</v>
      </c>
      <c r="C185" s="3222" t="s">
        <v>2904</v>
      </c>
      <c r="D185" s="3237"/>
      <c r="E185" s="3238"/>
      <c r="F185" s="3239" t="s">
        <v>5488</v>
      </c>
      <c r="G185" s="3321">
        <v>3508.52</v>
      </c>
      <c r="H185" s="3270">
        <v>81.040000000000006</v>
      </c>
      <c r="I185" s="3241"/>
      <c r="J185" s="3192"/>
      <c r="K185" s="3196" t="s">
        <v>2904</v>
      </c>
      <c r="L185" s="3237">
        <v>1188511</v>
      </c>
      <c r="M185" s="3237">
        <v>163389509</v>
      </c>
      <c r="N185" s="3237">
        <v>164578020</v>
      </c>
      <c r="O185" s="3238"/>
      <c r="P185" s="3238"/>
      <c r="Q185" s="3238"/>
      <c r="R185" s="3268"/>
      <c r="S185" s="3235">
        <v>45</v>
      </c>
    </row>
    <row r="186" spans="1:19">
      <c r="A186" s="3235">
        <v>46</v>
      </c>
      <c r="B186" s="3222" t="s">
        <v>5610</v>
      </c>
      <c r="C186" s="3222" t="s">
        <v>2904</v>
      </c>
      <c r="D186" s="3237"/>
      <c r="E186" s="3238"/>
      <c r="F186" s="3239" t="s">
        <v>5529</v>
      </c>
      <c r="G186" s="3321">
        <v>473.4</v>
      </c>
      <c r="H186" s="3270">
        <v>7.94</v>
      </c>
      <c r="I186" s="3241"/>
      <c r="J186" s="3192"/>
      <c r="K186" s="3196" t="s">
        <v>2904</v>
      </c>
      <c r="L186" s="3237">
        <v>1157039</v>
      </c>
      <c r="M186" s="3237">
        <v>26048835</v>
      </c>
      <c r="N186" s="3237">
        <v>27205874</v>
      </c>
      <c r="O186" s="3238"/>
      <c r="P186" s="3238"/>
      <c r="Q186" s="3238"/>
      <c r="R186" s="3268"/>
      <c r="S186" s="3235">
        <v>46</v>
      </c>
    </row>
    <row r="187" spans="1:19">
      <c r="A187" s="3235">
        <v>47</v>
      </c>
      <c r="B187" s="3222" t="s">
        <v>5611</v>
      </c>
      <c r="C187" s="3222" t="s">
        <v>2904</v>
      </c>
      <c r="D187" s="3237"/>
      <c r="E187" s="3238"/>
      <c r="F187" s="3239" t="s">
        <v>5529</v>
      </c>
      <c r="G187" s="3321">
        <v>112.45</v>
      </c>
      <c r="H187" s="3270">
        <v>0.96</v>
      </c>
      <c r="I187" s="3241"/>
      <c r="J187" s="3192"/>
      <c r="K187" s="3196" t="s">
        <v>2904</v>
      </c>
      <c r="L187" s="3237">
        <v>827006</v>
      </c>
      <c r="M187" s="3237">
        <v>1799198</v>
      </c>
      <c r="N187" s="3237">
        <v>2626204</v>
      </c>
      <c r="O187" s="3238"/>
      <c r="P187" s="3238"/>
      <c r="Q187" s="3238"/>
      <c r="R187" s="3268"/>
      <c r="S187" s="3235">
        <v>47</v>
      </c>
    </row>
    <row r="188" spans="1:19">
      <c r="A188" s="3235">
        <v>48</v>
      </c>
      <c r="B188" s="3222"/>
      <c r="C188" s="3222"/>
      <c r="D188" s="3237"/>
      <c r="E188" s="3238"/>
      <c r="F188" s="3239"/>
      <c r="G188" s="3278"/>
      <c r="H188" s="3270"/>
      <c r="I188" s="3241"/>
      <c r="J188" s="3192"/>
      <c r="K188" s="3196"/>
      <c r="L188" s="3237"/>
      <c r="M188" s="3237"/>
      <c r="N188" s="3237"/>
      <c r="O188" s="3238"/>
      <c r="P188" s="3238"/>
      <c r="Q188" s="3238"/>
      <c r="R188" s="3268"/>
      <c r="S188" s="3235">
        <v>48</v>
      </c>
    </row>
    <row r="189" spans="1:19">
      <c r="A189" s="3235">
        <v>49</v>
      </c>
      <c r="B189" s="3222"/>
      <c r="C189" s="3222"/>
      <c r="D189" s="3237"/>
      <c r="E189" s="3238"/>
      <c r="F189" s="3239"/>
      <c r="G189" s="3278"/>
      <c r="H189" s="3270"/>
      <c r="I189" s="3241"/>
      <c r="J189" s="3192"/>
      <c r="K189" s="3196"/>
      <c r="L189" s="3237"/>
      <c r="M189" s="3237"/>
      <c r="N189" s="3237"/>
      <c r="O189" s="3238"/>
      <c r="P189" s="3238"/>
      <c r="Q189" s="3238"/>
      <c r="R189" s="3268"/>
      <c r="S189" s="3235">
        <v>49</v>
      </c>
    </row>
    <row r="190" spans="1:19">
      <c r="A190" s="3235">
        <v>50</v>
      </c>
      <c r="B190" s="3222"/>
      <c r="C190" s="3222"/>
      <c r="D190" s="3237"/>
      <c r="E190" s="3238"/>
      <c r="F190" s="3239"/>
      <c r="G190" s="3278"/>
      <c r="H190" s="3270"/>
      <c r="I190" s="3241"/>
      <c r="J190" s="3192"/>
      <c r="K190" s="3196"/>
      <c r="L190" s="3237"/>
      <c r="M190" s="3237"/>
      <c r="N190" s="3237"/>
      <c r="O190" s="3238"/>
      <c r="P190" s="3238"/>
      <c r="Q190" s="3238"/>
      <c r="R190" s="3268"/>
      <c r="S190" s="3235">
        <v>50</v>
      </c>
    </row>
    <row r="191" spans="1:19">
      <c r="A191" s="3235">
        <v>51</v>
      </c>
      <c r="B191" s="3222" t="s">
        <v>2904</v>
      </c>
      <c r="C191" s="3222" t="s">
        <v>2904</v>
      </c>
      <c r="D191" s="3237"/>
      <c r="E191" s="3238"/>
      <c r="F191" s="3239" t="s">
        <v>2904</v>
      </c>
      <c r="G191" s="3266"/>
      <c r="H191" s="3270"/>
      <c r="I191" s="3241"/>
      <c r="J191" s="3192"/>
      <c r="K191" s="3196"/>
      <c r="L191" s="3237"/>
      <c r="M191" s="3237"/>
      <c r="N191" s="3237"/>
      <c r="O191" s="3238"/>
      <c r="P191" s="3238"/>
      <c r="Q191" s="3238"/>
      <c r="R191" s="3268"/>
      <c r="S191" s="3235">
        <v>51</v>
      </c>
    </row>
    <row r="192" spans="1:19" ht="15.75" thickBot="1">
      <c r="A192" s="3203">
        <v>52</v>
      </c>
      <c r="B192" s="3204"/>
      <c r="C192" s="3204"/>
      <c r="D192" s="3248"/>
      <c r="E192" s="3249"/>
      <c r="F192" s="3204"/>
      <c r="G192" s="3271"/>
      <c r="H192" s="3272"/>
      <c r="I192" s="3273"/>
      <c r="J192" s="3192"/>
      <c r="K192" s="3196"/>
      <c r="L192" s="3235"/>
      <c r="M192" s="3235"/>
      <c r="N192" s="3235"/>
      <c r="O192" s="3238"/>
      <c r="P192" s="3238"/>
      <c r="Q192" s="3238"/>
      <c r="R192" s="3268"/>
      <c r="S192" s="3203">
        <v>52</v>
      </c>
    </row>
    <row r="193" spans="1:19" ht="15.75" thickBot="1">
      <c r="A193" s="3203">
        <v>53</v>
      </c>
      <c r="B193" s="3201"/>
      <c r="C193" s="3201"/>
      <c r="D193" s="3201"/>
      <c r="E193" s="3201"/>
      <c r="F193" s="3202" t="s">
        <v>2319</v>
      </c>
      <c r="G193" s="3291">
        <f>SUM(G141:G192)+SUM(G76:G126)+SUM(G26:G60)</f>
        <v>10582.11</v>
      </c>
      <c r="H193" s="3291">
        <f>SUM(H141:H192)+SUM(H76:H126)+SUM(H26:H60)</f>
        <v>361.39</v>
      </c>
      <c r="I193" s="3249">
        <f>SUM(I141:I192)+SUM(I76:I126)+SUM(I26:I60)</f>
        <v>47</v>
      </c>
      <c r="J193" s="3192"/>
      <c r="K193" s="3253"/>
      <c r="L193" s="3276">
        <f>SUM(L141:L192)+SUM(L76:L126)+SUM(L26:L60)</f>
        <v>89279221</v>
      </c>
      <c r="M193" s="3276">
        <f>SUM(M141:M192)+SUM(M76:M126)+SUM(M26:M60)</f>
        <v>1362030353</v>
      </c>
      <c r="N193" s="3276">
        <f>SUM(N141:N192)+SUM(N76:N126)+SUM(N26:N60)</f>
        <v>1451309574</v>
      </c>
      <c r="O193" s="3276">
        <f>SUM(O141:O192)</f>
        <v>0</v>
      </c>
      <c r="P193" s="3276">
        <f>SUM(P141:P192)</f>
        <v>0</v>
      </c>
      <c r="Q193" s="3276">
        <f>SUM(Q141:Q192)</f>
        <v>0</v>
      </c>
      <c r="R193" s="3276">
        <f>SUM(R141:R192)</f>
        <v>0</v>
      </c>
      <c r="S193" s="3203">
        <v>53</v>
      </c>
    </row>
    <row r="195" spans="1:19">
      <c r="B195" s="3279" t="s">
        <v>5612</v>
      </c>
      <c r="K195" s="3279" t="s">
        <v>5613</v>
      </c>
    </row>
  </sheetData>
  <printOptions horizontalCentered="1" verticalCentered="1"/>
  <pageMargins left="0.5" right="0.5" top="0.5" bottom="0.5" header="0" footer="0"/>
  <pageSetup scale="54" fitToWidth="2" fitToHeight="2" pageOrder="overThenDown" orientation="portrait" horizontalDpi="300" verticalDpi="300" r:id="rId1"/>
  <headerFooter alignWithMargins="0"/>
  <rowBreaks count="2" manualBreakCount="2">
    <brk id="65" max="16383" man="1"/>
    <brk id="131" max="16383" man="1"/>
  </rowBreaks>
  <colBreaks count="1" manualBreakCount="1">
    <brk id="9"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R766"/>
  <sheetViews>
    <sheetView defaultGridColor="0" view="pageBreakPreview" topLeftCell="A720" colorId="22" zoomScale="80" zoomScaleNormal="100" zoomScaleSheetLayoutView="80" workbookViewId="0">
      <selection activeCell="L33" sqref="L33"/>
    </sheetView>
  </sheetViews>
  <sheetFormatPr defaultColWidth="9.6640625" defaultRowHeight="15"/>
  <cols>
    <col min="1" max="1" width="4.6640625" style="3117" customWidth="1"/>
    <col min="2" max="2" width="15.6640625" style="3117" customWidth="1"/>
    <col min="3" max="3" width="22.77734375" style="3117" customWidth="1"/>
    <col min="4" max="4" width="15.5546875" style="3117" customWidth="1"/>
    <col min="5" max="5" width="7.21875" style="3117" customWidth="1"/>
    <col min="6" max="6" width="16.21875" style="3117" customWidth="1"/>
    <col min="7" max="7" width="12.6640625" style="3117" customWidth="1"/>
    <col min="8" max="8" width="17.33203125" style="3117" customWidth="1"/>
    <col min="9" max="9" width="2.6640625" style="3117" customWidth="1"/>
    <col min="10" max="10" width="14.6640625" style="3117" customWidth="1"/>
    <col min="11" max="12" width="10.6640625" style="3117" customWidth="1"/>
    <col min="13" max="13" width="19.77734375" style="3117" customWidth="1"/>
    <col min="14" max="14" width="15.6640625" style="3117" customWidth="1"/>
    <col min="15" max="15" width="5.6640625" style="3117" customWidth="1"/>
    <col min="16" max="16" width="17" style="3117" customWidth="1"/>
    <col min="17" max="17" width="16.6640625" style="3117" customWidth="1"/>
    <col min="18" max="18" width="4.6640625" style="3117" customWidth="1"/>
    <col min="19" max="16384" width="9.6640625" style="3117"/>
  </cols>
  <sheetData>
    <row r="1" spans="1:18">
      <c r="A1" s="3185" t="s">
        <v>1785</v>
      </c>
      <c r="B1" s="3186"/>
      <c r="C1" s="3186"/>
      <c r="D1" s="3188" t="s">
        <v>1330</v>
      </c>
      <c r="E1" s="3187"/>
      <c r="F1" s="3190" t="s">
        <v>1787</v>
      </c>
      <c r="G1" s="3188" t="s">
        <v>1788</v>
      </c>
      <c r="H1" s="3193"/>
      <c r="I1" s="3192"/>
      <c r="J1" s="3185" t="s">
        <v>1785</v>
      </c>
      <c r="K1" s="3186"/>
      <c r="L1" s="3187"/>
      <c r="M1" s="3188" t="s">
        <v>1330</v>
      </c>
      <c r="N1" s="3187"/>
      <c r="O1" s="3225"/>
      <c r="P1" s="3188" t="s">
        <v>1787</v>
      </c>
      <c r="Q1" s="3188" t="s">
        <v>1788</v>
      </c>
      <c r="R1" s="3193"/>
    </row>
    <row r="2" spans="1:18">
      <c r="A2" s="3194" t="s">
        <v>4700</v>
      </c>
      <c r="B2" s="3192"/>
      <c r="C2" s="3192"/>
      <c r="D2" s="3194" t="s">
        <v>5485</v>
      </c>
      <c r="E2" s="3192"/>
      <c r="F2" s="3196" t="s">
        <v>1790</v>
      </c>
      <c r="G2" s="3281"/>
      <c r="H2" s="3199"/>
      <c r="I2" s="3192"/>
      <c r="J2" s="3194" t="s">
        <v>4700</v>
      </c>
      <c r="K2" s="3192"/>
      <c r="L2" s="3192"/>
      <c r="M2" s="3194" t="s">
        <v>5485</v>
      </c>
      <c r="N2" s="3192"/>
      <c r="O2" s="3223"/>
      <c r="P2" s="3281" t="s">
        <v>1790</v>
      </c>
      <c r="Q2" s="3281"/>
      <c r="R2" s="3195"/>
    </row>
    <row r="3" spans="1:18" ht="15" customHeight="1" thickBot="1">
      <c r="A3" s="3200"/>
      <c r="B3" s="3201"/>
      <c r="C3" s="3201"/>
      <c r="D3" s="3200" t="s">
        <v>1124</v>
      </c>
      <c r="E3" s="3201"/>
      <c r="F3" s="973" t="str">
        <f>'Data Sheet'!$C$40</f>
        <v>April 12, 2018</v>
      </c>
      <c r="G3" s="878" t="str">
        <f>'Data Sheet'!$C$38</f>
        <v>December 31, 2017</v>
      </c>
      <c r="H3" s="3205"/>
      <c r="I3" s="3192"/>
      <c r="J3" s="3200"/>
      <c r="K3" s="3201"/>
      <c r="L3" s="3201"/>
      <c r="M3" s="3200" t="s">
        <v>1124</v>
      </c>
      <c r="N3" s="3201"/>
      <c r="O3" s="3282"/>
      <c r="P3" s="973" t="str">
        <f>'Data Sheet'!$C$40</f>
        <v>April 12, 2018</v>
      </c>
      <c r="Q3" s="3283" t="str">
        <f>'Data Sheet'!$C$38</f>
        <v>December 31, 2017</v>
      </c>
      <c r="R3" s="3205"/>
    </row>
    <row r="4" spans="1:18" ht="15" customHeight="1" thickBot="1">
      <c r="A4" s="3206" t="s">
        <v>3397</v>
      </c>
      <c r="B4" s="3207"/>
      <c r="C4" s="3207"/>
      <c r="D4" s="3208"/>
      <c r="E4" s="3208"/>
      <c r="F4" s="3208"/>
      <c r="G4" s="3209"/>
      <c r="H4" s="3205"/>
      <c r="I4" s="3192"/>
      <c r="J4" s="3206" t="s">
        <v>3398</v>
      </c>
      <c r="K4" s="3207"/>
      <c r="L4" s="3207"/>
      <c r="M4" s="3208"/>
      <c r="N4" s="3208"/>
      <c r="O4" s="3208"/>
      <c r="P4" s="3208"/>
      <c r="Q4" s="3209"/>
      <c r="R4" s="3205"/>
    </row>
    <row r="5" spans="1:18" ht="15.75">
      <c r="A5" s="3210"/>
      <c r="B5" s="3211"/>
      <c r="C5" s="3211"/>
      <c r="D5" s="3212"/>
      <c r="E5" s="3212"/>
      <c r="F5" s="3212"/>
      <c r="G5" s="3213"/>
      <c r="H5" s="3214"/>
      <c r="I5" s="3192"/>
      <c r="J5" s="3210"/>
      <c r="K5" s="3211"/>
      <c r="L5" s="3211"/>
      <c r="M5" s="3212"/>
      <c r="N5" s="3212"/>
      <c r="O5" s="3212"/>
      <c r="P5" s="3212"/>
      <c r="Q5" s="3213"/>
      <c r="R5" s="3214"/>
    </row>
    <row r="6" spans="1:18">
      <c r="A6" s="3194" t="s">
        <v>2670</v>
      </c>
      <c r="B6" s="3113"/>
      <c r="C6" s="3113"/>
      <c r="D6" s="3113"/>
      <c r="E6" s="3113" t="s">
        <v>3399</v>
      </c>
      <c r="F6" s="3113"/>
      <c r="G6" s="3113"/>
      <c r="H6" s="3214"/>
      <c r="I6" s="3192"/>
      <c r="J6" s="3284" t="s">
        <v>3400</v>
      </c>
      <c r="K6" s="3113"/>
      <c r="L6" s="3113"/>
      <c r="M6" s="3113"/>
      <c r="N6" s="3113" t="s">
        <v>3401</v>
      </c>
      <c r="O6" s="3113"/>
      <c r="P6" s="3113"/>
      <c r="Q6" s="3113"/>
      <c r="R6" s="3214"/>
    </row>
    <row r="7" spans="1:18">
      <c r="A7" s="3194" t="s">
        <v>3402</v>
      </c>
      <c r="B7" s="3113"/>
      <c r="C7" s="3113"/>
      <c r="D7" s="3113"/>
      <c r="E7" s="3113" t="s">
        <v>3403</v>
      </c>
      <c r="F7" s="3113"/>
      <c r="G7" s="3113"/>
      <c r="H7" s="3214"/>
      <c r="I7" s="3192"/>
      <c r="J7" s="3194" t="s">
        <v>3404</v>
      </c>
      <c r="K7" s="3113"/>
      <c r="L7" s="3113"/>
      <c r="M7" s="3113"/>
      <c r="N7" s="3113" t="s">
        <v>3405</v>
      </c>
      <c r="O7" s="3113"/>
      <c r="P7" s="3113"/>
      <c r="Q7" s="3113"/>
      <c r="R7" s="3214"/>
    </row>
    <row r="8" spans="1:18">
      <c r="A8" s="3194" t="s">
        <v>3406</v>
      </c>
      <c r="B8" s="3113"/>
      <c r="C8" s="3113"/>
      <c r="D8" s="3113"/>
      <c r="E8" s="3113" t="s">
        <v>3407</v>
      </c>
      <c r="F8" s="3113"/>
      <c r="G8" s="3113"/>
      <c r="H8" s="3214"/>
      <c r="I8" s="3192"/>
      <c r="J8" s="3194" t="s">
        <v>3408</v>
      </c>
      <c r="K8" s="3113"/>
      <c r="L8" s="3113"/>
      <c r="M8" s="3113"/>
      <c r="N8" s="3113" t="s">
        <v>2679</v>
      </c>
      <c r="O8" s="3113"/>
      <c r="P8" s="3113"/>
      <c r="Q8" s="3113"/>
      <c r="R8" s="3214"/>
    </row>
    <row r="9" spans="1:18">
      <c r="A9" s="3194" t="s">
        <v>2680</v>
      </c>
      <c r="B9" s="3113"/>
      <c r="C9" s="3113"/>
      <c r="D9" s="3113"/>
      <c r="E9" s="3113" t="s">
        <v>2681</v>
      </c>
      <c r="F9" s="3113"/>
      <c r="G9" s="3113"/>
      <c r="H9" s="3214"/>
      <c r="I9" s="3192"/>
      <c r="J9" s="3194" t="s">
        <v>2682</v>
      </c>
      <c r="K9" s="3113"/>
      <c r="L9" s="3113"/>
      <c r="M9" s="3113"/>
      <c r="N9" s="3113" t="s">
        <v>2683</v>
      </c>
      <c r="O9" s="3113"/>
      <c r="P9" s="3113"/>
      <c r="Q9" s="3113"/>
      <c r="R9" s="3214"/>
    </row>
    <row r="10" spans="1:18">
      <c r="A10" s="3194" t="s">
        <v>2684</v>
      </c>
      <c r="B10" s="3113"/>
      <c r="C10" s="3113"/>
      <c r="D10" s="3113"/>
      <c r="E10" s="3113" t="s">
        <v>2685</v>
      </c>
      <c r="F10" s="3113"/>
      <c r="G10" s="3113"/>
      <c r="H10" s="3214"/>
      <c r="I10" s="3192"/>
      <c r="J10" s="3194" t="s">
        <v>2686</v>
      </c>
      <c r="K10" s="3113"/>
      <c r="L10" s="3113"/>
      <c r="M10" s="3113"/>
      <c r="N10" s="3113" t="s">
        <v>2687</v>
      </c>
      <c r="O10" s="3113"/>
      <c r="P10" s="3113"/>
      <c r="Q10" s="3113"/>
      <c r="R10" s="3214"/>
    </row>
    <row r="11" spans="1:18">
      <c r="A11" s="3194" t="s">
        <v>2688</v>
      </c>
      <c r="B11" s="3113"/>
      <c r="C11" s="3113"/>
      <c r="D11" s="3113"/>
      <c r="E11" s="3113" t="s">
        <v>2689</v>
      </c>
      <c r="F11" s="3113"/>
      <c r="G11" s="3113"/>
      <c r="H11" s="3214"/>
      <c r="I11" s="3192"/>
      <c r="J11" s="3194" t="s">
        <v>2690</v>
      </c>
      <c r="K11" s="3113"/>
      <c r="L11" s="3113"/>
      <c r="M11" s="3113"/>
      <c r="N11" s="3113" t="s">
        <v>2136</v>
      </c>
      <c r="O11" s="3113"/>
      <c r="P11" s="3113"/>
      <c r="Q11" s="3113"/>
      <c r="R11" s="3214"/>
    </row>
    <row r="12" spans="1:18">
      <c r="A12" s="3194" t="s">
        <v>2137</v>
      </c>
      <c r="B12" s="3113"/>
      <c r="C12" s="3113"/>
      <c r="D12" s="3113"/>
      <c r="E12" s="3113" t="s">
        <v>2138</v>
      </c>
      <c r="F12" s="3113"/>
      <c r="G12" s="3113"/>
      <c r="H12" s="3214"/>
      <c r="I12" s="3192"/>
      <c r="J12" s="3194" t="s">
        <v>3182</v>
      </c>
      <c r="K12" s="3113"/>
      <c r="L12" s="3113"/>
      <c r="M12" s="3113"/>
      <c r="N12" s="3113" t="s">
        <v>3183</v>
      </c>
      <c r="O12" s="3113"/>
      <c r="P12" s="3113"/>
      <c r="Q12" s="3113"/>
      <c r="R12" s="3214"/>
    </row>
    <row r="13" spans="1:18" ht="15.75" thickBot="1">
      <c r="A13" s="3285"/>
      <c r="B13" s="3286"/>
      <c r="C13" s="3286"/>
      <c r="D13" s="3286"/>
      <c r="E13" s="3286"/>
      <c r="F13" s="3286"/>
      <c r="G13" s="3286"/>
      <c r="H13" s="3174"/>
      <c r="I13" s="3192"/>
      <c r="J13" s="3285"/>
      <c r="K13" s="3286"/>
      <c r="L13" s="3286"/>
      <c r="M13" s="3286"/>
      <c r="N13" s="3286"/>
      <c r="O13" s="3286"/>
      <c r="P13" s="3286"/>
      <c r="Q13" s="3286"/>
      <c r="R13" s="3174"/>
    </row>
    <row r="14" spans="1:18">
      <c r="A14" s="3221"/>
      <c r="B14" s="3192"/>
      <c r="C14" s="3222"/>
      <c r="D14" s="3234"/>
      <c r="E14" s="3195"/>
      <c r="F14" s="3223"/>
      <c r="G14" s="3223"/>
      <c r="H14" s="3193"/>
      <c r="I14" s="3192"/>
      <c r="J14" s="3221"/>
      <c r="K14" s="3222"/>
      <c r="L14" s="3222"/>
      <c r="M14" s="3223" t="s">
        <v>3184</v>
      </c>
      <c r="N14" s="3223"/>
      <c r="O14" s="3223"/>
      <c r="P14" s="3223"/>
      <c r="Q14" s="3199"/>
      <c r="R14" s="3189"/>
    </row>
    <row r="15" spans="1:18" ht="15.75" thickBot="1">
      <c r="A15" s="3227"/>
      <c r="B15" s="3234"/>
      <c r="C15" s="3195"/>
      <c r="D15" s="3234"/>
      <c r="E15" s="3195"/>
      <c r="F15" s="3208" t="s">
        <v>3185</v>
      </c>
      <c r="G15" s="3208"/>
      <c r="H15" s="3205"/>
      <c r="I15" s="3192"/>
      <c r="J15" s="3227" t="s">
        <v>3186</v>
      </c>
      <c r="K15" s="3195" t="s">
        <v>3187</v>
      </c>
      <c r="L15" s="3195" t="s">
        <v>3187</v>
      </c>
      <c r="M15" s="3208" t="s">
        <v>3188</v>
      </c>
      <c r="N15" s="3208"/>
      <c r="O15" s="3208"/>
      <c r="P15" s="3208"/>
      <c r="Q15" s="3205"/>
      <c r="R15" s="3195"/>
    </row>
    <row r="16" spans="1:18">
      <c r="A16" s="3227"/>
      <c r="B16" s="3234"/>
      <c r="C16" s="3195"/>
      <c r="D16" s="3234"/>
      <c r="E16" s="3195"/>
      <c r="F16" s="3195"/>
      <c r="G16" s="3199"/>
      <c r="H16" s="3195"/>
      <c r="I16" s="3192"/>
      <c r="J16" s="3227" t="s">
        <v>3189</v>
      </c>
      <c r="K16" s="3195" t="s">
        <v>3190</v>
      </c>
      <c r="L16" s="3195" t="s">
        <v>3191</v>
      </c>
      <c r="M16" s="3234"/>
      <c r="N16" s="3234"/>
      <c r="O16" s="3195"/>
      <c r="P16" s="3195"/>
      <c r="Q16" s="3199"/>
      <c r="R16" s="3195"/>
    </row>
    <row r="17" spans="1:18">
      <c r="A17" s="3227" t="s">
        <v>1714</v>
      </c>
      <c r="B17" s="3223" t="s">
        <v>3192</v>
      </c>
      <c r="C17" s="3199"/>
      <c r="D17" s="3223" t="s">
        <v>3193</v>
      </c>
      <c r="E17" s="3199"/>
      <c r="F17" s="3195"/>
      <c r="G17" s="3199"/>
      <c r="H17" s="3195"/>
      <c r="I17" s="3192"/>
      <c r="J17" s="3227" t="s">
        <v>3194</v>
      </c>
      <c r="K17" s="3195" t="s">
        <v>3195</v>
      </c>
      <c r="L17" s="3195" t="s">
        <v>3190</v>
      </c>
      <c r="M17" s="3223"/>
      <c r="N17" s="3223"/>
      <c r="O17" s="3199"/>
      <c r="P17" s="3195" t="s">
        <v>1772</v>
      </c>
      <c r="Q17" s="3199" t="s">
        <v>3196</v>
      </c>
      <c r="R17" s="3195" t="s">
        <v>1714</v>
      </c>
    </row>
    <row r="18" spans="1:18">
      <c r="A18" s="3227" t="s">
        <v>1717</v>
      </c>
      <c r="B18" s="3192"/>
      <c r="C18" s="3222"/>
      <c r="D18" s="3234"/>
      <c r="E18" s="3195"/>
      <c r="F18" s="3195" t="s">
        <v>1825</v>
      </c>
      <c r="G18" s="3199" t="s">
        <v>3197</v>
      </c>
      <c r="H18" s="3195" t="s">
        <v>3198</v>
      </c>
      <c r="I18" s="3192"/>
      <c r="J18" s="3227" t="s">
        <v>3199</v>
      </c>
      <c r="K18" s="3195" t="s">
        <v>4</v>
      </c>
      <c r="L18" s="3195" t="s">
        <v>3195</v>
      </c>
      <c r="M18" s="3223" t="s">
        <v>3200</v>
      </c>
      <c r="N18" s="3223"/>
      <c r="O18" s="3199"/>
      <c r="P18" s="3195" t="s">
        <v>3201</v>
      </c>
      <c r="Q18" s="3199" t="s">
        <v>3202</v>
      </c>
      <c r="R18" s="3195" t="s">
        <v>1717</v>
      </c>
    </row>
    <row r="19" spans="1:18">
      <c r="A19" s="3235"/>
      <c r="B19" s="3192"/>
      <c r="C19" s="3195"/>
      <c r="D19" s="3192"/>
      <c r="E19" s="3195"/>
      <c r="F19" s="3195"/>
      <c r="G19" s="3199"/>
      <c r="H19" s="3222"/>
      <c r="I19" s="3192"/>
      <c r="J19" s="3235"/>
      <c r="K19" s="3222"/>
      <c r="L19" s="3195"/>
      <c r="M19" s="3192"/>
      <c r="N19" s="3192"/>
      <c r="O19" s="3195"/>
      <c r="P19" s="3195"/>
      <c r="Q19" s="3195"/>
      <c r="R19" s="3222"/>
    </row>
    <row r="20" spans="1:18" ht="15.75" thickBot="1">
      <c r="A20" s="3203"/>
      <c r="B20" s="3208" t="s">
        <v>3005</v>
      </c>
      <c r="C20" s="3205"/>
      <c r="D20" s="3208" t="s">
        <v>3006</v>
      </c>
      <c r="E20" s="3205"/>
      <c r="F20" s="3202" t="s">
        <v>3007</v>
      </c>
      <c r="G20" s="3205" t="s">
        <v>3008</v>
      </c>
      <c r="H20" s="3205" t="s">
        <v>2334</v>
      </c>
      <c r="I20" s="3192"/>
      <c r="J20" s="3236" t="s">
        <v>2335</v>
      </c>
      <c r="K20" s="3236" t="s">
        <v>2336</v>
      </c>
      <c r="L20" s="3236" t="s">
        <v>2337</v>
      </c>
      <c r="M20" s="3208" t="s">
        <v>2338</v>
      </c>
      <c r="N20" s="3208"/>
      <c r="O20" s="3205"/>
      <c r="P20" s="3202" t="s">
        <v>2339</v>
      </c>
      <c r="Q20" s="3202" t="s">
        <v>2340</v>
      </c>
      <c r="R20" s="3202"/>
    </row>
    <row r="21" spans="1:18">
      <c r="A21" s="3235">
        <v>1</v>
      </c>
      <c r="B21" s="3192" t="s">
        <v>5614</v>
      </c>
      <c r="C21" s="3222"/>
      <c r="D21" s="3192" t="s">
        <v>5615</v>
      </c>
      <c r="E21" s="3199"/>
      <c r="F21" s="3287">
        <v>115</v>
      </c>
      <c r="G21" s="3288">
        <v>5.04</v>
      </c>
      <c r="H21" s="3289"/>
      <c r="I21" s="3192"/>
      <c r="J21" s="3322">
        <v>10</v>
      </c>
      <c r="K21" s="3290">
        <v>1</v>
      </c>
      <c r="L21" s="3290"/>
      <c r="M21" s="3192"/>
      <c r="N21" s="3192"/>
      <c r="O21" s="3199"/>
      <c r="P21" s="3238"/>
      <c r="Q21" s="3268"/>
      <c r="R21" s="3235">
        <v>1</v>
      </c>
    </row>
    <row r="22" spans="1:18">
      <c r="A22" s="3235">
        <v>2</v>
      </c>
      <c r="B22" s="3192" t="s">
        <v>5614</v>
      </c>
      <c r="C22" s="3222"/>
      <c r="D22" s="3192" t="s">
        <v>5615</v>
      </c>
      <c r="E22" s="3195"/>
      <c r="F22" s="3287">
        <v>115</v>
      </c>
      <c r="G22" s="3288">
        <v>34.5</v>
      </c>
      <c r="H22" s="3289"/>
      <c r="I22" s="3192"/>
      <c r="J22" s="3322">
        <v>20</v>
      </c>
      <c r="K22" s="3290">
        <v>1</v>
      </c>
      <c r="L22" s="3290"/>
      <c r="M22" s="3192"/>
      <c r="N22" s="3192"/>
      <c r="O22" s="3195"/>
      <c r="P22" s="3238"/>
      <c r="Q22" s="3268"/>
      <c r="R22" s="3235">
        <v>2</v>
      </c>
    </row>
    <row r="23" spans="1:18">
      <c r="A23" s="3235">
        <v>3</v>
      </c>
      <c r="B23" s="3192" t="s">
        <v>5616</v>
      </c>
      <c r="C23" s="3222"/>
      <c r="D23" s="3192" t="s">
        <v>5617</v>
      </c>
      <c r="E23" s="3195"/>
      <c r="F23" s="3287">
        <v>34.5</v>
      </c>
      <c r="G23" s="3288">
        <v>13.8</v>
      </c>
      <c r="H23" s="3289"/>
      <c r="I23" s="3192"/>
      <c r="J23" s="3322">
        <v>4</v>
      </c>
      <c r="K23" s="3290">
        <v>1</v>
      </c>
      <c r="L23" s="3290"/>
      <c r="M23" s="3192"/>
      <c r="N23" s="3192"/>
      <c r="O23" s="3195"/>
      <c r="P23" s="3238"/>
      <c r="Q23" s="3268"/>
      <c r="R23" s="3235">
        <v>3</v>
      </c>
    </row>
    <row r="24" spans="1:18">
      <c r="A24" s="3235">
        <v>4</v>
      </c>
      <c r="B24" s="3192" t="s">
        <v>5618</v>
      </c>
      <c r="C24" s="3222"/>
      <c r="D24" s="3192" t="s">
        <v>5617</v>
      </c>
      <c r="E24" s="3195"/>
      <c r="F24" s="3287">
        <v>34.5</v>
      </c>
      <c r="G24" s="3288">
        <v>4.8</v>
      </c>
      <c r="H24" s="3289"/>
      <c r="I24" s="3192"/>
      <c r="J24" s="3322">
        <v>8</v>
      </c>
      <c r="K24" s="3290">
        <v>2</v>
      </c>
      <c r="L24" s="3290"/>
      <c r="M24" s="3192"/>
      <c r="N24" s="3192"/>
      <c r="O24" s="3195"/>
      <c r="P24" s="3238"/>
      <c r="Q24" s="3268"/>
      <c r="R24" s="3235">
        <v>4</v>
      </c>
    </row>
    <row r="25" spans="1:18">
      <c r="A25" s="3235">
        <v>5</v>
      </c>
      <c r="B25" s="3192" t="s">
        <v>5619</v>
      </c>
      <c r="C25" s="3222"/>
      <c r="D25" s="3192" t="s">
        <v>5617</v>
      </c>
      <c r="E25" s="3195"/>
      <c r="F25" s="3287">
        <v>46</v>
      </c>
      <c r="G25" s="3288">
        <v>4.8</v>
      </c>
      <c r="H25" s="3289"/>
      <c r="I25" s="3192"/>
      <c r="J25" s="3322">
        <v>5</v>
      </c>
      <c r="K25" s="3290">
        <v>4</v>
      </c>
      <c r="L25" s="3290"/>
      <c r="M25" s="3192"/>
      <c r="N25" s="3192"/>
      <c r="O25" s="3195"/>
      <c r="P25" s="3238"/>
      <c r="Q25" s="3268"/>
      <c r="R25" s="3235">
        <v>5</v>
      </c>
    </row>
    <row r="26" spans="1:18">
      <c r="A26" s="3247">
        <v>6</v>
      </c>
      <c r="B26" s="3192" t="s">
        <v>5620</v>
      </c>
      <c r="C26" s="3222"/>
      <c r="D26" s="3192" t="s">
        <v>5617</v>
      </c>
      <c r="E26" s="3222"/>
      <c r="F26" s="3287">
        <v>115</v>
      </c>
      <c r="G26" s="3288">
        <v>13.8</v>
      </c>
      <c r="H26" s="3289"/>
      <c r="I26" s="3192"/>
      <c r="J26" s="3322">
        <v>10</v>
      </c>
      <c r="K26" s="3290">
        <v>2</v>
      </c>
      <c r="L26" s="3290"/>
      <c r="M26" s="3192"/>
      <c r="N26" s="3192"/>
      <c r="O26" s="3222"/>
      <c r="P26" s="3238"/>
      <c r="Q26" s="3268"/>
      <c r="R26" s="3235">
        <v>6</v>
      </c>
    </row>
    <row r="27" spans="1:18">
      <c r="A27" s="3247">
        <v>7</v>
      </c>
      <c r="B27" s="3192" t="s">
        <v>5620</v>
      </c>
      <c r="C27" s="3222"/>
      <c r="D27" s="3192" t="s">
        <v>5617</v>
      </c>
      <c r="E27" s="3222"/>
      <c r="F27" s="3287">
        <v>110</v>
      </c>
      <c r="G27" s="3288">
        <v>34.5</v>
      </c>
      <c r="H27" s="3289"/>
      <c r="I27" s="3192"/>
      <c r="J27" s="3322">
        <v>17</v>
      </c>
      <c r="K27" s="3290">
        <v>2</v>
      </c>
      <c r="L27" s="3290"/>
      <c r="M27" s="3192"/>
      <c r="N27" s="3192"/>
      <c r="O27" s="3222"/>
      <c r="P27" s="3238"/>
      <c r="Q27" s="3268"/>
      <c r="R27" s="3235">
        <v>7</v>
      </c>
    </row>
    <row r="28" spans="1:18">
      <c r="A28" s="3247">
        <v>8</v>
      </c>
      <c r="B28" s="3192" t="s">
        <v>5621</v>
      </c>
      <c r="C28" s="3222"/>
      <c r="D28" s="3192" t="s">
        <v>5615</v>
      </c>
      <c r="E28" s="3222"/>
      <c r="F28" s="3287">
        <v>34.5</v>
      </c>
      <c r="G28" s="3288">
        <v>4.8</v>
      </c>
      <c r="H28" s="3289"/>
      <c r="I28" s="3192"/>
      <c r="J28" s="3322">
        <v>1</v>
      </c>
      <c r="K28" s="3290">
        <v>1</v>
      </c>
      <c r="L28" s="3290"/>
      <c r="M28" s="3192"/>
      <c r="N28" s="3192"/>
      <c r="O28" s="3222"/>
      <c r="P28" s="3238"/>
      <c r="Q28" s="3268"/>
      <c r="R28" s="3235">
        <v>8</v>
      </c>
    </row>
    <row r="29" spans="1:18">
      <c r="A29" s="3247">
        <v>9</v>
      </c>
      <c r="B29" s="3192" t="s">
        <v>5621</v>
      </c>
      <c r="C29" s="3222"/>
      <c r="D29" s="3192" t="s">
        <v>5615</v>
      </c>
      <c r="E29" s="3222"/>
      <c r="F29" s="3287">
        <v>115</v>
      </c>
      <c r="G29" s="3288">
        <v>34.5</v>
      </c>
      <c r="H29" s="3289"/>
      <c r="I29" s="3192"/>
      <c r="J29" s="3322">
        <v>20</v>
      </c>
      <c r="K29" s="3290">
        <v>1</v>
      </c>
      <c r="L29" s="3290"/>
      <c r="M29" s="3192"/>
      <c r="N29" s="3192"/>
      <c r="O29" s="3222"/>
      <c r="P29" s="3238"/>
      <c r="Q29" s="3268"/>
      <c r="R29" s="3235">
        <v>9</v>
      </c>
    </row>
    <row r="30" spans="1:18">
      <c r="A30" s="3247">
        <v>10</v>
      </c>
      <c r="B30" s="3192" t="s">
        <v>5622</v>
      </c>
      <c r="C30" s="3222"/>
      <c r="D30" s="3192" t="s">
        <v>5617</v>
      </c>
      <c r="E30" s="3222"/>
      <c r="F30" s="3287">
        <v>23</v>
      </c>
      <c r="G30" s="3288">
        <v>4.8</v>
      </c>
      <c r="H30" s="3289"/>
      <c r="I30" s="3192"/>
      <c r="J30" s="3322">
        <v>4</v>
      </c>
      <c r="K30" s="3290">
        <v>1</v>
      </c>
      <c r="L30" s="3290"/>
      <c r="M30" s="3192"/>
      <c r="N30" s="3192"/>
      <c r="O30" s="3222"/>
      <c r="P30" s="3238"/>
      <c r="Q30" s="3268"/>
      <c r="R30" s="3235">
        <v>10</v>
      </c>
    </row>
    <row r="31" spans="1:18">
      <c r="A31" s="3247">
        <v>11</v>
      </c>
      <c r="B31" s="3192" t="s">
        <v>5623</v>
      </c>
      <c r="C31" s="3222"/>
      <c r="D31" s="3192" t="s">
        <v>5617</v>
      </c>
      <c r="E31" s="3222"/>
      <c r="F31" s="3287">
        <v>23</v>
      </c>
      <c r="G31" s="3288">
        <v>0.28000000000000003</v>
      </c>
      <c r="H31" s="3289">
        <v>0.48</v>
      </c>
      <c r="I31" s="3192"/>
      <c r="J31" s="3322">
        <v>1</v>
      </c>
      <c r="K31" s="3290">
        <v>3</v>
      </c>
      <c r="L31" s="3290"/>
      <c r="M31" s="3192"/>
      <c r="N31" s="3192"/>
      <c r="O31" s="3222"/>
      <c r="P31" s="3238"/>
      <c r="Q31" s="3268"/>
      <c r="R31" s="3235">
        <v>11</v>
      </c>
    </row>
    <row r="32" spans="1:18">
      <c r="A32" s="3247">
        <v>12</v>
      </c>
      <c r="B32" s="3192" t="s">
        <v>5624</v>
      </c>
      <c r="C32" s="3222"/>
      <c r="D32" s="3192" t="s">
        <v>5617</v>
      </c>
      <c r="E32" s="3222"/>
      <c r="F32" s="3287">
        <v>46</v>
      </c>
      <c r="G32" s="3288">
        <v>4.16</v>
      </c>
      <c r="H32" s="3289"/>
      <c r="I32" s="3192"/>
      <c r="J32" s="3322">
        <v>10</v>
      </c>
      <c r="K32" s="3290">
        <v>2</v>
      </c>
      <c r="L32" s="3290"/>
      <c r="M32" s="3192"/>
      <c r="N32" s="3192"/>
      <c r="O32" s="3222"/>
      <c r="P32" s="3238"/>
      <c r="Q32" s="3268"/>
      <c r="R32" s="3235">
        <v>12</v>
      </c>
    </row>
    <row r="33" spans="1:18">
      <c r="A33" s="3247">
        <v>13</v>
      </c>
      <c r="B33" s="3192" t="s">
        <v>5625</v>
      </c>
      <c r="C33" s="3222"/>
      <c r="D33" s="3192" t="s">
        <v>5626</v>
      </c>
      <c r="E33" s="3222"/>
      <c r="F33" s="3287">
        <v>34.5</v>
      </c>
      <c r="G33" s="3288">
        <v>4.4000000000000004</v>
      </c>
      <c r="H33" s="3289"/>
      <c r="I33" s="3192"/>
      <c r="J33" s="3322">
        <v>23</v>
      </c>
      <c r="K33" s="3290">
        <v>3</v>
      </c>
      <c r="L33" s="3290"/>
      <c r="M33" s="3192"/>
      <c r="N33" s="3192"/>
      <c r="O33" s="3222"/>
      <c r="P33" s="3238"/>
      <c r="Q33" s="3268"/>
      <c r="R33" s="3235">
        <v>13</v>
      </c>
    </row>
    <row r="34" spans="1:18">
      <c r="A34" s="3247">
        <v>14</v>
      </c>
      <c r="B34" s="3192" t="s">
        <v>5625</v>
      </c>
      <c r="C34" s="3222"/>
      <c r="D34" s="3192" t="s">
        <v>5615</v>
      </c>
      <c r="E34" s="3222"/>
      <c r="F34" s="3287">
        <v>115</v>
      </c>
      <c r="G34" s="3288">
        <v>34.5</v>
      </c>
      <c r="H34" s="3289"/>
      <c r="I34" s="3192"/>
      <c r="J34" s="3322">
        <v>30</v>
      </c>
      <c r="K34" s="3290">
        <v>1</v>
      </c>
      <c r="L34" s="3290"/>
      <c r="M34" s="3192"/>
      <c r="N34" s="3192"/>
      <c r="O34" s="3222"/>
      <c r="P34" s="3238"/>
      <c r="Q34" s="3268"/>
      <c r="R34" s="3235">
        <v>14</v>
      </c>
    </row>
    <row r="35" spans="1:18">
      <c r="A35" s="3247">
        <v>15</v>
      </c>
      <c r="B35" s="3192" t="s">
        <v>5625</v>
      </c>
      <c r="C35" s="3222"/>
      <c r="D35" s="3192" t="s">
        <v>5615</v>
      </c>
      <c r="E35" s="3222"/>
      <c r="F35" s="3287">
        <v>115</v>
      </c>
      <c r="G35" s="3288">
        <v>34.5</v>
      </c>
      <c r="H35" s="3289"/>
      <c r="I35" s="3192"/>
      <c r="J35" s="3322">
        <v>30</v>
      </c>
      <c r="K35" s="3290">
        <v>1</v>
      </c>
      <c r="L35" s="3290"/>
      <c r="M35" s="3192"/>
      <c r="N35" s="3192"/>
      <c r="O35" s="3222"/>
      <c r="P35" s="3238"/>
      <c r="Q35" s="3268"/>
      <c r="R35" s="3235">
        <v>15</v>
      </c>
    </row>
    <row r="36" spans="1:18">
      <c r="A36" s="3247">
        <v>16</v>
      </c>
      <c r="B36" s="3192" t="s">
        <v>5625</v>
      </c>
      <c r="C36" s="3222"/>
      <c r="D36" s="3192" t="s">
        <v>5615</v>
      </c>
      <c r="E36" s="3222"/>
      <c r="F36" s="3287">
        <v>115</v>
      </c>
      <c r="G36" s="3288">
        <v>12.5</v>
      </c>
      <c r="H36" s="3289"/>
      <c r="I36" s="3192"/>
      <c r="J36" s="3322">
        <v>48</v>
      </c>
      <c r="K36" s="3290">
        <v>2</v>
      </c>
      <c r="L36" s="3290"/>
      <c r="M36" s="3192"/>
      <c r="N36" s="3192"/>
      <c r="O36" s="3222"/>
      <c r="P36" s="3238"/>
      <c r="Q36" s="3268"/>
      <c r="R36" s="3235">
        <v>16</v>
      </c>
    </row>
    <row r="37" spans="1:18">
      <c r="A37" s="3235">
        <v>17</v>
      </c>
      <c r="B37" s="3192" t="s">
        <v>5625</v>
      </c>
      <c r="C37" s="3222"/>
      <c r="D37" s="3192" t="s">
        <v>5617</v>
      </c>
      <c r="E37" s="3222"/>
      <c r="F37" s="3287">
        <v>115</v>
      </c>
      <c r="G37" s="3288">
        <v>13.8</v>
      </c>
      <c r="H37" s="3289"/>
      <c r="I37" s="3192"/>
      <c r="J37" s="3322">
        <v>33</v>
      </c>
      <c r="K37" s="3290">
        <v>1</v>
      </c>
      <c r="L37" s="3290"/>
      <c r="M37" s="3192"/>
      <c r="N37" s="3192"/>
      <c r="O37" s="3222"/>
      <c r="P37" s="3238"/>
      <c r="Q37" s="3268"/>
      <c r="R37" s="3235">
        <v>17</v>
      </c>
    </row>
    <row r="38" spans="1:18">
      <c r="A38" s="3235">
        <v>18</v>
      </c>
      <c r="B38" s="3192" t="s">
        <v>5625</v>
      </c>
      <c r="C38" s="3222"/>
      <c r="D38" s="3192" t="s">
        <v>5617</v>
      </c>
      <c r="E38" s="3222"/>
      <c r="F38" s="3287">
        <v>115</v>
      </c>
      <c r="G38" s="3288">
        <v>13.8</v>
      </c>
      <c r="H38" s="3289"/>
      <c r="I38" s="3192"/>
      <c r="J38" s="3322">
        <v>33</v>
      </c>
      <c r="K38" s="3290">
        <v>1</v>
      </c>
      <c r="L38" s="3290"/>
      <c r="M38" s="3192"/>
      <c r="N38" s="3192"/>
      <c r="O38" s="3222"/>
      <c r="P38" s="3238"/>
      <c r="Q38" s="3268"/>
      <c r="R38" s="3235">
        <v>18</v>
      </c>
    </row>
    <row r="39" spans="1:18">
      <c r="A39" s="3235">
        <v>19</v>
      </c>
      <c r="B39" s="3192" t="s">
        <v>5627</v>
      </c>
      <c r="C39" s="3222"/>
      <c r="D39" s="3192" t="s">
        <v>5617</v>
      </c>
      <c r="E39" s="3222"/>
      <c r="F39" s="3287">
        <v>34.5</v>
      </c>
      <c r="G39" s="3288">
        <v>13.2</v>
      </c>
      <c r="H39" s="3289"/>
      <c r="I39" s="3192"/>
      <c r="J39" s="3322">
        <v>7</v>
      </c>
      <c r="K39" s="3290">
        <v>1</v>
      </c>
      <c r="L39" s="3290"/>
      <c r="M39" s="3192"/>
      <c r="N39" s="3192"/>
      <c r="O39" s="3222"/>
      <c r="P39" s="3238"/>
      <c r="Q39" s="3268"/>
      <c r="R39" s="3235">
        <v>19</v>
      </c>
    </row>
    <row r="40" spans="1:18">
      <c r="A40" s="3235">
        <v>20</v>
      </c>
      <c r="B40" s="3192" t="s">
        <v>5628</v>
      </c>
      <c r="C40" s="3222"/>
      <c r="D40" s="3192" t="s">
        <v>5617</v>
      </c>
      <c r="E40" s="3222"/>
      <c r="F40" s="3287">
        <v>34.5</v>
      </c>
      <c r="G40" s="3288">
        <v>4.8</v>
      </c>
      <c r="H40" s="3289"/>
      <c r="I40" s="3192"/>
      <c r="J40" s="3322">
        <v>5</v>
      </c>
      <c r="K40" s="3290">
        <v>1</v>
      </c>
      <c r="L40" s="3290"/>
      <c r="M40" s="3192"/>
      <c r="N40" s="3192"/>
      <c r="O40" s="3222"/>
      <c r="P40" s="3238"/>
      <c r="Q40" s="3268"/>
      <c r="R40" s="3235">
        <v>20</v>
      </c>
    </row>
    <row r="41" spans="1:18">
      <c r="A41" s="3235">
        <v>21</v>
      </c>
      <c r="B41" s="3192" t="s">
        <v>5629</v>
      </c>
      <c r="C41" s="3222"/>
      <c r="D41" s="3192" t="s">
        <v>5617</v>
      </c>
      <c r="E41" s="3222"/>
      <c r="F41" s="3287">
        <v>46</v>
      </c>
      <c r="G41" s="3288">
        <v>4.8</v>
      </c>
      <c r="H41" s="3289"/>
      <c r="I41" s="3192"/>
      <c r="J41" s="3322">
        <v>3</v>
      </c>
      <c r="K41" s="3290">
        <v>1</v>
      </c>
      <c r="L41" s="3290"/>
      <c r="M41" s="3192"/>
      <c r="N41" s="3192"/>
      <c r="O41" s="3222"/>
      <c r="P41" s="3238"/>
      <c r="Q41" s="3268"/>
      <c r="R41" s="3235">
        <v>21</v>
      </c>
    </row>
    <row r="42" spans="1:18">
      <c r="A42" s="3235">
        <v>22</v>
      </c>
      <c r="B42" s="3192" t="s">
        <v>5630</v>
      </c>
      <c r="C42" s="3222"/>
      <c r="D42" s="3192" t="s">
        <v>5617</v>
      </c>
      <c r="E42" s="3222"/>
      <c r="F42" s="3287">
        <v>34.5</v>
      </c>
      <c r="G42" s="3288">
        <v>4.4000000000000004</v>
      </c>
      <c r="H42" s="3289"/>
      <c r="I42" s="3192"/>
      <c r="J42" s="3322">
        <v>5</v>
      </c>
      <c r="K42" s="3290">
        <v>1</v>
      </c>
      <c r="L42" s="3290"/>
      <c r="M42" s="3192"/>
      <c r="N42" s="3192"/>
      <c r="O42" s="3222"/>
      <c r="P42" s="3238"/>
      <c r="Q42" s="3268"/>
      <c r="R42" s="3235">
        <v>22</v>
      </c>
    </row>
    <row r="43" spans="1:18">
      <c r="A43" s="3235">
        <v>23</v>
      </c>
      <c r="B43" s="3192" t="s">
        <v>5630</v>
      </c>
      <c r="C43" s="3222"/>
      <c r="D43" s="3192" t="s">
        <v>5617</v>
      </c>
      <c r="E43" s="3222"/>
      <c r="F43" s="3287">
        <v>34.5</v>
      </c>
      <c r="G43" s="3288">
        <v>4.4000000000000004</v>
      </c>
      <c r="H43" s="3289"/>
      <c r="I43" s="3192"/>
      <c r="J43" s="3322">
        <v>5</v>
      </c>
      <c r="K43" s="3290">
        <v>1</v>
      </c>
      <c r="L43" s="3290"/>
      <c r="M43" s="3192"/>
      <c r="N43" s="3192"/>
      <c r="O43" s="3222"/>
      <c r="P43" s="3238"/>
      <c r="Q43" s="3268"/>
      <c r="R43" s="3235">
        <v>23</v>
      </c>
    </row>
    <row r="44" spans="1:18">
      <c r="A44" s="3235">
        <v>24</v>
      </c>
      <c r="B44" s="3192" t="s">
        <v>5631</v>
      </c>
      <c r="C44" s="3222"/>
      <c r="D44" s="3192" t="s">
        <v>5617</v>
      </c>
      <c r="E44" s="3222"/>
      <c r="F44" s="3287">
        <v>34.5</v>
      </c>
      <c r="G44" s="3288">
        <v>4.8</v>
      </c>
      <c r="H44" s="3289"/>
      <c r="I44" s="3192"/>
      <c r="J44" s="3322">
        <v>3</v>
      </c>
      <c r="K44" s="3290">
        <v>1</v>
      </c>
      <c r="L44" s="3290"/>
      <c r="M44" s="3192"/>
      <c r="N44" s="3192"/>
      <c r="O44" s="3222"/>
      <c r="P44" s="3238"/>
      <c r="Q44" s="3268"/>
      <c r="R44" s="3235">
        <v>24</v>
      </c>
    </row>
    <row r="45" spans="1:18">
      <c r="A45" s="3235">
        <v>25</v>
      </c>
      <c r="B45" s="3192" t="s">
        <v>5632</v>
      </c>
      <c r="C45" s="3222"/>
      <c r="D45" s="3192" t="s">
        <v>5615</v>
      </c>
      <c r="E45" s="3222"/>
      <c r="F45" s="3287">
        <v>115</v>
      </c>
      <c r="G45" s="3288">
        <v>13.8</v>
      </c>
      <c r="H45" s="3289"/>
      <c r="I45" s="3192"/>
      <c r="J45" s="3322">
        <v>15</v>
      </c>
      <c r="K45" s="3290">
        <v>1</v>
      </c>
      <c r="L45" s="3290"/>
      <c r="M45" s="3192"/>
      <c r="N45" s="3192"/>
      <c r="O45" s="3222"/>
      <c r="P45" s="3238"/>
      <c r="Q45" s="3268"/>
      <c r="R45" s="3235">
        <v>25</v>
      </c>
    </row>
    <row r="46" spans="1:18">
      <c r="A46" s="3235">
        <v>26</v>
      </c>
      <c r="B46" s="3192" t="s">
        <v>5633</v>
      </c>
      <c r="C46" s="3222"/>
      <c r="D46" s="3192" t="s">
        <v>5617</v>
      </c>
      <c r="E46" s="3222"/>
      <c r="F46" s="3287">
        <v>34.5</v>
      </c>
      <c r="G46" s="3288">
        <v>13.8</v>
      </c>
      <c r="H46" s="3289"/>
      <c r="I46" s="3192"/>
      <c r="J46" s="3322">
        <v>6</v>
      </c>
      <c r="K46" s="3290">
        <v>1</v>
      </c>
      <c r="L46" s="3290"/>
      <c r="M46" s="3192"/>
      <c r="N46" s="3192"/>
      <c r="O46" s="3222"/>
      <c r="P46" s="3238"/>
      <c r="Q46" s="3268"/>
      <c r="R46" s="3235">
        <v>26</v>
      </c>
    </row>
    <row r="47" spans="1:18">
      <c r="A47" s="3235">
        <v>27</v>
      </c>
      <c r="B47" s="3192" t="s">
        <v>5634</v>
      </c>
      <c r="C47" s="3222"/>
      <c r="D47" s="3192" t="s">
        <v>5615</v>
      </c>
      <c r="E47" s="3222"/>
      <c r="F47" s="3287">
        <v>34.4</v>
      </c>
      <c r="G47" s="3288">
        <v>4.16</v>
      </c>
      <c r="H47" s="3289"/>
      <c r="I47" s="3192"/>
      <c r="J47" s="3322">
        <v>5</v>
      </c>
      <c r="K47" s="3290">
        <v>0</v>
      </c>
      <c r="L47" s="3290">
        <v>1</v>
      </c>
      <c r="M47" s="3192"/>
      <c r="N47" s="3192"/>
      <c r="O47" s="3222"/>
      <c r="P47" s="3238"/>
      <c r="Q47" s="3268"/>
      <c r="R47" s="3235">
        <v>27</v>
      </c>
    </row>
    <row r="48" spans="1:18">
      <c r="A48" s="3235">
        <v>28</v>
      </c>
      <c r="B48" s="3192" t="s">
        <v>5634</v>
      </c>
      <c r="C48" s="3222"/>
      <c r="D48" s="3192" t="s">
        <v>5615</v>
      </c>
      <c r="E48" s="3222"/>
      <c r="F48" s="3287">
        <v>110</v>
      </c>
      <c r="G48" s="3288">
        <v>34.5</v>
      </c>
      <c r="H48" s="3289"/>
      <c r="I48" s="3192"/>
      <c r="J48" s="3322">
        <v>30</v>
      </c>
      <c r="K48" s="3290">
        <v>1</v>
      </c>
      <c r="L48" s="3290"/>
      <c r="M48" s="3192"/>
      <c r="N48" s="3192"/>
      <c r="O48" s="3222"/>
      <c r="P48" s="3238"/>
      <c r="Q48" s="3268"/>
      <c r="R48" s="3235">
        <v>28</v>
      </c>
    </row>
    <row r="49" spans="1:18">
      <c r="A49" s="3235">
        <v>29</v>
      </c>
      <c r="B49" s="3192" t="s">
        <v>5634</v>
      </c>
      <c r="C49" s="3222"/>
      <c r="D49" s="3192" t="s">
        <v>5615</v>
      </c>
      <c r="E49" s="3222"/>
      <c r="F49" s="3287">
        <v>113</v>
      </c>
      <c r="G49" s="3288">
        <v>13.8</v>
      </c>
      <c r="H49" s="3289"/>
      <c r="I49" s="3192"/>
      <c r="J49" s="3322">
        <v>16</v>
      </c>
      <c r="K49" s="3290">
        <v>1</v>
      </c>
      <c r="L49" s="3290"/>
      <c r="M49" s="3192"/>
      <c r="N49" s="3192"/>
      <c r="O49" s="3222"/>
      <c r="P49" s="3238"/>
      <c r="Q49" s="3268"/>
      <c r="R49" s="3235">
        <v>29</v>
      </c>
    </row>
    <row r="50" spans="1:18">
      <c r="A50" s="3235">
        <v>30</v>
      </c>
      <c r="B50" s="3192" t="s">
        <v>5635</v>
      </c>
      <c r="C50" s="3222"/>
      <c r="D50" s="3192" t="s">
        <v>5615</v>
      </c>
      <c r="E50" s="3222"/>
      <c r="F50" s="3287">
        <v>23</v>
      </c>
      <c r="G50" s="3288">
        <v>4.8</v>
      </c>
      <c r="H50" s="3289"/>
      <c r="I50" s="3192"/>
      <c r="J50" s="3322">
        <v>2</v>
      </c>
      <c r="K50" s="3290">
        <v>1</v>
      </c>
      <c r="L50" s="3290"/>
      <c r="M50" s="3192"/>
      <c r="N50" s="3192"/>
      <c r="O50" s="3222"/>
      <c r="P50" s="3238"/>
      <c r="Q50" s="3268"/>
      <c r="R50" s="3235">
        <v>30</v>
      </c>
    </row>
    <row r="51" spans="1:18">
      <c r="A51" s="3235">
        <v>31</v>
      </c>
      <c r="B51" s="3192" t="s">
        <v>5635</v>
      </c>
      <c r="C51" s="3222"/>
      <c r="D51" s="3192" t="s">
        <v>5615</v>
      </c>
      <c r="E51" s="3222"/>
      <c r="F51" s="3287">
        <v>115</v>
      </c>
      <c r="G51" s="3288">
        <v>23</v>
      </c>
      <c r="H51" s="3289"/>
      <c r="I51" s="3192"/>
      <c r="J51" s="3322">
        <v>7</v>
      </c>
      <c r="K51" s="3290">
        <v>1</v>
      </c>
      <c r="L51" s="3290"/>
      <c r="M51" s="3192"/>
      <c r="N51" s="3192"/>
      <c r="O51" s="3222"/>
      <c r="P51" s="3238"/>
      <c r="Q51" s="3268"/>
      <c r="R51" s="3235">
        <v>31</v>
      </c>
    </row>
    <row r="52" spans="1:18">
      <c r="A52" s="3235">
        <v>32</v>
      </c>
      <c r="B52" s="3192" t="s">
        <v>5636</v>
      </c>
      <c r="C52" s="3222"/>
      <c r="D52" s="3192" t="s">
        <v>5617</v>
      </c>
      <c r="E52" s="3222"/>
      <c r="F52" s="3287">
        <v>34.5</v>
      </c>
      <c r="G52" s="3288">
        <v>4.8</v>
      </c>
      <c r="H52" s="3289"/>
      <c r="I52" s="3192"/>
      <c r="J52" s="3322">
        <v>4</v>
      </c>
      <c r="K52" s="3290">
        <v>1</v>
      </c>
      <c r="L52" s="3290"/>
      <c r="M52" s="3192"/>
      <c r="N52" s="3192"/>
      <c r="O52" s="3222"/>
      <c r="P52" s="3238"/>
      <c r="Q52" s="3268"/>
      <c r="R52" s="3235">
        <v>32</v>
      </c>
    </row>
    <row r="53" spans="1:18">
      <c r="A53" s="3235">
        <v>33</v>
      </c>
      <c r="B53" s="3192" t="s">
        <v>5637</v>
      </c>
      <c r="C53" s="3222"/>
      <c r="D53" s="3192" t="s">
        <v>5617</v>
      </c>
      <c r="E53" s="3222"/>
      <c r="F53" s="3287">
        <v>115</v>
      </c>
      <c r="G53" s="3288">
        <v>13.8</v>
      </c>
      <c r="H53" s="3289"/>
      <c r="I53" s="3192"/>
      <c r="J53" s="3322">
        <v>15</v>
      </c>
      <c r="K53" s="3290">
        <v>1</v>
      </c>
      <c r="L53" s="3290"/>
      <c r="M53" s="3192"/>
      <c r="N53" s="3192"/>
      <c r="O53" s="3222"/>
      <c r="P53" s="3238"/>
      <c r="Q53" s="3268"/>
      <c r="R53" s="3235">
        <v>33</v>
      </c>
    </row>
    <row r="54" spans="1:18">
      <c r="A54" s="3235">
        <v>34</v>
      </c>
      <c r="B54" s="3192" t="s">
        <v>5638</v>
      </c>
      <c r="C54" s="3222"/>
      <c r="D54" s="3192" t="s">
        <v>5617</v>
      </c>
      <c r="E54" s="3222"/>
      <c r="F54" s="3287">
        <v>34.5</v>
      </c>
      <c r="G54" s="3288">
        <v>4.8</v>
      </c>
      <c r="H54" s="3289"/>
      <c r="I54" s="3192"/>
      <c r="J54" s="3322">
        <v>1</v>
      </c>
      <c r="K54" s="3290">
        <v>1</v>
      </c>
      <c r="L54" s="3290"/>
      <c r="M54" s="3192"/>
      <c r="N54" s="3192"/>
      <c r="O54" s="3222"/>
      <c r="P54" s="3238"/>
      <c r="Q54" s="3268"/>
      <c r="R54" s="3235">
        <v>34</v>
      </c>
    </row>
    <row r="55" spans="1:18">
      <c r="A55" s="3235">
        <v>35</v>
      </c>
      <c r="B55" s="3192" t="s">
        <v>5638</v>
      </c>
      <c r="C55" s="3222"/>
      <c r="D55" s="3192" t="s">
        <v>5617</v>
      </c>
      <c r="E55" s="3222"/>
      <c r="F55" s="3287">
        <v>34.5</v>
      </c>
      <c r="G55" s="3288">
        <v>4.8</v>
      </c>
      <c r="H55" s="3289"/>
      <c r="I55" s="3192"/>
      <c r="J55" s="3322">
        <v>2</v>
      </c>
      <c r="K55" s="3290">
        <v>1</v>
      </c>
      <c r="L55" s="3290"/>
      <c r="M55" s="3192"/>
      <c r="N55" s="3192"/>
      <c r="O55" s="3222"/>
      <c r="P55" s="3238"/>
      <c r="Q55" s="3268"/>
      <c r="R55" s="3235">
        <v>35</v>
      </c>
    </row>
    <row r="56" spans="1:18">
      <c r="A56" s="3235">
        <v>36</v>
      </c>
      <c r="B56" s="3192" t="s">
        <v>5639</v>
      </c>
      <c r="C56" s="3222"/>
      <c r="D56" s="3192" t="s">
        <v>5615</v>
      </c>
      <c r="E56" s="3222"/>
      <c r="F56" s="3287">
        <v>115</v>
      </c>
      <c r="G56" s="3288">
        <v>34.5</v>
      </c>
      <c r="H56" s="3289"/>
      <c r="I56" s="3192"/>
      <c r="J56" s="3322">
        <v>15</v>
      </c>
      <c r="K56" s="3290">
        <v>1</v>
      </c>
      <c r="L56" s="3290"/>
      <c r="M56" s="3192"/>
      <c r="N56" s="3192"/>
      <c r="O56" s="3222"/>
      <c r="P56" s="3238"/>
      <c r="Q56" s="3268"/>
      <c r="R56" s="3235">
        <v>36</v>
      </c>
    </row>
    <row r="57" spans="1:18">
      <c r="A57" s="3235">
        <v>37</v>
      </c>
      <c r="B57" s="3192" t="s">
        <v>5639</v>
      </c>
      <c r="C57" s="3222"/>
      <c r="D57" s="3192" t="s">
        <v>5615</v>
      </c>
      <c r="E57" s="3222"/>
      <c r="F57" s="3287">
        <v>115</v>
      </c>
      <c r="G57" s="3288">
        <v>34.5</v>
      </c>
      <c r="H57" s="3289"/>
      <c r="I57" s="3192"/>
      <c r="J57" s="3322">
        <v>15</v>
      </c>
      <c r="K57" s="3290">
        <v>1</v>
      </c>
      <c r="L57" s="3290"/>
      <c r="M57" s="3192"/>
      <c r="N57" s="3192"/>
      <c r="O57" s="3222"/>
      <c r="P57" s="3238"/>
      <c r="Q57" s="3268"/>
      <c r="R57" s="3235">
        <v>37</v>
      </c>
    </row>
    <row r="58" spans="1:18">
      <c r="A58" s="3235">
        <v>38</v>
      </c>
      <c r="B58" s="3192" t="s">
        <v>5639</v>
      </c>
      <c r="C58" s="3222"/>
      <c r="D58" s="3192" t="s">
        <v>5615</v>
      </c>
      <c r="E58" s="3222"/>
      <c r="F58" s="3287">
        <v>115</v>
      </c>
      <c r="G58" s="3288">
        <v>13.8</v>
      </c>
      <c r="H58" s="3289"/>
      <c r="I58" s="3192"/>
      <c r="J58" s="3322">
        <v>20</v>
      </c>
      <c r="K58" s="3290">
        <v>1</v>
      </c>
      <c r="L58" s="3290"/>
      <c r="M58" s="3192"/>
      <c r="N58" s="3192"/>
      <c r="O58" s="3222"/>
      <c r="P58" s="3238"/>
      <c r="Q58" s="3268"/>
      <c r="R58" s="3235">
        <v>38</v>
      </c>
    </row>
    <row r="59" spans="1:18" ht="15.75" thickBot="1">
      <c r="A59" s="3235">
        <v>39</v>
      </c>
      <c r="B59" s="3192" t="s">
        <v>5639</v>
      </c>
      <c r="C59" s="3222"/>
      <c r="D59" s="3192" t="s">
        <v>5615</v>
      </c>
      <c r="E59" s="3222"/>
      <c r="F59" s="3287">
        <v>115</v>
      </c>
      <c r="G59" s="3288">
        <v>13.8</v>
      </c>
      <c r="H59" s="3289"/>
      <c r="I59" s="3192"/>
      <c r="J59" s="3322">
        <v>20</v>
      </c>
      <c r="K59" s="3290">
        <v>1</v>
      </c>
      <c r="L59" s="3290"/>
      <c r="M59" s="3192"/>
      <c r="N59" s="3192"/>
      <c r="O59" s="3222"/>
      <c r="P59" s="3238"/>
      <c r="Q59" s="3268"/>
      <c r="R59" s="3235">
        <v>39</v>
      </c>
    </row>
    <row r="60" spans="1:18" ht="15.75" thickBot="1">
      <c r="A60" s="3203">
        <v>40</v>
      </c>
      <c r="B60" s="3201" t="s">
        <v>5640</v>
      </c>
      <c r="C60" s="3204"/>
      <c r="D60" s="3201" t="s">
        <v>5615</v>
      </c>
      <c r="E60" s="3204"/>
      <c r="F60" s="3291">
        <v>115</v>
      </c>
      <c r="G60" s="3292">
        <v>34.5</v>
      </c>
      <c r="H60" s="3293">
        <v>13.2</v>
      </c>
      <c r="I60" s="3192"/>
      <c r="J60" s="3294"/>
      <c r="K60" s="3295">
        <f>SUM(K21:K59)</f>
        <v>50</v>
      </c>
      <c r="L60" s="3295">
        <f>SUM(L21:L59)</f>
        <v>1</v>
      </c>
      <c r="M60" s="3201"/>
      <c r="N60" s="3201"/>
      <c r="O60" s="3204"/>
      <c r="P60" s="3276">
        <f>SUM(P21:P59)</f>
        <v>0</v>
      </c>
      <c r="Q60" s="3276">
        <f>SUM(Q21:Q59)</f>
        <v>0</v>
      </c>
      <c r="R60" s="3203">
        <v>40</v>
      </c>
    </row>
    <row r="61" spans="1:18">
      <c r="A61" s="3257"/>
      <c r="B61" s="3257"/>
      <c r="C61" s="3257"/>
      <c r="D61" s="3257"/>
      <c r="E61" s="3257"/>
      <c r="F61" s="3257"/>
      <c r="G61" s="3257"/>
      <c r="H61" s="3257"/>
      <c r="I61" s="3192"/>
      <c r="J61" s="3257"/>
      <c r="K61" s="3257"/>
      <c r="L61" s="3257"/>
      <c r="M61" s="3257"/>
      <c r="N61" s="3257"/>
      <c r="O61" s="3257"/>
      <c r="P61" s="3257"/>
      <c r="Q61" s="3257"/>
      <c r="R61" s="3257"/>
    </row>
    <row r="62" spans="1:18" ht="15.75">
      <c r="A62" s="3261" t="s">
        <v>1705</v>
      </c>
      <c r="B62" s="3192"/>
      <c r="C62" s="3192"/>
      <c r="D62" s="3192"/>
      <c r="E62" s="3192"/>
      <c r="F62" s="3192"/>
      <c r="G62" s="3192"/>
      <c r="H62" s="3192"/>
      <c r="I62" s="3192"/>
      <c r="J62" s="3261" t="s">
        <v>1705</v>
      </c>
      <c r="K62" s="3192"/>
      <c r="L62" s="3192"/>
      <c r="M62" s="3192"/>
      <c r="N62" s="3223"/>
      <c r="O62" s="3192"/>
      <c r="P62" s="3192"/>
      <c r="Q62" s="3223" t="s">
        <v>3203</v>
      </c>
      <c r="R62" s="3223"/>
    </row>
    <row r="63" spans="1:18">
      <c r="A63" s="3223" t="s">
        <v>3204</v>
      </c>
      <c r="B63" s="3223"/>
      <c r="C63" s="3223"/>
      <c r="D63" s="3223"/>
      <c r="E63" s="3223"/>
      <c r="F63" s="3223"/>
      <c r="G63" s="3223"/>
      <c r="H63" s="3223"/>
      <c r="I63" s="3192"/>
      <c r="J63" s="3223" t="s">
        <v>3205</v>
      </c>
      <c r="K63" s="3223"/>
      <c r="L63" s="3223"/>
      <c r="M63" s="3223"/>
      <c r="N63" s="3223"/>
      <c r="O63" s="3223"/>
      <c r="P63" s="3223"/>
      <c r="Q63" s="3223"/>
      <c r="R63" s="3223"/>
    </row>
    <row r="64" spans="1:18">
      <c r="A64" s="3223"/>
      <c r="B64" s="3223"/>
      <c r="C64" s="3223"/>
      <c r="D64" s="3223"/>
      <c r="E64" s="3223"/>
      <c r="F64" s="3223"/>
      <c r="G64" s="3223"/>
      <c r="H64" s="3223"/>
      <c r="I64" s="3192"/>
      <c r="J64" s="3223"/>
      <c r="K64" s="3223"/>
      <c r="L64" s="3223"/>
      <c r="M64" s="3223"/>
      <c r="N64" s="3223"/>
      <c r="O64" s="3223"/>
      <c r="P64" s="3223"/>
      <c r="Q64" s="3223"/>
      <c r="R64" s="3223"/>
    </row>
    <row r="66" spans="1:18" ht="15.75">
      <c r="A66" s="3211" t="s">
        <v>1179</v>
      </c>
      <c r="B66" s="3223"/>
      <c r="C66" s="3223"/>
      <c r="D66" s="3223"/>
      <c r="E66" s="3223"/>
      <c r="F66" s="3223"/>
      <c r="G66" s="3223"/>
      <c r="H66" s="3223"/>
    </row>
    <row r="68" spans="1:18" ht="15.75" thickBot="1">
      <c r="A68" s="3113" t="s">
        <v>4700</v>
      </c>
      <c r="B68" s="3201"/>
      <c r="C68" s="3201"/>
      <c r="D68" s="3201"/>
      <c r="E68" s="3201"/>
      <c r="F68" s="3201" t="str">
        <f>'Data Sheet'!$C$40</f>
        <v>April 12, 2018</v>
      </c>
      <c r="G68" s="3201" t="str">
        <f>'Data Sheet'!$C$38</f>
        <v>December 31, 2017</v>
      </c>
      <c r="H68" s="3208"/>
      <c r="I68" s="3192"/>
      <c r="J68" s="3113" t="s">
        <v>4700</v>
      </c>
      <c r="K68" s="3201"/>
      <c r="L68" s="3201"/>
      <c r="M68" s="3201"/>
      <c r="N68" s="3201"/>
      <c r="O68" s="3201"/>
      <c r="P68" s="3201" t="str">
        <f>'Data Sheet'!$C$40</f>
        <v>April 12, 2018</v>
      </c>
      <c r="Q68" s="3201" t="str">
        <f>'Data Sheet'!$C$38</f>
        <v>December 31, 2017</v>
      </c>
      <c r="R68" s="3201"/>
    </row>
    <row r="69" spans="1:18" ht="16.5" thickBot="1">
      <c r="A69" s="3264" t="s">
        <v>3398</v>
      </c>
      <c r="B69" s="3207"/>
      <c r="C69" s="3207"/>
      <c r="D69" s="3208"/>
      <c r="E69" s="3208"/>
      <c r="F69" s="3209"/>
      <c r="G69" s="3209"/>
      <c r="H69" s="3205"/>
      <c r="I69" s="3192"/>
      <c r="J69" s="3264" t="s">
        <v>3398</v>
      </c>
      <c r="K69" s="3207"/>
      <c r="L69" s="3207"/>
      <c r="M69" s="3208"/>
      <c r="N69" s="3208"/>
      <c r="O69" s="3208"/>
      <c r="P69" s="3209"/>
      <c r="Q69" s="3209"/>
      <c r="R69" s="3205"/>
    </row>
    <row r="70" spans="1:18">
      <c r="A70" s="3221"/>
      <c r="B70" s="3192"/>
      <c r="C70" s="3222"/>
      <c r="D70" s="3234"/>
      <c r="E70" s="3195"/>
      <c r="F70" s="3223"/>
      <c r="G70" s="3223"/>
      <c r="H70" s="3193"/>
      <c r="I70" s="3192"/>
      <c r="J70" s="3221"/>
      <c r="K70" s="3222"/>
      <c r="L70" s="3222"/>
      <c r="M70" s="3223" t="s">
        <v>3184</v>
      </c>
      <c r="N70" s="3223"/>
      <c r="O70" s="3223"/>
      <c r="P70" s="3223"/>
      <c r="Q70" s="3199"/>
      <c r="R70" s="3189"/>
    </row>
    <row r="71" spans="1:18" ht="15.75" thickBot="1">
      <c r="A71" s="3227"/>
      <c r="B71" s="3234"/>
      <c r="C71" s="3195"/>
      <c r="D71" s="3234"/>
      <c r="E71" s="3195"/>
      <c r="F71" s="3208" t="s">
        <v>3185</v>
      </c>
      <c r="G71" s="3208"/>
      <c r="H71" s="3205"/>
      <c r="I71" s="3192"/>
      <c r="J71" s="3227" t="s">
        <v>3186</v>
      </c>
      <c r="K71" s="3195" t="s">
        <v>3187</v>
      </c>
      <c r="L71" s="3195" t="s">
        <v>3187</v>
      </c>
      <c r="M71" s="3208" t="s">
        <v>3188</v>
      </c>
      <c r="N71" s="3208"/>
      <c r="O71" s="3208"/>
      <c r="P71" s="3208"/>
      <c r="Q71" s="3205"/>
      <c r="R71" s="3195"/>
    </row>
    <row r="72" spans="1:18">
      <c r="A72" s="3227"/>
      <c r="B72" s="3234"/>
      <c r="C72" s="3195"/>
      <c r="D72" s="3234"/>
      <c r="E72" s="3195"/>
      <c r="F72" s="3195"/>
      <c r="G72" s="3199"/>
      <c r="H72" s="3195"/>
      <c r="I72" s="3192"/>
      <c r="J72" s="3227" t="s">
        <v>3189</v>
      </c>
      <c r="K72" s="3195" t="s">
        <v>3190</v>
      </c>
      <c r="L72" s="3195" t="s">
        <v>3191</v>
      </c>
      <c r="M72" s="3234"/>
      <c r="N72" s="3234"/>
      <c r="O72" s="3195"/>
      <c r="P72" s="3195"/>
      <c r="Q72" s="3199"/>
      <c r="R72" s="3195"/>
    </row>
    <row r="73" spans="1:18">
      <c r="A73" s="3227" t="s">
        <v>1714</v>
      </c>
      <c r="B73" s="3223" t="s">
        <v>3192</v>
      </c>
      <c r="C73" s="3199"/>
      <c r="D73" s="3223" t="s">
        <v>3193</v>
      </c>
      <c r="E73" s="3199"/>
      <c r="F73" s="3195"/>
      <c r="G73" s="3199"/>
      <c r="H73" s="3195"/>
      <c r="I73" s="3192"/>
      <c r="J73" s="3227" t="s">
        <v>3194</v>
      </c>
      <c r="K73" s="3195" t="s">
        <v>3195</v>
      </c>
      <c r="L73" s="3195" t="s">
        <v>3190</v>
      </c>
      <c r="M73" s="3223"/>
      <c r="N73" s="3223"/>
      <c r="O73" s="3199"/>
      <c r="P73" s="3195" t="s">
        <v>1772</v>
      </c>
      <c r="Q73" s="3199" t="s">
        <v>3196</v>
      </c>
      <c r="R73" s="3195" t="s">
        <v>1714</v>
      </c>
    </row>
    <row r="74" spans="1:18">
      <c r="A74" s="3227" t="s">
        <v>1717</v>
      </c>
      <c r="B74" s="3192"/>
      <c r="C74" s="3222"/>
      <c r="D74" s="3234"/>
      <c r="E74" s="3195"/>
      <c r="F74" s="3195" t="s">
        <v>1825</v>
      </c>
      <c r="G74" s="3199" t="s">
        <v>3197</v>
      </c>
      <c r="H74" s="3195" t="s">
        <v>3198</v>
      </c>
      <c r="I74" s="3192"/>
      <c r="J74" s="3227" t="s">
        <v>3199</v>
      </c>
      <c r="K74" s="3195" t="s">
        <v>4</v>
      </c>
      <c r="L74" s="3195" t="s">
        <v>3195</v>
      </c>
      <c r="M74" s="3223" t="s">
        <v>3200</v>
      </c>
      <c r="N74" s="3223"/>
      <c r="O74" s="3199"/>
      <c r="P74" s="3195" t="s">
        <v>3201</v>
      </c>
      <c r="Q74" s="3199" t="s">
        <v>3202</v>
      </c>
      <c r="R74" s="3195" t="s">
        <v>1717</v>
      </c>
    </row>
    <row r="75" spans="1:18">
      <c r="A75" s="3235"/>
      <c r="B75" s="3192"/>
      <c r="C75" s="3195"/>
      <c r="D75" s="3192"/>
      <c r="E75" s="3195"/>
      <c r="F75" s="3195"/>
      <c r="G75" s="3199"/>
      <c r="H75" s="3222"/>
      <c r="I75" s="3192"/>
      <c r="J75" s="3235"/>
      <c r="K75" s="3222"/>
      <c r="L75" s="3195"/>
      <c r="M75" s="3192"/>
      <c r="N75" s="3192"/>
      <c r="O75" s="3195"/>
      <c r="P75" s="3195"/>
      <c r="Q75" s="3195"/>
      <c r="R75" s="3222"/>
    </row>
    <row r="76" spans="1:18" ht="15.75" thickBot="1">
      <c r="A76" s="3203"/>
      <c r="B76" s="3208" t="s">
        <v>3005</v>
      </c>
      <c r="C76" s="3205"/>
      <c r="D76" s="3208" t="s">
        <v>3006</v>
      </c>
      <c r="E76" s="3205"/>
      <c r="F76" s="3202" t="s">
        <v>3007</v>
      </c>
      <c r="G76" s="3205" t="s">
        <v>3008</v>
      </c>
      <c r="H76" s="3205" t="s">
        <v>2334</v>
      </c>
      <c r="I76" s="3192"/>
      <c r="J76" s="3236" t="s">
        <v>2335</v>
      </c>
      <c r="K76" s="3236" t="s">
        <v>2336</v>
      </c>
      <c r="L76" s="3236" t="s">
        <v>2337</v>
      </c>
      <c r="M76" s="3208" t="s">
        <v>2338</v>
      </c>
      <c r="N76" s="3208"/>
      <c r="O76" s="3205"/>
      <c r="P76" s="3202" t="s">
        <v>2339</v>
      </c>
      <c r="Q76" s="3202" t="s">
        <v>2340</v>
      </c>
      <c r="R76" s="3202"/>
    </row>
    <row r="77" spans="1:18">
      <c r="A77" s="3235">
        <v>1</v>
      </c>
      <c r="B77" s="3192" t="s">
        <v>5640</v>
      </c>
      <c r="C77" s="3222"/>
      <c r="D77" s="3192" t="s">
        <v>5615</v>
      </c>
      <c r="E77" s="3199"/>
      <c r="F77" s="3296">
        <v>115</v>
      </c>
      <c r="G77" s="3297">
        <v>13.8</v>
      </c>
      <c r="H77" s="3289"/>
      <c r="I77" s="3192"/>
      <c r="J77" s="3289">
        <v>12</v>
      </c>
      <c r="K77" s="3245">
        <v>1</v>
      </c>
      <c r="L77" s="3245">
        <v>0</v>
      </c>
      <c r="M77" s="3192"/>
      <c r="N77" s="3192"/>
      <c r="O77" s="3199"/>
      <c r="P77" s="3238"/>
      <c r="Q77" s="3268"/>
      <c r="R77" s="3235">
        <v>1</v>
      </c>
    </row>
    <row r="78" spans="1:18">
      <c r="A78" s="3235">
        <v>2</v>
      </c>
      <c r="B78" s="3192" t="s">
        <v>5641</v>
      </c>
      <c r="C78" s="3222"/>
      <c r="D78" s="3192" t="s">
        <v>5615</v>
      </c>
      <c r="E78" s="3195"/>
      <c r="F78" s="3296">
        <v>115</v>
      </c>
      <c r="G78" s="3297">
        <v>23</v>
      </c>
      <c r="H78" s="3289"/>
      <c r="I78" s="3192"/>
      <c r="J78" s="3289">
        <v>7</v>
      </c>
      <c r="K78" s="3245">
        <v>1</v>
      </c>
      <c r="L78" s="3245">
        <v>0</v>
      </c>
      <c r="M78" s="3192"/>
      <c r="N78" s="3192"/>
      <c r="O78" s="3195"/>
      <c r="P78" s="3238"/>
      <c r="Q78" s="3268"/>
      <c r="R78" s="3235">
        <v>2</v>
      </c>
    </row>
    <row r="79" spans="1:18">
      <c r="A79" s="3235">
        <v>3</v>
      </c>
      <c r="B79" s="3192" t="s">
        <v>5642</v>
      </c>
      <c r="C79" s="3222"/>
      <c r="D79" s="3192" t="s">
        <v>5617</v>
      </c>
      <c r="E79" s="3195"/>
      <c r="F79" s="3296">
        <v>116</v>
      </c>
      <c r="G79" s="3297">
        <v>13.8</v>
      </c>
      <c r="H79" s="3289"/>
      <c r="I79" s="3192"/>
      <c r="J79" s="3289">
        <v>18</v>
      </c>
      <c r="K79" s="3245">
        <v>1</v>
      </c>
      <c r="L79" s="3245">
        <v>0</v>
      </c>
      <c r="M79" s="3192"/>
      <c r="N79" s="3192"/>
      <c r="O79" s="3195"/>
      <c r="P79" s="3238"/>
      <c r="Q79" s="3268"/>
      <c r="R79" s="3235">
        <v>3</v>
      </c>
    </row>
    <row r="80" spans="1:18">
      <c r="A80" s="3235">
        <v>4</v>
      </c>
      <c r="B80" s="3192" t="s">
        <v>5642</v>
      </c>
      <c r="C80" s="3222"/>
      <c r="D80" s="3192" t="s">
        <v>5617</v>
      </c>
      <c r="E80" s="3195"/>
      <c r="F80" s="3296">
        <v>115</v>
      </c>
      <c r="G80" s="3297">
        <v>13.8</v>
      </c>
      <c r="H80" s="3289"/>
      <c r="I80" s="3192"/>
      <c r="J80" s="3289">
        <v>20</v>
      </c>
      <c r="K80" s="3245">
        <v>1</v>
      </c>
      <c r="L80" s="3245">
        <v>0</v>
      </c>
      <c r="M80" s="3192"/>
      <c r="N80" s="3192"/>
      <c r="O80" s="3195"/>
      <c r="P80" s="3238"/>
      <c r="Q80" s="3268"/>
      <c r="R80" s="3235">
        <v>4</v>
      </c>
    </row>
    <row r="81" spans="1:18">
      <c r="A81" s="3235">
        <v>5</v>
      </c>
      <c r="B81" s="3192" t="s">
        <v>5643</v>
      </c>
      <c r="C81" s="3222"/>
      <c r="D81" s="3192" t="s">
        <v>5617</v>
      </c>
      <c r="E81" s="3195"/>
      <c r="F81" s="3296">
        <v>34.5</v>
      </c>
      <c r="G81" s="3297">
        <v>4.8</v>
      </c>
      <c r="H81" s="3289"/>
      <c r="I81" s="3192"/>
      <c r="J81" s="3289">
        <v>3</v>
      </c>
      <c r="K81" s="3245">
        <v>1</v>
      </c>
      <c r="L81" s="3245">
        <v>0</v>
      </c>
      <c r="M81" s="3192"/>
      <c r="N81" s="3192"/>
      <c r="O81" s="3195"/>
      <c r="P81" s="3238"/>
      <c r="Q81" s="3268"/>
      <c r="R81" s="3235">
        <v>5</v>
      </c>
    </row>
    <row r="82" spans="1:18">
      <c r="A82" s="3247">
        <v>6</v>
      </c>
      <c r="B82" s="3192" t="s">
        <v>5644</v>
      </c>
      <c r="C82" s="3222"/>
      <c r="D82" s="3192" t="s">
        <v>5617</v>
      </c>
      <c r="E82" s="3222"/>
      <c r="F82" s="3298">
        <v>115</v>
      </c>
      <c r="G82" s="3299">
        <v>13.8</v>
      </c>
      <c r="H82" s="3289"/>
      <c r="I82" s="3192"/>
      <c r="J82" s="3300">
        <v>12</v>
      </c>
      <c r="K82" s="3245">
        <v>1</v>
      </c>
      <c r="L82" s="3245">
        <v>0</v>
      </c>
      <c r="M82" s="3192"/>
      <c r="N82" s="3192"/>
      <c r="O82" s="3222"/>
      <c r="P82" s="3238"/>
      <c r="Q82" s="3268"/>
      <c r="R82" s="3247">
        <v>6</v>
      </c>
    </row>
    <row r="83" spans="1:18">
      <c r="A83" s="3247">
        <v>7</v>
      </c>
      <c r="B83" s="3192" t="s">
        <v>5644</v>
      </c>
      <c r="C83" s="3222"/>
      <c r="D83" s="3192" t="s">
        <v>5617</v>
      </c>
      <c r="E83" s="3222"/>
      <c r="F83" s="3298">
        <v>115</v>
      </c>
      <c r="G83" s="3299">
        <v>13.8</v>
      </c>
      <c r="H83" s="3289"/>
      <c r="I83" s="3192"/>
      <c r="J83" s="3300">
        <v>13</v>
      </c>
      <c r="K83" s="3245">
        <v>1</v>
      </c>
      <c r="L83" s="3245">
        <v>0</v>
      </c>
      <c r="M83" s="3192"/>
      <c r="N83" s="3192"/>
      <c r="O83" s="3222"/>
      <c r="P83" s="3238"/>
      <c r="Q83" s="3268"/>
      <c r="R83" s="3247">
        <v>7</v>
      </c>
    </row>
    <row r="84" spans="1:18">
      <c r="A84" s="3247">
        <v>8</v>
      </c>
      <c r="B84" s="3192" t="s">
        <v>5645</v>
      </c>
      <c r="C84" s="3222"/>
      <c r="D84" s="3192" t="s">
        <v>5617</v>
      </c>
      <c r="E84" s="3222"/>
      <c r="F84" s="3298">
        <v>115</v>
      </c>
      <c r="G84" s="3299">
        <v>13.8</v>
      </c>
      <c r="H84" s="3289"/>
      <c r="I84" s="3192"/>
      <c r="J84" s="3300">
        <v>15</v>
      </c>
      <c r="K84" s="3245">
        <v>1</v>
      </c>
      <c r="L84" s="3245">
        <v>0</v>
      </c>
      <c r="M84" s="3192"/>
      <c r="N84" s="3192"/>
      <c r="O84" s="3222"/>
      <c r="P84" s="3238"/>
      <c r="Q84" s="3268"/>
      <c r="R84" s="3247">
        <v>8</v>
      </c>
    </row>
    <row r="85" spans="1:18">
      <c r="A85" s="3247">
        <v>9</v>
      </c>
      <c r="B85" s="3192" t="s">
        <v>5646</v>
      </c>
      <c r="C85" s="3222"/>
      <c r="D85" s="3192" t="s">
        <v>5615</v>
      </c>
      <c r="E85" s="3222"/>
      <c r="F85" s="3298">
        <v>115</v>
      </c>
      <c r="G85" s="3299">
        <v>34.4</v>
      </c>
      <c r="H85" s="3289"/>
      <c r="I85" s="3192"/>
      <c r="J85" s="3300">
        <v>15</v>
      </c>
      <c r="K85" s="3245">
        <v>1</v>
      </c>
      <c r="L85" s="3245">
        <v>0</v>
      </c>
      <c r="M85" s="3192"/>
      <c r="N85" s="3192"/>
      <c r="O85" s="3222"/>
      <c r="P85" s="3238"/>
      <c r="Q85" s="3268"/>
      <c r="R85" s="3247">
        <v>9</v>
      </c>
    </row>
    <row r="86" spans="1:18">
      <c r="A86" s="3247">
        <v>10</v>
      </c>
      <c r="B86" s="3192" t="s">
        <v>5646</v>
      </c>
      <c r="C86" s="3222"/>
      <c r="D86" s="3192" t="s">
        <v>5615</v>
      </c>
      <c r="E86" s="3222"/>
      <c r="F86" s="3298">
        <v>115</v>
      </c>
      <c r="G86" s="3299">
        <v>34.5</v>
      </c>
      <c r="H86" s="3289"/>
      <c r="I86" s="3192"/>
      <c r="J86" s="3300">
        <v>30</v>
      </c>
      <c r="K86" s="3245">
        <v>1</v>
      </c>
      <c r="L86" s="3245">
        <v>0</v>
      </c>
      <c r="M86" s="3192"/>
      <c r="N86" s="3192"/>
      <c r="O86" s="3222"/>
      <c r="P86" s="3238"/>
      <c r="Q86" s="3268"/>
      <c r="R86" s="3247">
        <v>10</v>
      </c>
    </row>
    <row r="87" spans="1:18">
      <c r="A87" s="3247">
        <v>11</v>
      </c>
      <c r="B87" s="3192" t="s">
        <v>5646</v>
      </c>
      <c r="C87" s="3222"/>
      <c r="D87" s="3192" t="s">
        <v>5615</v>
      </c>
      <c r="E87" s="3222"/>
      <c r="F87" s="3298">
        <v>115</v>
      </c>
      <c r="G87" s="3299">
        <v>13.8</v>
      </c>
      <c r="H87" s="3289"/>
      <c r="I87" s="3192"/>
      <c r="J87" s="3300">
        <v>30</v>
      </c>
      <c r="K87" s="3245">
        <v>1</v>
      </c>
      <c r="L87" s="3245">
        <v>0</v>
      </c>
      <c r="M87" s="3192"/>
      <c r="N87" s="3192"/>
      <c r="O87" s="3222"/>
      <c r="P87" s="3238"/>
      <c r="Q87" s="3268"/>
      <c r="R87" s="3247">
        <v>11</v>
      </c>
    </row>
    <row r="88" spans="1:18">
      <c r="A88" s="3247">
        <v>12</v>
      </c>
      <c r="B88" s="3192" t="s">
        <v>5647</v>
      </c>
      <c r="C88" s="3222"/>
      <c r="D88" s="3192" t="s">
        <v>5617</v>
      </c>
      <c r="E88" s="3222"/>
      <c r="F88" s="3298">
        <v>34.5</v>
      </c>
      <c r="G88" s="3299">
        <v>13.8</v>
      </c>
      <c r="H88" s="3289"/>
      <c r="I88" s="3192"/>
      <c r="J88" s="3300">
        <v>10</v>
      </c>
      <c r="K88" s="3245">
        <v>1</v>
      </c>
      <c r="L88" s="3245">
        <v>0</v>
      </c>
      <c r="M88" s="3192"/>
      <c r="N88" s="3192"/>
      <c r="O88" s="3222"/>
      <c r="P88" s="3238"/>
      <c r="Q88" s="3268"/>
      <c r="R88" s="3247">
        <v>12</v>
      </c>
    </row>
    <row r="89" spans="1:18">
      <c r="A89" s="3247">
        <v>13</v>
      </c>
      <c r="B89" s="3192" t="s">
        <v>5648</v>
      </c>
      <c r="C89" s="3222"/>
      <c r="D89" s="3192" t="s">
        <v>5615</v>
      </c>
      <c r="E89" s="3222"/>
      <c r="F89" s="3298">
        <v>115</v>
      </c>
      <c r="G89" s="3299">
        <v>23</v>
      </c>
      <c r="H89" s="3289"/>
      <c r="I89" s="3192"/>
      <c r="J89" s="3300">
        <v>15</v>
      </c>
      <c r="K89" s="3245">
        <v>1</v>
      </c>
      <c r="L89" s="3245">
        <v>0</v>
      </c>
      <c r="M89" s="3192"/>
      <c r="N89" s="3192"/>
      <c r="O89" s="3222"/>
      <c r="P89" s="3238"/>
      <c r="Q89" s="3268"/>
      <c r="R89" s="3247">
        <v>13</v>
      </c>
    </row>
    <row r="90" spans="1:18">
      <c r="A90" s="3247">
        <v>14</v>
      </c>
      <c r="B90" s="3192" t="s">
        <v>5649</v>
      </c>
      <c r="C90" s="3222"/>
      <c r="D90" s="3192" t="s">
        <v>5617</v>
      </c>
      <c r="E90" s="3222"/>
      <c r="F90" s="3298">
        <v>46</v>
      </c>
      <c r="G90" s="3299">
        <v>4.8</v>
      </c>
      <c r="H90" s="3289"/>
      <c r="I90" s="3192"/>
      <c r="J90" s="3300">
        <v>2</v>
      </c>
      <c r="K90" s="3245">
        <v>1</v>
      </c>
      <c r="L90" s="3245">
        <v>0</v>
      </c>
      <c r="M90" s="3192"/>
      <c r="N90" s="3192"/>
      <c r="O90" s="3222"/>
      <c r="P90" s="3238"/>
      <c r="Q90" s="3268"/>
      <c r="R90" s="3247">
        <v>14</v>
      </c>
    </row>
    <row r="91" spans="1:18">
      <c r="A91" s="3247">
        <v>15</v>
      </c>
      <c r="B91" s="3192" t="s">
        <v>5650</v>
      </c>
      <c r="C91" s="3222"/>
      <c r="D91" s="3192" t="s">
        <v>5617</v>
      </c>
      <c r="E91" s="3222"/>
      <c r="F91" s="3298">
        <v>115</v>
      </c>
      <c r="G91" s="3299">
        <v>13.8</v>
      </c>
      <c r="H91" s="3289"/>
      <c r="I91" s="3192"/>
      <c r="J91" s="3300">
        <v>12</v>
      </c>
      <c r="K91" s="3245">
        <v>1</v>
      </c>
      <c r="L91" s="3245">
        <v>0</v>
      </c>
      <c r="M91" s="3192"/>
      <c r="N91" s="3192"/>
      <c r="O91" s="3222"/>
      <c r="P91" s="3238"/>
      <c r="Q91" s="3268"/>
      <c r="R91" s="3247">
        <v>15</v>
      </c>
    </row>
    <row r="92" spans="1:18">
      <c r="A92" s="3247">
        <v>16</v>
      </c>
      <c r="B92" s="3192" t="s">
        <v>5651</v>
      </c>
      <c r="C92" s="3222"/>
      <c r="D92" s="3192" t="s">
        <v>5617</v>
      </c>
      <c r="E92" s="3222"/>
      <c r="F92" s="3298">
        <v>34.4</v>
      </c>
      <c r="G92" s="3299">
        <v>13.8</v>
      </c>
      <c r="H92" s="3289"/>
      <c r="I92" s="3192"/>
      <c r="J92" s="3300">
        <v>10</v>
      </c>
      <c r="K92" s="3245">
        <v>1</v>
      </c>
      <c r="L92" s="3245">
        <v>0</v>
      </c>
      <c r="M92" s="3192"/>
      <c r="N92" s="3192"/>
      <c r="O92" s="3222"/>
      <c r="P92" s="3238"/>
      <c r="Q92" s="3268"/>
      <c r="R92" s="3247">
        <v>16</v>
      </c>
    </row>
    <row r="93" spans="1:18">
      <c r="A93" s="3235">
        <v>17</v>
      </c>
      <c r="B93" s="3192" t="s">
        <v>5652</v>
      </c>
      <c r="C93" s="3222"/>
      <c r="D93" s="3192" t="s">
        <v>5617</v>
      </c>
      <c r="E93" s="3222"/>
      <c r="F93" s="3298">
        <v>34.5</v>
      </c>
      <c r="G93" s="3299">
        <v>4.8</v>
      </c>
      <c r="H93" s="3289"/>
      <c r="I93" s="3192"/>
      <c r="J93" s="3289">
        <v>3</v>
      </c>
      <c r="K93" s="3245">
        <v>1</v>
      </c>
      <c r="L93" s="3245">
        <v>0</v>
      </c>
      <c r="M93" s="3192"/>
      <c r="N93" s="3192"/>
      <c r="O93" s="3222"/>
      <c r="P93" s="3238"/>
      <c r="Q93" s="3268"/>
      <c r="R93" s="3235">
        <v>17</v>
      </c>
    </row>
    <row r="94" spans="1:18">
      <c r="A94" s="3235">
        <v>18</v>
      </c>
      <c r="B94" s="3192" t="s">
        <v>5653</v>
      </c>
      <c r="C94" s="3222"/>
      <c r="D94" s="3192" t="s">
        <v>5615</v>
      </c>
      <c r="E94" s="3222"/>
      <c r="F94" s="3298">
        <v>115</v>
      </c>
      <c r="G94" s="3299">
        <v>46</v>
      </c>
      <c r="H94" s="3289"/>
      <c r="I94" s="3192"/>
      <c r="J94" s="3289">
        <v>40</v>
      </c>
      <c r="K94" s="3245">
        <v>5</v>
      </c>
      <c r="L94" s="3245">
        <v>0</v>
      </c>
      <c r="M94" s="3192"/>
      <c r="N94" s="3192"/>
      <c r="O94" s="3222"/>
      <c r="P94" s="3238"/>
      <c r="Q94" s="3268"/>
      <c r="R94" s="3235">
        <v>18</v>
      </c>
    </row>
    <row r="95" spans="1:18">
      <c r="A95" s="3235">
        <v>19</v>
      </c>
      <c r="B95" s="3192" t="s">
        <v>5653</v>
      </c>
      <c r="C95" s="3222"/>
      <c r="D95" s="3192" t="s">
        <v>5615</v>
      </c>
      <c r="E95" s="3222"/>
      <c r="F95" s="3298">
        <v>115</v>
      </c>
      <c r="G95" s="3299">
        <v>23</v>
      </c>
      <c r="H95" s="3289"/>
      <c r="I95" s="3192"/>
      <c r="J95" s="3289">
        <v>8</v>
      </c>
      <c r="K95" s="3245">
        <v>1</v>
      </c>
      <c r="L95" s="3245">
        <v>0</v>
      </c>
      <c r="M95" s="3192"/>
      <c r="N95" s="3192"/>
      <c r="O95" s="3222"/>
      <c r="P95" s="3238"/>
      <c r="Q95" s="3268"/>
      <c r="R95" s="3235">
        <v>19</v>
      </c>
    </row>
    <row r="96" spans="1:18">
      <c r="A96" s="3235">
        <v>20</v>
      </c>
      <c r="B96" s="3192" t="s">
        <v>5654</v>
      </c>
      <c r="C96" s="3222"/>
      <c r="D96" s="3192" t="s">
        <v>5617</v>
      </c>
      <c r="E96" s="3222"/>
      <c r="F96" s="3298">
        <v>110</v>
      </c>
      <c r="G96" s="3299">
        <v>13.8</v>
      </c>
      <c r="H96" s="3289"/>
      <c r="I96" s="3192"/>
      <c r="J96" s="3289">
        <v>7</v>
      </c>
      <c r="K96" s="3245">
        <v>1</v>
      </c>
      <c r="L96" s="3245">
        <v>0</v>
      </c>
      <c r="M96" s="3192"/>
      <c r="N96" s="3192"/>
      <c r="O96" s="3222"/>
      <c r="P96" s="3238"/>
      <c r="Q96" s="3268"/>
      <c r="R96" s="3235">
        <v>20</v>
      </c>
    </row>
    <row r="97" spans="1:18">
      <c r="A97" s="3235">
        <v>21</v>
      </c>
      <c r="B97" s="3192" t="s">
        <v>5655</v>
      </c>
      <c r="C97" s="3222"/>
      <c r="D97" s="3192" t="s">
        <v>5617</v>
      </c>
      <c r="E97" s="3222"/>
      <c r="F97" s="3298">
        <v>115</v>
      </c>
      <c r="G97" s="3299">
        <v>13.8</v>
      </c>
      <c r="H97" s="3289"/>
      <c r="I97" s="3192"/>
      <c r="J97" s="3289">
        <v>15</v>
      </c>
      <c r="K97" s="3245">
        <v>1</v>
      </c>
      <c r="L97" s="3245">
        <v>0</v>
      </c>
      <c r="M97" s="3192"/>
      <c r="N97" s="3192"/>
      <c r="O97" s="3222"/>
      <c r="P97" s="3238"/>
      <c r="Q97" s="3268"/>
      <c r="R97" s="3235">
        <v>21</v>
      </c>
    </row>
    <row r="98" spans="1:18">
      <c r="A98" s="3235">
        <v>22</v>
      </c>
      <c r="B98" s="3192" t="s">
        <v>5656</v>
      </c>
      <c r="C98" s="3222"/>
      <c r="D98" s="3192" t="s">
        <v>5617</v>
      </c>
      <c r="E98" s="3222"/>
      <c r="F98" s="3298">
        <v>34.5</v>
      </c>
      <c r="G98" s="3299">
        <v>4.8</v>
      </c>
      <c r="H98" s="3289"/>
      <c r="I98" s="3192"/>
      <c r="J98" s="3289">
        <v>6</v>
      </c>
      <c r="K98" s="3245">
        <v>3</v>
      </c>
      <c r="L98" s="3245">
        <v>0</v>
      </c>
      <c r="M98" s="3192"/>
      <c r="N98" s="3192"/>
      <c r="O98" s="3222"/>
      <c r="P98" s="3238"/>
      <c r="Q98" s="3268"/>
      <c r="R98" s="3235">
        <v>22</v>
      </c>
    </row>
    <row r="99" spans="1:18">
      <c r="A99" s="3235">
        <v>23</v>
      </c>
      <c r="B99" s="3192" t="s">
        <v>5657</v>
      </c>
      <c r="C99" s="3222"/>
      <c r="D99" s="3192" t="s">
        <v>5617</v>
      </c>
      <c r="E99" s="3222"/>
      <c r="F99" s="3298">
        <v>115</v>
      </c>
      <c r="G99" s="3299">
        <v>13.8</v>
      </c>
      <c r="H99" s="3289"/>
      <c r="I99" s="3192"/>
      <c r="J99" s="3289">
        <v>5</v>
      </c>
      <c r="K99" s="3245">
        <v>1</v>
      </c>
      <c r="L99" s="3245">
        <v>0</v>
      </c>
      <c r="M99" s="3192"/>
      <c r="N99" s="3192"/>
      <c r="O99" s="3222"/>
      <c r="P99" s="3238"/>
      <c r="Q99" s="3268"/>
      <c r="R99" s="3235">
        <v>23</v>
      </c>
    </row>
    <row r="100" spans="1:18">
      <c r="A100" s="3235">
        <v>24</v>
      </c>
      <c r="B100" s="3192" t="s">
        <v>5658</v>
      </c>
      <c r="C100" s="3222"/>
      <c r="D100" s="3192" t="s">
        <v>5617</v>
      </c>
      <c r="E100" s="3222"/>
      <c r="F100" s="3298">
        <v>34.5</v>
      </c>
      <c r="G100" s="3299">
        <v>4.8</v>
      </c>
      <c r="H100" s="3289"/>
      <c r="I100" s="3192"/>
      <c r="J100" s="3289">
        <v>4</v>
      </c>
      <c r="K100" s="3245">
        <v>1</v>
      </c>
      <c r="L100" s="3245">
        <v>0</v>
      </c>
      <c r="M100" s="3192"/>
      <c r="N100" s="3192"/>
      <c r="O100" s="3222"/>
      <c r="P100" s="3238"/>
      <c r="Q100" s="3268"/>
      <c r="R100" s="3235">
        <v>24</v>
      </c>
    </row>
    <row r="101" spans="1:18">
      <c r="A101" s="3235">
        <v>25</v>
      </c>
      <c r="B101" s="3192" t="s">
        <v>5659</v>
      </c>
      <c r="C101" s="3222"/>
      <c r="D101" s="3192" t="s">
        <v>5617</v>
      </c>
      <c r="E101" s="3222"/>
      <c r="F101" s="3298">
        <v>115</v>
      </c>
      <c r="G101" s="3299">
        <v>13.8</v>
      </c>
      <c r="H101" s="3289"/>
      <c r="I101" s="3192"/>
      <c r="J101" s="3289">
        <v>18</v>
      </c>
      <c r="K101" s="3245">
        <v>1</v>
      </c>
      <c r="L101" s="3245">
        <v>0</v>
      </c>
      <c r="M101" s="3192"/>
      <c r="N101" s="3192"/>
      <c r="O101" s="3222"/>
      <c r="P101" s="3238"/>
      <c r="Q101" s="3268"/>
      <c r="R101" s="3235">
        <v>25</v>
      </c>
    </row>
    <row r="102" spans="1:18">
      <c r="A102" s="3235">
        <v>26</v>
      </c>
      <c r="B102" s="3192" t="s">
        <v>5660</v>
      </c>
      <c r="C102" s="3222"/>
      <c r="D102" s="3192" t="s">
        <v>5617</v>
      </c>
      <c r="E102" s="3222"/>
      <c r="F102" s="3298">
        <v>113</v>
      </c>
      <c r="G102" s="3299">
        <v>13.8</v>
      </c>
      <c r="H102" s="3289"/>
      <c r="I102" s="3192"/>
      <c r="J102" s="3289">
        <v>13</v>
      </c>
      <c r="K102" s="3245">
        <v>1</v>
      </c>
      <c r="L102" s="3245">
        <v>0</v>
      </c>
      <c r="M102" s="3192"/>
      <c r="N102" s="3192"/>
      <c r="O102" s="3222"/>
      <c r="P102" s="3238"/>
      <c r="Q102" s="3268"/>
      <c r="R102" s="3235">
        <v>26</v>
      </c>
    </row>
    <row r="103" spans="1:18">
      <c r="A103" s="3235">
        <v>27</v>
      </c>
      <c r="B103" s="3192" t="s">
        <v>5661</v>
      </c>
      <c r="C103" s="3222"/>
      <c r="D103" s="3192" t="s">
        <v>5617</v>
      </c>
      <c r="E103" s="3222"/>
      <c r="F103" s="3298">
        <v>22</v>
      </c>
      <c r="G103" s="3299">
        <v>4.8</v>
      </c>
      <c r="H103" s="3289"/>
      <c r="I103" s="3192"/>
      <c r="J103" s="3289">
        <v>1</v>
      </c>
      <c r="K103" s="3245">
        <v>1</v>
      </c>
      <c r="L103" s="3245">
        <v>0</v>
      </c>
      <c r="M103" s="3192"/>
      <c r="N103" s="3192"/>
      <c r="O103" s="3222"/>
      <c r="P103" s="3238"/>
      <c r="Q103" s="3268"/>
      <c r="R103" s="3235">
        <v>27</v>
      </c>
    </row>
    <row r="104" spans="1:18">
      <c r="A104" s="3235">
        <v>28</v>
      </c>
      <c r="B104" s="3192" t="s">
        <v>5662</v>
      </c>
      <c r="C104" s="3222"/>
      <c r="D104" s="3192" t="s">
        <v>5617</v>
      </c>
      <c r="E104" s="3222"/>
      <c r="F104" s="3298">
        <v>69</v>
      </c>
      <c r="G104" s="3299">
        <v>13.8</v>
      </c>
      <c r="H104" s="3289"/>
      <c r="I104" s="3192"/>
      <c r="J104" s="3289">
        <v>10</v>
      </c>
      <c r="K104" s="3245">
        <v>1</v>
      </c>
      <c r="L104" s="3245">
        <v>0</v>
      </c>
      <c r="M104" s="3192"/>
      <c r="N104" s="3192"/>
      <c r="O104" s="3222"/>
      <c r="P104" s="3238"/>
      <c r="Q104" s="3268"/>
      <c r="R104" s="3235">
        <v>28</v>
      </c>
    </row>
    <row r="105" spans="1:18">
      <c r="A105" s="3235">
        <v>29</v>
      </c>
      <c r="B105" s="3192" t="s">
        <v>5663</v>
      </c>
      <c r="C105" s="3222"/>
      <c r="D105" s="3192" t="s">
        <v>5617</v>
      </c>
      <c r="E105" s="3222"/>
      <c r="F105" s="3298">
        <v>34.5</v>
      </c>
      <c r="G105" s="3299">
        <v>4.16</v>
      </c>
      <c r="H105" s="3289"/>
      <c r="I105" s="3192"/>
      <c r="J105" s="3289">
        <v>12</v>
      </c>
      <c r="K105" s="3245">
        <v>6</v>
      </c>
      <c r="L105" s="3245">
        <v>0</v>
      </c>
      <c r="M105" s="3192"/>
      <c r="N105" s="3192"/>
      <c r="O105" s="3222"/>
      <c r="P105" s="3238"/>
      <c r="Q105" s="3268"/>
      <c r="R105" s="3235">
        <v>29</v>
      </c>
    </row>
    <row r="106" spans="1:18">
      <c r="A106" s="3235">
        <v>30</v>
      </c>
      <c r="B106" s="3192" t="s">
        <v>5664</v>
      </c>
      <c r="C106" s="3222"/>
      <c r="D106" s="3192" t="s">
        <v>5615</v>
      </c>
      <c r="E106" s="3222"/>
      <c r="F106" s="3298">
        <v>115</v>
      </c>
      <c r="G106" s="3299">
        <v>34.5</v>
      </c>
      <c r="H106" s="3289"/>
      <c r="I106" s="3192"/>
      <c r="J106" s="3289">
        <v>20</v>
      </c>
      <c r="K106" s="3245">
        <v>1</v>
      </c>
      <c r="L106" s="3245">
        <v>0</v>
      </c>
      <c r="M106" s="3192"/>
      <c r="N106" s="3192"/>
      <c r="O106" s="3222"/>
      <c r="P106" s="3238"/>
      <c r="Q106" s="3268"/>
      <c r="R106" s="3235">
        <v>30</v>
      </c>
    </row>
    <row r="107" spans="1:18">
      <c r="A107" s="3235">
        <v>31</v>
      </c>
      <c r="B107" s="3192" t="s">
        <v>5665</v>
      </c>
      <c r="C107" s="3222"/>
      <c r="D107" s="3192" t="s">
        <v>5615</v>
      </c>
      <c r="E107" s="3222"/>
      <c r="F107" s="3298">
        <v>115</v>
      </c>
      <c r="G107" s="3299">
        <v>13.8</v>
      </c>
      <c r="H107" s="3289"/>
      <c r="I107" s="3192"/>
      <c r="J107" s="3289">
        <v>13</v>
      </c>
      <c r="K107" s="3245">
        <v>4</v>
      </c>
      <c r="L107" s="3245">
        <v>0</v>
      </c>
      <c r="M107" s="3192"/>
      <c r="N107" s="3192"/>
      <c r="O107" s="3222"/>
      <c r="P107" s="3238"/>
      <c r="Q107" s="3268"/>
      <c r="R107" s="3235">
        <v>31</v>
      </c>
    </row>
    <row r="108" spans="1:18">
      <c r="A108" s="3235">
        <v>32</v>
      </c>
      <c r="B108" s="3192" t="s">
        <v>5665</v>
      </c>
      <c r="C108" s="3222"/>
      <c r="D108" s="3192" t="s">
        <v>5615</v>
      </c>
      <c r="E108" s="3222"/>
      <c r="F108" s="3298">
        <v>115</v>
      </c>
      <c r="G108" s="3299">
        <v>34.5</v>
      </c>
      <c r="H108" s="3289"/>
      <c r="I108" s="3192"/>
      <c r="J108" s="3289">
        <v>15</v>
      </c>
      <c r="K108" s="3245">
        <v>1</v>
      </c>
      <c r="L108" s="3245">
        <v>0</v>
      </c>
      <c r="M108" s="3192"/>
      <c r="N108" s="3192"/>
      <c r="O108" s="3222"/>
      <c r="P108" s="3238"/>
      <c r="Q108" s="3268"/>
      <c r="R108" s="3235">
        <v>32</v>
      </c>
    </row>
    <row r="109" spans="1:18">
      <c r="A109" s="3235">
        <v>33</v>
      </c>
      <c r="B109" s="3192" t="s">
        <v>5665</v>
      </c>
      <c r="C109" s="3222"/>
      <c r="D109" s="3192" t="s">
        <v>5615</v>
      </c>
      <c r="E109" s="3222"/>
      <c r="F109" s="3298">
        <v>115</v>
      </c>
      <c r="G109" s="3299">
        <v>34.5</v>
      </c>
      <c r="H109" s="3289"/>
      <c r="I109" s="3192"/>
      <c r="J109" s="3289">
        <v>15</v>
      </c>
      <c r="K109" s="3245">
        <v>1</v>
      </c>
      <c r="L109" s="3245">
        <v>0</v>
      </c>
      <c r="M109" s="3192"/>
      <c r="N109" s="3192"/>
      <c r="O109" s="3222"/>
      <c r="P109" s="3238"/>
      <c r="Q109" s="3268"/>
      <c r="R109" s="3235">
        <v>33</v>
      </c>
    </row>
    <row r="110" spans="1:18">
      <c r="A110" s="3235">
        <v>34</v>
      </c>
      <c r="B110" s="3192" t="s">
        <v>5665</v>
      </c>
      <c r="C110" s="3222"/>
      <c r="D110" s="3192" t="s">
        <v>5615</v>
      </c>
      <c r="E110" s="3222"/>
      <c r="F110" s="3298">
        <v>115</v>
      </c>
      <c r="G110" s="3299">
        <v>13.8</v>
      </c>
      <c r="H110" s="3289"/>
      <c r="I110" s="3192"/>
      <c r="J110" s="3289">
        <v>15</v>
      </c>
      <c r="K110" s="3245">
        <v>1</v>
      </c>
      <c r="L110" s="3245">
        <v>0</v>
      </c>
      <c r="M110" s="3192"/>
      <c r="N110" s="3192"/>
      <c r="O110" s="3222"/>
      <c r="P110" s="3238"/>
      <c r="Q110" s="3268"/>
      <c r="R110" s="3235">
        <v>34</v>
      </c>
    </row>
    <row r="111" spans="1:18">
      <c r="A111" s="3235">
        <v>35</v>
      </c>
      <c r="B111" s="3192" t="s">
        <v>5666</v>
      </c>
      <c r="C111" s="3222"/>
      <c r="D111" s="3192" t="s">
        <v>5617</v>
      </c>
      <c r="E111" s="3222"/>
      <c r="F111" s="3298">
        <v>115</v>
      </c>
      <c r="G111" s="3299">
        <v>34.5</v>
      </c>
      <c r="H111" s="3289"/>
      <c r="I111" s="3192"/>
      <c r="J111" s="3289">
        <v>30</v>
      </c>
      <c r="K111" s="3245">
        <v>1</v>
      </c>
      <c r="L111" s="3245">
        <v>0</v>
      </c>
      <c r="M111" s="3192"/>
      <c r="N111" s="3192"/>
      <c r="O111" s="3222"/>
      <c r="P111" s="3238"/>
      <c r="Q111" s="3268"/>
      <c r="R111" s="3235">
        <v>35</v>
      </c>
    </row>
    <row r="112" spans="1:18">
      <c r="A112" s="3235">
        <v>37</v>
      </c>
      <c r="B112" s="3192" t="s">
        <v>5666</v>
      </c>
      <c r="C112" s="3222"/>
      <c r="D112" s="3192" t="s">
        <v>5617</v>
      </c>
      <c r="E112" s="3222"/>
      <c r="F112" s="3298">
        <v>115</v>
      </c>
      <c r="G112" s="3299">
        <v>13.8</v>
      </c>
      <c r="H112" s="3289"/>
      <c r="I112" s="3192"/>
      <c r="J112" s="3289">
        <v>20</v>
      </c>
      <c r="K112" s="3245">
        <v>1</v>
      </c>
      <c r="L112" s="3245">
        <v>0</v>
      </c>
      <c r="M112" s="3192"/>
      <c r="N112" s="3192"/>
      <c r="O112" s="3222"/>
      <c r="P112" s="3238"/>
      <c r="Q112" s="3268"/>
      <c r="R112" s="3235">
        <v>37</v>
      </c>
    </row>
    <row r="113" spans="1:18">
      <c r="A113" s="3235">
        <v>38</v>
      </c>
      <c r="B113" s="3192" t="s">
        <v>5666</v>
      </c>
      <c r="C113" s="3222"/>
      <c r="D113" s="3192" t="s">
        <v>5617</v>
      </c>
      <c r="E113" s="3222"/>
      <c r="F113" s="3298">
        <v>115</v>
      </c>
      <c r="G113" s="3299">
        <v>13.8</v>
      </c>
      <c r="H113" s="3289"/>
      <c r="I113" s="3192"/>
      <c r="J113" s="3289">
        <v>20</v>
      </c>
      <c r="K113" s="3245">
        <v>1</v>
      </c>
      <c r="L113" s="3245">
        <v>0</v>
      </c>
      <c r="M113" s="3192"/>
      <c r="N113" s="3192"/>
      <c r="O113" s="3222"/>
      <c r="P113" s="3238"/>
      <c r="Q113" s="3268"/>
      <c r="R113" s="3235">
        <v>38</v>
      </c>
    </row>
    <row r="114" spans="1:18">
      <c r="A114" s="3235">
        <v>39</v>
      </c>
      <c r="B114" s="3192" t="s">
        <v>5667</v>
      </c>
      <c r="C114" s="3222"/>
      <c r="D114" s="3192" t="s">
        <v>5615</v>
      </c>
      <c r="E114" s="3222"/>
      <c r="F114" s="3298">
        <v>115</v>
      </c>
      <c r="G114" s="3299">
        <v>34.5</v>
      </c>
      <c r="H114" s="3289"/>
      <c r="I114" s="3192"/>
      <c r="J114" s="3289">
        <v>15</v>
      </c>
      <c r="K114" s="3245">
        <v>4</v>
      </c>
      <c r="L114" s="3245">
        <v>0</v>
      </c>
      <c r="M114" s="3192"/>
      <c r="N114" s="3192"/>
      <c r="O114" s="3222"/>
      <c r="P114" s="3238"/>
      <c r="Q114" s="3268"/>
      <c r="R114" s="3235">
        <v>39</v>
      </c>
    </row>
    <row r="115" spans="1:18">
      <c r="A115" s="3235">
        <v>40</v>
      </c>
      <c r="B115" s="3192" t="s">
        <v>5668</v>
      </c>
      <c r="C115" s="3222"/>
      <c r="D115" s="3192" t="s">
        <v>5617</v>
      </c>
      <c r="E115" s="3222"/>
      <c r="F115" s="3298">
        <v>34.4</v>
      </c>
      <c r="G115" s="3299">
        <v>13.8</v>
      </c>
      <c r="H115" s="3289"/>
      <c r="I115" s="3192"/>
      <c r="J115" s="3289">
        <v>7</v>
      </c>
      <c r="K115" s="3245">
        <v>1</v>
      </c>
      <c r="L115" s="3245">
        <v>0</v>
      </c>
      <c r="M115" s="3192"/>
      <c r="N115" s="3192"/>
      <c r="O115" s="3222"/>
      <c r="P115" s="3238"/>
      <c r="Q115" s="3268"/>
      <c r="R115" s="3235">
        <v>40</v>
      </c>
    </row>
    <row r="116" spans="1:18">
      <c r="A116" s="3235">
        <v>41</v>
      </c>
      <c r="B116" s="3192" t="s">
        <v>5669</v>
      </c>
      <c r="C116" s="3222"/>
      <c r="D116" s="3192" t="s">
        <v>5617</v>
      </c>
      <c r="E116" s="3222"/>
      <c r="F116" s="3298">
        <v>113</v>
      </c>
      <c r="G116" s="3299">
        <v>13.8</v>
      </c>
      <c r="H116" s="3289"/>
      <c r="I116" s="3192"/>
      <c r="J116" s="3289">
        <v>7</v>
      </c>
      <c r="K116" s="3245">
        <v>1</v>
      </c>
      <c r="L116" s="3245">
        <v>0</v>
      </c>
      <c r="M116" s="3192"/>
      <c r="N116" s="3192"/>
      <c r="O116" s="3222"/>
      <c r="P116" s="3238"/>
      <c r="Q116" s="3268"/>
      <c r="R116" s="3235">
        <v>41</v>
      </c>
    </row>
    <row r="117" spans="1:18">
      <c r="A117" s="3235">
        <v>42</v>
      </c>
      <c r="B117" s="3192" t="s">
        <v>5670</v>
      </c>
      <c r="C117" s="3222"/>
      <c r="D117" s="3192" t="s">
        <v>5617</v>
      </c>
      <c r="E117" s="3222"/>
      <c r="F117" s="3298">
        <v>34.5</v>
      </c>
      <c r="G117" s="3299">
        <v>4.8</v>
      </c>
      <c r="H117" s="3289"/>
      <c r="I117" s="3192"/>
      <c r="J117" s="3289">
        <v>5</v>
      </c>
      <c r="K117" s="3245">
        <v>1</v>
      </c>
      <c r="L117" s="3245">
        <v>0</v>
      </c>
      <c r="M117" s="3192"/>
      <c r="N117" s="3192"/>
      <c r="O117" s="3222"/>
      <c r="P117" s="3238"/>
      <c r="Q117" s="3268"/>
      <c r="R117" s="3235">
        <v>42</v>
      </c>
    </row>
    <row r="118" spans="1:18">
      <c r="A118" s="3235">
        <v>43</v>
      </c>
      <c r="B118" s="3192" t="s">
        <v>5671</v>
      </c>
      <c r="C118" s="3222"/>
      <c r="D118" s="3192" t="s">
        <v>5617</v>
      </c>
      <c r="E118" s="3222"/>
      <c r="F118" s="3298">
        <v>115</v>
      </c>
      <c r="G118" s="3299">
        <v>13.8</v>
      </c>
      <c r="H118" s="3289"/>
      <c r="I118" s="3192"/>
      <c r="J118" s="3289">
        <v>12</v>
      </c>
      <c r="K118" s="3245">
        <v>1</v>
      </c>
      <c r="L118" s="3245">
        <v>0</v>
      </c>
      <c r="M118" s="3192"/>
      <c r="N118" s="3192"/>
      <c r="O118" s="3222"/>
      <c r="P118" s="3238"/>
      <c r="Q118" s="3268"/>
      <c r="R118" s="3235">
        <v>43</v>
      </c>
    </row>
    <row r="119" spans="1:18">
      <c r="A119" s="3235">
        <v>44</v>
      </c>
      <c r="B119" s="3192" t="s">
        <v>5672</v>
      </c>
      <c r="C119" s="3222"/>
      <c r="D119" s="3192" t="s">
        <v>5617</v>
      </c>
      <c r="E119" s="3222"/>
      <c r="F119" s="3298">
        <v>115</v>
      </c>
      <c r="G119" s="3299">
        <v>13.8</v>
      </c>
      <c r="H119" s="3289"/>
      <c r="I119" s="3192"/>
      <c r="J119" s="3289">
        <v>22</v>
      </c>
      <c r="K119" s="3245">
        <v>1</v>
      </c>
      <c r="L119" s="3245">
        <v>0</v>
      </c>
      <c r="M119" s="3192"/>
      <c r="N119" s="3192"/>
      <c r="O119" s="3222"/>
      <c r="P119" s="3238"/>
      <c r="Q119" s="3268"/>
      <c r="R119" s="3235">
        <v>44</v>
      </c>
    </row>
    <row r="120" spans="1:18">
      <c r="A120" s="3235">
        <v>45</v>
      </c>
      <c r="B120" s="3192" t="s">
        <v>5673</v>
      </c>
      <c r="C120" s="3222"/>
      <c r="D120" s="3192" t="s">
        <v>5617</v>
      </c>
      <c r="E120" s="3222"/>
      <c r="F120" s="3298">
        <v>34.5</v>
      </c>
      <c r="G120" s="3299">
        <v>4.8</v>
      </c>
      <c r="H120" s="3289"/>
      <c r="I120" s="3192"/>
      <c r="J120" s="3289">
        <v>2</v>
      </c>
      <c r="K120" s="3245">
        <v>1</v>
      </c>
      <c r="L120" s="3245">
        <v>0</v>
      </c>
      <c r="M120" s="3192"/>
      <c r="N120" s="3192"/>
      <c r="O120" s="3222"/>
      <c r="P120" s="3238"/>
      <c r="Q120" s="3268"/>
      <c r="R120" s="3235">
        <v>45</v>
      </c>
    </row>
    <row r="121" spans="1:18">
      <c r="A121" s="3235">
        <v>46</v>
      </c>
      <c r="B121" s="3192" t="s">
        <v>5674</v>
      </c>
      <c r="C121" s="3222"/>
      <c r="D121" s="3192" t="s">
        <v>5617</v>
      </c>
      <c r="E121" s="3222"/>
      <c r="F121" s="3298">
        <v>115</v>
      </c>
      <c r="G121" s="3299">
        <v>13.8</v>
      </c>
      <c r="H121" s="3289"/>
      <c r="I121" s="3192"/>
      <c r="J121" s="3289">
        <v>12</v>
      </c>
      <c r="K121" s="3245">
        <v>1</v>
      </c>
      <c r="L121" s="3245">
        <v>0</v>
      </c>
      <c r="M121" s="3192"/>
      <c r="N121" s="3192"/>
      <c r="O121" s="3222"/>
      <c r="P121" s="3238"/>
      <c r="Q121" s="3268"/>
      <c r="R121" s="3235">
        <v>46</v>
      </c>
    </row>
    <row r="122" spans="1:18">
      <c r="A122" s="3235">
        <v>47</v>
      </c>
      <c r="B122" s="3192" t="s">
        <v>5675</v>
      </c>
      <c r="C122" s="3222"/>
      <c r="D122" s="3192" t="s">
        <v>5617</v>
      </c>
      <c r="E122" s="3222"/>
      <c r="F122" s="3298">
        <v>113</v>
      </c>
      <c r="G122" s="3299">
        <v>13.8</v>
      </c>
      <c r="H122" s="3289"/>
      <c r="I122" s="3192"/>
      <c r="J122" s="3289">
        <v>12</v>
      </c>
      <c r="K122" s="3245">
        <v>1</v>
      </c>
      <c r="L122" s="3245">
        <v>0</v>
      </c>
      <c r="M122" s="3192"/>
      <c r="N122" s="3192"/>
      <c r="O122" s="3222"/>
      <c r="P122" s="3238"/>
      <c r="Q122" s="3268"/>
      <c r="R122" s="3235">
        <v>47</v>
      </c>
    </row>
    <row r="123" spans="1:18">
      <c r="A123" s="3235">
        <v>48</v>
      </c>
      <c r="B123" s="3192" t="s">
        <v>5676</v>
      </c>
      <c r="C123" s="3222"/>
      <c r="D123" s="3192" t="s">
        <v>5617</v>
      </c>
      <c r="E123" s="3222"/>
      <c r="F123" s="3298">
        <v>34.5</v>
      </c>
      <c r="G123" s="3299">
        <v>13.8</v>
      </c>
      <c r="H123" s="3289"/>
      <c r="I123" s="3192"/>
      <c r="J123" s="3289">
        <v>5</v>
      </c>
      <c r="K123" s="3245">
        <v>1</v>
      </c>
      <c r="L123" s="3245">
        <v>0</v>
      </c>
      <c r="M123" s="3192"/>
      <c r="N123" s="3192"/>
      <c r="O123" s="3222"/>
      <c r="P123" s="3238"/>
      <c r="Q123" s="3268"/>
      <c r="R123" s="3235">
        <v>48</v>
      </c>
    </row>
    <row r="124" spans="1:18">
      <c r="A124" s="3235">
        <v>49</v>
      </c>
      <c r="B124" s="3192" t="s">
        <v>5676</v>
      </c>
      <c r="C124" s="3222"/>
      <c r="D124" s="3192" t="s">
        <v>5617</v>
      </c>
      <c r="E124" s="3222"/>
      <c r="F124" s="3298">
        <v>34.4</v>
      </c>
      <c r="G124" s="3299">
        <v>13.2</v>
      </c>
      <c r="H124" s="3289"/>
      <c r="I124" s="3192"/>
      <c r="J124" s="3289">
        <v>4</v>
      </c>
      <c r="K124" s="3245">
        <v>1</v>
      </c>
      <c r="L124" s="3245">
        <v>0</v>
      </c>
      <c r="M124" s="3192"/>
      <c r="N124" s="3192"/>
      <c r="O124" s="3222"/>
      <c r="P124" s="3238"/>
      <c r="Q124" s="3268"/>
      <c r="R124" s="3235">
        <v>49</v>
      </c>
    </row>
    <row r="125" spans="1:18">
      <c r="A125" s="3235">
        <v>50</v>
      </c>
      <c r="B125" s="3192" t="s">
        <v>5677</v>
      </c>
      <c r="C125" s="3222"/>
      <c r="D125" s="3192" t="s">
        <v>5617</v>
      </c>
      <c r="E125" s="3222"/>
      <c r="F125" s="3298">
        <v>34.5</v>
      </c>
      <c r="G125" s="3299">
        <v>4.8</v>
      </c>
      <c r="H125" s="3289"/>
      <c r="I125" s="3192"/>
      <c r="J125" s="3289">
        <v>1</v>
      </c>
      <c r="K125" s="3245">
        <v>1</v>
      </c>
      <c r="L125" s="3245">
        <v>0</v>
      </c>
      <c r="M125" s="3192"/>
      <c r="N125" s="3192"/>
      <c r="O125" s="3222"/>
      <c r="P125" s="3238"/>
      <c r="Q125" s="3268"/>
      <c r="R125" s="3235">
        <v>50</v>
      </c>
    </row>
    <row r="126" spans="1:18">
      <c r="A126" s="3235">
        <v>51</v>
      </c>
      <c r="B126" s="3192" t="s">
        <v>5677</v>
      </c>
      <c r="C126" s="3222"/>
      <c r="D126" s="3192" t="s">
        <v>5617</v>
      </c>
      <c r="E126" s="3222"/>
      <c r="F126" s="3298">
        <v>34.5</v>
      </c>
      <c r="G126" s="3299">
        <v>4.8</v>
      </c>
      <c r="H126" s="3289"/>
      <c r="I126" s="3192"/>
      <c r="J126" s="3289">
        <v>1</v>
      </c>
      <c r="K126" s="3245">
        <v>1</v>
      </c>
      <c r="L126" s="3245">
        <v>0</v>
      </c>
      <c r="M126" s="3192"/>
      <c r="N126" s="3192"/>
      <c r="O126" s="3222"/>
      <c r="P126" s="3238"/>
      <c r="Q126" s="3268"/>
      <c r="R126" s="3235">
        <v>51</v>
      </c>
    </row>
    <row r="127" spans="1:18">
      <c r="A127" s="3235">
        <v>52</v>
      </c>
      <c r="B127" s="3192" t="s">
        <v>5678</v>
      </c>
      <c r="C127" s="3222"/>
      <c r="D127" s="3192" t="s">
        <v>5617</v>
      </c>
      <c r="E127" s="3222"/>
      <c r="F127" s="3298">
        <v>34.5</v>
      </c>
      <c r="G127" s="3299">
        <v>4.16</v>
      </c>
      <c r="H127" s="3289"/>
      <c r="I127" s="3192"/>
      <c r="J127" s="3289">
        <v>1</v>
      </c>
      <c r="K127" s="3245">
        <v>1</v>
      </c>
      <c r="L127" s="3245">
        <v>0</v>
      </c>
      <c r="M127" s="3192"/>
      <c r="N127" s="3192"/>
      <c r="O127" s="3222"/>
      <c r="P127" s="3238"/>
      <c r="Q127" s="3268"/>
      <c r="R127" s="3235">
        <v>52</v>
      </c>
    </row>
    <row r="128" spans="1:18">
      <c r="A128" s="3235">
        <v>53</v>
      </c>
      <c r="B128" s="3192" t="s">
        <v>5678</v>
      </c>
      <c r="C128" s="3222"/>
      <c r="D128" s="3192" t="s">
        <v>5617</v>
      </c>
      <c r="E128" s="3222"/>
      <c r="F128" s="3298">
        <v>34.5</v>
      </c>
      <c r="G128" s="3299">
        <v>4.16</v>
      </c>
      <c r="H128" s="3289"/>
      <c r="I128" s="3192"/>
      <c r="J128" s="3289">
        <v>1</v>
      </c>
      <c r="K128" s="3245">
        <v>1</v>
      </c>
      <c r="L128" s="3245">
        <v>0</v>
      </c>
      <c r="M128" s="3192"/>
      <c r="N128" s="3192"/>
      <c r="O128" s="3222"/>
      <c r="P128" s="3238"/>
      <c r="Q128" s="3268"/>
      <c r="R128" s="3235">
        <v>53</v>
      </c>
    </row>
    <row r="129" spans="1:18">
      <c r="A129" s="3235">
        <v>54</v>
      </c>
      <c r="B129" s="3192" t="s">
        <v>5678</v>
      </c>
      <c r="C129" s="3222"/>
      <c r="D129" s="3192" t="s">
        <v>5617</v>
      </c>
      <c r="E129" s="3222"/>
      <c r="F129" s="3298">
        <v>34.5</v>
      </c>
      <c r="G129" s="3299">
        <v>4.16</v>
      </c>
      <c r="H129" s="3289"/>
      <c r="I129" s="3192"/>
      <c r="J129" s="3289">
        <v>1</v>
      </c>
      <c r="K129" s="3245">
        <v>1</v>
      </c>
      <c r="L129" s="3245">
        <v>0</v>
      </c>
      <c r="M129" s="3192"/>
      <c r="N129" s="3192"/>
      <c r="O129" s="3222"/>
      <c r="P129" s="3238"/>
      <c r="Q129" s="3268"/>
      <c r="R129" s="3235">
        <v>54</v>
      </c>
    </row>
    <row r="130" spans="1:18">
      <c r="A130" s="3235">
        <v>55</v>
      </c>
      <c r="B130" s="3192" t="s">
        <v>5679</v>
      </c>
      <c r="C130" s="3222"/>
      <c r="D130" s="3192" t="s">
        <v>5617</v>
      </c>
      <c r="E130" s="3222"/>
      <c r="F130" s="3298">
        <v>34.5</v>
      </c>
      <c r="G130" s="3299">
        <v>0.28000000000000003</v>
      </c>
      <c r="H130" s="3289"/>
      <c r="I130" s="3192"/>
      <c r="J130" s="3289">
        <v>2</v>
      </c>
      <c r="K130" s="3245">
        <v>1</v>
      </c>
      <c r="L130" s="3245">
        <v>0</v>
      </c>
      <c r="M130" s="3192"/>
      <c r="N130" s="3192"/>
      <c r="O130" s="3222"/>
      <c r="P130" s="3238"/>
      <c r="Q130" s="3268"/>
      <c r="R130" s="3235">
        <v>55</v>
      </c>
    </row>
    <row r="131" spans="1:18">
      <c r="A131" s="3235">
        <v>56</v>
      </c>
      <c r="B131" s="3192" t="s">
        <v>5680</v>
      </c>
      <c r="C131" s="3222"/>
      <c r="D131" s="3192" t="s">
        <v>5617</v>
      </c>
      <c r="E131" s="3222"/>
      <c r="F131" s="3298">
        <v>34.5</v>
      </c>
      <c r="G131" s="3299">
        <v>2.4</v>
      </c>
      <c r="H131" s="3289"/>
      <c r="I131" s="3192"/>
      <c r="J131" s="3289">
        <v>1</v>
      </c>
      <c r="K131" s="3245">
        <v>1</v>
      </c>
      <c r="L131" s="3245">
        <v>0</v>
      </c>
      <c r="M131" s="3192"/>
      <c r="N131" s="3192"/>
      <c r="O131" s="3222"/>
      <c r="P131" s="3238"/>
      <c r="Q131" s="3268"/>
      <c r="R131" s="3235">
        <v>56</v>
      </c>
    </row>
    <row r="132" spans="1:18">
      <c r="A132" s="3235">
        <v>57</v>
      </c>
      <c r="B132" s="3192" t="s">
        <v>5680</v>
      </c>
      <c r="C132" s="3222"/>
      <c r="D132" s="3192" t="s">
        <v>5617</v>
      </c>
      <c r="E132" s="3222"/>
      <c r="F132" s="3298">
        <v>34.5</v>
      </c>
      <c r="G132" s="3299">
        <v>2.4</v>
      </c>
      <c r="H132" s="3289"/>
      <c r="I132" s="3192"/>
      <c r="J132" s="3289">
        <v>1</v>
      </c>
      <c r="K132" s="3245">
        <v>1</v>
      </c>
      <c r="L132" s="3245">
        <v>0</v>
      </c>
      <c r="M132" s="3192"/>
      <c r="N132" s="3192"/>
      <c r="O132" s="3222"/>
      <c r="P132" s="3238"/>
      <c r="Q132" s="3268"/>
      <c r="R132" s="3235">
        <v>57</v>
      </c>
    </row>
    <row r="133" spans="1:18">
      <c r="A133" s="3235">
        <v>58</v>
      </c>
      <c r="B133" s="3192" t="s">
        <v>5680</v>
      </c>
      <c r="C133" s="3222"/>
      <c r="D133" s="3192" t="s">
        <v>5617</v>
      </c>
      <c r="E133" s="3222"/>
      <c r="F133" s="3298">
        <v>34.5</v>
      </c>
      <c r="G133" s="3299">
        <v>2.4</v>
      </c>
      <c r="H133" s="3289"/>
      <c r="I133" s="3192"/>
      <c r="J133" s="3289">
        <v>1</v>
      </c>
      <c r="K133" s="3245">
        <v>1</v>
      </c>
      <c r="L133" s="3245">
        <v>0</v>
      </c>
      <c r="M133" s="3192"/>
      <c r="N133" s="3192"/>
      <c r="O133" s="3222"/>
      <c r="P133" s="3238"/>
      <c r="Q133" s="3268"/>
      <c r="R133" s="3235">
        <v>58</v>
      </c>
    </row>
    <row r="134" spans="1:18" ht="15.75" thickBot="1">
      <c r="A134" s="3203">
        <v>59</v>
      </c>
      <c r="B134" s="3201" t="s">
        <v>5681</v>
      </c>
      <c r="C134" s="3204"/>
      <c r="D134" s="3201" t="s">
        <v>5617</v>
      </c>
      <c r="E134" s="3204"/>
      <c r="F134" s="3301">
        <v>23</v>
      </c>
      <c r="G134" s="3302">
        <v>4.8</v>
      </c>
      <c r="H134" s="3293"/>
      <c r="I134" s="3192"/>
      <c r="J134" s="3293">
        <v>3</v>
      </c>
      <c r="K134" s="3303">
        <v>1</v>
      </c>
      <c r="L134" s="3303">
        <v>0</v>
      </c>
      <c r="M134" s="3201"/>
      <c r="N134" s="3201"/>
      <c r="O134" s="3204"/>
      <c r="P134" s="3249"/>
      <c r="Q134" s="3251"/>
      <c r="R134" s="3203">
        <v>59</v>
      </c>
    </row>
    <row r="136" spans="1:18">
      <c r="A136" s="3223" t="s">
        <v>3206</v>
      </c>
      <c r="B136" s="3223"/>
      <c r="C136" s="3223"/>
      <c r="D136" s="3223"/>
      <c r="E136" s="3223"/>
      <c r="F136" s="3223"/>
      <c r="G136" s="3223"/>
      <c r="H136" s="3223"/>
      <c r="I136" s="3192"/>
      <c r="J136" s="3223" t="s">
        <v>3207</v>
      </c>
      <c r="K136" s="3223"/>
      <c r="L136" s="3223"/>
      <c r="M136" s="3223"/>
      <c r="N136" s="3223"/>
      <c r="O136" s="3223"/>
      <c r="P136" s="3223"/>
      <c r="Q136" s="3223"/>
      <c r="R136" s="3223"/>
    </row>
    <row r="138" spans="1:18" ht="15.75" thickBot="1">
      <c r="A138" s="3113" t="s">
        <v>4700</v>
      </c>
      <c r="B138" s="3201"/>
      <c r="C138" s="3201"/>
      <c r="D138" s="3201"/>
      <c r="E138" s="3201"/>
      <c r="F138" s="3201" t="str">
        <f>'Data Sheet'!$C$40</f>
        <v>April 12, 2018</v>
      </c>
      <c r="G138" s="3201" t="str">
        <f>'Data Sheet'!$C$38</f>
        <v>December 31, 2017</v>
      </c>
      <c r="H138" s="3304"/>
      <c r="I138" s="3192"/>
      <c r="J138" s="3113" t="s">
        <v>4700</v>
      </c>
      <c r="K138" s="3201"/>
      <c r="L138" s="3201"/>
      <c r="M138" s="3201"/>
      <c r="N138" s="3201"/>
      <c r="O138" s="3201"/>
      <c r="P138" s="3201" t="str">
        <f>'Data Sheet'!$C$40</f>
        <v>April 12, 2018</v>
      </c>
      <c r="Q138" s="3201" t="str">
        <f>'Data Sheet'!$C$38</f>
        <v>December 31, 2017</v>
      </c>
      <c r="R138" s="3201"/>
    </row>
    <row r="139" spans="1:18" ht="16.5" thickBot="1">
      <c r="A139" s="3264" t="s">
        <v>3398</v>
      </c>
      <c r="B139" s="3207"/>
      <c r="C139" s="3207"/>
      <c r="D139" s="3208"/>
      <c r="E139" s="3208"/>
      <c r="F139" s="3209"/>
      <c r="G139" s="3209"/>
      <c r="H139" s="3205"/>
      <c r="I139" s="3192"/>
      <c r="J139" s="3264" t="s">
        <v>3398</v>
      </c>
      <c r="K139" s="3207"/>
      <c r="L139" s="3207"/>
      <c r="M139" s="3208"/>
      <c r="N139" s="3208"/>
      <c r="O139" s="3208"/>
      <c r="P139" s="3209"/>
      <c r="Q139" s="3209"/>
      <c r="R139" s="3205"/>
    </row>
    <row r="140" spans="1:18">
      <c r="A140" s="3221"/>
      <c r="B140" s="3192"/>
      <c r="C140" s="3222"/>
      <c r="D140" s="3234"/>
      <c r="E140" s="3195"/>
      <c r="F140" s="3223"/>
      <c r="G140" s="3223"/>
      <c r="H140" s="3193"/>
      <c r="I140" s="3192"/>
      <c r="J140" s="3221"/>
      <c r="K140" s="3222"/>
      <c r="L140" s="3222"/>
      <c r="M140" s="3223" t="s">
        <v>3184</v>
      </c>
      <c r="N140" s="3223"/>
      <c r="O140" s="3223"/>
      <c r="P140" s="3223"/>
      <c r="Q140" s="3199"/>
      <c r="R140" s="3189"/>
    </row>
    <row r="141" spans="1:18" ht="15.75" thickBot="1">
      <c r="A141" s="3227"/>
      <c r="B141" s="3234"/>
      <c r="C141" s="3195"/>
      <c r="D141" s="3234"/>
      <c r="E141" s="3195"/>
      <c r="F141" s="3208" t="s">
        <v>3185</v>
      </c>
      <c r="G141" s="3208"/>
      <c r="H141" s="3205"/>
      <c r="I141" s="3192"/>
      <c r="J141" s="3227" t="s">
        <v>3186</v>
      </c>
      <c r="K141" s="3195" t="s">
        <v>3187</v>
      </c>
      <c r="L141" s="3195" t="s">
        <v>3187</v>
      </c>
      <c r="M141" s="3208" t="s">
        <v>3188</v>
      </c>
      <c r="N141" s="3208"/>
      <c r="O141" s="3208"/>
      <c r="P141" s="3208"/>
      <c r="Q141" s="3205"/>
      <c r="R141" s="3195"/>
    </row>
    <row r="142" spans="1:18">
      <c r="A142" s="3227"/>
      <c r="B142" s="3234"/>
      <c r="C142" s="3195"/>
      <c r="D142" s="3234"/>
      <c r="E142" s="3195"/>
      <c r="F142" s="3195"/>
      <c r="G142" s="3199"/>
      <c r="H142" s="3195"/>
      <c r="I142" s="3192"/>
      <c r="J142" s="3227" t="s">
        <v>3189</v>
      </c>
      <c r="K142" s="3195" t="s">
        <v>3190</v>
      </c>
      <c r="L142" s="3195" t="s">
        <v>3191</v>
      </c>
      <c r="M142" s="3234"/>
      <c r="N142" s="3234"/>
      <c r="O142" s="3195"/>
      <c r="P142" s="3195"/>
      <c r="Q142" s="3199"/>
      <c r="R142" s="3195"/>
    </row>
    <row r="143" spans="1:18">
      <c r="A143" s="3227" t="s">
        <v>1714</v>
      </c>
      <c r="B143" s="3223" t="s">
        <v>3192</v>
      </c>
      <c r="C143" s="3199"/>
      <c r="D143" s="3223" t="s">
        <v>3193</v>
      </c>
      <c r="E143" s="3199"/>
      <c r="F143" s="3195"/>
      <c r="G143" s="3199"/>
      <c r="H143" s="3195"/>
      <c r="I143" s="3192"/>
      <c r="J143" s="3227" t="s">
        <v>3194</v>
      </c>
      <c r="K143" s="3195" t="s">
        <v>3195</v>
      </c>
      <c r="L143" s="3195" t="s">
        <v>3190</v>
      </c>
      <c r="M143" s="3223"/>
      <c r="N143" s="3223"/>
      <c r="O143" s="3199"/>
      <c r="P143" s="3195" t="s">
        <v>1772</v>
      </c>
      <c r="Q143" s="3199" t="s">
        <v>3196</v>
      </c>
      <c r="R143" s="3195" t="s">
        <v>1714</v>
      </c>
    </row>
    <row r="144" spans="1:18">
      <c r="A144" s="3227" t="s">
        <v>1717</v>
      </c>
      <c r="B144" s="3192"/>
      <c r="C144" s="3222"/>
      <c r="D144" s="3234"/>
      <c r="E144" s="3195"/>
      <c r="F144" s="3195" t="s">
        <v>1825</v>
      </c>
      <c r="G144" s="3199" t="s">
        <v>3197</v>
      </c>
      <c r="H144" s="3195" t="s">
        <v>3198</v>
      </c>
      <c r="I144" s="3192"/>
      <c r="J144" s="3227" t="s">
        <v>3199</v>
      </c>
      <c r="K144" s="3195" t="s">
        <v>4</v>
      </c>
      <c r="L144" s="3195" t="s">
        <v>3195</v>
      </c>
      <c r="M144" s="3223" t="s">
        <v>3200</v>
      </c>
      <c r="N144" s="3223"/>
      <c r="O144" s="3199"/>
      <c r="P144" s="3195" t="s">
        <v>3201</v>
      </c>
      <c r="Q144" s="3199" t="s">
        <v>3202</v>
      </c>
      <c r="R144" s="3195" t="s">
        <v>1717</v>
      </c>
    </row>
    <row r="145" spans="1:18">
      <c r="A145" s="3235"/>
      <c r="B145" s="3192"/>
      <c r="C145" s="3195"/>
      <c r="D145" s="3192"/>
      <c r="E145" s="3195"/>
      <c r="F145" s="3195"/>
      <c r="G145" s="3199"/>
      <c r="H145" s="3222"/>
      <c r="I145" s="3192"/>
      <c r="J145" s="3235"/>
      <c r="K145" s="3222"/>
      <c r="L145" s="3195"/>
      <c r="M145" s="3192"/>
      <c r="N145" s="3192"/>
      <c r="O145" s="3195"/>
      <c r="P145" s="3195"/>
      <c r="Q145" s="3195"/>
      <c r="R145" s="3222"/>
    </row>
    <row r="146" spans="1:18" ht="15.75" thickBot="1">
      <c r="A146" s="3203"/>
      <c r="B146" s="3208" t="s">
        <v>3005</v>
      </c>
      <c r="C146" s="3205"/>
      <c r="D146" s="3208" t="s">
        <v>3006</v>
      </c>
      <c r="E146" s="3205"/>
      <c r="F146" s="3202" t="s">
        <v>3007</v>
      </c>
      <c r="G146" s="3205" t="s">
        <v>3008</v>
      </c>
      <c r="H146" s="3205" t="s">
        <v>2334</v>
      </c>
      <c r="I146" s="3192"/>
      <c r="J146" s="3236" t="s">
        <v>2335</v>
      </c>
      <c r="K146" s="3236" t="s">
        <v>2336</v>
      </c>
      <c r="L146" s="3236" t="s">
        <v>2337</v>
      </c>
      <c r="M146" s="3208" t="s">
        <v>2338</v>
      </c>
      <c r="N146" s="3208"/>
      <c r="O146" s="3205"/>
      <c r="P146" s="3202" t="s">
        <v>2339</v>
      </c>
      <c r="Q146" s="3202" t="s">
        <v>2340</v>
      </c>
      <c r="R146" s="3202"/>
    </row>
    <row r="147" spans="1:18">
      <c r="A147" s="3235">
        <v>1</v>
      </c>
      <c r="B147" s="3192" t="s">
        <v>5682</v>
      </c>
      <c r="C147" s="3222"/>
      <c r="D147" s="3192" t="s">
        <v>5617</v>
      </c>
      <c r="E147" s="3199"/>
      <c r="F147" s="3296">
        <v>23</v>
      </c>
      <c r="G147" s="3297">
        <v>4.8</v>
      </c>
      <c r="H147" s="3289"/>
      <c r="I147" s="3192"/>
      <c r="J147" s="3323">
        <v>2</v>
      </c>
      <c r="K147" s="3245">
        <v>0</v>
      </c>
      <c r="L147" s="3245">
        <v>1</v>
      </c>
      <c r="M147" s="3192"/>
      <c r="N147" s="3192"/>
      <c r="O147" s="3199"/>
      <c r="P147" s="3238"/>
      <c r="Q147" s="3268"/>
      <c r="R147" s="3235">
        <v>1</v>
      </c>
    </row>
    <row r="148" spans="1:18">
      <c r="A148" s="3235">
        <v>2</v>
      </c>
      <c r="B148" s="3192" t="s">
        <v>5682</v>
      </c>
      <c r="C148" s="3222"/>
      <c r="D148" s="3192" t="s">
        <v>5617</v>
      </c>
      <c r="E148" s="3195"/>
      <c r="F148" s="3296">
        <v>23</v>
      </c>
      <c r="G148" s="3297">
        <v>4.8</v>
      </c>
      <c r="H148" s="3289"/>
      <c r="I148" s="3192"/>
      <c r="J148" s="3323">
        <v>2</v>
      </c>
      <c r="K148" s="3245">
        <v>1</v>
      </c>
      <c r="L148" s="3245"/>
      <c r="M148" s="3192"/>
      <c r="N148" s="3192"/>
      <c r="O148" s="3195"/>
      <c r="P148" s="3238"/>
      <c r="Q148" s="3268"/>
      <c r="R148" s="3235">
        <v>2</v>
      </c>
    </row>
    <row r="149" spans="1:18">
      <c r="A149" s="3235">
        <v>3</v>
      </c>
      <c r="B149" s="3192" t="s">
        <v>5682</v>
      </c>
      <c r="C149" s="3222"/>
      <c r="D149" s="3192" t="s">
        <v>5617</v>
      </c>
      <c r="E149" s="3195"/>
      <c r="F149" s="3296">
        <v>23</v>
      </c>
      <c r="G149" s="3297">
        <v>4.8</v>
      </c>
      <c r="H149" s="3289"/>
      <c r="I149" s="3192"/>
      <c r="J149" s="3323">
        <v>2</v>
      </c>
      <c r="K149" s="3245">
        <v>1</v>
      </c>
      <c r="L149" s="3245"/>
      <c r="M149" s="3192"/>
      <c r="N149" s="3192"/>
      <c r="O149" s="3195"/>
      <c r="P149" s="3238"/>
      <c r="Q149" s="3268"/>
      <c r="R149" s="3235">
        <v>3</v>
      </c>
    </row>
    <row r="150" spans="1:18">
      <c r="A150" s="3235">
        <v>4</v>
      </c>
      <c r="B150" s="3192" t="s">
        <v>5682</v>
      </c>
      <c r="C150" s="3222"/>
      <c r="D150" s="3192" t="s">
        <v>5617</v>
      </c>
      <c r="E150" s="3195"/>
      <c r="F150" s="3296">
        <v>23</v>
      </c>
      <c r="G150" s="3297">
        <v>4.8</v>
      </c>
      <c r="H150" s="3289"/>
      <c r="I150" s="3192"/>
      <c r="J150" s="3323">
        <v>2</v>
      </c>
      <c r="K150" s="3245">
        <v>1</v>
      </c>
      <c r="L150" s="3245"/>
      <c r="M150" s="3192"/>
      <c r="N150" s="3192"/>
      <c r="O150" s="3195"/>
      <c r="P150" s="3238"/>
      <c r="Q150" s="3268"/>
      <c r="R150" s="3235">
        <v>4</v>
      </c>
    </row>
    <row r="151" spans="1:18">
      <c r="A151" s="3235">
        <v>5</v>
      </c>
      <c r="B151" s="3192" t="s">
        <v>5683</v>
      </c>
      <c r="C151" s="3222"/>
      <c r="D151" s="3192" t="s">
        <v>5617</v>
      </c>
      <c r="E151" s="3195"/>
      <c r="F151" s="3296">
        <v>34.5</v>
      </c>
      <c r="G151" s="3297">
        <v>4.16</v>
      </c>
      <c r="H151" s="3289"/>
      <c r="I151" s="3192"/>
      <c r="J151" s="3323">
        <v>3</v>
      </c>
      <c r="K151" s="3245">
        <v>1</v>
      </c>
      <c r="L151" s="3245"/>
      <c r="M151" s="3192"/>
      <c r="N151" s="3192"/>
      <c r="O151" s="3195"/>
      <c r="P151" s="3238"/>
      <c r="Q151" s="3268"/>
      <c r="R151" s="3235">
        <v>5</v>
      </c>
    </row>
    <row r="152" spans="1:18">
      <c r="A152" s="3247">
        <v>6</v>
      </c>
      <c r="B152" s="3192" t="s">
        <v>5684</v>
      </c>
      <c r="C152" s="3222"/>
      <c r="D152" s="3192" t="s">
        <v>5617</v>
      </c>
      <c r="E152" s="3222"/>
      <c r="F152" s="3298">
        <v>34.5</v>
      </c>
      <c r="G152" s="3299">
        <v>4.8</v>
      </c>
      <c r="H152" s="3289"/>
      <c r="I152" s="3192"/>
      <c r="J152" s="3324">
        <v>4</v>
      </c>
      <c r="K152" s="3245">
        <v>1</v>
      </c>
      <c r="L152" s="3245"/>
      <c r="M152" s="3192"/>
      <c r="N152" s="3192"/>
      <c r="O152" s="3222"/>
      <c r="P152" s="3238"/>
      <c r="Q152" s="3268"/>
      <c r="R152" s="3247">
        <v>6</v>
      </c>
    </row>
    <row r="153" spans="1:18">
      <c r="A153" s="3247">
        <v>7</v>
      </c>
      <c r="B153" s="3192" t="s">
        <v>5685</v>
      </c>
      <c r="C153" s="3222"/>
      <c r="D153" s="3192" t="s">
        <v>5617</v>
      </c>
      <c r="E153" s="3222"/>
      <c r="F153" s="3298">
        <v>34.5</v>
      </c>
      <c r="G153" s="3299">
        <v>4.8</v>
      </c>
      <c r="H153" s="3289"/>
      <c r="I153" s="3192"/>
      <c r="J153" s="3324">
        <v>5</v>
      </c>
      <c r="K153" s="3245">
        <v>1</v>
      </c>
      <c r="L153" s="3245"/>
      <c r="M153" s="3192"/>
      <c r="N153" s="3192"/>
      <c r="O153" s="3222"/>
      <c r="P153" s="3238"/>
      <c r="Q153" s="3268"/>
      <c r="R153" s="3247">
        <v>7</v>
      </c>
    </row>
    <row r="154" spans="1:18">
      <c r="A154" s="3247">
        <v>8</v>
      </c>
      <c r="B154" s="3192" t="s">
        <v>5686</v>
      </c>
      <c r="C154" s="3222"/>
      <c r="D154" s="3192" t="s">
        <v>5617</v>
      </c>
      <c r="E154" s="3222"/>
      <c r="F154" s="3298">
        <v>34.5</v>
      </c>
      <c r="G154" s="3299">
        <v>4.8</v>
      </c>
      <c r="H154" s="3289"/>
      <c r="I154" s="3192"/>
      <c r="J154" s="3324">
        <v>3</v>
      </c>
      <c r="K154" s="3245">
        <v>1</v>
      </c>
      <c r="L154" s="3245"/>
      <c r="M154" s="3192"/>
      <c r="N154" s="3192"/>
      <c r="O154" s="3222"/>
      <c r="P154" s="3238"/>
      <c r="Q154" s="3268"/>
      <c r="R154" s="3247">
        <v>8</v>
      </c>
    </row>
    <row r="155" spans="1:18">
      <c r="A155" s="3247">
        <v>9</v>
      </c>
      <c r="B155" s="3192" t="s">
        <v>5687</v>
      </c>
      <c r="C155" s="3222"/>
      <c r="D155" s="3192" t="s">
        <v>5617</v>
      </c>
      <c r="E155" s="3222"/>
      <c r="F155" s="3298">
        <v>115</v>
      </c>
      <c r="G155" s="3299">
        <v>13.8</v>
      </c>
      <c r="H155" s="3289"/>
      <c r="I155" s="3192"/>
      <c r="J155" s="3324">
        <v>15</v>
      </c>
      <c r="K155" s="3245">
        <v>1</v>
      </c>
      <c r="L155" s="3245"/>
      <c r="M155" s="3192"/>
      <c r="N155" s="3192"/>
      <c r="O155" s="3222"/>
      <c r="P155" s="3238"/>
      <c r="Q155" s="3268"/>
      <c r="R155" s="3247">
        <v>9</v>
      </c>
    </row>
    <row r="156" spans="1:18">
      <c r="A156" s="3247">
        <v>10</v>
      </c>
      <c r="B156" s="3192" t="s">
        <v>5688</v>
      </c>
      <c r="C156" s="3222"/>
      <c r="D156" s="3192" t="s">
        <v>5617</v>
      </c>
      <c r="E156" s="3222"/>
      <c r="F156" s="3298">
        <v>34.5</v>
      </c>
      <c r="G156" s="3299">
        <v>4.8</v>
      </c>
      <c r="H156" s="3289"/>
      <c r="I156" s="3192"/>
      <c r="J156" s="3324">
        <v>1</v>
      </c>
      <c r="K156" s="3245">
        <v>1</v>
      </c>
      <c r="L156" s="3245"/>
      <c r="M156" s="3192"/>
      <c r="N156" s="3192"/>
      <c r="O156" s="3222"/>
      <c r="P156" s="3238"/>
      <c r="Q156" s="3268"/>
      <c r="R156" s="3247">
        <v>10</v>
      </c>
    </row>
    <row r="157" spans="1:18">
      <c r="A157" s="3247">
        <v>11</v>
      </c>
      <c r="B157" s="3192" t="s">
        <v>5688</v>
      </c>
      <c r="C157" s="3222"/>
      <c r="D157" s="3192" t="s">
        <v>5617</v>
      </c>
      <c r="E157" s="3222"/>
      <c r="F157" s="3298">
        <v>34.5</v>
      </c>
      <c r="G157" s="3299">
        <v>4.8</v>
      </c>
      <c r="H157" s="3289"/>
      <c r="I157" s="3192"/>
      <c r="J157" s="3324">
        <v>1</v>
      </c>
      <c r="K157" s="3245">
        <v>1</v>
      </c>
      <c r="L157" s="3245"/>
      <c r="M157" s="3192"/>
      <c r="N157" s="3192"/>
      <c r="O157" s="3222"/>
      <c r="P157" s="3238"/>
      <c r="Q157" s="3268"/>
      <c r="R157" s="3247">
        <v>11</v>
      </c>
    </row>
    <row r="158" spans="1:18">
      <c r="A158" s="3247">
        <v>12</v>
      </c>
      <c r="B158" s="3192" t="s">
        <v>5688</v>
      </c>
      <c r="C158" s="3222"/>
      <c r="D158" s="3192" t="s">
        <v>5617</v>
      </c>
      <c r="E158" s="3222"/>
      <c r="F158" s="3298">
        <v>34.5</v>
      </c>
      <c r="G158" s="3299">
        <v>4.8</v>
      </c>
      <c r="H158" s="3289"/>
      <c r="I158" s="3192"/>
      <c r="J158" s="3324">
        <v>1</v>
      </c>
      <c r="K158" s="3245">
        <v>1</v>
      </c>
      <c r="L158" s="3245"/>
      <c r="M158" s="3192"/>
      <c r="N158" s="3192"/>
      <c r="O158" s="3222"/>
      <c r="P158" s="3238"/>
      <c r="Q158" s="3268"/>
      <c r="R158" s="3247">
        <v>12</v>
      </c>
    </row>
    <row r="159" spans="1:18">
      <c r="A159" s="3247">
        <v>13</v>
      </c>
      <c r="B159" s="3192" t="s">
        <v>5689</v>
      </c>
      <c r="C159" s="3222"/>
      <c r="D159" s="3192" t="s">
        <v>5617</v>
      </c>
      <c r="E159" s="3222"/>
      <c r="F159" s="3298">
        <v>115</v>
      </c>
      <c r="G159" s="3299">
        <v>13.8</v>
      </c>
      <c r="H159" s="3289"/>
      <c r="I159" s="3192"/>
      <c r="J159" s="3324">
        <v>25</v>
      </c>
      <c r="K159" s="3245">
        <v>1</v>
      </c>
      <c r="L159" s="3245"/>
      <c r="M159" s="3192"/>
      <c r="N159" s="3192"/>
      <c r="O159" s="3222"/>
      <c r="P159" s="3238"/>
      <c r="Q159" s="3268"/>
      <c r="R159" s="3247">
        <v>13</v>
      </c>
    </row>
    <row r="160" spans="1:18">
      <c r="A160" s="3247">
        <v>14</v>
      </c>
      <c r="B160" s="3192" t="s">
        <v>5690</v>
      </c>
      <c r="C160" s="3222"/>
      <c r="D160" s="3192" t="s">
        <v>5617</v>
      </c>
      <c r="E160" s="3222"/>
      <c r="F160" s="3298">
        <v>115</v>
      </c>
      <c r="G160" s="3299">
        <v>13.8</v>
      </c>
      <c r="H160" s="3289"/>
      <c r="I160" s="3192"/>
      <c r="J160" s="3324">
        <v>15</v>
      </c>
      <c r="K160" s="3245">
        <v>1</v>
      </c>
      <c r="L160" s="3245"/>
      <c r="M160" s="3192"/>
      <c r="N160" s="3192"/>
      <c r="O160" s="3222"/>
      <c r="P160" s="3238"/>
      <c r="Q160" s="3268"/>
      <c r="R160" s="3247">
        <v>14</v>
      </c>
    </row>
    <row r="161" spans="1:18">
      <c r="A161" s="3247">
        <v>15</v>
      </c>
      <c r="B161" s="3192" t="s">
        <v>5691</v>
      </c>
      <c r="C161" s="3222"/>
      <c r="D161" s="3192" t="s">
        <v>5617</v>
      </c>
      <c r="E161" s="3222"/>
      <c r="F161" s="3298">
        <v>34.5</v>
      </c>
      <c r="G161" s="3299">
        <v>4.8</v>
      </c>
      <c r="H161" s="3289"/>
      <c r="I161" s="3192"/>
      <c r="J161" s="3324">
        <v>3</v>
      </c>
      <c r="K161" s="3245">
        <v>1</v>
      </c>
      <c r="L161" s="3245"/>
      <c r="M161" s="3192"/>
      <c r="N161" s="3192"/>
      <c r="O161" s="3222"/>
      <c r="P161" s="3238"/>
      <c r="Q161" s="3268"/>
      <c r="R161" s="3247">
        <v>15</v>
      </c>
    </row>
    <row r="162" spans="1:18">
      <c r="A162" s="3247">
        <v>16</v>
      </c>
      <c r="B162" s="3192" t="s">
        <v>5692</v>
      </c>
      <c r="C162" s="3222"/>
      <c r="D162" s="3192" t="s">
        <v>5617</v>
      </c>
      <c r="E162" s="3222"/>
      <c r="F162" s="3298">
        <v>115</v>
      </c>
      <c r="G162" s="3299">
        <v>13.8</v>
      </c>
      <c r="H162" s="3289"/>
      <c r="I162" s="3192"/>
      <c r="J162" s="3324">
        <v>13</v>
      </c>
      <c r="K162" s="3245">
        <v>1</v>
      </c>
      <c r="L162" s="3245"/>
      <c r="M162" s="3192"/>
      <c r="N162" s="3192"/>
      <c r="O162" s="3222"/>
      <c r="P162" s="3238"/>
      <c r="Q162" s="3268"/>
      <c r="R162" s="3247">
        <v>16</v>
      </c>
    </row>
    <row r="163" spans="1:18">
      <c r="A163" s="3235">
        <v>17</v>
      </c>
      <c r="B163" s="3192" t="s">
        <v>5693</v>
      </c>
      <c r="C163" s="3222"/>
      <c r="D163" s="3192" t="s">
        <v>5617</v>
      </c>
      <c r="E163" s="3222"/>
      <c r="F163" s="3298">
        <v>23</v>
      </c>
      <c r="G163" s="3299">
        <v>2.4</v>
      </c>
      <c r="H163" s="3289"/>
      <c r="I163" s="3192"/>
      <c r="J163" s="3323">
        <v>0</v>
      </c>
      <c r="K163" s="3245">
        <v>1</v>
      </c>
      <c r="L163" s="3245"/>
      <c r="M163" s="3192"/>
      <c r="N163" s="3192"/>
      <c r="O163" s="3222"/>
      <c r="P163" s="3238"/>
      <c r="Q163" s="3268"/>
      <c r="R163" s="3235">
        <v>17</v>
      </c>
    </row>
    <row r="164" spans="1:18">
      <c r="A164" s="3235">
        <v>18</v>
      </c>
      <c r="B164" s="3192" t="s">
        <v>5694</v>
      </c>
      <c r="C164" s="3222"/>
      <c r="D164" s="3192" t="s">
        <v>5615</v>
      </c>
      <c r="E164" s="3222"/>
      <c r="F164" s="3298">
        <v>34.5</v>
      </c>
      <c r="G164" s="3299">
        <v>13.8</v>
      </c>
      <c r="H164" s="3289"/>
      <c r="I164" s="3192"/>
      <c r="J164" s="3323">
        <v>4</v>
      </c>
      <c r="K164" s="3245">
        <v>1</v>
      </c>
      <c r="L164" s="3245"/>
      <c r="M164" s="3192"/>
      <c r="N164" s="3192"/>
      <c r="O164" s="3222"/>
      <c r="P164" s="3238"/>
      <c r="Q164" s="3268"/>
      <c r="R164" s="3235">
        <v>18</v>
      </c>
    </row>
    <row r="165" spans="1:18">
      <c r="A165" s="3235">
        <v>19</v>
      </c>
      <c r="B165" s="3192" t="s">
        <v>5695</v>
      </c>
      <c r="C165" s="3222"/>
      <c r="D165" s="3192" t="s">
        <v>5617</v>
      </c>
      <c r="E165" s="3222"/>
      <c r="F165" s="3298">
        <v>34.5</v>
      </c>
      <c r="G165" s="3299">
        <v>4.8</v>
      </c>
      <c r="H165" s="3289"/>
      <c r="I165" s="3192"/>
      <c r="J165" s="3323">
        <v>9</v>
      </c>
      <c r="K165" s="3245">
        <v>1</v>
      </c>
      <c r="L165" s="3245"/>
      <c r="M165" s="3192"/>
      <c r="N165" s="3192"/>
      <c r="O165" s="3222"/>
      <c r="P165" s="3238"/>
      <c r="Q165" s="3268"/>
      <c r="R165" s="3235">
        <v>19</v>
      </c>
    </row>
    <row r="166" spans="1:18">
      <c r="A166" s="3235">
        <v>20</v>
      </c>
      <c r="B166" s="3192" t="s">
        <v>5696</v>
      </c>
      <c r="C166" s="3222"/>
      <c r="D166" s="3192" t="s">
        <v>5617</v>
      </c>
      <c r="E166" s="3222"/>
      <c r="F166" s="3298">
        <v>34.5</v>
      </c>
      <c r="G166" s="3299">
        <v>13.8</v>
      </c>
      <c r="H166" s="3289"/>
      <c r="I166" s="3192"/>
      <c r="J166" s="3323">
        <v>7</v>
      </c>
      <c r="K166" s="3245">
        <v>1</v>
      </c>
      <c r="L166" s="3245"/>
      <c r="M166" s="3192"/>
      <c r="N166" s="3192"/>
      <c r="O166" s="3222"/>
      <c r="P166" s="3238"/>
      <c r="Q166" s="3268"/>
      <c r="R166" s="3235">
        <v>20</v>
      </c>
    </row>
    <row r="167" spans="1:18">
      <c r="A167" s="3235">
        <v>21</v>
      </c>
      <c r="B167" s="3192" t="s">
        <v>5697</v>
      </c>
      <c r="C167" s="3222"/>
      <c r="D167" s="3192" t="s">
        <v>5617</v>
      </c>
      <c r="E167" s="3222"/>
      <c r="F167" s="3298">
        <v>34.4</v>
      </c>
      <c r="G167" s="3299">
        <v>4.8</v>
      </c>
      <c r="H167" s="3289"/>
      <c r="I167" s="3192"/>
      <c r="J167" s="3323">
        <v>4</v>
      </c>
      <c r="K167" s="3245">
        <v>1</v>
      </c>
      <c r="L167" s="3245"/>
      <c r="M167" s="3192"/>
      <c r="N167" s="3192"/>
      <c r="O167" s="3222"/>
      <c r="P167" s="3238"/>
      <c r="Q167" s="3268"/>
      <c r="R167" s="3235">
        <v>21</v>
      </c>
    </row>
    <row r="168" spans="1:18">
      <c r="A168" s="3235">
        <v>22</v>
      </c>
      <c r="B168" s="3192" t="s">
        <v>5698</v>
      </c>
      <c r="C168" s="3222"/>
      <c r="D168" s="3192" t="s">
        <v>5617</v>
      </c>
      <c r="E168" s="3222"/>
      <c r="F168" s="3298">
        <v>34.5</v>
      </c>
      <c r="G168" s="3299">
        <v>4.16</v>
      </c>
      <c r="H168" s="3289"/>
      <c r="I168" s="3192"/>
      <c r="J168" s="3323">
        <v>3</v>
      </c>
      <c r="K168" s="3245">
        <v>1</v>
      </c>
      <c r="L168" s="3245"/>
      <c r="M168" s="3192"/>
      <c r="N168" s="3192"/>
      <c r="O168" s="3222"/>
      <c r="P168" s="3238"/>
      <c r="Q168" s="3268"/>
      <c r="R168" s="3235">
        <v>22</v>
      </c>
    </row>
    <row r="169" spans="1:18">
      <c r="A169" s="3235">
        <v>23</v>
      </c>
      <c r="B169" s="3192" t="s">
        <v>5698</v>
      </c>
      <c r="C169" s="3222"/>
      <c r="D169" s="3192" t="s">
        <v>5617</v>
      </c>
      <c r="E169" s="3222"/>
      <c r="F169" s="3298">
        <v>34.5</v>
      </c>
      <c r="G169" s="3299">
        <v>4.16</v>
      </c>
      <c r="H169" s="3289"/>
      <c r="I169" s="3192"/>
      <c r="J169" s="3323">
        <v>3</v>
      </c>
      <c r="K169" s="3245">
        <v>1</v>
      </c>
      <c r="L169" s="3245"/>
      <c r="M169" s="3192"/>
      <c r="N169" s="3192"/>
      <c r="O169" s="3222"/>
      <c r="P169" s="3238"/>
      <c r="Q169" s="3268"/>
      <c r="R169" s="3235">
        <v>23</v>
      </c>
    </row>
    <row r="170" spans="1:18">
      <c r="A170" s="3235">
        <v>24</v>
      </c>
      <c r="B170" s="3192" t="s">
        <v>5699</v>
      </c>
      <c r="C170" s="3222"/>
      <c r="D170" s="3192" t="s">
        <v>5617</v>
      </c>
      <c r="E170" s="3222"/>
      <c r="F170" s="3298">
        <v>115</v>
      </c>
      <c r="G170" s="3299">
        <v>13.8</v>
      </c>
      <c r="H170" s="3289"/>
      <c r="I170" s="3192"/>
      <c r="J170" s="3323">
        <v>42</v>
      </c>
      <c r="K170" s="3245">
        <v>2</v>
      </c>
      <c r="L170" s="3245"/>
      <c r="M170" s="3192"/>
      <c r="N170" s="3192"/>
      <c r="O170" s="3222"/>
      <c r="P170" s="3238"/>
      <c r="Q170" s="3268"/>
      <c r="R170" s="3235">
        <v>24</v>
      </c>
    </row>
    <row r="171" spans="1:18">
      <c r="A171" s="3235">
        <v>25</v>
      </c>
      <c r="B171" s="3192" t="s">
        <v>5700</v>
      </c>
      <c r="C171" s="3222"/>
      <c r="D171" s="3192" t="s">
        <v>5615</v>
      </c>
      <c r="E171" s="3222"/>
      <c r="F171" s="3298">
        <v>345</v>
      </c>
      <c r="G171" s="3299">
        <v>120</v>
      </c>
      <c r="H171" s="3289">
        <v>13.8</v>
      </c>
      <c r="I171" s="3192"/>
      <c r="J171" s="3323">
        <v>813</v>
      </c>
      <c r="K171" s="3245">
        <v>2</v>
      </c>
      <c r="L171" s="3245">
        <v>1</v>
      </c>
      <c r="M171" s="3192"/>
      <c r="N171" s="3192"/>
      <c r="O171" s="3222"/>
      <c r="P171" s="3238"/>
      <c r="Q171" s="3268"/>
      <c r="R171" s="3235">
        <v>25</v>
      </c>
    </row>
    <row r="172" spans="1:18">
      <c r="A172" s="3235">
        <v>26</v>
      </c>
      <c r="B172" s="3192" t="s">
        <v>5701</v>
      </c>
      <c r="C172" s="3222"/>
      <c r="D172" s="3192" t="s">
        <v>5617</v>
      </c>
      <c r="E172" s="3222"/>
      <c r="F172" s="3298">
        <v>34.5</v>
      </c>
      <c r="G172" s="3299">
        <v>4.8</v>
      </c>
      <c r="H172" s="3289"/>
      <c r="I172" s="3192"/>
      <c r="J172" s="3323">
        <v>1</v>
      </c>
      <c r="K172" s="3245">
        <v>1</v>
      </c>
      <c r="L172" s="3245"/>
      <c r="M172" s="3192"/>
      <c r="N172" s="3192"/>
      <c r="O172" s="3222"/>
      <c r="P172" s="3238"/>
      <c r="Q172" s="3268"/>
      <c r="R172" s="3235">
        <v>26</v>
      </c>
    </row>
    <row r="173" spans="1:18">
      <c r="A173" s="3235">
        <v>27</v>
      </c>
      <c r="B173" s="3192" t="s">
        <v>5701</v>
      </c>
      <c r="C173" s="3222"/>
      <c r="D173" s="3192" t="s">
        <v>5617</v>
      </c>
      <c r="E173" s="3222"/>
      <c r="F173" s="3298">
        <v>34.5</v>
      </c>
      <c r="G173" s="3299">
        <v>4.8</v>
      </c>
      <c r="H173" s="3289"/>
      <c r="I173" s="3192"/>
      <c r="J173" s="3323">
        <v>1</v>
      </c>
      <c r="K173" s="3245">
        <v>1</v>
      </c>
      <c r="L173" s="3245"/>
      <c r="M173" s="3192"/>
      <c r="N173" s="3192"/>
      <c r="O173" s="3222"/>
      <c r="P173" s="3238"/>
      <c r="Q173" s="3268"/>
      <c r="R173" s="3235">
        <v>27</v>
      </c>
    </row>
    <row r="174" spans="1:18">
      <c r="A174" s="3235">
        <v>28</v>
      </c>
      <c r="B174" s="3192" t="s">
        <v>5701</v>
      </c>
      <c r="C174" s="3222"/>
      <c r="D174" s="3192" t="s">
        <v>5617</v>
      </c>
      <c r="E174" s="3222"/>
      <c r="F174" s="3298">
        <v>34.5</v>
      </c>
      <c r="G174" s="3299">
        <v>4.8</v>
      </c>
      <c r="H174" s="3289"/>
      <c r="I174" s="3192"/>
      <c r="J174" s="3323">
        <v>1</v>
      </c>
      <c r="K174" s="3245">
        <v>1</v>
      </c>
      <c r="L174" s="3245"/>
      <c r="M174" s="3192"/>
      <c r="N174" s="3192"/>
      <c r="O174" s="3222"/>
      <c r="P174" s="3238"/>
      <c r="Q174" s="3268"/>
      <c r="R174" s="3235">
        <v>28</v>
      </c>
    </row>
    <row r="175" spans="1:18">
      <c r="A175" s="3235">
        <v>29</v>
      </c>
      <c r="B175" s="3192" t="s">
        <v>5702</v>
      </c>
      <c r="C175" s="3222"/>
      <c r="D175" s="3192" t="s">
        <v>5617</v>
      </c>
      <c r="E175" s="3222"/>
      <c r="F175" s="3298">
        <v>115</v>
      </c>
      <c r="G175" s="3299">
        <v>13.8</v>
      </c>
      <c r="H175" s="3289"/>
      <c r="I175" s="3192"/>
      <c r="J175" s="3323">
        <v>12</v>
      </c>
      <c r="K175" s="3245">
        <v>1</v>
      </c>
      <c r="L175" s="3245"/>
      <c r="M175" s="3192"/>
      <c r="N175" s="3192"/>
      <c r="O175" s="3222"/>
      <c r="P175" s="3238"/>
      <c r="Q175" s="3268"/>
      <c r="R175" s="3235">
        <v>29</v>
      </c>
    </row>
    <row r="176" spans="1:18">
      <c r="A176" s="3235">
        <v>30</v>
      </c>
      <c r="B176" s="3192" t="s">
        <v>5703</v>
      </c>
      <c r="C176" s="3222"/>
      <c r="D176" s="3192" t="s">
        <v>5617</v>
      </c>
      <c r="E176" s="3222"/>
      <c r="F176" s="3298">
        <v>44</v>
      </c>
      <c r="G176" s="3299">
        <v>13.8</v>
      </c>
      <c r="H176" s="3289"/>
      <c r="I176" s="3192"/>
      <c r="J176" s="3323">
        <v>8</v>
      </c>
      <c r="K176" s="3245">
        <v>1</v>
      </c>
      <c r="L176" s="3245"/>
      <c r="M176" s="3192"/>
      <c r="N176" s="3192"/>
      <c r="O176" s="3222"/>
      <c r="P176" s="3238"/>
      <c r="Q176" s="3268"/>
      <c r="R176" s="3235">
        <v>30</v>
      </c>
    </row>
    <row r="177" spans="1:18">
      <c r="A177" s="3235">
        <v>31</v>
      </c>
      <c r="B177" s="3192" t="s">
        <v>5704</v>
      </c>
      <c r="C177" s="3222"/>
      <c r="D177" s="3192" t="s">
        <v>5617</v>
      </c>
      <c r="E177" s="3222"/>
      <c r="F177" s="3298">
        <v>115</v>
      </c>
      <c r="G177" s="3299">
        <v>13.8</v>
      </c>
      <c r="H177" s="3289"/>
      <c r="I177" s="3192"/>
      <c r="J177" s="3323">
        <v>10</v>
      </c>
      <c r="K177" s="3245">
        <v>1</v>
      </c>
      <c r="L177" s="3245"/>
      <c r="M177" s="3192"/>
      <c r="N177" s="3192"/>
      <c r="O177" s="3222"/>
      <c r="P177" s="3238"/>
      <c r="Q177" s="3268"/>
      <c r="R177" s="3235">
        <v>31</v>
      </c>
    </row>
    <row r="178" spans="1:18">
      <c r="A178" s="3235">
        <v>32</v>
      </c>
      <c r="B178" s="3192" t="s">
        <v>5704</v>
      </c>
      <c r="C178" s="3222"/>
      <c r="D178" s="3192" t="s">
        <v>5617</v>
      </c>
      <c r="E178" s="3222"/>
      <c r="F178" s="3298">
        <v>115</v>
      </c>
      <c r="G178" s="3299">
        <v>13.8</v>
      </c>
      <c r="H178" s="3289"/>
      <c r="I178" s="3192"/>
      <c r="J178" s="3323">
        <v>10</v>
      </c>
      <c r="K178" s="3245">
        <v>1</v>
      </c>
      <c r="L178" s="3245"/>
      <c r="M178" s="3192"/>
      <c r="N178" s="3192"/>
      <c r="O178" s="3222"/>
      <c r="P178" s="3238"/>
      <c r="Q178" s="3268"/>
      <c r="R178" s="3235">
        <v>32</v>
      </c>
    </row>
    <row r="179" spans="1:18">
      <c r="A179" s="3235">
        <v>33</v>
      </c>
      <c r="B179" s="3192" t="s">
        <v>5705</v>
      </c>
      <c r="C179" s="3222"/>
      <c r="D179" s="3192" t="s">
        <v>5617</v>
      </c>
      <c r="E179" s="3222"/>
      <c r="F179" s="3298">
        <v>34.5</v>
      </c>
      <c r="G179" s="3299">
        <v>4.8</v>
      </c>
      <c r="H179" s="3289"/>
      <c r="I179" s="3192"/>
      <c r="J179" s="3323">
        <v>4</v>
      </c>
      <c r="K179" s="3245">
        <v>1</v>
      </c>
      <c r="L179" s="3245"/>
      <c r="M179" s="3192"/>
      <c r="N179" s="3192"/>
      <c r="O179" s="3222"/>
      <c r="P179" s="3238"/>
      <c r="Q179" s="3268"/>
      <c r="R179" s="3235">
        <v>33</v>
      </c>
    </row>
    <row r="180" spans="1:18">
      <c r="A180" s="3235">
        <v>34</v>
      </c>
      <c r="B180" s="3192" t="s">
        <v>5706</v>
      </c>
      <c r="C180" s="3222"/>
      <c r="D180" s="3192" t="s">
        <v>5617</v>
      </c>
      <c r="E180" s="3222"/>
      <c r="F180" s="3298">
        <v>69</v>
      </c>
      <c r="G180" s="3299">
        <v>4.8</v>
      </c>
      <c r="H180" s="3289"/>
      <c r="I180" s="3192"/>
      <c r="J180" s="3323">
        <v>1</v>
      </c>
      <c r="K180" s="3245">
        <v>1</v>
      </c>
      <c r="L180" s="3245"/>
      <c r="M180" s="3192"/>
      <c r="N180" s="3192"/>
      <c r="O180" s="3222"/>
      <c r="P180" s="3238"/>
      <c r="Q180" s="3268"/>
      <c r="R180" s="3235">
        <v>34</v>
      </c>
    </row>
    <row r="181" spans="1:18">
      <c r="A181" s="3235">
        <v>35</v>
      </c>
      <c r="B181" s="3192" t="s">
        <v>5706</v>
      </c>
      <c r="C181" s="3222"/>
      <c r="D181" s="3192" t="s">
        <v>5617</v>
      </c>
      <c r="E181" s="3222"/>
      <c r="F181" s="3298">
        <v>69</v>
      </c>
      <c r="G181" s="3299">
        <v>4.8</v>
      </c>
      <c r="H181" s="3289"/>
      <c r="I181" s="3192"/>
      <c r="J181" s="3323">
        <v>5</v>
      </c>
      <c r="K181" s="3245">
        <v>1</v>
      </c>
      <c r="L181" s="3245"/>
      <c r="M181" s="3192"/>
      <c r="N181" s="3192"/>
      <c r="O181" s="3222"/>
      <c r="P181" s="3238"/>
      <c r="Q181" s="3268"/>
      <c r="R181" s="3235">
        <v>35</v>
      </c>
    </row>
    <row r="182" spans="1:18">
      <c r="A182" s="3235">
        <v>37</v>
      </c>
      <c r="B182" s="3192" t="s">
        <v>5706</v>
      </c>
      <c r="C182" s="3222"/>
      <c r="D182" s="3192" t="s">
        <v>5617</v>
      </c>
      <c r="E182" s="3222"/>
      <c r="F182" s="3298">
        <v>69</v>
      </c>
      <c r="G182" s="3299">
        <v>4.8</v>
      </c>
      <c r="H182" s="3289"/>
      <c r="I182" s="3192"/>
      <c r="J182" s="3323">
        <v>1</v>
      </c>
      <c r="K182" s="3245">
        <v>1</v>
      </c>
      <c r="L182" s="3245"/>
      <c r="M182" s="3192"/>
      <c r="N182" s="3192"/>
      <c r="O182" s="3222"/>
      <c r="P182" s="3238"/>
      <c r="Q182" s="3268"/>
      <c r="R182" s="3235">
        <v>37</v>
      </c>
    </row>
    <row r="183" spans="1:18">
      <c r="A183" s="3235">
        <v>38</v>
      </c>
      <c r="B183" s="3192" t="s">
        <v>5706</v>
      </c>
      <c r="C183" s="3222"/>
      <c r="D183" s="3192" t="s">
        <v>5617</v>
      </c>
      <c r="E183" s="3222"/>
      <c r="F183" s="3298">
        <v>69</v>
      </c>
      <c r="G183" s="3299">
        <v>4.8</v>
      </c>
      <c r="H183" s="3289"/>
      <c r="I183" s="3192"/>
      <c r="J183" s="3323">
        <v>1</v>
      </c>
      <c r="K183" s="3245">
        <v>1</v>
      </c>
      <c r="L183" s="3245"/>
      <c r="M183" s="3192"/>
      <c r="N183" s="3192"/>
      <c r="O183" s="3222"/>
      <c r="P183" s="3238"/>
      <c r="Q183" s="3268"/>
      <c r="R183" s="3235">
        <v>38</v>
      </c>
    </row>
    <row r="184" spans="1:18">
      <c r="A184" s="3235">
        <v>39</v>
      </c>
      <c r="B184" s="3192" t="s">
        <v>5707</v>
      </c>
      <c r="C184" s="3222"/>
      <c r="D184" s="3192" t="s">
        <v>5615</v>
      </c>
      <c r="E184" s="3222"/>
      <c r="F184" s="3298">
        <v>115</v>
      </c>
      <c r="G184" s="3299">
        <v>23</v>
      </c>
      <c r="H184" s="3289"/>
      <c r="I184" s="3192"/>
      <c r="J184" s="3323">
        <v>15</v>
      </c>
      <c r="K184" s="3245">
        <v>1</v>
      </c>
      <c r="L184" s="3245"/>
      <c r="M184" s="3192"/>
      <c r="N184" s="3192"/>
      <c r="O184" s="3222"/>
      <c r="P184" s="3238"/>
      <c r="Q184" s="3268"/>
      <c r="R184" s="3235">
        <v>39</v>
      </c>
    </row>
    <row r="185" spans="1:18">
      <c r="A185" s="3235">
        <v>40</v>
      </c>
      <c r="B185" s="3192" t="s">
        <v>5707</v>
      </c>
      <c r="C185" s="3222"/>
      <c r="D185" s="3192" t="s">
        <v>5615</v>
      </c>
      <c r="E185" s="3222"/>
      <c r="F185" s="3298">
        <v>115</v>
      </c>
      <c r="G185" s="3299">
        <v>13.8</v>
      </c>
      <c r="H185" s="3289"/>
      <c r="I185" s="3192"/>
      <c r="J185" s="3323">
        <v>15</v>
      </c>
      <c r="K185" s="3245">
        <v>1</v>
      </c>
      <c r="L185" s="3245"/>
      <c r="M185" s="3192"/>
      <c r="N185" s="3192"/>
      <c r="O185" s="3222"/>
      <c r="P185" s="3238"/>
      <c r="Q185" s="3268"/>
      <c r="R185" s="3235">
        <v>40</v>
      </c>
    </row>
    <row r="186" spans="1:18">
      <c r="A186" s="3235">
        <v>41</v>
      </c>
      <c r="B186" s="3192" t="s">
        <v>5707</v>
      </c>
      <c r="C186" s="3222"/>
      <c r="D186" s="3192" t="s">
        <v>5615</v>
      </c>
      <c r="E186" s="3222"/>
      <c r="F186" s="3298">
        <v>115</v>
      </c>
      <c r="G186" s="3299">
        <v>23</v>
      </c>
      <c r="H186" s="3289"/>
      <c r="I186" s="3192"/>
      <c r="J186" s="3323">
        <v>15</v>
      </c>
      <c r="K186" s="3245">
        <v>1</v>
      </c>
      <c r="L186" s="3245"/>
      <c r="M186" s="3192"/>
      <c r="N186" s="3192"/>
      <c r="O186" s="3222"/>
      <c r="P186" s="3238"/>
      <c r="Q186" s="3268"/>
      <c r="R186" s="3235">
        <v>41</v>
      </c>
    </row>
    <row r="187" spans="1:18">
      <c r="A187" s="3235">
        <v>42</v>
      </c>
      <c r="B187" s="3192" t="s">
        <v>5707</v>
      </c>
      <c r="C187" s="3222"/>
      <c r="D187" s="3192" t="s">
        <v>5615</v>
      </c>
      <c r="E187" s="3222"/>
      <c r="F187" s="3298">
        <v>115</v>
      </c>
      <c r="G187" s="3299">
        <v>13.8</v>
      </c>
      <c r="H187" s="3289"/>
      <c r="I187" s="3192"/>
      <c r="J187" s="3323">
        <v>12</v>
      </c>
      <c r="K187" s="3245">
        <v>1</v>
      </c>
      <c r="L187" s="3245"/>
      <c r="M187" s="3192"/>
      <c r="N187" s="3192"/>
      <c r="O187" s="3222"/>
      <c r="P187" s="3238"/>
      <c r="Q187" s="3268"/>
      <c r="R187" s="3235">
        <v>42</v>
      </c>
    </row>
    <row r="188" spans="1:18">
      <c r="A188" s="3235">
        <v>43</v>
      </c>
      <c r="B188" s="3192" t="s">
        <v>5708</v>
      </c>
      <c r="C188" s="3222"/>
      <c r="D188" s="3192" t="s">
        <v>5617</v>
      </c>
      <c r="E188" s="3222"/>
      <c r="F188" s="3298">
        <v>34.5</v>
      </c>
      <c r="G188" s="3299">
        <v>4.8</v>
      </c>
      <c r="H188" s="3289"/>
      <c r="I188" s="3192"/>
      <c r="J188" s="3323">
        <v>4</v>
      </c>
      <c r="K188" s="3245">
        <v>1</v>
      </c>
      <c r="L188" s="3245"/>
      <c r="M188" s="3192"/>
      <c r="N188" s="3192"/>
      <c r="O188" s="3222"/>
      <c r="P188" s="3238"/>
      <c r="Q188" s="3268"/>
      <c r="R188" s="3235">
        <v>43</v>
      </c>
    </row>
    <row r="189" spans="1:18">
      <c r="A189" s="3235">
        <v>44</v>
      </c>
      <c r="B189" s="3192" t="s">
        <v>5709</v>
      </c>
      <c r="C189" s="3222"/>
      <c r="D189" s="3192" t="s">
        <v>5617</v>
      </c>
      <c r="E189" s="3222"/>
      <c r="F189" s="3298">
        <v>23</v>
      </c>
      <c r="G189" s="3299">
        <v>4.8</v>
      </c>
      <c r="H189" s="3289"/>
      <c r="I189" s="3192"/>
      <c r="J189" s="3323">
        <v>5</v>
      </c>
      <c r="K189" s="3245">
        <v>1</v>
      </c>
      <c r="L189" s="3245"/>
      <c r="M189" s="3192"/>
      <c r="N189" s="3192"/>
      <c r="O189" s="3222"/>
      <c r="P189" s="3238"/>
      <c r="Q189" s="3268"/>
      <c r="R189" s="3235">
        <v>44</v>
      </c>
    </row>
    <row r="190" spans="1:18">
      <c r="A190" s="3235">
        <v>45</v>
      </c>
      <c r="B190" s="3192" t="s">
        <v>5710</v>
      </c>
      <c r="C190" s="3222"/>
      <c r="D190" s="3192" t="s">
        <v>5617</v>
      </c>
      <c r="E190" s="3222"/>
      <c r="F190" s="3298">
        <v>23</v>
      </c>
      <c r="G190" s="3299">
        <v>0.48</v>
      </c>
      <c r="H190" s="3289"/>
      <c r="I190" s="3192"/>
      <c r="J190" s="3323">
        <v>25</v>
      </c>
      <c r="K190" s="3245">
        <v>1</v>
      </c>
      <c r="L190" s="3245"/>
      <c r="M190" s="3192"/>
      <c r="N190" s="3192"/>
      <c r="O190" s="3222"/>
      <c r="P190" s="3238"/>
      <c r="Q190" s="3268"/>
      <c r="R190" s="3235">
        <v>45</v>
      </c>
    </row>
    <row r="191" spans="1:18">
      <c r="A191" s="3235">
        <v>46</v>
      </c>
      <c r="B191" s="3192" t="s">
        <v>5711</v>
      </c>
      <c r="C191" s="3222"/>
      <c r="D191" s="3192" t="s">
        <v>5617</v>
      </c>
      <c r="E191" s="3222"/>
      <c r="F191" s="3298">
        <v>34.5</v>
      </c>
      <c r="G191" s="3299">
        <v>13.8</v>
      </c>
      <c r="H191" s="3289"/>
      <c r="I191" s="3192"/>
      <c r="J191" s="3323">
        <v>6</v>
      </c>
      <c r="K191" s="3245">
        <v>1</v>
      </c>
      <c r="L191" s="3245"/>
      <c r="M191" s="3192"/>
      <c r="N191" s="3192"/>
      <c r="O191" s="3222"/>
      <c r="P191" s="3238"/>
      <c r="Q191" s="3268"/>
      <c r="R191" s="3235">
        <v>46</v>
      </c>
    </row>
    <row r="192" spans="1:18">
      <c r="A192" s="3235">
        <v>47</v>
      </c>
      <c r="B192" s="3192" t="s">
        <v>5712</v>
      </c>
      <c r="C192" s="3222"/>
      <c r="D192" s="3192" t="s">
        <v>5617</v>
      </c>
      <c r="E192" s="3222"/>
      <c r="F192" s="3298">
        <v>34.5</v>
      </c>
      <c r="G192" s="3299">
        <v>4.16</v>
      </c>
      <c r="H192" s="3289"/>
      <c r="I192" s="3192"/>
      <c r="J192" s="3323">
        <v>7</v>
      </c>
      <c r="K192" s="3245">
        <v>1</v>
      </c>
      <c r="L192" s="3245"/>
      <c r="M192" s="3192"/>
      <c r="N192" s="3192"/>
      <c r="O192" s="3222"/>
      <c r="P192" s="3238"/>
      <c r="Q192" s="3268"/>
      <c r="R192" s="3235">
        <v>47</v>
      </c>
    </row>
    <row r="193" spans="1:18">
      <c r="A193" s="3235">
        <v>48</v>
      </c>
      <c r="B193" s="3192" t="s">
        <v>5713</v>
      </c>
      <c r="C193" s="3222"/>
      <c r="D193" s="3192" t="s">
        <v>5617</v>
      </c>
      <c r="E193" s="3222"/>
      <c r="F193" s="3298">
        <v>34.5</v>
      </c>
      <c r="G193" s="3299">
        <v>13.8</v>
      </c>
      <c r="H193" s="3289"/>
      <c r="I193" s="3192"/>
      <c r="J193" s="3323">
        <v>8</v>
      </c>
      <c r="K193" s="3245">
        <v>1</v>
      </c>
      <c r="L193" s="3245"/>
      <c r="M193" s="3192"/>
      <c r="N193" s="3192"/>
      <c r="O193" s="3222"/>
      <c r="P193" s="3238"/>
      <c r="Q193" s="3268"/>
      <c r="R193" s="3235">
        <v>48</v>
      </c>
    </row>
    <row r="194" spans="1:18">
      <c r="A194" s="3235">
        <v>49</v>
      </c>
      <c r="B194" s="3192" t="s">
        <v>5714</v>
      </c>
      <c r="C194" s="3222"/>
      <c r="D194" s="3192" t="s">
        <v>5617</v>
      </c>
      <c r="E194" s="3222"/>
      <c r="F194" s="3298">
        <v>115</v>
      </c>
      <c r="G194" s="3299">
        <v>4.8</v>
      </c>
      <c r="H194" s="3289"/>
      <c r="I194" s="3192"/>
      <c r="J194" s="3323">
        <v>4</v>
      </c>
      <c r="K194" s="3245">
        <v>1</v>
      </c>
      <c r="L194" s="3245"/>
      <c r="M194" s="3192"/>
      <c r="N194" s="3192"/>
      <c r="O194" s="3222"/>
      <c r="P194" s="3238"/>
      <c r="Q194" s="3268"/>
      <c r="R194" s="3235">
        <v>49</v>
      </c>
    </row>
    <row r="195" spans="1:18">
      <c r="A195" s="3235">
        <v>50</v>
      </c>
      <c r="B195" s="3192" t="s">
        <v>5715</v>
      </c>
      <c r="C195" s="3222"/>
      <c r="D195" s="3192" t="s">
        <v>5617</v>
      </c>
      <c r="E195" s="3222"/>
      <c r="F195" s="3298">
        <v>34.5</v>
      </c>
      <c r="G195" s="3299">
        <v>4.8</v>
      </c>
      <c r="H195" s="3289"/>
      <c r="I195" s="3192"/>
      <c r="J195" s="3323">
        <v>3</v>
      </c>
      <c r="K195" s="3245">
        <v>1</v>
      </c>
      <c r="L195" s="3245"/>
      <c r="M195" s="3192"/>
      <c r="N195" s="3192"/>
      <c r="O195" s="3222"/>
      <c r="P195" s="3238"/>
      <c r="Q195" s="3268"/>
      <c r="R195" s="3235">
        <v>50</v>
      </c>
    </row>
    <row r="196" spans="1:18">
      <c r="A196" s="3235">
        <v>51</v>
      </c>
      <c r="B196" s="3192" t="s">
        <v>5716</v>
      </c>
      <c r="C196" s="3222"/>
      <c r="D196" s="3192" t="s">
        <v>5617</v>
      </c>
      <c r="E196" s="3222"/>
      <c r="F196" s="3298">
        <v>43.8</v>
      </c>
      <c r="G196" s="3299">
        <v>4.3600000000000003</v>
      </c>
      <c r="H196" s="3289"/>
      <c r="I196" s="3192"/>
      <c r="J196" s="3323">
        <v>5</v>
      </c>
      <c r="K196" s="3245">
        <v>1</v>
      </c>
      <c r="L196" s="3245"/>
      <c r="M196" s="3192"/>
      <c r="N196" s="3192"/>
      <c r="O196" s="3222"/>
      <c r="P196" s="3238"/>
      <c r="Q196" s="3268"/>
      <c r="R196" s="3235">
        <v>51</v>
      </c>
    </row>
    <row r="197" spans="1:18">
      <c r="A197" s="3235">
        <v>52</v>
      </c>
      <c r="B197" s="3192" t="s">
        <v>5717</v>
      </c>
      <c r="C197" s="3222"/>
      <c r="D197" s="3192" t="s">
        <v>5617</v>
      </c>
      <c r="E197" s="3222"/>
      <c r="F197" s="3298">
        <v>34.5</v>
      </c>
      <c r="G197" s="3299">
        <v>4.16</v>
      </c>
      <c r="H197" s="3289"/>
      <c r="I197" s="3192"/>
      <c r="J197" s="3323">
        <v>3</v>
      </c>
      <c r="K197" s="3245">
        <v>1</v>
      </c>
      <c r="L197" s="3245"/>
      <c r="M197" s="3192"/>
      <c r="N197" s="3192"/>
      <c r="O197" s="3222"/>
      <c r="P197" s="3238"/>
      <c r="Q197" s="3268"/>
      <c r="R197" s="3235">
        <v>52</v>
      </c>
    </row>
    <row r="198" spans="1:18">
      <c r="A198" s="3235">
        <v>53</v>
      </c>
      <c r="B198" s="3192" t="s">
        <v>5718</v>
      </c>
      <c r="C198" s="3222"/>
      <c r="D198" s="3192" t="s">
        <v>5617</v>
      </c>
      <c r="E198" s="3222"/>
      <c r="F198" s="3298">
        <v>115</v>
      </c>
      <c r="G198" s="3299">
        <v>13.8</v>
      </c>
      <c r="H198" s="3289"/>
      <c r="I198" s="3192"/>
      <c r="J198" s="3323">
        <v>8</v>
      </c>
      <c r="K198" s="3245">
        <v>1</v>
      </c>
      <c r="L198" s="3245"/>
      <c r="M198" s="3192"/>
      <c r="N198" s="3192"/>
      <c r="O198" s="3222"/>
      <c r="P198" s="3238"/>
      <c r="Q198" s="3268"/>
      <c r="R198" s="3235">
        <v>53</v>
      </c>
    </row>
    <row r="199" spans="1:18">
      <c r="A199" s="3235">
        <v>54</v>
      </c>
      <c r="B199" s="3192" t="s">
        <v>5719</v>
      </c>
      <c r="C199" s="3222"/>
      <c r="D199" s="3192" t="s">
        <v>5617</v>
      </c>
      <c r="E199" s="3222"/>
      <c r="F199" s="3298">
        <v>34.5</v>
      </c>
      <c r="G199" s="3299">
        <v>4.8</v>
      </c>
      <c r="H199" s="3289"/>
      <c r="I199" s="3192"/>
      <c r="J199" s="3323">
        <v>2</v>
      </c>
      <c r="K199" s="3245">
        <v>1</v>
      </c>
      <c r="L199" s="3245"/>
      <c r="M199" s="3192"/>
      <c r="N199" s="3192"/>
      <c r="O199" s="3222"/>
      <c r="P199" s="3238"/>
      <c r="Q199" s="3268"/>
      <c r="R199" s="3235">
        <v>54</v>
      </c>
    </row>
    <row r="200" spans="1:18">
      <c r="A200" s="3235">
        <v>55</v>
      </c>
      <c r="B200" s="3192" t="s">
        <v>5719</v>
      </c>
      <c r="C200" s="3222"/>
      <c r="D200" s="3192" t="s">
        <v>5617</v>
      </c>
      <c r="E200" s="3222"/>
      <c r="F200" s="3298">
        <v>34.5</v>
      </c>
      <c r="G200" s="3299">
        <v>4.8</v>
      </c>
      <c r="H200" s="3289"/>
      <c r="I200" s="3192"/>
      <c r="J200" s="3323">
        <v>2</v>
      </c>
      <c r="K200" s="3245">
        <v>1</v>
      </c>
      <c r="L200" s="3245"/>
      <c r="M200" s="3192"/>
      <c r="N200" s="3192"/>
      <c r="O200" s="3222"/>
      <c r="P200" s="3238"/>
      <c r="Q200" s="3268"/>
      <c r="R200" s="3235">
        <v>55</v>
      </c>
    </row>
    <row r="201" spans="1:18">
      <c r="A201" s="3235">
        <v>56</v>
      </c>
      <c r="B201" s="3192" t="s">
        <v>5720</v>
      </c>
      <c r="C201" s="3222"/>
      <c r="D201" s="3192" t="s">
        <v>5617</v>
      </c>
      <c r="E201" s="3222"/>
      <c r="F201" s="3298">
        <v>34.5</v>
      </c>
      <c r="G201" s="3299">
        <v>13.8</v>
      </c>
      <c r="H201" s="3289"/>
      <c r="I201" s="3192"/>
      <c r="J201" s="3323">
        <v>7</v>
      </c>
      <c r="K201" s="3245">
        <v>1</v>
      </c>
      <c r="L201" s="3245"/>
      <c r="M201" s="3192"/>
      <c r="N201" s="3192"/>
      <c r="O201" s="3222"/>
      <c r="P201" s="3238"/>
      <c r="Q201" s="3268"/>
      <c r="R201" s="3235">
        <v>56</v>
      </c>
    </row>
    <row r="202" spans="1:18">
      <c r="A202" s="3235">
        <v>57</v>
      </c>
      <c r="B202" s="3192" t="s">
        <v>5721</v>
      </c>
      <c r="C202" s="3222"/>
      <c r="D202" s="3192" t="s">
        <v>5617</v>
      </c>
      <c r="E202" s="3222"/>
      <c r="F202" s="3298">
        <v>34.5</v>
      </c>
      <c r="G202" s="3299">
        <v>4.16</v>
      </c>
      <c r="H202" s="3289"/>
      <c r="I202" s="3192"/>
      <c r="J202" s="3323">
        <v>5</v>
      </c>
      <c r="K202" s="3245">
        <v>1</v>
      </c>
      <c r="L202" s="3245"/>
      <c r="M202" s="3192"/>
      <c r="N202" s="3192"/>
      <c r="O202" s="3222"/>
      <c r="P202" s="3238"/>
      <c r="Q202" s="3268"/>
      <c r="R202" s="3235">
        <v>57</v>
      </c>
    </row>
    <row r="203" spans="1:18">
      <c r="A203" s="3235">
        <v>58</v>
      </c>
      <c r="B203" s="3192" t="s">
        <v>5722</v>
      </c>
      <c r="C203" s="3222"/>
      <c r="D203" s="3192" t="s">
        <v>5617</v>
      </c>
      <c r="E203" s="3222"/>
      <c r="F203" s="3298">
        <v>115</v>
      </c>
      <c r="G203" s="3299">
        <v>13.8</v>
      </c>
      <c r="H203" s="3289"/>
      <c r="I203" s="3192"/>
      <c r="J203" s="3323">
        <v>15</v>
      </c>
      <c r="K203" s="3245">
        <v>1</v>
      </c>
      <c r="L203" s="3245"/>
      <c r="M203" s="3192"/>
      <c r="N203" s="3192"/>
      <c r="O203" s="3222"/>
      <c r="P203" s="3238"/>
      <c r="Q203" s="3268"/>
      <c r="R203" s="3235">
        <v>58</v>
      </c>
    </row>
    <row r="204" spans="1:18" ht="15.75" thickBot="1">
      <c r="A204" s="3203">
        <v>59</v>
      </c>
      <c r="B204" s="3201" t="s">
        <v>5723</v>
      </c>
      <c r="C204" s="3204"/>
      <c r="D204" s="3201" t="s">
        <v>5617</v>
      </c>
      <c r="E204" s="3204"/>
      <c r="F204" s="3301">
        <v>34.5</v>
      </c>
      <c r="G204" s="3302">
        <v>4.16</v>
      </c>
      <c r="H204" s="3293"/>
      <c r="I204" s="3192"/>
      <c r="J204" s="3252">
        <v>4</v>
      </c>
      <c r="K204" s="3303">
        <v>1</v>
      </c>
      <c r="L204" s="3303"/>
      <c r="M204" s="3201"/>
      <c r="N204" s="3201"/>
      <c r="O204" s="3204"/>
      <c r="P204" s="3249"/>
      <c r="Q204" s="3251"/>
      <c r="R204" s="3203">
        <v>59</v>
      </c>
    </row>
    <row r="206" spans="1:18">
      <c r="A206" s="3212" t="s">
        <v>5724</v>
      </c>
      <c r="B206" s="3223"/>
      <c r="C206" s="3223"/>
      <c r="D206" s="3223"/>
      <c r="E206" s="3223"/>
      <c r="F206" s="3223"/>
      <c r="G206" s="3223"/>
      <c r="H206" s="3223"/>
      <c r="I206" s="3192"/>
      <c r="J206" s="3212" t="s">
        <v>5725</v>
      </c>
      <c r="K206" s="3223"/>
      <c r="L206" s="3223"/>
      <c r="M206" s="3223"/>
      <c r="N206" s="3223"/>
      <c r="O206" s="3223"/>
      <c r="P206" s="3223"/>
      <c r="Q206" s="3223"/>
      <c r="R206" s="3223"/>
    </row>
    <row r="208" spans="1:18" ht="15.75" thickBot="1">
      <c r="A208" s="3113" t="s">
        <v>4700</v>
      </c>
      <c r="B208" s="3201"/>
      <c r="C208" s="3201"/>
      <c r="D208" s="3201"/>
      <c r="E208" s="3201"/>
      <c r="F208" s="3201" t="str">
        <f>'Data Sheet'!$C$40</f>
        <v>April 12, 2018</v>
      </c>
      <c r="G208" s="3201" t="str">
        <f>'Data Sheet'!$C$38</f>
        <v>December 31, 2017</v>
      </c>
      <c r="H208" s="3304"/>
      <c r="I208" s="3192"/>
      <c r="J208" s="3113" t="s">
        <v>4700</v>
      </c>
      <c r="K208" s="3201"/>
      <c r="L208" s="3201"/>
      <c r="M208" s="3201"/>
      <c r="N208" s="3201"/>
      <c r="O208" s="3201"/>
      <c r="P208" s="3201" t="str">
        <f>'Data Sheet'!$C$40</f>
        <v>April 12, 2018</v>
      </c>
      <c r="Q208" s="3201" t="str">
        <f>'Data Sheet'!$C$38</f>
        <v>December 31, 2017</v>
      </c>
      <c r="R208" s="3208"/>
    </row>
    <row r="209" spans="1:18" ht="16.5" thickBot="1">
      <c r="A209" s="3264" t="s">
        <v>3398</v>
      </c>
      <c r="B209" s="3207"/>
      <c r="C209" s="3207"/>
      <c r="D209" s="3208"/>
      <c r="E209" s="3208"/>
      <c r="F209" s="3209"/>
      <c r="G209" s="3209"/>
      <c r="H209" s="3205"/>
      <c r="I209" s="3192"/>
      <c r="J209" s="3264" t="s">
        <v>3398</v>
      </c>
      <c r="K209" s="3207"/>
      <c r="L209" s="3207"/>
      <c r="M209" s="3208"/>
      <c r="N209" s="3208"/>
      <c r="O209" s="3208"/>
      <c r="P209" s="3209"/>
      <c r="Q209" s="3209"/>
      <c r="R209" s="3205"/>
    </row>
    <row r="210" spans="1:18">
      <c r="A210" s="3221"/>
      <c r="B210" s="3192"/>
      <c r="C210" s="3222"/>
      <c r="D210" s="3234"/>
      <c r="E210" s="3195"/>
      <c r="F210" s="3223"/>
      <c r="G210" s="3223"/>
      <c r="H210" s="3193"/>
      <c r="I210" s="3192"/>
      <c r="J210" s="3221"/>
      <c r="K210" s="3222"/>
      <c r="L210" s="3222"/>
      <c r="M210" s="3223" t="s">
        <v>3184</v>
      </c>
      <c r="N210" s="3223"/>
      <c r="O210" s="3223"/>
      <c r="P210" s="3223"/>
      <c r="Q210" s="3199"/>
      <c r="R210" s="3189"/>
    </row>
    <row r="211" spans="1:18" ht="15.75" thickBot="1">
      <c r="A211" s="3227"/>
      <c r="B211" s="3234"/>
      <c r="C211" s="3195"/>
      <c r="D211" s="3234"/>
      <c r="E211" s="3195"/>
      <c r="F211" s="3208" t="s">
        <v>3185</v>
      </c>
      <c r="G211" s="3208"/>
      <c r="H211" s="3205"/>
      <c r="I211" s="3192"/>
      <c r="J211" s="3227" t="s">
        <v>3186</v>
      </c>
      <c r="K211" s="3195" t="s">
        <v>3187</v>
      </c>
      <c r="L211" s="3195" t="s">
        <v>3187</v>
      </c>
      <c r="M211" s="3208" t="s">
        <v>3188</v>
      </c>
      <c r="N211" s="3208"/>
      <c r="O211" s="3208"/>
      <c r="P211" s="3208"/>
      <c r="Q211" s="3205"/>
      <c r="R211" s="3195"/>
    </row>
    <row r="212" spans="1:18">
      <c r="A212" s="3227"/>
      <c r="B212" s="3234"/>
      <c r="C212" s="3195"/>
      <c r="D212" s="3234"/>
      <c r="E212" s="3195"/>
      <c r="F212" s="3195"/>
      <c r="G212" s="3199"/>
      <c r="H212" s="3195"/>
      <c r="I212" s="3192"/>
      <c r="J212" s="3227" t="s">
        <v>3189</v>
      </c>
      <c r="K212" s="3195" t="s">
        <v>3190</v>
      </c>
      <c r="L212" s="3195" t="s">
        <v>3191</v>
      </c>
      <c r="M212" s="3234"/>
      <c r="N212" s="3234"/>
      <c r="O212" s="3195"/>
      <c r="P212" s="3195"/>
      <c r="Q212" s="3199"/>
      <c r="R212" s="3195"/>
    </row>
    <row r="213" spans="1:18">
      <c r="A213" s="3227" t="s">
        <v>1714</v>
      </c>
      <c r="B213" s="3223" t="s">
        <v>3192</v>
      </c>
      <c r="C213" s="3199"/>
      <c r="D213" s="3223" t="s">
        <v>3193</v>
      </c>
      <c r="E213" s="3199"/>
      <c r="F213" s="3195"/>
      <c r="G213" s="3199"/>
      <c r="H213" s="3195"/>
      <c r="I213" s="3192"/>
      <c r="J213" s="3227" t="s">
        <v>3194</v>
      </c>
      <c r="K213" s="3195" t="s">
        <v>3195</v>
      </c>
      <c r="L213" s="3195" t="s">
        <v>3190</v>
      </c>
      <c r="M213" s="3223"/>
      <c r="N213" s="3223"/>
      <c r="O213" s="3199"/>
      <c r="P213" s="3195" t="s">
        <v>1772</v>
      </c>
      <c r="Q213" s="3199" t="s">
        <v>3196</v>
      </c>
      <c r="R213" s="3195" t="s">
        <v>1714</v>
      </c>
    </row>
    <row r="214" spans="1:18">
      <c r="A214" s="3227" t="s">
        <v>1717</v>
      </c>
      <c r="B214" s="3192"/>
      <c r="C214" s="3222"/>
      <c r="D214" s="3234"/>
      <c r="E214" s="3195"/>
      <c r="F214" s="3195" t="s">
        <v>1825</v>
      </c>
      <c r="G214" s="3199" t="s">
        <v>3197</v>
      </c>
      <c r="H214" s="3195" t="s">
        <v>3198</v>
      </c>
      <c r="I214" s="3192"/>
      <c r="J214" s="3227" t="s">
        <v>3199</v>
      </c>
      <c r="K214" s="3195" t="s">
        <v>4</v>
      </c>
      <c r="L214" s="3195" t="s">
        <v>3195</v>
      </c>
      <c r="M214" s="3223" t="s">
        <v>3200</v>
      </c>
      <c r="N214" s="3223"/>
      <c r="O214" s="3199"/>
      <c r="P214" s="3195" t="s">
        <v>3201</v>
      </c>
      <c r="Q214" s="3199" t="s">
        <v>3202</v>
      </c>
      <c r="R214" s="3195" t="s">
        <v>1717</v>
      </c>
    </row>
    <row r="215" spans="1:18">
      <c r="A215" s="3235"/>
      <c r="B215" s="3192"/>
      <c r="C215" s="3195"/>
      <c r="D215" s="3192"/>
      <c r="E215" s="3195"/>
      <c r="F215" s="3195"/>
      <c r="G215" s="3199"/>
      <c r="H215" s="3222"/>
      <c r="I215" s="3192"/>
      <c r="J215" s="3235"/>
      <c r="K215" s="3222"/>
      <c r="L215" s="3195"/>
      <c r="M215" s="3192"/>
      <c r="N215" s="3192"/>
      <c r="O215" s="3195"/>
      <c r="P215" s="3195"/>
      <c r="Q215" s="3195"/>
      <c r="R215" s="3222"/>
    </row>
    <row r="216" spans="1:18" ht="15.75" thickBot="1">
      <c r="A216" s="3203"/>
      <c r="B216" s="3208" t="s">
        <v>3005</v>
      </c>
      <c r="C216" s="3205"/>
      <c r="D216" s="3208" t="s">
        <v>3006</v>
      </c>
      <c r="E216" s="3205"/>
      <c r="F216" s="3202" t="s">
        <v>3007</v>
      </c>
      <c r="G216" s="3205" t="s">
        <v>3008</v>
      </c>
      <c r="H216" s="3205" t="s">
        <v>2334</v>
      </c>
      <c r="I216" s="3192"/>
      <c r="J216" s="3236" t="s">
        <v>2335</v>
      </c>
      <c r="K216" s="3236" t="s">
        <v>2336</v>
      </c>
      <c r="L216" s="3236" t="s">
        <v>2337</v>
      </c>
      <c r="M216" s="3208" t="s">
        <v>2338</v>
      </c>
      <c r="N216" s="3208"/>
      <c r="O216" s="3205"/>
      <c r="P216" s="3202" t="s">
        <v>2339</v>
      </c>
      <c r="Q216" s="3202" t="s">
        <v>2340</v>
      </c>
      <c r="R216" s="3202"/>
    </row>
    <row r="217" spans="1:18">
      <c r="A217" s="3235">
        <v>1</v>
      </c>
      <c r="B217" s="3192" t="s">
        <v>5726</v>
      </c>
      <c r="C217" s="3222"/>
      <c r="D217" s="3192" t="s">
        <v>5617</v>
      </c>
      <c r="E217" s="3199"/>
      <c r="F217" s="3296">
        <v>34.5</v>
      </c>
      <c r="G217" s="3297">
        <v>4.8</v>
      </c>
      <c r="H217" s="3289"/>
      <c r="I217" s="3192"/>
      <c r="J217" s="3323">
        <v>2</v>
      </c>
      <c r="K217" s="3245">
        <v>1</v>
      </c>
      <c r="L217" s="3245"/>
      <c r="M217" s="3192"/>
      <c r="N217" s="3192"/>
      <c r="O217" s="3199"/>
      <c r="P217" s="3238"/>
      <c r="Q217" s="3268"/>
      <c r="R217" s="3235">
        <v>1</v>
      </c>
    </row>
    <row r="218" spans="1:18">
      <c r="A218" s="3235">
        <v>2</v>
      </c>
      <c r="B218" s="3192" t="s">
        <v>5726</v>
      </c>
      <c r="C218" s="3222"/>
      <c r="D218" s="3192" t="s">
        <v>5617</v>
      </c>
      <c r="E218" s="3195"/>
      <c r="F218" s="3296">
        <v>34.5</v>
      </c>
      <c r="G218" s="3297">
        <v>4.8</v>
      </c>
      <c r="H218" s="3289"/>
      <c r="I218" s="3192"/>
      <c r="J218" s="3323">
        <v>2</v>
      </c>
      <c r="K218" s="3245">
        <v>1</v>
      </c>
      <c r="L218" s="3245"/>
      <c r="M218" s="3192"/>
      <c r="N218" s="3192"/>
      <c r="O218" s="3195"/>
      <c r="P218" s="3238"/>
      <c r="Q218" s="3268"/>
      <c r="R218" s="3235">
        <v>2</v>
      </c>
    </row>
    <row r="219" spans="1:18">
      <c r="A219" s="3235">
        <v>3</v>
      </c>
      <c r="B219" s="3192" t="s">
        <v>5726</v>
      </c>
      <c r="C219" s="3222"/>
      <c r="D219" s="3192" t="s">
        <v>5617</v>
      </c>
      <c r="E219" s="3195"/>
      <c r="F219" s="3296">
        <v>34.5</v>
      </c>
      <c r="G219" s="3297">
        <v>4.8</v>
      </c>
      <c r="H219" s="3289"/>
      <c r="I219" s="3192"/>
      <c r="J219" s="3323">
        <v>2</v>
      </c>
      <c r="K219" s="3245">
        <v>1</v>
      </c>
      <c r="L219" s="3245"/>
      <c r="M219" s="3192"/>
      <c r="N219" s="3192"/>
      <c r="O219" s="3195"/>
      <c r="P219" s="3238"/>
      <c r="Q219" s="3268"/>
      <c r="R219" s="3235">
        <v>3</v>
      </c>
    </row>
    <row r="220" spans="1:18">
      <c r="A220" s="3235">
        <v>4</v>
      </c>
      <c r="B220" s="3192" t="s">
        <v>5726</v>
      </c>
      <c r="C220" s="3222"/>
      <c r="D220" s="3192" t="s">
        <v>5617</v>
      </c>
      <c r="E220" s="3195"/>
      <c r="F220" s="3296">
        <v>115</v>
      </c>
      <c r="G220" s="3297">
        <v>34.5</v>
      </c>
      <c r="H220" s="3289"/>
      <c r="I220" s="3192"/>
      <c r="J220" s="3323">
        <v>30</v>
      </c>
      <c r="K220" s="3245">
        <v>1</v>
      </c>
      <c r="L220" s="3245"/>
      <c r="M220" s="3192"/>
      <c r="N220" s="3192"/>
      <c r="O220" s="3195"/>
      <c r="P220" s="3238"/>
      <c r="Q220" s="3268"/>
      <c r="R220" s="3235">
        <v>4</v>
      </c>
    </row>
    <row r="221" spans="1:18">
      <c r="A221" s="3235">
        <v>5</v>
      </c>
      <c r="B221" s="3192" t="s">
        <v>5726</v>
      </c>
      <c r="C221" s="3222"/>
      <c r="D221" s="3192" t="s">
        <v>5617</v>
      </c>
      <c r="E221" s="3195"/>
      <c r="F221" s="3296">
        <v>115</v>
      </c>
      <c r="G221" s="3297">
        <v>34.5</v>
      </c>
      <c r="H221" s="3289"/>
      <c r="I221" s="3192"/>
      <c r="J221" s="3323">
        <v>30</v>
      </c>
      <c r="K221" s="3245">
        <v>1</v>
      </c>
      <c r="L221" s="3245"/>
      <c r="M221" s="3192"/>
      <c r="N221" s="3192"/>
      <c r="O221" s="3195"/>
      <c r="P221" s="3238"/>
      <c r="Q221" s="3268"/>
      <c r="R221" s="3235">
        <v>5</v>
      </c>
    </row>
    <row r="222" spans="1:18">
      <c r="A222" s="3247">
        <v>6</v>
      </c>
      <c r="B222" s="3192" t="s">
        <v>5727</v>
      </c>
      <c r="C222" s="3222"/>
      <c r="D222" s="3192" t="s">
        <v>5617</v>
      </c>
      <c r="E222" s="3222"/>
      <c r="F222" s="3298">
        <v>34.5</v>
      </c>
      <c r="G222" s="3299">
        <v>4.16</v>
      </c>
      <c r="H222" s="3289"/>
      <c r="I222" s="3192"/>
      <c r="J222" s="3324">
        <v>5</v>
      </c>
      <c r="K222" s="3245">
        <v>1</v>
      </c>
      <c r="L222" s="3245"/>
      <c r="M222" s="3192"/>
      <c r="N222" s="3192"/>
      <c r="O222" s="3222"/>
      <c r="P222" s="3238"/>
      <c r="Q222" s="3268"/>
      <c r="R222" s="3247">
        <v>6</v>
      </c>
    </row>
    <row r="223" spans="1:18">
      <c r="A223" s="3247">
        <v>7</v>
      </c>
      <c r="B223" s="3192" t="s">
        <v>5719</v>
      </c>
      <c r="C223" s="3222"/>
      <c r="D223" s="3192" t="s">
        <v>5617</v>
      </c>
      <c r="E223" s="3222"/>
      <c r="F223" s="3298">
        <v>34.5</v>
      </c>
      <c r="G223" s="3299">
        <v>4.8</v>
      </c>
      <c r="H223" s="3289"/>
      <c r="I223" s="3192"/>
      <c r="J223" s="3324">
        <v>2</v>
      </c>
      <c r="K223" s="3245">
        <v>1</v>
      </c>
      <c r="L223" s="3245"/>
      <c r="M223" s="3192"/>
      <c r="N223" s="3192"/>
      <c r="O223" s="3222"/>
      <c r="P223" s="3238"/>
      <c r="Q223" s="3268"/>
      <c r="R223" s="3247">
        <v>7</v>
      </c>
    </row>
    <row r="224" spans="1:18">
      <c r="A224" s="3247">
        <v>8</v>
      </c>
      <c r="B224" s="3192" t="s">
        <v>5727</v>
      </c>
      <c r="C224" s="3222"/>
      <c r="D224" s="3192" t="s">
        <v>5617</v>
      </c>
      <c r="E224" s="3222"/>
      <c r="F224" s="3298">
        <v>34.5</v>
      </c>
      <c r="G224" s="3299">
        <v>4.16</v>
      </c>
      <c r="H224" s="3289"/>
      <c r="I224" s="3192"/>
      <c r="J224" s="3324">
        <v>5</v>
      </c>
      <c r="K224" s="3245">
        <v>1</v>
      </c>
      <c r="L224" s="3245"/>
      <c r="M224" s="3192"/>
      <c r="N224" s="3192"/>
      <c r="O224" s="3222"/>
      <c r="P224" s="3238"/>
      <c r="Q224" s="3268"/>
      <c r="R224" s="3247">
        <v>8</v>
      </c>
    </row>
    <row r="225" spans="1:18">
      <c r="A225" s="3247">
        <v>9</v>
      </c>
      <c r="B225" s="3192" t="s">
        <v>5728</v>
      </c>
      <c r="C225" s="3222"/>
      <c r="D225" s="3192" t="s">
        <v>5617</v>
      </c>
      <c r="E225" s="3222"/>
      <c r="F225" s="3298">
        <v>34.5</v>
      </c>
      <c r="G225" s="3299">
        <v>13.8</v>
      </c>
      <c r="H225" s="3289"/>
      <c r="I225" s="3192"/>
      <c r="J225" s="3324">
        <v>1</v>
      </c>
      <c r="K225" s="3245">
        <v>1</v>
      </c>
      <c r="L225" s="3245"/>
      <c r="M225" s="3192"/>
      <c r="N225" s="3192"/>
      <c r="O225" s="3222"/>
      <c r="P225" s="3238"/>
      <c r="Q225" s="3268"/>
      <c r="R225" s="3247">
        <v>9</v>
      </c>
    </row>
    <row r="226" spans="1:18">
      <c r="A226" s="3247">
        <v>10</v>
      </c>
      <c r="B226" s="3192" t="s">
        <v>5728</v>
      </c>
      <c r="C226" s="3222"/>
      <c r="D226" s="3192" t="s">
        <v>5617</v>
      </c>
      <c r="E226" s="3222"/>
      <c r="F226" s="3298">
        <v>34.5</v>
      </c>
      <c r="G226" s="3299">
        <v>13.8</v>
      </c>
      <c r="H226" s="3289"/>
      <c r="I226" s="3192"/>
      <c r="J226" s="3324">
        <v>1</v>
      </c>
      <c r="K226" s="3245">
        <v>1</v>
      </c>
      <c r="L226" s="3245"/>
      <c r="M226" s="3192"/>
      <c r="N226" s="3192"/>
      <c r="O226" s="3222"/>
      <c r="P226" s="3238"/>
      <c r="Q226" s="3268"/>
      <c r="R226" s="3247">
        <v>10</v>
      </c>
    </row>
    <row r="227" spans="1:18">
      <c r="A227" s="3247">
        <v>11</v>
      </c>
      <c r="B227" s="3192" t="s">
        <v>5728</v>
      </c>
      <c r="C227" s="3222"/>
      <c r="D227" s="3192" t="s">
        <v>5617</v>
      </c>
      <c r="E227" s="3222"/>
      <c r="F227" s="3298">
        <v>34.5</v>
      </c>
      <c r="G227" s="3299">
        <v>13.8</v>
      </c>
      <c r="H227" s="3289"/>
      <c r="I227" s="3192"/>
      <c r="J227" s="3324">
        <v>1</v>
      </c>
      <c r="K227" s="3245">
        <v>1</v>
      </c>
      <c r="L227" s="3245"/>
      <c r="M227" s="3192"/>
      <c r="N227" s="3192"/>
      <c r="O227" s="3222"/>
      <c r="P227" s="3238"/>
      <c r="Q227" s="3268"/>
      <c r="R227" s="3247">
        <v>11</v>
      </c>
    </row>
    <row r="228" spans="1:18">
      <c r="A228" s="3247">
        <v>12</v>
      </c>
      <c r="B228" s="3192" t="s">
        <v>5729</v>
      </c>
      <c r="C228" s="3222"/>
      <c r="D228" s="3192" t="s">
        <v>5617</v>
      </c>
      <c r="E228" s="3222"/>
      <c r="F228" s="3298">
        <v>115</v>
      </c>
      <c r="G228" s="3299">
        <v>13.8</v>
      </c>
      <c r="H228" s="3289"/>
      <c r="I228" s="3192"/>
      <c r="J228" s="3324">
        <v>7</v>
      </c>
      <c r="K228" s="3245">
        <v>1</v>
      </c>
      <c r="L228" s="3245"/>
      <c r="M228" s="3192"/>
      <c r="N228" s="3192"/>
      <c r="O228" s="3222"/>
      <c r="P228" s="3238"/>
      <c r="Q228" s="3268"/>
      <c r="R228" s="3247">
        <v>12</v>
      </c>
    </row>
    <row r="229" spans="1:18">
      <c r="A229" s="3247">
        <v>13</v>
      </c>
      <c r="B229" s="3192" t="s">
        <v>5730</v>
      </c>
      <c r="C229" s="3222"/>
      <c r="D229" s="3192" t="s">
        <v>5617</v>
      </c>
      <c r="E229" s="3222"/>
      <c r="F229" s="3298">
        <v>34.5</v>
      </c>
      <c r="G229" s="3299">
        <v>4.8</v>
      </c>
      <c r="H229" s="3289"/>
      <c r="I229" s="3192"/>
      <c r="J229" s="3324">
        <v>3</v>
      </c>
      <c r="K229" s="3245">
        <v>1</v>
      </c>
      <c r="L229" s="3245"/>
      <c r="M229" s="3192"/>
      <c r="N229" s="3192"/>
      <c r="O229" s="3222"/>
      <c r="P229" s="3238"/>
      <c r="Q229" s="3268"/>
      <c r="R229" s="3247">
        <v>13</v>
      </c>
    </row>
    <row r="230" spans="1:18">
      <c r="A230" s="3247">
        <v>14</v>
      </c>
      <c r="B230" s="3192" t="s">
        <v>5731</v>
      </c>
      <c r="C230" s="3222"/>
      <c r="D230" s="3192" t="s">
        <v>5617</v>
      </c>
      <c r="E230" s="3222"/>
      <c r="F230" s="3298">
        <v>34.4</v>
      </c>
      <c r="G230" s="3299">
        <v>5.04</v>
      </c>
      <c r="H230" s="3289"/>
      <c r="I230" s="3192"/>
      <c r="J230" s="3324">
        <v>4</v>
      </c>
      <c r="K230" s="3245">
        <v>1</v>
      </c>
      <c r="L230" s="3245"/>
      <c r="M230" s="3192"/>
      <c r="N230" s="3192"/>
      <c r="O230" s="3222"/>
      <c r="P230" s="3238"/>
      <c r="Q230" s="3268"/>
      <c r="R230" s="3247">
        <v>14</v>
      </c>
    </row>
    <row r="231" spans="1:18">
      <c r="A231" s="3247">
        <v>15</v>
      </c>
      <c r="B231" s="3192" t="s">
        <v>5732</v>
      </c>
      <c r="C231" s="3222"/>
      <c r="D231" s="3192" t="s">
        <v>5617</v>
      </c>
      <c r="E231" s="3222"/>
      <c r="F231" s="3298">
        <v>115</v>
      </c>
      <c r="G231" s="3299">
        <v>13.8</v>
      </c>
      <c r="H231" s="3289"/>
      <c r="I231" s="3192"/>
      <c r="J231" s="3324">
        <v>20</v>
      </c>
      <c r="K231" s="3245">
        <v>1</v>
      </c>
      <c r="L231" s="3245"/>
      <c r="M231" s="3192"/>
      <c r="N231" s="3192"/>
      <c r="O231" s="3222"/>
      <c r="P231" s="3238"/>
      <c r="Q231" s="3268"/>
      <c r="R231" s="3247">
        <v>15</v>
      </c>
    </row>
    <row r="232" spans="1:18">
      <c r="A232" s="3247">
        <v>16</v>
      </c>
      <c r="B232" s="3192" t="s">
        <v>5732</v>
      </c>
      <c r="C232" s="3222"/>
      <c r="D232" s="3192" t="s">
        <v>5617</v>
      </c>
      <c r="E232" s="3222"/>
      <c r="F232" s="3298">
        <v>115</v>
      </c>
      <c r="G232" s="3299">
        <v>13.8</v>
      </c>
      <c r="H232" s="3289"/>
      <c r="I232" s="3192"/>
      <c r="J232" s="3324">
        <v>20</v>
      </c>
      <c r="K232" s="3245">
        <v>1</v>
      </c>
      <c r="L232" s="3245"/>
      <c r="M232" s="3192"/>
      <c r="N232" s="3192"/>
      <c r="O232" s="3222"/>
      <c r="P232" s="3238"/>
      <c r="Q232" s="3268"/>
      <c r="R232" s="3247">
        <v>16</v>
      </c>
    </row>
    <row r="233" spans="1:18">
      <c r="A233" s="3235">
        <v>17</v>
      </c>
      <c r="B233" s="3192" t="s">
        <v>5732</v>
      </c>
      <c r="C233" s="3222"/>
      <c r="D233" s="3192" t="s">
        <v>5617</v>
      </c>
      <c r="E233" s="3222"/>
      <c r="F233" s="3298">
        <v>113</v>
      </c>
      <c r="G233" s="3299">
        <v>13.8</v>
      </c>
      <c r="H233" s="3289"/>
      <c r="I233" s="3192"/>
      <c r="J233" s="3323">
        <v>13</v>
      </c>
      <c r="K233" s="3245">
        <v>0</v>
      </c>
      <c r="L233" s="3245">
        <v>1</v>
      </c>
      <c r="M233" s="3192"/>
      <c r="N233" s="3192"/>
      <c r="O233" s="3222"/>
      <c r="P233" s="3238"/>
      <c r="Q233" s="3268"/>
      <c r="R233" s="3235">
        <v>17</v>
      </c>
    </row>
    <row r="234" spans="1:18">
      <c r="A234" s="3235">
        <v>18</v>
      </c>
      <c r="B234" s="3192" t="s">
        <v>5733</v>
      </c>
      <c r="C234" s="3222"/>
      <c r="D234" s="3192" t="s">
        <v>5615</v>
      </c>
      <c r="E234" s="3222"/>
      <c r="F234" s="3298">
        <v>115</v>
      </c>
      <c r="G234" s="3299">
        <v>34.5</v>
      </c>
      <c r="H234" s="3289"/>
      <c r="I234" s="3192"/>
      <c r="J234" s="3323">
        <v>15</v>
      </c>
      <c r="K234" s="3245">
        <v>1</v>
      </c>
      <c r="L234" s="3245"/>
      <c r="M234" s="3192"/>
      <c r="N234" s="3192"/>
      <c r="O234" s="3222"/>
      <c r="P234" s="3238"/>
      <c r="Q234" s="3268"/>
      <c r="R234" s="3235">
        <v>18</v>
      </c>
    </row>
    <row r="235" spans="1:18">
      <c r="A235" s="3235">
        <v>19</v>
      </c>
      <c r="B235" s="3192" t="s">
        <v>5733</v>
      </c>
      <c r="C235" s="3222"/>
      <c r="D235" s="3192" t="s">
        <v>5615</v>
      </c>
      <c r="E235" s="3222"/>
      <c r="F235" s="3298">
        <v>115</v>
      </c>
      <c r="G235" s="3299">
        <v>34.5</v>
      </c>
      <c r="H235" s="3289"/>
      <c r="I235" s="3192"/>
      <c r="J235" s="3323">
        <v>15</v>
      </c>
      <c r="K235" s="3245">
        <v>1</v>
      </c>
      <c r="L235" s="3245"/>
      <c r="M235" s="3192"/>
      <c r="N235" s="3192"/>
      <c r="O235" s="3222"/>
      <c r="P235" s="3238"/>
      <c r="Q235" s="3268"/>
      <c r="R235" s="3235">
        <v>19</v>
      </c>
    </row>
    <row r="236" spans="1:18">
      <c r="A236" s="3235">
        <v>20</v>
      </c>
      <c r="B236" s="3192" t="s">
        <v>5734</v>
      </c>
      <c r="C236" s="3222"/>
      <c r="D236" s="3192" t="s">
        <v>5617</v>
      </c>
      <c r="E236" s="3222"/>
      <c r="F236" s="3298">
        <v>34.5</v>
      </c>
      <c r="G236" s="3299">
        <v>4.16</v>
      </c>
      <c r="H236" s="3289"/>
      <c r="I236" s="3192"/>
      <c r="J236" s="3323">
        <v>1</v>
      </c>
      <c r="K236" s="3245">
        <v>6</v>
      </c>
      <c r="L236" s="3245"/>
      <c r="M236" s="3192"/>
      <c r="N236" s="3192"/>
      <c r="O236" s="3222"/>
      <c r="P236" s="3238"/>
      <c r="Q236" s="3268"/>
      <c r="R236" s="3235">
        <v>20</v>
      </c>
    </row>
    <row r="237" spans="1:18">
      <c r="A237" s="3235">
        <v>21</v>
      </c>
      <c r="B237" s="3192" t="s">
        <v>5735</v>
      </c>
      <c r="C237" s="3222"/>
      <c r="D237" s="3192" t="s">
        <v>5617</v>
      </c>
      <c r="E237" s="3222"/>
      <c r="F237" s="3298">
        <v>34.5</v>
      </c>
      <c r="G237" s="3299">
        <v>4.8</v>
      </c>
      <c r="H237" s="3289"/>
      <c r="I237" s="3192"/>
      <c r="J237" s="3323">
        <v>4</v>
      </c>
      <c r="K237" s="3245">
        <v>1</v>
      </c>
      <c r="L237" s="3245"/>
      <c r="M237" s="3192"/>
      <c r="N237" s="3192"/>
      <c r="O237" s="3222"/>
      <c r="P237" s="3238"/>
      <c r="Q237" s="3268"/>
      <c r="R237" s="3235">
        <v>21</v>
      </c>
    </row>
    <row r="238" spans="1:18">
      <c r="A238" s="3235">
        <v>22</v>
      </c>
      <c r="B238" s="3192" t="s">
        <v>5736</v>
      </c>
      <c r="C238" s="3222"/>
      <c r="D238" s="3192" t="s">
        <v>5617</v>
      </c>
      <c r="E238" s="3222"/>
      <c r="F238" s="3298">
        <v>23</v>
      </c>
      <c r="G238" s="3299">
        <v>4.8</v>
      </c>
      <c r="H238" s="3289"/>
      <c r="I238" s="3192"/>
      <c r="J238" s="3323">
        <v>6</v>
      </c>
      <c r="K238" s="3245">
        <v>3</v>
      </c>
      <c r="L238" s="3245"/>
      <c r="M238" s="3192"/>
      <c r="N238" s="3192"/>
      <c r="O238" s="3222"/>
      <c r="P238" s="3238"/>
      <c r="Q238" s="3268"/>
      <c r="R238" s="3235">
        <v>22</v>
      </c>
    </row>
    <row r="239" spans="1:18">
      <c r="A239" s="3235">
        <v>23</v>
      </c>
      <c r="B239" s="3192" t="s">
        <v>5737</v>
      </c>
      <c r="C239" s="3222"/>
      <c r="D239" s="3192" t="s">
        <v>5617</v>
      </c>
      <c r="E239" s="3222"/>
      <c r="F239" s="3298">
        <v>115</v>
      </c>
      <c r="G239" s="3299">
        <v>13.8</v>
      </c>
      <c r="H239" s="3289"/>
      <c r="I239" s="3192"/>
      <c r="J239" s="3323">
        <v>15</v>
      </c>
      <c r="K239" s="3245">
        <v>1</v>
      </c>
      <c r="L239" s="3245"/>
      <c r="M239" s="3192"/>
      <c r="N239" s="3192"/>
      <c r="O239" s="3222"/>
      <c r="P239" s="3238"/>
      <c r="Q239" s="3268"/>
      <c r="R239" s="3235">
        <v>23</v>
      </c>
    </row>
    <row r="240" spans="1:18">
      <c r="A240" s="3235">
        <v>24</v>
      </c>
      <c r="B240" s="3192" t="s">
        <v>5738</v>
      </c>
      <c r="C240" s="3222"/>
      <c r="D240" s="3192" t="s">
        <v>5615</v>
      </c>
      <c r="E240" s="3222"/>
      <c r="F240" s="3298">
        <v>115</v>
      </c>
      <c r="G240" s="3299">
        <v>13.8</v>
      </c>
      <c r="H240" s="3289"/>
      <c r="I240" s="3192"/>
      <c r="J240" s="3323">
        <v>12</v>
      </c>
      <c r="K240" s="3245">
        <v>1</v>
      </c>
      <c r="L240" s="3245"/>
      <c r="M240" s="3192"/>
      <c r="N240" s="3192"/>
      <c r="O240" s="3222"/>
      <c r="P240" s="3238"/>
      <c r="Q240" s="3268"/>
      <c r="R240" s="3235">
        <v>24</v>
      </c>
    </row>
    <row r="241" spans="1:18">
      <c r="A241" s="3235">
        <v>25</v>
      </c>
      <c r="B241" s="3192" t="s">
        <v>5738</v>
      </c>
      <c r="C241" s="3222"/>
      <c r="D241" s="3192" t="s">
        <v>5615</v>
      </c>
      <c r="E241" s="3222"/>
      <c r="F241" s="3298">
        <v>115</v>
      </c>
      <c r="G241" s="3299">
        <v>46</v>
      </c>
      <c r="H241" s="3289"/>
      <c r="I241" s="3192"/>
      <c r="J241" s="3323">
        <v>20</v>
      </c>
      <c r="K241" s="3245">
        <v>1</v>
      </c>
      <c r="L241" s="3245"/>
      <c r="M241" s="3192"/>
      <c r="N241" s="3192"/>
      <c r="O241" s="3222"/>
      <c r="P241" s="3238"/>
      <c r="Q241" s="3268"/>
      <c r="R241" s="3235">
        <v>25</v>
      </c>
    </row>
    <row r="242" spans="1:18">
      <c r="A242" s="3235">
        <v>26</v>
      </c>
      <c r="B242" s="3192" t="s">
        <v>5739</v>
      </c>
      <c r="C242" s="3222"/>
      <c r="D242" s="3192" t="s">
        <v>5617</v>
      </c>
      <c r="E242" s="3222"/>
      <c r="F242" s="3298">
        <v>115</v>
      </c>
      <c r="G242" s="3299">
        <v>13.8</v>
      </c>
      <c r="H242" s="3289"/>
      <c r="I242" s="3192"/>
      <c r="J242" s="3323">
        <v>7</v>
      </c>
      <c r="K242" s="3245">
        <v>1</v>
      </c>
      <c r="L242" s="3245"/>
      <c r="M242" s="3192"/>
      <c r="N242" s="3192"/>
      <c r="O242" s="3222"/>
      <c r="P242" s="3238"/>
      <c r="Q242" s="3268"/>
      <c r="R242" s="3235">
        <v>26</v>
      </c>
    </row>
    <row r="243" spans="1:18">
      <c r="A243" s="3235">
        <v>27</v>
      </c>
      <c r="B243" s="3192" t="s">
        <v>5740</v>
      </c>
      <c r="C243" s="3222"/>
      <c r="D243" s="3192" t="s">
        <v>5617</v>
      </c>
      <c r="E243" s="3222"/>
      <c r="F243" s="3298">
        <v>115</v>
      </c>
      <c r="G243" s="3299">
        <v>13.8</v>
      </c>
      <c r="H243" s="3289"/>
      <c r="I243" s="3192"/>
      <c r="J243" s="3323">
        <v>12</v>
      </c>
      <c r="K243" s="3245">
        <v>1</v>
      </c>
      <c r="L243" s="3245"/>
      <c r="M243" s="3192"/>
      <c r="N243" s="3192"/>
      <c r="O243" s="3222"/>
      <c r="P243" s="3238"/>
      <c r="Q243" s="3268"/>
      <c r="R243" s="3235">
        <v>27</v>
      </c>
    </row>
    <row r="244" spans="1:18">
      <c r="A244" s="3235">
        <v>28</v>
      </c>
      <c r="B244" s="3192" t="s">
        <v>5741</v>
      </c>
      <c r="C244" s="3222"/>
      <c r="D244" s="3192" t="s">
        <v>5617</v>
      </c>
      <c r="E244" s="3222"/>
      <c r="F244" s="3298">
        <v>69</v>
      </c>
      <c r="G244" s="3299">
        <v>13.8</v>
      </c>
      <c r="H244" s="3289"/>
      <c r="I244" s="3192"/>
      <c r="J244" s="3323">
        <v>7</v>
      </c>
      <c r="K244" s="3245">
        <v>1</v>
      </c>
      <c r="L244" s="3245"/>
      <c r="M244" s="3192"/>
      <c r="N244" s="3192"/>
      <c r="O244" s="3222"/>
      <c r="P244" s="3238"/>
      <c r="Q244" s="3268"/>
      <c r="R244" s="3235">
        <v>28</v>
      </c>
    </row>
    <row r="245" spans="1:18">
      <c r="A245" s="3235">
        <v>29</v>
      </c>
      <c r="B245" s="3192" t="s">
        <v>5742</v>
      </c>
      <c r="C245" s="3222"/>
      <c r="D245" s="3192" t="s">
        <v>5617</v>
      </c>
      <c r="E245" s="3222"/>
      <c r="F245" s="3298">
        <v>34.4</v>
      </c>
      <c r="G245" s="3299">
        <v>13.8</v>
      </c>
      <c r="H245" s="3289"/>
      <c r="I245" s="3192"/>
      <c r="J245" s="3323">
        <v>10</v>
      </c>
      <c r="K245" s="3245">
        <v>1</v>
      </c>
      <c r="L245" s="3245"/>
      <c r="M245" s="3192"/>
      <c r="N245" s="3192"/>
      <c r="O245" s="3222"/>
      <c r="P245" s="3238"/>
      <c r="Q245" s="3268"/>
      <c r="R245" s="3235">
        <v>29</v>
      </c>
    </row>
    <row r="246" spans="1:18">
      <c r="A246" s="3235">
        <v>30</v>
      </c>
      <c r="B246" s="3192" t="s">
        <v>5742</v>
      </c>
      <c r="C246" s="3222"/>
      <c r="D246" s="3192" t="s">
        <v>5617</v>
      </c>
      <c r="E246" s="3222"/>
      <c r="F246" s="3298">
        <v>34.5</v>
      </c>
      <c r="G246" s="3299">
        <v>4.16</v>
      </c>
      <c r="H246" s="3289"/>
      <c r="I246" s="3192"/>
      <c r="J246" s="3323">
        <v>5</v>
      </c>
      <c r="K246" s="3245">
        <v>1</v>
      </c>
      <c r="L246" s="3245"/>
      <c r="M246" s="3192"/>
      <c r="N246" s="3192"/>
      <c r="O246" s="3222"/>
      <c r="P246" s="3238"/>
      <c r="Q246" s="3268"/>
      <c r="R246" s="3235">
        <v>30</v>
      </c>
    </row>
    <row r="247" spans="1:18">
      <c r="A247" s="3235">
        <v>31</v>
      </c>
      <c r="B247" s="3192" t="s">
        <v>5743</v>
      </c>
      <c r="C247" s="3222"/>
      <c r="D247" s="3192" t="s">
        <v>5617</v>
      </c>
      <c r="E247" s="3222"/>
      <c r="F247" s="3298">
        <v>34.5</v>
      </c>
      <c r="G247" s="3299">
        <v>4.8</v>
      </c>
      <c r="H247" s="3289"/>
      <c r="I247" s="3192"/>
      <c r="J247" s="3323">
        <v>1</v>
      </c>
      <c r="K247" s="3245">
        <v>1</v>
      </c>
      <c r="L247" s="3245"/>
      <c r="M247" s="3192"/>
      <c r="N247" s="3192"/>
      <c r="O247" s="3222"/>
      <c r="P247" s="3238"/>
      <c r="Q247" s="3268"/>
      <c r="R247" s="3235">
        <v>31</v>
      </c>
    </row>
    <row r="248" spans="1:18">
      <c r="A248" s="3235">
        <v>32</v>
      </c>
      <c r="B248" s="3192" t="s">
        <v>5743</v>
      </c>
      <c r="C248" s="3222"/>
      <c r="D248" s="3192" t="s">
        <v>5617</v>
      </c>
      <c r="E248" s="3222"/>
      <c r="F248" s="3298">
        <v>34.5</v>
      </c>
      <c r="G248" s="3299">
        <v>4.8</v>
      </c>
      <c r="H248" s="3289"/>
      <c r="I248" s="3192"/>
      <c r="J248" s="3323">
        <v>1</v>
      </c>
      <c r="K248" s="3245">
        <v>1</v>
      </c>
      <c r="L248" s="3245"/>
      <c r="M248" s="3192"/>
      <c r="N248" s="3192"/>
      <c r="O248" s="3222"/>
      <c r="P248" s="3238"/>
      <c r="Q248" s="3268"/>
      <c r="R248" s="3235">
        <v>32</v>
      </c>
    </row>
    <row r="249" spans="1:18">
      <c r="A249" s="3235">
        <v>33</v>
      </c>
      <c r="B249" s="3192" t="s">
        <v>5744</v>
      </c>
      <c r="C249" s="3222"/>
      <c r="D249" s="3192" t="s">
        <v>5617</v>
      </c>
      <c r="E249" s="3222"/>
      <c r="F249" s="3298">
        <v>34.4</v>
      </c>
      <c r="G249" s="3299">
        <v>4.8</v>
      </c>
      <c r="H249" s="3289"/>
      <c r="I249" s="3192"/>
      <c r="J249" s="3323">
        <v>5</v>
      </c>
      <c r="K249" s="3245">
        <v>1</v>
      </c>
      <c r="L249" s="3245"/>
      <c r="M249" s="3192"/>
      <c r="N249" s="3192"/>
      <c r="O249" s="3222"/>
      <c r="P249" s="3238"/>
      <c r="Q249" s="3268"/>
      <c r="R249" s="3235">
        <v>33</v>
      </c>
    </row>
    <row r="250" spans="1:18">
      <c r="A250" s="3235">
        <v>34</v>
      </c>
      <c r="B250" s="3192" t="s">
        <v>5744</v>
      </c>
      <c r="C250" s="3222"/>
      <c r="D250" s="3192" t="s">
        <v>5617</v>
      </c>
      <c r="E250" s="3222"/>
      <c r="F250" s="3298">
        <v>34.5</v>
      </c>
      <c r="G250" s="3299">
        <v>4.8</v>
      </c>
      <c r="H250" s="3289"/>
      <c r="I250" s="3192"/>
      <c r="J250" s="3323">
        <v>8</v>
      </c>
      <c r="K250" s="3245">
        <v>1</v>
      </c>
      <c r="L250" s="3245"/>
      <c r="M250" s="3192"/>
      <c r="N250" s="3192"/>
      <c r="O250" s="3222"/>
      <c r="P250" s="3238"/>
      <c r="Q250" s="3268"/>
      <c r="R250" s="3235">
        <v>34</v>
      </c>
    </row>
    <row r="251" spans="1:18">
      <c r="A251" s="3235">
        <v>35</v>
      </c>
      <c r="B251" s="3192" t="s">
        <v>5745</v>
      </c>
      <c r="C251" s="3222"/>
      <c r="D251" s="3192" t="s">
        <v>5617</v>
      </c>
      <c r="E251" s="3222"/>
      <c r="F251" s="3298">
        <v>113</v>
      </c>
      <c r="G251" s="3299">
        <v>13.8</v>
      </c>
      <c r="H251" s="3289"/>
      <c r="I251" s="3192"/>
      <c r="J251" s="3323">
        <v>8</v>
      </c>
      <c r="K251" s="3245">
        <v>1</v>
      </c>
      <c r="L251" s="3245"/>
      <c r="M251" s="3192"/>
      <c r="N251" s="3192"/>
      <c r="O251" s="3222"/>
      <c r="P251" s="3238"/>
      <c r="Q251" s="3268"/>
      <c r="R251" s="3235">
        <v>35</v>
      </c>
    </row>
    <row r="252" spans="1:18">
      <c r="A252" s="3235">
        <v>37</v>
      </c>
      <c r="B252" s="3192" t="s">
        <v>5746</v>
      </c>
      <c r="C252" s="3222"/>
      <c r="D252" s="3192" t="s">
        <v>5617</v>
      </c>
      <c r="E252" s="3222"/>
      <c r="F252" s="3298">
        <v>34.5</v>
      </c>
      <c r="G252" s="3299">
        <v>13.8</v>
      </c>
      <c r="H252" s="3289"/>
      <c r="I252" s="3192"/>
      <c r="J252" s="3323">
        <v>10</v>
      </c>
      <c r="K252" s="3245">
        <v>1</v>
      </c>
      <c r="L252" s="3245"/>
      <c r="M252" s="3192"/>
      <c r="N252" s="3192"/>
      <c r="O252" s="3222"/>
      <c r="P252" s="3238"/>
      <c r="Q252" s="3268"/>
      <c r="R252" s="3235">
        <v>37</v>
      </c>
    </row>
    <row r="253" spans="1:18">
      <c r="A253" s="3235">
        <v>38</v>
      </c>
      <c r="B253" s="3192" t="s">
        <v>5747</v>
      </c>
      <c r="C253" s="3222"/>
      <c r="D253" s="3192" t="s">
        <v>5615</v>
      </c>
      <c r="E253" s="3222"/>
      <c r="F253" s="3298">
        <v>345</v>
      </c>
      <c r="G253" s="3299">
        <v>120</v>
      </c>
      <c r="H253" s="3289"/>
      <c r="I253" s="3192"/>
      <c r="J253" s="3323">
        <v>400</v>
      </c>
      <c r="K253" s="3245">
        <v>1</v>
      </c>
      <c r="L253" s="3245"/>
      <c r="M253" s="3192"/>
      <c r="N253" s="3192"/>
      <c r="O253" s="3222"/>
      <c r="P253" s="3238"/>
      <c r="Q253" s="3268"/>
      <c r="R253" s="3235">
        <v>38</v>
      </c>
    </row>
    <row r="254" spans="1:18">
      <c r="A254" s="3235">
        <v>39</v>
      </c>
      <c r="B254" s="3192" t="s">
        <v>5747</v>
      </c>
      <c r="C254" s="3222"/>
      <c r="D254" s="3192" t="s">
        <v>5615</v>
      </c>
      <c r="E254" s="3222"/>
      <c r="F254" s="3298">
        <v>345</v>
      </c>
      <c r="G254" s="3299">
        <v>120</v>
      </c>
      <c r="H254" s="3289"/>
      <c r="I254" s="3192"/>
      <c r="J254" s="3323">
        <v>114</v>
      </c>
      <c r="K254" s="3245">
        <v>1</v>
      </c>
      <c r="L254" s="3245"/>
      <c r="M254" s="3192"/>
      <c r="N254" s="3192"/>
      <c r="O254" s="3222"/>
      <c r="P254" s="3238"/>
      <c r="Q254" s="3268"/>
      <c r="R254" s="3235">
        <v>39</v>
      </c>
    </row>
    <row r="255" spans="1:18">
      <c r="A255" s="3235">
        <v>40</v>
      </c>
      <c r="B255" s="3192" t="s">
        <v>5748</v>
      </c>
      <c r="C255" s="3222"/>
      <c r="D255" s="3192" t="s">
        <v>5617</v>
      </c>
      <c r="E255" s="3222"/>
      <c r="F255" s="3298">
        <v>23</v>
      </c>
      <c r="G255" s="3299">
        <v>4.8</v>
      </c>
      <c r="H255" s="3289"/>
      <c r="I255" s="3192"/>
      <c r="J255" s="3323">
        <v>3</v>
      </c>
      <c r="K255" s="3245">
        <v>3</v>
      </c>
      <c r="L255" s="3245"/>
      <c r="M255" s="3192"/>
      <c r="N255" s="3192"/>
      <c r="O255" s="3222"/>
      <c r="P255" s="3238"/>
      <c r="Q255" s="3268"/>
      <c r="R255" s="3235">
        <v>40</v>
      </c>
    </row>
    <row r="256" spans="1:18">
      <c r="A256" s="3235">
        <v>41</v>
      </c>
      <c r="B256" s="3192" t="s">
        <v>5749</v>
      </c>
      <c r="C256" s="3222"/>
      <c r="D256" s="3192" t="s">
        <v>5617</v>
      </c>
      <c r="E256" s="3222"/>
      <c r="F256" s="3298">
        <v>34.5</v>
      </c>
      <c r="G256" s="3299">
        <v>4.16</v>
      </c>
      <c r="H256" s="3289"/>
      <c r="I256" s="3192"/>
      <c r="J256" s="3323">
        <v>5</v>
      </c>
      <c r="K256" s="3245">
        <v>1</v>
      </c>
      <c r="L256" s="3245"/>
      <c r="M256" s="3192"/>
      <c r="N256" s="3192"/>
      <c r="O256" s="3222"/>
      <c r="P256" s="3238"/>
      <c r="Q256" s="3268"/>
      <c r="R256" s="3235">
        <v>41</v>
      </c>
    </row>
    <row r="257" spans="1:18">
      <c r="A257" s="3235">
        <v>42</v>
      </c>
      <c r="B257" s="3192" t="s">
        <v>5750</v>
      </c>
      <c r="C257" s="3222"/>
      <c r="D257" s="3192" t="s">
        <v>5617</v>
      </c>
      <c r="E257" s="3222"/>
      <c r="F257" s="3298">
        <v>115</v>
      </c>
      <c r="G257" s="3299">
        <v>13.8</v>
      </c>
      <c r="H257" s="3289"/>
      <c r="I257" s="3192"/>
      <c r="J257" s="3323">
        <v>15</v>
      </c>
      <c r="K257" s="3245">
        <v>1</v>
      </c>
      <c r="L257" s="3245"/>
      <c r="M257" s="3192"/>
      <c r="N257" s="3192"/>
      <c r="O257" s="3222"/>
      <c r="P257" s="3238"/>
      <c r="Q257" s="3268"/>
      <c r="R257" s="3235">
        <v>42</v>
      </c>
    </row>
    <row r="258" spans="1:18">
      <c r="A258" s="3235">
        <v>43</v>
      </c>
      <c r="B258" s="3192" t="s">
        <v>5750</v>
      </c>
      <c r="C258" s="3222"/>
      <c r="D258" s="3192" t="s">
        <v>5617</v>
      </c>
      <c r="E258" s="3222"/>
      <c r="F258" s="3298">
        <v>115</v>
      </c>
      <c r="G258" s="3299">
        <v>13.8</v>
      </c>
      <c r="H258" s="3289"/>
      <c r="I258" s="3192"/>
      <c r="J258" s="3323">
        <v>15</v>
      </c>
      <c r="K258" s="3245">
        <v>1</v>
      </c>
      <c r="L258" s="3245"/>
      <c r="M258" s="3192"/>
      <c r="N258" s="3192"/>
      <c r="O258" s="3222"/>
      <c r="P258" s="3238"/>
      <c r="Q258" s="3268"/>
      <c r="R258" s="3235">
        <v>43</v>
      </c>
    </row>
    <row r="259" spans="1:18">
      <c r="A259" s="3235">
        <v>44</v>
      </c>
      <c r="B259" s="3192" t="s">
        <v>5751</v>
      </c>
      <c r="C259" s="3222"/>
      <c r="D259" s="3192" t="s">
        <v>5617</v>
      </c>
      <c r="E259" s="3222"/>
      <c r="F259" s="3298">
        <v>115</v>
      </c>
      <c r="G259" s="3299">
        <v>13.8</v>
      </c>
      <c r="H259" s="3289"/>
      <c r="I259" s="3192"/>
      <c r="J259" s="3323">
        <v>20</v>
      </c>
      <c r="K259" s="3245">
        <v>1</v>
      </c>
      <c r="L259" s="3245"/>
      <c r="M259" s="3192"/>
      <c r="N259" s="3192"/>
      <c r="O259" s="3222"/>
      <c r="P259" s="3238"/>
      <c r="Q259" s="3268"/>
      <c r="R259" s="3235">
        <v>44</v>
      </c>
    </row>
    <row r="260" spans="1:18">
      <c r="A260" s="3235">
        <v>45</v>
      </c>
      <c r="B260" s="3192" t="s">
        <v>5752</v>
      </c>
      <c r="C260" s="3222"/>
      <c r="D260" s="3192" t="s">
        <v>5615</v>
      </c>
      <c r="E260" s="3222"/>
      <c r="F260" s="3298">
        <v>115</v>
      </c>
      <c r="G260" s="3299">
        <v>34.5</v>
      </c>
      <c r="H260" s="3289"/>
      <c r="I260" s="3192"/>
      <c r="J260" s="3323">
        <v>25</v>
      </c>
      <c r="K260" s="3245">
        <v>1</v>
      </c>
      <c r="L260" s="3245"/>
      <c r="M260" s="3192"/>
      <c r="N260" s="3192"/>
      <c r="O260" s="3222"/>
      <c r="P260" s="3238"/>
      <c r="Q260" s="3268"/>
      <c r="R260" s="3235">
        <v>45</v>
      </c>
    </row>
    <row r="261" spans="1:18">
      <c r="A261" s="3235">
        <v>46</v>
      </c>
      <c r="B261" s="3192" t="s">
        <v>5752</v>
      </c>
      <c r="C261" s="3222"/>
      <c r="D261" s="3192" t="s">
        <v>5615</v>
      </c>
      <c r="E261" s="3222"/>
      <c r="F261" s="3298">
        <v>115</v>
      </c>
      <c r="G261" s="3299">
        <v>34.5</v>
      </c>
      <c r="H261" s="3289"/>
      <c r="I261" s="3192"/>
      <c r="J261" s="3323">
        <v>25</v>
      </c>
      <c r="K261" s="3245">
        <v>1</v>
      </c>
      <c r="L261" s="3245"/>
      <c r="M261" s="3192"/>
      <c r="N261" s="3192"/>
      <c r="O261" s="3222"/>
      <c r="P261" s="3238"/>
      <c r="Q261" s="3268"/>
      <c r="R261" s="3235">
        <v>46</v>
      </c>
    </row>
    <row r="262" spans="1:18">
      <c r="A262" s="3235">
        <v>47</v>
      </c>
      <c r="B262" s="3192" t="s">
        <v>5752</v>
      </c>
      <c r="C262" s="3222"/>
      <c r="D262" s="3192" t="s">
        <v>5615</v>
      </c>
      <c r="E262" s="3222"/>
      <c r="F262" s="3298">
        <v>230</v>
      </c>
      <c r="G262" s="3299">
        <v>120</v>
      </c>
      <c r="H262" s="3289"/>
      <c r="I262" s="3192"/>
      <c r="J262" s="3323">
        <v>150</v>
      </c>
      <c r="K262" s="3245">
        <v>2</v>
      </c>
      <c r="L262" s="3245"/>
      <c r="M262" s="3192"/>
      <c r="N262" s="3192"/>
      <c r="O262" s="3222"/>
      <c r="P262" s="3238"/>
      <c r="Q262" s="3268"/>
      <c r="R262" s="3235">
        <v>47</v>
      </c>
    </row>
    <row r="263" spans="1:18">
      <c r="A263" s="3235">
        <v>48</v>
      </c>
      <c r="B263" s="3192" t="s">
        <v>5753</v>
      </c>
      <c r="C263" s="3222"/>
      <c r="D263" s="3192" t="s">
        <v>5615</v>
      </c>
      <c r="E263" s="3222"/>
      <c r="F263" s="3298">
        <v>115</v>
      </c>
      <c r="G263" s="3299">
        <v>13.8</v>
      </c>
      <c r="H263" s="3289"/>
      <c r="I263" s="3192"/>
      <c r="J263" s="3323">
        <v>6</v>
      </c>
      <c r="K263" s="3245">
        <v>1</v>
      </c>
      <c r="L263" s="3245"/>
      <c r="M263" s="3192"/>
      <c r="N263" s="3192"/>
      <c r="O263" s="3222"/>
      <c r="P263" s="3238"/>
      <c r="Q263" s="3268"/>
      <c r="R263" s="3235">
        <v>48</v>
      </c>
    </row>
    <row r="264" spans="1:18">
      <c r="A264" s="3235">
        <v>49</v>
      </c>
      <c r="B264" s="3192" t="s">
        <v>5754</v>
      </c>
      <c r="C264" s="3222"/>
      <c r="D264" s="3192" t="s">
        <v>5617</v>
      </c>
      <c r="E264" s="3222"/>
      <c r="F264" s="3298">
        <v>46</v>
      </c>
      <c r="G264" s="3299">
        <v>4.8</v>
      </c>
      <c r="H264" s="3289"/>
      <c r="I264" s="3192"/>
      <c r="J264" s="3323">
        <v>1</v>
      </c>
      <c r="K264" s="3245">
        <v>1</v>
      </c>
      <c r="L264" s="3245"/>
      <c r="M264" s="3192"/>
      <c r="N264" s="3192"/>
      <c r="O264" s="3222"/>
      <c r="P264" s="3238"/>
      <c r="Q264" s="3268"/>
      <c r="R264" s="3235">
        <v>49</v>
      </c>
    </row>
    <row r="265" spans="1:18">
      <c r="A265" s="3235">
        <v>50</v>
      </c>
      <c r="B265" s="3192" t="s">
        <v>5754</v>
      </c>
      <c r="C265" s="3222"/>
      <c r="D265" s="3192" t="s">
        <v>5617</v>
      </c>
      <c r="E265" s="3222"/>
      <c r="F265" s="3298">
        <v>46</v>
      </c>
      <c r="G265" s="3299">
        <v>4.8</v>
      </c>
      <c r="H265" s="3289"/>
      <c r="I265" s="3192"/>
      <c r="J265" s="3323">
        <v>1</v>
      </c>
      <c r="K265" s="3245">
        <v>1</v>
      </c>
      <c r="L265" s="3245"/>
      <c r="M265" s="3192"/>
      <c r="N265" s="3192"/>
      <c r="O265" s="3222"/>
      <c r="P265" s="3238"/>
      <c r="Q265" s="3268"/>
      <c r="R265" s="3235">
        <v>50</v>
      </c>
    </row>
    <row r="266" spans="1:18">
      <c r="A266" s="3235">
        <v>51</v>
      </c>
      <c r="B266" s="3192" t="s">
        <v>5754</v>
      </c>
      <c r="C266" s="3222"/>
      <c r="D266" s="3192" t="s">
        <v>5617</v>
      </c>
      <c r="E266" s="3222"/>
      <c r="F266" s="3298">
        <v>46</v>
      </c>
      <c r="G266" s="3299">
        <v>4.8</v>
      </c>
      <c r="H266" s="3289"/>
      <c r="I266" s="3192"/>
      <c r="J266" s="3323">
        <v>1</v>
      </c>
      <c r="K266" s="3245">
        <v>1</v>
      </c>
      <c r="L266" s="3245"/>
      <c r="M266" s="3192"/>
      <c r="N266" s="3192"/>
      <c r="O266" s="3222"/>
      <c r="P266" s="3238"/>
      <c r="Q266" s="3268"/>
      <c r="R266" s="3235">
        <v>51</v>
      </c>
    </row>
    <row r="267" spans="1:18">
      <c r="A267" s="3235">
        <v>52</v>
      </c>
      <c r="B267" s="3192" t="s">
        <v>5755</v>
      </c>
      <c r="C267" s="3222"/>
      <c r="D267" s="3192" t="s">
        <v>5617</v>
      </c>
      <c r="E267" s="3222"/>
      <c r="F267" s="3298">
        <v>34.5</v>
      </c>
      <c r="G267" s="3299">
        <v>4.8</v>
      </c>
      <c r="H267" s="3289"/>
      <c r="I267" s="3192"/>
      <c r="J267" s="3323">
        <v>3</v>
      </c>
      <c r="K267" s="3245">
        <v>1</v>
      </c>
      <c r="L267" s="3245"/>
      <c r="M267" s="3192"/>
      <c r="N267" s="3192"/>
      <c r="O267" s="3222"/>
      <c r="P267" s="3238"/>
      <c r="Q267" s="3268"/>
      <c r="R267" s="3235">
        <v>52</v>
      </c>
    </row>
    <row r="268" spans="1:18">
      <c r="A268" s="3235">
        <v>53</v>
      </c>
      <c r="B268" s="3192" t="s">
        <v>5756</v>
      </c>
      <c r="C268" s="3222"/>
      <c r="D268" s="3192" t="s">
        <v>5615</v>
      </c>
      <c r="E268" s="3222"/>
      <c r="F268" s="3298">
        <v>115</v>
      </c>
      <c r="G268" s="3299">
        <v>13.8</v>
      </c>
      <c r="H268" s="3289"/>
      <c r="I268" s="3192"/>
      <c r="J268" s="3323">
        <v>20</v>
      </c>
      <c r="K268" s="3245">
        <v>1</v>
      </c>
      <c r="L268" s="3245"/>
      <c r="M268" s="3192"/>
      <c r="N268" s="3192"/>
      <c r="O268" s="3222"/>
      <c r="P268" s="3238"/>
      <c r="Q268" s="3268"/>
      <c r="R268" s="3235">
        <v>53</v>
      </c>
    </row>
    <row r="269" spans="1:18">
      <c r="A269" s="3235">
        <v>54</v>
      </c>
      <c r="B269" s="3192" t="s">
        <v>5756</v>
      </c>
      <c r="C269" s="3222"/>
      <c r="D269" s="3192" t="s">
        <v>5615</v>
      </c>
      <c r="E269" s="3222"/>
      <c r="F269" s="3298">
        <v>115</v>
      </c>
      <c r="G269" s="3299">
        <v>13.8</v>
      </c>
      <c r="H269" s="3289"/>
      <c r="I269" s="3192"/>
      <c r="J269" s="3323">
        <v>20</v>
      </c>
      <c r="K269" s="3245">
        <v>1</v>
      </c>
      <c r="L269" s="3245"/>
      <c r="M269" s="3192"/>
      <c r="N269" s="3192"/>
      <c r="O269" s="3222"/>
      <c r="P269" s="3238"/>
      <c r="Q269" s="3268"/>
      <c r="R269" s="3235">
        <v>54</v>
      </c>
    </row>
    <row r="270" spans="1:18">
      <c r="A270" s="3235">
        <v>55</v>
      </c>
      <c r="B270" s="3192" t="s">
        <v>5757</v>
      </c>
      <c r="C270" s="3222"/>
      <c r="D270" s="3192" t="s">
        <v>5617</v>
      </c>
      <c r="E270" s="3222"/>
      <c r="F270" s="3298">
        <v>113</v>
      </c>
      <c r="G270" s="3299">
        <v>13.8</v>
      </c>
      <c r="H270" s="3289"/>
      <c r="I270" s="3192"/>
      <c r="J270" s="3323">
        <v>8</v>
      </c>
      <c r="K270" s="3245">
        <v>1</v>
      </c>
      <c r="L270" s="3245"/>
      <c r="M270" s="3192"/>
      <c r="N270" s="3192"/>
      <c r="O270" s="3222"/>
      <c r="P270" s="3238"/>
      <c r="Q270" s="3268"/>
      <c r="R270" s="3235">
        <v>55</v>
      </c>
    </row>
    <row r="271" spans="1:18">
      <c r="A271" s="3235">
        <v>56</v>
      </c>
      <c r="B271" s="3192" t="s">
        <v>5757</v>
      </c>
      <c r="C271" s="3222"/>
      <c r="D271" s="3192" t="s">
        <v>5617</v>
      </c>
      <c r="E271" s="3222"/>
      <c r="F271" s="3298">
        <v>113</v>
      </c>
      <c r="G271" s="3299">
        <v>13.8</v>
      </c>
      <c r="H271" s="3289"/>
      <c r="I271" s="3192"/>
      <c r="J271" s="3323">
        <v>8</v>
      </c>
      <c r="K271" s="3245">
        <v>1</v>
      </c>
      <c r="L271" s="3245"/>
      <c r="M271" s="3192"/>
      <c r="N271" s="3192"/>
      <c r="O271" s="3222"/>
      <c r="P271" s="3238"/>
      <c r="Q271" s="3268"/>
      <c r="R271" s="3235">
        <v>56</v>
      </c>
    </row>
    <row r="272" spans="1:18">
      <c r="A272" s="3235">
        <v>57</v>
      </c>
      <c r="B272" s="3192" t="s">
        <v>5758</v>
      </c>
      <c r="C272" s="3222"/>
      <c r="D272" s="3192" t="s">
        <v>5617</v>
      </c>
      <c r="E272" s="3222"/>
      <c r="F272" s="3298">
        <v>34.5</v>
      </c>
      <c r="G272" s="3299">
        <v>4.8</v>
      </c>
      <c r="H272" s="3289"/>
      <c r="I272" s="3192"/>
      <c r="J272" s="3323">
        <v>4</v>
      </c>
      <c r="K272" s="3245">
        <v>1</v>
      </c>
      <c r="L272" s="3245"/>
      <c r="M272" s="3192"/>
      <c r="N272" s="3192"/>
      <c r="O272" s="3222"/>
      <c r="P272" s="3238"/>
      <c r="Q272" s="3268"/>
      <c r="R272" s="3235">
        <v>57</v>
      </c>
    </row>
    <row r="273" spans="1:18">
      <c r="A273" s="3235">
        <v>58</v>
      </c>
      <c r="B273" s="3192" t="s">
        <v>5759</v>
      </c>
      <c r="C273" s="3222"/>
      <c r="D273" s="3192" t="s">
        <v>5615</v>
      </c>
      <c r="E273" s="3222"/>
      <c r="F273" s="3298">
        <v>115</v>
      </c>
      <c r="G273" s="3299">
        <v>13.8</v>
      </c>
      <c r="H273" s="3289"/>
      <c r="I273" s="3192"/>
      <c r="J273" s="3323">
        <v>20</v>
      </c>
      <c r="K273" s="3245">
        <v>1</v>
      </c>
      <c r="L273" s="3245"/>
      <c r="M273" s="3192"/>
      <c r="N273" s="3192"/>
      <c r="O273" s="3222"/>
      <c r="P273" s="3238"/>
      <c r="Q273" s="3268"/>
      <c r="R273" s="3235">
        <v>58</v>
      </c>
    </row>
    <row r="274" spans="1:18" ht="15.75" thickBot="1">
      <c r="A274" s="3203">
        <v>59</v>
      </c>
      <c r="B274" s="3201" t="s">
        <v>5759</v>
      </c>
      <c r="C274" s="3204"/>
      <c r="D274" s="3201" t="s">
        <v>5617</v>
      </c>
      <c r="E274" s="3204"/>
      <c r="F274" s="3301">
        <v>115</v>
      </c>
      <c r="G274" s="3302">
        <v>13.8</v>
      </c>
      <c r="H274" s="3293"/>
      <c r="I274" s="3192"/>
      <c r="J274" s="3252">
        <v>15</v>
      </c>
      <c r="K274" s="3303">
        <v>1</v>
      </c>
      <c r="L274" s="3303"/>
      <c r="M274" s="3201"/>
      <c r="N274" s="3201"/>
      <c r="O274" s="3204"/>
      <c r="P274" s="3249"/>
      <c r="Q274" s="3251"/>
      <c r="R274" s="3203">
        <v>59</v>
      </c>
    </row>
    <row r="276" spans="1:18">
      <c r="A276" s="3212" t="s">
        <v>5760</v>
      </c>
      <c r="B276" s="3223"/>
      <c r="C276" s="3223"/>
      <c r="D276" s="3223"/>
      <c r="E276" s="3223"/>
      <c r="F276" s="3223"/>
      <c r="G276" s="3223"/>
      <c r="H276" s="3223"/>
      <c r="I276" s="3192"/>
      <c r="J276" s="3212" t="s">
        <v>5761</v>
      </c>
      <c r="K276" s="3223"/>
      <c r="L276" s="3223"/>
      <c r="M276" s="3223"/>
      <c r="N276" s="3223"/>
      <c r="O276" s="3223"/>
      <c r="P276" s="3223"/>
      <c r="Q276" s="3223"/>
      <c r="R276" s="3223"/>
    </row>
    <row r="278" spans="1:18" ht="15.75" thickBot="1">
      <c r="A278" s="3113" t="s">
        <v>4700</v>
      </c>
      <c r="B278" s="3201"/>
      <c r="C278" s="3201"/>
      <c r="D278" s="3201"/>
      <c r="E278" s="3201"/>
      <c r="F278" s="3201" t="str">
        <f>'Data Sheet'!$C$40</f>
        <v>April 12, 2018</v>
      </c>
      <c r="G278" s="3201" t="str">
        <f>'Data Sheet'!$C$38</f>
        <v>December 31, 2017</v>
      </c>
      <c r="H278" s="3208"/>
      <c r="I278" s="3192"/>
      <c r="J278" s="3113" t="s">
        <v>4700</v>
      </c>
      <c r="K278" s="3201"/>
      <c r="L278" s="3201"/>
      <c r="M278" s="3201"/>
      <c r="N278" s="3201"/>
      <c r="O278" s="3201"/>
      <c r="P278" s="3201" t="str">
        <f>'Data Sheet'!$C$40</f>
        <v>April 12, 2018</v>
      </c>
      <c r="Q278" s="3201" t="str">
        <f>'Data Sheet'!$C$38</f>
        <v>December 31, 2017</v>
      </c>
      <c r="R278" s="3208"/>
    </row>
    <row r="279" spans="1:18" ht="16.5" thickBot="1">
      <c r="A279" s="3264" t="s">
        <v>3398</v>
      </c>
      <c r="B279" s="3207"/>
      <c r="C279" s="3207"/>
      <c r="D279" s="3208"/>
      <c r="E279" s="3208"/>
      <c r="F279" s="3209"/>
      <c r="G279" s="3209"/>
      <c r="H279" s="3205"/>
      <c r="I279" s="3192"/>
      <c r="J279" s="3264" t="s">
        <v>3398</v>
      </c>
      <c r="K279" s="3207"/>
      <c r="L279" s="3207"/>
      <c r="M279" s="3208"/>
      <c r="N279" s="3208"/>
      <c r="O279" s="3208"/>
      <c r="P279" s="3209"/>
      <c r="Q279" s="3209"/>
      <c r="R279" s="3205"/>
    </row>
    <row r="280" spans="1:18">
      <c r="A280" s="3221"/>
      <c r="B280" s="3192"/>
      <c r="C280" s="3222"/>
      <c r="D280" s="3234"/>
      <c r="E280" s="3195"/>
      <c r="F280" s="3223"/>
      <c r="G280" s="3223"/>
      <c r="H280" s="3193"/>
      <c r="I280" s="3192"/>
      <c r="J280" s="3221"/>
      <c r="K280" s="3222"/>
      <c r="L280" s="3222"/>
      <c r="M280" s="3223" t="s">
        <v>3184</v>
      </c>
      <c r="N280" s="3223"/>
      <c r="O280" s="3223"/>
      <c r="P280" s="3223"/>
      <c r="Q280" s="3199"/>
      <c r="R280" s="3189"/>
    </row>
    <row r="281" spans="1:18" ht="15.75" thickBot="1">
      <c r="A281" s="3227"/>
      <c r="B281" s="3234"/>
      <c r="C281" s="3195"/>
      <c r="D281" s="3234"/>
      <c r="E281" s="3195"/>
      <c r="F281" s="3208" t="s">
        <v>3185</v>
      </c>
      <c r="G281" s="3208"/>
      <c r="H281" s="3205"/>
      <c r="I281" s="3192"/>
      <c r="J281" s="3227" t="s">
        <v>3186</v>
      </c>
      <c r="K281" s="3195" t="s">
        <v>3187</v>
      </c>
      <c r="L281" s="3195" t="s">
        <v>3187</v>
      </c>
      <c r="M281" s="3208" t="s">
        <v>3188</v>
      </c>
      <c r="N281" s="3208"/>
      <c r="O281" s="3208"/>
      <c r="P281" s="3208"/>
      <c r="Q281" s="3205"/>
      <c r="R281" s="3195"/>
    </row>
    <row r="282" spans="1:18">
      <c r="A282" s="3227"/>
      <c r="B282" s="3234"/>
      <c r="C282" s="3195"/>
      <c r="D282" s="3234"/>
      <c r="E282" s="3195"/>
      <c r="F282" s="3195"/>
      <c r="G282" s="3199"/>
      <c r="H282" s="3195"/>
      <c r="I282" s="3192"/>
      <c r="J282" s="3227" t="s">
        <v>3189</v>
      </c>
      <c r="K282" s="3195" t="s">
        <v>3190</v>
      </c>
      <c r="L282" s="3195" t="s">
        <v>3191</v>
      </c>
      <c r="M282" s="3234"/>
      <c r="N282" s="3234"/>
      <c r="O282" s="3195"/>
      <c r="P282" s="3195"/>
      <c r="Q282" s="3199"/>
      <c r="R282" s="3195"/>
    </row>
    <row r="283" spans="1:18">
      <c r="A283" s="3227" t="s">
        <v>1714</v>
      </c>
      <c r="B283" s="3223" t="s">
        <v>3192</v>
      </c>
      <c r="C283" s="3199"/>
      <c r="D283" s="3223" t="s">
        <v>3193</v>
      </c>
      <c r="E283" s="3199"/>
      <c r="F283" s="3195"/>
      <c r="G283" s="3199"/>
      <c r="H283" s="3195"/>
      <c r="I283" s="3192"/>
      <c r="J283" s="3227" t="s">
        <v>3194</v>
      </c>
      <c r="K283" s="3195" t="s">
        <v>3195</v>
      </c>
      <c r="L283" s="3195" t="s">
        <v>3190</v>
      </c>
      <c r="M283" s="3223"/>
      <c r="N283" s="3223"/>
      <c r="O283" s="3199"/>
      <c r="P283" s="3195" t="s">
        <v>1772</v>
      </c>
      <c r="Q283" s="3199" t="s">
        <v>3196</v>
      </c>
      <c r="R283" s="3195" t="s">
        <v>1714</v>
      </c>
    </row>
    <row r="284" spans="1:18">
      <c r="A284" s="3227" t="s">
        <v>1717</v>
      </c>
      <c r="B284" s="3192"/>
      <c r="C284" s="3222"/>
      <c r="D284" s="3234"/>
      <c r="E284" s="3195"/>
      <c r="F284" s="3195" t="s">
        <v>1825</v>
      </c>
      <c r="G284" s="3199" t="s">
        <v>3197</v>
      </c>
      <c r="H284" s="3195" t="s">
        <v>3198</v>
      </c>
      <c r="I284" s="3192"/>
      <c r="J284" s="3227" t="s">
        <v>3199</v>
      </c>
      <c r="K284" s="3195" t="s">
        <v>4</v>
      </c>
      <c r="L284" s="3195" t="s">
        <v>3195</v>
      </c>
      <c r="M284" s="3223" t="s">
        <v>3200</v>
      </c>
      <c r="N284" s="3223"/>
      <c r="O284" s="3199"/>
      <c r="P284" s="3195" t="s">
        <v>3201</v>
      </c>
      <c r="Q284" s="3199" t="s">
        <v>3202</v>
      </c>
      <c r="R284" s="3195" t="s">
        <v>1717</v>
      </c>
    </row>
    <row r="285" spans="1:18">
      <c r="A285" s="3235"/>
      <c r="B285" s="3192"/>
      <c r="C285" s="3195"/>
      <c r="D285" s="3192"/>
      <c r="E285" s="3195"/>
      <c r="F285" s="3195"/>
      <c r="G285" s="3199"/>
      <c r="H285" s="3222"/>
      <c r="I285" s="3192"/>
      <c r="J285" s="3235"/>
      <c r="K285" s="3222"/>
      <c r="L285" s="3195"/>
      <c r="M285" s="3192"/>
      <c r="N285" s="3192"/>
      <c r="O285" s="3195"/>
      <c r="P285" s="3195"/>
      <c r="Q285" s="3195"/>
      <c r="R285" s="3222"/>
    </row>
    <row r="286" spans="1:18" ht="15.75" thickBot="1">
      <c r="A286" s="3203"/>
      <c r="B286" s="3208" t="s">
        <v>3005</v>
      </c>
      <c r="C286" s="3205"/>
      <c r="D286" s="3208" t="s">
        <v>3006</v>
      </c>
      <c r="E286" s="3205"/>
      <c r="F286" s="3202" t="s">
        <v>3007</v>
      </c>
      <c r="G286" s="3205" t="s">
        <v>3008</v>
      </c>
      <c r="H286" s="3205" t="s">
        <v>2334</v>
      </c>
      <c r="I286" s="3192"/>
      <c r="J286" s="3236" t="s">
        <v>2335</v>
      </c>
      <c r="K286" s="3236" t="s">
        <v>2336</v>
      </c>
      <c r="L286" s="3236" t="s">
        <v>2337</v>
      </c>
      <c r="M286" s="3208" t="s">
        <v>2338</v>
      </c>
      <c r="N286" s="3208"/>
      <c r="O286" s="3205"/>
      <c r="P286" s="3202" t="s">
        <v>2339</v>
      </c>
      <c r="Q286" s="3202" t="s">
        <v>2340</v>
      </c>
      <c r="R286" s="3202"/>
    </row>
    <row r="287" spans="1:18">
      <c r="A287" s="3235">
        <v>1</v>
      </c>
      <c r="B287" s="3192" t="s">
        <v>5762</v>
      </c>
      <c r="C287" s="3222"/>
      <c r="D287" s="3192" t="s">
        <v>5617</v>
      </c>
      <c r="E287" s="3199"/>
      <c r="F287" s="3305">
        <v>115</v>
      </c>
      <c r="G287" s="3306">
        <v>13.8</v>
      </c>
      <c r="H287" s="3289"/>
      <c r="I287" s="3192"/>
      <c r="J287" s="3323">
        <v>15</v>
      </c>
      <c r="K287" s="3245">
        <v>1</v>
      </c>
      <c r="L287" s="3245"/>
      <c r="M287" s="3192"/>
      <c r="N287" s="3192"/>
      <c r="O287" s="3199"/>
      <c r="P287" s="3238"/>
      <c r="Q287" s="3268"/>
      <c r="R287" s="3235">
        <v>1</v>
      </c>
    </row>
    <row r="288" spans="1:18">
      <c r="A288" s="3235">
        <v>2</v>
      </c>
      <c r="B288" s="3192" t="s">
        <v>5763</v>
      </c>
      <c r="C288" s="3222"/>
      <c r="D288" s="3192" t="s">
        <v>5615</v>
      </c>
      <c r="E288" s="3195"/>
      <c r="F288" s="3307">
        <v>23</v>
      </c>
      <c r="G288" s="3308">
        <v>4.8</v>
      </c>
      <c r="H288" s="3289"/>
      <c r="I288" s="3192"/>
      <c r="J288" s="3323">
        <v>1</v>
      </c>
      <c r="K288" s="3245">
        <v>1</v>
      </c>
      <c r="L288" s="3245"/>
      <c r="M288" s="3192"/>
      <c r="N288" s="3192"/>
      <c r="O288" s="3195"/>
      <c r="P288" s="3238"/>
      <c r="Q288" s="3268"/>
      <c r="R288" s="3235">
        <v>2</v>
      </c>
    </row>
    <row r="289" spans="1:18">
      <c r="A289" s="3235">
        <v>3</v>
      </c>
      <c r="B289" s="3192" t="s">
        <v>5763</v>
      </c>
      <c r="C289" s="3222"/>
      <c r="D289" s="3192" t="s">
        <v>5615</v>
      </c>
      <c r="E289" s="3195"/>
      <c r="F289" s="3307">
        <v>23</v>
      </c>
      <c r="G289" s="3308">
        <v>4.8</v>
      </c>
      <c r="H289" s="3289"/>
      <c r="I289" s="3192"/>
      <c r="J289" s="3323">
        <v>1</v>
      </c>
      <c r="K289" s="3245">
        <v>1</v>
      </c>
      <c r="L289" s="3245"/>
      <c r="M289" s="3192"/>
      <c r="N289" s="3192"/>
      <c r="O289" s="3195"/>
      <c r="P289" s="3238"/>
      <c r="Q289" s="3268"/>
      <c r="R289" s="3235">
        <v>3</v>
      </c>
    </row>
    <row r="290" spans="1:18">
      <c r="A290" s="3235">
        <v>4</v>
      </c>
      <c r="B290" s="3192" t="s">
        <v>5763</v>
      </c>
      <c r="C290" s="3222"/>
      <c r="D290" s="3192" t="s">
        <v>5615</v>
      </c>
      <c r="E290" s="3195"/>
      <c r="F290" s="3307">
        <v>23</v>
      </c>
      <c r="G290" s="3308">
        <v>4.8</v>
      </c>
      <c r="H290" s="3289"/>
      <c r="I290" s="3192"/>
      <c r="J290" s="3323">
        <v>1</v>
      </c>
      <c r="K290" s="3245">
        <v>1</v>
      </c>
      <c r="L290" s="3245"/>
      <c r="M290" s="3192"/>
      <c r="N290" s="3192"/>
      <c r="O290" s="3195"/>
      <c r="P290" s="3238"/>
      <c r="Q290" s="3268"/>
      <c r="R290" s="3235">
        <v>4</v>
      </c>
    </row>
    <row r="291" spans="1:18">
      <c r="A291" s="3235">
        <v>5</v>
      </c>
      <c r="B291" s="3192" t="s">
        <v>5764</v>
      </c>
      <c r="C291" s="3222"/>
      <c r="D291" s="3192" t="s">
        <v>5615</v>
      </c>
      <c r="E291" s="3195"/>
      <c r="F291" s="3307">
        <v>115</v>
      </c>
      <c r="G291" s="3308">
        <v>23</v>
      </c>
      <c r="H291" s="3289"/>
      <c r="I291" s="3192"/>
      <c r="J291" s="3323">
        <v>7</v>
      </c>
      <c r="K291" s="3245">
        <v>1</v>
      </c>
      <c r="L291" s="3245"/>
      <c r="M291" s="3192"/>
      <c r="N291" s="3192"/>
      <c r="O291" s="3195"/>
      <c r="P291" s="3238"/>
      <c r="Q291" s="3268"/>
      <c r="R291" s="3235">
        <v>5</v>
      </c>
    </row>
    <row r="292" spans="1:18">
      <c r="A292" s="3247">
        <v>6</v>
      </c>
      <c r="B292" s="3192" t="s">
        <v>5765</v>
      </c>
      <c r="C292" s="3222"/>
      <c r="D292" s="3192" t="s">
        <v>5617</v>
      </c>
      <c r="E292" s="3222"/>
      <c r="F292" s="3298">
        <v>34.5</v>
      </c>
      <c r="G292" s="3299">
        <v>4.8</v>
      </c>
      <c r="H292" s="3289"/>
      <c r="I292" s="3192"/>
      <c r="J292" s="3324">
        <v>3</v>
      </c>
      <c r="K292" s="3245">
        <v>1</v>
      </c>
      <c r="L292" s="3245"/>
      <c r="M292" s="3192"/>
      <c r="N292" s="3192"/>
      <c r="O292" s="3222"/>
      <c r="P292" s="3238"/>
      <c r="Q292" s="3268"/>
      <c r="R292" s="3247">
        <v>6</v>
      </c>
    </row>
    <row r="293" spans="1:18">
      <c r="A293" s="3247">
        <v>7</v>
      </c>
      <c r="B293" s="3192" t="s">
        <v>5766</v>
      </c>
      <c r="C293" s="3222"/>
      <c r="D293" s="3192" t="s">
        <v>5617</v>
      </c>
      <c r="E293" s="3222"/>
      <c r="F293" s="3298">
        <v>115</v>
      </c>
      <c r="G293" s="3299">
        <v>13.8</v>
      </c>
      <c r="H293" s="3289"/>
      <c r="I293" s="3192"/>
      <c r="J293" s="3324">
        <v>7</v>
      </c>
      <c r="K293" s="3245">
        <v>1</v>
      </c>
      <c r="L293" s="3245"/>
      <c r="M293" s="3192"/>
      <c r="N293" s="3192"/>
      <c r="O293" s="3222"/>
      <c r="P293" s="3238"/>
      <c r="Q293" s="3268"/>
      <c r="R293" s="3247">
        <v>7</v>
      </c>
    </row>
    <row r="294" spans="1:18">
      <c r="A294" s="3247">
        <v>8</v>
      </c>
      <c r="B294" s="3192" t="s">
        <v>5767</v>
      </c>
      <c r="C294" s="3222"/>
      <c r="D294" s="3192" t="s">
        <v>5617</v>
      </c>
      <c r="E294" s="3222"/>
      <c r="F294" s="3298">
        <v>34.5</v>
      </c>
      <c r="G294" s="3299">
        <v>4.8</v>
      </c>
      <c r="H294" s="3289"/>
      <c r="I294" s="3192"/>
      <c r="J294" s="3324">
        <v>3</v>
      </c>
      <c r="K294" s="3245">
        <v>1</v>
      </c>
      <c r="L294" s="3245"/>
      <c r="M294" s="3192"/>
      <c r="N294" s="3192"/>
      <c r="O294" s="3222"/>
      <c r="P294" s="3238"/>
      <c r="Q294" s="3268"/>
      <c r="R294" s="3247">
        <v>8</v>
      </c>
    </row>
    <row r="295" spans="1:18">
      <c r="A295" s="3247">
        <v>9</v>
      </c>
      <c r="B295" s="3192" t="s">
        <v>5768</v>
      </c>
      <c r="C295" s="3222"/>
      <c r="D295" s="3192" t="s">
        <v>5617</v>
      </c>
      <c r="E295" s="3222"/>
      <c r="F295" s="3298">
        <v>115</v>
      </c>
      <c r="G295" s="3299">
        <v>13.8</v>
      </c>
      <c r="H295" s="3289"/>
      <c r="I295" s="3192"/>
      <c r="J295" s="3324">
        <v>6</v>
      </c>
      <c r="K295" s="3245">
        <v>1</v>
      </c>
      <c r="L295" s="3245"/>
      <c r="M295" s="3192"/>
      <c r="N295" s="3192"/>
      <c r="O295" s="3222"/>
      <c r="P295" s="3238"/>
      <c r="Q295" s="3268"/>
      <c r="R295" s="3247">
        <v>9</v>
      </c>
    </row>
    <row r="296" spans="1:18">
      <c r="A296" s="3247">
        <v>10</v>
      </c>
      <c r="B296" s="3192" t="s">
        <v>5769</v>
      </c>
      <c r="C296" s="3222"/>
      <c r="D296" s="3192" t="s">
        <v>5617</v>
      </c>
      <c r="E296" s="3222"/>
      <c r="F296" s="3298">
        <v>34.5</v>
      </c>
      <c r="G296" s="3299">
        <v>4.16</v>
      </c>
      <c r="H296" s="3289"/>
      <c r="I296" s="3192"/>
      <c r="J296" s="3324">
        <v>5</v>
      </c>
      <c r="K296" s="3245">
        <v>1</v>
      </c>
      <c r="L296" s="3245"/>
      <c r="M296" s="3192"/>
      <c r="N296" s="3192"/>
      <c r="O296" s="3222"/>
      <c r="P296" s="3238"/>
      <c r="Q296" s="3268"/>
      <c r="R296" s="3247">
        <v>10</v>
      </c>
    </row>
    <row r="297" spans="1:18">
      <c r="A297" s="3247">
        <v>11</v>
      </c>
      <c r="B297" s="3192" t="s">
        <v>5770</v>
      </c>
      <c r="C297" s="3222"/>
      <c r="D297" s="3192" t="s">
        <v>5617</v>
      </c>
      <c r="E297" s="3222"/>
      <c r="F297" s="3298">
        <v>115</v>
      </c>
      <c r="G297" s="3299">
        <v>13.8</v>
      </c>
      <c r="H297" s="3289"/>
      <c r="I297" s="3192"/>
      <c r="J297" s="3324">
        <v>12</v>
      </c>
      <c r="K297" s="3245">
        <v>1</v>
      </c>
      <c r="L297" s="3245"/>
      <c r="M297" s="3192"/>
      <c r="N297" s="3192"/>
      <c r="O297" s="3222"/>
      <c r="P297" s="3238"/>
      <c r="Q297" s="3268"/>
      <c r="R297" s="3247">
        <v>11</v>
      </c>
    </row>
    <row r="298" spans="1:18">
      <c r="A298" s="3247">
        <v>12</v>
      </c>
      <c r="B298" s="3192" t="s">
        <v>5771</v>
      </c>
      <c r="C298" s="3222"/>
      <c r="D298" s="3192" t="s">
        <v>5617</v>
      </c>
      <c r="E298" s="3222"/>
      <c r="F298" s="3298">
        <v>34.5</v>
      </c>
      <c r="G298" s="3299">
        <v>13.8</v>
      </c>
      <c r="H298" s="3289"/>
      <c r="I298" s="3192"/>
      <c r="J298" s="3324">
        <v>5</v>
      </c>
      <c r="K298" s="3245">
        <v>1</v>
      </c>
      <c r="L298" s="3245"/>
      <c r="M298" s="3192"/>
      <c r="N298" s="3192"/>
      <c r="O298" s="3222"/>
      <c r="P298" s="3238"/>
      <c r="Q298" s="3268"/>
      <c r="R298" s="3247">
        <v>12</v>
      </c>
    </row>
    <row r="299" spans="1:18">
      <c r="A299" s="3247">
        <v>13</v>
      </c>
      <c r="B299" s="3192" t="s">
        <v>5772</v>
      </c>
      <c r="C299" s="3222"/>
      <c r="D299" s="3192" t="s">
        <v>5617</v>
      </c>
      <c r="E299" s="3222"/>
      <c r="F299" s="3298">
        <v>34.5</v>
      </c>
      <c r="G299" s="3299">
        <v>4.8</v>
      </c>
      <c r="H299" s="3289"/>
      <c r="I299" s="3192"/>
      <c r="J299" s="3324">
        <v>4</v>
      </c>
      <c r="K299" s="3245">
        <v>1</v>
      </c>
      <c r="L299" s="3245"/>
      <c r="M299" s="3192"/>
      <c r="N299" s="3192"/>
      <c r="O299" s="3222"/>
      <c r="P299" s="3238"/>
      <c r="Q299" s="3268"/>
      <c r="R299" s="3247">
        <v>13</v>
      </c>
    </row>
    <row r="300" spans="1:18">
      <c r="A300" s="3247">
        <v>14</v>
      </c>
      <c r="B300" s="3192" t="s">
        <v>5773</v>
      </c>
      <c r="C300" s="3222"/>
      <c r="D300" s="3192" t="s">
        <v>5615</v>
      </c>
      <c r="E300" s="3222"/>
      <c r="F300" s="3298">
        <v>345</v>
      </c>
      <c r="G300" s="3299">
        <v>230</v>
      </c>
      <c r="H300" s="3289"/>
      <c r="I300" s="3192"/>
      <c r="J300" s="3324">
        <v>304</v>
      </c>
      <c r="K300" s="3245">
        <v>1</v>
      </c>
      <c r="L300" s="3245"/>
      <c r="M300" s="3192"/>
      <c r="N300" s="3192"/>
      <c r="O300" s="3222"/>
      <c r="P300" s="3238"/>
      <c r="Q300" s="3268"/>
      <c r="R300" s="3247">
        <v>14</v>
      </c>
    </row>
    <row r="301" spans="1:18">
      <c r="A301" s="3247">
        <v>15</v>
      </c>
      <c r="B301" s="3192" t="s">
        <v>5773</v>
      </c>
      <c r="C301" s="3222"/>
      <c r="D301" s="3192" t="s">
        <v>5615</v>
      </c>
      <c r="E301" s="3222"/>
      <c r="F301" s="3298">
        <v>345</v>
      </c>
      <c r="G301" s="3299">
        <v>120</v>
      </c>
      <c r="H301" s="3289"/>
      <c r="I301" s="3192"/>
      <c r="J301" s="3324">
        <v>848</v>
      </c>
      <c r="K301" s="3245">
        <v>2</v>
      </c>
      <c r="L301" s="3245"/>
      <c r="M301" s="3192"/>
      <c r="N301" s="3192"/>
      <c r="O301" s="3222"/>
      <c r="P301" s="3238"/>
      <c r="Q301" s="3268"/>
      <c r="R301" s="3247">
        <v>15</v>
      </c>
    </row>
    <row r="302" spans="1:18">
      <c r="A302" s="3247">
        <v>16</v>
      </c>
      <c r="B302" s="3192" t="s">
        <v>5774</v>
      </c>
      <c r="C302" s="3222"/>
      <c r="D302" s="3192" t="s">
        <v>5617</v>
      </c>
      <c r="E302" s="3222"/>
      <c r="F302" s="3298">
        <v>34.5</v>
      </c>
      <c r="G302" s="3299">
        <v>4.8</v>
      </c>
      <c r="H302" s="3289"/>
      <c r="I302" s="3192"/>
      <c r="J302" s="3324">
        <v>1</v>
      </c>
      <c r="K302" s="3245">
        <v>1</v>
      </c>
      <c r="L302" s="3245"/>
      <c r="M302" s="3192"/>
      <c r="N302" s="3192"/>
      <c r="O302" s="3222"/>
      <c r="P302" s="3238"/>
      <c r="Q302" s="3268"/>
      <c r="R302" s="3247">
        <v>16</v>
      </c>
    </row>
    <row r="303" spans="1:18">
      <c r="A303" s="3235">
        <v>17</v>
      </c>
      <c r="B303" s="3192" t="s">
        <v>5775</v>
      </c>
      <c r="C303" s="3222"/>
      <c r="D303" s="3192" t="s">
        <v>5617</v>
      </c>
      <c r="E303" s="3222"/>
      <c r="F303" s="3298">
        <v>34.5</v>
      </c>
      <c r="G303" s="3299">
        <v>4.8</v>
      </c>
      <c r="H303" s="3289"/>
      <c r="I303" s="3192"/>
      <c r="J303" s="3323">
        <v>2</v>
      </c>
      <c r="K303" s="3245">
        <v>1</v>
      </c>
      <c r="L303" s="3245"/>
      <c r="M303" s="3192"/>
      <c r="N303" s="3192"/>
      <c r="O303" s="3222"/>
      <c r="P303" s="3238"/>
      <c r="Q303" s="3268"/>
      <c r="R303" s="3235">
        <v>17</v>
      </c>
    </row>
    <row r="304" spans="1:18">
      <c r="A304" s="3235">
        <v>18</v>
      </c>
      <c r="B304" s="3192" t="s">
        <v>5775</v>
      </c>
      <c r="C304" s="3222"/>
      <c r="D304" s="3192" t="s">
        <v>5617</v>
      </c>
      <c r="E304" s="3222"/>
      <c r="F304" s="3298">
        <v>34.5</v>
      </c>
      <c r="G304" s="3299">
        <v>4.8</v>
      </c>
      <c r="H304" s="3289"/>
      <c r="I304" s="3192"/>
      <c r="J304" s="3323">
        <v>2</v>
      </c>
      <c r="K304" s="3245">
        <v>1</v>
      </c>
      <c r="L304" s="3245"/>
      <c r="M304" s="3192"/>
      <c r="N304" s="3192"/>
      <c r="O304" s="3222"/>
      <c r="P304" s="3238"/>
      <c r="Q304" s="3268"/>
      <c r="R304" s="3235">
        <v>18</v>
      </c>
    </row>
    <row r="305" spans="1:18">
      <c r="A305" s="3235">
        <v>19</v>
      </c>
      <c r="B305" s="3192" t="s">
        <v>5776</v>
      </c>
      <c r="C305" s="3222"/>
      <c r="D305" s="3192" t="s">
        <v>5615</v>
      </c>
      <c r="E305" s="3222"/>
      <c r="F305" s="3298">
        <v>115</v>
      </c>
      <c r="G305" s="3299">
        <v>34.5</v>
      </c>
      <c r="H305" s="3289"/>
      <c r="I305" s="3192"/>
      <c r="J305" s="3323">
        <v>20</v>
      </c>
      <c r="K305" s="3245">
        <v>1</v>
      </c>
      <c r="L305" s="3245"/>
      <c r="M305" s="3192"/>
      <c r="N305" s="3192"/>
      <c r="O305" s="3222"/>
      <c r="P305" s="3238"/>
      <c r="Q305" s="3268"/>
      <c r="R305" s="3235">
        <v>19</v>
      </c>
    </row>
    <row r="306" spans="1:18">
      <c r="A306" s="3235">
        <v>20</v>
      </c>
      <c r="B306" s="3192" t="s">
        <v>5776</v>
      </c>
      <c r="C306" s="3222"/>
      <c r="D306" s="3192" t="s">
        <v>5615</v>
      </c>
      <c r="E306" s="3222"/>
      <c r="F306" s="3298">
        <v>345</v>
      </c>
      <c r="G306" s="3299">
        <v>115</v>
      </c>
      <c r="H306" s="3289"/>
      <c r="I306" s="3192"/>
      <c r="J306" s="3323">
        <v>448</v>
      </c>
      <c r="K306" s="3245">
        <v>1</v>
      </c>
      <c r="L306" s="3245"/>
      <c r="M306" s="3192"/>
      <c r="N306" s="3192"/>
      <c r="O306" s="3222"/>
      <c r="P306" s="3238"/>
      <c r="Q306" s="3268"/>
      <c r="R306" s="3235">
        <v>20</v>
      </c>
    </row>
    <row r="307" spans="1:18">
      <c r="A307" s="3235">
        <v>21</v>
      </c>
      <c r="B307" s="3192" t="s">
        <v>5777</v>
      </c>
      <c r="C307" s="3222"/>
      <c r="D307" s="3192" t="s">
        <v>5617</v>
      </c>
      <c r="E307" s="3222"/>
      <c r="F307" s="3298">
        <v>34.5</v>
      </c>
      <c r="G307" s="3299">
        <v>4.8</v>
      </c>
      <c r="H307" s="3289"/>
      <c r="I307" s="3192"/>
      <c r="J307" s="3323">
        <v>3</v>
      </c>
      <c r="K307" s="3245">
        <v>1</v>
      </c>
      <c r="L307" s="3245"/>
      <c r="M307" s="3192"/>
      <c r="N307" s="3192"/>
      <c r="O307" s="3222"/>
      <c r="P307" s="3238"/>
      <c r="Q307" s="3268"/>
      <c r="R307" s="3235">
        <v>21</v>
      </c>
    </row>
    <row r="308" spans="1:18">
      <c r="A308" s="3235">
        <v>22</v>
      </c>
      <c r="B308" s="3192" t="s">
        <v>5778</v>
      </c>
      <c r="C308" s="3222"/>
      <c r="D308" s="3192" t="s">
        <v>5615</v>
      </c>
      <c r="E308" s="3222"/>
      <c r="F308" s="3298">
        <v>240</v>
      </c>
      <c r="G308" s="3299">
        <v>24</v>
      </c>
      <c r="H308" s="3289"/>
      <c r="I308" s="3192"/>
      <c r="J308" s="3323">
        <v>150</v>
      </c>
      <c r="K308" s="3245">
        <v>3</v>
      </c>
      <c r="L308" s="3245"/>
      <c r="M308" s="3192"/>
      <c r="N308" s="3192"/>
      <c r="O308" s="3222"/>
      <c r="P308" s="3238"/>
      <c r="Q308" s="3268"/>
      <c r="R308" s="3235">
        <v>22</v>
      </c>
    </row>
    <row r="309" spans="1:18">
      <c r="A309" s="3235">
        <v>23</v>
      </c>
      <c r="B309" s="3192" t="s">
        <v>5779</v>
      </c>
      <c r="C309" s="3222"/>
      <c r="D309" s="3192" t="s">
        <v>5617</v>
      </c>
      <c r="E309" s="3222"/>
      <c r="F309" s="3298">
        <v>34.4</v>
      </c>
      <c r="G309" s="3299">
        <v>4.8</v>
      </c>
      <c r="H309" s="3289"/>
      <c r="I309" s="3192"/>
      <c r="J309" s="3323">
        <v>2</v>
      </c>
      <c r="K309" s="3245">
        <v>1</v>
      </c>
      <c r="L309" s="3245"/>
      <c r="M309" s="3192"/>
      <c r="N309" s="3192"/>
      <c r="O309" s="3222"/>
      <c r="P309" s="3238"/>
      <c r="Q309" s="3268"/>
      <c r="R309" s="3235">
        <v>23</v>
      </c>
    </row>
    <row r="310" spans="1:18">
      <c r="A310" s="3235">
        <v>24</v>
      </c>
      <c r="B310" s="3192" t="s">
        <v>5779</v>
      </c>
      <c r="C310" s="3222"/>
      <c r="D310" s="3192" t="s">
        <v>5617</v>
      </c>
      <c r="E310" s="3222"/>
      <c r="F310" s="3298">
        <v>34.5</v>
      </c>
      <c r="G310" s="3299">
        <v>4.8</v>
      </c>
      <c r="H310" s="3289"/>
      <c r="I310" s="3192"/>
      <c r="J310" s="3323">
        <v>2</v>
      </c>
      <c r="K310" s="3245">
        <v>1</v>
      </c>
      <c r="L310" s="3245"/>
      <c r="M310" s="3192"/>
      <c r="N310" s="3192"/>
      <c r="O310" s="3222"/>
      <c r="P310" s="3238"/>
      <c r="Q310" s="3268"/>
      <c r="R310" s="3235">
        <v>24</v>
      </c>
    </row>
    <row r="311" spans="1:18">
      <c r="A311" s="3235">
        <v>25</v>
      </c>
      <c r="B311" s="3192" t="s">
        <v>5779</v>
      </c>
      <c r="C311" s="3222"/>
      <c r="D311" s="3192" t="s">
        <v>5617</v>
      </c>
      <c r="E311" s="3222"/>
      <c r="F311" s="3298">
        <v>34.4</v>
      </c>
      <c r="G311" s="3299">
        <v>4.8</v>
      </c>
      <c r="H311" s="3289"/>
      <c r="I311" s="3192"/>
      <c r="J311" s="3323">
        <v>2</v>
      </c>
      <c r="K311" s="3245">
        <v>1</v>
      </c>
      <c r="L311" s="3245"/>
      <c r="M311" s="3192"/>
      <c r="N311" s="3192"/>
      <c r="O311" s="3222"/>
      <c r="P311" s="3238"/>
      <c r="Q311" s="3268"/>
      <c r="R311" s="3235">
        <v>25</v>
      </c>
    </row>
    <row r="312" spans="1:18">
      <c r="A312" s="3235">
        <v>26</v>
      </c>
      <c r="B312" s="3192" t="s">
        <v>5780</v>
      </c>
      <c r="C312" s="3222"/>
      <c r="D312" s="3192" t="s">
        <v>5617</v>
      </c>
      <c r="E312" s="3222"/>
      <c r="F312" s="3298">
        <v>115</v>
      </c>
      <c r="G312" s="3299">
        <v>13.8</v>
      </c>
      <c r="H312" s="3289"/>
      <c r="I312" s="3192"/>
      <c r="J312" s="3323">
        <v>15</v>
      </c>
      <c r="K312" s="3245">
        <v>1</v>
      </c>
      <c r="L312" s="3245"/>
      <c r="M312" s="3192"/>
      <c r="N312" s="3192"/>
      <c r="O312" s="3222"/>
      <c r="P312" s="3238"/>
      <c r="Q312" s="3268"/>
      <c r="R312" s="3235">
        <v>26</v>
      </c>
    </row>
    <row r="313" spans="1:18">
      <c r="A313" s="3235">
        <v>27</v>
      </c>
      <c r="B313" s="3192" t="s">
        <v>5781</v>
      </c>
      <c r="C313" s="3222"/>
      <c r="D313" s="3192" t="s">
        <v>5617</v>
      </c>
      <c r="E313" s="3222"/>
      <c r="F313" s="3298">
        <v>34.5</v>
      </c>
      <c r="G313" s="3299">
        <v>4.8</v>
      </c>
      <c r="H313" s="3289"/>
      <c r="I313" s="3192"/>
      <c r="J313" s="3323">
        <v>7</v>
      </c>
      <c r="K313" s="3245">
        <v>1</v>
      </c>
      <c r="L313" s="3245"/>
      <c r="M313" s="3192"/>
      <c r="N313" s="3192"/>
      <c r="O313" s="3222"/>
      <c r="P313" s="3238"/>
      <c r="Q313" s="3268"/>
      <c r="R313" s="3235">
        <v>27</v>
      </c>
    </row>
    <row r="314" spans="1:18">
      <c r="A314" s="3235">
        <v>28</v>
      </c>
      <c r="B314" s="3192" t="s">
        <v>5782</v>
      </c>
      <c r="C314" s="3222"/>
      <c r="D314" s="3192" t="s">
        <v>5617</v>
      </c>
      <c r="E314" s="3222"/>
      <c r="F314" s="3298">
        <v>34.5</v>
      </c>
      <c r="G314" s="3299">
        <v>13.8</v>
      </c>
      <c r="H314" s="3289"/>
      <c r="I314" s="3192"/>
      <c r="J314" s="3323">
        <v>5</v>
      </c>
      <c r="K314" s="3245">
        <v>1</v>
      </c>
      <c r="L314" s="3245"/>
      <c r="M314" s="3192"/>
      <c r="N314" s="3192"/>
      <c r="O314" s="3222"/>
      <c r="P314" s="3238"/>
      <c r="Q314" s="3268"/>
      <c r="R314" s="3235">
        <v>28</v>
      </c>
    </row>
    <row r="315" spans="1:18">
      <c r="A315" s="3235">
        <v>29</v>
      </c>
      <c r="B315" s="3192" t="s">
        <v>5783</v>
      </c>
      <c r="C315" s="3222"/>
      <c r="D315" s="3192" t="s">
        <v>5617</v>
      </c>
      <c r="E315" s="3222"/>
      <c r="F315" s="3298">
        <v>34.5</v>
      </c>
      <c r="G315" s="3299">
        <v>4.16</v>
      </c>
      <c r="H315" s="3289"/>
      <c r="I315" s="3192"/>
      <c r="J315" s="3323">
        <v>3</v>
      </c>
      <c r="K315" s="3245">
        <v>1</v>
      </c>
      <c r="L315" s="3245"/>
      <c r="M315" s="3192"/>
      <c r="N315" s="3192"/>
      <c r="O315" s="3222"/>
      <c r="P315" s="3238"/>
      <c r="Q315" s="3268"/>
      <c r="R315" s="3235">
        <v>29</v>
      </c>
    </row>
    <row r="316" spans="1:18">
      <c r="A316" s="3235">
        <v>30</v>
      </c>
      <c r="B316" s="3192" t="s">
        <v>5783</v>
      </c>
      <c r="C316" s="3222"/>
      <c r="D316" s="3192" t="s">
        <v>5617</v>
      </c>
      <c r="E316" s="3222"/>
      <c r="F316" s="3298">
        <v>34.5</v>
      </c>
      <c r="G316" s="3299">
        <v>4.16</v>
      </c>
      <c r="H316" s="3289"/>
      <c r="I316" s="3192"/>
      <c r="J316" s="3323">
        <v>3</v>
      </c>
      <c r="K316" s="3245">
        <v>1</v>
      </c>
      <c r="L316" s="3245"/>
      <c r="M316" s="3192"/>
      <c r="N316" s="3192"/>
      <c r="O316" s="3222"/>
      <c r="P316" s="3238"/>
      <c r="Q316" s="3268"/>
      <c r="R316" s="3235">
        <v>30</v>
      </c>
    </row>
    <row r="317" spans="1:18">
      <c r="A317" s="3235">
        <v>31</v>
      </c>
      <c r="B317" s="3192" t="s">
        <v>5784</v>
      </c>
      <c r="C317" s="3222"/>
      <c r="D317" s="3192" t="s">
        <v>5615</v>
      </c>
      <c r="E317" s="3222"/>
      <c r="F317" s="3298">
        <v>69</v>
      </c>
      <c r="G317" s="3299">
        <v>23</v>
      </c>
      <c r="H317" s="3289"/>
      <c r="I317" s="3192"/>
      <c r="J317" s="3323">
        <v>5</v>
      </c>
      <c r="K317" s="3245">
        <v>1</v>
      </c>
      <c r="L317" s="3245"/>
      <c r="M317" s="3192"/>
      <c r="N317" s="3192"/>
      <c r="O317" s="3222"/>
      <c r="P317" s="3238"/>
      <c r="Q317" s="3268"/>
      <c r="R317" s="3235">
        <v>31</v>
      </c>
    </row>
    <row r="318" spans="1:18">
      <c r="A318" s="3235">
        <v>32</v>
      </c>
      <c r="B318" s="3192" t="s">
        <v>5784</v>
      </c>
      <c r="C318" s="3222"/>
      <c r="D318" s="3192" t="s">
        <v>5615</v>
      </c>
      <c r="E318" s="3222"/>
      <c r="F318" s="3298">
        <v>69</v>
      </c>
      <c r="G318" s="3299">
        <v>4.8</v>
      </c>
      <c r="H318" s="3289"/>
      <c r="I318" s="3192"/>
      <c r="J318" s="3323">
        <v>2</v>
      </c>
      <c r="K318" s="3245">
        <v>1</v>
      </c>
      <c r="L318" s="3245"/>
      <c r="M318" s="3192"/>
      <c r="N318" s="3192"/>
      <c r="O318" s="3222"/>
      <c r="P318" s="3238"/>
      <c r="Q318" s="3268"/>
      <c r="R318" s="3235">
        <v>32</v>
      </c>
    </row>
    <row r="319" spans="1:18">
      <c r="A319" s="3235">
        <v>33</v>
      </c>
      <c r="B319" s="3192" t="s">
        <v>5784</v>
      </c>
      <c r="C319" s="3222"/>
      <c r="D319" s="3192" t="s">
        <v>5615</v>
      </c>
      <c r="E319" s="3222"/>
      <c r="F319" s="3298">
        <v>69</v>
      </c>
      <c r="G319" s="3299">
        <v>4.8</v>
      </c>
      <c r="H319" s="3289"/>
      <c r="I319" s="3192"/>
      <c r="J319" s="3323">
        <v>2</v>
      </c>
      <c r="K319" s="3245">
        <v>1</v>
      </c>
      <c r="L319" s="3245"/>
      <c r="M319" s="3192"/>
      <c r="N319" s="3192"/>
      <c r="O319" s="3222"/>
      <c r="P319" s="3238"/>
      <c r="Q319" s="3268"/>
      <c r="R319" s="3235">
        <v>33</v>
      </c>
    </row>
    <row r="320" spans="1:18">
      <c r="A320" s="3235">
        <v>34</v>
      </c>
      <c r="B320" s="3192" t="s">
        <v>5784</v>
      </c>
      <c r="C320" s="3222"/>
      <c r="D320" s="3192" t="s">
        <v>5615</v>
      </c>
      <c r="E320" s="3222"/>
      <c r="F320" s="3298">
        <v>69</v>
      </c>
      <c r="G320" s="3299">
        <v>4.8</v>
      </c>
      <c r="H320" s="3289"/>
      <c r="I320" s="3192"/>
      <c r="J320" s="3323">
        <v>2</v>
      </c>
      <c r="K320" s="3245">
        <v>1</v>
      </c>
      <c r="L320" s="3245"/>
      <c r="M320" s="3192"/>
      <c r="N320" s="3192"/>
      <c r="O320" s="3222"/>
      <c r="P320" s="3238"/>
      <c r="Q320" s="3268"/>
      <c r="R320" s="3235">
        <v>34</v>
      </c>
    </row>
    <row r="321" spans="1:18">
      <c r="A321" s="3235">
        <v>35</v>
      </c>
      <c r="B321" s="3192" t="s">
        <v>5785</v>
      </c>
      <c r="C321" s="3222"/>
      <c r="D321" s="3192" t="s">
        <v>5617</v>
      </c>
      <c r="E321" s="3222"/>
      <c r="F321" s="3298">
        <v>115</v>
      </c>
      <c r="G321" s="3299">
        <v>13.8</v>
      </c>
      <c r="H321" s="3289"/>
      <c r="I321" s="3192"/>
      <c r="J321" s="3323">
        <v>20</v>
      </c>
      <c r="K321" s="3245">
        <v>1</v>
      </c>
      <c r="L321" s="3245"/>
      <c r="M321" s="3192"/>
      <c r="N321" s="3192"/>
      <c r="O321" s="3222"/>
      <c r="P321" s="3238"/>
      <c r="Q321" s="3268"/>
      <c r="R321" s="3235">
        <v>35</v>
      </c>
    </row>
    <row r="322" spans="1:18">
      <c r="A322" s="3235">
        <v>37</v>
      </c>
      <c r="B322" s="3192" t="s">
        <v>5785</v>
      </c>
      <c r="C322" s="3222"/>
      <c r="D322" s="3192" t="s">
        <v>5617</v>
      </c>
      <c r="E322" s="3222"/>
      <c r="F322" s="3298">
        <v>115</v>
      </c>
      <c r="G322" s="3299">
        <v>13.8</v>
      </c>
      <c r="H322" s="3289"/>
      <c r="I322" s="3192"/>
      <c r="J322" s="3323">
        <v>20</v>
      </c>
      <c r="K322" s="3245">
        <v>1</v>
      </c>
      <c r="L322" s="3245"/>
      <c r="M322" s="3192"/>
      <c r="N322" s="3192"/>
      <c r="O322" s="3222"/>
      <c r="P322" s="3238"/>
      <c r="Q322" s="3268"/>
      <c r="R322" s="3235">
        <v>37</v>
      </c>
    </row>
    <row r="323" spans="1:18">
      <c r="A323" s="3235">
        <v>38</v>
      </c>
      <c r="B323" s="3192" t="s">
        <v>5786</v>
      </c>
      <c r="C323" s="3222"/>
      <c r="D323" s="3192" t="s">
        <v>5787</v>
      </c>
      <c r="E323" s="3222"/>
      <c r="F323" s="3298">
        <v>115</v>
      </c>
      <c r="G323" s="3299">
        <v>13.8</v>
      </c>
      <c r="H323" s="3289"/>
      <c r="I323" s="3192"/>
      <c r="J323" s="3323">
        <v>15</v>
      </c>
      <c r="K323" s="3245">
        <v>1</v>
      </c>
      <c r="L323" s="3245"/>
      <c r="M323" s="3192"/>
      <c r="N323" s="3192"/>
      <c r="O323" s="3222"/>
      <c r="P323" s="3238"/>
      <c r="Q323" s="3268"/>
      <c r="R323" s="3235">
        <v>38</v>
      </c>
    </row>
    <row r="324" spans="1:18">
      <c r="A324" s="3235">
        <v>39</v>
      </c>
      <c r="B324" s="3192" t="s">
        <v>5788</v>
      </c>
      <c r="C324" s="3222"/>
      <c r="D324" s="3192" t="s">
        <v>5617</v>
      </c>
      <c r="E324" s="3222"/>
      <c r="F324" s="3298">
        <v>34.5</v>
      </c>
      <c r="G324" s="3299">
        <v>4.8</v>
      </c>
      <c r="H324" s="3289"/>
      <c r="I324" s="3192"/>
      <c r="J324" s="3323">
        <v>1</v>
      </c>
      <c r="K324" s="3245">
        <v>1</v>
      </c>
      <c r="L324" s="3245"/>
      <c r="M324" s="3192"/>
      <c r="N324" s="3192"/>
      <c r="O324" s="3222"/>
      <c r="P324" s="3238"/>
      <c r="Q324" s="3268"/>
      <c r="R324" s="3235">
        <v>39</v>
      </c>
    </row>
    <row r="325" spans="1:18">
      <c r="A325" s="3235">
        <v>40</v>
      </c>
      <c r="B325" s="3192" t="s">
        <v>5788</v>
      </c>
      <c r="C325" s="3222"/>
      <c r="D325" s="3192" t="s">
        <v>5617</v>
      </c>
      <c r="E325" s="3222"/>
      <c r="F325" s="3298">
        <v>34.4</v>
      </c>
      <c r="G325" s="3299">
        <v>4.8</v>
      </c>
      <c r="H325" s="3289"/>
      <c r="I325" s="3192"/>
      <c r="J325" s="3323">
        <v>1</v>
      </c>
      <c r="K325" s="3245">
        <v>1</v>
      </c>
      <c r="L325" s="3245"/>
      <c r="M325" s="3192"/>
      <c r="N325" s="3192"/>
      <c r="O325" s="3222"/>
      <c r="P325" s="3238"/>
      <c r="Q325" s="3268"/>
      <c r="R325" s="3235">
        <v>40</v>
      </c>
    </row>
    <row r="326" spans="1:18">
      <c r="A326" s="3235">
        <v>41</v>
      </c>
      <c r="B326" s="3192" t="s">
        <v>5788</v>
      </c>
      <c r="C326" s="3222"/>
      <c r="D326" s="3192" t="s">
        <v>5617</v>
      </c>
      <c r="E326" s="3222"/>
      <c r="F326" s="3298">
        <v>34.5</v>
      </c>
      <c r="G326" s="3299">
        <v>4.8</v>
      </c>
      <c r="H326" s="3289"/>
      <c r="I326" s="3192"/>
      <c r="J326" s="3323">
        <v>1</v>
      </c>
      <c r="K326" s="3245">
        <v>1</v>
      </c>
      <c r="L326" s="3245"/>
      <c r="M326" s="3192"/>
      <c r="N326" s="3192"/>
      <c r="O326" s="3222"/>
      <c r="P326" s="3238"/>
      <c r="Q326" s="3268"/>
      <c r="R326" s="3235">
        <v>41</v>
      </c>
    </row>
    <row r="327" spans="1:18">
      <c r="A327" s="3235">
        <v>42</v>
      </c>
      <c r="B327" s="3192" t="s">
        <v>5789</v>
      </c>
      <c r="C327" s="3222"/>
      <c r="D327" s="3192" t="s">
        <v>5617</v>
      </c>
      <c r="E327" s="3222"/>
      <c r="F327" s="3298">
        <v>34.5</v>
      </c>
      <c r="G327" s="3299">
        <v>4.8</v>
      </c>
      <c r="H327" s="3289"/>
      <c r="I327" s="3192"/>
      <c r="J327" s="3323">
        <v>3</v>
      </c>
      <c r="K327" s="3245">
        <v>1</v>
      </c>
      <c r="L327" s="3245"/>
      <c r="M327" s="3192"/>
      <c r="N327" s="3192"/>
      <c r="O327" s="3222"/>
      <c r="P327" s="3238"/>
      <c r="Q327" s="3268"/>
      <c r="R327" s="3235">
        <v>42</v>
      </c>
    </row>
    <row r="328" spans="1:18">
      <c r="A328" s="3235">
        <v>43</v>
      </c>
      <c r="B328" s="3192" t="s">
        <v>5790</v>
      </c>
      <c r="C328" s="3222"/>
      <c r="D328" s="3192" t="s">
        <v>5617</v>
      </c>
      <c r="E328" s="3222"/>
      <c r="F328" s="3298">
        <v>34.5</v>
      </c>
      <c r="G328" s="3299">
        <v>4.8</v>
      </c>
      <c r="H328" s="3289"/>
      <c r="I328" s="3192"/>
      <c r="J328" s="3323">
        <v>1</v>
      </c>
      <c r="K328" s="3245">
        <v>1</v>
      </c>
      <c r="L328" s="3245"/>
      <c r="M328" s="3192"/>
      <c r="N328" s="3192"/>
      <c r="O328" s="3222"/>
      <c r="P328" s="3238"/>
      <c r="Q328" s="3268"/>
      <c r="R328" s="3235">
        <v>43</v>
      </c>
    </row>
    <row r="329" spans="1:18">
      <c r="A329" s="3235">
        <v>44</v>
      </c>
      <c r="B329" s="3192" t="s">
        <v>5790</v>
      </c>
      <c r="C329" s="3222"/>
      <c r="D329" s="3192" t="s">
        <v>5617</v>
      </c>
      <c r="E329" s="3222"/>
      <c r="F329" s="3298">
        <v>34.5</v>
      </c>
      <c r="G329" s="3299">
        <v>4.8</v>
      </c>
      <c r="H329" s="3289"/>
      <c r="I329" s="3192"/>
      <c r="J329" s="3323">
        <v>1</v>
      </c>
      <c r="K329" s="3245">
        <v>1</v>
      </c>
      <c r="L329" s="3245"/>
      <c r="M329" s="3192"/>
      <c r="N329" s="3192"/>
      <c r="O329" s="3222"/>
      <c r="P329" s="3238"/>
      <c r="Q329" s="3268"/>
      <c r="R329" s="3235">
        <v>44</v>
      </c>
    </row>
    <row r="330" spans="1:18">
      <c r="A330" s="3235">
        <v>45</v>
      </c>
      <c r="B330" s="3192" t="s">
        <v>5790</v>
      </c>
      <c r="C330" s="3222"/>
      <c r="D330" s="3192" t="s">
        <v>5617</v>
      </c>
      <c r="E330" s="3222"/>
      <c r="F330" s="3298">
        <v>34.5</v>
      </c>
      <c r="G330" s="3299">
        <v>4.8</v>
      </c>
      <c r="H330" s="3289"/>
      <c r="I330" s="3192"/>
      <c r="J330" s="3323">
        <v>1</v>
      </c>
      <c r="K330" s="3245">
        <v>1</v>
      </c>
      <c r="L330" s="3245"/>
      <c r="M330" s="3192"/>
      <c r="N330" s="3192"/>
      <c r="O330" s="3222"/>
      <c r="P330" s="3238"/>
      <c r="Q330" s="3268"/>
      <c r="R330" s="3235">
        <v>45</v>
      </c>
    </row>
    <row r="331" spans="1:18">
      <c r="A331" s="3235">
        <v>46</v>
      </c>
      <c r="B331" s="3192" t="s">
        <v>5791</v>
      </c>
      <c r="C331" s="3222"/>
      <c r="D331" s="3192" t="s">
        <v>5617</v>
      </c>
      <c r="E331" s="3222"/>
      <c r="F331" s="3298">
        <v>34.5</v>
      </c>
      <c r="G331" s="3299">
        <v>13.8</v>
      </c>
      <c r="H331" s="3289"/>
      <c r="I331" s="3192"/>
      <c r="J331" s="3323">
        <v>1</v>
      </c>
      <c r="K331" s="3245">
        <v>1</v>
      </c>
      <c r="L331" s="3245"/>
      <c r="M331" s="3192"/>
      <c r="N331" s="3192"/>
      <c r="O331" s="3222"/>
      <c r="P331" s="3238"/>
      <c r="Q331" s="3268"/>
      <c r="R331" s="3235">
        <v>46</v>
      </c>
    </row>
    <row r="332" spans="1:18">
      <c r="A332" s="3235">
        <v>47</v>
      </c>
      <c r="B332" s="3192" t="s">
        <v>5792</v>
      </c>
      <c r="C332" s="3222"/>
      <c r="D332" s="3192" t="s">
        <v>5617</v>
      </c>
      <c r="E332" s="3222"/>
      <c r="F332" s="3298">
        <v>34.5</v>
      </c>
      <c r="G332" s="3299">
        <v>4.16</v>
      </c>
      <c r="H332" s="3289"/>
      <c r="I332" s="3192"/>
      <c r="J332" s="3323">
        <v>12</v>
      </c>
      <c r="K332" s="3245">
        <v>1</v>
      </c>
      <c r="L332" s="3245"/>
      <c r="M332" s="3192"/>
      <c r="N332" s="3192"/>
      <c r="O332" s="3222"/>
      <c r="P332" s="3238"/>
      <c r="Q332" s="3268"/>
      <c r="R332" s="3235">
        <v>47</v>
      </c>
    </row>
    <row r="333" spans="1:18">
      <c r="A333" s="3235">
        <v>48</v>
      </c>
      <c r="B333" s="3192" t="s">
        <v>5792</v>
      </c>
      <c r="C333" s="3222"/>
      <c r="D333" s="3192" t="s">
        <v>5617</v>
      </c>
      <c r="E333" s="3222"/>
      <c r="F333" s="3298">
        <v>34.5</v>
      </c>
      <c r="G333" s="3299">
        <v>4.16</v>
      </c>
      <c r="H333" s="3289"/>
      <c r="I333" s="3192"/>
      <c r="J333" s="3323">
        <v>12</v>
      </c>
      <c r="K333" s="3245">
        <v>1</v>
      </c>
      <c r="L333" s="3245"/>
      <c r="M333" s="3192"/>
      <c r="N333" s="3192"/>
      <c r="O333" s="3222"/>
      <c r="P333" s="3238"/>
      <c r="Q333" s="3268"/>
      <c r="R333" s="3235">
        <v>48</v>
      </c>
    </row>
    <row r="334" spans="1:18">
      <c r="A334" s="3235">
        <v>49</v>
      </c>
      <c r="B334" s="3192" t="s">
        <v>5793</v>
      </c>
      <c r="C334" s="3222"/>
      <c r="D334" s="3192" t="s">
        <v>5617</v>
      </c>
      <c r="E334" s="3222"/>
      <c r="F334" s="3298">
        <v>34.5</v>
      </c>
      <c r="G334" s="3299">
        <v>4.8</v>
      </c>
      <c r="H334" s="3289"/>
      <c r="I334" s="3192"/>
      <c r="J334" s="3323">
        <v>1</v>
      </c>
      <c r="K334" s="3245">
        <v>1</v>
      </c>
      <c r="L334" s="3245"/>
      <c r="M334" s="3192"/>
      <c r="N334" s="3192"/>
      <c r="O334" s="3222"/>
      <c r="P334" s="3238"/>
      <c r="Q334" s="3268"/>
      <c r="R334" s="3235">
        <v>49</v>
      </c>
    </row>
    <row r="335" spans="1:18">
      <c r="A335" s="3235">
        <v>50</v>
      </c>
      <c r="B335" s="3192" t="s">
        <v>5794</v>
      </c>
      <c r="C335" s="3222"/>
      <c r="D335" s="3192" t="s">
        <v>5617</v>
      </c>
      <c r="E335" s="3222"/>
      <c r="F335" s="3298">
        <v>34.5</v>
      </c>
      <c r="G335" s="3299">
        <v>4.8</v>
      </c>
      <c r="H335" s="3289"/>
      <c r="I335" s="3192"/>
      <c r="J335" s="3323">
        <v>3</v>
      </c>
      <c r="K335" s="3245">
        <v>1</v>
      </c>
      <c r="L335" s="3245"/>
      <c r="M335" s="3192"/>
      <c r="N335" s="3192"/>
      <c r="O335" s="3222"/>
      <c r="P335" s="3238"/>
      <c r="Q335" s="3268"/>
      <c r="R335" s="3235">
        <v>50</v>
      </c>
    </row>
    <row r="336" spans="1:18">
      <c r="A336" s="3235">
        <v>51</v>
      </c>
      <c r="B336" s="3192" t="s">
        <v>5795</v>
      </c>
      <c r="C336" s="3222"/>
      <c r="D336" s="3192" t="s">
        <v>5617</v>
      </c>
      <c r="E336" s="3222"/>
      <c r="F336" s="3298">
        <v>115</v>
      </c>
      <c r="G336" s="3299">
        <v>13.8</v>
      </c>
      <c r="H336" s="3289"/>
      <c r="I336" s="3192"/>
      <c r="J336" s="3323">
        <v>15</v>
      </c>
      <c r="K336" s="3245">
        <v>1</v>
      </c>
      <c r="L336" s="3245"/>
      <c r="M336" s="3192"/>
      <c r="N336" s="3192"/>
      <c r="O336" s="3222"/>
      <c r="P336" s="3238"/>
      <c r="Q336" s="3268"/>
      <c r="R336" s="3235">
        <v>51</v>
      </c>
    </row>
    <row r="337" spans="1:18">
      <c r="A337" s="3235">
        <v>52</v>
      </c>
      <c r="B337" s="3192" t="s">
        <v>5796</v>
      </c>
      <c r="C337" s="3222"/>
      <c r="D337" s="3192" t="s">
        <v>5617</v>
      </c>
      <c r="E337" s="3222"/>
      <c r="F337" s="3298">
        <v>34.5</v>
      </c>
      <c r="G337" s="3299">
        <v>13.8</v>
      </c>
      <c r="H337" s="3289"/>
      <c r="I337" s="3192"/>
      <c r="J337" s="3323">
        <v>12</v>
      </c>
      <c r="K337" s="3245">
        <v>1</v>
      </c>
      <c r="L337" s="3245"/>
      <c r="M337" s="3192"/>
      <c r="N337" s="3192"/>
      <c r="O337" s="3222"/>
      <c r="P337" s="3238"/>
      <c r="Q337" s="3268"/>
      <c r="R337" s="3235">
        <v>52</v>
      </c>
    </row>
    <row r="338" spans="1:18">
      <c r="A338" s="3235">
        <v>53</v>
      </c>
      <c r="B338" s="3192" t="s">
        <v>5797</v>
      </c>
      <c r="C338" s="3222"/>
      <c r="D338" s="3192" t="s">
        <v>5617</v>
      </c>
      <c r="E338" s="3222"/>
      <c r="F338" s="3298">
        <v>69.2</v>
      </c>
      <c r="G338" s="3299">
        <v>13.2</v>
      </c>
      <c r="H338" s="3289"/>
      <c r="I338" s="3192"/>
      <c r="J338" s="3323">
        <v>11</v>
      </c>
      <c r="K338" s="3245">
        <v>1</v>
      </c>
      <c r="L338" s="3245"/>
      <c r="M338" s="3192"/>
      <c r="N338" s="3192"/>
      <c r="O338" s="3222"/>
      <c r="P338" s="3238"/>
      <c r="Q338" s="3268"/>
      <c r="R338" s="3235">
        <v>53</v>
      </c>
    </row>
    <row r="339" spans="1:18">
      <c r="A339" s="3235">
        <v>54</v>
      </c>
      <c r="B339" s="3192" t="s">
        <v>5798</v>
      </c>
      <c r="C339" s="3222"/>
      <c r="D339" s="3192" t="s">
        <v>5799</v>
      </c>
      <c r="E339" s="3222"/>
      <c r="F339" s="3298">
        <v>69</v>
      </c>
      <c r="G339" s="3299">
        <v>13.8</v>
      </c>
      <c r="H339" s="3289"/>
      <c r="I339" s="3192"/>
      <c r="J339" s="3323">
        <v>15</v>
      </c>
      <c r="K339" s="3245">
        <v>0</v>
      </c>
      <c r="L339" s="3245">
        <v>1</v>
      </c>
      <c r="M339" s="3192"/>
      <c r="N339" s="3192"/>
      <c r="O339" s="3222"/>
      <c r="P339" s="3238"/>
      <c r="Q339" s="3268"/>
      <c r="R339" s="3235">
        <v>54</v>
      </c>
    </row>
    <row r="340" spans="1:18">
      <c r="A340" s="3235">
        <v>55</v>
      </c>
      <c r="B340" s="3192" t="s">
        <v>5800</v>
      </c>
      <c r="C340" s="3222"/>
      <c r="D340" s="3192" t="s">
        <v>5617</v>
      </c>
      <c r="E340" s="3222"/>
      <c r="F340" s="3298">
        <v>115</v>
      </c>
      <c r="G340" s="3299">
        <v>13.8</v>
      </c>
      <c r="H340" s="3289"/>
      <c r="I340" s="3192"/>
      <c r="J340" s="3323">
        <v>20</v>
      </c>
      <c r="K340" s="3245">
        <v>1</v>
      </c>
      <c r="L340" s="3245"/>
      <c r="M340" s="3192"/>
      <c r="N340" s="3192"/>
      <c r="O340" s="3222"/>
      <c r="P340" s="3238"/>
      <c r="Q340" s="3268"/>
      <c r="R340" s="3235">
        <v>55</v>
      </c>
    </row>
    <row r="341" spans="1:18">
      <c r="A341" s="3235">
        <v>56</v>
      </c>
      <c r="B341" s="3192" t="s">
        <v>5801</v>
      </c>
      <c r="C341" s="3222"/>
      <c r="D341" s="3192" t="s">
        <v>5615</v>
      </c>
      <c r="E341" s="3222"/>
      <c r="F341" s="3298">
        <v>34.4</v>
      </c>
      <c r="G341" s="3299">
        <v>13.8</v>
      </c>
      <c r="H341" s="3289"/>
      <c r="I341" s="3192"/>
      <c r="J341" s="3323">
        <v>5</v>
      </c>
      <c r="K341" s="3245">
        <v>1</v>
      </c>
      <c r="L341" s="3245"/>
      <c r="M341" s="3192"/>
      <c r="N341" s="3192"/>
      <c r="O341" s="3222"/>
      <c r="P341" s="3238"/>
      <c r="Q341" s="3268"/>
      <c r="R341" s="3235">
        <v>56</v>
      </c>
    </row>
    <row r="342" spans="1:18">
      <c r="A342" s="3235">
        <v>57</v>
      </c>
      <c r="B342" s="3192" t="s">
        <v>5802</v>
      </c>
      <c r="C342" s="3222"/>
      <c r="D342" s="3192" t="s">
        <v>5617</v>
      </c>
      <c r="E342" s="3222"/>
      <c r="F342" s="3298">
        <v>34.4</v>
      </c>
      <c r="G342" s="3299">
        <v>13.8</v>
      </c>
      <c r="H342" s="3289"/>
      <c r="I342" s="3192"/>
      <c r="J342" s="3323">
        <v>5</v>
      </c>
      <c r="K342" s="3245">
        <v>1</v>
      </c>
      <c r="L342" s="3245"/>
      <c r="M342" s="3192"/>
      <c r="N342" s="3192"/>
      <c r="O342" s="3222"/>
      <c r="P342" s="3238"/>
      <c r="Q342" s="3268"/>
      <c r="R342" s="3235">
        <v>57</v>
      </c>
    </row>
    <row r="343" spans="1:18">
      <c r="A343" s="3235">
        <v>58</v>
      </c>
      <c r="B343" s="3192" t="s">
        <v>5803</v>
      </c>
      <c r="C343" s="3222"/>
      <c r="D343" s="3192" t="s">
        <v>5617</v>
      </c>
      <c r="E343" s="3222"/>
      <c r="F343" s="3298">
        <v>115</v>
      </c>
      <c r="G343" s="3299">
        <v>13.8</v>
      </c>
      <c r="H343" s="3289"/>
      <c r="I343" s="3192"/>
      <c r="J343" s="3323">
        <v>15</v>
      </c>
      <c r="K343" s="3245">
        <v>1</v>
      </c>
      <c r="L343" s="3245"/>
      <c r="M343" s="3192"/>
      <c r="N343" s="3192"/>
      <c r="O343" s="3222"/>
      <c r="P343" s="3238"/>
      <c r="Q343" s="3268"/>
      <c r="R343" s="3235">
        <v>58</v>
      </c>
    </row>
    <row r="344" spans="1:18" ht="15.75" thickBot="1">
      <c r="A344" s="3203">
        <v>59</v>
      </c>
      <c r="B344" s="3201" t="s">
        <v>5804</v>
      </c>
      <c r="C344" s="3204"/>
      <c r="D344" s="3201" t="s">
        <v>5617</v>
      </c>
      <c r="E344" s="3204"/>
      <c r="F344" s="3301">
        <v>46</v>
      </c>
      <c r="G344" s="3302">
        <v>4.16</v>
      </c>
      <c r="H344" s="3293"/>
      <c r="I344" s="3192"/>
      <c r="J344" s="3252">
        <v>4</v>
      </c>
      <c r="K344" s="3303">
        <v>1</v>
      </c>
      <c r="L344" s="3303"/>
      <c r="M344" s="3201"/>
      <c r="N344" s="3201"/>
      <c r="O344" s="3204"/>
      <c r="P344" s="3249"/>
      <c r="Q344" s="3251"/>
      <c r="R344" s="3203">
        <v>59</v>
      </c>
    </row>
    <row r="346" spans="1:18">
      <c r="A346" s="3212" t="s">
        <v>5805</v>
      </c>
      <c r="B346" s="3223"/>
      <c r="C346" s="3223"/>
      <c r="D346" s="3223"/>
      <c r="E346" s="3223"/>
      <c r="F346" s="3223"/>
      <c r="G346" s="3223"/>
      <c r="H346" s="3223"/>
      <c r="I346" s="3192"/>
      <c r="J346" s="3212" t="s">
        <v>5806</v>
      </c>
      <c r="K346" s="3223"/>
      <c r="L346" s="3223"/>
      <c r="M346" s="3223"/>
      <c r="N346" s="3223"/>
      <c r="O346" s="3223"/>
      <c r="P346" s="3223"/>
      <c r="Q346" s="3223"/>
      <c r="R346" s="3223"/>
    </row>
    <row r="348" spans="1:18" ht="15.75" thickBot="1">
      <c r="A348" s="3113" t="s">
        <v>4700</v>
      </c>
      <c r="B348" s="3201"/>
      <c r="C348" s="3201"/>
      <c r="D348" s="3201"/>
      <c r="E348" s="3201"/>
      <c r="F348" s="3201" t="str">
        <f>'Data Sheet'!$C$40</f>
        <v>April 12, 2018</v>
      </c>
      <c r="G348" s="3201" t="str">
        <f>'Data Sheet'!$C$38</f>
        <v>December 31, 2017</v>
      </c>
      <c r="H348" s="3208"/>
      <c r="I348" s="3192"/>
      <c r="J348" s="3113" t="s">
        <v>4700</v>
      </c>
      <c r="K348" s="3201"/>
      <c r="L348" s="3201"/>
      <c r="M348" s="3201"/>
      <c r="N348" s="3201"/>
      <c r="O348" s="3201"/>
      <c r="P348" s="3201" t="str">
        <f>'Data Sheet'!$C$40</f>
        <v>April 12, 2018</v>
      </c>
      <c r="Q348" s="3201" t="str">
        <f>'Data Sheet'!$C$38</f>
        <v>December 31, 2017</v>
      </c>
      <c r="R348" s="3208"/>
    </row>
    <row r="349" spans="1:18" ht="16.5" thickBot="1">
      <c r="A349" s="3264" t="s">
        <v>3398</v>
      </c>
      <c r="B349" s="3207"/>
      <c r="C349" s="3207"/>
      <c r="D349" s="3208"/>
      <c r="E349" s="3208"/>
      <c r="F349" s="3209"/>
      <c r="G349" s="3209"/>
      <c r="H349" s="3205"/>
      <c r="I349" s="3192"/>
      <c r="J349" s="3264" t="s">
        <v>3398</v>
      </c>
      <c r="K349" s="3207"/>
      <c r="L349" s="3207"/>
      <c r="M349" s="3208"/>
      <c r="N349" s="3208"/>
      <c r="O349" s="3208"/>
      <c r="P349" s="3209"/>
      <c r="Q349" s="3209"/>
      <c r="R349" s="3205"/>
    </row>
    <row r="350" spans="1:18">
      <c r="A350" s="3221"/>
      <c r="B350" s="3192"/>
      <c r="C350" s="3222"/>
      <c r="D350" s="3234"/>
      <c r="E350" s="3195"/>
      <c r="F350" s="3223"/>
      <c r="G350" s="3223"/>
      <c r="H350" s="3193"/>
      <c r="I350" s="3192"/>
      <c r="J350" s="3221"/>
      <c r="K350" s="3222"/>
      <c r="L350" s="3222"/>
      <c r="M350" s="3223" t="s">
        <v>3184</v>
      </c>
      <c r="N350" s="3223"/>
      <c r="O350" s="3223"/>
      <c r="P350" s="3223"/>
      <c r="Q350" s="3199"/>
      <c r="R350" s="3189"/>
    </row>
    <row r="351" spans="1:18" ht="15.75" thickBot="1">
      <c r="A351" s="3227"/>
      <c r="B351" s="3234"/>
      <c r="C351" s="3195"/>
      <c r="D351" s="3234"/>
      <c r="E351" s="3195"/>
      <c r="F351" s="3208" t="s">
        <v>3185</v>
      </c>
      <c r="G351" s="3208"/>
      <c r="H351" s="3205"/>
      <c r="I351" s="3192"/>
      <c r="J351" s="3227" t="s">
        <v>3186</v>
      </c>
      <c r="K351" s="3195" t="s">
        <v>3187</v>
      </c>
      <c r="L351" s="3195" t="s">
        <v>3187</v>
      </c>
      <c r="M351" s="3208" t="s">
        <v>3188</v>
      </c>
      <c r="N351" s="3208"/>
      <c r="O351" s="3208"/>
      <c r="P351" s="3208"/>
      <c r="Q351" s="3205"/>
      <c r="R351" s="3195"/>
    </row>
    <row r="352" spans="1:18">
      <c r="A352" s="3227"/>
      <c r="B352" s="3234"/>
      <c r="C352" s="3195"/>
      <c r="D352" s="3234"/>
      <c r="E352" s="3195"/>
      <c r="F352" s="3195"/>
      <c r="G352" s="3199"/>
      <c r="H352" s="3195"/>
      <c r="I352" s="3192"/>
      <c r="J352" s="3227" t="s">
        <v>3189</v>
      </c>
      <c r="K352" s="3195" t="s">
        <v>3190</v>
      </c>
      <c r="L352" s="3195" t="s">
        <v>3191</v>
      </c>
      <c r="M352" s="3234"/>
      <c r="N352" s="3234"/>
      <c r="O352" s="3195"/>
      <c r="P352" s="3195"/>
      <c r="Q352" s="3199"/>
      <c r="R352" s="3195"/>
    </row>
    <row r="353" spans="1:18">
      <c r="A353" s="3227" t="s">
        <v>1714</v>
      </c>
      <c r="B353" s="3223" t="s">
        <v>3192</v>
      </c>
      <c r="C353" s="3199"/>
      <c r="D353" s="3223" t="s">
        <v>3193</v>
      </c>
      <c r="E353" s="3199"/>
      <c r="F353" s="3195"/>
      <c r="G353" s="3199"/>
      <c r="H353" s="3195"/>
      <c r="I353" s="3192"/>
      <c r="J353" s="3227" t="s">
        <v>3194</v>
      </c>
      <c r="K353" s="3195" t="s">
        <v>3195</v>
      </c>
      <c r="L353" s="3195" t="s">
        <v>3190</v>
      </c>
      <c r="M353" s="3223"/>
      <c r="N353" s="3223"/>
      <c r="O353" s="3199"/>
      <c r="P353" s="3195" t="s">
        <v>1772</v>
      </c>
      <c r="Q353" s="3199" t="s">
        <v>3196</v>
      </c>
      <c r="R353" s="3195" t="s">
        <v>1714</v>
      </c>
    </row>
    <row r="354" spans="1:18">
      <c r="A354" s="3227" t="s">
        <v>1717</v>
      </c>
      <c r="B354" s="3192"/>
      <c r="C354" s="3222"/>
      <c r="D354" s="3234"/>
      <c r="E354" s="3195"/>
      <c r="F354" s="3195" t="s">
        <v>1825</v>
      </c>
      <c r="G354" s="3199" t="s">
        <v>3197</v>
      </c>
      <c r="H354" s="3195" t="s">
        <v>3198</v>
      </c>
      <c r="I354" s="3192"/>
      <c r="J354" s="3227" t="s">
        <v>3199</v>
      </c>
      <c r="K354" s="3195" t="s">
        <v>4</v>
      </c>
      <c r="L354" s="3195" t="s">
        <v>3195</v>
      </c>
      <c r="M354" s="3223" t="s">
        <v>3200</v>
      </c>
      <c r="N354" s="3223"/>
      <c r="O354" s="3199"/>
      <c r="P354" s="3195" t="s">
        <v>3201</v>
      </c>
      <c r="Q354" s="3199" t="s">
        <v>3202</v>
      </c>
      <c r="R354" s="3195" t="s">
        <v>1717</v>
      </c>
    </row>
    <row r="355" spans="1:18">
      <c r="A355" s="3235"/>
      <c r="B355" s="3192"/>
      <c r="C355" s="3195"/>
      <c r="D355" s="3192"/>
      <c r="E355" s="3195"/>
      <c r="F355" s="3195"/>
      <c r="G355" s="3199"/>
      <c r="H355" s="3222"/>
      <c r="I355" s="3192"/>
      <c r="J355" s="3235"/>
      <c r="K355" s="3222"/>
      <c r="L355" s="3195"/>
      <c r="M355" s="3192"/>
      <c r="N355" s="3192"/>
      <c r="O355" s="3195"/>
      <c r="P355" s="3195"/>
      <c r="Q355" s="3195"/>
      <c r="R355" s="3222"/>
    </row>
    <row r="356" spans="1:18" ht="15.75" thickBot="1">
      <c r="A356" s="3203"/>
      <c r="B356" s="3208" t="s">
        <v>3005</v>
      </c>
      <c r="C356" s="3205"/>
      <c r="D356" s="3208" t="s">
        <v>3006</v>
      </c>
      <c r="E356" s="3205"/>
      <c r="F356" s="3202" t="s">
        <v>3007</v>
      </c>
      <c r="G356" s="3205" t="s">
        <v>3008</v>
      </c>
      <c r="H356" s="3205" t="s">
        <v>2334</v>
      </c>
      <c r="I356" s="3192"/>
      <c r="J356" s="3236" t="s">
        <v>2335</v>
      </c>
      <c r="K356" s="3236" t="s">
        <v>2336</v>
      </c>
      <c r="L356" s="3236" t="s">
        <v>2337</v>
      </c>
      <c r="M356" s="3208" t="s">
        <v>2338</v>
      </c>
      <c r="N356" s="3208"/>
      <c r="O356" s="3205"/>
      <c r="P356" s="3202" t="s">
        <v>2339</v>
      </c>
      <c r="Q356" s="3202" t="s">
        <v>2340</v>
      </c>
      <c r="R356" s="3202"/>
    </row>
    <row r="357" spans="1:18">
      <c r="A357" s="3235">
        <v>1</v>
      </c>
      <c r="B357" s="3192" t="s">
        <v>5807</v>
      </c>
      <c r="C357" s="3222"/>
      <c r="D357" s="3192" t="s">
        <v>5615</v>
      </c>
      <c r="E357" s="3199"/>
      <c r="F357" s="3296">
        <v>46</v>
      </c>
      <c r="G357" s="3297">
        <v>4.8</v>
      </c>
      <c r="H357" s="3289"/>
      <c r="I357" s="3192"/>
      <c r="J357" s="3323"/>
      <c r="K357" s="3245">
        <v>1</v>
      </c>
      <c r="L357" s="3245"/>
      <c r="M357" s="3192"/>
      <c r="N357" s="3192"/>
      <c r="O357" s="3199"/>
      <c r="P357" s="3238"/>
      <c r="Q357" s="3268"/>
      <c r="R357" s="3235">
        <v>1</v>
      </c>
    </row>
    <row r="358" spans="1:18">
      <c r="A358" s="3235">
        <v>2</v>
      </c>
      <c r="B358" s="3192" t="s">
        <v>5807</v>
      </c>
      <c r="C358" s="3222"/>
      <c r="D358" s="3192" t="s">
        <v>5615</v>
      </c>
      <c r="E358" s="3195"/>
      <c r="F358" s="3296">
        <v>46</v>
      </c>
      <c r="G358" s="3297">
        <v>4.8</v>
      </c>
      <c r="H358" s="3289"/>
      <c r="I358" s="3192"/>
      <c r="J358" s="3323"/>
      <c r="K358" s="3245">
        <v>1</v>
      </c>
      <c r="L358" s="3245"/>
      <c r="M358" s="3192"/>
      <c r="N358" s="3192"/>
      <c r="O358" s="3195"/>
      <c r="P358" s="3238"/>
      <c r="Q358" s="3268"/>
      <c r="R358" s="3235">
        <v>2</v>
      </c>
    </row>
    <row r="359" spans="1:18">
      <c r="A359" s="3235">
        <v>3</v>
      </c>
      <c r="B359" s="3192" t="s">
        <v>5808</v>
      </c>
      <c r="C359" s="3222"/>
      <c r="D359" s="3192" t="s">
        <v>5617</v>
      </c>
      <c r="E359" s="3195"/>
      <c r="F359" s="3296">
        <v>34.4</v>
      </c>
      <c r="G359" s="3297">
        <v>5.04</v>
      </c>
      <c r="H359" s="3289"/>
      <c r="I359" s="3192"/>
      <c r="J359" s="3323">
        <v>4</v>
      </c>
      <c r="K359" s="3245">
        <v>1</v>
      </c>
      <c r="L359" s="3245"/>
      <c r="M359" s="3192"/>
      <c r="N359" s="3192"/>
      <c r="O359" s="3195"/>
      <c r="P359" s="3238"/>
      <c r="Q359" s="3268"/>
      <c r="R359" s="3235">
        <v>3</v>
      </c>
    </row>
    <row r="360" spans="1:18">
      <c r="A360" s="3235">
        <v>4</v>
      </c>
      <c r="B360" s="3192" t="s">
        <v>5809</v>
      </c>
      <c r="C360" s="3222"/>
      <c r="D360" s="3192" t="s">
        <v>5617</v>
      </c>
      <c r="E360" s="3195"/>
      <c r="F360" s="3296">
        <v>34.5</v>
      </c>
      <c r="G360" s="3297">
        <v>13.8</v>
      </c>
      <c r="H360" s="3289"/>
      <c r="I360" s="3192"/>
      <c r="J360" s="3323">
        <v>4</v>
      </c>
      <c r="K360" s="3245">
        <v>1</v>
      </c>
      <c r="L360" s="3245"/>
      <c r="M360" s="3192"/>
      <c r="N360" s="3192"/>
      <c r="O360" s="3195"/>
      <c r="P360" s="3238"/>
      <c r="Q360" s="3268"/>
      <c r="R360" s="3235">
        <v>4</v>
      </c>
    </row>
    <row r="361" spans="1:18">
      <c r="A361" s="3235">
        <v>5</v>
      </c>
      <c r="B361" s="3192" t="s">
        <v>5810</v>
      </c>
      <c r="C361" s="3222"/>
      <c r="D361" s="3192" t="s">
        <v>5617</v>
      </c>
      <c r="E361" s="3195"/>
      <c r="F361" s="3296">
        <v>34.5</v>
      </c>
      <c r="G361" s="3297">
        <v>13.8</v>
      </c>
      <c r="H361" s="3289"/>
      <c r="I361" s="3192"/>
      <c r="J361" s="3323">
        <v>5</v>
      </c>
      <c r="K361" s="3245">
        <v>1</v>
      </c>
      <c r="L361" s="3245"/>
      <c r="M361" s="3192"/>
      <c r="N361" s="3192"/>
      <c r="O361" s="3195"/>
      <c r="P361" s="3238"/>
      <c r="Q361" s="3268"/>
      <c r="R361" s="3235">
        <v>5</v>
      </c>
    </row>
    <row r="362" spans="1:18">
      <c r="A362" s="3247">
        <v>6</v>
      </c>
      <c r="B362" s="3192" t="s">
        <v>5811</v>
      </c>
      <c r="C362" s="3222"/>
      <c r="D362" s="3192" t="s">
        <v>5617</v>
      </c>
      <c r="E362" s="3222"/>
      <c r="F362" s="3298">
        <v>34.5</v>
      </c>
      <c r="G362" s="3299">
        <v>4.8</v>
      </c>
      <c r="H362" s="3289"/>
      <c r="I362" s="3192"/>
      <c r="J362" s="3324">
        <v>5</v>
      </c>
      <c r="K362" s="3245">
        <v>1</v>
      </c>
      <c r="L362" s="3245"/>
      <c r="M362" s="3192"/>
      <c r="N362" s="3192"/>
      <c r="O362" s="3222"/>
      <c r="P362" s="3238"/>
      <c r="Q362" s="3268"/>
      <c r="R362" s="3247">
        <v>6</v>
      </c>
    </row>
    <row r="363" spans="1:18">
      <c r="A363" s="3247">
        <v>7</v>
      </c>
      <c r="B363" s="3192" t="s">
        <v>5812</v>
      </c>
      <c r="C363" s="3222"/>
      <c r="D363" s="3192" t="s">
        <v>5617</v>
      </c>
      <c r="E363" s="3222"/>
      <c r="F363" s="3298">
        <v>46</v>
      </c>
      <c r="G363" s="3299">
        <v>0.48</v>
      </c>
      <c r="H363" s="3289"/>
      <c r="I363" s="3192"/>
      <c r="J363" s="3324">
        <v>1</v>
      </c>
      <c r="K363" s="3245">
        <v>1</v>
      </c>
      <c r="L363" s="3245"/>
      <c r="M363" s="3192"/>
      <c r="N363" s="3192"/>
      <c r="O363" s="3222"/>
      <c r="P363" s="3238"/>
      <c r="Q363" s="3268"/>
      <c r="R363" s="3247">
        <v>7</v>
      </c>
    </row>
    <row r="364" spans="1:18">
      <c r="A364" s="3247">
        <v>8</v>
      </c>
      <c r="B364" s="3192" t="s">
        <v>5812</v>
      </c>
      <c r="C364" s="3222"/>
      <c r="D364" s="3192" t="s">
        <v>5617</v>
      </c>
      <c r="E364" s="3222"/>
      <c r="F364" s="3298">
        <v>46</v>
      </c>
      <c r="G364" s="3299">
        <v>0.48</v>
      </c>
      <c r="H364" s="3289"/>
      <c r="I364" s="3192"/>
      <c r="J364" s="3324">
        <v>1</v>
      </c>
      <c r="K364" s="3245">
        <v>1</v>
      </c>
      <c r="L364" s="3245"/>
      <c r="M364" s="3192"/>
      <c r="N364" s="3192"/>
      <c r="O364" s="3222"/>
      <c r="P364" s="3238"/>
      <c r="Q364" s="3268"/>
      <c r="R364" s="3247">
        <v>8</v>
      </c>
    </row>
    <row r="365" spans="1:18">
      <c r="A365" s="3247">
        <v>9</v>
      </c>
      <c r="B365" s="3192" t="s">
        <v>5812</v>
      </c>
      <c r="C365" s="3222"/>
      <c r="D365" s="3192" t="s">
        <v>5617</v>
      </c>
      <c r="E365" s="3222"/>
      <c r="F365" s="3298">
        <v>46</v>
      </c>
      <c r="G365" s="3299">
        <v>0.48</v>
      </c>
      <c r="H365" s="3289"/>
      <c r="I365" s="3192"/>
      <c r="J365" s="3324">
        <v>1</v>
      </c>
      <c r="K365" s="3245">
        <v>1</v>
      </c>
      <c r="L365" s="3245"/>
      <c r="M365" s="3192"/>
      <c r="N365" s="3192"/>
      <c r="O365" s="3222"/>
      <c r="P365" s="3238"/>
      <c r="Q365" s="3268"/>
      <c r="R365" s="3247">
        <v>9</v>
      </c>
    </row>
    <row r="366" spans="1:18">
      <c r="A366" s="3247">
        <v>10</v>
      </c>
      <c r="B366" s="3192" t="s">
        <v>5813</v>
      </c>
      <c r="C366" s="3222"/>
      <c r="D366" s="3192" t="s">
        <v>5617</v>
      </c>
      <c r="E366" s="3222"/>
      <c r="F366" s="3298">
        <v>115</v>
      </c>
      <c r="G366" s="3299">
        <v>13.8</v>
      </c>
      <c r="H366" s="3289"/>
      <c r="I366" s="3192"/>
      <c r="J366" s="3324">
        <v>27</v>
      </c>
      <c r="K366" s="3245">
        <v>1</v>
      </c>
      <c r="L366" s="3245"/>
      <c r="M366" s="3192"/>
      <c r="N366" s="3192"/>
      <c r="O366" s="3222"/>
      <c r="P366" s="3238"/>
      <c r="Q366" s="3268"/>
      <c r="R366" s="3247">
        <v>10</v>
      </c>
    </row>
    <row r="367" spans="1:18">
      <c r="A367" s="3247">
        <v>11</v>
      </c>
      <c r="B367" s="3192" t="s">
        <v>5813</v>
      </c>
      <c r="C367" s="3222"/>
      <c r="D367" s="3192" t="s">
        <v>5617</v>
      </c>
      <c r="E367" s="3222"/>
      <c r="F367" s="3298">
        <v>115</v>
      </c>
      <c r="G367" s="3299">
        <v>13.8</v>
      </c>
      <c r="H367" s="3289"/>
      <c r="I367" s="3192"/>
      <c r="J367" s="3324">
        <v>24</v>
      </c>
      <c r="K367" s="3245">
        <v>1</v>
      </c>
      <c r="L367" s="3245"/>
      <c r="M367" s="3192"/>
      <c r="N367" s="3192"/>
      <c r="O367" s="3222"/>
      <c r="P367" s="3238"/>
      <c r="Q367" s="3268"/>
      <c r="R367" s="3247">
        <v>11</v>
      </c>
    </row>
    <row r="368" spans="1:18">
      <c r="A368" s="3247">
        <v>12</v>
      </c>
      <c r="B368" s="3192" t="s">
        <v>5814</v>
      </c>
      <c r="C368" s="3222"/>
      <c r="D368" s="3192" t="s">
        <v>5617</v>
      </c>
      <c r="E368" s="3222"/>
      <c r="F368" s="3298">
        <v>13.2</v>
      </c>
      <c r="G368" s="3299">
        <v>4.16</v>
      </c>
      <c r="H368" s="3289"/>
      <c r="I368" s="3192"/>
      <c r="J368" s="3324">
        <v>1</v>
      </c>
      <c r="K368" s="3245">
        <v>1</v>
      </c>
      <c r="L368" s="3245"/>
      <c r="M368" s="3192"/>
      <c r="N368" s="3192"/>
      <c r="O368" s="3222"/>
      <c r="P368" s="3238"/>
      <c r="Q368" s="3268"/>
      <c r="R368" s="3247">
        <v>12</v>
      </c>
    </row>
    <row r="369" spans="1:18">
      <c r="A369" s="3247">
        <v>13</v>
      </c>
      <c r="B369" s="3192" t="s">
        <v>5814</v>
      </c>
      <c r="C369" s="3222"/>
      <c r="D369" s="3192" t="s">
        <v>5617</v>
      </c>
      <c r="E369" s="3222"/>
      <c r="F369" s="3298">
        <v>13.2</v>
      </c>
      <c r="G369" s="3299">
        <v>4.16</v>
      </c>
      <c r="H369" s="3289"/>
      <c r="I369" s="3192"/>
      <c r="J369" s="3324">
        <v>1</v>
      </c>
      <c r="K369" s="3245">
        <v>1</v>
      </c>
      <c r="L369" s="3245"/>
      <c r="M369" s="3192"/>
      <c r="N369" s="3192"/>
      <c r="O369" s="3222"/>
      <c r="P369" s="3238"/>
      <c r="Q369" s="3268"/>
      <c r="R369" s="3247">
        <v>13</v>
      </c>
    </row>
    <row r="370" spans="1:18">
      <c r="A370" s="3247">
        <v>14</v>
      </c>
      <c r="B370" s="3192" t="s">
        <v>5815</v>
      </c>
      <c r="C370" s="3222"/>
      <c r="D370" s="3192" t="s">
        <v>5617</v>
      </c>
      <c r="E370" s="3222"/>
      <c r="F370" s="3298">
        <v>46</v>
      </c>
      <c r="G370" s="3299">
        <v>4.8</v>
      </c>
      <c r="H370" s="3289"/>
      <c r="I370" s="3192"/>
      <c r="J370" s="3324">
        <v>1</v>
      </c>
      <c r="K370" s="3245">
        <v>1</v>
      </c>
      <c r="L370" s="3245"/>
      <c r="M370" s="3192"/>
      <c r="N370" s="3192"/>
      <c r="O370" s="3222"/>
      <c r="P370" s="3238"/>
      <c r="Q370" s="3268"/>
      <c r="R370" s="3247">
        <v>14</v>
      </c>
    </row>
    <row r="371" spans="1:18">
      <c r="A371" s="3247">
        <v>15</v>
      </c>
      <c r="B371" s="3192" t="s">
        <v>5816</v>
      </c>
      <c r="C371" s="3222"/>
      <c r="D371" s="3192" t="s">
        <v>5617</v>
      </c>
      <c r="E371" s="3222"/>
      <c r="F371" s="3298">
        <v>34.5</v>
      </c>
      <c r="G371" s="3299">
        <v>4.16</v>
      </c>
      <c r="H371" s="3289"/>
      <c r="I371" s="3192"/>
      <c r="J371" s="3324">
        <v>5</v>
      </c>
      <c r="K371" s="3245">
        <v>1</v>
      </c>
      <c r="L371" s="3245"/>
      <c r="M371" s="3192"/>
      <c r="N371" s="3192"/>
      <c r="O371" s="3222"/>
      <c r="P371" s="3238"/>
      <c r="Q371" s="3268"/>
      <c r="R371" s="3247">
        <v>15</v>
      </c>
    </row>
    <row r="372" spans="1:18">
      <c r="A372" s="3247">
        <v>16</v>
      </c>
      <c r="B372" s="3192" t="s">
        <v>5817</v>
      </c>
      <c r="C372" s="3222"/>
      <c r="D372" s="3192" t="s">
        <v>5615</v>
      </c>
      <c r="E372" s="3222"/>
      <c r="F372" s="3298">
        <v>230</v>
      </c>
      <c r="G372" s="3299">
        <v>115</v>
      </c>
      <c r="H372" s="3289"/>
      <c r="I372" s="3192"/>
      <c r="J372" s="3324">
        <v>125</v>
      </c>
      <c r="K372" s="3245">
        <v>1</v>
      </c>
      <c r="L372" s="3245"/>
      <c r="M372" s="3192"/>
      <c r="N372" s="3192"/>
      <c r="O372" s="3222"/>
      <c r="P372" s="3238"/>
      <c r="Q372" s="3268"/>
      <c r="R372" s="3247">
        <v>16</v>
      </c>
    </row>
    <row r="373" spans="1:18">
      <c r="A373" s="3235">
        <v>17</v>
      </c>
      <c r="B373" s="3192" t="s">
        <v>5817</v>
      </c>
      <c r="C373" s="3222"/>
      <c r="D373" s="3192" t="s">
        <v>5615</v>
      </c>
      <c r="E373" s="3222"/>
      <c r="F373" s="3298">
        <v>230</v>
      </c>
      <c r="G373" s="3299">
        <v>115</v>
      </c>
      <c r="H373" s="3289"/>
      <c r="I373" s="3192"/>
      <c r="J373" s="3323">
        <v>125</v>
      </c>
      <c r="K373" s="3245">
        <v>1</v>
      </c>
      <c r="L373" s="3245"/>
      <c r="M373" s="3192"/>
      <c r="N373" s="3192"/>
      <c r="O373" s="3222"/>
      <c r="P373" s="3238"/>
      <c r="Q373" s="3268"/>
      <c r="R373" s="3235">
        <v>17</v>
      </c>
    </row>
    <row r="374" spans="1:18">
      <c r="A374" s="3235">
        <v>18</v>
      </c>
      <c r="B374" s="3192" t="s">
        <v>5817</v>
      </c>
      <c r="C374" s="3222"/>
      <c r="D374" s="3192" t="s">
        <v>5615</v>
      </c>
      <c r="E374" s="3222"/>
      <c r="F374" s="3298">
        <v>230</v>
      </c>
      <c r="G374" s="3299">
        <v>120</v>
      </c>
      <c r="H374" s="3289"/>
      <c r="I374" s="3192"/>
      <c r="J374" s="3323">
        <v>200</v>
      </c>
      <c r="K374" s="3245">
        <v>1</v>
      </c>
      <c r="L374" s="3245"/>
      <c r="M374" s="3192"/>
      <c r="N374" s="3192"/>
      <c r="O374" s="3222"/>
      <c r="P374" s="3238"/>
      <c r="Q374" s="3268"/>
      <c r="R374" s="3235">
        <v>18</v>
      </c>
    </row>
    <row r="375" spans="1:18">
      <c r="A375" s="3235">
        <v>19</v>
      </c>
      <c r="B375" s="3192" t="s">
        <v>5818</v>
      </c>
      <c r="C375" s="3222"/>
      <c r="D375" s="3192" t="s">
        <v>5617</v>
      </c>
      <c r="E375" s="3222"/>
      <c r="F375" s="3298">
        <v>34.5</v>
      </c>
      <c r="G375" s="3299">
        <v>5.04</v>
      </c>
      <c r="H375" s="3289"/>
      <c r="I375" s="3192"/>
      <c r="J375" s="3323">
        <v>4</v>
      </c>
      <c r="K375" s="3245">
        <v>1</v>
      </c>
      <c r="L375" s="3245"/>
      <c r="M375" s="3192"/>
      <c r="N375" s="3192"/>
      <c r="O375" s="3222"/>
      <c r="P375" s="3238"/>
      <c r="Q375" s="3268"/>
      <c r="R375" s="3235">
        <v>19</v>
      </c>
    </row>
    <row r="376" spans="1:18">
      <c r="A376" s="3235">
        <v>20</v>
      </c>
      <c r="B376" s="3192" t="s">
        <v>5819</v>
      </c>
      <c r="C376" s="3222"/>
      <c r="D376" s="3192" t="s">
        <v>5617</v>
      </c>
      <c r="E376" s="3222"/>
      <c r="F376" s="3298">
        <v>34.5</v>
      </c>
      <c r="G376" s="3299">
        <v>4.16</v>
      </c>
      <c r="H376" s="3289"/>
      <c r="I376" s="3192"/>
      <c r="J376" s="3323">
        <v>10</v>
      </c>
      <c r="K376" s="3245">
        <v>1</v>
      </c>
      <c r="L376" s="3245">
        <v>1</v>
      </c>
      <c r="M376" s="3192"/>
      <c r="N376" s="3192"/>
      <c r="O376" s="3222"/>
      <c r="P376" s="3238"/>
      <c r="Q376" s="3268"/>
      <c r="R376" s="3235">
        <v>20</v>
      </c>
    </row>
    <row r="377" spans="1:18">
      <c r="A377" s="3235">
        <v>21</v>
      </c>
      <c r="B377" s="3192" t="s">
        <v>5820</v>
      </c>
      <c r="C377" s="3222"/>
      <c r="D377" s="3192" t="s">
        <v>5617</v>
      </c>
      <c r="E377" s="3222"/>
      <c r="F377" s="3298">
        <v>34.5</v>
      </c>
      <c r="G377" s="3299">
        <v>13.8</v>
      </c>
      <c r="H377" s="3289"/>
      <c r="I377" s="3192"/>
      <c r="J377" s="3323">
        <v>4</v>
      </c>
      <c r="K377" s="3245">
        <v>1</v>
      </c>
      <c r="L377" s="3245"/>
      <c r="M377" s="3192"/>
      <c r="N377" s="3192"/>
      <c r="O377" s="3222"/>
      <c r="P377" s="3238"/>
      <c r="Q377" s="3268"/>
      <c r="R377" s="3235">
        <v>21</v>
      </c>
    </row>
    <row r="378" spans="1:18">
      <c r="A378" s="3235">
        <v>22</v>
      </c>
      <c r="B378" s="3192" t="s">
        <v>5821</v>
      </c>
      <c r="C378" s="3222"/>
      <c r="D378" s="3192" t="s">
        <v>5615</v>
      </c>
      <c r="E378" s="3222"/>
      <c r="F378" s="3298">
        <v>13.2</v>
      </c>
      <c r="G378" s="3299">
        <v>12</v>
      </c>
      <c r="H378" s="3289"/>
      <c r="I378" s="3192"/>
      <c r="J378" s="3323">
        <v>22</v>
      </c>
      <c r="K378" s="3245">
        <v>0</v>
      </c>
      <c r="L378" s="3245">
        <v>3</v>
      </c>
      <c r="M378" s="3192"/>
      <c r="N378" s="3192"/>
      <c r="O378" s="3222"/>
      <c r="P378" s="3238"/>
      <c r="Q378" s="3268"/>
      <c r="R378" s="3235">
        <v>22</v>
      </c>
    </row>
    <row r="379" spans="1:18">
      <c r="A379" s="3235">
        <v>23</v>
      </c>
      <c r="B379" s="3192" t="s">
        <v>5821</v>
      </c>
      <c r="C379" s="3222"/>
      <c r="D379" s="3192" t="s">
        <v>5615</v>
      </c>
      <c r="E379" s="3222"/>
      <c r="F379" s="3298">
        <v>115</v>
      </c>
      <c r="G379" s="3299">
        <v>12</v>
      </c>
      <c r="H379" s="3289"/>
      <c r="I379" s="3192"/>
      <c r="J379" s="3323">
        <v>25</v>
      </c>
      <c r="K379" s="3245">
        <v>1</v>
      </c>
      <c r="L379" s="3245"/>
      <c r="M379" s="3192"/>
      <c r="N379" s="3192"/>
      <c r="O379" s="3222"/>
      <c r="P379" s="3238"/>
      <c r="Q379" s="3268"/>
      <c r="R379" s="3235">
        <v>23</v>
      </c>
    </row>
    <row r="380" spans="1:18">
      <c r="A380" s="3235">
        <v>24</v>
      </c>
      <c r="B380" s="3192" t="s">
        <v>5821</v>
      </c>
      <c r="C380" s="3222"/>
      <c r="D380" s="3192" t="s">
        <v>5615</v>
      </c>
      <c r="E380" s="3222"/>
      <c r="F380" s="3298">
        <v>115</v>
      </c>
      <c r="G380" s="3299">
        <v>12</v>
      </c>
      <c r="H380" s="3289"/>
      <c r="I380" s="3192"/>
      <c r="J380" s="3323">
        <v>25</v>
      </c>
      <c r="K380" s="3245">
        <v>1</v>
      </c>
      <c r="L380" s="3245"/>
      <c r="M380" s="3192"/>
      <c r="N380" s="3192"/>
      <c r="O380" s="3222"/>
      <c r="P380" s="3238"/>
      <c r="Q380" s="3268"/>
      <c r="R380" s="3235">
        <v>24</v>
      </c>
    </row>
    <row r="381" spans="1:18">
      <c r="A381" s="3235">
        <v>25</v>
      </c>
      <c r="B381" s="3192" t="s">
        <v>5822</v>
      </c>
      <c r="C381" s="3222"/>
      <c r="D381" s="3192" t="s">
        <v>5615</v>
      </c>
      <c r="E381" s="3222"/>
      <c r="F381" s="3298">
        <v>115</v>
      </c>
      <c r="G381" s="3299">
        <v>13.8</v>
      </c>
      <c r="H381" s="3289"/>
      <c r="I381" s="3192"/>
      <c r="J381" s="3323">
        <v>7</v>
      </c>
      <c r="K381" s="3245">
        <v>1</v>
      </c>
      <c r="L381" s="3245"/>
      <c r="M381" s="3192"/>
      <c r="N381" s="3192"/>
      <c r="O381" s="3222"/>
      <c r="P381" s="3238"/>
      <c r="Q381" s="3268"/>
      <c r="R381" s="3235">
        <v>25</v>
      </c>
    </row>
    <row r="382" spans="1:18">
      <c r="A382" s="3235">
        <v>26</v>
      </c>
      <c r="B382" s="3192" t="s">
        <v>5823</v>
      </c>
      <c r="C382" s="3222"/>
      <c r="D382" s="3192" t="s">
        <v>5617</v>
      </c>
      <c r="E382" s="3222"/>
      <c r="F382" s="3298">
        <v>46</v>
      </c>
      <c r="G382" s="3299">
        <v>4.16</v>
      </c>
      <c r="H382" s="3289"/>
      <c r="I382" s="3192"/>
      <c r="J382" s="3323">
        <v>4</v>
      </c>
      <c r="K382" s="3245">
        <v>1</v>
      </c>
      <c r="L382" s="3245"/>
      <c r="M382" s="3192"/>
      <c r="N382" s="3192"/>
      <c r="O382" s="3222"/>
      <c r="P382" s="3238"/>
      <c r="Q382" s="3268"/>
      <c r="R382" s="3235">
        <v>26</v>
      </c>
    </row>
    <row r="383" spans="1:18">
      <c r="A383" s="3235">
        <v>27</v>
      </c>
      <c r="B383" s="3192" t="s">
        <v>5824</v>
      </c>
      <c r="C383" s="3222"/>
      <c r="D383" s="3192" t="s">
        <v>5617</v>
      </c>
      <c r="E383" s="3222"/>
      <c r="F383" s="3298">
        <v>23</v>
      </c>
      <c r="G383" s="3299">
        <v>13.8</v>
      </c>
      <c r="H383" s="3289"/>
      <c r="I383" s="3192"/>
      <c r="J383" s="3323">
        <v>5</v>
      </c>
      <c r="K383" s="3245">
        <v>1</v>
      </c>
      <c r="L383" s="3245"/>
      <c r="M383" s="3192"/>
      <c r="N383" s="3192"/>
      <c r="O383" s="3222"/>
      <c r="P383" s="3238"/>
      <c r="Q383" s="3268"/>
      <c r="R383" s="3235">
        <v>27</v>
      </c>
    </row>
    <row r="384" spans="1:18">
      <c r="A384" s="3235">
        <v>28</v>
      </c>
      <c r="B384" s="3192" t="s">
        <v>5825</v>
      </c>
      <c r="C384" s="3222"/>
      <c r="D384" s="3192" t="s">
        <v>5617</v>
      </c>
      <c r="E384" s="3222"/>
      <c r="F384" s="3298">
        <v>46</v>
      </c>
      <c r="G384" s="3299">
        <v>4.8</v>
      </c>
      <c r="H384" s="3289"/>
      <c r="I384" s="3192"/>
      <c r="J384" s="3323">
        <v>5</v>
      </c>
      <c r="K384" s="3245">
        <v>1</v>
      </c>
      <c r="L384" s="3245"/>
      <c r="M384" s="3192"/>
      <c r="N384" s="3192"/>
      <c r="O384" s="3222"/>
      <c r="P384" s="3238"/>
      <c r="Q384" s="3268"/>
      <c r="R384" s="3235">
        <v>28</v>
      </c>
    </row>
    <row r="385" spans="1:18">
      <c r="A385" s="3235">
        <v>29</v>
      </c>
      <c r="B385" s="3192" t="s">
        <v>5826</v>
      </c>
      <c r="C385" s="3222"/>
      <c r="D385" s="3192" t="s">
        <v>5617</v>
      </c>
      <c r="E385" s="3222"/>
      <c r="F385" s="3298">
        <v>34.5</v>
      </c>
      <c r="G385" s="3299">
        <v>4.8</v>
      </c>
      <c r="H385" s="3289"/>
      <c r="I385" s="3192"/>
      <c r="J385" s="3323">
        <v>4</v>
      </c>
      <c r="K385" s="3245">
        <v>1</v>
      </c>
      <c r="L385" s="3245"/>
      <c r="M385" s="3192"/>
      <c r="N385" s="3192"/>
      <c r="O385" s="3222"/>
      <c r="P385" s="3238"/>
      <c r="Q385" s="3268"/>
      <c r="R385" s="3235">
        <v>29</v>
      </c>
    </row>
    <row r="386" spans="1:18">
      <c r="A386" s="3235">
        <v>30</v>
      </c>
      <c r="B386" s="3192" t="s">
        <v>5826</v>
      </c>
      <c r="C386" s="3222"/>
      <c r="D386" s="3192" t="s">
        <v>5617</v>
      </c>
      <c r="E386" s="3222"/>
      <c r="F386" s="3298">
        <v>34.5</v>
      </c>
      <c r="G386" s="3299">
        <v>4.16</v>
      </c>
      <c r="H386" s="3289"/>
      <c r="I386" s="3192"/>
      <c r="J386" s="3323">
        <v>3</v>
      </c>
      <c r="K386" s="3245">
        <v>1</v>
      </c>
      <c r="L386" s="3245"/>
      <c r="M386" s="3192"/>
      <c r="N386" s="3192"/>
      <c r="O386" s="3222"/>
      <c r="P386" s="3238"/>
      <c r="Q386" s="3268"/>
      <c r="R386" s="3235">
        <v>30</v>
      </c>
    </row>
    <row r="387" spans="1:18">
      <c r="A387" s="3235">
        <v>31</v>
      </c>
      <c r="B387" s="3192" t="s">
        <v>5827</v>
      </c>
      <c r="C387" s="3222"/>
      <c r="D387" s="3192" t="s">
        <v>5615</v>
      </c>
      <c r="E387" s="3222"/>
      <c r="F387" s="3298">
        <v>34.5</v>
      </c>
      <c r="G387" s="3299">
        <v>4.16</v>
      </c>
      <c r="H387" s="3289"/>
      <c r="I387" s="3192"/>
      <c r="J387" s="3323">
        <v>5</v>
      </c>
      <c r="K387" s="3245">
        <v>1</v>
      </c>
      <c r="L387" s="3245"/>
      <c r="M387" s="3192"/>
      <c r="N387" s="3192"/>
      <c r="O387" s="3222"/>
      <c r="P387" s="3238"/>
      <c r="Q387" s="3268"/>
      <c r="R387" s="3235">
        <v>31</v>
      </c>
    </row>
    <row r="388" spans="1:18">
      <c r="A388" s="3235">
        <v>32</v>
      </c>
      <c r="B388" s="3192" t="s">
        <v>5828</v>
      </c>
      <c r="C388" s="3222"/>
      <c r="D388" s="3192" t="s">
        <v>5617</v>
      </c>
      <c r="E388" s="3222"/>
      <c r="F388" s="3298">
        <v>34.5</v>
      </c>
      <c r="G388" s="3299">
        <v>4.16</v>
      </c>
      <c r="H388" s="3289"/>
      <c r="I388" s="3192"/>
      <c r="J388" s="3323">
        <v>5</v>
      </c>
      <c r="K388" s="3245">
        <v>1</v>
      </c>
      <c r="L388" s="3245"/>
      <c r="M388" s="3192"/>
      <c r="N388" s="3192"/>
      <c r="O388" s="3222"/>
      <c r="P388" s="3238"/>
      <c r="Q388" s="3268"/>
      <c r="R388" s="3235">
        <v>32</v>
      </c>
    </row>
    <row r="389" spans="1:18">
      <c r="A389" s="3235">
        <v>33</v>
      </c>
      <c r="B389" s="3192" t="s">
        <v>5829</v>
      </c>
      <c r="C389" s="3222"/>
      <c r="D389" s="3192" t="s">
        <v>5617</v>
      </c>
      <c r="E389" s="3222"/>
      <c r="F389" s="3298">
        <v>69</v>
      </c>
      <c r="G389" s="3299">
        <v>13.8</v>
      </c>
      <c r="H389" s="3289"/>
      <c r="I389" s="3192"/>
      <c r="J389" s="3323">
        <v>15</v>
      </c>
      <c r="K389" s="3245">
        <v>1</v>
      </c>
      <c r="L389" s="3245"/>
      <c r="M389" s="3192"/>
      <c r="N389" s="3192"/>
      <c r="O389" s="3222"/>
      <c r="P389" s="3238"/>
      <c r="Q389" s="3268"/>
      <c r="R389" s="3235">
        <v>33</v>
      </c>
    </row>
    <row r="390" spans="1:18">
      <c r="A390" s="3235">
        <v>34</v>
      </c>
      <c r="B390" s="3192" t="s">
        <v>5829</v>
      </c>
      <c r="C390" s="3222"/>
      <c r="D390" s="3192" t="s">
        <v>5617</v>
      </c>
      <c r="E390" s="3222"/>
      <c r="F390" s="3298">
        <v>69</v>
      </c>
      <c r="G390" s="3299">
        <v>4.16</v>
      </c>
      <c r="H390" s="3289"/>
      <c r="I390" s="3192"/>
      <c r="J390" s="3323">
        <v>8</v>
      </c>
      <c r="K390" s="3245">
        <v>1</v>
      </c>
      <c r="L390" s="3245"/>
      <c r="M390" s="3192"/>
      <c r="N390" s="3192"/>
      <c r="O390" s="3222"/>
      <c r="P390" s="3238"/>
      <c r="Q390" s="3268"/>
      <c r="R390" s="3235">
        <v>34</v>
      </c>
    </row>
    <row r="391" spans="1:18">
      <c r="A391" s="3235">
        <v>35</v>
      </c>
      <c r="B391" s="3192" t="s">
        <v>5830</v>
      </c>
      <c r="C391" s="3222"/>
      <c r="D391" s="3192" t="s">
        <v>5615</v>
      </c>
      <c r="E391" s="3222"/>
      <c r="F391" s="3298">
        <v>69</v>
      </c>
      <c r="G391" s="3299">
        <v>34.5</v>
      </c>
      <c r="H391" s="3289"/>
      <c r="I391" s="3192"/>
      <c r="J391" s="3323">
        <v>8</v>
      </c>
      <c r="K391" s="3245">
        <v>1</v>
      </c>
      <c r="L391" s="3245"/>
      <c r="M391" s="3192"/>
      <c r="N391" s="3192"/>
      <c r="O391" s="3222"/>
      <c r="P391" s="3238"/>
      <c r="Q391" s="3268"/>
      <c r="R391" s="3235">
        <v>35</v>
      </c>
    </row>
    <row r="392" spans="1:18">
      <c r="A392" s="3235">
        <v>37</v>
      </c>
      <c r="B392" s="3192" t="s">
        <v>5830</v>
      </c>
      <c r="C392" s="3222"/>
      <c r="D392" s="3192" t="s">
        <v>5615</v>
      </c>
      <c r="E392" s="3222"/>
      <c r="F392" s="3298">
        <v>69</v>
      </c>
      <c r="G392" s="3299">
        <v>34.5</v>
      </c>
      <c r="H392" s="3289"/>
      <c r="I392" s="3192"/>
      <c r="J392" s="3323">
        <v>8</v>
      </c>
      <c r="K392" s="3245">
        <v>1</v>
      </c>
      <c r="L392" s="3245"/>
      <c r="M392" s="3192"/>
      <c r="N392" s="3192"/>
      <c r="O392" s="3222"/>
      <c r="P392" s="3238"/>
      <c r="Q392" s="3268"/>
      <c r="R392" s="3235">
        <v>37</v>
      </c>
    </row>
    <row r="393" spans="1:18">
      <c r="A393" s="3235">
        <v>38</v>
      </c>
      <c r="B393" s="3192" t="s">
        <v>5830</v>
      </c>
      <c r="C393" s="3222"/>
      <c r="D393" s="3192" t="s">
        <v>5615</v>
      </c>
      <c r="E393" s="3222"/>
      <c r="F393" s="3298">
        <v>115</v>
      </c>
      <c r="G393" s="3299">
        <v>34.5</v>
      </c>
      <c r="H393" s="3289"/>
      <c r="I393" s="3192"/>
      <c r="J393" s="3323">
        <v>25</v>
      </c>
      <c r="K393" s="3245">
        <v>1</v>
      </c>
      <c r="L393" s="3245"/>
      <c r="M393" s="3192"/>
      <c r="N393" s="3192"/>
      <c r="O393" s="3222"/>
      <c r="P393" s="3238"/>
      <c r="Q393" s="3268"/>
      <c r="R393" s="3235">
        <v>38</v>
      </c>
    </row>
    <row r="394" spans="1:18">
      <c r="A394" s="3235">
        <v>39</v>
      </c>
      <c r="B394" s="3192" t="s">
        <v>5831</v>
      </c>
      <c r="C394" s="3222"/>
      <c r="D394" s="3192" t="s">
        <v>5617</v>
      </c>
      <c r="E394" s="3222"/>
      <c r="F394" s="3298">
        <v>34.5</v>
      </c>
      <c r="G394" s="3299">
        <v>13.8</v>
      </c>
      <c r="H394" s="3289"/>
      <c r="I394" s="3192"/>
      <c r="J394" s="3323">
        <v>5</v>
      </c>
      <c r="K394" s="3245">
        <v>1</v>
      </c>
      <c r="L394" s="3245"/>
      <c r="M394" s="3192"/>
      <c r="N394" s="3192"/>
      <c r="O394" s="3222"/>
      <c r="P394" s="3238"/>
      <c r="Q394" s="3268"/>
      <c r="R394" s="3235">
        <v>39</v>
      </c>
    </row>
    <row r="395" spans="1:18">
      <c r="A395" s="3235">
        <v>40</v>
      </c>
      <c r="B395" s="3192" t="s">
        <v>5832</v>
      </c>
      <c r="C395" s="3222"/>
      <c r="D395" s="3192" t="s">
        <v>5617</v>
      </c>
      <c r="E395" s="3222"/>
      <c r="F395" s="3298">
        <v>69</v>
      </c>
      <c r="G395" s="3299">
        <v>13.8</v>
      </c>
      <c r="H395" s="3289"/>
      <c r="I395" s="3192"/>
      <c r="J395" s="3323">
        <v>5</v>
      </c>
      <c r="K395" s="3245">
        <v>1</v>
      </c>
      <c r="L395" s="3245"/>
      <c r="M395" s="3192"/>
      <c r="N395" s="3192"/>
      <c r="O395" s="3222"/>
      <c r="P395" s="3238"/>
      <c r="Q395" s="3268"/>
      <c r="R395" s="3235">
        <v>40</v>
      </c>
    </row>
    <row r="396" spans="1:18">
      <c r="A396" s="3235">
        <v>41</v>
      </c>
      <c r="B396" s="3192" t="s">
        <v>5833</v>
      </c>
      <c r="C396" s="3222"/>
      <c r="D396" s="3192" t="s">
        <v>5615</v>
      </c>
      <c r="E396" s="3222"/>
      <c r="F396" s="3298">
        <v>113</v>
      </c>
      <c r="G396" s="3299">
        <v>13.8</v>
      </c>
      <c r="H396" s="3289"/>
      <c r="I396" s="3192"/>
      <c r="J396" s="3323">
        <v>38</v>
      </c>
      <c r="K396" s="3245">
        <v>1</v>
      </c>
      <c r="L396" s="3245"/>
      <c r="M396" s="3192"/>
      <c r="N396" s="3192"/>
      <c r="O396" s="3222"/>
      <c r="P396" s="3238"/>
      <c r="Q396" s="3268"/>
      <c r="R396" s="3235">
        <v>41</v>
      </c>
    </row>
    <row r="397" spans="1:18">
      <c r="A397" s="3235">
        <v>42</v>
      </c>
      <c r="B397" s="3192" t="s">
        <v>5833</v>
      </c>
      <c r="C397" s="3222"/>
      <c r="D397" s="3192" t="s">
        <v>5615</v>
      </c>
      <c r="E397" s="3222"/>
      <c r="F397" s="3298">
        <v>115</v>
      </c>
      <c r="G397" s="3299">
        <v>34.5</v>
      </c>
      <c r="H397" s="3289"/>
      <c r="I397" s="3192"/>
      <c r="J397" s="3323">
        <v>30</v>
      </c>
      <c r="K397" s="3245">
        <v>1</v>
      </c>
      <c r="L397" s="3245"/>
      <c r="M397" s="3192"/>
      <c r="N397" s="3192"/>
      <c r="O397" s="3222"/>
      <c r="P397" s="3238"/>
      <c r="Q397" s="3268"/>
      <c r="R397" s="3235">
        <v>42</v>
      </c>
    </row>
    <row r="398" spans="1:18">
      <c r="A398" s="3235">
        <v>43</v>
      </c>
      <c r="B398" s="3192" t="s">
        <v>5833</v>
      </c>
      <c r="C398" s="3222"/>
      <c r="D398" s="3192" t="s">
        <v>5615</v>
      </c>
      <c r="E398" s="3222"/>
      <c r="F398" s="3298">
        <v>115</v>
      </c>
      <c r="G398" s="3299">
        <v>13.8</v>
      </c>
      <c r="H398" s="3289"/>
      <c r="I398" s="3192"/>
      <c r="J398" s="3323">
        <v>18</v>
      </c>
      <c r="K398" s="3245">
        <v>1</v>
      </c>
      <c r="L398" s="3245"/>
      <c r="M398" s="3192"/>
      <c r="N398" s="3192"/>
      <c r="O398" s="3222"/>
      <c r="P398" s="3238"/>
      <c r="Q398" s="3268"/>
      <c r="R398" s="3235">
        <v>43</v>
      </c>
    </row>
    <row r="399" spans="1:18">
      <c r="A399" s="3235">
        <v>44</v>
      </c>
      <c r="B399" s="3192" t="s">
        <v>5833</v>
      </c>
      <c r="C399" s="3222"/>
      <c r="D399" s="3192" t="s">
        <v>5615</v>
      </c>
      <c r="E399" s="3222"/>
      <c r="F399" s="3298">
        <v>115</v>
      </c>
      <c r="G399" s="3299">
        <v>34.5</v>
      </c>
      <c r="H399" s="3289"/>
      <c r="I399" s="3192"/>
      <c r="J399" s="3323">
        <v>30</v>
      </c>
      <c r="K399" s="3245">
        <v>1</v>
      </c>
      <c r="L399" s="3245"/>
      <c r="M399" s="3192"/>
      <c r="N399" s="3192"/>
      <c r="O399" s="3222"/>
      <c r="P399" s="3238"/>
      <c r="Q399" s="3268"/>
      <c r="R399" s="3235">
        <v>44</v>
      </c>
    </row>
    <row r="400" spans="1:18">
      <c r="A400" s="3235">
        <v>45</v>
      </c>
      <c r="B400" s="3192" t="s">
        <v>5834</v>
      </c>
      <c r="C400" s="3222"/>
      <c r="D400" s="3192" t="s">
        <v>5617</v>
      </c>
      <c r="E400" s="3222"/>
      <c r="F400" s="3298">
        <v>34.5</v>
      </c>
      <c r="G400" s="3299">
        <v>4.8</v>
      </c>
      <c r="H400" s="3289"/>
      <c r="I400" s="3192"/>
      <c r="J400" s="3323">
        <v>3</v>
      </c>
      <c r="K400" s="3245">
        <v>1</v>
      </c>
      <c r="L400" s="3245"/>
      <c r="M400" s="3192"/>
      <c r="N400" s="3192"/>
      <c r="O400" s="3222"/>
      <c r="P400" s="3238"/>
      <c r="Q400" s="3268"/>
      <c r="R400" s="3235">
        <v>45</v>
      </c>
    </row>
    <row r="401" spans="1:18">
      <c r="A401" s="3235">
        <v>46</v>
      </c>
      <c r="B401" s="3192" t="s">
        <v>5835</v>
      </c>
      <c r="C401" s="3222"/>
      <c r="D401" s="3192" t="s">
        <v>5615</v>
      </c>
      <c r="E401" s="3222"/>
      <c r="F401" s="3298">
        <v>115</v>
      </c>
      <c r="G401" s="3299">
        <v>13.8</v>
      </c>
      <c r="H401" s="3289"/>
      <c r="I401" s="3192"/>
      <c r="J401" s="3323">
        <v>20</v>
      </c>
      <c r="K401" s="3245">
        <v>1</v>
      </c>
      <c r="L401" s="3245"/>
      <c r="M401" s="3192"/>
      <c r="N401" s="3192"/>
      <c r="O401" s="3222"/>
      <c r="P401" s="3238"/>
      <c r="Q401" s="3268"/>
      <c r="R401" s="3235">
        <v>46</v>
      </c>
    </row>
    <row r="402" spans="1:18">
      <c r="A402" s="3235">
        <v>47</v>
      </c>
      <c r="B402" s="3192" t="s">
        <v>5835</v>
      </c>
      <c r="C402" s="3222"/>
      <c r="D402" s="3192" t="s">
        <v>5615</v>
      </c>
      <c r="E402" s="3222"/>
      <c r="F402" s="3298">
        <v>115</v>
      </c>
      <c r="G402" s="3299">
        <v>13.8</v>
      </c>
      <c r="H402" s="3289"/>
      <c r="I402" s="3192"/>
      <c r="J402" s="3323">
        <v>20</v>
      </c>
      <c r="K402" s="3245">
        <v>1</v>
      </c>
      <c r="L402" s="3245"/>
      <c r="M402" s="3192"/>
      <c r="N402" s="3192"/>
      <c r="O402" s="3222"/>
      <c r="P402" s="3238"/>
      <c r="Q402" s="3268"/>
      <c r="R402" s="3235">
        <v>47</v>
      </c>
    </row>
    <row r="403" spans="1:18">
      <c r="A403" s="3235">
        <v>48</v>
      </c>
      <c r="B403" s="3192" t="s">
        <v>5836</v>
      </c>
      <c r="C403" s="3222"/>
      <c r="D403" s="3192" t="s">
        <v>5617</v>
      </c>
      <c r="E403" s="3222"/>
      <c r="F403" s="3298">
        <v>34.5</v>
      </c>
      <c r="G403" s="3299">
        <v>4.8</v>
      </c>
      <c r="H403" s="3289"/>
      <c r="I403" s="3192"/>
      <c r="J403" s="3323">
        <v>1</v>
      </c>
      <c r="K403" s="3245">
        <v>1</v>
      </c>
      <c r="L403" s="3245"/>
      <c r="M403" s="3192"/>
      <c r="N403" s="3192"/>
      <c r="O403" s="3222"/>
      <c r="P403" s="3238"/>
      <c r="Q403" s="3268"/>
      <c r="R403" s="3235">
        <v>48</v>
      </c>
    </row>
    <row r="404" spans="1:18">
      <c r="A404" s="3235">
        <v>49</v>
      </c>
      <c r="B404" s="3192" t="s">
        <v>5837</v>
      </c>
      <c r="C404" s="3222"/>
      <c r="D404" s="3192" t="s">
        <v>5615</v>
      </c>
      <c r="E404" s="3222"/>
      <c r="F404" s="3298">
        <v>115</v>
      </c>
      <c r="G404" s="3299">
        <v>13.8</v>
      </c>
      <c r="H404" s="3289"/>
      <c r="I404" s="3192"/>
      <c r="J404" s="3323">
        <v>13</v>
      </c>
      <c r="K404" s="3245">
        <v>1</v>
      </c>
      <c r="L404" s="3245"/>
      <c r="M404" s="3192"/>
      <c r="N404" s="3192"/>
      <c r="O404" s="3222"/>
      <c r="P404" s="3238"/>
      <c r="Q404" s="3268"/>
      <c r="R404" s="3235">
        <v>49</v>
      </c>
    </row>
    <row r="405" spans="1:18">
      <c r="A405" s="3235">
        <v>50</v>
      </c>
      <c r="B405" s="3192" t="s">
        <v>5838</v>
      </c>
      <c r="C405" s="3222"/>
      <c r="D405" s="3192" t="s">
        <v>5617</v>
      </c>
      <c r="E405" s="3222"/>
      <c r="F405" s="3298">
        <v>23</v>
      </c>
      <c r="G405" s="3299">
        <v>4.8</v>
      </c>
      <c r="H405" s="3289"/>
      <c r="I405" s="3192"/>
      <c r="J405" s="3323">
        <v>4</v>
      </c>
      <c r="K405" s="3245">
        <v>1</v>
      </c>
      <c r="L405" s="3245"/>
      <c r="M405" s="3192"/>
      <c r="N405" s="3192"/>
      <c r="O405" s="3222"/>
      <c r="P405" s="3238"/>
      <c r="Q405" s="3268"/>
      <c r="R405" s="3235">
        <v>50</v>
      </c>
    </row>
    <row r="406" spans="1:18">
      <c r="A406" s="3235">
        <v>51</v>
      </c>
      <c r="B406" s="3192" t="s">
        <v>5839</v>
      </c>
      <c r="C406" s="3222"/>
      <c r="D406" s="3192" t="s">
        <v>5617</v>
      </c>
      <c r="E406" s="3222"/>
      <c r="F406" s="3298">
        <v>34.5</v>
      </c>
      <c r="G406" s="3299">
        <v>4.16</v>
      </c>
      <c r="H406" s="3289"/>
      <c r="I406" s="3192"/>
      <c r="J406" s="3323">
        <v>1</v>
      </c>
      <c r="K406" s="3245">
        <v>1</v>
      </c>
      <c r="L406" s="3245"/>
      <c r="M406" s="3192"/>
      <c r="N406" s="3192"/>
      <c r="O406" s="3222"/>
      <c r="P406" s="3238"/>
      <c r="Q406" s="3268"/>
      <c r="R406" s="3235">
        <v>51</v>
      </c>
    </row>
    <row r="407" spans="1:18">
      <c r="A407" s="3235">
        <v>52</v>
      </c>
      <c r="B407" s="3192" t="s">
        <v>5839</v>
      </c>
      <c r="C407" s="3222"/>
      <c r="D407" s="3192" t="s">
        <v>5617</v>
      </c>
      <c r="E407" s="3222"/>
      <c r="F407" s="3298">
        <v>34.5</v>
      </c>
      <c r="G407" s="3299">
        <v>4.16</v>
      </c>
      <c r="H407" s="3289"/>
      <c r="I407" s="3192"/>
      <c r="J407" s="3323">
        <v>1</v>
      </c>
      <c r="K407" s="3245">
        <v>1</v>
      </c>
      <c r="L407" s="3245"/>
      <c r="M407" s="3192"/>
      <c r="N407" s="3192"/>
      <c r="O407" s="3222"/>
      <c r="P407" s="3238"/>
      <c r="Q407" s="3268"/>
      <c r="R407" s="3235">
        <v>52</v>
      </c>
    </row>
    <row r="408" spans="1:18">
      <c r="A408" s="3235">
        <v>53</v>
      </c>
      <c r="B408" s="3192" t="s">
        <v>5839</v>
      </c>
      <c r="C408" s="3222"/>
      <c r="D408" s="3192" t="s">
        <v>5617</v>
      </c>
      <c r="E408" s="3222"/>
      <c r="F408" s="3298">
        <v>34.5</v>
      </c>
      <c r="G408" s="3299">
        <v>4.16</v>
      </c>
      <c r="H408" s="3289"/>
      <c r="I408" s="3192"/>
      <c r="J408" s="3323">
        <v>2</v>
      </c>
      <c r="K408" s="3245">
        <v>1</v>
      </c>
      <c r="L408" s="3245"/>
      <c r="M408" s="3192"/>
      <c r="N408" s="3192"/>
      <c r="O408" s="3222"/>
      <c r="P408" s="3238"/>
      <c r="Q408" s="3268"/>
      <c r="R408" s="3235">
        <v>53</v>
      </c>
    </row>
    <row r="409" spans="1:18">
      <c r="A409" s="3235">
        <v>54</v>
      </c>
      <c r="B409" s="3192" t="s">
        <v>5840</v>
      </c>
      <c r="C409" s="3222"/>
      <c r="D409" s="3192" t="s">
        <v>5617</v>
      </c>
      <c r="E409" s="3222"/>
      <c r="F409" s="3298">
        <v>34.5</v>
      </c>
      <c r="G409" s="3299">
        <v>0.48</v>
      </c>
      <c r="H409" s="3289"/>
      <c r="I409" s="3192"/>
      <c r="J409" s="3323">
        <v>1</v>
      </c>
      <c r="K409" s="3245">
        <v>1</v>
      </c>
      <c r="L409" s="3245"/>
      <c r="M409" s="3192"/>
      <c r="N409" s="3192"/>
      <c r="O409" s="3222"/>
      <c r="P409" s="3238"/>
      <c r="Q409" s="3268"/>
      <c r="R409" s="3235">
        <v>54</v>
      </c>
    </row>
    <row r="410" spans="1:18">
      <c r="A410" s="3235">
        <v>55</v>
      </c>
      <c r="B410" s="3192" t="s">
        <v>5840</v>
      </c>
      <c r="C410" s="3222"/>
      <c r="D410" s="3192" t="s">
        <v>5617</v>
      </c>
      <c r="E410" s="3222"/>
      <c r="F410" s="3298">
        <v>34.5</v>
      </c>
      <c r="G410" s="3299">
        <v>0.48</v>
      </c>
      <c r="H410" s="3289"/>
      <c r="I410" s="3192"/>
      <c r="J410" s="3323">
        <v>1</v>
      </c>
      <c r="K410" s="3245">
        <v>1</v>
      </c>
      <c r="L410" s="3245"/>
      <c r="M410" s="3192"/>
      <c r="N410" s="3192"/>
      <c r="O410" s="3222"/>
      <c r="P410" s="3238"/>
      <c r="Q410" s="3268"/>
      <c r="R410" s="3235">
        <v>55</v>
      </c>
    </row>
    <row r="411" spans="1:18">
      <c r="A411" s="3235">
        <v>56</v>
      </c>
      <c r="B411" s="3192" t="s">
        <v>5840</v>
      </c>
      <c r="C411" s="3222"/>
      <c r="D411" s="3192" t="s">
        <v>5617</v>
      </c>
      <c r="E411" s="3222"/>
      <c r="F411" s="3298">
        <v>34.5</v>
      </c>
      <c r="G411" s="3299">
        <v>0.48</v>
      </c>
      <c r="H411" s="3289"/>
      <c r="I411" s="3192"/>
      <c r="J411" s="3323">
        <v>1</v>
      </c>
      <c r="K411" s="3245">
        <v>1</v>
      </c>
      <c r="L411" s="3245"/>
      <c r="M411" s="3192"/>
      <c r="N411" s="3192"/>
      <c r="O411" s="3222"/>
      <c r="P411" s="3238"/>
      <c r="Q411" s="3268"/>
      <c r="R411" s="3235">
        <v>56</v>
      </c>
    </row>
    <row r="412" spans="1:18">
      <c r="A412" s="3235">
        <v>57</v>
      </c>
      <c r="B412" s="3192" t="s">
        <v>5841</v>
      </c>
      <c r="C412" s="3222"/>
      <c r="D412" s="3192" t="s">
        <v>5617</v>
      </c>
      <c r="E412" s="3222"/>
      <c r="F412" s="3298">
        <v>46</v>
      </c>
      <c r="G412" s="3299">
        <v>0.48</v>
      </c>
      <c r="H412" s="3289"/>
      <c r="I412" s="3192"/>
      <c r="J412" s="3323"/>
      <c r="K412" s="3245">
        <v>1</v>
      </c>
      <c r="L412" s="3245"/>
      <c r="M412" s="3192"/>
      <c r="N412" s="3192"/>
      <c r="O412" s="3222"/>
      <c r="P412" s="3238"/>
      <c r="Q412" s="3268"/>
      <c r="R412" s="3235">
        <v>57</v>
      </c>
    </row>
    <row r="413" spans="1:18">
      <c r="A413" s="3235">
        <v>58</v>
      </c>
      <c r="B413" s="3192" t="s">
        <v>5841</v>
      </c>
      <c r="C413" s="3222"/>
      <c r="D413" s="3192" t="s">
        <v>5617</v>
      </c>
      <c r="E413" s="3222"/>
      <c r="F413" s="3298">
        <v>46</v>
      </c>
      <c r="G413" s="3299">
        <v>0.48</v>
      </c>
      <c r="H413" s="3289"/>
      <c r="I413" s="3192"/>
      <c r="J413" s="3323"/>
      <c r="K413" s="3245">
        <v>1</v>
      </c>
      <c r="L413" s="3245"/>
      <c r="M413" s="3192"/>
      <c r="N413" s="3192"/>
      <c r="O413" s="3222"/>
      <c r="P413" s="3238"/>
      <c r="Q413" s="3268"/>
      <c r="R413" s="3235">
        <v>58</v>
      </c>
    </row>
    <row r="414" spans="1:18" ht="15.75" thickBot="1">
      <c r="A414" s="3203">
        <v>59</v>
      </c>
      <c r="B414" s="3201" t="s">
        <v>5841</v>
      </c>
      <c r="C414" s="3204"/>
      <c r="D414" s="3201" t="s">
        <v>5617</v>
      </c>
      <c r="E414" s="3204"/>
      <c r="F414" s="3301">
        <v>46</v>
      </c>
      <c r="G414" s="3302">
        <v>0.48</v>
      </c>
      <c r="H414" s="3293"/>
      <c r="I414" s="3192"/>
      <c r="J414" s="3252"/>
      <c r="K414" s="3303">
        <v>1</v>
      </c>
      <c r="L414" s="3303"/>
      <c r="M414" s="3201"/>
      <c r="N414" s="3201"/>
      <c r="O414" s="3204"/>
      <c r="P414" s="3249"/>
      <c r="Q414" s="3251"/>
      <c r="R414" s="3203">
        <v>59</v>
      </c>
    </row>
    <row r="416" spans="1:18">
      <c r="A416" s="3212" t="s">
        <v>5842</v>
      </c>
      <c r="B416" s="3223"/>
      <c r="C416" s="3223"/>
      <c r="D416" s="3223"/>
      <c r="E416" s="3223"/>
      <c r="F416" s="3223"/>
      <c r="G416" s="3223"/>
      <c r="H416" s="3223"/>
      <c r="I416" s="3192"/>
      <c r="J416" s="3212" t="s">
        <v>5843</v>
      </c>
      <c r="K416" s="3223"/>
      <c r="L416" s="3223"/>
      <c r="M416" s="3223"/>
      <c r="N416" s="3223"/>
      <c r="O416" s="3223"/>
      <c r="P416" s="3223"/>
      <c r="Q416" s="3223"/>
      <c r="R416" s="3223"/>
    </row>
    <row r="418" spans="1:18" ht="15.75" thickBot="1">
      <c r="A418" s="3113" t="s">
        <v>4700</v>
      </c>
      <c r="B418" s="3201"/>
      <c r="C418" s="3201"/>
      <c r="D418" s="3201"/>
      <c r="E418" s="3201"/>
      <c r="F418" s="3201" t="str">
        <f>'Data Sheet'!$C$40</f>
        <v>April 12, 2018</v>
      </c>
      <c r="G418" s="3201" t="str">
        <f>'Data Sheet'!$C$38</f>
        <v>December 31, 2017</v>
      </c>
      <c r="H418" s="3208"/>
      <c r="I418" s="3192"/>
      <c r="J418" s="3113" t="s">
        <v>4700</v>
      </c>
      <c r="K418" s="3201"/>
      <c r="L418" s="3201"/>
      <c r="M418" s="3201"/>
      <c r="N418" s="3201"/>
      <c r="O418" s="3201"/>
      <c r="P418" s="3201" t="str">
        <f>'Data Sheet'!$C$40</f>
        <v>April 12, 2018</v>
      </c>
      <c r="Q418" s="3201" t="str">
        <f>'Data Sheet'!$C$38</f>
        <v>December 31, 2017</v>
      </c>
      <c r="R418" s="3208"/>
    </row>
    <row r="419" spans="1:18" ht="16.5" thickBot="1">
      <c r="A419" s="3264" t="s">
        <v>3398</v>
      </c>
      <c r="B419" s="3207"/>
      <c r="C419" s="3207"/>
      <c r="D419" s="3208"/>
      <c r="E419" s="3208"/>
      <c r="F419" s="3209"/>
      <c r="G419" s="3209"/>
      <c r="H419" s="3205"/>
      <c r="I419" s="3192"/>
      <c r="J419" s="3264" t="s">
        <v>3398</v>
      </c>
      <c r="K419" s="3207"/>
      <c r="L419" s="3207"/>
      <c r="M419" s="3208"/>
      <c r="N419" s="3208"/>
      <c r="O419" s="3208"/>
      <c r="P419" s="3209"/>
      <c r="Q419" s="3209"/>
      <c r="R419" s="3205"/>
    </row>
    <row r="420" spans="1:18">
      <c r="A420" s="3221"/>
      <c r="B420" s="3192"/>
      <c r="C420" s="3222"/>
      <c r="D420" s="3234"/>
      <c r="E420" s="3195"/>
      <c r="F420" s="3223"/>
      <c r="G420" s="3223"/>
      <c r="H420" s="3193"/>
      <c r="I420" s="3192"/>
      <c r="J420" s="3221"/>
      <c r="K420" s="3222"/>
      <c r="L420" s="3222"/>
      <c r="M420" s="3223" t="s">
        <v>3184</v>
      </c>
      <c r="N420" s="3223"/>
      <c r="O420" s="3223"/>
      <c r="P420" s="3223"/>
      <c r="Q420" s="3199"/>
      <c r="R420" s="3189"/>
    </row>
    <row r="421" spans="1:18" ht="15.75" thickBot="1">
      <c r="A421" s="3227"/>
      <c r="B421" s="3234"/>
      <c r="C421" s="3195"/>
      <c r="D421" s="3234"/>
      <c r="E421" s="3195"/>
      <c r="F421" s="3208" t="s">
        <v>3185</v>
      </c>
      <c r="G421" s="3208"/>
      <c r="H421" s="3205"/>
      <c r="I421" s="3192"/>
      <c r="J421" s="3227" t="s">
        <v>3186</v>
      </c>
      <c r="K421" s="3195" t="s">
        <v>3187</v>
      </c>
      <c r="L421" s="3195" t="s">
        <v>3187</v>
      </c>
      <c r="M421" s="3208" t="s">
        <v>3188</v>
      </c>
      <c r="N421" s="3208"/>
      <c r="O421" s="3208"/>
      <c r="P421" s="3208"/>
      <c r="Q421" s="3205"/>
      <c r="R421" s="3195"/>
    </row>
    <row r="422" spans="1:18">
      <c r="A422" s="3227"/>
      <c r="B422" s="3234"/>
      <c r="C422" s="3195"/>
      <c r="D422" s="3234"/>
      <c r="E422" s="3195"/>
      <c r="F422" s="3195"/>
      <c r="G422" s="3199"/>
      <c r="H422" s="3195"/>
      <c r="I422" s="3192"/>
      <c r="J422" s="3227" t="s">
        <v>3189</v>
      </c>
      <c r="K422" s="3195" t="s">
        <v>3190</v>
      </c>
      <c r="L422" s="3195" t="s">
        <v>3191</v>
      </c>
      <c r="M422" s="3234"/>
      <c r="N422" s="3234"/>
      <c r="O422" s="3195"/>
      <c r="P422" s="3195"/>
      <c r="Q422" s="3199"/>
      <c r="R422" s="3195"/>
    </row>
    <row r="423" spans="1:18">
      <c r="A423" s="3227" t="s">
        <v>1714</v>
      </c>
      <c r="B423" s="3223" t="s">
        <v>3192</v>
      </c>
      <c r="C423" s="3199"/>
      <c r="D423" s="3223" t="s">
        <v>3193</v>
      </c>
      <c r="E423" s="3199"/>
      <c r="F423" s="3195"/>
      <c r="G423" s="3199"/>
      <c r="H423" s="3195"/>
      <c r="I423" s="3192"/>
      <c r="J423" s="3227" t="s">
        <v>3194</v>
      </c>
      <c r="K423" s="3195" t="s">
        <v>3195</v>
      </c>
      <c r="L423" s="3195" t="s">
        <v>3190</v>
      </c>
      <c r="M423" s="3223"/>
      <c r="N423" s="3223"/>
      <c r="O423" s="3199"/>
      <c r="P423" s="3195" t="s">
        <v>1772</v>
      </c>
      <c r="Q423" s="3199" t="s">
        <v>3196</v>
      </c>
      <c r="R423" s="3195" t="s">
        <v>1714</v>
      </c>
    </row>
    <row r="424" spans="1:18">
      <c r="A424" s="3227" t="s">
        <v>1717</v>
      </c>
      <c r="B424" s="3192"/>
      <c r="C424" s="3222"/>
      <c r="D424" s="3234"/>
      <c r="E424" s="3195"/>
      <c r="F424" s="3195" t="s">
        <v>1825</v>
      </c>
      <c r="G424" s="3199" t="s">
        <v>3197</v>
      </c>
      <c r="H424" s="3195" t="s">
        <v>3198</v>
      </c>
      <c r="I424" s="3192"/>
      <c r="J424" s="3227" t="s">
        <v>3199</v>
      </c>
      <c r="K424" s="3195" t="s">
        <v>4</v>
      </c>
      <c r="L424" s="3195" t="s">
        <v>3195</v>
      </c>
      <c r="M424" s="3223" t="s">
        <v>3200</v>
      </c>
      <c r="N424" s="3223"/>
      <c r="O424" s="3199"/>
      <c r="P424" s="3195" t="s">
        <v>3201</v>
      </c>
      <c r="Q424" s="3199" t="s">
        <v>3202</v>
      </c>
      <c r="R424" s="3195" t="s">
        <v>1717</v>
      </c>
    </row>
    <row r="425" spans="1:18">
      <c r="A425" s="3235"/>
      <c r="B425" s="3192"/>
      <c r="C425" s="3195"/>
      <c r="D425" s="3192"/>
      <c r="E425" s="3195"/>
      <c r="F425" s="3195"/>
      <c r="G425" s="3199"/>
      <c r="H425" s="3222"/>
      <c r="I425" s="3192"/>
      <c r="J425" s="3235"/>
      <c r="K425" s="3222"/>
      <c r="L425" s="3195"/>
      <c r="M425" s="3192"/>
      <c r="N425" s="3192"/>
      <c r="O425" s="3195"/>
      <c r="P425" s="3195"/>
      <c r="Q425" s="3195"/>
      <c r="R425" s="3222"/>
    </row>
    <row r="426" spans="1:18" ht="15.75" thickBot="1">
      <c r="A426" s="3203"/>
      <c r="B426" s="3208" t="s">
        <v>3005</v>
      </c>
      <c r="C426" s="3205"/>
      <c r="D426" s="3208" t="s">
        <v>3006</v>
      </c>
      <c r="E426" s="3205"/>
      <c r="F426" s="3202" t="s">
        <v>3007</v>
      </c>
      <c r="G426" s="3205" t="s">
        <v>3008</v>
      </c>
      <c r="H426" s="3205" t="s">
        <v>2334</v>
      </c>
      <c r="I426" s="3192"/>
      <c r="J426" s="3236" t="s">
        <v>2335</v>
      </c>
      <c r="K426" s="3236" t="s">
        <v>2336</v>
      </c>
      <c r="L426" s="3236" t="s">
        <v>2337</v>
      </c>
      <c r="M426" s="3208" t="s">
        <v>2338</v>
      </c>
      <c r="N426" s="3208"/>
      <c r="O426" s="3205"/>
      <c r="P426" s="3202" t="s">
        <v>2339</v>
      </c>
      <c r="Q426" s="3202" t="s">
        <v>2340</v>
      </c>
      <c r="R426" s="3202"/>
    </row>
    <row r="427" spans="1:18">
      <c r="A427" s="3235">
        <v>1</v>
      </c>
      <c r="B427" s="3192" t="s">
        <v>5844</v>
      </c>
      <c r="C427" s="3222"/>
      <c r="D427" s="3192" t="s">
        <v>5617</v>
      </c>
      <c r="E427" s="3199"/>
      <c r="F427" s="3296">
        <v>46</v>
      </c>
      <c r="G427" s="3297">
        <v>4.8</v>
      </c>
      <c r="H427" s="3289"/>
      <c r="I427" s="3192"/>
      <c r="J427" s="3323">
        <v>1</v>
      </c>
      <c r="K427" s="3245">
        <v>3</v>
      </c>
      <c r="L427" s="3245"/>
      <c r="M427" s="3192"/>
      <c r="N427" s="3192"/>
      <c r="O427" s="3199"/>
      <c r="P427" s="3238"/>
      <c r="Q427" s="3268"/>
      <c r="R427" s="3235">
        <v>1</v>
      </c>
    </row>
    <row r="428" spans="1:18">
      <c r="A428" s="3235">
        <v>2</v>
      </c>
      <c r="B428" s="3192" t="s">
        <v>5845</v>
      </c>
      <c r="C428" s="3222"/>
      <c r="D428" s="3192" t="s">
        <v>5617</v>
      </c>
      <c r="E428" s="3195"/>
      <c r="F428" s="3296">
        <v>23</v>
      </c>
      <c r="G428" s="3297">
        <v>2.4</v>
      </c>
      <c r="H428" s="3289"/>
      <c r="I428" s="3192"/>
      <c r="J428" s="3323">
        <v>1</v>
      </c>
      <c r="K428" s="3245">
        <v>1</v>
      </c>
      <c r="L428" s="3245"/>
      <c r="M428" s="3192"/>
      <c r="N428" s="3192"/>
      <c r="O428" s="3195"/>
      <c r="P428" s="3238"/>
      <c r="Q428" s="3268"/>
      <c r="R428" s="3235">
        <v>2</v>
      </c>
    </row>
    <row r="429" spans="1:18">
      <c r="A429" s="3235">
        <v>3</v>
      </c>
      <c r="B429" s="3192" t="s">
        <v>5845</v>
      </c>
      <c r="C429" s="3222"/>
      <c r="D429" s="3192" t="s">
        <v>5617</v>
      </c>
      <c r="E429" s="3195"/>
      <c r="F429" s="3296">
        <v>23</v>
      </c>
      <c r="G429" s="3297">
        <v>2.4</v>
      </c>
      <c r="H429" s="3289"/>
      <c r="I429" s="3192"/>
      <c r="J429" s="3323">
        <v>1</v>
      </c>
      <c r="K429" s="3245">
        <v>1</v>
      </c>
      <c r="L429" s="3245"/>
      <c r="M429" s="3192"/>
      <c r="N429" s="3192"/>
      <c r="O429" s="3195"/>
      <c r="P429" s="3238"/>
      <c r="Q429" s="3268"/>
      <c r="R429" s="3235">
        <v>3</v>
      </c>
    </row>
    <row r="430" spans="1:18">
      <c r="A430" s="3235">
        <v>4</v>
      </c>
      <c r="B430" s="3192" t="s">
        <v>5845</v>
      </c>
      <c r="C430" s="3222"/>
      <c r="D430" s="3192" t="s">
        <v>5617</v>
      </c>
      <c r="E430" s="3195"/>
      <c r="F430" s="3296">
        <v>23</v>
      </c>
      <c r="G430" s="3297">
        <v>2.4</v>
      </c>
      <c r="H430" s="3289"/>
      <c r="I430" s="3192"/>
      <c r="J430" s="3323">
        <v>1</v>
      </c>
      <c r="K430" s="3245">
        <v>1</v>
      </c>
      <c r="L430" s="3245"/>
      <c r="M430" s="3192"/>
      <c r="N430" s="3192"/>
      <c r="O430" s="3195"/>
      <c r="P430" s="3238"/>
      <c r="Q430" s="3268"/>
      <c r="R430" s="3235">
        <v>4</v>
      </c>
    </row>
    <row r="431" spans="1:18">
      <c r="A431" s="3235">
        <v>5</v>
      </c>
      <c r="B431" s="3192" t="s">
        <v>5846</v>
      </c>
      <c r="C431" s="3222"/>
      <c r="D431" s="3192" t="s">
        <v>5615</v>
      </c>
      <c r="E431" s="3195"/>
      <c r="F431" s="3296">
        <v>115</v>
      </c>
      <c r="G431" s="3297">
        <v>12</v>
      </c>
      <c r="H431" s="3289"/>
      <c r="I431" s="3192"/>
      <c r="J431" s="3323">
        <v>40</v>
      </c>
      <c r="K431" s="3245">
        <v>1</v>
      </c>
      <c r="L431" s="3245"/>
      <c r="M431" s="3192"/>
      <c r="N431" s="3192"/>
      <c r="O431" s="3195"/>
      <c r="P431" s="3238"/>
      <c r="Q431" s="3268"/>
      <c r="R431" s="3235">
        <v>5</v>
      </c>
    </row>
    <row r="432" spans="1:18">
      <c r="A432" s="3247">
        <v>6</v>
      </c>
      <c r="B432" s="3192" t="s">
        <v>5846</v>
      </c>
      <c r="C432" s="3222"/>
      <c r="D432" s="3192" t="s">
        <v>5615</v>
      </c>
      <c r="E432" s="3222"/>
      <c r="F432" s="3298">
        <v>115</v>
      </c>
      <c r="G432" s="3299">
        <v>12</v>
      </c>
      <c r="H432" s="3289"/>
      <c r="I432" s="3192"/>
      <c r="J432" s="3324">
        <v>64</v>
      </c>
      <c r="K432" s="3245">
        <v>1</v>
      </c>
      <c r="L432" s="3245">
        <v>1</v>
      </c>
      <c r="M432" s="3192"/>
      <c r="N432" s="3192"/>
      <c r="O432" s="3222"/>
      <c r="P432" s="3238"/>
      <c r="Q432" s="3268"/>
      <c r="R432" s="3247">
        <v>6</v>
      </c>
    </row>
    <row r="433" spans="1:18">
      <c r="A433" s="3247">
        <v>7</v>
      </c>
      <c r="B433" s="3192" t="s">
        <v>5846</v>
      </c>
      <c r="C433" s="3222"/>
      <c r="D433" s="3192" t="s">
        <v>5615</v>
      </c>
      <c r="E433" s="3222"/>
      <c r="F433" s="3298">
        <v>12</v>
      </c>
      <c r="G433" s="3299">
        <v>4.8</v>
      </c>
      <c r="H433" s="3289"/>
      <c r="I433" s="3192"/>
      <c r="J433" s="3324">
        <v>2</v>
      </c>
      <c r="K433" s="3245">
        <v>6</v>
      </c>
      <c r="L433" s="3245"/>
      <c r="M433" s="3192"/>
      <c r="N433" s="3192"/>
      <c r="O433" s="3222"/>
      <c r="P433" s="3238"/>
      <c r="Q433" s="3268"/>
      <c r="R433" s="3247">
        <v>7</v>
      </c>
    </row>
    <row r="434" spans="1:18">
      <c r="A434" s="3247">
        <v>8</v>
      </c>
      <c r="B434" s="3192" t="s">
        <v>5846</v>
      </c>
      <c r="C434" s="3222"/>
      <c r="D434" s="3192" t="s">
        <v>5847</v>
      </c>
      <c r="E434" s="3222"/>
      <c r="F434" s="3298">
        <v>115</v>
      </c>
      <c r="G434" s="3299">
        <v>12</v>
      </c>
      <c r="H434" s="3289"/>
      <c r="I434" s="3192"/>
      <c r="J434" s="3324">
        <v>24</v>
      </c>
      <c r="K434" s="3245">
        <v>0</v>
      </c>
      <c r="L434" s="3245">
        <v>1</v>
      </c>
      <c r="M434" s="3192"/>
      <c r="N434" s="3192"/>
      <c r="O434" s="3222"/>
      <c r="P434" s="3238"/>
      <c r="Q434" s="3268"/>
      <c r="R434" s="3247">
        <v>8</v>
      </c>
    </row>
    <row r="435" spans="1:18">
      <c r="A435" s="3247">
        <v>9</v>
      </c>
      <c r="B435" s="3192" t="s">
        <v>5848</v>
      </c>
      <c r="C435" s="3222"/>
      <c r="D435" s="3192" t="s">
        <v>5615</v>
      </c>
      <c r="E435" s="3222"/>
      <c r="F435" s="3298">
        <v>115</v>
      </c>
      <c r="G435" s="3299">
        <v>13.8</v>
      </c>
      <c r="H435" s="3289"/>
      <c r="I435" s="3192"/>
      <c r="J435" s="3324">
        <v>20</v>
      </c>
      <c r="K435" s="3245">
        <v>1</v>
      </c>
      <c r="L435" s="3245"/>
      <c r="M435" s="3192"/>
      <c r="N435" s="3192"/>
      <c r="O435" s="3222"/>
      <c r="P435" s="3238"/>
      <c r="Q435" s="3268"/>
      <c r="R435" s="3247">
        <v>9</v>
      </c>
    </row>
    <row r="436" spans="1:18">
      <c r="A436" s="3247">
        <v>10</v>
      </c>
      <c r="B436" s="3192" t="s">
        <v>5848</v>
      </c>
      <c r="C436" s="3222"/>
      <c r="D436" s="3192" t="s">
        <v>5615</v>
      </c>
      <c r="E436" s="3222"/>
      <c r="F436" s="3298">
        <v>115</v>
      </c>
      <c r="G436" s="3299">
        <v>34.5</v>
      </c>
      <c r="H436" s="3289"/>
      <c r="I436" s="3192"/>
      <c r="J436" s="3324">
        <v>20</v>
      </c>
      <c r="K436" s="3245">
        <v>1</v>
      </c>
      <c r="L436" s="3245"/>
      <c r="M436" s="3192"/>
      <c r="N436" s="3192"/>
      <c r="O436" s="3222"/>
      <c r="P436" s="3238"/>
      <c r="Q436" s="3268"/>
      <c r="R436" s="3247">
        <v>10</v>
      </c>
    </row>
    <row r="437" spans="1:18">
      <c r="A437" s="3247">
        <v>11</v>
      </c>
      <c r="B437" s="3192" t="s">
        <v>5849</v>
      </c>
      <c r="C437" s="3222"/>
      <c r="D437" s="3192" t="s">
        <v>5615</v>
      </c>
      <c r="E437" s="3222"/>
      <c r="F437" s="3298">
        <v>115</v>
      </c>
      <c r="G437" s="3299">
        <v>34.5</v>
      </c>
      <c r="H437" s="3289"/>
      <c r="I437" s="3192"/>
      <c r="J437" s="3324">
        <v>15</v>
      </c>
      <c r="K437" s="3245">
        <v>1</v>
      </c>
      <c r="L437" s="3245"/>
      <c r="M437" s="3192"/>
      <c r="N437" s="3192"/>
      <c r="O437" s="3222"/>
      <c r="P437" s="3238"/>
      <c r="Q437" s="3268"/>
      <c r="R437" s="3247">
        <v>11</v>
      </c>
    </row>
    <row r="438" spans="1:18">
      <c r="A438" s="3247">
        <v>12</v>
      </c>
      <c r="B438" s="3192" t="s">
        <v>5849</v>
      </c>
      <c r="C438" s="3222"/>
      <c r="D438" s="3192" t="s">
        <v>5615</v>
      </c>
      <c r="E438" s="3222"/>
      <c r="F438" s="3298">
        <v>113</v>
      </c>
      <c r="G438" s="3299">
        <v>13.8</v>
      </c>
      <c r="H438" s="3289"/>
      <c r="I438" s="3192"/>
      <c r="J438" s="3324">
        <v>8</v>
      </c>
      <c r="K438" s="3245">
        <v>1</v>
      </c>
      <c r="L438" s="3245"/>
      <c r="M438" s="3192"/>
      <c r="N438" s="3192"/>
      <c r="O438" s="3222"/>
      <c r="P438" s="3238"/>
      <c r="Q438" s="3268"/>
      <c r="R438" s="3247">
        <v>12</v>
      </c>
    </row>
    <row r="439" spans="1:18">
      <c r="A439" s="3247">
        <v>13</v>
      </c>
      <c r="B439" s="3192" t="s">
        <v>5850</v>
      </c>
      <c r="C439" s="3222"/>
      <c r="D439" s="3192" t="s">
        <v>5615</v>
      </c>
      <c r="E439" s="3222"/>
      <c r="F439" s="3298">
        <v>115</v>
      </c>
      <c r="G439" s="3299">
        <v>34.5</v>
      </c>
      <c r="H439" s="3289"/>
      <c r="I439" s="3192"/>
      <c r="J439" s="3324">
        <v>30</v>
      </c>
      <c r="K439" s="3245">
        <v>1</v>
      </c>
      <c r="L439" s="3245"/>
      <c r="M439" s="3192"/>
      <c r="N439" s="3192"/>
      <c r="O439" s="3222"/>
      <c r="P439" s="3238"/>
      <c r="Q439" s="3268"/>
      <c r="R439" s="3247">
        <v>13</v>
      </c>
    </row>
    <row r="440" spans="1:18">
      <c r="A440" s="3247">
        <v>14</v>
      </c>
      <c r="B440" s="3192" t="s">
        <v>5850</v>
      </c>
      <c r="C440" s="3222"/>
      <c r="D440" s="3192" t="s">
        <v>5615</v>
      </c>
      <c r="E440" s="3222"/>
      <c r="F440" s="3298">
        <v>115</v>
      </c>
      <c r="G440" s="3299">
        <v>34.5</v>
      </c>
      <c r="H440" s="3289"/>
      <c r="I440" s="3192"/>
      <c r="J440" s="3324">
        <v>30</v>
      </c>
      <c r="K440" s="3245">
        <v>1</v>
      </c>
      <c r="L440" s="3245"/>
      <c r="M440" s="3192"/>
      <c r="N440" s="3192"/>
      <c r="O440" s="3222"/>
      <c r="P440" s="3238"/>
      <c r="Q440" s="3268"/>
      <c r="R440" s="3247">
        <v>14</v>
      </c>
    </row>
    <row r="441" spans="1:18">
      <c r="A441" s="3247">
        <v>15</v>
      </c>
      <c r="B441" s="3192" t="s">
        <v>5851</v>
      </c>
      <c r="C441" s="3222"/>
      <c r="D441" s="3192" t="s">
        <v>5617</v>
      </c>
      <c r="E441" s="3222"/>
      <c r="F441" s="3298">
        <v>34.5</v>
      </c>
      <c r="G441" s="3299">
        <v>4.16</v>
      </c>
      <c r="H441" s="3289"/>
      <c r="I441" s="3192"/>
      <c r="J441" s="3324">
        <v>1</v>
      </c>
      <c r="K441" s="3245">
        <v>1</v>
      </c>
      <c r="L441" s="3245"/>
      <c r="M441" s="3192"/>
      <c r="N441" s="3192"/>
      <c r="O441" s="3222"/>
      <c r="P441" s="3238"/>
      <c r="Q441" s="3268"/>
      <c r="R441" s="3247">
        <v>15</v>
      </c>
    </row>
    <row r="442" spans="1:18">
      <c r="A442" s="3247">
        <v>16</v>
      </c>
      <c r="B442" s="3192" t="s">
        <v>5851</v>
      </c>
      <c r="C442" s="3222"/>
      <c r="D442" s="3192" t="s">
        <v>5617</v>
      </c>
      <c r="E442" s="3222"/>
      <c r="F442" s="3298">
        <v>34.5</v>
      </c>
      <c r="G442" s="3299">
        <v>4.16</v>
      </c>
      <c r="H442" s="3289"/>
      <c r="I442" s="3192"/>
      <c r="J442" s="3324">
        <v>1</v>
      </c>
      <c r="K442" s="3245">
        <v>1</v>
      </c>
      <c r="L442" s="3245"/>
      <c r="M442" s="3192"/>
      <c r="N442" s="3192"/>
      <c r="O442" s="3222"/>
      <c r="P442" s="3238"/>
      <c r="Q442" s="3268"/>
      <c r="R442" s="3247">
        <v>16</v>
      </c>
    </row>
    <row r="443" spans="1:18">
      <c r="A443" s="3235">
        <v>17</v>
      </c>
      <c r="B443" s="3192" t="s">
        <v>5851</v>
      </c>
      <c r="C443" s="3222"/>
      <c r="D443" s="3192" t="s">
        <v>5617</v>
      </c>
      <c r="E443" s="3222"/>
      <c r="F443" s="3298">
        <v>34.5</v>
      </c>
      <c r="G443" s="3299">
        <v>4.16</v>
      </c>
      <c r="H443" s="3289"/>
      <c r="I443" s="3192"/>
      <c r="J443" s="3323">
        <v>1</v>
      </c>
      <c r="K443" s="3245">
        <v>1</v>
      </c>
      <c r="L443" s="3245"/>
      <c r="M443" s="3192"/>
      <c r="N443" s="3192"/>
      <c r="O443" s="3222"/>
      <c r="P443" s="3238"/>
      <c r="Q443" s="3268"/>
      <c r="R443" s="3235">
        <v>17</v>
      </c>
    </row>
    <row r="444" spans="1:18">
      <c r="A444" s="3235">
        <v>18</v>
      </c>
      <c r="B444" s="3192" t="s">
        <v>5852</v>
      </c>
      <c r="C444" s="3222"/>
      <c r="D444" s="3192" t="s">
        <v>5617</v>
      </c>
      <c r="E444" s="3222"/>
      <c r="F444" s="3298">
        <v>34.5</v>
      </c>
      <c r="G444" s="3299">
        <v>13.8</v>
      </c>
      <c r="H444" s="3289"/>
      <c r="I444" s="3192"/>
      <c r="J444" s="3323">
        <v>4</v>
      </c>
      <c r="K444" s="3245">
        <v>1</v>
      </c>
      <c r="L444" s="3245"/>
      <c r="M444" s="3192"/>
      <c r="N444" s="3192"/>
      <c r="O444" s="3222"/>
      <c r="P444" s="3238"/>
      <c r="Q444" s="3268"/>
      <c r="R444" s="3235">
        <v>18</v>
      </c>
    </row>
    <row r="445" spans="1:18">
      <c r="A445" s="3235">
        <v>19</v>
      </c>
      <c r="B445" s="3192" t="s">
        <v>5853</v>
      </c>
      <c r="C445" s="3222"/>
      <c r="D445" s="3192" t="s">
        <v>5617</v>
      </c>
      <c r="E445" s="3222"/>
      <c r="F445" s="3298">
        <v>115</v>
      </c>
      <c r="G445" s="3299">
        <v>13.8</v>
      </c>
      <c r="H445" s="3289"/>
      <c r="I445" s="3192"/>
      <c r="J445" s="3323">
        <v>10</v>
      </c>
      <c r="K445" s="3245">
        <v>1</v>
      </c>
      <c r="L445" s="3245"/>
      <c r="M445" s="3192"/>
      <c r="N445" s="3192"/>
      <c r="O445" s="3222"/>
      <c r="P445" s="3238"/>
      <c r="Q445" s="3268"/>
      <c r="R445" s="3235">
        <v>19</v>
      </c>
    </row>
    <row r="446" spans="1:18">
      <c r="A446" s="3235">
        <v>20</v>
      </c>
      <c r="B446" s="3192" t="s">
        <v>5854</v>
      </c>
      <c r="C446" s="3222"/>
      <c r="D446" s="3192" t="s">
        <v>5617</v>
      </c>
      <c r="E446" s="3222"/>
      <c r="F446" s="3298">
        <v>34.5</v>
      </c>
      <c r="G446" s="3299">
        <v>4.16</v>
      </c>
      <c r="H446" s="3289"/>
      <c r="I446" s="3192"/>
      <c r="J446" s="3323">
        <v>5</v>
      </c>
      <c r="K446" s="3245">
        <v>1</v>
      </c>
      <c r="L446" s="3245"/>
      <c r="M446" s="3192"/>
      <c r="N446" s="3192"/>
      <c r="O446" s="3222"/>
      <c r="P446" s="3238"/>
      <c r="Q446" s="3268"/>
      <c r="R446" s="3235">
        <v>20</v>
      </c>
    </row>
    <row r="447" spans="1:18">
      <c r="A447" s="3235">
        <v>21</v>
      </c>
      <c r="B447" s="3192" t="s">
        <v>5854</v>
      </c>
      <c r="C447" s="3222"/>
      <c r="D447" s="3192" t="s">
        <v>5617</v>
      </c>
      <c r="E447" s="3222"/>
      <c r="F447" s="3298">
        <v>34.5</v>
      </c>
      <c r="G447" s="3299">
        <v>4.16</v>
      </c>
      <c r="H447" s="3289"/>
      <c r="I447" s="3192"/>
      <c r="J447" s="3323">
        <v>5</v>
      </c>
      <c r="K447" s="3245">
        <v>1</v>
      </c>
      <c r="L447" s="3245"/>
      <c r="M447" s="3192"/>
      <c r="N447" s="3192"/>
      <c r="O447" s="3222"/>
      <c r="P447" s="3238"/>
      <c r="Q447" s="3268"/>
      <c r="R447" s="3235">
        <v>21</v>
      </c>
    </row>
    <row r="448" spans="1:18">
      <c r="A448" s="3235">
        <v>22</v>
      </c>
      <c r="B448" s="3192" t="s">
        <v>5855</v>
      </c>
      <c r="C448" s="3222"/>
      <c r="D448" s="3192" t="s">
        <v>5615</v>
      </c>
      <c r="E448" s="3222"/>
      <c r="F448" s="3298">
        <v>23</v>
      </c>
      <c r="G448" s="3299">
        <v>4.8</v>
      </c>
      <c r="H448" s="3289"/>
      <c r="I448" s="3192"/>
      <c r="J448" s="3323">
        <v>1</v>
      </c>
      <c r="K448" s="3245">
        <v>0</v>
      </c>
      <c r="L448" s="3245">
        <v>1</v>
      </c>
      <c r="M448" s="3192"/>
      <c r="N448" s="3192"/>
      <c r="O448" s="3222"/>
      <c r="P448" s="3238"/>
      <c r="Q448" s="3268"/>
      <c r="R448" s="3235">
        <v>22</v>
      </c>
    </row>
    <row r="449" spans="1:18">
      <c r="A449" s="3235">
        <v>23</v>
      </c>
      <c r="B449" s="3192" t="s">
        <v>5856</v>
      </c>
      <c r="C449" s="3222"/>
      <c r="D449" s="3192" t="s">
        <v>5615</v>
      </c>
      <c r="E449" s="3222"/>
      <c r="F449" s="3298">
        <v>115</v>
      </c>
      <c r="G449" s="3299">
        <v>13.8</v>
      </c>
      <c r="H449" s="3289"/>
      <c r="I449" s="3192"/>
      <c r="J449" s="3323">
        <v>5</v>
      </c>
      <c r="K449" s="3245">
        <v>1</v>
      </c>
      <c r="L449" s="3245"/>
      <c r="M449" s="3192"/>
      <c r="N449" s="3192"/>
      <c r="O449" s="3222"/>
      <c r="P449" s="3238"/>
      <c r="Q449" s="3268"/>
      <c r="R449" s="3235">
        <v>23</v>
      </c>
    </row>
    <row r="450" spans="1:18">
      <c r="A450" s="3235">
        <v>24</v>
      </c>
      <c r="B450" s="3192" t="s">
        <v>5857</v>
      </c>
      <c r="C450" s="3222"/>
      <c r="D450" s="3192" t="s">
        <v>5617</v>
      </c>
      <c r="E450" s="3222"/>
      <c r="F450" s="3298">
        <v>69</v>
      </c>
      <c r="G450" s="3299">
        <v>4.16</v>
      </c>
      <c r="H450" s="3289"/>
      <c r="I450" s="3192"/>
      <c r="J450" s="3323">
        <v>10</v>
      </c>
      <c r="K450" s="3245">
        <v>1</v>
      </c>
      <c r="L450" s="3245"/>
      <c r="M450" s="3192"/>
      <c r="N450" s="3192"/>
      <c r="O450" s="3222"/>
      <c r="P450" s="3238"/>
      <c r="Q450" s="3268"/>
      <c r="R450" s="3235">
        <v>24</v>
      </c>
    </row>
    <row r="451" spans="1:18">
      <c r="A451" s="3235">
        <v>25</v>
      </c>
      <c r="B451" s="3192" t="s">
        <v>5858</v>
      </c>
      <c r="C451" s="3222"/>
      <c r="D451" s="3192" t="s">
        <v>5617</v>
      </c>
      <c r="E451" s="3222"/>
      <c r="F451" s="3298">
        <v>34.5</v>
      </c>
      <c r="G451" s="3299">
        <v>4.16</v>
      </c>
      <c r="H451" s="3289"/>
      <c r="I451" s="3192"/>
      <c r="J451" s="3323">
        <v>5</v>
      </c>
      <c r="K451" s="3245">
        <v>1</v>
      </c>
      <c r="L451" s="3245"/>
      <c r="M451" s="3192"/>
      <c r="N451" s="3192"/>
      <c r="O451" s="3222"/>
      <c r="P451" s="3238"/>
      <c r="Q451" s="3268"/>
      <c r="R451" s="3235">
        <v>25</v>
      </c>
    </row>
    <row r="452" spans="1:18">
      <c r="A452" s="3235">
        <v>26</v>
      </c>
      <c r="B452" s="3192" t="s">
        <v>5859</v>
      </c>
      <c r="C452" s="3222"/>
      <c r="D452" s="3192" t="s">
        <v>5617</v>
      </c>
      <c r="E452" s="3222"/>
      <c r="F452" s="3298">
        <v>34.5</v>
      </c>
      <c r="G452" s="3299">
        <v>4.8</v>
      </c>
      <c r="H452" s="3289"/>
      <c r="I452" s="3192"/>
      <c r="J452" s="3323">
        <v>5</v>
      </c>
      <c r="K452" s="3245">
        <v>1</v>
      </c>
      <c r="L452" s="3245"/>
      <c r="M452" s="3192"/>
      <c r="N452" s="3192"/>
      <c r="O452" s="3222"/>
      <c r="P452" s="3238"/>
      <c r="Q452" s="3268"/>
      <c r="R452" s="3235">
        <v>26</v>
      </c>
    </row>
    <row r="453" spans="1:18">
      <c r="A453" s="3235">
        <v>27</v>
      </c>
      <c r="B453" s="3192" t="s">
        <v>5860</v>
      </c>
      <c r="C453" s="3222"/>
      <c r="D453" s="3192" t="s">
        <v>5617</v>
      </c>
      <c r="E453" s="3222"/>
      <c r="F453" s="3298">
        <v>115</v>
      </c>
      <c r="G453" s="3299">
        <v>34.5</v>
      </c>
      <c r="H453" s="3289"/>
      <c r="I453" s="3192"/>
      <c r="J453" s="3323">
        <v>7</v>
      </c>
      <c r="K453" s="3245">
        <v>1</v>
      </c>
      <c r="L453" s="3245"/>
      <c r="M453" s="3192"/>
      <c r="N453" s="3192"/>
      <c r="O453" s="3222"/>
      <c r="P453" s="3238"/>
      <c r="Q453" s="3268"/>
      <c r="R453" s="3235">
        <v>27</v>
      </c>
    </row>
    <row r="454" spans="1:18">
      <c r="A454" s="3235">
        <v>28</v>
      </c>
      <c r="B454" s="3192" t="s">
        <v>5861</v>
      </c>
      <c r="C454" s="3222"/>
      <c r="D454" s="3192" t="s">
        <v>5617</v>
      </c>
      <c r="E454" s="3222"/>
      <c r="F454" s="3298">
        <v>115</v>
      </c>
      <c r="G454" s="3299">
        <v>34.5</v>
      </c>
      <c r="H454" s="3289"/>
      <c r="I454" s="3192"/>
      <c r="J454" s="3323">
        <v>7</v>
      </c>
      <c r="K454" s="3245">
        <v>1</v>
      </c>
      <c r="L454" s="3245"/>
      <c r="M454" s="3192"/>
      <c r="N454" s="3192"/>
      <c r="O454" s="3222"/>
      <c r="P454" s="3238"/>
      <c r="Q454" s="3268"/>
      <c r="R454" s="3235">
        <v>28</v>
      </c>
    </row>
    <row r="455" spans="1:18">
      <c r="A455" s="3235">
        <v>29</v>
      </c>
      <c r="B455" s="3192" t="s">
        <v>5862</v>
      </c>
      <c r="C455" s="3222"/>
      <c r="D455" s="3192" t="s">
        <v>5617</v>
      </c>
      <c r="E455" s="3222"/>
      <c r="F455" s="3298">
        <v>34.5</v>
      </c>
      <c r="G455" s="3299">
        <v>4.8</v>
      </c>
      <c r="H455" s="3289"/>
      <c r="I455" s="3192"/>
      <c r="J455" s="3323">
        <v>3</v>
      </c>
      <c r="K455" s="3245">
        <v>1</v>
      </c>
      <c r="L455" s="3245"/>
      <c r="M455" s="3192"/>
      <c r="N455" s="3192"/>
      <c r="O455" s="3222"/>
      <c r="P455" s="3238"/>
      <c r="Q455" s="3268"/>
      <c r="R455" s="3235">
        <v>29</v>
      </c>
    </row>
    <row r="456" spans="1:18">
      <c r="A456" s="3235">
        <v>30</v>
      </c>
      <c r="B456" s="3192" t="s">
        <v>5862</v>
      </c>
      <c r="C456" s="3222"/>
      <c r="D456" s="3192" t="s">
        <v>5617</v>
      </c>
      <c r="E456" s="3222"/>
      <c r="F456" s="3298">
        <v>34.5</v>
      </c>
      <c r="G456" s="3299">
        <v>4.8</v>
      </c>
      <c r="H456" s="3289"/>
      <c r="I456" s="3192"/>
      <c r="J456" s="3323">
        <v>3</v>
      </c>
      <c r="K456" s="3245">
        <v>1</v>
      </c>
      <c r="L456" s="3245"/>
      <c r="M456" s="3192"/>
      <c r="N456" s="3192"/>
      <c r="O456" s="3222"/>
      <c r="P456" s="3238"/>
      <c r="Q456" s="3268"/>
      <c r="R456" s="3235">
        <v>30</v>
      </c>
    </row>
    <row r="457" spans="1:18">
      <c r="A457" s="3235">
        <v>31</v>
      </c>
      <c r="B457" s="3192" t="s">
        <v>5862</v>
      </c>
      <c r="C457" s="3222"/>
      <c r="D457" s="3192" t="s">
        <v>5617</v>
      </c>
      <c r="E457" s="3222"/>
      <c r="F457" s="3298">
        <v>34.5</v>
      </c>
      <c r="G457" s="3299">
        <v>4.8</v>
      </c>
      <c r="H457" s="3289"/>
      <c r="I457" s="3192"/>
      <c r="J457" s="3323">
        <v>3</v>
      </c>
      <c r="K457" s="3245">
        <v>1</v>
      </c>
      <c r="L457" s="3245"/>
      <c r="M457" s="3192"/>
      <c r="N457" s="3192"/>
      <c r="O457" s="3222"/>
      <c r="P457" s="3238"/>
      <c r="Q457" s="3268"/>
      <c r="R457" s="3235">
        <v>31</v>
      </c>
    </row>
    <row r="458" spans="1:18">
      <c r="A458" s="3235">
        <v>32</v>
      </c>
      <c r="B458" s="3192" t="s">
        <v>5863</v>
      </c>
      <c r="C458" s="3222"/>
      <c r="D458" s="3192" t="s">
        <v>5615</v>
      </c>
      <c r="E458" s="3222"/>
      <c r="F458" s="3298">
        <v>115</v>
      </c>
      <c r="G458" s="3299">
        <v>13.8</v>
      </c>
      <c r="H458" s="3289"/>
      <c r="I458" s="3192"/>
      <c r="J458" s="3323">
        <v>7</v>
      </c>
      <c r="K458" s="3245">
        <v>1</v>
      </c>
      <c r="L458" s="3245"/>
      <c r="M458" s="3192"/>
      <c r="N458" s="3192"/>
      <c r="O458" s="3222"/>
      <c r="P458" s="3238"/>
      <c r="Q458" s="3268"/>
      <c r="R458" s="3235">
        <v>32</v>
      </c>
    </row>
    <row r="459" spans="1:18">
      <c r="A459" s="3235">
        <v>33</v>
      </c>
      <c r="B459" s="3192" t="s">
        <v>5863</v>
      </c>
      <c r="C459" s="3222"/>
      <c r="D459" s="3192" t="s">
        <v>5615</v>
      </c>
      <c r="E459" s="3222"/>
      <c r="F459" s="3298">
        <v>115</v>
      </c>
      <c r="G459" s="3299">
        <v>34.5</v>
      </c>
      <c r="H459" s="3289"/>
      <c r="I459" s="3192"/>
      <c r="J459" s="3323">
        <v>7</v>
      </c>
      <c r="K459" s="3245">
        <v>1</v>
      </c>
      <c r="L459" s="3245"/>
      <c r="M459" s="3192"/>
      <c r="N459" s="3192"/>
      <c r="O459" s="3222"/>
      <c r="P459" s="3238"/>
      <c r="Q459" s="3268"/>
      <c r="R459" s="3235">
        <v>33</v>
      </c>
    </row>
    <row r="460" spans="1:18">
      <c r="A460" s="3235">
        <v>34</v>
      </c>
      <c r="B460" s="3192" t="s">
        <v>5863</v>
      </c>
      <c r="C460" s="3222"/>
      <c r="D460" s="3192" t="s">
        <v>5615</v>
      </c>
      <c r="E460" s="3222"/>
      <c r="F460" s="3298">
        <v>115</v>
      </c>
      <c r="G460" s="3299">
        <v>34.5</v>
      </c>
      <c r="H460" s="3289"/>
      <c r="I460" s="3192"/>
      <c r="J460" s="3323">
        <v>7</v>
      </c>
      <c r="K460" s="3245">
        <v>1</v>
      </c>
      <c r="L460" s="3245"/>
      <c r="M460" s="3192"/>
      <c r="N460" s="3192"/>
      <c r="O460" s="3222"/>
      <c r="P460" s="3238"/>
      <c r="Q460" s="3268"/>
      <c r="R460" s="3235">
        <v>34</v>
      </c>
    </row>
    <row r="461" spans="1:18">
      <c r="A461" s="3235">
        <v>35</v>
      </c>
      <c r="B461" s="3192" t="s">
        <v>5863</v>
      </c>
      <c r="C461" s="3222"/>
      <c r="D461" s="3192" t="s">
        <v>5615</v>
      </c>
      <c r="E461" s="3222"/>
      <c r="F461" s="3298">
        <v>115</v>
      </c>
      <c r="G461" s="3299">
        <v>34.5</v>
      </c>
      <c r="H461" s="3289"/>
      <c r="I461" s="3192"/>
      <c r="J461" s="3323">
        <v>7</v>
      </c>
      <c r="K461" s="3245">
        <v>1</v>
      </c>
      <c r="L461" s="3245"/>
      <c r="M461" s="3192"/>
      <c r="N461" s="3192"/>
      <c r="O461" s="3222"/>
      <c r="P461" s="3238"/>
      <c r="Q461" s="3268"/>
      <c r="R461" s="3235">
        <v>35</v>
      </c>
    </row>
    <row r="462" spans="1:18">
      <c r="A462" s="3235">
        <v>37</v>
      </c>
      <c r="B462" s="3192" t="s">
        <v>5864</v>
      </c>
      <c r="C462" s="3222"/>
      <c r="D462" s="3192" t="s">
        <v>5617</v>
      </c>
      <c r="E462" s="3222"/>
      <c r="F462" s="3298">
        <v>115</v>
      </c>
      <c r="G462" s="3299">
        <v>13.8</v>
      </c>
      <c r="H462" s="3289"/>
      <c r="I462" s="3192"/>
      <c r="J462" s="3323">
        <v>18</v>
      </c>
      <c r="K462" s="3245">
        <v>1</v>
      </c>
      <c r="L462" s="3245"/>
      <c r="M462" s="3192"/>
      <c r="N462" s="3192"/>
      <c r="O462" s="3222"/>
      <c r="P462" s="3238"/>
      <c r="Q462" s="3268"/>
      <c r="R462" s="3235">
        <v>37</v>
      </c>
    </row>
    <row r="463" spans="1:18">
      <c r="A463" s="3235">
        <v>38</v>
      </c>
      <c r="B463" s="3192" t="s">
        <v>5864</v>
      </c>
      <c r="C463" s="3222"/>
      <c r="D463" s="3192" t="s">
        <v>5617</v>
      </c>
      <c r="E463" s="3222"/>
      <c r="F463" s="3298">
        <v>115</v>
      </c>
      <c r="G463" s="3299">
        <v>13.8</v>
      </c>
      <c r="H463" s="3289"/>
      <c r="I463" s="3192"/>
      <c r="J463" s="3323">
        <v>20</v>
      </c>
      <c r="K463" s="3245">
        <v>1</v>
      </c>
      <c r="L463" s="3245"/>
      <c r="M463" s="3192"/>
      <c r="N463" s="3192"/>
      <c r="O463" s="3222"/>
      <c r="P463" s="3238"/>
      <c r="Q463" s="3268"/>
      <c r="R463" s="3235">
        <v>38</v>
      </c>
    </row>
    <row r="464" spans="1:18">
      <c r="A464" s="3235">
        <v>39</v>
      </c>
      <c r="B464" s="3192" t="s">
        <v>5865</v>
      </c>
      <c r="C464" s="3222"/>
      <c r="D464" s="3192" t="s">
        <v>5617</v>
      </c>
      <c r="E464" s="3222"/>
      <c r="F464" s="3298">
        <v>34.5</v>
      </c>
      <c r="G464" s="3299">
        <v>13.8</v>
      </c>
      <c r="H464" s="3289"/>
      <c r="I464" s="3192"/>
      <c r="J464" s="3323">
        <v>5</v>
      </c>
      <c r="K464" s="3245">
        <v>1</v>
      </c>
      <c r="L464" s="3245"/>
      <c r="M464" s="3192"/>
      <c r="N464" s="3192"/>
      <c r="O464" s="3222"/>
      <c r="P464" s="3238"/>
      <c r="Q464" s="3268"/>
      <c r="R464" s="3235">
        <v>39</v>
      </c>
    </row>
    <row r="465" spans="1:18">
      <c r="A465" s="3235">
        <v>40</v>
      </c>
      <c r="B465" s="3192" t="s">
        <v>5866</v>
      </c>
      <c r="C465" s="3222"/>
      <c r="D465" s="3192" t="s">
        <v>5615</v>
      </c>
      <c r="E465" s="3222"/>
      <c r="F465" s="3298">
        <v>115</v>
      </c>
      <c r="G465" s="3299">
        <v>34.5</v>
      </c>
      <c r="H465" s="3289"/>
      <c r="I465" s="3192"/>
      <c r="J465" s="3323">
        <v>30</v>
      </c>
      <c r="K465" s="3245">
        <v>1</v>
      </c>
      <c r="L465" s="3245"/>
      <c r="M465" s="3192"/>
      <c r="N465" s="3192"/>
      <c r="O465" s="3222"/>
      <c r="P465" s="3238"/>
      <c r="Q465" s="3268"/>
      <c r="R465" s="3235">
        <v>40</v>
      </c>
    </row>
    <row r="466" spans="1:18">
      <c r="A466" s="3235">
        <v>41</v>
      </c>
      <c r="B466" s="3192" t="s">
        <v>5866</v>
      </c>
      <c r="C466" s="3222"/>
      <c r="D466" s="3192" t="s">
        <v>5615</v>
      </c>
      <c r="E466" s="3222"/>
      <c r="F466" s="3298">
        <v>115</v>
      </c>
      <c r="G466" s="3299">
        <v>13.8</v>
      </c>
      <c r="H466" s="3289"/>
      <c r="I466" s="3192"/>
      <c r="J466" s="3323">
        <v>20</v>
      </c>
      <c r="K466" s="3245">
        <v>1</v>
      </c>
      <c r="L466" s="3245"/>
      <c r="M466" s="3192"/>
      <c r="N466" s="3192"/>
      <c r="O466" s="3222"/>
      <c r="P466" s="3238"/>
      <c r="Q466" s="3268"/>
      <c r="R466" s="3235">
        <v>41</v>
      </c>
    </row>
    <row r="467" spans="1:18">
      <c r="A467" s="3235">
        <v>42</v>
      </c>
      <c r="B467" s="3192" t="s">
        <v>5866</v>
      </c>
      <c r="C467" s="3222"/>
      <c r="D467" s="3192" t="s">
        <v>5615</v>
      </c>
      <c r="E467" s="3222"/>
      <c r="F467" s="3298">
        <v>115</v>
      </c>
      <c r="G467" s="3299">
        <v>13.8</v>
      </c>
      <c r="H467" s="3289"/>
      <c r="I467" s="3192"/>
      <c r="J467" s="3323">
        <v>20</v>
      </c>
      <c r="K467" s="3245">
        <v>1</v>
      </c>
      <c r="L467" s="3245"/>
      <c r="M467" s="3192"/>
      <c r="N467" s="3192"/>
      <c r="O467" s="3222"/>
      <c r="P467" s="3238"/>
      <c r="Q467" s="3268"/>
      <c r="R467" s="3235">
        <v>42</v>
      </c>
    </row>
    <row r="468" spans="1:18">
      <c r="A468" s="3235">
        <v>43</v>
      </c>
      <c r="B468" s="3192" t="s">
        <v>5867</v>
      </c>
      <c r="C468" s="3222"/>
      <c r="D468" s="3192" t="s">
        <v>5615</v>
      </c>
      <c r="E468" s="3222"/>
      <c r="F468" s="3298">
        <v>115</v>
      </c>
      <c r="G468" s="3299">
        <v>23.8</v>
      </c>
      <c r="H468" s="3289"/>
      <c r="I468" s="3192"/>
      <c r="J468" s="3323">
        <v>38</v>
      </c>
      <c r="K468" s="3245">
        <v>1</v>
      </c>
      <c r="L468" s="3245"/>
      <c r="M468" s="3192"/>
      <c r="N468" s="3192"/>
      <c r="O468" s="3222"/>
      <c r="P468" s="3238"/>
      <c r="Q468" s="3268"/>
      <c r="R468" s="3235">
        <v>43</v>
      </c>
    </row>
    <row r="469" spans="1:18">
      <c r="A469" s="3235">
        <v>44</v>
      </c>
      <c r="B469" s="3192" t="s">
        <v>5868</v>
      </c>
      <c r="C469" s="3222"/>
      <c r="D469" s="3192" t="s">
        <v>5617</v>
      </c>
      <c r="E469" s="3222"/>
      <c r="F469" s="3298">
        <v>34.5</v>
      </c>
      <c r="G469" s="3299">
        <v>4.8</v>
      </c>
      <c r="H469" s="3289"/>
      <c r="I469" s="3192"/>
      <c r="J469" s="3323">
        <v>3</v>
      </c>
      <c r="K469" s="3245">
        <v>3</v>
      </c>
      <c r="L469" s="3245"/>
      <c r="M469" s="3192"/>
      <c r="N469" s="3192"/>
      <c r="O469" s="3222"/>
      <c r="P469" s="3238"/>
      <c r="Q469" s="3268"/>
      <c r="R469" s="3235">
        <v>44</v>
      </c>
    </row>
    <row r="470" spans="1:18">
      <c r="A470" s="3235">
        <v>45</v>
      </c>
      <c r="B470" s="3192" t="s">
        <v>5869</v>
      </c>
      <c r="C470" s="3222"/>
      <c r="D470" s="3192" t="s">
        <v>5615</v>
      </c>
      <c r="E470" s="3222"/>
      <c r="F470" s="3298">
        <v>115</v>
      </c>
      <c r="G470" s="3299">
        <v>23</v>
      </c>
      <c r="H470" s="3289"/>
      <c r="I470" s="3192"/>
      <c r="J470" s="3323">
        <v>15</v>
      </c>
      <c r="K470" s="3245">
        <v>1</v>
      </c>
      <c r="L470" s="3245"/>
      <c r="M470" s="3192"/>
      <c r="N470" s="3192"/>
      <c r="O470" s="3222"/>
      <c r="P470" s="3238"/>
      <c r="Q470" s="3268"/>
      <c r="R470" s="3235">
        <v>45</v>
      </c>
    </row>
    <row r="471" spans="1:18">
      <c r="A471" s="3235">
        <v>46</v>
      </c>
      <c r="B471" s="3192" t="s">
        <v>5869</v>
      </c>
      <c r="C471" s="3222"/>
      <c r="D471" s="3192" t="s">
        <v>5615</v>
      </c>
      <c r="E471" s="3222"/>
      <c r="F471" s="3298">
        <v>115</v>
      </c>
      <c r="G471" s="3299">
        <v>13.8</v>
      </c>
      <c r="H471" s="3289"/>
      <c r="I471" s="3192"/>
      <c r="J471" s="3323">
        <v>15</v>
      </c>
      <c r="K471" s="3245">
        <v>1</v>
      </c>
      <c r="L471" s="3245"/>
      <c r="M471" s="3192"/>
      <c r="N471" s="3192"/>
      <c r="O471" s="3222"/>
      <c r="P471" s="3238"/>
      <c r="Q471" s="3268"/>
      <c r="R471" s="3235">
        <v>46</v>
      </c>
    </row>
    <row r="472" spans="1:18">
      <c r="A472" s="3235">
        <v>47</v>
      </c>
      <c r="B472" s="3192" t="s">
        <v>5870</v>
      </c>
      <c r="C472" s="3222"/>
      <c r="D472" s="3192" t="s">
        <v>5617</v>
      </c>
      <c r="E472" s="3222"/>
      <c r="F472" s="3298">
        <v>34.5</v>
      </c>
      <c r="G472" s="3299">
        <v>4.8</v>
      </c>
      <c r="H472" s="3289"/>
      <c r="I472" s="3192"/>
      <c r="J472" s="3323">
        <v>1</v>
      </c>
      <c r="K472" s="3245">
        <v>1</v>
      </c>
      <c r="L472" s="3245"/>
      <c r="M472" s="3192"/>
      <c r="N472" s="3192"/>
      <c r="O472" s="3222"/>
      <c r="P472" s="3238"/>
      <c r="Q472" s="3268"/>
      <c r="R472" s="3235">
        <v>47</v>
      </c>
    </row>
    <row r="473" spans="1:18">
      <c r="A473" s="3235">
        <v>48</v>
      </c>
      <c r="B473" s="3192" t="s">
        <v>5871</v>
      </c>
      <c r="C473" s="3222"/>
      <c r="D473" s="3192" t="s">
        <v>5615</v>
      </c>
      <c r="E473" s="3222"/>
      <c r="F473" s="3298">
        <v>115</v>
      </c>
      <c r="G473" s="3299">
        <v>13.8</v>
      </c>
      <c r="H473" s="3289"/>
      <c r="I473" s="3192"/>
      <c r="J473" s="3323">
        <v>7</v>
      </c>
      <c r="K473" s="3245">
        <v>1</v>
      </c>
      <c r="L473" s="3245"/>
      <c r="M473" s="3192"/>
      <c r="N473" s="3192"/>
      <c r="O473" s="3222"/>
      <c r="P473" s="3238"/>
      <c r="Q473" s="3268"/>
      <c r="R473" s="3235">
        <v>48</v>
      </c>
    </row>
    <row r="474" spans="1:18">
      <c r="A474" s="3235">
        <v>49</v>
      </c>
      <c r="B474" s="3192" t="s">
        <v>5871</v>
      </c>
      <c r="C474" s="3222"/>
      <c r="D474" s="3192" t="s">
        <v>5615</v>
      </c>
      <c r="E474" s="3222"/>
      <c r="F474" s="3298">
        <v>115</v>
      </c>
      <c r="G474" s="3299">
        <v>46</v>
      </c>
      <c r="H474" s="3289"/>
      <c r="I474" s="3192"/>
      <c r="J474" s="3323">
        <v>20</v>
      </c>
      <c r="K474" s="3245">
        <v>1</v>
      </c>
      <c r="L474" s="3245"/>
      <c r="M474" s="3192"/>
      <c r="N474" s="3192"/>
      <c r="O474" s="3222"/>
      <c r="P474" s="3238"/>
      <c r="Q474" s="3268"/>
      <c r="R474" s="3235">
        <v>49</v>
      </c>
    </row>
    <row r="475" spans="1:18">
      <c r="A475" s="3235">
        <v>50</v>
      </c>
      <c r="B475" s="3192" t="s">
        <v>5872</v>
      </c>
      <c r="C475" s="3222"/>
      <c r="D475" s="3192" t="s">
        <v>5873</v>
      </c>
      <c r="E475" s="3222"/>
      <c r="F475" s="3298">
        <v>115</v>
      </c>
      <c r="G475" s="3299">
        <v>115</v>
      </c>
      <c r="H475" s="3289"/>
      <c r="I475" s="3192"/>
      <c r="J475" s="3323">
        <v>155</v>
      </c>
      <c r="K475" s="3245">
        <v>1</v>
      </c>
      <c r="L475" s="3245"/>
      <c r="M475" s="3192"/>
      <c r="N475" s="3192"/>
      <c r="O475" s="3222"/>
      <c r="P475" s="3238"/>
      <c r="Q475" s="3268"/>
      <c r="R475" s="3235">
        <v>50</v>
      </c>
    </row>
    <row r="476" spans="1:18">
      <c r="A476" s="3235">
        <v>51</v>
      </c>
      <c r="B476" s="3192" t="s">
        <v>5874</v>
      </c>
      <c r="C476" s="3222"/>
      <c r="D476" s="3192" t="s">
        <v>5617</v>
      </c>
      <c r="E476" s="3222"/>
      <c r="F476" s="3298">
        <v>115</v>
      </c>
      <c r="G476" s="3299">
        <v>13.8</v>
      </c>
      <c r="H476" s="3289"/>
      <c r="I476" s="3192"/>
      <c r="J476" s="3323">
        <v>18</v>
      </c>
      <c r="K476" s="3245">
        <v>1</v>
      </c>
      <c r="L476" s="3245"/>
      <c r="M476" s="3192"/>
      <c r="N476" s="3192"/>
      <c r="O476" s="3222"/>
      <c r="P476" s="3238"/>
      <c r="Q476" s="3268"/>
      <c r="R476" s="3235">
        <v>51</v>
      </c>
    </row>
    <row r="477" spans="1:18">
      <c r="A477" s="3235">
        <v>52</v>
      </c>
      <c r="B477" s="3192" t="s">
        <v>5874</v>
      </c>
      <c r="C477" s="3222"/>
      <c r="D477" s="3192" t="s">
        <v>5617</v>
      </c>
      <c r="E477" s="3222"/>
      <c r="F477" s="3298">
        <v>115</v>
      </c>
      <c r="G477" s="3299">
        <v>13.8</v>
      </c>
      <c r="H477" s="3289"/>
      <c r="I477" s="3192"/>
      <c r="J477" s="3323">
        <v>20</v>
      </c>
      <c r="K477" s="3245">
        <v>1</v>
      </c>
      <c r="L477" s="3245"/>
      <c r="M477" s="3192"/>
      <c r="N477" s="3192"/>
      <c r="O477" s="3222"/>
      <c r="P477" s="3238"/>
      <c r="Q477" s="3268"/>
      <c r="R477" s="3235">
        <v>52</v>
      </c>
    </row>
    <row r="478" spans="1:18">
      <c r="A478" s="3235">
        <v>53</v>
      </c>
      <c r="B478" s="3192" t="s">
        <v>5875</v>
      </c>
      <c r="C478" s="3222"/>
      <c r="D478" s="3192" t="s">
        <v>5617</v>
      </c>
      <c r="E478" s="3222"/>
      <c r="F478" s="3298">
        <v>34.5</v>
      </c>
      <c r="G478" s="3299">
        <v>0.48</v>
      </c>
      <c r="H478" s="3289"/>
      <c r="I478" s="3192"/>
      <c r="J478" s="3323"/>
      <c r="K478" s="3245">
        <v>1</v>
      </c>
      <c r="L478" s="3245"/>
      <c r="M478" s="3192"/>
      <c r="N478" s="3192"/>
      <c r="O478" s="3222"/>
      <c r="P478" s="3238"/>
      <c r="Q478" s="3268"/>
      <c r="R478" s="3235">
        <v>53</v>
      </c>
    </row>
    <row r="479" spans="1:18">
      <c r="A479" s="3235">
        <v>54</v>
      </c>
      <c r="B479" s="3192" t="s">
        <v>5875</v>
      </c>
      <c r="C479" s="3222"/>
      <c r="D479" s="3192" t="s">
        <v>5617</v>
      </c>
      <c r="E479" s="3222"/>
      <c r="F479" s="3298">
        <v>34.5</v>
      </c>
      <c r="G479" s="3299">
        <v>0.48</v>
      </c>
      <c r="H479" s="3289"/>
      <c r="I479" s="3192"/>
      <c r="J479" s="3323"/>
      <c r="K479" s="3245">
        <v>1</v>
      </c>
      <c r="L479" s="3245"/>
      <c r="M479" s="3192"/>
      <c r="N479" s="3192"/>
      <c r="O479" s="3222"/>
      <c r="P479" s="3238"/>
      <c r="Q479" s="3268"/>
      <c r="R479" s="3235">
        <v>54</v>
      </c>
    </row>
    <row r="480" spans="1:18">
      <c r="A480" s="3235">
        <v>55</v>
      </c>
      <c r="B480" s="3192" t="s">
        <v>5875</v>
      </c>
      <c r="C480" s="3222"/>
      <c r="D480" s="3192" t="s">
        <v>5617</v>
      </c>
      <c r="E480" s="3222"/>
      <c r="F480" s="3298">
        <v>34.5</v>
      </c>
      <c r="G480" s="3299">
        <v>0.48</v>
      </c>
      <c r="H480" s="3289"/>
      <c r="I480" s="3192"/>
      <c r="J480" s="3323"/>
      <c r="K480" s="3245">
        <v>1</v>
      </c>
      <c r="L480" s="3245"/>
      <c r="M480" s="3192"/>
      <c r="N480" s="3192"/>
      <c r="O480" s="3222"/>
      <c r="P480" s="3238"/>
      <c r="Q480" s="3268"/>
      <c r="R480" s="3235">
        <v>55</v>
      </c>
    </row>
    <row r="481" spans="1:18">
      <c r="A481" s="3235">
        <v>56</v>
      </c>
      <c r="B481" s="3192" t="s">
        <v>5876</v>
      </c>
      <c r="C481" s="3222"/>
      <c r="D481" s="3192" t="s">
        <v>5617</v>
      </c>
      <c r="E481" s="3222"/>
      <c r="F481" s="3298">
        <v>34.5</v>
      </c>
      <c r="G481" s="3299">
        <v>13.8</v>
      </c>
      <c r="H481" s="3289"/>
      <c r="I481" s="3192"/>
      <c r="J481" s="3323">
        <v>10</v>
      </c>
      <c r="K481" s="3245">
        <v>1</v>
      </c>
      <c r="L481" s="3245"/>
      <c r="M481" s="3192"/>
      <c r="N481" s="3192"/>
      <c r="O481" s="3222"/>
      <c r="P481" s="3238"/>
      <c r="Q481" s="3268"/>
      <c r="R481" s="3235">
        <v>56</v>
      </c>
    </row>
    <row r="482" spans="1:18">
      <c r="A482" s="3235">
        <v>57</v>
      </c>
      <c r="B482" s="3192" t="s">
        <v>5877</v>
      </c>
      <c r="C482" s="3222"/>
      <c r="D482" s="3192" t="s">
        <v>5617</v>
      </c>
      <c r="E482" s="3222"/>
      <c r="F482" s="3298">
        <v>113</v>
      </c>
      <c r="G482" s="3299">
        <v>13.8</v>
      </c>
      <c r="H482" s="3289"/>
      <c r="I482" s="3192"/>
      <c r="J482" s="3323">
        <v>12</v>
      </c>
      <c r="K482" s="3245">
        <v>1</v>
      </c>
      <c r="L482" s="3245"/>
      <c r="M482" s="3192"/>
      <c r="N482" s="3192"/>
      <c r="O482" s="3222"/>
      <c r="P482" s="3238"/>
      <c r="Q482" s="3268"/>
      <c r="R482" s="3235">
        <v>57</v>
      </c>
    </row>
    <row r="483" spans="1:18">
      <c r="A483" s="3235">
        <v>58</v>
      </c>
      <c r="B483" s="3192" t="s">
        <v>5877</v>
      </c>
      <c r="C483" s="3222"/>
      <c r="D483" s="3192" t="s">
        <v>5617</v>
      </c>
      <c r="E483" s="3222"/>
      <c r="F483" s="3298">
        <v>115</v>
      </c>
      <c r="G483" s="3299">
        <v>13.8</v>
      </c>
      <c r="H483" s="3289"/>
      <c r="I483" s="3192"/>
      <c r="J483" s="3323">
        <v>12</v>
      </c>
      <c r="K483" s="3245">
        <v>1</v>
      </c>
      <c r="L483" s="3245"/>
      <c r="M483" s="3192"/>
      <c r="N483" s="3192"/>
      <c r="O483" s="3222"/>
      <c r="P483" s="3238"/>
      <c r="Q483" s="3268"/>
      <c r="R483" s="3235">
        <v>58</v>
      </c>
    </row>
    <row r="484" spans="1:18" ht="15.75" thickBot="1">
      <c r="A484" s="3203">
        <v>59</v>
      </c>
      <c r="B484" s="3201" t="s">
        <v>5878</v>
      </c>
      <c r="C484" s="3204"/>
      <c r="D484" s="3201" t="s">
        <v>5617</v>
      </c>
      <c r="E484" s="3204"/>
      <c r="F484" s="3301">
        <v>69</v>
      </c>
      <c r="G484" s="3302">
        <v>4.16</v>
      </c>
      <c r="H484" s="3293"/>
      <c r="I484" s="3192"/>
      <c r="J484" s="3252">
        <v>10</v>
      </c>
      <c r="K484" s="3303">
        <v>1</v>
      </c>
      <c r="L484" s="3303"/>
      <c r="M484" s="3201"/>
      <c r="N484" s="3201"/>
      <c r="O484" s="3204"/>
      <c r="P484" s="3249"/>
      <c r="Q484" s="3251"/>
      <c r="R484" s="3203">
        <v>59</v>
      </c>
    </row>
    <row r="486" spans="1:18">
      <c r="A486" s="3212" t="s">
        <v>5879</v>
      </c>
      <c r="B486" s="3223"/>
      <c r="C486" s="3223"/>
      <c r="D486" s="3223"/>
      <c r="E486" s="3223"/>
      <c r="F486" s="3223"/>
      <c r="G486" s="3223"/>
      <c r="H486" s="3223"/>
      <c r="I486" s="3192"/>
      <c r="J486" s="3212" t="s">
        <v>5880</v>
      </c>
      <c r="K486" s="3223"/>
      <c r="L486" s="3223"/>
      <c r="M486" s="3223"/>
      <c r="N486" s="3223"/>
      <c r="O486" s="3223"/>
      <c r="P486" s="3223"/>
      <c r="Q486" s="3223"/>
      <c r="R486" s="3223"/>
    </row>
    <row r="488" spans="1:18" ht="15.75" thickBot="1">
      <c r="A488" s="3113" t="s">
        <v>4700</v>
      </c>
      <c r="B488" s="3201"/>
      <c r="C488" s="3201"/>
      <c r="D488" s="3201"/>
      <c r="E488" s="3201"/>
      <c r="F488" s="3201" t="str">
        <f>'Data Sheet'!$C$40</f>
        <v>April 12, 2018</v>
      </c>
      <c r="G488" s="3201" t="str">
        <f>'Data Sheet'!$C$38</f>
        <v>December 31, 2017</v>
      </c>
      <c r="H488" s="3208"/>
      <c r="I488" s="3192"/>
      <c r="J488" s="3113" t="s">
        <v>4700</v>
      </c>
      <c r="K488" s="3201"/>
      <c r="L488" s="3201"/>
      <c r="M488" s="3201"/>
      <c r="N488" s="3201"/>
      <c r="O488" s="3201"/>
      <c r="P488" s="3201" t="str">
        <f>'Data Sheet'!$C$40</f>
        <v>April 12, 2018</v>
      </c>
      <c r="Q488" s="3201" t="str">
        <f>'Data Sheet'!$C$38</f>
        <v>December 31, 2017</v>
      </c>
      <c r="R488" s="3208"/>
    </row>
    <row r="489" spans="1:18" ht="16.5" thickBot="1">
      <c r="A489" s="3264" t="s">
        <v>3398</v>
      </c>
      <c r="B489" s="3207"/>
      <c r="C489" s="3207"/>
      <c r="D489" s="3208"/>
      <c r="E489" s="3208"/>
      <c r="F489" s="3209"/>
      <c r="G489" s="3209"/>
      <c r="H489" s="3205"/>
      <c r="I489" s="3192"/>
      <c r="J489" s="3264" t="s">
        <v>3398</v>
      </c>
      <c r="K489" s="3207"/>
      <c r="L489" s="3207"/>
      <c r="M489" s="3208"/>
      <c r="N489" s="3208"/>
      <c r="O489" s="3208"/>
      <c r="P489" s="3209"/>
      <c r="Q489" s="3209"/>
      <c r="R489" s="3205"/>
    </row>
    <row r="490" spans="1:18">
      <c r="A490" s="3221"/>
      <c r="B490" s="3192"/>
      <c r="C490" s="3222"/>
      <c r="D490" s="3234"/>
      <c r="E490" s="3195"/>
      <c r="F490" s="3223"/>
      <c r="G490" s="3223"/>
      <c r="H490" s="3193"/>
      <c r="I490" s="3192"/>
      <c r="J490" s="3221"/>
      <c r="K490" s="3222"/>
      <c r="L490" s="3222"/>
      <c r="M490" s="3223" t="s">
        <v>3184</v>
      </c>
      <c r="N490" s="3223"/>
      <c r="O490" s="3223"/>
      <c r="P490" s="3223"/>
      <c r="Q490" s="3199"/>
      <c r="R490" s="3189"/>
    </row>
    <row r="491" spans="1:18" ht="15.75" thickBot="1">
      <c r="A491" s="3227"/>
      <c r="B491" s="3234"/>
      <c r="C491" s="3195"/>
      <c r="D491" s="3234"/>
      <c r="E491" s="3195"/>
      <c r="F491" s="3208" t="s">
        <v>3185</v>
      </c>
      <c r="G491" s="3208"/>
      <c r="H491" s="3205"/>
      <c r="I491" s="3192"/>
      <c r="J491" s="3227" t="s">
        <v>3186</v>
      </c>
      <c r="K491" s="3195" t="s">
        <v>3187</v>
      </c>
      <c r="L491" s="3195" t="s">
        <v>3187</v>
      </c>
      <c r="M491" s="3208" t="s">
        <v>3188</v>
      </c>
      <c r="N491" s="3208"/>
      <c r="O491" s="3208"/>
      <c r="P491" s="3208"/>
      <c r="Q491" s="3205"/>
      <c r="R491" s="3195"/>
    </row>
    <row r="492" spans="1:18">
      <c r="A492" s="3227"/>
      <c r="B492" s="3234"/>
      <c r="C492" s="3195"/>
      <c r="D492" s="3234"/>
      <c r="E492" s="3195"/>
      <c r="F492" s="3195"/>
      <c r="G492" s="3199"/>
      <c r="H492" s="3195"/>
      <c r="I492" s="3192"/>
      <c r="J492" s="3227" t="s">
        <v>3189</v>
      </c>
      <c r="K492" s="3195" t="s">
        <v>3190</v>
      </c>
      <c r="L492" s="3195" t="s">
        <v>3191</v>
      </c>
      <c r="M492" s="3234"/>
      <c r="N492" s="3234"/>
      <c r="O492" s="3195"/>
      <c r="P492" s="3195"/>
      <c r="Q492" s="3199"/>
      <c r="R492" s="3195"/>
    </row>
    <row r="493" spans="1:18">
      <c r="A493" s="3227" t="s">
        <v>1714</v>
      </c>
      <c r="B493" s="3223" t="s">
        <v>3192</v>
      </c>
      <c r="C493" s="3199"/>
      <c r="D493" s="3223" t="s">
        <v>3193</v>
      </c>
      <c r="E493" s="3199"/>
      <c r="F493" s="3195"/>
      <c r="G493" s="3199"/>
      <c r="H493" s="3195"/>
      <c r="I493" s="3192"/>
      <c r="J493" s="3227" t="s">
        <v>3194</v>
      </c>
      <c r="K493" s="3195" t="s">
        <v>3195</v>
      </c>
      <c r="L493" s="3195" t="s">
        <v>3190</v>
      </c>
      <c r="M493" s="3223"/>
      <c r="N493" s="3223"/>
      <c r="O493" s="3199"/>
      <c r="P493" s="3195" t="s">
        <v>1772</v>
      </c>
      <c r="Q493" s="3199" t="s">
        <v>3196</v>
      </c>
      <c r="R493" s="3195" t="s">
        <v>1714</v>
      </c>
    </row>
    <row r="494" spans="1:18">
      <c r="A494" s="3227" t="s">
        <v>1717</v>
      </c>
      <c r="B494" s="3192"/>
      <c r="C494" s="3222"/>
      <c r="D494" s="3234"/>
      <c r="E494" s="3195"/>
      <c r="F494" s="3195" t="s">
        <v>1825</v>
      </c>
      <c r="G494" s="3199" t="s">
        <v>3197</v>
      </c>
      <c r="H494" s="3195" t="s">
        <v>3198</v>
      </c>
      <c r="I494" s="3192"/>
      <c r="J494" s="3227" t="s">
        <v>3199</v>
      </c>
      <c r="K494" s="3195" t="s">
        <v>4</v>
      </c>
      <c r="L494" s="3195" t="s">
        <v>3195</v>
      </c>
      <c r="M494" s="3223" t="s">
        <v>3200</v>
      </c>
      <c r="N494" s="3223"/>
      <c r="O494" s="3199"/>
      <c r="P494" s="3195" t="s">
        <v>3201</v>
      </c>
      <c r="Q494" s="3199" t="s">
        <v>3202</v>
      </c>
      <c r="R494" s="3195" t="s">
        <v>1717</v>
      </c>
    </row>
    <row r="495" spans="1:18">
      <c r="A495" s="3235"/>
      <c r="B495" s="3192"/>
      <c r="C495" s="3195"/>
      <c r="D495" s="3192"/>
      <c r="E495" s="3195"/>
      <c r="F495" s="3195"/>
      <c r="G495" s="3199"/>
      <c r="H495" s="3222"/>
      <c r="I495" s="3192"/>
      <c r="J495" s="3235"/>
      <c r="K495" s="3222"/>
      <c r="L495" s="3195"/>
      <c r="M495" s="3192"/>
      <c r="N495" s="3192"/>
      <c r="O495" s="3195"/>
      <c r="P495" s="3195"/>
      <c r="Q495" s="3195"/>
      <c r="R495" s="3222"/>
    </row>
    <row r="496" spans="1:18" ht="15.75" thickBot="1">
      <c r="A496" s="3203"/>
      <c r="B496" s="3208" t="s">
        <v>3005</v>
      </c>
      <c r="C496" s="3205"/>
      <c r="D496" s="3208" t="s">
        <v>3006</v>
      </c>
      <c r="E496" s="3205"/>
      <c r="F496" s="3202" t="s">
        <v>3007</v>
      </c>
      <c r="G496" s="3205" t="s">
        <v>3008</v>
      </c>
      <c r="H496" s="3205" t="s">
        <v>2334</v>
      </c>
      <c r="I496" s="3192"/>
      <c r="J496" s="3236" t="s">
        <v>2335</v>
      </c>
      <c r="K496" s="3236" t="s">
        <v>2336</v>
      </c>
      <c r="L496" s="3236" t="s">
        <v>2337</v>
      </c>
      <c r="M496" s="3208" t="s">
        <v>2338</v>
      </c>
      <c r="N496" s="3208"/>
      <c r="O496" s="3205"/>
      <c r="P496" s="3202" t="s">
        <v>2339</v>
      </c>
      <c r="Q496" s="3202" t="s">
        <v>2340</v>
      </c>
      <c r="R496" s="3202"/>
    </row>
    <row r="497" spans="1:18">
      <c r="A497" s="3235">
        <v>1</v>
      </c>
      <c r="B497" s="3192" t="s">
        <v>5878</v>
      </c>
      <c r="C497" s="3222"/>
      <c r="D497" s="3192" t="s">
        <v>5617</v>
      </c>
      <c r="E497" s="3199"/>
      <c r="F497" s="3296">
        <v>69</v>
      </c>
      <c r="G497" s="3297">
        <v>4.16</v>
      </c>
      <c r="H497" s="3289"/>
      <c r="I497" s="3192"/>
      <c r="J497" s="3323">
        <v>5</v>
      </c>
      <c r="K497" s="3245">
        <v>1</v>
      </c>
      <c r="L497" s="3245"/>
      <c r="M497" s="3192"/>
      <c r="N497" s="3192"/>
      <c r="O497" s="3199"/>
      <c r="P497" s="3238"/>
      <c r="Q497" s="3268"/>
      <c r="R497" s="3235">
        <v>1</v>
      </c>
    </row>
    <row r="498" spans="1:18">
      <c r="A498" s="3235">
        <v>2</v>
      </c>
      <c r="B498" s="3192" t="s">
        <v>5881</v>
      </c>
      <c r="C498" s="3222"/>
      <c r="D498" s="3192" t="s">
        <v>5617</v>
      </c>
      <c r="E498" s="3195"/>
      <c r="F498" s="3296">
        <v>34.5</v>
      </c>
      <c r="G498" s="3297">
        <v>13.8</v>
      </c>
      <c r="H498" s="3289"/>
      <c r="I498" s="3192"/>
      <c r="J498" s="3323">
        <v>4</v>
      </c>
      <c r="K498" s="3245">
        <v>1</v>
      </c>
      <c r="L498" s="3245"/>
      <c r="M498" s="3192"/>
      <c r="N498" s="3192"/>
      <c r="O498" s="3195"/>
      <c r="P498" s="3238"/>
      <c r="Q498" s="3268"/>
      <c r="R498" s="3235">
        <v>2</v>
      </c>
    </row>
    <row r="499" spans="1:18">
      <c r="A499" s="3235">
        <v>3</v>
      </c>
      <c r="B499" s="3192" t="s">
        <v>5882</v>
      </c>
      <c r="C499" s="3222"/>
      <c r="D499" s="3192" t="s">
        <v>5617</v>
      </c>
      <c r="E499" s="3195"/>
      <c r="F499" s="3296">
        <v>34.5</v>
      </c>
      <c r="G499" s="3297">
        <v>4.16</v>
      </c>
      <c r="H499" s="3289"/>
      <c r="I499" s="3192"/>
      <c r="J499" s="3323">
        <v>5</v>
      </c>
      <c r="K499" s="3245">
        <v>1</v>
      </c>
      <c r="L499" s="3245"/>
      <c r="M499" s="3192"/>
      <c r="N499" s="3192"/>
      <c r="O499" s="3195"/>
      <c r="P499" s="3238"/>
      <c r="Q499" s="3268"/>
      <c r="R499" s="3235">
        <v>3</v>
      </c>
    </row>
    <row r="500" spans="1:18">
      <c r="A500" s="3235">
        <v>4</v>
      </c>
      <c r="B500" s="3192" t="s">
        <v>5882</v>
      </c>
      <c r="C500" s="3222"/>
      <c r="D500" s="3192" t="s">
        <v>5617</v>
      </c>
      <c r="E500" s="3195"/>
      <c r="F500" s="3296">
        <v>34.5</v>
      </c>
      <c r="G500" s="3297">
        <v>4.16</v>
      </c>
      <c r="H500" s="3289"/>
      <c r="I500" s="3192"/>
      <c r="J500" s="3323">
        <v>5</v>
      </c>
      <c r="K500" s="3245">
        <v>1</v>
      </c>
      <c r="L500" s="3245"/>
      <c r="M500" s="3192"/>
      <c r="N500" s="3192"/>
      <c r="O500" s="3195"/>
      <c r="P500" s="3238"/>
      <c r="Q500" s="3268"/>
      <c r="R500" s="3235">
        <v>4</v>
      </c>
    </row>
    <row r="501" spans="1:18">
      <c r="A501" s="3235">
        <v>5</v>
      </c>
      <c r="B501" s="3192" t="s">
        <v>5883</v>
      </c>
      <c r="C501" s="3222"/>
      <c r="D501" s="3192" t="s">
        <v>5617</v>
      </c>
      <c r="E501" s="3195"/>
      <c r="F501" s="3296">
        <v>115</v>
      </c>
      <c r="G501" s="3297">
        <v>23</v>
      </c>
      <c r="H501" s="3289"/>
      <c r="I501" s="3192"/>
      <c r="J501" s="3323">
        <v>13</v>
      </c>
      <c r="K501" s="3245">
        <v>1</v>
      </c>
      <c r="L501" s="3245"/>
      <c r="M501" s="3192"/>
      <c r="N501" s="3192"/>
      <c r="O501" s="3195"/>
      <c r="P501" s="3238"/>
      <c r="Q501" s="3268"/>
      <c r="R501" s="3235">
        <v>5</v>
      </c>
    </row>
    <row r="502" spans="1:18">
      <c r="A502" s="3247">
        <v>6</v>
      </c>
      <c r="B502" s="3192" t="s">
        <v>5883</v>
      </c>
      <c r="C502" s="3222"/>
      <c r="D502" s="3192" t="s">
        <v>5617</v>
      </c>
      <c r="E502" s="3222"/>
      <c r="F502" s="3298">
        <v>115</v>
      </c>
      <c r="G502" s="3299">
        <v>23</v>
      </c>
      <c r="H502" s="3289"/>
      <c r="I502" s="3192"/>
      <c r="J502" s="3324">
        <v>13</v>
      </c>
      <c r="K502" s="3245">
        <v>1</v>
      </c>
      <c r="L502" s="3245"/>
      <c r="M502" s="3192"/>
      <c r="N502" s="3192"/>
      <c r="O502" s="3222"/>
      <c r="P502" s="3238"/>
      <c r="Q502" s="3268"/>
      <c r="R502" s="3247">
        <v>6</v>
      </c>
    </row>
    <row r="503" spans="1:18">
      <c r="A503" s="3247">
        <v>7</v>
      </c>
      <c r="B503" s="3192" t="s">
        <v>5884</v>
      </c>
      <c r="C503" s="3222"/>
      <c r="D503" s="3192" t="s">
        <v>5615</v>
      </c>
      <c r="E503" s="3222"/>
      <c r="F503" s="3298">
        <v>115</v>
      </c>
      <c r="G503" s="3299">
        <v>23</v>
      </c>
      <c r="H503" s="3289"/>
      <c r="I503" s="3192"/>
      <c r="J503" s="3324">
        <v>30</v>
      </c>
      <c r="K503" s="3245">
        <v>1</v>
      </c>
      <c r="L503" s="3245"/>
      <c r="M503" s="3192"/>
      <c r="N503" s="3192"/>
      <c r="O503" s="3222"/>
      <c r="P503" s="3238"/>
      <c r="Q503" s="3268"/>
      <c r="R503" s="3247">
        <v>7</v>
      </c>
    </row>
    <row r="504" spans="1:18">
      <c r="A504" s="3247">
        <v>8</v>
      </c>
      <c r="B504" s="3192" t="s">
        <v>5884</v>
      </c>
      <c r="C504" s="3222"/>
      <c r="D504" s="3192" t="s">
        <v>5615</v>
      </c>
      <c r="E504" s="3222"/>
      <c r="F504" s="3298">
        <v>115</v>
      </c>
      <c r="G504" s="3299">
        <v>23</v>
      </c>
      <c r="H504" s="3289"/>
      <c r="I504" s="3192"/>
      <c r="J504" s="3324">
        <v>30</v>
      </c>
      <c r="K504" s="3245">
        <v>1</v>
      </c>
      <c r="L504" s="3245"/>
      <c r="M504" s="3192"/>
      <c r="N504" s="3192"/>
      <c r="O504" s="3222"/>
      <c r="P504" s="3238"/>
      <c r="Q504" s="3268"/>
      <c r="R504" s="3247">
        <v>8</v>
      </c>
    </row>
    <row r="505" spans="1:18">
      <c r="A505" s="3247">
        <v>9</v>
      </c>
      <c r="B505" s="3192" t="s">
        <v>5884</v>
      </c>
      <c r="C505" s="3222"/>
      <c r="D505" s="3192" t="s">
        <v>5615</v>
      </c>
      <c r="E505" s="3222"/>
      <c r="F505" s="3298">
        <v>115</v>
      </c>
      <c r="G505" s="3299">
        <v>23</v>
      </c>
      <c r="H505" s="3289"/>
      <c r="I505" s="3192"/>
      <c r="J505" s="3324">
        <v>30</v>
      </c>
      <c r="K505" s="3245">
        <v>1</v>
      </c>
      <c r="L505" s="3245"/>
      <c r="M505" s="3192"/>
      <c r="N505" s="3192"/>
      <c r="O505" s="3222"/>
      <c r="P505" s="3238"/>
      <c r="Q505" s="3268"/>
      <c r="R505" s="3247">
        <v>9</v>
      </c>
    </row>
    <row r="506" spans="1:18">
      <c r="A506" s="3247">
        <v>10</v>
      </c>
      <c r="B506" s="3192" t="s">
        <v>5884</v>
      </c>
      <c r="C506" s="3222"/>
      <c r="D506" s="3192" t="s">
        <v>5615</v>
      </c>
      <c r="E506" s="3222"/>
      <c r="F506" s="3298">
        <v>115</v>
      </c>
      <c r="G506" s="3299">
        <v>23</v>
      </c>
      <c r="H506" s="3289"/>
      <c r="I506" s="3192"/>
      <c r="J506" s="3324">
        <v>30</v>
      </c>
      <c r="K506" s="3245">
        <v>1</v>
      </c>
      <c r="L506" s="3245"/>
      <c r="M506" s="3192"/>
      <c r="N506" s="3192"/>
      <c r="O506" s="3222"/>
      <c r="P506" s="3238"/>
      <c r="Q506" s="3268"/>
      <c r="R506" s="3247">
        <v>10</v>
      </c>
    </row>
    <row r="507" spans="1:18">
      <c r="A507" s="3247">
        <v>11</v>
      </c>
      <c r="B507" s="3192" t="s">
        <v>5885</v>
      </c>
      <c r="C507" s="3222"/>
      <c r="D507" s="3192" t="s">
        <v>5617</v>
      </c>
      <c r="E507" s="3222"/>
      <c r="F507" s="3298">
        <v>34.4</v>
      </c>
      <c r="G507" s="3299">
        <v>0.48</v>
      </c>
      <c r="H507" s="3289"/>
      <c r="I507" s="3192"/>
      <c r="J507" s="3324"/>
      <c r="K507" s="3245">
        <v>1</v>
      </c>
      <c r="L507" s="3245"/>
      <c r="M507" s="3192"/>
      <c r="N507" s="3192"/>
      <c r="O507" s="3222"/>
      <c r="P507" s="3238"/>
      <c r="Q507" s="3268"/>
      <c r="R507" s="3247">
        <v>11</v>
      </c>
    </row>
    <row r="508" spans="1:18">
      <c r="A508" s="3247">
        <v>12</v>
      </c>
      <c r="B508" s="3192" t="s">
        <v>5885</v>
      </c>
      <c r="C508" s="3222"/>
      <c r="D508" s="3192" t="s">
        <v>5617</v>
      </c>
      <c r="E508" s="3222"/>
      <c r="F508" s="3298">
        <v>34.4</v>
      </c>
      <c r="G508" s="3299">
        <v>0.48</v>
      </c>
      <c r="H508" s="3289"/>
      <c r="I508" s="3192"/>
      <c r="J508" s="3324"/>
      <c r="K508" s="3245">
        <v>1</v>
      </c>
      <c r="L508" s="3245"/>
      <c r="M508" s="3192"/>
      <c r="N508" s="3192"/>
      <c r="O508" s="3222"/>
      <c r="P508" s="3238"/>
      <c r="Q508" s="3268"/>
      <c r="R508" s="3247">
        <v>12</v>
      </c>
    </row>
    <row r="509" spans="1:18">
      <c r="A509" s="3247">
        <v>13</v>
      </c>
      <c r="B509" s="3192" t="s">
        <v>5885</v>
      </c>
      <c r="C509" s="3222"/>
      <c r="D509" s="3192" t="s">
        <v>5617</v>
      </c>
      <c r="E509" s="3222"/>
      <c r="F509" s="3298">
        <v>34.5</v>
      </c>
      <c r="G509" s="3299">
        <v>0.48</v>
      </c>
      <c r="H509" s="3289"/>
      <c r="I509" s="3192"/>
      <c r="J509" s="3324"/>
      <c r="K509" s="3245">
        <v>1</v>
      </c>
      <c r="L509" s="3245"/>
      <c r="M509" s="3192"/>
      <c r="N509" s="3192"/>
      <c r="O509" s="3222"/>
      <c r="P509" s="3238"/>
      <c r="Q509" s="3268"/>
      <c r="R509" s="3247">
        <v>13</v>
      </c>
    </row>
    <row r="510" spans="1:18">
      <c r="A510" s="3247">
        <v>14</v>
      </c>
      <c r="B510" s="3192" t="s">
        <v>5886</v>
      </c>
      <c r="C510" s="3222"/>
      <c r="D510" s="3192" t="s">
        <v>5617</v>
      </c>
      <c r="E510" s="3222"/>
      <c r="F510" s="3298">
        <v>115</v>
      </c>
      <c r="G510" s="3299">
        <v>13.8</v>
      </c>
      <c r="H510" s="3289"/>
      <c r="I510" s="3192"/>
      <c r="J510" s="3324">
        <v>15</v>
      </c>
      <c r="K510" s="3245">
        <v>1</v>
      </c>
      <c r="L510" s="3245"/>
      <c r="M510" s="3192"/>
      <c r="N510" s="3192"/>
      <c r="O510" s="3222"/>
      <c r="P510" s="3238"/>
      <c r="Q510" s="3268"/>
      <c r="R510" s="3247">
        <v>14</v>
      </c>
    </row>
    <row r="511" spans="1:18">
      <c r="A511" s="3247">
        <v>15</v>
      </c>
      <c r="B511" s="3192" t="s">
        <v>5887</v>
      </c>
      <c r="C511" s="3222"/>
      <c r="D511" s="3192" t="s">
        <v>5617</v>
      </c>
      <c r="E511" s="3222"/>
      <c r="F511" s="3298">
        <v>34.5</v>
      </c>
      <c r="G511" s="3299">
        <v>4.8</v>
      </c>
      <c r="H511" s="3289"/>
      <c r="I511" s="3192"/>
      <c r="J511" s="3324">
        <v>2</v>
      </c>
      <c r="K511" s="3245">
        <v>1</v>
      </c>
      <c r="L511" s="3245"/>
      <c r="M511" s="3192"/>
      <c r="N511" s="3192"/>
      <c r="O511" s="3222"/>
      <c r="P511" s="3238"/>
      <c r="Q511" s="3268"/>
      <c r="R511" s="3247">
        <v>15</v>
      </c>
    </row>
    <row r="512" spans="1:18">
      <c r="A512" s="3247">
        <v>16</v>
      </c>
      <c r="B512" s="3192" t="s">
        <v>5888</v>
      </c>
      <c r="C512" s="3222"/>
      <c r="D512" s="3192" t="s">
        <v>5615</v>
      </c>
      <c r="E512" s="3222"/>
      <c r="F512" s="3298">
        <v>34.5</v>
      </c>
      <c r="G512" s="3299">
        <v>13.8</v>
      </c>
      <c r="H512" s="3289"/>
      <c r="I512" s="3192"/>
      <c r="J512" s="3324">
        <v>2</v>
      </c>
      <c r="K512" s="3245">
        <v>1</v>
      </c>
      <c r="L512" s="3245"/>
      <c r="M512" s="3192"/>
      <c r="N512" s="3192"/>
      <c r="O512" s="3222"/>
      <c r="P512" s="3238"/>
      <c r="Q512" s="3268"/>
      <c r="R512" s="3247">
        <v>16</v>
      </c>
    </row>
    <row r="513" spans="1:18">
      <c r="A513" s="3235">
        <v>17</v>
      </c>
      <c r="B513" s="3192" t="s">
        <v>5888</v>
      </c>
      <c r="C513" s="3222"/>
      <c r="D513" s="3192" t="s">
        <v>5615</v>
      </c>
      <c r="E513" s="3222"/>
      <c r="F513" s="3298">
        <v>115</v>
      </c>
      <c r="G513" s="3299">
        <v>34.5</v>
      </c>
      <c r="H513" s="3289"/>
      <c r="I513" s="3192"/>
      <c r="J513" s="3323">
        <v>7</v>
      </c>
      <c r="K513" s="3245">
        <v>1</v>
      </c>
      <c r="L513" s="3245"/>
      <c r="M513" s="3192"/>
      <c r="N513" s="3192"/>
      <c r="O513" s="3222"/>
      <c r="P513" s="3238"/>
      <c r="Q513" s="3268"/>
      <c r="R513" s="3235">
        <v>17</v>
      </c>
    </row>
    <row r="514" spans="1:18">
      <c r="A514" s="3235">
        <v>18</v>
      </c>
      <c r="B514" s="3192" t="s">
        <v>5889</v>
      </c>
      <c r="C514" s="3222"/>
      <c r="D514" s="3192" t="s">
        <v>5615</v>
      </c>
      <c r="E514" s="3222"/>
      <c r="F514" s="3298">
        <v>115</v>
      </c>
      <c r="G514" s="3299">
        <v>15</v>
      </c>
      <c r="H514" s="3289"/>
      <c r="I514" s="3192"/>
      <c r="J514" s="3323">
        <v>50</v>
      </c>
      <c r="K514" s="3245">
        <v>1</v>
      </c>
      <c r="L514" s="3245"/>
      <c r="M514" s="3192"/>
      <c r="N514" s="3192"/>
      <c r="O514" s="3222"/>
      <c r="P514" s="3238"/>
      <c r="Q514" s="3268"/>
      <c r="R514" s="3235">
        <v>18</v>
      </c>
    </row>
    <row r="515" spans="1:18">
      <c r="A515" s="3235">
        <v>19</v>
      </c>
      <c r="B515" s="3192" t="s">
        <v>5889</v>
      </c>
      <c r="C515" s="3222"/>
      <c r="D515" s="3192" t="s">
        <v>5615</v>
      </c>
      <c r="E515" s="3222"/>
      <c r="F515" s="3298">
        <v>115</v>
      </c>
      <c r="G515" s="3299">
        <v>46</v>
      </c>
      <c r="H515" s="3289"/>
      <c r="I515" s="3192"/>
      <c r="J515" s="3323">
        <v>20</v>
      </c>
      <c r="K515" s="3245">
        <v>1</v>
      </c>
      <c r="L515" s="3245"/>
      <c r="M515" s="3192"/>
      <c r="N515" s="3192"/>
      <c r="O515" s="3222"/>
      <c r="P515" s="3238"/>
      <c r="Q515" s="3268"/>
      <c r="R515" s="3235">
        <v>19</v>
      </c>
    </row>
    <row r="516" spans="1:18">
      <c r="A516" s="3235">
        <v>20</v>
      </c>
      <c r="B516" s="3192" t="s">
        <v>5889</v>
      </c>
      <c r="C516" s="3222"/>
      <c r="D516" s="3192" t="s">
        <v>5615</v>
      </c>
      <c r="E516" s="3222"/>
      <c r="F516" s="3298">
        <v>115</v>
      </c>
      <c r="G516" s="3299">
        <v>13.8</v>
      </c>
      <c r="H516" s="3289"/>
      <c r="I516" s="3192"/>
      <c r="J516" s="3323">
        <v>18</v>
      </c>
      <c r="K516" s="3245">
        <v>1</v>
      </c>
      <c r="L516" s="3245"/>
      <c r="M516" s="3192"/>
      <c r="N516" s="3192"/>
      <c r="O516" s="3222"/>
      <c r="P516" s="3238"/>
      <c r="Q516" s="3268"/>
      <c r="R516" s="3235">
        <v>20</v>
      </c>
    </row>
    <row r="517" spans="1:18">
      <c r="A517" s="3235">
        <v>21</v>
      </c>
      <c r="B517" s="3192" t="s">
        <v>5889</v>
      </c>
      <c r="C517" s="3222"/>
      <c r="D517" s="3192" t="s">
        <v>5615</v>
      </c>
      <c r="E517" s="3222"/>
      <c r="F517" s="3298">
        <v>115</v>
      </c>
      <c r="G517" s="3299">
        <v>46</v>
      </c>
      <c r="H517" s="3289"/>
      <c r="I517" s="3192"/>
      <c r="J517" s="3323">
        <v>13</v>
      </c>
      <c r="K517" s="3245">
        <v>1</v>
      </c>
      <c r="L517" s="3245"/>
      <c r="M517" s="3192"/>
      <c r="N517" s="3192"/>
      <c r="O517" s="3222"/>
      <c r="P517" s="3238"/>
      <c r="Q517" s="3268"/>
      <c r="R517" s="3235">
        <v>21</v>
      </c>
    </row>
    <row r="518" spans="1:18">
      <c r="A518" s="3235">
        <v>22</v>
      </c>
      <c r="B518" s="3192" t="s">
        <v>5890</v>
      </c>
      <c r="C518" s="3222"/>
      <c r="D518" s="3192" t="s">
        <v>5617</v>
      </c>
      <c r="E518" s="3222"/>
      <c r="F518" s="3298">
        <v>115</v>
      </c>
      <c r="G518" s="3299">
        <v>13.8</v>
      </c>
      <c r="H518" s="3289"/>
      <c r="I518" s="3192"/>
      <c r="J518" s="3323">
        <v>12</v>
      </c>
      <c r="K518" s="3245">
        <v>1</v>
      </c>
      <c r="L518" s="3245"/>
      <c r="M518" s="3192"/>
      <c r="N518" s="3192"/>
      <c r="O518" s="3222"/>
      <c r="P518" s="3238"/>
      <c r="Q518" s="3268"/>
      <c r="R518" s="3235">
        <v>22</v>
      </c>
    </row>
    <row r="519" spans="1:18">
      <c r="A519" s="3235">
        <v>23</v>
      </c>
      <c r="B519" s="3192" t="s">
        <v>5891</v>
      </c>
      <c r="C519" s="3222"/>
      <c r="D519" s="3192" t="s">
        <v>5617</v>
      </c>
      <c r="E519" s="3222"/>
      <c r="F519" s="3298">
        <v>115</v>
      </c>
      <c r="G519" s="3299">
        <v>13.8</v>
      </c>
      <c r="H519" s="3289"/>
      <c r="I519" s="3192"/>
      <c r="J519" s="3323">
        <v>15</v>
      </c>
      <c r="K519" s="3245">
        <v>1</v>
      </c>
      <c r="L519" s="3245"/>
      <c r="M519" s="3192"/>
      <c r="N519" s="3192"/>
      <c r="O519" s="3222"/>
      <c r="P519" s="3238"/>
      <c r="Q519" s="3268"/>
      <c r="R519" s="3235">
        <v>23</v>
      </c>
    </row>
    <row r="520" spans="1:18">
      <c r="A520" s="3235">
        <v>24</v>
      </c>
      <c r="B520" s="3192" t="s">
        <v>5892</v>
      </c>
      <c r="C520" s="3222"/>
      <c r="D520" s="3192" t="s">
        <v>5617</v>
      </c>
      <c r="E520" s="3222"/>
      <c r="F520" s="3298">
        <v>34.5</v>
      </c>
      <c r="G520" s="3299">
        <v>4.8</v>
      </c>
      <c r="H520" s="3289"/>
      <c r="I520" s="3192"/>
      <c r="J520" s="3323">
        <v>4</v>
      </c>
      <c r="K520" s="3245">
        <v>1</v>
      </c>
      <c r="L520" s="3245"/>
      <c r="M520" s="3192"/>
      <c r="N520" s="3192"/>
      <c r="O520" s="3222"/>
      <c r="P520" s="3238"/>
      <c r="Q520" s="3268"/>
      <c r="R520" s="3235">
        <v>24</v>
      </c>
    </row>
    <row r="521" spans="1:18">
      <c r="A521" s="3235">
        <v>25</v>
      </c>
      <c r="B521" s="3192" t="s">
        <v>5893</v>
      </c>
      <c r="C521" s="3222"/>
      <c r="D521" s="3192" t="s">
        <v>5617</v>
      </c>
      <c r="E521" s="3222"/>
      <c r="F521" s="3298">
        <v>34.4</v>
      </c>
      <c r="G521" s="3299">
        <v>13.8</v>
      </c>
      <c r="H521" s="3289"/>
      <c r="I521" s="3192"/>
      <c r="J521" s="3323">
        <v>5</v>
      </c>
      <c r="K521" s="3245">
        <v>1</v>
      </c>
      <c r="L521" s="3245"/>
      <c r="M521" s="3192"/>
      <c r="N521" s="3192"/>
      <c r="O521" s="3222"/>
      <c r="P521" s="3238"/>
      <c r="Q521" s="3268"/>
      <c r="R521" s="3235">
        <v>25</v>
      </c>
    </row>
    <row r="522" spans="1:18">
      <c r="A522" s="3235">
        <v>26</v>
      </c>
      <c r="B522" s="3192" t="s">
        <v>5894</v>
      </c>
      <c r="C522" s="3222"/>
      <c r="D522" s="3192" t="s">
        <v>5617</v>
      </c>
      <c r="E522" s="3222"/>
      <c r="F522" s="3298">
        <v>13.2</v>
      </c>
      <c r="G522" s="3299">
        <v>4.16</v>
      </c>
      <c r="H522" s="3289"/>
      <c r="I522" s="3192"/>
      <c r="J522" s="3323">
        <v>3</v>
      </c>
      <c r="K522" s="3245">
        <v>1</v>
      </c>
      <c r="L522" s="3245"/>
      <c r="M522" s="3192"/>
      <c r="N522" s="3192"/>
      <c r="O522" s="3222"/>
      <c r="P522" s="3238"/>
      <c r="Q522" s="3268"/>
      <c r="R522" s="3235">
        <v>26</v>
      </c>
    </row>
    <row r="523" spans="1:18">
      <c r="A523" s="3235">
        <v>27</v>
      </c>
      <c r="B523" s="3192" t="s">
        <v>5894</v>
      </c>
      <c r="C523" s="3222"/>
      <c r="D523" s="3192" t="s">
        <v>5617</v>
      </c>
      <c r="E523" s="3222"/>
      <c r="F523" s="3298">
        <v>13.2</v>
      </c>
      <c r="G523" s="3299">
        <v>4.16</v>
      </c>
      <c r="H523" s="3289"/>
      <c r="I523" s="3192"/>
      <c r="J523" s="3323">
        <v>3</v>
      </c>
      <c r="K523" s="3245">
        <v>1</v>
      </c>
      <c r="L523" s="3245"/>
      <c r="M523" s="3192"/>
      <c r="N523" s="3192"/>
      <c r="O523" s="3222"/>
      <c r="P523" s="3238"/>
      <c r="Q523" s="3268"/>
      <c r="R523" s="3235">
        <v>27</v>
      </c>
    </row>
    <row r="524" spans="1:18">
      <c r="A524" s="3235">
        <v>28</v>
      </c>
      <c r="B524" s="3192" t="s">
        <v>5894</v>
      </c>
      <c r="C524" s="3222"/>
      <c r="D524" s="3192" t="s">
        <v>5617</v>
      </c>
      <c r="E524" s="3222"/>
      <c r="F524" s="3298">
        <v>34.5</v>
      </c>
      <c r="G524" s="3299">
        <v>13.8</v>
      </c>
      <c r="H524" s="3289"/>
      <c r="I524" s="3192"/>
      <c r="J524" s="3323">
        <v>7</v>
      </c>
      <c r="K524" s="3245">
        <v>1</v>
      </c>
      <c r="L524" s="3245"/>
      <c r="M524" s="3192"/>
      <c r="N524" s="3192"/>
      <c r="O524" s="3222"/>
      <c r="P524" s="3238"/>
      <c r="Q524" s="3268"/>
      <c r="R524" s="3235">
        <v>28</v>
      </c>
    </row>
    <row r="525" spans="1:18">
      <c r="A525" s="3235">
        <v>29</v>
      </c>
      <c r="B525" s="3192" t="s">
        <v>5895</v>
      </c>
      <c r="C525" s="3222"/>
      <c r="D525" s="3192" t="s">
        <v>5617</v>
      </c>
      <c r="E525" s="3222"/>
      <c r="F525" s="3298">
        <v>115</v>
      </c>
      <c r="G525" s="3299">
        <v>4.3600000000000003</v>
      </c>
      <c r="H525" s="3289"/>
      <c r="I525" s="3192"/>
      <c r="J525" s="3323">
        <v>5</v>
      </c>
      <c r="K525" s="3245">
        <v>1</v>
      </c>
      <c r="L525" s="3245"/>
      <c r="M525" s="3192"/>
      <c r="N525" s="3192"/>
      <c r="O525" s="3222"/>
      <c r="P525" s="3238"/>
      <c r="Q525" s="3268"/>
      <c r="R525" s="3235">
        <v>29</v>
      </c>
    </row>
    <row r="526" spans="1:18">
      <c r="A526" s="3235">
        <v>30</v>
      </c>
      <c r="B526" s="3192" t="s">
        <v>5896</v>
      </c>
      <c r="C526" s="3222"/>
      <c r="D526" s="3192" t="s">
        <v>5617</v>
      </c>
      <c r="E526" s="3222"/>
      <c r="F526" s="3298">
        <v>34.5</v>
      </c>
      <c r="G526" s="3299">
        <v>13.8</v>
      </c>
      <c r="H526" s="3289"/>
      <c r="I526" s="3192"/>
      <c r="J526" s="3323">
        <v>10</v>
      </c>
      <c r="K526" s="3245">
        <v>1</v>
      </c>
      <c r="L526" s="3245"/>
      <c r="M526" s="3192"/>
      <c r="N526" s="3192"/>
      <c r="O526" s="3222"/>
      <c r="P526" s="3238"/>
      <c r="Q526" s="3268"/>
      <c r="R526" s="3235">
        <v>30</v>
      </c>
    </row>
    <row r="527" spans="1:18">
      <c r="A527" s="3235">
        <v>31</v>
      </c>
      <c r="B527" s="3192" t="s">
        <v>5897</v>
      </c>
      <c r="C527" s="3222"/>
      <c r="D527" s="3192" t="s">
        <v>5617</v>
      </c>
      <c r="E527" s="3222"/>
      <c r="F527" s="3298">
        <v>115</v>
      </c>
      <c r="G527" s="3299">
        <v>13.8</v>
      </c>
      <c r="H527" s="3289"/>
      <c r="I527" s="3192"/>
      <c r="J527" s="3323">
        <v>12</v>
      </c>
      <c r="K527" s="3245">
        <v>1</v>
      </c>
      <c r="L527" s="3245"/>
      <c r="M527" s="3192"/>
      <c r="N527" s="3192"/>
      <c r="O527" s="3222"/>
      <c r="P527" s="3238"/>
      <c r="Q527" s="3268"/>
      <c r="R527" s="3235">
        <v>31</v>
      </c>
    </row>
    <row r="528" spans="1:18">
      <c r="A528" s="3235">
        <v>32</v>
      </c>
      <c r="B528" s="3192" t="s">
        <v>5897</v>
      </c>
      <c r="C528" s="3222"/>
      <c r="D528" s="3192" t="s">
        <v>5617</v>
      </c>
      <c r="E528" s="3222"/>
      <c r="F528" s="3298">
        <v>115</v>
      </c>
      <c r="G528" s="3299">
        <v>13.8</v>
      </c>
      <c r="H528" s="3289"/>
      <c r="I528" s="3192"/>
      <c r="J528" s="3323">
        <v>12</v>
      </c>
      <c r="K528" s="3245">
        <v>1</v>
      </c>
      <c r="L528" s="3245"/>
      <c r="M528" s="3192"/>
      <c r="N528" s="3192"/>
      <c r="O528" s="3222"/>
      <c r="P528" s="3238"/>
      <c r="Q528" s="3268"/>
      <c r="R528" s="3235">
        <v>32</v>
      </c>
    </row>
    <row r="529" spans="1:18">
      <c r="A529" s="3235">
        <v>33</v>
      </c>
      <c r="B529" s="3192" t="s">
        <v>5898</v>
      </c>
      <c r="C529" s="3222"/>
      <c r="D529" s="3192" t="s">
        <v>5615</v>
      </c>
      <c r="E529" s="3222"/>
      <c r="F529" s="3298">
        <v>345</v>
      </c>
      <c r="G529" s="3299">
        <v>13.8</v>
      </c>
      <c r="H529" s="3289"/>
      <c r="I529" s="3192"/>
      <c r="J529" s="3323">
        <v>90</v>
      </c>
      <c r="K529" s="3245">
        <v>1</v>
      </c>
      <c r="L529" s="3245"/>
      <c r="M529" s="3192"/>
      <c r="N529" s="3192"/>
      <c r="O529" s="3222"/>
      <c r="P529" s="3238"/>
      <c r="Q529" s="3268"/>
      <c r="R529" s="3235">
        <v>33</v>
      </c>
    </row>
    <row r="530" spans="1:18">
      <c r="A530" s="3235">
        <v>34</v>
      </c>
      <c r="B530" s="3192" t="s">
        <v>5898</v>
      </c>
      <c r="C530" s="3222"/>
      <c r="D530" s="3192" t="s">
        <v>5615</v>
      </c>
      <c r="E530" s="3222"/>
      <c r="F530" s="3298">
        <v>345</v>
      </c>
      <c r="G530" s="3299">
        <v>13.8</v>
      </c>
      <c r="H530" s="3289"/>
      <c r="I530" s="3192"/>
      <c r="J530" s="3323">
        <v>90</v>
      </c>
      <c r="K530" s="3245">
        <v>1</v>
      </c>
      <c r="L530" s="3245"/>
      <c r="M530" s="3192"/>
      <c r="N530" s="3192"/>
      <c r="O530" s="3222"/>
      <c r="P530" s="3238"/>
      <c r="Q530" s="3268"/>
      <c r="R530" s="3235">
        <v>34</v>
      </c>
    </row>
    <row r="531" spans="1:18">
      <c r="A531" s="3235">
        <v>35</v>
      </c>
      <c r="B531" s="3192" t="s">
        <v>5898</v>
      </c>
      <c r="C531" s="3222"/>
      <c r="D531" s="3192" t="s">
        <v>5615</v>
      </c>
      <c r="E531" s="3222"/>
      <c r="F531" s="3298">
        <v>345</v>
      </c>
      <c r="G531" s="3299">
        <v>13.8</v>
      </c>
      <c r="H531" s="3289"/>
      <c r="I531" s="3192"/>
      <c r="J531" s="3323">
        <v>90</v>
      </c>
      <c r="K531" s="3245">
        <v>1</v>
      </c>
      <c r="L531" s="3245"/>
      <c r="M531" s="3192"/>
      <c r="N531" s="3192"/>
      <c r="O531" s="3222"/>
      <c r="P531" s="3238"/>
      <c r="Q531" s="3268"/>
      <c r="R531" s="3235">
        <v>35</v>
      </c>
    </row>
    <row r="532" spans="1:18">
      <c r="A532" s="3235">
        <v>37</v>
      </c>
      <c r="B532" s="3192" t="s">
        <v>5899</v>
      </c>
      <c r="C532" s="3222"/>
      <c r="D532" s="3192" t="s">
        <v>5617</v>
      </c>
      <c r="E532" s="3222"/>
      <c r="F532" s="3298">
        <v>115</v>
      </c>
      <c r="G532" s="3299">
        <v>13.8</v>
      </c>
      <c r="H532" s="3289"/>
      <c r="I532" s="3192"/>
      <c r="J532" s="3323">
        <v>12</v>
      </c>
      <c r="K532" s="3245">
        <v>1</v>
      </c>
      <c r="L532" s="3245"/>
      <c r="M532" s="3192"/>
      <c r="N532" s="3192"/>
      <c r="O532" s="3222"/>
      <c r="P532" s="3238"/>
      <c r="Q532" s="3268"/>
      <c r="R532" s="3235">
        <v>37</v>
      </c>
    </row>
    <row r="533" spans="1:18">
      <c r="A533" s="3235">
        <v>38</v>
      </c>
      <c r="B533" s="3192" t="s">
        <v>5900</v>
      </c>
      <c r="C533" s="3222"/>
      <c r="D533" s="3192" t="s">
        <v>5617</v>
      </c>
      <c r="E533" s="3222"/>
      <c r="F533" s="3298">
        <v>13.2</v>
      </c>
      <c r="G533" s="3299">
        <v>4.16</v>
      </c>
      <c r="H533" s="3289"/>
      <c r="I533" s="3192"/>
      <c r="J533" s="3323">
        <v>6</v>
      </c>
      <c r="K533" s="3245">
        <v>1</v>
      </c>
      <c r="L533" s="3245"/>
      <c r="M533" s="3192"/>
      <c r="N533" s="3192"/>
      <c r="O533" s="3222"/>
      <c r="P533" s="3238"/>
      <c r="Q533" s="3268"/>
      <c r="R533" s="3235">
        <v>38</v>
      </c>
    </row>
    <row r="534" spans="1:18">
      <c r="A534" s="3235">
        <v>39</v>
      </c>
      <c r="B534" s="3192" t="s">
        <v>5901</v>
      </c>
      <c r="C534" s="3222"/>
      <c r="D534" s="3192" t="s">
        <v>5617</v>
      </c>
      <c r="E534" s="3222"/>
      <c r="F534" s="3298">
        <v>23</v>
      </c>
      <c r="G534" s="3299">
        <v>4.8</v>
      </c>
      <c r="H534" s="3289"/>
      <c r="I534" s="3192"/>
      <c r="J534" s="3323">
        <v>2</v>
      </c>
      <c r="K534" s="3245">
        <v>1</v>
      </c>
      <c r="L534" s="3245"/>
      <c r="M534" s="3192"/>
      <c r="N534" s="3192"/>
      <c r="O534" s="3222"/>
      <c r="P534" s="3238"/>
      <c r="Q534" s="3268"/>
      <c r="R534" s="3235">
        <v>39</v>
      </c>
    </row>
    <row r="535" spans="1:18">
      <c r="A535" s="3235">
        <v>40</v>
      </c>
      <c r="B535" s="3192" t="s">
        <v>5902</v>
      </c>
      <c r="C535" s="3222"/>
      <c r="D535" s="3192" t="s">
        <v>5617</v>
      </c>
      <c r="E535" s="3222"/>
      <c r="F535" s="3298">
        <v>34.5</v>
      </c>
      <c r="G535" s="3299">
        <v>4.8</v>
      </c>
      <c r="H535" s="3289"/>
      <c r="I535" s="3192"/>
      <c r="J535" s="3323">
        <v>1</v>
      </c>
      <c r="K535" s="3245">
        <v>1</v>
      </c>
      <c r="L535" s="3245"/>
      <c r="M535" s="3192"/>
      <c r="N535" s="3192"/>
      <c r="O535" s="3222"/>
      <c r="P535" s="3238"/>
      <c r="Q535" s="3268"/>
      <c r="R535" s="3235">
        <v>40</v>
      </c>
    </row>
    <row r="536" spans="1:18">
      <c r="A536" s="3235">
        <v>41</v>
      </c>
      <c r="B536" s="3192" t="s">
        <v>5903</v>
      </c>
      <c r="C536" s="3222"/>
      <c r="D536" s="3192" t="s">
        <v>5617</v>
      </c>
      <c r="E536" s="3222"/>
      <c r="F536" s="3298">
        <v>115</v>
      </c>
      <c r="G536" s="3299">
        <v>4.8</v>
      </c>
      <c r="H536" s="3289"/>
      <c r="I536" s="3192"/>
      <c r="J536" s="3323">
        <v>7</v>
      </c>
      <c r="K536" s="3245">
        <v>1</v>
      </c>
      <c r="L536" s="3245"/>
      <c r="M536" s="3192"/>
      <c r="N536" s="3192"/>
      <c r="O536" s="3222"/>
      <c r="P536" s="3238"/>
      <c r="Q536" s="3268"/>
      <c r="R536" s="3235">
        <v>41</v>
      </c>
    </row>
    <row r="537" spans="1:18">
      <c r="A537" s="3235">
        <v>42</v>
      </c>
      <c r="B537" s="3192" t="s">
        <v>5904</v>
      </c>
      <c r="C537" s="3222"/>
      <c r="D537" s="3192" t="s">
        <v>5617</v>
      </c>
      <c r="E537" s="3222"/>
      <c r="F537" s="3298">
        <v>34.5</v>
      </c>
      <c r="G537" s="3299">
        <v>13.8</v>
      </c>
      <c r="H537" s="3289"/>
      <c r="I537" s="3192"/>
      <c r="J537" s="3323">
        <v>5</v>
      </c>
      <c r="K537" s="3245">
        <v>1</v>
      </c>
      <c r="L537" s="3245"/>
      <c r="M537" s="3192"/>
      <c r="N537" s="3192"/>
      <c r="O537" s="3222"/>
      <c r="P537" s="3238"/>
      <c r="Q537" s="3268"/>
      <c r="R537" s="3235">
        <v>42</v>
      </c>
    </row>
    <row r="538" spans="1:18">
      <c r="A538" s="3235">
        <v>43</v>
      </c>
      <c r="B538" s="3192" t="s">
        <v>5904</v>
      </c>
      <c r="C538" s="3222"/>
      <c r="D538" s="3192" t="s">
        <v>5617</v>
      </c>
      <c r="E538" s="3222"/>
      <c r="F538" s="3298">
        <v>34.5</v>
      </c>
      <c r="G538" s="3299">
        <v>13.8</v>
      </c>
      <c r="H538" s="3289"/>
      <c r="I538" s="3192"/>
      <c r="J538" s="3323">
        <v>10</v>
      </c>
      <c r="K538" s="3245">
        <v>1</v>
      </c>
      <c r="L538" s="3245"/>
      <c r="M538" s="3192"/>
      <c r="N538" s="3192"/>
      <c r="O538" s="3222"/>
      <c r="P538" s="3238"/>
      <c r="Q538" s="3268"/>
      <c r="R538" s="3235">
        <v>43</v>
      </c>
    </row>
    <row r="539" spans="1:18">
      <c r="A539" s="3235">
        <v>44</v>
      </c>
      <c r="B539" s="3192" t="s">
        <v>5904</v>
      </c>
      <c r="C539" s="3222"/>
      <c r="D539" s="3192" t="s">
        <v>5617</v>
      </c>
      <c r="E539" s="3222"/>
      <c r="F539" s="3298">
        <v>34.5</v>
      </c>
      <c r="G539" s="3299">
        <v>4.16</v>
      </c>
      <c r="H539" s="3289"/>
      <c r="I539" s="3192"/>
      <c r="J539" s="3323">
        <v>5</v>
      </c>
      <c r="K539" s="3245">
        <v>1</v>
      </c>
      <c r="L539" s="3245"/>
      <c r="M539" s="3192"/>
      <c r="N539" s="3192"/>
      <c r="O539" s="3222"/>
      <c r="P539" s="3238"/>
      <c r="Q539" s="3268"/>
      <c r="R539" s="3235">
        <v>44</v>
      </c>
    </row>
    <row r="540" spans="1:18">
      <c r="A540" s="3235">
        <v>45</v>
      </c>
      <c r="B540" s="3192" t="s">
        <v>5904</v>
      </c>
      <c r="C540" s="3222"/>
      <c r="D540" s="3192" t="s">
        <v>5617</v>
      </c>
      <c r="E540" s="3222"/>
      <c r="F540" s="3298">
        <v>34.5</v>
      </c>
      <c r="G540" s="3299">
        <v>4.16</v>
      </c>
      <c r="H540" s="3289"/>
      <c r="I540" s="3192"/>
      <c r="J540" s="3323">
        <v>5</v>
      </c>
      <c r="K540" s="3245">
        <v>1</v>
      </c>
      <c r="L540" s="3245"/>
      <c r="M540" s="3192"/>
      <c r="N540" s="3192"/>
      <c r="O540" s="3222"/>
      <c r="P540" s="3238"/>
      <c r="Q540" s="3268"/>
      <c r="R540" s="3235">
        <v>45</v>
      </c>
    </row>
    <row r="541" spans="1:18">
      <c r="A541" s="3235">
        <v>46</v>
      </c>
      <c r="B541" s="3192" t="s">
        <v>5905</v>
      </c>
      <c r="C541" s="3222"/>
      <c r="D541" s="3192" t="s">
        <v>5615</v>
      </c>
      <c r="E541" s="3222"/>
      <c r="F541" s="3298">
        <v>115</v>
      </c>
      <c r="G541" s="3299">
        <v>34.5</v>
      </c>
      <c r="H541" s="3289"/>
      <c r="I541" s="3192"/>
      <c r="J541" s="3323">
        <v>7</v>
      </c>
      <c r="K541" s="3245">
        <v>1</v>
      </c>
      <c r="L541" s="3245"/>
      <c r="M541" s="3192"/>
      <c r="N541" s="3192"/>
      <c r="O541" s="3222"/>
      <c r="P541" s="3238"/>
      <c r="Q541" s="3268"/>
      <c r="R541" s="3235">
        <v>46</v>
      </c>
    </row>
    <row r="542" spans="1:18">
      <c r="A542" s="3235">
        <v>47</v>
      </c>
      <c r="B542" s="3192" t="s">
        <v>5905</v>
      </c>
      <c r="C542" s="3222"/>
      <c r="D542" s="3192" t="s">
        <v>5615</v>
      </c>
      <c r="E542" s="3222"/>
      <c r="F542" s="3298">
        <v>115</v>
      </c>
      <c r="G542" s="3299">
        <v>34.5</v>
      </c>
      <c r="H542" s="3289"/>
      <c r="I542" s="3192"/>
      <c r="J542" s="3323">
        <v>7</v>
      </c>
      <c r="K542" s="3245">
        <v>1</v>
      </c>
      <c r="L542" s="3245"/>
      <c r="M542" s="3192"/>
      <c r="N542" s="3192"/>
      <c r="O542" s="3222"/>
      <c r="P542" s="3238"/>
      <c r="Q542" s="3268"/>
      <c r="R542" s="3235">
        <v>47</v>
      </c>
    </row>
    <row r="543" spans="1:18">
      <c r="A543" s="3235">
        <v>48</v>
      </c>
      <c r="B543" s="3192" t="s">
        <v>5906</v>
      </c>
      <c r="C543" s="3222"/>
      <c r="D543" s="3192" t="s">
        <v>5617</v>
      </c>
      <c r="E543" s="3222"/>
      <c r="F543" s="3298">
        <v>34.5</v>
      </c>
      <c r="G543" s="3299">
        <v>4.8</v>
      </c>
      <c r="H543" s="3289"/>
      <c r="I543" s="3192"/>
      <c r="J543" s="3323">
        <v>2</v>
      </c>
      <c r="K543" s="3245">
        <v>1</v>
      </c>
      <c r="L543" s="3245"/>
      <c r="M543" s="3192"/>
      <c r="N543" s="3192"/>
      <c r="O543" s="3222"/>
      <c r="P543" s="3238"/>
      <c r="Q543" s="3268"/>
      <c r="R543" s="3235">
        <v>48</v>
      </c>
    </row>
    <row r="544" spans="1:18">
      <c r="A544" s="3235">
        <v>49</v>
      </c>
      <c r="B544" s="3192" t="s">
        <v>5907</v>
      </c>
      <c r="C544" s="3222"/>
      <c r="D544" s="3192" t="s">
        <v>5617</v>
      </c>
      <c r="E544" s="3222"/>
      <c r="F544" s="3298">
        <v>34.5</v>
      </c>
      <c r="G544" s="3299">
        <v>4.8</v>
      </c>
      <c r="H544" s="3289"/>
      <c r="I544" s="3192"/>
      <c r="J544" s="3323">
        <v>2</v>
      </c>
      <c r="K544" s="3245">
        <v>1</v>
      </c>
      <c r="L544" s="3245"/>
      <c r="M544" s="3192"/>
      <c r="N544" s="3192"/>
      <c r="O544" s="3222"/>
      <c r="P544" s="3238"/>
      <c r="Q544" s="3268"/>
      <c r="R544" s="3235">
        <v>49</v>
      </c>
    </row>
    <row r="545" spans="1:18">
      <c r="A545" s="3235">
        <v>50</v>
      </c>
      <c r="B545" s="3192" t="s">
        <v>5908</v>
      </c>
      <c r="C545" s="3222"/>
      <c r="D545" s="3192" t="s">
        <v>5617</v>
      </c>
      <c r="E545" s="3222"/>
      <c r="F545" s="3298">
        <v>23</v>
      </c>
      <c r="G545" s="3299">
        <v>4.8</v>
      </c>
      <c r="H545" s="3289"/>
      <c r="I545" s="3192"/>
      <c r="J545" s="3323">
        <v>2</v>
      </c>
      <c r="K545" s="3245">
        <v>1</v>
      </c>
      <c r="L545" s="3245"/>
      <c r="M545" s="3192"/>
      <c r="N545" s="3192"/>
      <c r="O545" s="3222"/>
      <c r="P545" s="3238"/>
      <c r="Q545" s="3268"/>
      <c r="R545" s="3235">
        <v>50</v>
      </c>
    </row>
    <row r="546" spans="1:18">
      <c r="A546" s="3235">
        <v>51</v>
      </c>
      <c r="B546" s="3192" t="s">
        <v>5909</v>
      </c>
      <c r="C546" s="3222"/>
      <c r="D546" s="3192" t="s">
        <v>5617</v>
      </c>
      <c r="E546" s="3222"/>
      <c r="F546" s="3298">
        <v>23</v>
      </c>
      <c r="G546" s="3299">
        <v>4.8</v>
      </c>
      <c r="H546" s="3289"/>
      <c r="I546" s="3192"/>
      <c r="J546" s="3323">
        <v>4</v>
      </c>
      <c r="K546" s="3245">
        <v>1</v>
      </c>
      <c r="L546" s="3245"/>
      <c r="M546" s="3192"/>
      <c r="N546" s="3192"/>
      <c r="O546" s="3222"/>
      <c r="P546" s="3238"/>
      <c r="Q546" s="3268"/>
      <c r="R546" s="3235">
        <v>51</v>
      </c>
    </row>
    <row r="547" spans="1:18">
      <c r="A547" s="3235">
        <v>52</v>
      </c>
      <c r="B547" s="3192" t="s">
        <v>5909</v>
      </c>
      <c r="C547" s="3222"/>
      <c r="D547" s="3192" t="s">
        <v>5617</v>
      </c>
      <c r="E547" s="3222"/>
      <c r="F547" s="3298">
        <v>115</v>
      </c>
      <c r="G547" s="3299">
        <v>13.8</v>
      </c>
      <c r="H547" s="3289"/>
      <c r="I547" s="3192"/>
      <c r="J547" s="3323">
        <v>10</v>
      </c>
      <c r="K547" s="3245">
        <v>1</v>
      </c>
      <c r="L547" s="3245"/>
      <c r="M547" s="3192"/>
      <c r="N547" s="3192"/>
      <c r="O547" s="3222"/>
      <c r="P547" s="3238"/>
      <c r="Q547" s="3268"/>
      <c r="R547" s="3235">
        <v>52</v>
      </c>
    </row>
    <row r="548" spans="1:18">
      <c r="A548" s="3235">
        <v>53</v>
      </c>
      <c r="B548" s="3192" t="s">
        <v>5909</v>
      </c>
      <c r="C548" s="3222"/>
      <c r="D548" s="3192" t="s">
        <v>5617</v>
      </c>
      <c r="E548" s="3222"/>
      <c r="F548" s="3298">
        <v>115</v>
      </c>
      <c r="G548" s="3299">
        <v>23</v>
      </c>
      <c r="H548" s="3289"/>
      <c r="I548" s="3192"/>
      <c r="J548" s="3323">
        <v>15</v>
      </c>
      <c r="K548" s="3245">
        <v>1</v>
      </c>
      <c r="L548" s="3245"/>
      <c r="M548" s="3192"/>
      <c r="N548" s="3192"/>
      <c r="O548" s="3222"/>
      <c r="P548" s="3238"/>
      <c r="Q548" s="3268"/>
      <c r="R548" s="3235">
        <v>53</v>
      </c>
    </row>
    <row r="549" spans="1:18">
      <c r="A549" s="3235">
        <v>54</v>
      </c>
      <c r="B549" s="3192" t="s">
        <v>5910</v>
      </c>
      <c r="C549" s="3222"/>
      <c r="D549" s="3192" t="s">
        <v>5617</v>
      </c>
      <c r="E549" s="3222"/>
      <c r="F549" s="3298">
        <v>34.5</v>
      </c>
      <c r="G549" s="3299">
        <v>13.8</v>
      </c>
      <c r="H549" s="3289"/>
      <c r="I549" s="3192"/>
      <c r="J549" s="3323">
        <v>1</v>
      </c>
      <c r="K549" s="3245">
        <v>1</v>
      </c>
      <c r="L549" s="3245"/>
      <c r="M549" s="3192"/>
      <c r="N549" s="3192"/>
      <c r="O549" s="3222"/>
      <c r="P549" s="3238"/>
      <c r="Q549" s="3268"/>
      <c r="R549" s="3235">
        <v>54</v>
      </c>
    </row>
    <row r="550" spans="1:18">
      <c r="A550" s="3235">
        <v>55</v>
      </c>
      <c r="B550" s="3192" t="s">
        <v>5910</v>
      </c>
      <c r="C550" s="3222"/>
      <c r="D550" s="3192" t="s">
        <v>5617</v>
      </c>
      <c r="E550" s="3222"/>
      <c r="F550" s="3298">
        <v>34.5</v>
      </c>
      <c r="G550" s="3299">
        <v>13.8</v>
      </c>
      <c r="H550" s="3289"/>
      <c r="I550" s="3192"/>
      <c r="J550" s="3323">
        <v>1</v>
      </c>
      <c r="K550" s="3245">
        <v>1</v>
      </c>
      <c r="L550" s="3245"/>
      <c r="M550" s="3192"/>
      <c r="N550" s="3192"/>
      <c r="O550" s="3222"/>
      <c r="P550" s="3238"/>
      <c r="Q550" s="3268"/>
      <c r="R550" s="3235">
        <v>55</v>
      </c>
    </row>
    <row r="551" spans="1:18">
      <c r="A551" s="3235">
        <v>56</v>
      </c>
      <c r="B551" s="3192" t="s">
        <v>5910</v>
      </c>
      <c r="C551" s="3222"/>
      <c r="D551" s="3192" t="s">
        <v>5617</v>
      </c>
      <c r="E551" s="3222"/>
      <c r="F551" s="3298">
        <v>34.5</v>
      </c>
      <c r="G551" s="3299">
        <v>13.8</v>
      </c>
      <c r="H551" s="3289"/>
      <c r="I551" s="3192"/>
      <c r="J551" s="3323">
        <v>1</v>
      </c>
      <c r="K551" s="3245">
        <v>1</v>
      </c>
      <c r="L551" s="3245"/>
      <c r="M551" s="3192"/>
      <c r="N551" s="3192"/>
      <c r="O551" s="3222"/>
      <c r="P551" s="3238"/>
      <c r="Q551" s="3268"/>
      <c r="R551" s="3235">
        <v>56</v>
      </c>
    </row>
    <row r="552" spans="1:18">
      <c r="A552" s="3235">
        <v>57</v>
      </c>
      <c r="B552" s="3192" t="s">
        <v>5911</v>
      </c>
      <c r="C552" s="3222"/>
      <c r="D552" s="3192" t="s">
        <v>5617</v>
      </c>
      <c r="E552" s="3222"/>
      <c r="F552" s="3298">
        <v>34.5</v>
      </c>
      <c r="G552" s="3299">
        <v>4.8</v>
      </c>
      <c r="H552" s="3289"/>
      <c r="I552" s="3192"/>
      <c r="J552" s="3323">
        <v>4</v>
      </c>
      <c r="K552" s="3245">
        <v>1</v>
      </c>
      <c r="L552" s="3245"/>
      <c r="M552" s="3192"/>
      <c r="N552" s="3192"/>
      <c r="O552" s="3222"/>
      <c r="P552" s="3238"/>
      <c r="Q552" s="3268"/>
      <c r="R552" s="3235">
        <v>57</v>
      </c>
    </row>
    <row r="553" spans="1:18">
      <c r="A553" s="3235">
        <v>58</v>
      </c>
      <c r="B553" s="3192" t="s">
        <v>5912</v>
      </c>
      <c r="C553" s="3222"/>
      <c r="D553" s="3192" t="s">
        <v>5615</v>
      </c>
      <c r="E553" s="3222"/>
      <c r="F553" s="3298">
        <v>115</v>
      </c>
      <c r="G553" s="3299">
        <v>12</v>
      </c>
      <c r="H553" s="3289"/>
      <c r="I553" s="3192"/>
      <c r="J553" s="3323">
        <v>8</v>
      </c>
      <c r="K553" s="3245">
        <v>1</v>
      </c>
      <c r="L553" s="3245"/>
      <c r="M553" s="3192"/>
      <c r="N553" s="3192"/>
      <c r="O553" s="3222"/>
      <c r="P553" s="3238"/>
      <c r="Q553" s="3268"/>
      <c r="R553" s="3235">
        <v>58</v>
      </c>
    </row>
    <row r="554" spans="1:18" ht="15.75" thickBot="1">
      <c r="A554" s="3203">
        <v>59</v>
      </c>
      <c r="B554" s="3201" t="s">
        <v>5913</v>
      </c>
      <c r="C554" s="3204"/>
      <c r="D554" s="3201" t="s">
        <v>5617</v>
      </c>
      <c r="E554" s="3204"/>
      <c r="F554" s="3301">
        <v>46</v>
      </c>
      <c r="G554" s="3302">
        <v>4.8</v>
      </c>
      <c r="H554" s="3293"/>
      <c r="I554" s="3192"/>
      <c r="J554" s="3252"/>
      <c r="K554" s="3303">
        <v>1</v>
      </c>
      <c r="L554" s="3303"/>
      <c r="M554" s="3201"/>
      <c r="N554" s="3201"/>
      <c r="O554" s="3204"/>
      <c r="P554" s="3249"/>
      <c r="Q554" s="3251"/>
      <c r="R554" s="3203">
        <v>59</v>
      </c>
    </row>
    <row r="556" spans="1:18">
      <c r="A556" s="3212" t="s">
        <v>5914</v>
      </c>
      <c r="B556" s="3223"/>
      <c r="C556" s="3223"/>
      <c r="D556" s="3223"/>
      <c r="E556" s="3223"/>
      <c r="F556" s="3223"/>
      <c r="G556" s="3223"/>
      <c r="H556" s="3223"/>
      <c r="I556" s="3192"/>
      <c r="J556" s="3212" t="s">
        <v>5915</v>
      </c>
      <c r="K556" s="3223"/>
      <c r="L556" s="3223"/>
      <c r="M556" s="3223"/>
      <c r="N556" s="3223"/>
      <c r="O556" s="3223"/>
      <c r="P556" s="3223"/>
      <c r="Q556" s="3223"/>
      <c r="R556" s="3223"/>
    </row>
    <row r="558" spans="1:18" ht="15.75" thickBot="1">
      <c r="A558" s="3113" t="s">
        <v>4700</v>
      </c>
      <c r="B558" s="3201"/>
      <c r="C558" s="3201"/>
      <c r="D558" s="3201"/>
      <c r="E558" s="3201"/>
      <c r="F558" s="3201" t="str">
        <f>'Data Sheet'!$C$40</f>
        <v>April 12, 2018</v>
      </c>
      <c r="G558" s="3201" t="str">
        <f>'Data Sheet'!$C$38</f>
        <v>December 31, 2017</v>
      </c>
      <c r="H558" s="3208"/>
      <c r="I558" s="3192"/>
      <c r="J558" s="3113" t="s">
        <v>4700</v>
      </c>
      <c r="K558" s="3201"/>
      <c r="L558" s="3201"/>
      <c r="M558" s="3201"/>
      <c r="N558" s="3201"/>
      <c r="O558" s="3201"/>
      <c r="P558" s="3201" t="str">
        <f>'Data Sheet'!$C$40</f>
        <v>April 12, 2018</v>
      </c>
      <c r="Q558" s="3201" t="str">
        <f>'Data Sheet'!$C$38</f>
        <v>December 31, 2017</v>
      </c>
      <c r="R558" s="3208"/>
    </row>
    <row r="559" spans="1:18" ht="16.5" thickBot="1">
      <c r="A559" s="3264" t="s">
        <v>3398</v>
      </c>
      <c r="B559" s="3207"/>
      <c r="C559" s="3207"/>
      <c r="D559" s="3208"/>
      <c r="E559" s="3208"/>
      <c r="F559" s="3209"/>
      <c r="G559" s="3209"/>
      <c r="H559" s="3205"/>
      <c r="I559" s="3192"/>
      <c r="J559" s="3264" t="s">
        <v>3398</v>
      </c>
      <c r="K559" s="3207"/>
      <c r="L559" s="3207"/>
      <c r="M559" s="3208"/>
      <c r="N559" s="3208"/>
      <c r="O559" s="3208"/>
      <c r="P559" s="3209"/>
      <c r="Q559" s="3209"/>
      <c r="R559" s="3205"/>
    </row>
    <row r="560" spans="1:18">
      <c r="A560" s="3221"/>
      <c r="B560" s="3192"/>
      <c r="C560" s="3222"/>
      <c r="D560" s="3234"/>
      <c r="E560" s="3195"/>
      <c r="F560" s="3223"/>
      <c r="G560" s="3223"/>
      <c r="H560" s="3193"/>
      <c r="I560" s="3192"/>
      <c r="J560" s="3221"/>
      <c r="K560" s="3222"/>
      <c r="L560" s="3222"/>
      <c r="M560" s="3223" t="s">
        <v>3184</v>
      </c>
      <c r="N560" s="3223"/>
      <c r="O560" s="3223"/>
      <c r="P560" s="3223"/>
      <c r="Q560" s="3199"/>
      <c r="R560" s="3189"/>
    </row>
    <row r="561" spans="1:18" ht="15.75" thickBot="1">
      <c r="A561" s="3227"/>
      <c r="B561" s="3234"/>
      <c r="C561" s="3195"/>
      <c r="D561" s="3234"/>
      <c r="E561" s="3195"/>
      <c r="F561" s="3208" t="s">
        <v>3185</v>
      </c>
      <c r="G561" s="3208"/>
      <c r="H561" s="3205"/>
      <c r="I561" s="3192"/>
      <c r="J561" s="3227" t="s">
        <v>3186</v>
      </c>
      <c r="K561" s="3195" t="s">
        <v>3187</v>
      </c>
      <c r="L561" s="3195" t="s">
        <v>3187</v>
      </c>
      <c r="M561" s="3208" t="s">
        <v>3188</v>
      </c>
      <c r="N561" s="3208"/>
      <c r="O561" s="3208"/>
      <c r="P561" s="3208"/>
      <c r="Q561" s="3205"/>
      <c r="R561" s="3195"/>
    </row>
    <row r="562" spans="1:18">
      <c r="A562" s="3227"/>
      <c r="B562" s="3234"/>
      <c r="C562" s="3195"/>
      <c r="D562" s="3234"/>
      <c r="E562" s="3195"/>
      <c r="F562" s="3195"/>
      <c r="G562" s="3199"/>
      <c r="H562" s="3195"/>
      <c r="I562" s="3192"/>
      <c r="J562" s="3227" t="s">
        <v>3189</v>
      </c>
      <c r="K562" s="3195" t="s">
        <v>3190</v>
      </c>
      <c r="L562" s="3195" t="s">
        <v>3191</v>
      </c>
      <c r="M562" s="3234"/>
      <c r="N562" s="3234"/>
      <c r="O562" s="3195"/>
      <c r="P562" s="3195"/>
      <c r="Q562" s="3199"/>
      <c r="R562" s="3195"/>
    </row>
    <row r="563" spans="1:18">
      <c r="A563" s="3227" t="s">
        <v>1714</v>
      </c>
      <c r="B563" s="3223" t="s">
        <v>3192</v>
      </c>
      <c r="C563" s="3199"/>
      <c r="D563" s="3223" t="s">
        <v>3193</v>
      </c>
      <c r="E563" s="3199"/>
      <c r="F563" s="3195"/>
      <c r="G563" s="3199"/>
      <c r="H563" s="3195"/>
      <c r="I563" s="3192"/>
      <c r="J563" s="3227" t="s">
        <v>3194</v>
      </c>
      <c r="K563" s="3195" t="s">
        <v>3195</v>
      </c>
      <c r="L563" s="3195" t="s">
        <v>3190</v>
      </c>
      <c r="M563" s="3223"/>
      <c r="N563" s="3223"/>
      <c r="O563" s="3199"/>
      <c r="P563" s="3195" t="s">
        <v>1772</v>
      </c>
      <c r="Q563" s="3199" t="s">
        <v>3196</v>
      </c>
      <c r="R563" s="3195" t="s">
        <v>1714</v>
      </c>
    </row>
    <row r="564" spans="1:18">
      <c r="A564" s="3227" t="s">
        <v>1717</v>
      </c>
      <c r="B564" s="3192"/>
      <c r="C564" s="3222"/>
      <c r="D564" s="3234"/>
      <c r="E564" s="3195"/>
      <c r="F564" s="3195" t="s">
        <v>1825</v>
      </c>
      <c r="G564" s="3199" t="s">
        <v>3197</v>
      </c>
      <c r="H564" s="3195" t="s">
        <v>3198</v>
      </c>
      <c r="I564" s="3192"/>
      <c r="J564" s="3227" t="s">
        <v>3199</v>
      </c>
      <c r="K564" s="3195" t="s">
        <v>4</v>
      </c>
      <c r="L564" s="3195" t="s">
        <v>3195</v>
      </c>
      <c r="M564" s="3223" t="s">
        <v>3200</v>
      </c>
      <c r="N564" s="3223"/>
      <c r="O564" s="3199"/>
      <c r="P564" s="3195" t="s">
        <v>3201</v>
      </c>
      <c r="Q564" s="3199" t="s">
        <v>3202</v>
      </c>
      <c r="R564" s="3195" t="s">
        <v>1717</v>
      </c>
    </row>
    <row r="565" spans="1:18">
      <c r="A565" s="3235"/>
      <c r="B565" s="3192"/>
      <c r="C565" s="3195"/>
      <c r="D565" s="3192"/>
      <c r="E565" s="3195"/>
      <c r="F565" s="3195"/>
      <c r="G565" s="3199"/>
      <c r="H565" s="3222"/>
      <c r="I565" s="3192"/>
      <c r="J565" s="3235"/>
      <c r="K565" s="3222"/>
      <c r="L565" s="3195"/>
      <c r="M565" s="3192"/>
      <c r="N565" s="3192"/>
      <c r="O565" s="3195"/>
      <c r="P565" s="3195"/>
      <c r="Q565" s="3195"/>
      <c r="R565" s="3222"/>
    </row>
    <row r="566" spans="1:18" ht="15.75" thickBot="1">
      <c r="A566" s="3203"/>
      <c r="B566" s="3208" t="s">
        <v>3005</v>
      </c>
      <c r="C566" s="3205"/>
      <c r="D566" s="3208" t="s">
        <v>3006</v>
      </c>
      <c r="E566" s="3205"/>
      <c r="F566" s="3202" t="s">
        <v>3007</v>
      </c>
      <c r="G566" s="3205" t="s">
        <v>3008</v>
      </c>
      <c r="H566" s="3205" t="s">
        <v>2334</v>
      </c>
      <c r="I566" s="3192"/>
      <c r="J566" s="3236" t="s">
        <v>2335</v>
      </c>
      <c r="K566" s="3236" t="s">
        <v>2336</v>
      </c>
      <c r="L566" s="3236" t="s">
        <v>2337</v>
      </c>
      <c r="M566" s="3208" t="s">
        <v>2338</v>
      </c>
      <c r="N566" s="3208"/>
      <c r="O566" s="3205"/>
      <c r="P566" s="3202" t="s">
        <v>2339</v>
      </c>
      <c r="Q566" s="3202" t="s">
        <v>2340</v>
      </c>
      <c r="R566" s="3202"/>
    </row>
    <row r="567" spans="1:18">
      <c r="A567" s="3235">
        <v>1</v>
      </c>
      <c r="B567" s="3192" t="s">
        <v>5913</v>
      </c>
      <c r="C567" s="3222"/>
      <c r="D567" s="3192" t="s">
        <v>5617</v>
      </c>
      <c r="E567" s="3199"/>
      <c r="F567" s="3296">
        <v>46</v>
      </c>
      <c r="G567" s="3297">
        <v>4.8</v>
      </c>
      <c r="H567" s="3289"/>
      <c r="I567" s="3192"/>
      <c r="J567" s="3323"/>
      <c r="K567" s="3245">
        <v>1</v>
      </c>
      <c r="L567" s="3245"/>
      <c r="M567" s="3192"/>
      <c r="N567" s="3192"/>
      <c r="O567" s="3199"/>
      <c r="P567" s="3238"/>
      <c r="Q567" s="3268"/>
      <c r="R567" s="3235">
        <v>1</v>
      </c>
    </row>
    <row r="568" spans="1:18">
      <c r="A568" s="3235">
        <v>2</v>
      </c>
      <c r="B568" s="3192" t="s">
        <v>5916</v>
      </c>
      <c r="C568" s="3222"/>
      <c r="D568" s="3192" t="s">
        <v>5617</v>
      </c>
      <c r="E568" s="3195"/>
      <c r="F568" s="3296">
        <v>34.5</v>
      </c>
      <c r="G568" s="3297">
        <v>4.8</v>
      </c>
      <c r="H568" s="3289"/>
      <c r="I568" s="3192"/>
      <c r="J568" s="3323">
        <v>4</v>
      </c>
      <c r="K568" s="3245">
        <v>1</v>
      </c>
      <c r="L568" s="3245"/>
      <c r="M568" s="3192"/>
      <c r="N568" s="3192"/>
      <c r="O568" s="3195"/>
      <c r="P568" s="3238"/>
      <c r="Q568" s="3268"/>
      <c r="R568" s="3235">
        <v>2</v>
      </c>
    </row>
    <row r="569" spans="1:18">
      <c r="A569" s="3235">
        <v>3</v>
      </c>
      <c r="B569" s="3192" t="s">
        <v>5917</v>
      </c>
      <c r="C569" s="3222"/>
      <c r="D569" s="3192" t="s">
        <v>5617</v>
      </c>
      <c r="E569" s="3195"/>
      <c r="F569" s="3296">
        <v>34.5</v>
      </c>
      <c r="G569" s="3297">
        <v>13.8</v>
      </c>
      <c r="H569" s="3289"/>
      <c r="I569" s="3192"/>
      <c r="J569" s="3323">
        <v>4</v>
      </c>
      <c r="K569" s="3245">
        <v>1</v>
      </c>
      <c r="L569" s="3245"/>
      <c r="M569" s="3192"/>
      <c r="N569" s="3192"/>
      <c r="O569" s="3195"/>
      <c r="P569" s="3238"/>
      <c r="Q569" s="3268"/>
      <c r="R569" s="3235">
        <v>3</v>
      </c>
    </row>
    <row r="570" spans="1:18">
      <c r="A570" s="3235">
        <v>4</v>
      </c>
      <c r="B570" s="3192" t="s">
        <v>5918</v>
      </c>
      <c r="C570" s="3222"/>
      <c r="D570" s="3192" t="s">
        <v>5615</v>
      </c>
      <c r="E570" s="3195"/>
      <c r="F570" s="3296">
        <v>115</v>
      </c>
      <c r="G570" s="3297">
        <v>13.8</v>
      </c>
      <c r="H570" s="3289"/>
      <c r="I570" s="3192"/>
      <c r="J570" s="3323">
        <v>15</v>
      </c>
      <c r="K570" s="3245">
        <v>1</v>
      </c>
      <c r="L570" s="3245"/>
      <c r="M570" s="3192"/>
      <c r="N570" s="3192"/>
      <c r="O570" s="3195"/>
      <c r="P570" s="3238"/>
      <c r="Q570" s="3268"/>
      <c r="R570" s="3235">
        <v>4</v>
      </c>
    </row>
    <row r="571" spans="1:18">
      <c r="A571" s="3235">
        <v>5</v>
      </c>
      <c r="B571" s="3192" t="s">
        <v>5918</v>
      </c>
      <c r="C571" s="3222"/>
      <c r="D571" s="3192" t="s">
        <v>5615</v>
      </c>
      <c r="E571" s="3195"/>
      <c r="F571" s="3296">
        <v>115</v>
      </c>
      <c r="G571" s="3297">
        <v>24</v>
      </c>
      <c r="H571" s="3289"/>
      <c r="I571" s="3192"/>
      <c r="J571" s="3323">
        <v>12</v>
      </c>
      <c r="K571" s="3245">
        <v>1</v>
      </c>
      <c r="L571" s="3245"/>
      <c r="M571" s="3192"/>
      <c r="N571" s="3192"/>
      <c r="O571" s="3195"/>
      <c r="P571" s="3238"/>
      <c r="Q571" s="3268"/>
      <c r="R571" s="3235">
        <v>5</v>
      </c>
    </row>
    <row r="572" spans="1:18">
      <c r="A572" s="3247">
        <v>6</v>
      </c>
      <c r="B572" s="3192" t="s">
        <v>5919</v>
      </c>
      <c r="C572" s="3222"/>
      <c r="D572" s="3192" t="s">
        <v>5617</v>
      </c>
      <c r="E572" s="3222"/>
      <c r="F572" s="3298">
        <v>115</v>
      </c>
      <c r="G572" s="3299">
        <v>13.8</v>
      </c>
      <c r="H572" s="3289"/>
      <c r="I572" s="3192"/>
      <c r="J572" s="3324">
        <v>15</v>
      </c>
      <c r="K572" s="3245">
        <v>1</v>
      </c>
      <c r="L572" s="3245"/>
      <c r="M572" s="3192"/>
      <c r="N572" s="3192"/>
      <c r="O572" s="3222"/>
      <c r="P572" s="3238"/>
      <c r="Q572" s="3268"/>
      <c r="R572" s="3247">
        <v>6</v>
      </c>
    </row>
    <row r="573" spans="1:18">
      <c r="A573" s="3247">
        <v>7</v>
      </c>
      <c r="B573" s="3192" t="s">
        <v>5920</v>
      </c>
      <c r="C573" s="3222"/>
      <c r="D573" s="3192" t="s">
        <v>5617</v>
      </c>
      <c r="E573" s="3222"/>
      <c r="F573" s="3298">
        <v>34.5</v>
      </c>
      <c r="G573" s="3299">
        <v>4.8</v>
      </c>
      <c r="H573" s="3289"/>
      <c r="I573" s="3192"/>
      <c r="J573" s="3324">
        <v>4</v>
      </c>
      <c r="K573" s="3245">
        <v>1</v>
      </c>
      <c r="L573" s="3245"/>
      <c r="M573" s="3192"/>
      <c r="N573" s="3192"/>
      <c r="O573" s="3222"/>
      <c r="P573" s="3238"/>
      <c r="Q573" s="3268"/>
      <c r="R573" s="3247">
        <v>7</v>
      </c>
    </row>
    <row r="574" spans="1:18">
      <c r="A574" s="3247">
        <v>8</v>
      </c>
      <c r="B574" s="3192" t="s">
        <v>5921</v>
      </c>
      <c r="C574" s="3222"/>
      <c r="D574" s="3192" t="s">
        <v>5617</v>
      </c>
      <c r="E574" s="3222"/>
      <c r="F574" s="3298">
        <v>34.4</v>
      </c>
      <c r="G574" s="3299">
        <v>13.8</v>
      </c>
      <c r="H574" s="3289"/>
      <c r="I574" s="3192"/>
      <c r="J574" s="3324">
        <v>7</v>
      </c>
      <c r="K574" s="3245">
        <v>1</v>
      </c>
      <c r="L574" s="3245"/>
      <c r="M574" s="3192"/>
      <c r="N574" s="3192"/>
      <c r="O574" s="3222"/>
      <c r="P574" s="3238"/>
      <c r="Q574" s="3268"/>
      <c r="R574" s="3247">
        <v>8</v>
      </c>
    </row>
    <row r="575" spans="1:18">
      <c r="A575" s="3247">
        <v>9</v>
      </c>
      <c r="B575" s="3192" t="s">
        <v>5922</v>
      </c>
      <c r="C575" s="3222"/>
      <c r="D575" s="3192" t="s">
        <v>5617</v>
      </c>
      <c r="E575" s="3222"/>
      <c r="F575" s="3298">
        <v>115</v>
      </c>
      <c r="G575" s="3299">
        <v>13.8</v>
      </c>
      <c r="H575" s="3289"/>
      <c r="I575" s="3192"/>
      <c r="J575" s="3324">
        <v>12</v>
      </c>
      <c r="K575" s="3245">
        <v>1</v>
      </c>
      <c r="L575" s="3245"/>
      <c r="M575" s="3192"/>
      <c r="N575" s="3192"/>
      <c r="O575" s="3222"/>
      <c r="P575" s="3238"/>
      <c r="Q575" s="3268"/>
      <c r="R575" s="3247">
        <v>9</v>
      </c>
    </row>
    <row r="576" spans="1:18">
      <c r="A576" s="3247">
        <v>10</v>
      </c>
      <c r="B576" s="3192" t="s">
        <v>5923</v>
      </c>
      <c r="C576" s="3222"/>
      <c r="D576" s="3192" t="s">
        <v>5924</v>
      </c>
      <c r="E576" s="3222"/>
      <c r="F576" s="3298">
        <v>34.5</v>
      </c>
      <c r="G576" s="3299">
        <v>4.8</v>
      </c>
      <c r="H576" s="3289"/>
      <c r="I576" s="3192"/>
      <c r="J576" s="3324">
        <v>3</v>
      </c>
      <c r="K576" s="3245">
        <v>1</v>
      </c>
      <c r="L576" s="3245"/>
      <c r="M576" s="3192"/>
      <c r="N576" s="3192"/>
      <c r="O576" s="3222"/>
      <c r="P576" s="3238"/>
      <c r="Q576" s="3268"/>
      <c r="R576" s="3247">
        <v>10</v>
      </c>
    </row>
    <row r="577" spans="1:18">
      <c r="A577" s="3247">
        <v>11</v>
      </c>
      <c r="B577" s="3192" t="s">
        <v>5923</v>
      </c>
      <c r="C577" s="3222"/>
      <c r="D577" s="3192" t="s">
        <v>5615</v>
      </c>
      <c r="E577" s="3222"/>
      <c r="F577" s="3298">
        <v>115</v>
      </c>
      <c r="G577" s="3299">
        <v>34.5</v>
      </c>
      <c r="H577" s="3289"/>
      <c r="I577" s="3192"/>
      <c r="J577" s="3324">
        <v>20</v>
      </c>
      <c r="K577" s="3245">
        <v>1</v>
      </c>
      <c r="L577" s="3245"/>
      <c r="M577" s="3192"/>
      <c r="N577" s="3192"/>
      <c r="O577" s="3222"/>
      <c r="P577" s="3238"/>
      <c r="Q577" s="3268"/>
      <c r="R577" s="3247">
        <v>11</v>
      </c>
    </row>
    <row r="578" spans="1:18">
      <c r="A578" s="3247">
        <v>12</v>
      </c>
      <c r="B578" s="3192" t="s">
        <v>5923</v>
      </c>
      <c r="C578" s="3222"/>
      <c r="D578" s="3192" t="s">
        <v>5615</v>
      </c>
      <c r="E578" s="3222"/>
      <c r="F578" s="3298">
        <v>115</v>
      </c>
      <c r="G578" s="3299">
        <v>34.5</v>
      </c>
      <c r="H578" s="3289"/>
      <c r="I578" s="3192"/>
      <c r="J578" s="3324">
        <v>20</v>
      </c>
      <c r="K578" s="3245">
        <v>1</v>
      </c>
      <c r="L578" s="3245"/>
      <c r="M578" s="3192"/>
      <c r="N578" s="3192"/>
      <c r="O578" s="3222"/>
      <c r="P578" s="3238"/>
      <c r="Q578" s="3268"/>
      <c r="R578" s="3247">
        <v>12</v>
      </c>
    </row>
    <row r="579" spans="1:18">
      <c r="A579" s="3247">
        <v>13</v>
      </c>
      <c r="B579" s="3192" t="s">
        <v>5925</v>
      </c>
      <c r="C579" s="3222"/>
      <c r="D579" s="3192" t="s">
        <v>5617</v>
      </c>
      <c r="E579" s="3222"/>
      <c r="F579" s="3298">
        <v>115</v>
      </c>
      <c r="G579" s="3299">
        <v>4.8</v>
      </c>
      <c r="H579" s="3289"/>
      <c r="I579" s="3192"/>
      <c r="J579" s="3324">
        <v>3</v>
      </c>
      <c r="K579" s="3245">
        <v>1</v>
      </c>
      <c r="L579" s="3245"/>
      <c r="M579" s="3192"/>
      <c r="N579" s="3192"/>
      <c r="O579" s="3222"/>
      <c r="P579" s="3238"/>
      <c r="Q579" s="3268"/>
      <c r="R579" s="3247">
        <v>13</v>
      </c>
    </row>
    <row r="580" spans="1:18">
      <c r="A580" s="3247">
        <v>14</v>
      </c>
      <c r="B580" s="3192" t="s">
        <v>5925</v>
      </c>
      <c r="C580" s="3222"/>
      <c r="D580" s="3192" t="s">
        <v>5617</v>
      </c>
      <c r="E580" s="3222"/>
      <c r="F580" s="3298">
        <v>115</v>
      </c>
      <c r="G580" s="3299">
        <v>4.8</v>
      </c>
      <c r="H580" s="3289"/>
      <c r="I580" s="3192"/>
      <c r="J580" s="3324">
        <v>3</v>
      </c>
      <c r="K580" s="3245">
        <v>1</v>
      </c>
      <c r="L580" s="3245"/>
      <c r="M580" s="3192"/>
      <c r="N580" s="3192"/>
      <c r="O580" s="3222"/>
      <c r="P580" s="3238"/>
      <c r="Q580" s="3268"/>
      <c r="R580" s="3247">
        <v>14</v>
      </c>
    </row>
    <row r="581" spans="1:18">
      <c r="A581" s="3247">
        <v>15</v>
      </c>
      <c r="B581" s="3192" t="s">
        <v>5925</v>
      </c>
      <c r="C581" s="3222"/>
      <c r="D581" s="3192" t="s">
        <v>5617</v>
      </c>
      <c r="E581" s="3222"/>
      <c r="F581" s="3298">
        <v>115</v>
      </c>
      <c r="G581" s="3299">
        <v>4.8</v>
      </c>
      <c r="H581" s="3289"/>
      <c r="I581" s="3192"/>
      <c r="J581" s="3324">
        <v>3</v>
      </c>
      <c r="K581" s="3245">
        <v>1</v>
      </c>
      <c r="L581" s="3245"/>
      <c r="M581" s="3192"/>
      <c r="N581" s="3192"/>
      <c r="O581" s="3222"/>
      <c r="P581" s="3238"/>
      <c r="Q581" s="3268"/>
      <c r="R581" s="3247">
        <v>15</v>
      </c>
    </row>
    <row r="582" spans="1:18">
      <c r="A582" s="3247">
        <v>16</v>
      </c>
      <c r="B582" s="3192" t="s">
        <v>5925</v>
      </c>
      <c r="C582" s="3222"/>
      <c r="D582" s="3192" t="s">
        <v>5617</v>
      </c>
      <c r="E582" s="3222"/>
      <c r="F582" s="3298">
        <v>115</v>
      </c>
      <c r="G582" s="3299">
        <v>4.8</v>
      </c>
      <c r="H582" s="3289"/>
      <c r="I582" s="3192"/>
      <c r="J582" s="3324">
        <v>3</v>
      </c>
      <c r="K582" s="3245"/>
      <c r="L582" s="3245">
        <v>1</v>
      </c>
      <c r="M582" s="3192"/>
      <c r="N582" s="3192"/>
      <c r="O582" s="3222"/>
      <c r="P582" s="3238"/>
      <c r="Q582" s="3268"/>
      <c r="R582" s="3247">
        <v>16</v>
      </c>
    </row>
    <row r="583" spans="1:18">
      <c r="A583" s="3235">
        <v>17</v>
      </c>
      <c r="B583" s="3192" t="s">
        <v>5926</v>
      </c>
      <c r="C583" s="3222"/>
      <c r="D583" s="3192" t="s">
        <v>5615</v>
      </c>
      <c r="E583" s="3222"/>
      <c r="F583" s="3298">
        <v>115</v>
      </c>
      <c r="G583" s="3299">
        <v>34.5</v>
      </c>
      <c r="H583" s="3289"/>
      <c r="I583" s="3192"/>
      <c r="J583" s="3323">
        <v>18</v>
      </c>
      <c r="K583" s="3245">
        <v>1</v>
      </c>
      <c r="L583" s="3245"/>
      <c r="M583" s="3192"/>
      <c r="N583" s="3192"/>
      <c r="O583" s="3222"/>
      <c r="P583" s="3238"/>
      <c r="Q583" s="3268"/>
      <c r="R583" s="3235">
        <v>17</v>
      </c>
    </row>
    <row r="584" spans="1:18">
      <c r="A584" s="3235">
        <v>18</v>
      </c>
      <c r="B584" s="3192" t="s">
        <v>5926</v>
      </c>
      <c r="C584" s="3222"/>
      <c r="D584" s="3192" t="s">
        <v>5615</v>
      </c>
      <c r="E584" s="3222"/>
      <c r="F584" s="3298">
        <v>115</v>
      </c>
      <c r="G584" s="3299">
        <v>34.5</v>
      </c>
      <c r="H584" s="3289"/>
      <c r="I584" s="3192"/>
      <c r="J584" s="3323">
        <v>18</v>
      </c>
      <c r="K584" s="3245"/>
      <c r="L584" s="3245">
        <v>1</v>
      </c>
      <c r="M584" s="3192"/>
      <c r="N584" s="3192"/>
      <c r="O584" s="3222"/>
      <c r="P584" s="3238"/>
      <c r="Q584" s="3268"/>
      <c r="R584" s="3235">
        <v>18</v>
      </c>
    </row>
    <row r="585" spans="1:18">
      <c r="A585" s="3235">
        <v>19</v>
      </c>
      <c r="B585" s="3192" t="s">
        <v>5927</v>
      </c>
      <c r="C585" s="3222"/>
      <c r="D585" s="3192" t="s">
        <v>5615</v>
      </c>
      <c r="E585" s="3222"/>
      <c r="F585" s="3298">
        <v>115</v>
      </c>
      <c r="G585" s="3299">
        <v>34.5</v>
      </c>
      <c r="H585" s="3289"/>
      <c r="I585" s="3192"/>
      <c r="J585" s="3323">
        <v>10</v>
      </c>
      <c r="K585" s="3245">
        <v>1</v>
      </c>
      <c r="L585" s="3245"/>
      <c r="M585" s="3192"/>
      <c r="N585" s="3192"/>
      <c r="O585" s="3222"/>
      <c r="P585" s="3238"/>
      <c r="Q585" s="3268"/>
      <c r="R585" s="3235">
        <v>19</v>
      </c>
    </row>
    <row r="586" spans="1:18">
      <c r="A586" s="3235">
        <v>20</v>
      </c>
      <c r="B586" s="3192" t="s">
        <v>5927</v>
      </c>
      <c r="C586" s="3222"/>
      <c r="D586" s="3192" t="s">
        <v>5615</v>
      </c>
      <c r="E586" s="3222"/>
      <c r="F586" s="3298">
        <v>115</v>
      </c>
      <c r="G586" s="3299">
        <v>13.8</v>
      </c>
      <c r="H586" s="3289"/>
      <c r="I586" s="3192"/>
      <c r="J586" s="3323">
        <v>45</v>
      </c>
      <c r="K586" s="3245">
        <v>1</v>
      </c>
      <c r="L586" s="3245"/>
      <c r="M586" s="3192"/>
      <c r="N586" s="3192"/>
      <c r="O586" s="3222"/>
      <c r="P586" s="3238"/>
      <c r="Q586" s="3268"/>
      <c r="R586" s="3235">
        <v>20</v>
      </c>
    </row>
    <row r="587" spans="1:18">
      <c r="A587" s="3235">
        <v>21</v>
      </c>
      <c r="B587" s="3192" t="s">
        <v>5927</v>
      </c>
      <c r="C587" s="3222"/>
      <c r="D587" s="3192" t="s">
        <v>5615</v>
      </c>
      <c r="E587" s="3222"/>
      <c r="F587" s="3298">
        <v>115</v>
      </c>
      <c r="G587" s="3299">
        <v>34.5</v>
      </c>
      <c r="H587" s="3289"/>
      <c r="I587" s="3192"/>
      <c r="J587" s="3323">
        <v>7</v>
      </c>
      <c r="K587" s="3245">
        <v>1</v>
      </c>
      <c r="L587" s="3245"/>
      <c r="M587" s="3192"/>
      <c r="N587" s="3192"/>
      <c r="O587" s="3222"/>
      <c r="P587" s="3238"/>
      <c r="Q587" s="3268"/>
      <c r="R587" s="3235">
        <v>21</v>
      </c>
    </row>
    <row r="588" spans="1:18">
      <c r="A588" s="3235">
        <v>22</v>
      </c>
      <c r="B588" s="3192" t="s">
        <v>5928</v>
      </c>
      <c r="C588" s="3222"/>
      <c r="D588" s="3192" t="s">
        <v>5617</v>
      </c>
      <c r="E588" s="3222"/>
      <c r="F588" s="3298">
        <v>115</v>
      </c>
      <c r="G588" s="3299">
        <v>13.8</v>
      </c>
      <c r="H588" s="3289"/>
      <c r="I588" s="3192"/>
      <c r="J588" s="3323">
        <v>15</v>
      </c>
      <c r="K588" s="3245">
        <v>1</v>
      </c>
      <c r="L588" s="3245"/>
      <c r="M588" s="3192"/>
      <c r="N588" s="3192"/>
      <c r="O588" s="3222"/>
      <c r="P588" s="3238"/>
      <c r="Q588" s="3268"/>
      <c r="R588" s="3235">
        <v>22</v>
      </c>
    </row>
    <row r="589" spans="1:18">
      <c r="A589" s="3235">
        <v>23</v>
      </c>
      <c r="B589" s="3192" t="s">
        <v>5929</v>
      </c>
      <c r="C589" s="3222"/>
      <c r="D589" s="3192" t="s">
        <v>5617</v>
      </c>
      <c r="E589" s="3222"/>
      <c r="F589" s="3298">
        <v>34.5</v>
      </c>
      <c r="G589" s="3299">
        <v>4.8</v>
      </c>
      <c r="H589" s="3289"/>
      <c r="I589" s="3192"/>
      <c r="J589" s="3323">
        <v>4</v>
      </c>
      <c r="K589" s="3245">
        <v>1</v>
      </c>
      <c r="L589" s="3245"/>
      <c r="M589" s="3192"/>
      <c r="N589" s="3192"/>
      <c r="O589" s="3222"/>
      <c r="P589" s="3238"/>
      <c r="Q589" s="3268"/>
      <c r="R589" s="3235">
        <v>23</v>
      </c>
    </row>
    <row r="590" spans="1:18">
      <c r="A590" s="3235">
        <v>24</v>
      </c>
      <c r="B590" s="3192" t="s">
        <v>5930</v>
      </c>
      <c r="C590" s="3222"/>
      <c r="D590" s="3192" t="s">
        <v>5615</v>
      </c>
      <c r="E590" s="3222"/>
      <c r="F590" s="3298">
        <v>115</v>
      </c>
      <c r="G590" s="3299">
        <v>13.8</v>
      </c>
      <c r="H590" s="3289"/>
      <c r="I590" s="3192"/>
      <c r="J590" s="3323">
        <v>15</v>
      </c>
      <c r="K590" s="3245">
        <v>1</v>
      </c>
      <c r="L590" s="3245"/>
      <c r="M590" s="3192"/>
      <c r="N590" s="3192"/>
      <c r="O590" s="3222"/>
      <c r="P590" s="3238"/>
      <c r="Q590" s="3268"/>
      <c r="R590" s="3235">
        <v>24</v>
      </c>
    </row>
    <row r="591" spans="1:18">
      <c r="A591" s="3235">
        <v>25</v>
      </c>
      <c r="B591" s="3192" t="s">
        <v>5930</v>
      </c>
      <c r="C591" s="3222"/>
      <c r="D591" s="3192" t="s">
        <v>5615</v>
      </c>
      <c r="E591" s="3222"/>
      <c r="F591" s="3298">
        <v>115</v>
      </c>
      <c r="G591" s="3299">
        <v>34.4</v>
      </c>
      <c r="H591" s="3289"/>
      <c r="I591" s="3192"/>
      <c r="J591" s="3323">
        <v>30</v>
      </c>
      <c r="K591" s="3245">
        <v>1</v>
      </c>
      <c r="L591" s="3245"/>
      <c r="M591" s="3192"/>
      <c r="N591" s="3192"/>
      <c r="O591" s="3222"/>
      <c r="P591" s="3238"/>
      <c r="Q591" s="3268"/>
      <c r="R591" s="3235">
        <v>25</v>
      </c>
    </row>
    <row r="592" spans="1:18">
      <c r="A592" s="3235">
        <v>26</v>
      </c>
      <c r="B592" s="3192" t="s">
        <v>5931</v>
      </c>
      <c r="C592" s="3222"/>
      <c r="D592" s="3192" t="s">
        <v>5617</v>
      </c>
      <c r="E592" s="3222"/>
      <c r="F592" s="3298">
        <v>69</v>
      </c>
      <c r="G592" s="3299">
        <v>4.16</v>
      </c>
      <c r="H592" s="3289"/>
      <c r="I592" s="3192"/>
      <c r="J592" s="3323">
        <v>5</v>
      </c>
      <c r="K592" s="3245">
        <v>1</v>
      </c>
      <c r="L592" s="3245"/>
      <c r="M592" s="3192"/>
      <c r="N592" s="3192"/>
      <c r="O592" s="3222"/>
      <c r="P592" s="3238"/>
      <c r="Q592" s="3268"/>
      <c r="R592" s="3235">
        <v>26</v>
      </c>
    </row>
    <row r="593" spans="1:18">
      <c r="A593" s="3235">
        <v>27</v>
      </c>
      <c r="B593" s="3192" t="s">
        <v>5931</v>
      </c>
      <c r="C593" s="3222"/>
      <c r="D593" s="3192" t="s">
        <v>5617</v>
      </c>
      <c r="E593" s="3222"/>
      <c r="F593" s="3298">
        <v>69</v>
      </c>
      <c r="G593" s="3299">
        <v>4.16</v>
      </c>
      <c r="H593" s="3289"/>
      <c r="I593" s="3192"/>
      <c r="J593" s="3323">
        <v>5</v>
      </c>
      <c r="K593" s="3245">
        <v>1</v>
      </c>
      <c r="L593" s="3245"/>
      <c r="M593" s="3192"/>
      <c r="N593" s="3192"/>
      <c r="O593" s="3222"/>
      <c r="P593" s="3238"/>
      <c r="Q593" s="3268"/>
      <c r="R593" s="3235">
        <v>27</v>
      </c>
    </row>
    <row r="594" spans="1:18">
      <c r="A594" s="3235">
        <v>28</v>
      </c>
      <c r="B594" s="3192" t="s">
        <v>5932</v>
      </c>
      <c r="C594" s="3222"/>
      <c r="D594" s="3192" t="s">
        <v>5615</v>
      </c>
      <c r="E594" s="3222"/>
      <c r="F594" s="3298">
        <v>115</v>
      </c>
      <c r="G594" s="3299">
        <v>69</v>
      </c>
      <c r="H594" s="3289"/>
      <c r="I594" s="3192"/>
      <c r="J594" s="3323">
        <v>30</v>
      </c>
      <c r="K594" s="3245">
        <v>1</v>
      </c>
      <c r="L594" s="3245"/>
      <c r="M594" s="3192"/>
      <c r="N594" s="3192"/>
      <c r="O594" s="3222"/>
      <c r="P594" s="3238"/>
      <c r="Q594" s="3268"/>
      <c r="R594" s="3235">
        <v>28</v>
      </c>
    </row>
    <row r="595" spans="1:18">
      <c r="A595" s="3235">
        <v>29</v>
      </c>
      <c r="B595" s="3192" t="s">
        <v>5932</v>
      </c>
      <c r="C595" s="3222"/>
      <c r="D595" s="3192" t="s">
        <v>5615</v>
      </c>
      <c r="E595" s="3222"/>
      <c r="F595" s="3298">
        <v>115</v>
      </c>
      <c r="G595" s="3299">
        <v>69</v>
      </c>
      <c r="H595" s="3289"/>
      <c r="I595" s="3192"/>
      <c r="J595" s="3323">
        <v>50</v>
      </c>
      <c r="K595" s="3245">
        <v>1</v>
      </c>
      <c r="L595" s="3245"/>
      <c r="M595" s="3192"/>
      <c r="N595" s="3192"/>
      <c r="O595" s="3222"/>
      <c r="P595" s="3238"/>
      <c r="Q595" s="3268"/>
      <c r="R595" s="3235">
        <v>29</v>
      </c>
    </row>
    <row r="596" spans="1:18">
      <c r="A596" s="3235">
        <v>30</v>
      </c>
      <c r="B596" s="3192" t="s">
        <v>5933</v>
      </c>
      <c r="C596" s="3222"/>
      <c r="D596" s="3192" t="s">
        <v>5617</v>
      </c>
      <c r="E596" s="3222"/>
      <c r="F596" s="3298">
        <v>69</v>
      </c>
      <c r="G596" s="3299">
        <v>13.8</v>
      </c>
      <c r="H596" s="3289"/>
      <c r="I596" s="3192"/>
      <c r="J596" s="3323">
        <v>7</v>
      </c>
      <c r="K596" s="3245">
        <v>1</v>
      </c>
      <c r="L596" s="3245"/>
      <c r="M596" s="3192"/>
      <c r="N596" s="3192"/>
      <c r="O596" s="3222"/>
      <c r="P596" s="3238"/>
      <c r="Q596" s="3268"/>
      <c r="R596" s="3235">
        <v>30</v>
      </c>
    </row>
    <row r="597" spans="1:18">
      <c r="A597" s="3235">
        <v>31</v>
      </c>
      <c r="B597" s="3192" t="s">
        <v>5934</v>
      </c>
      <c r="C597" s="3222"/>
      <c r="D597" s="3192" t="s">
        <v>5617</v>
      </c>
      <c r="E597" s="3222"/>
      <c r="F597" s="3298">
        <v>115</v>
      </c>
      <c r="G597" s="3299">
        <v>13.8</v>
      </c>
      <c r="H597" s="3289"/>
      <c r="I597" s="3192"/>
      <c r="J597" s="3323">
        <v>12</v>
      </c>
      <c r="K597" s="3245">
        <v>1</v>
      </c>
      <c r="L597" s="3245"/>
      <c r="M597" s="3192"/>
      <c r="N597" s="3192"/>
      <c r="O597" s="3222"/>
      <c r="P597" s="3238"/>
      <c r="Q597" s="3268"/>
      <c r="R597" s="3235">
        <v>31</v>
      </c>
    </row>
    <row r="598" spans="1:18">
      <c r="A598" s="3235">
        <v>32</v>
      </c>
      <c r="B598" s="3192" t="s">
        <v>5935</v>
      </c>
      <c r="C598" s="3222"/>
      <c r="D598" s="3192" t="s">
        <v>5617</v>
      </c>
      <c r="E598" s="3222"/>
      <c r="F598" s="3298">
        <v>34.5</v>
      </c>
      <c r="G598" s="3299">
        <v>4.16</v>
      </c>
      <c r="H598" s="3289"/>
      <c r="I598" s="3192"/>
      <c r="J598" s="3323">
        <v>4</v>
      </c>
      <c r="K598" s="3245">
        <v>1</v>
      </c>
      <c r="L598" s="3245"/>
      <c r="M598" s="3192"/>
      <c r="N598" s="3192"/>
      <c r="O598" s="3222"/>
      <c r="P598" s="3238"/>
      <c r="Q598" s="3268"/>
      <c r="R598" s="3235">
        <v>32</v>
      </c>
    </row>
    <row r="599" spans="1:18">
      <c r="A599" s="3235">
        <v>33</v>
      </c>
      <c r="B599" s="3192" t="s">
        <v>5935</v>
      </c>
      <c r="C599" s="3222"/>
      <c r="D599" s="3192" t="s">
        <v>5617</v>
      </c>
      <c r="E599" s="3222"/>
      <c r="F599" s="3298">
        <v>34.5</v>
      </c>
      <c r="G599" s="3299">
        <v>4.16</v>
      </c>
      <c r="H599" s="3289"/>
      <c r="I599" s="3192"/>
      <c r="J599" s="3323">
        <v>4</v>
      </c>
      <c r="K599" s="3245">
        <v>1</v>
      </c>
      <c r="L599" s="3245"/>
      <c r="M599" s="3192"/>
      <c r="N599" s="3192"/>
      <c r="O599" s="3222"/>
      <c r="P599" s="3238"/>
      <c r="Q599" s="3268"/>
      <c r="R599" s="3235">
        <v>33</v>
      </c>
    </row>
    <row r="600" spans="1:18">
      <c r="A600" s="3235">
        <v>34</v>
      </c>
      <c r="B600" s="3192" t="s">
        <v>5936</v>
      </c>
      <c r="C600" s="3222"/>
      <c r="D600" s="3192" t="s">
        <v>5617</v>
      </c>
      <c r="E600" s="3222"/>
      <c r="F600" s="3298">
        <v>34.5</v>
      </c>
      <c r="G600" s="3299">
        <v>13.8</v>
      </c>
      <c r="H600" s="3289"/>
      <c r="I600" s="3192"/>
      <c r="J600" s="3323">
        <v>10</v>
      </c>
      <c r="K600" s="3245">
        <v>1</v>
      </c>
      <c r="L600" s="3245"/>
      <c r="M600" s="3192"/>
      <c r="N600" s="3192"/>
      <c r="O600" s="3222"/>
      <c r="P600" s="3238"/>
      <c r="Q600" s="3268"/>
      <c r="R600" s="3235">
        <v>34</v>
      </c>
    </row>
    <row r="601" spans="1:18">
      <c r="A601" s="3235">
        <v>35</v>
      </c>
      <c r="B601" s="3192" t="s">
        <v>5937</v>
      </c>
      <c r="C601" s="3222"/>
      <c r="D601" s="3192" t="s">
        <v>5617</v>
      </c>
      <c r="E601" s="3222"/>
      <c r="F601" s="3298">
        <v>34.5</v>
      </c>
      <c r="G601" s="3299">
        <v>4.8</v>
      </c>
      <c r="H601" s="3289"/>
      <c r="I601" s="3192"/>
      <c r="J601" s="3323">
        <v>3</v>
      </c>
      <c r="K601" s="3245">
        <v>1</v>
      </c>
      <c r="L601" s="3245"/>
      <c r="M601" s="3192"/>
      <c r="N601" s="3192"/>
      <c r="O601" s="3222"/>
      <c r="P601" s="3238"/>
      <c r="Q601" s="3268"/>
      <c r="R601" s="3235">
        <v>35</v>
      </c>
    </row>
    <row r="602" spans="1:18">
      <c r="A602" s="3235">
        <v>37</v>
      </c>
      <c r="B602" s="3192" t="s">
        <v>5938</v>
      </c>
      <c r="C602" s="3222"/>
      <c r="D602" s="3192" t="s">
        <v>5617</v>
      </c>
      <c r="E602" s="3222"/>
      <c r="F602" s="3298">
        <v>34.5</v>
      </c>
      <c r="G602" s="3299">
        <v>4.8</v>
      </c>
      <c r="H602" s="3289"/>
      <c r="I602" s="3192"/>
      <c r="J602" s="3323">
        <v>1</v>
      </c>
      <c r="K602" s="3245">
        <v>1</v>
      </c>
      <c r="L602" s="3245"/>
      <c r="M602" s="3192"/>
      <c r="N602" s="3192"/>
      <c r="O602" s="3222"/>
      <c r="P602" s="3238"/>
      <c r="Q602" s="3268"/>
      <c r="R602" s="3235">
        <v>37</v>
      </c>
    </row>
    <row r="603" spans="1:18">
      <c r="A603" s="3235">
        <v>38</v>
      </c>
      <c r="B603" s="3192" t="s">
        <v>5938</v>
      </c>
      <c r="C603" s="3222"/>
      <c r="D603" s="3192" t="s">
        <v>5617</v>
      </c>
      <c r="E603" s="3222"/>
      <c r="F603" s="3298">
        <v>34.5</v>
      </c>
      <c r="G603" s="3299">
        <v>4.8</v>
      </c>
      <c r="H603" s="3289"/>
      <c r="I603" s="3192"/>
      <c r="J603" s="3323">
        <v>1</v>
      </c>
      <c r="K603" s="3245">
        <v>1</v>
      </c>
      <c r="L603" s="3245"/>
      <c r="M603" s="3192"/>
      <c r="N603" s="3192"/>
      <c r="O603" s="3222"/>
      <c r="P603" s="3238"/>
      <c r="Q603" s="3268"/>
      <c r="R603" s="3235">
        <v>38</v>
      </c>
    </row>
    <row r="604" spans="1:18">
      <c r="A604" s="3235">
        <v>39</v>
      </c>
      <c r="B604" s="3192" t="s">
        <v>5938</v>
      </c>
      <c r="C604" s="3222"/>
      <c r="D604" s="3192" t="s">
        <v>5617</v>
      </c>
      <c r="E604" s="3222"/>
      <c r="F604" s="3298">
        <v>34.5</v>
      </c>
      <c r="G604" s="3299">
        <v>4.8</v>
      </c>
      <c r="H604" s="3289"/>
      <c r="I604" s="3192"/>
      <c r="J604" s="3323">
        <v>1</v>
      </c>
      <c r="K604" s="3245">
        <v>1</v>
      </c>
      <c r="L604" s="3245"/>
      <c r="M604" s="3192"/>
      <c r="N604" s="3192"/>
      <c r="O604" s="3222"/>
      <c r="P604" s="3238"/>
      <c r="Q604" s="3268"/>
      <c r="R604" s="3235">
        <v>39</v>
      </c>
    </row>
    <row r="605" spans="1:18">
      <c r="A605" s="3235">
        <v>40</v>
      </c>
      <c r="B605" s="3192" t="s">
        <v>5939</v>
      </c>
      <c r="C605" s="3222"/>
      <c r="D605" s="3192" t="s">
        <v>5617</v>
      </c>
      <c r="E605" s="3222"/>
      <c r="F605" s="3298">
        <v>34.5</v>
      </c>
      <c r="G605" s="3299">
        <v>0.48</v>
      </c>
      <c r="H605" s="3289"/>
      <c r="I605" s="3192"/>
      <c r="J605" s="3323"/>
      <c r="K605" s="3245">
        <v>1</v>
      </c>
      <c r="L605" s="3245"/>
      <c r="M605" s="3192"/>
      <c r="N605" s="3192"/>
      <c r="O605" s="3222"/>
      <c r="P605" s="3238"/>
      <c r="Q605" s="3268"/>
      <c r="R605" s="3235">
        <v>40</v>
      </c>
    </row>
    <row r="606" spans="1:18">
      <c r="A606" s="3235">
        <v>41</v>
      </c>
      <c r="B606" s="3192" t="s">
        <v>5939</v>
      </c>
      <c r="C606" s="3222"/>
      <c r="D606" s="3192" t="s">
        <v>5617</v>
      </c>
      <c r="E606" s="3222"/>
      <c r="F606" s="3298">
        <v>34.5</v>
      </c>
      <c r="G606" s="3299">
        <v>0.48</v>
      </c>
      <c r="H606" s="3289"/>
      <c r="I606" s="3192"/>
      <c r="J606" s="3323"/>
      <c r="K606" s="3245">
        <v>1</v>
      </c>
      <c r="L606" s="3245"/>
      <c r="M606" s="3192"/>
      <c r="N606" s="3192"/>
      <c r="O606" s="3222"/>
      <c r="P606" s="3238"/>
      <c r="Q606" s="3268"/>
      <c r="R606" s="3235">
        <v>41</v>
      </c>
    </row>
    <row r="607" spans="1:18">
      <c r="A607" s="3235">
        <v>42</v>
      </c>
      <c r="B607" s="3192" t="s">
        <v>5939</v>
      </c>
      <c r="C607" s="3222"/>
      <c r="D607" s="3192" t="s">
        <v>5617</v>
      </c>
      <c r="E607" s="3222"/>
      <c r="F607" s="3298">
        <v>34.5</v>
      </c>
      <c r="G607" s="3299">
        <v>0.48</v>
      </c>
      <c r="H607" s="3289"/>
      <c r="I607" s="3192"/>
      <c r="J607" s="3323"/>
      <c r="K607" s="3245">
        <v>1</v>
      </c>
      <c r="L607" s="3245"/>
      <c r="M607" s="3192"/>
      <c r="N607" s="3192"/>
      <c r="O607" s="3222"/>
      <c r="P607" s="3238"/>
      <c r="Q607" s="3268"/>
      <c r="R607" s="3235">
        <v>42</v>
      </c>
    </row>
    <row r="608" spans="1:18">
      <c r="A608" s="3235">
        <v>43</v>
      </c>
      <c r="B608" s="3192" t="s">
        <v>5940</v>
      </c>
      <c r="C608" s="3222"/>
      <c r="D608" s="3192" t="s">
        <v>5615</v>
      </c>
      <c r="E608" s="3222"/>
      <c r="F608" s="3298">
        <v>115</v>
      </c>
      <c r="G608" s="3299">
        <v>23</v>
      </c>
      <c r="H608" s="3289"/>
      <c r="I608" s="3192"/>
      <c r="J608" s="3323">
        <v>15</v>
      </c>
      <c r="K608" s="3245">
        <v>1</v>
      </c>
      <c r="L608" s="3245"/>
      <c r="M608" s="3192"/>
      <c r="N608" s="3192"/>
      <c r="O608" s="3222"/>
      <c r="P608" s="3238"/>
      <c r="Q608" s="3268"/>
      <c r="R608" s="3235">
        <v>43</v>
      </c>
    </row>
    <row r="609" spans="1:18">
      <c r="A609" s="3235">
        <v>44</v>
      </c>
      <c r="B609" s="3192" t="s">
        <v>5940</v>
      </c>
      <c r="C609" s="3222"/>
      <c r="D609" s="3192" t="s">
        <v>5615</v>
      </c>
      <c r="E609" s="3222"/>
      <c r="F609" s="3298">
        <v>115</v>
      </c>
      <c r="G609" s="3299">
        <v>23</v>
      </c>
      <c r="H609" s="3289"/>
      <c r="I609" s="3192"/>
      <c r="J609" s="3323">
        <v>12</v>
      </c>
      <c r="K609" s="3245">
        <v>1</v>
      </c>
      <c r="L609" s="3245"/>
      <c r="M609" s="3192"/>
      <c r="N609" s="3192"/>
      <c r="O609" s="3222"/>
      <c r="P609" s="3238"/>
      <c r="Q609" s="3268"/>
      <c r="R609" s="3235">
        <v>44</v>
      </c>
    </row>
    <row r="610" spans="1:18">
      <c r="A610" s="3235">
        <v>45</v>
      </c>
      <c r="B610" s="3192" t="s">
        <v>5941</v>
      </c>
      <c r="C610" s="3222"/>
      <c r="D610" s="3192" t="s">
        <v>5617</v>
      </c>
      <c r="E610" s="3222"/>
      <c r="F610" s="3298">
        <v>115</v>
      </c>
      <c r="G610" s="3299">
        <v>13.8</v>
      </c>
      <c r="H610" s="3289"/>
      <c r="I610" s="3192"/>
      <c r="J610" s="3323">
        <v>12</v>
      </c>
      <c r="K610" s="3245">
        <v>1</v>
      </c>
      <c r="L610" s="3245"/>
      <c r="M610" s="3192"/>
      <c r="N610" s="3192"/>
      <c r="O610" s="3222"/>
      <c r="P610" s="3238"/>
      <c r="Q610" s="3268"/>
      <c r="R610" s="3235">
        <v>45</v>
      </c>
    </row>
    <row r="611" spans="1:18">
      <c r="A611" s="3235">
        <v>46</v>
      </c>
      <c r="B611" s="3192" t="s">
        <v>5941</v>
      </c>
      <c r="C611" s="3222"/>
      <c r="D611" s="3192" t="s">
        <v>5617</v>
      </c>
      <c r="E611" s="3222"/>
      <c r="F611" s="3298">
        <v>113</v>
      </c>
      <c r="G611" s="3299">
        <v>13.8</v>
      </c>
      <c r="H611" s="3289"/>
      <c r="I611" s="3192"/>
      <c r="J611" s="3323">
        <v>15</v>
      </c>
      <c r="K611" s="3245">
        <v>1</v>
      </c>
      <c r="L611" s="3245"/>
      <c r="M611" s="3192"/>
      <c r="N611" s="3192"/>
      <c r="O611" s="3222"/>
      <c r="P611" s="3238"/>
      <c r="Q611" s="3268"/>
      <c r="R611" s="3235">
        <v>46</v>
      </c>
    </row>
    <row r="612" spans="1:18">
      <c r="A612" s="3235">
        <v>47</v>
      </c>
      <c r="B612" s="3192" t="s">
        <v>5942</v>
      </c>
      <c r="C612" s="3222"/>
      <c r="D612" s="3192" t="s">
        <v>5615</v>
      </c>
      <c r="E612" s="3222"/>
      <c r="F612" s="3298">
        <v>115</v>
      </c>
      <c r="G612" s="3299">
        <v>69</v>
      </c>
      <c r="H612" s="3289"/>
      <c r="I612" s="3192"/>
      <c r="J612" s="3323">
        <v>40</v>
      </c>
      <c r="K612" s="3245">
        <v>1</v>
      </c>
      <c r="L612" s="3245"/>
      <c r="M612" s="3192"/>
      <c r="N612" s="3192"/>
      <c r="O612" s="3222"/>
      <c r="P612" s="3238"/>
      <c r="Q612" s="3268"/>
      <c r="R612" s="3235">
        <v>47</v>
      </c>
    </row>
    <row r="613" spans="1:18">
      <c r="A613" s="3235">
        <v>48</v>
      </c>
      <c r="B613" s="3192" t="s">
        <v>5943</v>
      </c>
      <c r="C613" s="3222"/>
      <c r="D613" s="3192" t="s">
        <v>5626</v>
      </c>
      <c r="E613" s="3222"/>
      <c r="F613" s="3298">
        <v>13.2</v>
      </c>
      <c r="G613" s="3299">
        <v>4.16</v>
      </c>
      <c r="H613" s="3289"/>
      <c r="I613" s="3192"/>
      <c r="J613" s="3323">
        <v>6</v>
      </c>
      <c r="K613" s="3245">
        <v>1</v>
      </c>
      <c r="L613" s="3245"/>
      <c r="M613" s="3192"/>
      <c r="N613" s="3192"/>
      <c r="O613" s="3222"/>
      <c r="P613" s="3238"/>
      <c r="Q613" s="3268"/>
      <c r="R613" s="3235">
        <v>48</v>
      </c>
    </row>
    <row r="614" spans="1:18">
      <c r="A614" s="3235">
        <v>49</v>
      </c>
      <c r="B614" s="3192" t="s">
        <v>5943</v>
      </c>
      <c r="C614" s="3222"/>
      <c r="D614" s="3192" t="s">
        <v>5615</v>
      </c>
      <c r="E614" s="3222"/>
      <c r="F614" s="3298">
        <v>115</v>
      </c>
      <c r="G614" s="3299">
        <v>34.5</v>
      </c>
      <c r="H614" s="3289"/>
      <c r="I614" s="3192"/>
      <c r="J614" s="3323">
        <v>30</v>
      </c>
      <c r="K614" s="3245">
        <v>1</v>
      </c>
      <c r="L614" s="3245"/>
      <c r="M614" s="3192"/>
      <c r="N614" s="3192"/>
      <c r="O614" s="3222"/>
      <c r="P614" s="3238"/>
      <c r="Q614" s="3268"/>
      <c r="R614" s="3235">
        <v>49</v>
      </c>
    </row>
    <row r="615" spans="1:18">
      <c r="A615" s="3235">
        <v>50</v>
      </c>
      <c r="B615" s="3192" t="s">
        <v>5943</v>
      </c>
      <c r="C615" s="3222"/>
      <c r="D615" s="3192" t="s">
        <v>5615</v>
      </c>
      <c r="E615" s="3222"/>
      <c r="F615" s="3298">
        <v>115</v>
      </c>
      <c r="G615" s="3299">
        <v>13.8</v>
      </c>
      <c r="H615" s="3289"/>
      <c r="I615" s="3192"/>
      <c r="J615" s="3323">
        <v>15</v>
      </c>
      <c r="K615" s="3245">
        <v>1</v>
      </c>
      <c r="L615" s="3245"/>
      <c r="M615" s="3192"/>
      <c r="N615" s="3192"/>
      <c r="O615" s="3222"/>
      <c r="P615" s="3238"/>
      <c r="Q615" s="3268"/>
      <c r="R615" s="3235">
        <v>50</v>
      </c>
    </row>
    <row r="616" spans="1:18">
      <c r="A616" s="3235">
        <v>51</v>
      </c>
      <c r="B616" s="3192" t="s">
        <v>5943</v>
      </c>
      <c r="C616" s="3222"/>
      <c r="D616" s="3192" t="s">
        <v>5615</v>
      </c>
      <c r="E616" s="3222"/>
      <c r="F616" s="3298">
        <v>115</v>
      </c>
      <c r="G616" s="3299">
        <v>4.16</v>
      </c>
      <c r="H616" s="3289"/>
      <c r="I616" s="3192"/>
      <c r="J616" s="3323">
        <v>7</v>
      </c>
      <c r="K616" s="3245">
        <v>1</v>
      </c>
      <c r="L616" s="3245"/>
      <c r="M616" s="3192"/>
      <c r="N616" s="3192"/>
      <c r="O616" s="3222"/>
      <c r="P616" s="3238"/>
      <c r="Q616" s="3268"/>
      <c r="R616" s="3235">
        <v>51</v>
      </c>
    </row>
    <row r="617" spans="1:18">
      <c r="A617" s="3235">
        <v>52</v>
      </c>
      <c r="B617" s="3192" t="s">
        <v>5943</v>
      </c>
      <c r="C617" s="3222"/>
      <c r="D617" s="3192" t="s">
        <v>5615</v>
      </c>
      <c r="E617" s="3222"/>
      <c r="F617" s="3298">
        <v>115</v>
      </c>
      <c r="G617" s="3299">
        <v>13.8</v>
      </c>
      <c r="H617" s="3289"/>
      <c r="I617" s="3192"/>
      <c r="J617" s="3323">
        <v>12</v>
      </c>
      <c r="K617" s="3245">
        <v>1</v>
      </c>
      <c r="L617" s="3245"/>
      <c r="M617" s="3192"/>
      <c r="N617" s="3192"/>
      <c r="O617" s="3222"/>
      <c r="P617" s="3238"/>
      <c r="Q617" s="3268"/>
      <c r="R617" s="3235">
        <v>52</v>
      </c>
    </row>
    <row r="618" spans="1:18">
      <c r="A618" s="3235">
        <v>53</v>
      </c>
      <c r="B618" s="3192" t="s">
        <v>5943</v>
      </c>
      <c r="C618" s="3222"/>
      <c r="D618" s="3192" t="s">
        <v>5615</v>
      </c>
      <c r="E618" s="3222"/>
      <c r="F618" s="3298">
        <v>115</v>
      </c>
      <c r="G618" s="3299">
        <v>34.5</v>
      </c>
      <c r="H618" s="3289"/>
      <c r="I618" s="3192"/>
      <c r="J618" s="3323">
        <v>20</v>
      </c>
      <c r="K618" s="3245">
        <v>1</v>
      </c>
      <c r="L618" s="3245"/>
      <c r="M618" s="3192"/>
      <c r="N618" s="3192"/>
      <c r="O618" s="3222"/>
      <c r="P618" s="3238"/>
      <c r="Q618" s="3268"/>
      <c r="R618" s="3235">
        <v>53</v>
      </c>
    </row>
    <row r="619" spans="1:18">
      <c r="A619" s="3235">
        <v>54</v>
      </c>
      <c r="B619" s="3192" t="s">
        <v>5944</v>
      </c>
      <c r="C619" s="3222"/>
      <c r="D619" s="3192" t="s">
        <v>5617</v>
      </c>
      <c r="E619" s="3222"/>
      <c r="F619" s="3298">
        <v>46</v>
      </c>
      <c r="G619" s="3299">
        <v>2.4</v>
      </c>
      <c r="H619" s="3289"/>
      <c r="I619" s="3192"/>
      <c r="J619" s="3323"/>
      <c r="K619" s="3245">
        <v>1</v>
      </c>
      <c r="L619" s="3245"/>
      <c r="M619" s="3192"/>
      <c r="N619" s="3192"/>
      <c r="O619" s="3222"/>
      <c r="P619" s="3238"/>
      <c r="Q619" s="3268"/>
      <c r="R619" s="3235">
        <v>54</v>
      </c>
    </row>
    <row r="620" spans="1:18">
      <c r="A620" s="3235">
        <v>55</v>
      </c>
      <c r="B620" s="3192" t="s">
        <v>5945</v>
      </c>
      <c r="C620" s="3222"/>
      <c r="D620" s="3192" t="s">
        <v>5617</v>
      </c>
      <c r="E620" s="3222"/>
      <c r="F620" s="3298">
        <v>34.5</v>
      </c>
      <c r="G620" s="3299">
        <v>4.8</v>
      </c>
      <c r="H620" s="3289"/>
      <c r="I620" s="3192"/>
      <c r="J620" s="3323">
        <v>2</v>
      </c>
      <c r="K620" s="3245">
        <v>1</v>
      </c>
      <c r="L620" s="3245"/>
      <c r="M620" s="3192"/>
      <c r="N620" s="3192"/>
      <c r="O620" s="3222"/>
      <c r="P620" s="3238"/>
      <c r="Q620" s="3268"/>
      <c r="R620" s="3235">
        <v>55</v>
      </c>
    </row>
    <row r="621" spans="1:18">
      <c r="A621" s="3235">
        <v>56</v>
      </c>
      <c r="B621" s="3192" t="s">
        <v>5946</v>
      </c>
      <c r="C621" s="3222"/>
      <c r="D621" s="3192" t="s">
        <v>5617</v>
      </c>
      <c r="E621" s="3222"/>
      <c r="F621" s="3298">
        <v>69</v>
      </c>
      <c r="G621" s="3299">
        <v>13.8</v>
      </c>
      <c r="H621" s="3289"/>
      <c r="I621" s="3192"/>
      <c r="J621" s="3323">
        <v>7</v>
      </c>
      <c r="K621" s="3245">
        <v>1</v>
      </c>
      <c r="L621" s="3245"/>
      <c r="M621" s="3192"/>
      <c r="N621" s="3192"/>
      <c r="O621" s="3222"/>
      <c r="P621" s="3238"/>
      <c r="Q621" s="3268"/>
      <c r="R621" s="3235">
        <v>56</v>
      </c>
    </row>
    <row r="622" spans="1:18">
      <c r="A622" s="3235">
        <v>57</v>
      </c>
      <c r="B622" s="3192" t="s">
        <v>5947</v>
      </c>
      <c r="C622" s="3222"/>
      <c r="D622" s="3192" t="s">
        <v>5617</v>
      </c>
      <c r="E622" s="3222"/>
      <c r="F622" s="3298">
        <v>34.5</v>
      </c>
      <c r="G622" s="3299">
        <v>4.8</v>
      </c>
      <c r="H622" s="3289"/>
      <c r="I622" s="3192"/>
      <c r="J622" s="3323">
        <v>4</v>
      </c>
      <c r="K622" s="3245">
        <v>1</v>
      </c>
      <c r="L622" s="3245"/>
      <c r="M622" s="3192"/>
      <c r="N622" s="3192"/>
      <c r="O622" s="3222"/>
      <c r="P622" s="3238"/>
      <c r="Q622" s="3268"/>
      <c r="R622" s="3235">
        <v>57</v>
      </c>
    </row>
    <row r="623" spans="1:18">
      <c r="A623" s="3235">
        <v>58</v>
      </c>
      <c r="B623" s="3192" t="s">
        <v>5948</v>
      </c>
      <c r="C623" s="3222"/>
      <c r="D623" s="3192" t="s">
        <v>5617</v>
      </c>
      <c r="E623" s="3222"/>
      <c r="F623" s="3298">
        <v>46</v>
      </c>
      <c r="G623" s="3299">
        <v>4.16</v>
      </c>
      <c r="H623" s="3289"/>
      <c r="I623" s="3192"/>
      <c r="J623" s="3323">
        <v>4</v>
      </c>
      <c r="K623" s="3245">
        <v>1</v>
      </c>
      <c r="L623" s="3245"/>
      <c r="M623" s="3192"/>
      <c r="N623" s="3192"/>
      <c r="O623" s="3222"/>
      <c r="P623" s="3238"/>
      <c r="Q623" s="3268"/>
      <c r="R623" s="3235">
        <v>58</v>
      </c>
    </row>
    <row r="624" spans="1:18" ht="15.75" thickBot="1">
      <c r="A624" s="3203">
        <v>59</v>
      </c>
      <c r="B624" s="3201" t="s">
        <v>5949</v>
      </c>
      <c r="C624" s="3204"/>
      <c r="D624" s="3201" t="s">
        <v>5617</v>
      </c>
      <c r="E624" s="3204"/>
      <c r="F624" s="3301">
        <v>34.5</v>
      </c>
      <c r="G624" s="3302">
        <v>4.16</v>
      </c>
      <c r="H624" s="3293"/>
      <c r="I624" s="3192"/>
      <c r="J624" s="3252">
        <v>5</v>
      </c>
      <c r="K624" s="3303">
        <v>1</v>
      </c>
      <c r="L624" s="3303"/>
      <c r="M624" s="3201"/>
      <c r="N624" s="3201"/>
      <c r="O624" s="3204"/>
      <c r="P624" s="3249"/>
      <c r="Q624" s="3251"/>
      <c r="R624" s="3203">
        <v>59</v>
      </c>
    </row>
    <row r="626" spans="1:18">
      <c r="A626" s="3212" t="s">
        <v>5950</v>
      </c>
      <c r="B626" s="3223"/>
      <c r="C626" s="3223"/>
      <c r="D626" s="3223"/>
      <c r="E626" s="3223"/>
      <c r="F626" s="3223"/>
      <c r="G626" s="3223"/>
      <c r="H626" s="3223"/>
      <c r="I626" s="3192"/>
      <c r="J626" s="3212" t="s">
        <v>5951</v>
      </c>
      <c r="K626" s="3223"/>
      <c r="L626" s="3223"/>
      <c r="M626" s="3223"/>
      <c r="N626" s="3223"/>
      <c r="O626" s="3223"/>
      <c r="P626" s="3223"/>
      <c r="Q626" s="3223"/>
      <c r="R626" s="3223"/>
    </row>
    <row r="628" spans="1:18" ht="15.75" thickBot="1">
      <c r="A628" s="3113" t="s">
        <v>4700</v>
      </c>
      <c r="B628" s="3201"/>
      <c r="C628" s="3201"/>
      <c r="D628" s="3201"/>
      <c r="E628" s="3201"/>
      <c r="F628" s="3201" t="str">
        <f>'Data Sheet'!$C$40</f>
        <v>April 12, 2018</v>
      </c>
      <c r="G628" s="3201" t="str">
        <f>'Data Sheet'!$C$38</f>
        <v>December 31, 2017</v>
      </c>
      <c r="H628" s="3208"/>
      <c r="I628" s="3192"/>
      <c r="J628" s="3113" t="s">
        <v>4700</v>
      </c>
      <c r="K628" s="3201"/>
      <c r="L628" s="3201"/>
      <c r="M628" s="3201"/>
      <c r="N628" s="3201"/>
      <c r="O628" s="3201"/>
      <c r="P628" s="3201" t="str">
        <f>'Data Sheet'!$C$40</f>
        <v>April 12, 2018</v>
      </c>
      <c r="Q628" s="3201" t="str">
        <f>'Data Sheet'!$C$38</f>
        <v>December 31, 2017</v>
      </c>
      <c r="R628" s="3208"/>
    </row>
    <row r="629" spans="1:18" ht="16.5" thickBot="1">
      <c r="A629" s="3264" t="s">
        <v>3398</v>
      </c>
      <c r="B629" s="3207"/>
      <c r="C629" s="3207"/>
      <c r="D629" s="3208"/>
      <c r="E629" s="3208"/>
      <c r="F629" s="3209"/>
      <c r="G629" s="3209"/>
      <c r="H629" s="3205"/>
      <c r="I629" s="3192"/>
      <c r="J629" s="3264" t="s">
        <v>3398</v>
      </c>
      <c r="K629" s="3207"/>
      <c r="L629" s="3207"/>
      <c r="M629" s="3208"/>
      <c r="N629" s="3208"/>
      <c r="O629" s="3208"/>
      <c r="P629" s="3209"/>
      <c r="Q629" s="3209"/>
      <c r="R629" s="3205"/>
    </row>
    <row r="630" spans="1:18">
      <c r="A630" s="3221"/>
      <c r="B630" s="3192"/>
      <c r="C630" s="3222"/>
      <c r="D630" s="3234"/>
      <c r="E630" s="3195"/>
      <c r="F630" s="3223"/>
      <c r="G630" s="3223"/>
      <c r="H630" s="3193"/>
      <c r="I630" s="3192"/>
      <c r="J630" s="3221"/>
      <c r="K630" s="3222"/>
      <c r="L630" s="3222"/>
      <c r="M630" s="3223" t="s">
        <v>3184</v>
      </c>
      <c r="N630" s="3223"/>
      <c r="O630" s="3223"/>
      <c r="P630" s="3223"/>
      <c r="Q630" s="3199"/>
      <c r="R630" s="3189"/>
    </row>
    <row r="631" spans="1:18" ht="15.75" thickBot="1">
      <c r="A631" s="3227"/>
      <c r="B631" s="3234"/>
      <c r="C631" s="3195"/>
      <c r="D631" s="3234"/>
      <c r="E631" s="3195"/>
      <c r="F631" s="3208" t="s">
        <v>3185</v>
      </c>
      <c r="G631" s="3208"/>
      <c r="H631" s="3205"/>
      <c r="I631" s="3192"/>
      <c r="J631" s="3227" t="s">
        <v>3186</v>
      </c>
      <c r="K631" s="3195" t="s">
        <v>3187</v>
      </c>
      <c r="L631" s="3195" t="s">
        <v>3187</v>
      </c>
      <c r="M631" s="3208" t="s">
        <v>3188</v>
      </c>
      <c r="N631" s="3208"/>
      <c r="O631" s="3208"/>
      <c r="P631" s="3208"/>
      <c r="Q631" s="3205"/>
      <c r="R631" s="3195"/>
    </row>
    <row r="632" spans="1:18">
      <c r="A632" s="3227"/>
      <c r="B632" s="3234"/>
      <c r="C632" s="3195"/>
      <c r="D632" s="3234"/>
      <c r="E632" s="3195"/>
      <c r="F632" s="3195"/>
      <c r="G632" s="3199"/>
      <c r="H632" s="3195"/>
      <c r="I632" s="3192"/>
      <c r="J632" s="3227" t="s">
        <v>3189</v>
      </c>
      <c r="K632" s="3195" t="s">
        <v>3190</v>
      </c>
      <c r="L632" s="3195" t="s">
        <v>3191</v>
      </c>
      <c r="M632" s="3234"/>
      <c r="N632" s="3234"/>
      <c r="O632" s="3195"/>
      <c r="P632" s="3195"/>
      <c r="Q632" s="3199"/>
      <c r="R632" s="3195"/>
    </row>
    <row r="633" spans="1:18">
      <c r="A633" s="3227" t="s">
        <v>1714</v>
      </c>
      <c r="B633" s="3223" t="s">
        <v>3192</v>
      </c>
      <c r="C633" s="3199"/>
      <c r="D633" s="3223" t="s">
        <v>3193</v>
      </c>
      <c r="E633" s="3199"/>
      <c r="F633" s="3195"/>
      <c r="G633" s="3199"/>
      <c r="H633" s="3195"/>
      <c r="I633" s="3192"/>
      <c r="J633" s="3227" t="s">
        <v>3194</v>
      </c>
      <c r="K633" s="3195" t="s">
        <v>3195</v>
      </c>
      <c r="L633" s="3195" t="s">
        <v>3190</v>
      </c>
      <c r="M633" s="3223"/>
      <c r="N633" s="3223"/>
      <c r="O633" s="3199"/>
      <c r="P633" s="3195" t="s">
        <v>1772</v>
      </c>
      <c r="Q633" s="3199" t="s">
        <v>3196</v>
      </c>
      <c r="R633" s="3195" t="s">
        <v>1714</v>
      </c>
    </row>
    <row r="634" spans="1:18">
      <c r="A634" s="3227" t="s">
        <v>1717</v>
      </c>
      <c r="B634" s="3192"/>
      <c r="C634" s="3222"/>
      <c r="D634" s="3234"/>
      <c r="E634" s="3195"/>
      <c r="F634" s="3195" t="s">
        <v>1825</v>
      </c>
      <c r="G634" s="3199" t="s">
        <v>3197</v>
      </c>
      <c r="H634" s="3195" t="s">
        <v>3198</v>
      </c>
      <c r="I634" s="3192"/>
      <c r="J634" s="3227" t="s">
        <v>3199</v>
      </c>
      <c r="K634" s="3195" t="s">
        <v>4</v>
      </c>
      <c r="L634" s="3195" t="s">
        <v>3195</v>
      </c>
      <c r="M634" s="3223" t="s">
        <v>3200</v>
      </c>
      <c r="N634" s="3223"/>
      <c r="O634" s="3199"/>
      <c r="P634" s="3195" t="s">
        <v>3201</v>
      </c>
      <c r="Q634" s="3199" t="s">
        <v>3202</v>
      </c>
      <c r="R634" s="3195" t="s">
        <v>1717</v>
      </c>
    </row>
    <row r="635" spans="1:18">
      <c r="A635" s="3235"/>
      <c r="B635" s="3192"/>
      <c r="C635" s="3195"/>
      <c r="D635" s="3192"/>
      <c r="E635" s="3195"/>
      <c r="F635" s="3195"/>
      <c r="G635" s="3199"/>
      <c r="H635" s="3222"/>
      <c r="I635" s="3192"/>
      <c r="J635" s="3235"/>
      <c r="K635" s="3222"/>
      <c r="L635" s="3195"/>
      <c r="M635" s="3192"/>
      <c r="N635" s="3192"/>
      <c r="O635" s="3195"/>
      <c r="P635" s="3195"/>
      <c r="Q635" s="3195"/>
      <c r="R635" s="3222"/>
    </row>
    <row r="636" spans="1:18" ht="15.75" thickBot="1">
      <c r="A636" s="3203"/>
      <c r="B636" s="3208" t="s">
        <v>3005</v>
      </c>
      <c r="C636" s="3205"/>
      <c r="D636" s="3208" t="s">
        <v>3006</v>
      </c>
      <c r="E636" s="3205"/>
      <c r="F636" s="3202" t="s">
        <v>3007</v>
      </c>
      <c r="G636" s="3205" t="s">
        <v>3008</v>
      </c>
      <c r="H636" s="3205" t="s">
        <v>2334</v>
      </c>
      <c r="I636" s="3192"/>
      <c r="J636" s="3236" t="s">
        <v>2335</v>
      </c>
      <c r="K636" s="3236" t="s">
        <v>2336</v>
      </c>
      <c r="L636" s="3236" t="s">
        <v>2337</v>
      </c>
      <c r="M636" s="3208" t="s">
        <v>2338</v>
      </c>
      <c r="N636" s="3208"/>
      <c r="O636" s="3205"/>
      <c r="P636" s="3202" t="s">
        <v>2339</v>
      </c>
      <c r="Q636" s="3202" t="s">
        <v>2340</v>
      </c>
      <c r="R636" s="3202"/>
    </row>
    <row r="637" spans="1:18">
      <c r="A637" s="3235">
        <v>1</v>
      </c>
      <c r="B637" s="3192" t="s">
        <v>5952</v>
      </c>
      <c r="C637" s="3222"/>
      <c r="D637" s="3192" t="s">
        <v>5617</v>
      </c>
      <c r="E637" s="3199"/>
      <c r="F637" s="3296">
        <v>34.5</v>
      </c>
      <c r="G637" s="3297">
        <v>2.4</v>
      </c>
      <c r="H637" s="3289"/>
      <c r="I637" s="3192"/>
      <c r="J637" s="3323"/>
      <c r="K637" s="3245">
        <v>1</v>
      </c>
      <c r="L637" s="3245"/>
      <c r="M637" s="3192"/>
      <c r="N637" s="3192"/>
      <c r="O637" s="3199"/>
      <c r="P637" s="3238"/>
      <c r="Q637" s="3268"/>
      <c r="R637" s="3235">
        <v>1</v>
      </c>
    </row>
    <row r="638" spans="1:18">
      <c r="A638" s="3235">
        <v>2</v>
      </c>
      <c r="B638" s="3192" t="s">
        <v>5952</v>
      </c>
      <c r="C638" s="3222"/>
      <c r="D638" s="3192" t="s">
        <v>5617</v>
      </c>
      <c r="E638" s="3195"/>
      <c r="F638" s="3296">
        <v>34.5</v>
      </c>
      <c r="G638" s="3297">
        <v>2.4</v>
      </c>
      <c r="H638" s="3289"/>
      <c r="I638" s="3192"/>
      <c r="J638" s="3323"/>
      <c r="K638" s="3245">
        <v>1</v>
      </c>
      <c r="L638" s="3245"/>
      <c r="M638" s="3192"/>
      <c r="N638" s="3192"/>
      <c r="O638" s="3195"/>
      <c r="P638" s="3238"/>
      <c r="Q638" s="3268"/>
      <c r="R638" s="3235">
        <v>2</v>
      </c>
    </row>
    <row r="639" spans="1:18">
      <c r="A639" s="3235">
        <v>3</v>
      </c>
      <c r="B639" s="3192" t="s">
        <v>5952</v>
      </c>
      <c r="C639" s="3222"/>
      <c r="D639" s="3192" t="s">
        <v>5617</v>
      </c>
      <c r="E639" s="3195"/>
      <c r="F639" s="3296">
        <v>34.5</v>
      </c>
      <c r="G639" s="3297">
        <v>2.4</v>
      </c>
      <c r="H639" s="3289"/>
      <c r="I639" s="3192"/>
      <c r="J639" s="3323"/>
      <c r="K639" s="3245">
        <v>1</v>
      </c>
      <c r="L639" s="3245"/>
      <c r="M639" s="3192"/>
      <c r="N639" s="3192"/>
      <c r="O639" s="3195"/>
      <c r="P639" s="3238"/>
      <c r="Q639" s="3268"/>
      <c r="R639" s="3235">
        <v>3</v>
      </c>
    </row>
    <row r="640" spans="1:18">
      <c r="A640" s="3235">
        <v>4</v>
      </c>
      <c r="B640" s="3192" t="s">
        <v>5953</v>
      </c>
      <c r="C640" s="3222"/>
      <c r="D640" s="3192" t="s">
        <v>5617</v>
      </c>
      <c r="E640" s="3195"/>
      <c r="F640" s="3296">
        <v>46</v>
      </c>
      <c r="G640" s="3297">
        <v>2.4</v>
      </c>
      <c r="H640" s="3289"/>
      <c r="I640" s="3192"/>
      <c r="J640" s="3323">
        <v>1</v>
      </c>
      <c r="K640" s="3245">
        <v>1</v>
      </c>
      <c r="L640" s="3245"/>
      <c r="M640" s="3192"/>
      <c r="N640" s="3192"/>
      <c r="O640" s="3195"/>
      <c r="P640" s="3238"/>
      <c r="Q640" s="3268"/>
      <c r="R640" s="3235">
        <v>4</v>
      </c>
    </row>
    <row r="641" spans="1:18">
      <c r="A641" s="3235">
        <v>5</v>
      </c>
      <c r="B641" s="3192" t="s">
        <v>5953</v>
      </c>
      <c r="C641" s="3222"/>
      <c r="D641" s="3192" t="s">
        <v>5617</v>
      </c>
      <c r="E641" s="3195"/>
      <c r="F641" s="3296">
        <v>46</v>
      </c>
      <c r="G641" s="3297">
        <v>2.4</v>
      </c>
      <c r="H641" s="3289"/>
      <c r="I641" s="3192"/>
      <c r="J641" s="3323">
        <v>1</v>
      </c>
      <c r="K641" s="3245">
        <v>1</v>
      </c>
      <c r="L641" s="3245"/>
      <c r="M641" s="3192"/>
      <c r="N641" s="3192"/>
      <c r="O641" s="3195"/>
      <c r="P641" s="3238"/>
      <c r="Q641" s="3268"/>
      <c r="R641" s="3235">
        <v>5</v>
      </c>
    </row>
    <row r="642" spans="1:18">
      <c r="A642" s="3247">
        <v>6</v>
      </c>
      <c r="B642" s="3192" t="s">
        <v>5953</v>
      </c>
      <c r="C642" s="3222"/>
      <c r="D642" s="3192" t="s">
        <v>5617</v>
      </c>
      <c r="E642" s="3222"/>
      <c r="F642" s="3298">
        <v>46</v>
      </c>
      <c r="G642" s="3299">
        <v>2.4</v>
      </c>
      <c r="H642" s="3289"/>
      <c r="I642" s="3192"/>
      <c r="J642" s="3324">
        <v>1</v>
      </c>
      <c r="K642" s="3245">
        <v>1</v>
      </c>
      <c r="L642" s="3245"/>
      <c r="M642" s="3192"/>
      <c r="N642" s="3192"/>
      <c r="O642" s="3222"/>
      <c r="P642" s="3238"/>
      <c r="Q642" s="3268"/>
      <c r="R642" s="3247">
        <v>6</v>
      </c>
    </row>
    <row r="643" spans="1:18">
      <c r="A643" s="3247">
        <v>7</v>
      </c>
      <c r="B643" s="3192" t="s">
        <v>5953</v>
      </c>
      <c r="C643" s="3222"/>
      <c r="D643" s="3192" t="s">
        <v>5617</v>
      </c>
      <c r="E643" s="3222"/>
      <c r="F643" s="3298">
        <v>46</v>
      </c>
      <c r="G643" s="3299">
        <v>2.4</v>
      </c>
      <c r="H643" s="3289"/>
      <c r="I643" s="3192"/>
      <c r="J643" s="3324">
        <v>1</v>
      </c>
      <c r="K643" s="3245">
        <v>1</v>
      </c>
      <c r="L643" s="3245"/>
      <c r="M643" s="3192"/>
      <c r="N643" s="3192"/>
      <c r="O643" s="3222"/>
      <c r="P643" s="3238"/>
      <c r="Q643" s="3268"/>
      <c r="R643" s="3247">
        <v>7</v>
      </c>
    </row>
    <row r="644" spans="1:18">
      <c r="A644" s="3247">
        <v>8</v>
      </c>
      <c r="B644" s="3192" t="s">
        <v>5954</v>
      </c>
      <c r="C644" s="3222"/>
      <c r="D644" s="3192" t="s">
        <v>5615</v>
      </c>
      <c r="E644" s="3222"/>
      <c r="F644" s="3298">
        <v>23</v>
      </c>
      <c r="G644" s="3299">
        <v>4.8</v>
      </c>
      <c r="H644" s="3289"/>
      <c r="I644" s="3192"/>
      <c r="J644" s="3324">
        <v>5</v>
      </c>
      <c r="K644" s="3245">
        <v>1</v>
      </c>
      <c r="L644" s="3245"/>
      <c r="M644" s="3192"/>
      <c r="N644" s="3192"/>
      <c r="O644" s="3222"/>
      <c r="P644" s="3238"/>
      <c r="Q644" s="3268"/>
      <c r="R644" s="3247">
        <v>8</v>
      </c>
    </row>
    <row r="645" spans="1:18">
      <c r="A645" s="3247">
        <v>9</v>
      </c>
      <c r="B645" s="3192" t="s">
        <v>5954</v>
      </c>
      <c r="C645" s="3222"/>
      <c r="D645" s="3192" t="s">
        <v>5615</v>
      </c>
      <c r="E645" s="3222"/>
      <c r="F645" s="3298">
        <v>23</v>
      </c>
      <c r="G645" s="3299">
        <v>4.8</v>
      </c>
      <c r="H645" s="3289"/>
      <c r="I645" s="3192"/>
      <c r="J645" s="3324">
        <v>5</v>
      </c>
      <c r="K645" s="3245">
        <v>1</v>
      </c>
      <c r="L645" s="3245"/>
      <c r="M645" s="3192"/>
      <c r="N645" s="3192"/>
      <c r="O645" s="3222"/>
      <c r="P645" s="3238"/>
      <c r="Q645" s="3268"/>
      <c r="R645" s="3247">
        <v>9</v>
      </c>
    </row>
    <row r="646" spans="1:18">
      <c r="A646" s="3247">
        <v>10</v>
      </c>
      <c r="B646" s="3192" t="s">
        <v>5954</v>
      </c>
      <c r="C646" s="3222"/>
      <c r="D646" s="3192" t="s">
        <v>5615</v>
      </c>
      <c r="E646" s="3222"/>
      <c r="F646" s="3298">
        <v>23</v>
      </c>
      <c r="G646" s="3299">
        <v>4.8</v>
      </c>
      <c r="H646" s="3289"/>
      <c r="I646" s="3192"/>
      <c r="J646" s="3324">
        <v>5</v>
      </c>
      <c r="K646" s="3245">
        <v>1</v>
      </c>
      <c r="L646" s="3245"/>
      <c r="M646" s="3192"/>
      <c r="N646" s="3192"/>
      <c r="O646" s="3222"/>
      <c r="P646" s="3238"/>
      <c r="Q646" s="3268"/>
      <c r="R646" s="3247">
        <v>10</v>
      </c>
    </row>
    <row r="647" spans="1:18">
      <c r="A647" s="3247">
        <v>11</v>
      </c>
      <c r="B647" s="3192" t="s">
        <v>5955</v>
      </c>
      <c r="C647" s="3222"/>
      <c r="D647" s="3192" t="s">
        <v>5617</v>
      </c>
      <c r="E647" s="3222"/>
      <c r="F647" s="3298">
        <v>34.5</v>
      </c>
      <c r="G647" s="3299">
        <v>4.8</v>
      </c>
      <c r="H647" s="3289"/>
      <c r="I647" s="3192"/>
      <c r="J647" s="3324">
        <v>3</v>
      </c>
      <c r="K647" s="3245">
        <v>1</v>
      </c>
      <c r="L647" s="3245"/>
      <c r="M647" s="3192"/>
      <c r="N647" s="3192"/>
      <c r="O647" s="3222"/>
      <c r="P647" s="3238"/>
      <c r="Q647" s="3268"/>
      <c r="R647" s="3247">
        <v>11</v>
      </c>
    </row>
    <row r="648" spans="1:18">
      <c r="A648" s="3247">
        <v>12</v>
      </c>
      <c r="B648" s="3192" t="s">
        <v>5955</v>
      </c>
      <c r="C648" s="3222"/>
      <c r="D648" s="3192" t="s">
        <v>5617</v>
      </c>
      <c r="E648" s="3222"/>
      <c r="F648" s="3298">
        <v>34.5</v>
      </c>
      <c r="G648" s="3299">
        <v>4.8</v>
      </c>
      <c r="H648" s="3289"/>
      <c r="I648" s="3192"/>
      <c r="J648" s="3324">
        <v>3</v>
      </c>
      <c r="K648" s="3245">
        <v>1</v>
      </c>
      <c r="L648" s="3245"/>
      <c r="M648" s="3192"/>
      <c r="N648" s="3192"/>
      <c r="O648" s="3222"/>
      <c r="P648" s="3238"/>
      <c r="Q648" s="3268"/>
      <c r="R648" s="3247">
        <v>12</v>
      </c>
    </row>
    <row r="649" spans="1:18">
      <c r="A649" s="3247">
        <v>13</v>
      </c>
      <c r="B649" s="3192" t="s">
        <v>5955</v>
      </c>
      <c r="C649" s="3222"/>
      <c r="D649" s="3192" t="s">
        <v>5617</v>
      </c>
      <c r="E649" s="3222"/>
      <c r="F649" s="3298">
        <v>34.5</v>
      </c>
      <c r="G649" s="3299">
        <v>4.8</v>
      </c>
      <c r="H649" s="3289"/>
      <c r="I649" s="3192"/>
      <c r="J649" s="3324">
        <v>3</v>
      </c>
      <c r="K649" s="3245">
        <v>1</v>
      </c>
      <c r="L649" s="3245"/>
      <c r="M649" s="3192"/>
      <c r="N649" s="3192"/>
      <c r="O649" s="3222"/>
      <c r="P649" s="3238"/>
      <c r="Q649" s="3268"/>
      <c r="R649" s="3247">
        <v>13</v>
      </c>
    </row>
    <row r="650" spans="1:18">
      <c r="A650" s="3247">
        <v>14</v>
      </c>
      <c r="B650" s="3192" t="s">
        <v>5956</v>
      </c>
      <c r="C650" s="3222"/>
      <c r="D650" s="3192" t="s">
        <v>5617</v>
      </c>
      <c r="E650" s="3222"/>
      <c r="F650" s="3298">
        <v>113</v>
      </c>
      <c r="G650" s="3299">
        <v>13.8</v>
      </c>
      <c r="H650" s="3289"/>
      <c r="I650" s="3192"/>
      <c r="J650" s="3324">
        <v>12</v>
      </c>
      <c r="K650" s="3245">
        <v>1</v>
      </c>
      <c r="L650" s="3245"/>
      <c r="M650" s="3192"/>
      <c r="N650" s="3192"/>
      <c r="O650" s="3222"/>
      <c r="P650" s="3238"/>
      <c r="Q650" s="3268"/>
      <c r="R650" s="3247">
        <v>14</v>
      </c>
    </row>
    <row r="651" spans="1:18">
      <c r="A651" s="3247">
        <v>15</v>
      </c>
      <c r="B651" s="3192" t="s">
        <v>5957</v>
      </c>
      <c r="C651" s="3222"/>
      <c r="D651" s="3192" t="s">
        <v>5615</v>
      </c>
      <c r="E651" s="3222"/>
      <c r="F651" s="3298">
        <v>34.5</v>
      </c>
      <c r="G651" s="3299">
        <v>23</v>
      </c>
      <c r="H651" s="3289"/>
      <c r="I651" s="3192"/>
      <c r="J651" s="3324">
        <v>7</v>
      </c>
      <c r="K651" s="3245">
        <v>1</v>
      </c>
      <c r="L651" s="3245"/>
      <c r="M651" s="3192"/>
      <c r="N651" s="3192"/>
      <c r="O651" s="3222"/>
      <c r="P651" s="3238"/>
      <c r="Q651" s="3268"/>
      <c r="R651" s="3247">
        <v>15</v>
      </c>
    </row>
    <row r="652" spans="1:18">
      <c r="A652" s="3247">
        <v>16</v>
      </c>
      <c r="B652" s="3192" t="s">
        <v>5958</v>
      </c>
      <c r="C652" s="3222"/>
      <c r="D652" s="3192" t="s">
        <v>5617</v>
      </c>
      <c r="E652" s="3222"/>
      <c r="F652" s="3298">
        <v>34.5</v>
      </c>
      <c r="G652" s="3299">
        <v>4.8</v>
      </c>
      <c r="H652" s="3289"/>
      <c r="I652" s="3192"/>
      <c r="J652" s="3324">
        <v>3</v>
      </c>
      <c r="K652" s="3245">
        <v>1</v>
      </c>
      <c r="L652" s="3245"/>
      <c r="M652" s="3192"/>
      <c r="N652" s="3192"/>
      <c r="O652" s="3222"/>
      <c r="P652" s="3238"/>
      <c r="Q652" s="3268"/>
      <c r="R652" s="3247">
        <v>16</v>
      </c>
    </row>
    <row r="653" spans="1:18">
      <c r="A653" s="3235">
        <v>17</v>
      </c>
      <c r="B653" s="3192" t="s">
        <v>5959</v>
      </c>
      <c r="C653" s="3222"/>
      <c r="D653" s="3192" t="s">
        <v>5615</v>
      </c>
      <c r="E653" s="3222"/>
      <c r="F653" s="3298">
        <v>115</v>
      </c>
      <c r="G653" s="3299">
        <v>34.5</v>
      </c>
      <c r="H653" s="3289"/>
      <c r="I653" s="3192"/>
      <c r="J653" s="3323">
        <v>30</v>
      </c>
      <c r="K653" s="3245">
        <v>1</v>
      </c>
      <c r="L653" s="3245"/>
      <c r="M653" s="3192"/>
      <c r="N653" s="3192"/>
      <c r="O653" s="3222"/>
      <c r="P653" s="3238"/>
      <c r="Q653" s="3268"/>
      <c r="R653" s="3235">
        <v>17</v>
      </c>
    </row>
    <row r="654" spans="1:18">
      <c r="A654" s="3235">
        <v>18</v>
      </c>
      <c r="B654" s="3192" t="s">
        <v>5959</v>
      </c>
      <c r="C654" s="3222"/>
      <c r="D654" s="3192" t="s">
        <v>5615</v>
      </c>
      <c r="E654" s="3222"/>
      <c r="F654" s="3298">
        <v>115</v>
      </c>
      <c r="G654" s="3299">
        <v>34.5</v>
      </c>
      <c r="H654" s="3289"/>
      <c r="I654" s="3192"/>
      <c r="J654" s="3323">
        <v>6</v>
      </c>
      <c r="K654" s="3245">
        <v>1</v>
      </c>
      <c r="L654" s="3245"/>
      <c r="M654" s="3192"/>
      <c r="N654" s="3192"/>
      <c r="O654" s="3222"/>
      <c r="P654" s="3238"/>
      <c r="Q654" s="3268"/>
      <c r="R654" s="3235">
        <v>18</v>
      </c>
    </row>
    <row r="655" spans="1:18">
      <c r="A655" s="3235">
        <v>19</v>
      </c>
      <c r="B655" s="3192" t="s">
        <v>5959</v>
      </c>
      <c r="C655" s="3222"/>
      <c r="D655" s="3192" t="s">
        <v>5615</v>
      </c>
      <c r="E655" s="3222"/>
      <c r="F655" s="3298">
        <v>115</v>
      </c>
      <c r="G655" s="3299">
        <v>34.5</v>
      </c>
      <c r="H655" s="3289"/>
      <c r="I655" s="3192"/>
      <c r="J655" s="3323">
        <v>6</v>
      </c>
      <c r="K655" s="3245">
        <v>1</v>
      </c>
      <c r="L655" s="3245"/>
      <c r="M655" s="3192"/>
      <c r="N655" s="3192"/>
      <c r="O655" s="3222"/>
      <c r="P655" s="3238"/>
      <c r="Q655" s="3268"/>
      <c r="R655" s="3235">
        <v>19</v>
      </c>
    </row>
    <row r="656" spans="1:18">
      <c r="A656" s="3235">
        <v>20</v>
      </c>
      <c r="B656" s="3192" t="s">
        <v>5959</v>
      </c>
      <c r="C656" s="3222"/>
      <c r="D656" s="3192" t="s">
        <v>5615</v>
      </c>
      <c r="E656" s="3222"/>
      <c r="F656" s="3298">
        <v>115</v>
      </c>
      <c r="G656" s="3299">
        <v>34.5</v>
      </c>
      <c r="H656" s="3289"/>
      <c r="I656" s="3192"/>
      <c r="J656" s="3323">
        <v>6</v>
      </c>
      <c r="K656" s="3245">
        <v>1</v>
      </c>
      <c r="L656" s="3245"/>
      <c r="M656" s="3192"/>
      <c r="N656" s="3192"/>
      <c r="O656" s="3222"/>
      <c r="P656" s="3238"/>
      <c r="Q656" s="3268"/>
      <c r="R656" s="3235">
        <v>20</v>
      </c>
    </row>
    <row r="657" spans="1:18">
      <c r="A657" s="3235">
        <v>21</v>
      </c>
      <c r="B657" s="3192" t="s">
        <v>5960</v>
      </c>
      <c r="C657" s="3222"/>
      <c r="D657" s="3192" t="s">
        <v>5617</v>
      </c>
      <c r="E657" s="3222"/>
      <c r="F657" s="3298">
        <v>34.5</v>
      </c>
      <c r="G657" s="3299">
        <v>4.8</v>
      </c>
      <c r="H657" s="3289"/>
      <c r="I657" s="3192"/>
      <c r="J657" s="3323">
        <v>3</v>
      </c>
      <c r="K657" s="3245">
        <v>1</v>
      </c>
      <c r="L657" s="3245"/>
      <c r="M657" s="3192"/>
      <c r="N657" s="3192"/>
      <c r="O657" s="3222"/>
      <c r="P657" s="3238"/>
      <c r="Q657" s="3268"/>
      <c r="R657" s="3235">
        <v>21</v>
      </c>
    </row>
    <row r="658" spans="1:18">
      <c r="A658" s="3235">
        <v>22</v>
      </c>
      <c r="B658" s="3192" t="s">
        <v>5961</v>
      </c>
      <c r="C658" s="3222"/>
      <c r="D658" s="3192" t="s">
        <v>5617</v>
      </c>
      <c r="E658" s="3222"/>
      <c r="F658" s="3298">
        <v>34.5</v>
      </c>
      <c r="G658" s="3299">
        <v>2.4</v>
      </c>
      <c r="H658" s="3289"/>
      <c r="I658" s="3192"/>
      <c r="J658" s="3323">
        <v>3</v>
      </c>
      <c r="K658" s="3245">
        <v>3</v>
      </c>
      <c r="L658" s="3245"/>
      <c r="M658" s="3192"/>
      <c r="N658" s="3192"/>
      <c r="O658" s="3222"/>
      <c r="P658" s="3238"/>
      <c r="Q658" s="3268"/>
      <c r="R658" s="3235">
        <v>22</v>
      </c>
    </row>
    <row r="659" spans="1:18">
      <c r="A659" s="3235">
        <v>23</v>
      </c>
      <c r="B659" s="3192" t="s">
        <v>5962</v>
      </c>
      <c r="C659" s="3222"/>
      <c r="D659" s="3192" t="s">
        <v>5617</v>
      </c>
      <c r="E659" s="3222"/>
      <c r="F659" s="3298">
        <v>23</v>
      </c>
      <c r="G659" s="3299">
        <v>5.04</v>
      </c>
      <c r="H659" s="3289"/>
      <c r="I659" s="3192"/>
      <c r="J659" s="3323">
        <v>2</v>
      </c>
      <c r="K659" s="3245">
        <v>1</v>
      </c>
      <c r="L659" s="3245"/>
      <c r="M659" s="3192"/>
      <c r="N659" s="3192"/>
      <c r="O659" s="3222"/>
      <c r="P659" s="3238"/>
      <c r="Q659" s="3268"/>
      <c r="R659" s="3235">
        <v>23</v>
      </c>
    </row>
    <row r="660" spans="1:18">
      <c r="A660" s="3235">
        <v>24</v>
      </c>
      <c r="B660" s="3192" t="s">
        <v>5963</v>
      </c>
      <c r="C660" s="3222"/>
      <c r="D660" s="3192" t="s">
        <v>5615</v>
      </c>
      <c r="E660" s="3222"/>
      <c r="F660" s="3298">
        <v>115</v>
      </c>
      <c r="G660" s="3299">
        <v>34.5</v>
      </c>
      <c r="H660" s="3289">
        <v>11.5</v>
      </c>
      <c r="I660" s="3192"/>
      <c r="J660" s="3323">
        <v>7</v>
      </c>
      <c r="K660" s="3245">
        <v>1</v>
      </c>
      <c r="L660" s="3245"/>
      <c r="M660" s="3192"/>
      <c r="N660" s="3192"/>
      <c r="O660" s="3222"/>
      <c r="P660" s="3238"/>
      <c r="Q660" s="3268"/>
      <c r="R660" s="3235">
        <v>24</v>
      </c>
    </row>
    <row r="661" spans="1:18">
      <c r="A661" s="3235">
        <v>25</v>
      </c>
      <c r="B661" s="3192" t="s">
        <v>5964</v>
      </c>
      <c r="C661" s="3222"/>
      <c r="D661" s="3192" t="s">
        <v>5615</v>
      </c>
      <c r="E661" s="3222"/>
      <c r="F661" s="3298">
        <v>115</v>
      </c>
      <c r="G661" s="3299">
        <v>34.5</v>
      </c>
      <c r="H661" s="3289"/>
      <c r="I661" s="3192"/>
      <c r="J661" s="3323">
        <v>7</v>
      </c>
      <c r="K661" s="3245">
        <v>1</v>
      </c>
      <c r="L661" s="3245"/>
      <c r="M661" s="3192"/>
      <c r="N661" s="3192"/>
      <c r="O661" s="3222"/>
      <c r="P661" s="3238"/>
      <c r="Q661" s="3268"/>
      <c r="R661" s="3235">
        <v>25</v>
      </c>
    </row>
    <row r="662" spans="1:18">
      <c r="A662" s="3235">
        <v>26</v>
      </c>
      <c r="B662" s="3192" t="s">
        <v>5965</v>
      </c>
      <c r="C662" s="3222"/>
      <c r="D662" s="3192" t="s">
        <v>5617</v>
      </c>
      <c r="E662" s="3222"/>
      <c r="F662" s="3298">
        <v>115</v>
      </c>
      <c r="G662" s="3299">
        <v>13.8</v>
      </c>
      <c r="H662" s="3289"/>
      <c r="I662" s="3192"/>
      <c r="J662" s="3323">
        <v>15</v>
      </c>
      <c r="K662" s="3245">
        <v>1</v>
      </c>
      <c r="L662" s="3245"/>
      <c r="M662" s="3192"/>
      <c r="N662" s="3192"/>
      <c r="O662" s="3222"/>
      <c r="P662" s="3238"/>
      <c r="Q662" s="3268"/>
      <c r="R662" s="3235">
        <v>26</v>
      </c>
    </row>
    <row r="663" spans="1:18">
      <c r="A663" s="3235">
        <v>27</v>
      </c>
      <c r="B663" s="3192" t="s">
        <v>5966</v>
      </c>
      <c r="C663" s="3222"/>
      <c r="D663" s="3192" t="s">
        <v>5617</v>
      </c>
      <c r="E663" s="3222"/>
      <c r="F663" s="3298">
        <v>34.5</v>
      </c>
      <c r="G663" s="3299">
        <v>19.8</v>
      </c>
      <c r="H663" s="3289"/>
      <c r="I663" s="3192"/>
      <c r="J663" s="3323">
        <v>5</v>
      </c>
      <c r="K663" s="3245">
        <v>1</v>
      </c>
      <c r="L663" s="3245"/>
      <c r="M663" s="3192"/>
      <c r="N663" s="3192"/>
      <c r="O663" s="3222"/>
      <c r="P663" s="3238"/>
      <c r="Q663" s="3268"/>
      <c r="R663" s="3235">
        <v>27</v>
      </c>
    </row>
    <row r="664" spans="1:18">
      <c r="A664" s="3235">
        <v>28</v>
      </c>
      <c r="B664" s="3192" t="s">
        <v>5967</v>
      </c>
      <c r="C664" s="3222"/>
      <c r="D664" s="3192" t="s">
        <v>5617</v>
      </c>
      <c r="E664" s="3222"/>
      <c r="F664" s="3298">
        <v>115</v>
      </c>
      <c r="G664" s="3299">
        <v>2.4</v>
      </c>
      <c r="H664" s="3289"/>
      <c r="I664" s="3192"/>
      <c r="J664" s="3323">
        <v>10</v>
      </c>
      <c r="K664" s="3245">
        <v>1</v>
      </c>
      <c r="L664" s="3245"/>
      <c r="M664" s="3192"/>
      <c r="N664" s="3192"/>
      <c r="O664" s="3222"/>
      <c r="P664" s="3238"/>
      <c r="Q664" s="3268"/>
      <c r="R664" s="3235">
        <v>28</v>
      </c>
    </row>
    <row r="665" spans="1:18">
      <c r="A665" s="3235">
        <v>29</v>
      </c>
      <c r="B665" s="3192" t="s">
        <v>5967</v>
      </c>
      <c r="C665" s="3222"/>
      <c r="D665" s="3192" t="s">
        <v>5968</v>
      </c>
      <c r="E665" s="3222"/>
      <c r="F665" s="3298">
        <v>115</v>
      </c>
      <c r="G665" s="3299">
        <v>2.4</v>
      </c>
      <c r="H665" s="3289"/>
      <c r="I665" s="3192"/>
      <c r="J665" s="3323">
        <v>10</v>
      </c>
      <c r="K665" s="3245">
        <v>1</v>
      </c>
      <c r="L665" s="3245"/>
      <c r="M665" s="3192"/>
      <c r="N665" s="3192"/>
      <c r="O665" s="3222"/>
      <c r="P665" s="3238"/>
      <c r="Q665" s="3268"/>
      <c r="R665" s="3235">
        <v>29</v>
      </c>
    </row>
    <row r="666" spans="1:18">
      <c r="A666" s="3235">
        <v>30</v>
      </c>
      <c r="B666" s="3192" t="s">
        <v>5969</v>
      </c>
      <c r="C666" s="3222"/>
      <c r="D666" s="3192" t="s">
        <v>5617</v>
      </c>
      <c r="E666" s="3222"/>
      <c r="F666" s="3298">
        <v>115</v>
      </c>
      <c r="G666" s="3299">
        <v>13.8</v>
      </c>
      <c r="H666" s="3289"/>
      <c r="I666" s="3192"/>
      <c r="J666" s="3323">
        <v>7</v>
      </c>
      <c r="K666" s="3245">
        <v>1</v>
      </c>
      <c r="L666" s="3245"/>
      <c r="M666" s="3192"/>
      <c r="N666" s="3192"/>
      <c r="O666" s="3222"/>
      <c r="P666" s="3238"/>
      <c r="Q666" s="3268"/>
      <c r="R666" s="3235">
        <v>30</v>
      </c>
    </row>
    <row r="667" spans="1:18">
      <c r="A667" s="3235">
        <v>31</v>
      </c>
      <c r="B667" s="3192" t="s">
        <v>5970</v>
      </c>
      <c r="C667" s="3222"/>
      <c r="D667" s="3192" t="s">
        <v>5617</v>
      </c>
      <c r="E667" s="3222"/>
      <c r="F667" s="3298">
        <v>13.2</v>
      </c>
      <c r="G667" s="3299">
        <v>4.16</v>
      </c>
      <c r="H667" s="3289"/>
      <c r="I667" s="3192"/>
      <c r="J667" s="3323">
        <v>7</v>
      </c>
      <c r="K667" s="3245">
        <v>1</v>
      </c>
      <c r="L667" s="3245"/>
      <c r="M667" s="3192"/>
      <c r="N667" s="3192"/>
      <c r="O667" s="3222"/>
      <c r="P667" s="3238"/>
      <c r="Q667" s="3268"/>
      <c r="R667" s="3235">
        <v>31</v>
      </c>
    </row>
    <row r="668" spans="1:18">
      <c r="A668" s="3235">
        <v>32</v>
      </c>
      <c r="B668" s="3192" t="s">
        <v>5970</v>
      </c>
      <c r="C668" s="3222"/>
      <c r="D668" s="3192" t="s">
        <v>5617</v>
      </c>
      <c r="E668" s="3222"/>
      <c r="F668" s="3298">
        <v>113</v>
      </c>
      <c r="G668" s="3299">
        <v>13.8</v>
      </c>
      <c r="H668" s="3289"/>
      <c r="I668" s="3192"/>
      <c r="J668" s="3323">
        <v>18</v>
      </c>
      <c r="K668" s="3245">
        <v>1</v>
      </c>
      <c r="L668" s="3245"/>
      <c r="M668" s="3192"/>
      <c r="N668" s="3192"/>
      <c r="O668" s="3222"/>
      <c r="P668" s="3238"/>
      <c r="Q668" s="3268"/>
      <c r="R668" s="3235">
        <v>32</v>
      </c>
    </row>
    <row r="669" spans="1:18">
      <c r="A669" s="3235">
        <v>33</v>
      </c>
      <c r="B669" s="3192" t="s">
        <v>5971</v>
      </c>
      <c r="C669" s="3222"/>
      <c r="D669" s="3192" t="s">
        <v>5615</v>
      </c>
      <c r="E669" s="3222"/>
      <c r="F669" s="3298">
        <v>345</v>
      </c>
      <c r="G669" s="3299">
        <v>120</v>
      </c>
      <c r="H669" s="3289">
        <v>13.8</v>
      </c>
      <c r="I669" s="3192"/>
      <c r="J669" s="3323">
        <v>269</v>
      </c>
      <c r="K669" s="3245">
        <v>1</v>
      </c>
      <c r="L669" s="3245"/>
      <c r="M669" s="3192"/>
      <c r="N669" s="3192"/>
      <c r="O669" s="3222"/>
      <c r="P669" s="3238"/>
      <c r="Q669" s="3268"/>
      <c r="R669" s="3235">
        <v>33</v>
      </c>
    </row>
    <row r="670" spans="1:18">
      <c r="A670" s="3235">
        <v>34</v>
      </c>
      <c r="B670" s="3192" t="s">
        <v>5971</v>
      </c>
      <c r="C670" s="3222"/>
      <c r="D670" s="3192" t="s">
        <v>5615</v>
      </c>
      <c r="E670" s="3222"/>
      <c r="F670" s="3298">
        <v>345</v>
      </c>
      <c r="G670" s="3299">
        <v>120</v>
      </c>
      <c r="H670" s="3289">
        <v>13.8</v>
      </c>
      <c r="I670" s="3192"/>
      <c r="J670" s="3323">
        <v>268</v>
      </c>
      <c r="K670" s="3245">
        <v>1</v>
      </c>
      <c r="L670" s="3245"/>
      <c r="M670" s="3192"/>
      <c r="N670" s="3192"/>
      <c r="O670" s="3222"/>
      <c r="P670" s="3238"/>
      <c r="Q670" s="3268"/>
      <c r="R670" s="3235">
        <v>34</v>
      </c>
    </row>
    <row r="671" spans="1:18">
      <c r="A671" s="3235">
        <v>35</v>
      </c>
      <c r="B671" s="3192" t="s">
        <v>5972</v>
      </c>
      <c r="C671" s="3222"/>
      <c r="D671" s="3192" t="s">
        <v>5615</v>
      </c>
      <c r="E671" s="3222"/>
      <c r="F671" s="3298">
        <v>115</v>
      </c>
      <c r="G671" s="3299">
        <v>34.5</v>
      </c>
      <c r="H671" s="3289"/>
      <c r="I671" s="3192"/>
      <c r="J671" s="3323">
        <v>30</v>
      </c>
      <c r="K671" s="3245">
        <v>1</v>
      </c>
      <c r="L671" s="3245"/>
      <c r="M671" s="3192"/>
      <c r="N671" s="3192"/>
      <c r="O671" s="3222"/>
      <c r="P671" s="3238"/>
      <c r="Q671" s="3268"/>
      <c r="R671" s="3235">
        <v>35</v>
      </c>
    </row>
    <row r="672" spans="1:18">
      <c r="A672" s="3235">
        <v>37</v>
      </c>
      <c r="B672" s="3192" t="s">
        <v>5972</v>
      </c>
      <c r="C672" s="3222"/>
      <c r="D672" s="3192" t="s">
        <v>5615</v>
      </c>
      <c r="E672" s="3222"/>
      <c r="F672" s="3298">
        <v>115</v>
      </c>
      <c r="G672" s="3299">
        <v>34.5</v>
      </c>
      <c r="H672" s="3289"/>
      <c r="I672" s="3192"/>
      <c r="J672" s="3323">
        <v>25</v>
      </c>
      <c r="K672" s="3245">
        <v>1</v>
      </c>
      <c r="L672" s="3245"/>
      <c r="M672" s="3192"/>
      <c r="N672" s="3192"/>
      <c r="O672" s="3222"/>
      <c r="P672" s="3238"/>
      <c r="Q672" s="3268"/>
      <c r="R672" s="3235">
        <v>37</v>
      </c>
    </row>
    <row r="673" spans="1:18">
      <c r="A673" s="3235">
        <v>38</v>
      </c>
      <c r="B673" s="3192" t="s">
        <v>5973</v>
      </c>
      <c r="C673" s="3222"/>
      <c r="D673" s="3192" t="s">
        <v>5617</v>
      </c>
      <c r="E673" s="3222"/>
      <c r="F673" s="3298">
        <v>34.5</v>
      </c>
      <c r="G673" s="3299">
        <v>13.8</v>
      </c>
      <c r="H673" s="3289"/>
      <c r="I673" s="3192"/>
      <c r="J673" s="3323">
        <v>10</v>
      </c>
      <c r="K673" s="3245">
        <v>1</v>
      </c>
      <c r="L673" s="3245"/>
      <c r="M673" s="3192"/>
      <c r="N673" s="3192"/>
      <c r="O673" s="3222"/>
      <c r="P673" s="3238"/>
      <c r="Q673" s="3268"/>
      <c r="R673" s="3235">
        <v>38</v>
      </c>
    </row>
    <row r="674" spans="1:18">
      <c r="A674" s="3235">
        <v>39</v>
      </c>
      <c r="B674" s="3192" t="s">
        <v>5973</v>
      </c>
      <c r="C674" s="3222"/>
      <c r="D674" s="3192" t="s">
        <v>5617</v>
      </c>
      <c r="E674" s="3222"/>
      <c r="F674" s="3298">
        <v>34.5</v>
      </c>
      <c r="G674" s="3299">
        <v>13.8</v>
      </c>
      <c r="H674" s="3289"/>
      <c r="I674" s="3192"/>
      <c r="J674" s="3323">
        <v>10</v>
      </c>
      <c r="K674" s="3245">
        <v>1</v>
      </c>
      <c r="L674" s="3245"/>
      <c r="M674" s="3192"/>
      <c r="N674" s="3192"/>
      <c r="O674" s="3222"/>
      <c r="P674" s="3238"/>
      <c r="Q674" s="3268"/>
      <c r="R674" s="3235">
        <v>39</v>
      </c>
    </row>
    <row r="675" spans="1:18">
      <c r="A675" s="3235">
        <v>40</v>
      </c>
      <c r="B675" s="3192" t="s">
        <v>5974</v>
      </c>
      <c r="C675" s="3222"/>
      <c r="D675" s="3192" t="s">
        <v>5617</v>
      </c>
      <c r="E675" s="3222"/>
      <c r="F675" s="3298">
        <v>34.5</v>
      </c>
      <c r="G675" s="3299">
        <v>2.4</v>
      </c>
      <c r="H675" s="3289"/>
      <c r="I675" s="3192"/>
      <c r="J675" s="3323"/>
      <c r="K675" s="3245">
        <v>1</v>
      </c>
      <c r="L675" s="3245"/>
      <c r="M675" s="3192"/>
      <c r="N675" s="3192"/>
      <c r="O675" s="3222"/>
      <c r="P675" s="3238"/>
      <c r="Q675" s="3268"/>
      <c r="R675" s="3235">
        <v>40</v>
      </c>
    </row>
    <row r="676" spans="1:18">
      <c r="A676" s="3235">
        <v>41</v>
      </c>
      <c r="B676" s="3192" t="s">
        <v>5974</v>
      </c>
      <c r="C676" s="3222"/>
      <c r="D676" s="3192" t="s">
        <v>5617</v>
      </c>
      <c r="E676" s="3222"/>
      <c r="F676" s="3298">
        <v>34.5</v>
      </c>
      <c r="G676" s="3299">
        <v>2.4</v>
      </c>
      <c r="H676" s="3289"/>
      <c r="I676" s="3192"/>
      <c r="J676" s="3323"/>
      <c r="K676" s="3245">
        <v>1</v>
      </c>
      <c r="L676" s="3245"/>
      <c r="M676" s="3192"/>
      <c r="N676" s="3192"/>
      <c r="O676" s="3222"/>
      <c r="P676" s="3238"/>
      <c r="Q676" s="3268"/>
      <c r="R676" s="3235">
        <v>41</v>
      </c>
    </row>
    <row r="677" spans="1:18">
      <c r="A677" s="3235">
        <v>42</v>
      </c>
      <c r="B677" s="3192" t="s">
        <v>5974</v>
      </c>
      <c r="C677" s="3222"/>
      <c r="D677" s="3192" t="s">
        <v>5617</v>
      </c>
      <c r="E677" s="3222"/>
      <c r="F677" s="3298">
        <v>34.5</v>
      </c>
      <c r="G677" s="3299">
        <v>2.4</v>
      </c>
      <c r="H677" s="3289"/>
      <c r="I677" s="3192"/>
      <c r="J677" s="3323"/>
      <c r="K677" s="3245">
        <v>1</v>
      </c>
      <c r="L677" s="3245"/>
      <c r="M677" s="3192"/>
      <c r="N677" s="3192"/>
      <c r="O677" s="3222"/>
      <c r="P677" s="3238"/>
      <c r="Q677" s="3268"/>
      <c r="R677" s="3235">
        <v>42</v>
      </c>
    </row>
    <row r="678" spans="1:18">
      <c r="A678" s="3235">
        <v>43</v>
      </c>
      <c r="B678" s="3192" t="s">
        <v>5975</v>
      </c>
      <c r="C678" s="3222"/>
      <c r="D678" s="3192" t="s">
        <v>5617</v>
      </c>
      <c r="E678" s="3222"/>
      <c r="F678" s="3298">
        <v>34.5</v>
      </c>
      <c r="G678" s="3299">
        <v>13.8</v>
      </c>
      <c r="H678" s="3289"/>
      <c r="I678" s="3192"/>
      <c r="J678" s="3323">
        <v>5</v>
      </c>
      <c r="K678" s="3245">
        <v>1</v>
      </c>
      <c r="L678" s="3245"/>
      <c r="M678" s="3192"/>
      <c r="N678" s="3192"/>
      <c r="O678" s="3222"/>
      <c r="P678" s="3238"/>
      <c r="Q678" s="3268"/>
      <c r="R678" s="3235">
        <v>43</v>
      </c>
    </row>
    <row r="679" spans="1:18">
      <c r="A679" s="3235">
        <v>44</v>
      </c>
      <c r="B679" s="3192" t="s">
        <v>5975</v>
      </c>
      <c r="C679" s="3222"/>
      <c r="D679" s="3192" t="s">
        <v>5617</v>
      </c>
      <c r="E679" s="3222"/>
      <c r="F679" s="3298">
        <v>34.5</v>
      </c>
      <c r="G679" s="3299">
        <v>4.16</v>
      </c>
      <c r="H679" s="3289"/>
      <c r="I679" s="3192"/>
      <c r="J679" s="3323">
        <v>5</v>
      </c>
      <c r="K679" s="3245">
        <v>1</v>
      </c>
      <c r="L679" s="3245"/>
      <c r="M679" s="3192"/>
      <c r="N679" s="3192"/>
      <c r="O679" s="3222"/>
      <c r="P679" s="3238"/>
      <c r="Q679" s="3268"/>
      <c r="R679" s="3235">
        <v>44</v>
      </c>
    </row>
    <row r="680" spans="1:18">
      <c r="A680" s="3235">
        <v>45</v>
      </c>
      <c r="B680" s="3192" t="s">
        <v>5976</v>
      </c>
      <c r="C680" s="3222"/>
      <c r="D680" s="3192" t="s">
        <v>5615</v>
      </c>
      <c r="E680" s="3222"/>
      <c r="F680" s="3298">
        <v>34.5</v>
      </c>
      <c r="G680" s="3299">
        <v>4.8</v>
      </c>
      <c r="H680" s="3289"/>
      <c r="I680" s="3192"/>
      <c r="J680" s="3323">
        <v>1</v>
      </c>
      <c r="K680" s="3245">
        <v>1</v>
      </c>
      <c r="L680" s="3245"/>
      <c r="M680" s="3192"/>
      <c r="N680" s="3192"/>
      <c r="O680" s="3222"/>
      <c r="P680" s="3238"/>
      <c r="Q680" s="3268"/>
      <c r="R680" s="3235">
        <v>45</v>
      </c>
    </row>
    <row r="681" spans="1:18">
      <c r="A681" s="3235">
        <v>46</v>
      </c>
      <c r="B681" s="3192" t="s">
        <v>5976</v>
      </c>
      <c r="C681" s="3222"/>
      <c r="D681" s="3192" t="s">
        <v>5615</v>
      </c>
      <c r="E681" s="3222"/>
      <c r="F681" s="3298">
        <v>34.5</v>
      </c>
      <c r="G681" s="3299">
        <v>4.8</v>
      </c>
      <c r="H681" s="3289"/>
      <c r="I681" s="3192"/>
      <c r="J681" s="3323">
        <v>1</v>
      </c>
      <c r="K681" s="3245">
        <v>1</v>
      </c>
      <c r="L681" s="3245"/>
      <c r="M681" s="3192"/>
      <c r="N681" s="3192"/>
      <c r="O681" s="3222"/>
      <c r="P681" s="3238"/>
      <c r="Q681" s="3268"/>
      <c r="R681" s="3235">
        <v>46</v>
      </c>
    </row>
    <row r="682" spans="1:18">
      <c r="A682" s="3235">
        <v>47</v>
      </c>
      <c r="B682" s="3192" t="s">
        <v>5976</v>
      </c>
      <c r="C682" s="3222"/>
      <c r="D682" s="3192" t="s">
        <v>5615</v>
      </c>
      <c r="E682" s="3222"/>
      <c r="F682" s="3298">
        <v>34.5</v>
      </c>
      <c r="G682" s="3299">
        <v>4.8</v>
      </c>
      <c r="H682" s="3289"/>
      <c r="I682" s="3192"/>
      <c r="J682" s="3323">
        <v>1</v>
      </c>
      <c r="K682" s="3245">
        <v>1</v>
      </c>
      <c r="L682" s="3245"/>
      <c r="M682" s="3192"/>
      <c r="N682" s="3192"/>
      <c r="O682" s="3222"/>
      <c r="P682" s="3238"/>
      <c r="Q682" s="3268"/>
      <c r="R682" s="3235">
        <v>47</v>
      </c>
    </row>
    <row r="683" spans="1:18">
      <c r="A683" s="3235">
        <v>48</v>
      </c>
      <c r="B683" s="3192" t="s">
        <v>5976</v>
      </c>
      <c r="C683" s="3222"/>
      <c r="D683" s="3192" t="s">
        <v>5615</v>
      </c>
      <c r="E683" s="3222"/>
      <c r="F683" s="3298">
        <v>115</v>
      </c>
      <c r="G683" s="3299">
        <v>34.5</v>
      </c>
      <c r="H683" s="3289"/>
      <c r="I683" s="3192"/>
      <c r="J683" s="3323">
        <v>22</v>
      </c>
      <c r="K683" s="3245">
        <v>1</v>
      </c>
      <c r="L683" s="3245">
        <v>1</v>
      </c>
      <c r="M683" s="3192"/>
      <c r="N683" s="3192"/>
      <c r="O683" s="3222"/>
      <c r="P683" s="3238"/>
      <c r="Q683" s="3268"/>
      <c r="R683" s="3235">
        <v>48</v>
      </c>
    </row>
    <row r="684" spans="1:18">
      <c r="A684" s="3235">
        <v>49</v>
      </c>
      <c r="B684" s="3192" t="s">
        <v>5977</v>
      </c>
      <c r="C684" s="3222"/>
      <c r="D684" s="3192" t="s">
        <v>5615</v>
      </c>
      <c r="E684" s="3222"/>
      <c r="F684" s="3298">
        <v>115</v>
      </c>
      <c r="G684" s="3299">
        <v>34.5</v>
      </c>
      <c r="H684" s="3289"/>
      <c r="I684" s="3192"/>
      <c r="J684" s="3323">
        <v>7</v>
      </c>
      <c r="K684" s="3245">
        <v>1</v>
      </c>
      <c r="L684" s="3245"/>
      <c r="M684" s="3192"/>
      <c r="N684" s="3192"/>
      <c r="O684" s="3222"/>
      <c r="P684" s="3238"/>
      <c r="Q684" s="3268"/>
      <c r="R684" s="3235">
        <v>49</v>
      </c>
    </row>
    <row r="685" spans="1:18">
      <c r="A685" s="3235">
        <v>50</v>
      </c>
      <c r="B685" s="3192" t="s">
        <v>5978</v>
      </c>
      <c r="C685" s="3222"/>
      <c r="D685" s="3192" t="s">
        <v>5617</v>
      </c>
      <c r="E685" s="3222"/>
      <c r="F685" s="3298">
        <v>34.4</v>
      </c>
      <c r="G685" s="3299">
        <v>13.8</v>
      </c>
      <c r="H685" s="3289"/>
      <c r="I685" s="3192"/>
      <c r="J685" s="3323">
        <v>4</v>
      </c>
      <c r="K685" s="3245">
        <v>1</v>
      </c>
      <c r="L685" s="3245"/>
      <c r="M685" s="3192"/>
      <c r="N685" s="3192"/>
      <c r="O685" s="3222"/>
      <c r="P685" s="3238"/>
      <c r="Q685" s="3268"/>
      <c r="R685" s="3235">
        <v>50</v>
      </c>
    </row>
    <row r="686" spans="1:18">
      <c r="A686" s="3235">
        <v>51</v>
      </c>
      <c r="B686" s="3192" t="s">
        <v>5979</v>
      </c>
      <c r="C686" s="3222"/>
      <c r="D686" s="3192" t="s">
        <v>5615</v>
      </c>
      <c r="E686" s="3222"/>
      <c r="F686" s="3298">
        <v>115</v>
      </c>
      <c r="G686" s="3299">
        <v>23</v>
      </c>
      <c r="H686" s="3289"/>
      <c r="I686" s="3192"/>
      <c r="J686" s="3323">
        <v>10</v>
      </c>
      <c r="K686" s="3245">
        <v>1</v>
      </c>
      <c r="L686" s="3245"/>
      <c r="M686" s="3192"/>
      <c r="N686" s="3192"/>
      <c r="O686" s="3222"/>
      <c r="P686" s="3238"/>
      <c r="Q686" s="3268"/>
      <c r="R686" s="3235">
        <v>51</v>
      </c>
    </row>
    <row r="687" spans="1:18">
      <c r="A687" s="3235">
        <v>52</v>
      </c>
      <c r="B687" s="3192" t="s">
        <v>5980</v>
      </c>
      <c r="C687" s="3222"/>
      <c r="D687" s="3192" t="s">
        <v>5615</v>
      </c>
      <c r="E687" s="3222"/>
      <c r="F687" s="3298">
        <v>115</v>
      </c>
      <c r="G687" s="3299">
        <v>34.5</v>
      </c>
      <c r="H687" s="3289"/>
      <c r="I687" s="3192"/>
      <c r="J687" s="3323">
        <v>7</v>
      </c>
      <c r="K687" s="3245">
        <v>1</v>
      </c>
      <c r="L687" s="3245"/>
      <c r="M687" s="3192"/>
      <c r="N687" s="3192"/>
      <c r="O687" s="3222"/>
      <c r="P687" s="3238"/>
      <c r="Q687" s="3268"/>
      <c r="R687" s="3235">
        <v>52</v>
      </c>
    </row>
    <row r="688" spans="1:18">
      <c r="A688" s="3235">
        <v>53</v>
      </c>
      <c r="B688" s="3192" t="s">
        <v>5980</v>
      </c>
      <c r="C688" s="3222"/>
      <c r="D688" s="3192" t="s">
        <v>5615</v>
      </c>
      <c r="E688" s="3222"/>
      <c r="F688" s="3298">
        <v>115</v>
      </c>
      <c r="G688" s="3299">
        <v>34.5</v>
      </c>
      <c r="H688" s="3289"/>
      <c r="I688" s="3192"/>
      <c r="J688" s="3323">
        <v>7</v>
      </c>
      <c r="K688" s="3245">
        <v>1</v>
      </c>
      <c r="L688" s="3245"/>
      <c r="M688" s="3192"/>
      <c r="N688" s="3192"/>
      <c r="O688" s="3222"/>
      <c r="P688" s="3238"/>
      <c r="Q688" s="3268"/>
      <c r="R688" s="3235">
        <v>53</v>
      </c>
    </row>
    <row r="689" spans="1:18">
      <c r="A689" s="3235">
        <v>54</v>
      </c>
      <c r="B689" s="3192" t="s">
        <v>5981</v>
      </c>
      <c r="C689" s="3222"/>
      <c r="D689" s="3192" t="s">
        <v>5615</v>
      </c>
      <c r="E689" s="3222"/>
      <c r="F689" s="3298">
        <v>115</v>
      </c>
      <c r="G689" s="3299">
        <v>34.5</v>
      </c>
      <c r="H689" s="3289"/>
      <c r="I689" s="3192"/>
      <c r="J689" s="3323">
        <v>15</v>
      </c>
      <c r="K689" s="3245">
        <v>1</v>
      </c>
      <c r="L689" s="3245"/>
      <c r="M689" s="3192"/>
      <c r="N689" s="3192"/>
      <c r="O689" s="3222"/>
      <c r="P689" s="3238"/>
      <c r="Q689" s="3268"/>
      <c r="R689" s="3235">
        <v>54</v>
      </c>
    </row>
    <row r="690" spans="1:18">
      <c r="A690" s="3235">
        <v>55</v>
      </c>
      <c r="B690" s="3192" t="s">
        <v>5981</v>
      </c>
      <c r="C690" s="3222"/>
      <c r="D690" s="3192" t="s">
        <v>5615</v>
      </c>
      <c r="E690" s="3222"/>
      <c r="F690" s="3298">
        <v>115</v>
      </c>
      <c r="G690" s="3299">
        <v>34.5</v>
      </c>
      <c r="H690" s="3289"/>
      <c r="I690" s="3192"/>
      <c r="J690" s="3323">
        <v>15</v>
      </c>
      <c r="K690" s="3245">
        <v>1</v>
      </c>
      <c r="L690" s="3245"/>
      <c r="M690" s="3192"/>
      <c r="N690" s="3192"/>
      <c r="O690" s="3222"/>
      <c r="P690" s="3238"/>
      <c r="Q690" s="3268"/>
      <c r="R690" s="3235">
        <v>55</v>
      </c>
    </row>
    <row r="691" spans="1:18">
      <c r="A691" s="3235">
        <v>56</v>
      </c>
      <c r="B691" s="3192" t="s">
        <v>5982</v>
      </c>
      <c r="C691" s="3222"/>
      <c r="D691" s="3192" t="s">
        <v>5615</v>
      </c>
      <c r="E691" s="3222"/>
      <c r="F691" s="3298">
        <v>34.5</v>
      </c>
      <c r="G691" s="3299">
        <v>4.8</v>
      </c>
      <c r="H691" s="3289"/>
      <c r="I691" s="3192"/>
      <c r="J691" s="3323">
        <v>1</v>
      </c>
      <c r="K691" s="3245">
        <v>1</v>
      </c>
      <c r="L691" s="3245"/>
      <c r="M691" s="3192"/>
      <c r="N691" s="3192"/>
      <c r="O691" s="3222"/>
      <c r="P691" s="3238"/>
      <c r="Q691" s="3268"/>
      <c r="R691" s="3235">
        <v>56</v>
      </c>
    </row>
    <row r="692" spans="1:18">
      <c r="A692" s="3235">
        <v>57</v>
      </c>
      <c r="B692" s="3192" t="s">
        <v>5983</v>
      </c>
      <c r="C692" s="3222"/>
      <c r="D692" s="3192" t="s">
        <v>5617</v>
      </c>
      <c r="E692" s="3222"/>
      <c r="F692" s="3298">
        <v>34.5</v>
      </c>
      <c r="G692" s="3299">
        <v>4.8</v>
      </c>
      <c r="H692" s="3289"/>
      <c r="I692" s="3192"/>
      <c r="J692" s="3323">
        <v>2</v>
      </c>
      <c r="K692" s="3245">
        <v>1</v>
      </c>
      <c r="L692" s="3245"/>
      <c r="M692" s="3192"/>
      <c r="N692" s="3192"/>
      <c r="O692" s="3222"/>
      <c r="P692" s="3238"/>
      <c r="Q692" s="3268"/>
      <c r="R692" s="3235">
        <v>57</v>
      </c>
    </row>
    <row r="693" spans="1:18">
      <c r="A693" s="3235">
        <v>58</v>
      </c>
      <c r="B693" s="3192" t="s">
        <v>5984</v>
      </c>
      <c r="C693" s="3222"/>
      <c r="D693" s="3192" t="s">
        <v>5617</v>
      </c>
      <c r="E693" s="3222"/>
      <c r="F693" s="3298">
        <v>34.5</v>
      </c>
      <c r="G693" s="3299">
        <v>13.8</v>
      </c>
      <c r="H693" s="3289"/>
      <c r="I693" s="3192"/>
      <c r="J693" s="3323">
        <v>3</v>
      </c>
      <c r="K693" s="3245">
        <v>1</v>
      </c>
      <c r="L693" s="3245"/>
      <c r="M693" s="3192"/>
      <c r="N693" s="3192"/>
      <c r="O693" s="3222"/>
      <c r="P693" s="3238"/>
      <c r="Q693" s="3268"/>
      <c r="R693" s="3235">
        <v>58</v>
      </c>
    </row>
    <row r="694" spans="1:18" ht="15.75" thickBot="1">
      <c r="A694" s="3203">
        <v>59</v>
      </c>
      <c r="B694" s="3201" t="s">
        <v>5985</v>
      </c>
      <c r="C694" s="3204"/>
      <c r="D694" s="3201" t="s">
        <v>5617</v>
      </c>
      <c r="E694" s="3204"/>
      <c r="F694" s="3301">
        <v>115</v>
      </c>
      <c r="G694" s="3302">
        <v>23</v>
      </c>
      <c r="H694" s="3293"/>
      <c r="I694" s="3192"/>
      <c r="J694" s="3252">
        <v>15</v>
      </c>
      <c r="K694" s="3303">
        <v>1</v>
      </c>
      <c r="L694" s="3303"/>
      <c r="M694" s="3201"/>
      <c r="N694" s="3201"/>
      <c r="O694" s="3204"/>
      <c r="P694" s="3249"/>
      <c r="Q694" s="3251"/>
      <c r="R694" s="3203">
        <v>59</v>
      </c>
    </row>
    <row r="696" spans="1:18">
      <c r="A696" s="3212" t="s">
        <v>5986</v>
      </c>
      <c r="B696" s="3223"/>
      <c r="C696" s="3223"/>
      <c r="D696" s="3223"/>
      <c r="E696" s="3223"/>
      <c r="F696" s="3223"/>
      <c r="G696" s="3223"/>
      <c r="H696" s="3223"/>
      <c r="I696" s="3192"/>
      <c r="J696" s="3212" t="s">
        <v>5987</v>
      </c>
      <c r="K696" s="3223"/>
      <c r="L696" s="3223"/>
      <c r="M696" s="3223"/>
      <c r="N696" s="3223"/>
      <c r="O696" s="3223"/>
      <c r="P696" s="3223"/>
      <c r="Q696" s="3223"/>
      <c r="R696" s="3223"/>
    </row>
    <row r="698" spans="1:18" ht="15.75" thickBot="1">
      <c r="A698" s="3113" t="s">
        <v>4700</v>
      </c>
      <c r="B698" s="3201"/>
      <c r="C698" s="3201"/>
      <c r="D698" s="3201"/>
      <c r="E698" s="3201"/>
      <c r="F698" s="3201" t="str">
        <f>'Data Sheet'!$C$40</f>
        <v>April 12, 2018</v>
      </c>
      <c r="G698" s="3201" t="str">
        <f>'Data Sheet'!$C$38</f>
        <v>December 31, 2017</v>
      </c>
      <c r="H698" s="3208"/>
      <c r="I698" s="3192"/>
      <c r="J698" s="3113" t="s">
        <v>4700</v>
      </c>
      <c r="K698" s="3201"/>
      <c r="L698" s="3201"/>
      <c r="M698" s="3201"/>
      <c r="N698" s="3201"/>
      <c r="O698" s="3201"/>
      <c r="P698" s="3201" t="str">
        <f>'Data Sheet'!$C$40</f>
        <v>April 12, 2018</v>
      </c>
      <c r="Q698" s="3201" t="str">
        <f>'Data Sheet'!$C$38</f>
        <v>December 31, 2017</v>
      </c>
      <c r="R698" s="3208"/>
    </row>
    <row r="699" spans="1:18" ht="16.5" thickBot="1">
      <c r="A699" s="3264" t="s">
        <v>3398</v>
      </c>
      <c r="B699" s="3207"/>
      <c r="C699" s="3207"/>
      <c r="D699" s="3208"/>
      <c r="E699" s="3208"/>
      <c r="F699" s="3209"/>
      <c r="G699" s="3209"/>
      <c r="H699" s="3205"/>
      <c r="I699" s="3192"/>
      <c r="J699" s="3264" t="s">
        <v>3398</v>
      </c>
      <c r="K699" s="3207"/>
      <c r="L699" s="3207"/>
      <c r="M699" s="3208"/>
      <c r="N699" s="3208"/>
      <c r="O699" s="3208"/>
      <c r="P699" s="3209"/>
      <c r="Q699" s="3209"/>
      <c r="R699" s="3205"/>
    </row>
    <row r="700" spans="1:18">
      <c r="A700" s="3221"/>
      <c r="B700" s="3192"/>
      <c r="C700" s="3222"/>
      <c r="D700" s="3234"/>
      <c r="E700" s="3195"/>
      <c r="F700" s="3223"/>
      <c r="G700" s="3223"/>
      <c r="H700" s="3193"/>
      <c r="I700" s="3192"/>
      <c r="J700" s="3221"/>
      <c r="K700" s="3222"/>
      <c r="L700" s="3222"/>
      <c r="M700" s="3223" t="s">
        <v>3184</v>
      </c>
      <c r="N700" s="3223"/>
      <c r="O700" s="3223"/>
      <c r="P700" s="3223"/>
      <c r="Q700" s="3199"/>
      <c r="R700" s="3189"/>
    </row>
    <row r="701" spans="1:18" ht="15.75" thickBot="1">
      <c r="A701" s="3227"/>
      <c r="B701" s="3234"/>
      <c r="C701" s="3195"/>
      <c r="D701" s="3234"/>
      <c r="E701" s="3195"/>
      <c r="F701" s="3208" t="s">
        <v>3185</v>
      </c>
      <c r="G701" s="3208"/>
      <c r="H701" s="3205"/>
      <c r="I701" s="3192"/>
      <c r="J701" s="3227" t="s">
        <v>3186</v>
      </c>
      <c r="K701" s="3195" t="s">
        <v>3187</v>
      </c>
      <c r="L701" s="3195" t="s">
        <v>3187</v>
      </c>
      <c r="M701" s="3208" t="s">
        <v>3188</v>
      </c>
      <c r="N701" s="3208"/>
      <c r="O701" s="3208"/>
      <c r="P701" s="3208"/>
      <c r="Q701" s="3205"/>
      <c r="R701" s="3195"/>
    </row>
    <row r="702" spans="1:18">
      <c r="A702" s="3227"/>
      <c r="B702" s="3234"/>
      <c r="C702" s="3195"/>
      <c r="D702" s="3234"/>
      <c r="E702" s="3195"/>
      <c r="F702" s="3195"/>
      <c r="G702" s="3199"/>
      <c r="H702" s="3195"/>
      <c r="I702" s="3192"/>
      <c r="J702" s="3227" t="s">
        <v>3189</v>
      </c>
      <c r="K702" s="3195" t="s">
        <v>3190</v>
      </c>
      <c r="L702" s="3195" t="s">
        <v>3191</v>
      </c>
      <c r="M702" s="3234"/>
      <c r="N702" s="3234"/>
      <c r="O702" s="3195"/>
      <c r="P702" s="3195"/>
      <c r="Q702" s="3199"/>
      <c r="R702" s="3195"/>
    </row>
    <row r="703" spans="1:18">
      <c r="A703" s="3227" t="s">
        <v>1714</v>
      </c>
      <c r="B703" s="3223" t="s">
        <v>3192</v>
      </c>
      <c r="C703" s="3199"/>
      <c r="D703" s="3223" t="s">
        <v>3193</v>
      </c>
      <c r="E703" s="3199"/>
      <c r="F703" s="3195"/>
      <c r="G703" s="3199"/>
      <c r="H703" s="3195"/>
      <c r="I703" s="3192"/>
      <c r="J703" s="3227" t="s">
        <v>3194</v>
      </c>
      <c r="K703" s="3195" t="s">
        <v>3195</v>
      </c>
      <c r="L703" s="3195" t="s">
        <v>3190</v>
      </c>
      <c r="M703" s="3223"/>
      <c r="N703" s="3223"/>
      <c r="O703" s="3199"/>
      <c r="P703" s="3195" t="s">
        <v>1772</v>
      </c>
      <c r="Q703" s="3199" t="s">
        <v>3196</v>
      </c>
      <c r="R703" s="3195" t="s">
        <v>1714</v>
      </c>
    </row>
    <row r="704" spans="1:18">
      <c r="A704" s="3227" t="s">
        <v>1717</v>
      </c>
      <c r="B704" s="3192"/>
      <c r="C704" s="3222"/>
      <c r="D704" s="3234"/>
      <c r="E704" s="3195"/>
      <c r="F704" s="3195" t="s">
        <v>1825</v>
      </c>
      <c r="G704" s="3199" t="s">
        <v>3197</v>
      </c>
      <c r="H704" s="3195" t="s">
        <v>3198</v>
      </c>
      <c r="I704" s="3192"/>
      <c r="J704" s="3227" t="s">
        <v>3199</v>
      </c>
      <c r="K704" s="3195" t="s">
        <v>4</v>
      </c>
      <c r="L704" s="3195" t="s">
        <v>3195</v>
      </c>
      <c r="M704" s="3223" t="s">
        <v>3200</v>
      </c>
      <c r="N704" s="3223"/>
      <c r="O704" s="3199"/>
      <c r="P704" s="3195" t="s">
        <v>3201</v>
      </c>
      <c r="Q704" s="3199" t="s">
        <v>3202</v>
      </c>
      <c r="R704" s="3195" t="s">
        <v>1717</v>
      </c>
    </row>
    <row r="705" spans="1:18">
      <c r="A705" s="3235"/>
      <c r="B705" s="3192"/>
      <c r="C705" s="3195"/>
      <c r="D705" s="3192"/>
      <c r="E705" s="3195"/>
      <c r="F705" s="3195"/>
      <c r="G705" s="3199"/>
      <c r="H705" s="3222"/>
      <c r="I705" s="3192"/>
      <c r="J705" s="3235"/>
      <c r="K705" s="3222"/>
      <c r="L705" s="3195"/>
      <c r="M705" s="3192"/>
      <c r="N705" s="3192"/>
      <c r="O705" s="3195"/>
      <c r="P705" s="3195"/>
      <c r="Q705" s="3195"/>
      <c r="R705" s="3222"/>
    </row>
    <row r="706" spans="1:18" ht="15.75" thickBot="1">
      <c r="A706" s="3203"/>
      <c r="B706" s="3208" t="s">
        <v>3005</v>
      </c>
      <c r="C706" s="3205"/>
      <c r="D706" s="3208" t="s">
        <v>3006</v>
      </c>
      <c r="E706" s="3205"/>
      <c r="F706" s="3202" t="s">
        <v>3007</v>
      </c>
      <c r="G706" s="3205" t="s">
        <v>3008</v>
      </c>
      <c r="H706" s="3205" t="s">
        <v>2334</v>
      </c>
      <c r="I706" s="3192"/>
      <c r="J706" s="3236" t="s">
        <v>2335</v>
      </c>
      <c r="K706" s="3236" t="s">
        <v>2336</v>
      </c>
      <c r="L706" s="3236" t="s">
        <v>2337</v>
      </c>
      <c r="M706" s="3208" t="s">
        <v>2338</v>
      </c>
      <c r="N706" s="3208"/>
      <c r="O706" s="3205"/>
      <c r="P706" s="3202" t="s">
        <v>2339</v>
      </c>
      <c r="Q706" s="3202" t="s">
        <v>2340</v>
      </c>
      <c r="R706" s="3202"/>
    </row>
    <row r="707" spans="1:18">
      <c r="A707" s="3235">
        <v>1</v>
      </c>
      <c r="B707" s="3192" t="s">
        <v>5985</v>
      </c>
      <c r="C707" s="3222"/>
      <c r="D707" s="3192" t="s">
        <v>5617</v>
      </c>
      <c r="E707" s="3199"/>
      <c r="F707" s="3296">
        <v>115</v>
      </c>
      <c r="G707" s="3297">
        <v>13.8</v>
      </c>
      <c r="H707" s="3289"/>
      <c r="I707" s="3192"/>
      <c r="J707" s="3323">
        <v>12</v>
      </c>
      <c r="K707" s="3245">
        <v>1</v>
      </c>
      <c r="L707" s="3245"/>
      <c r="M707" s="3192"/>
      <c r="N707" s="3192"/>
      <c r="O707" s="3199"/>
      <c r="P707" s="3238"/>
      <c r="Q707" s="3268"/>
      <c r="R707" s="3235">
        <v>1</v>
      </c>
    </row>
    <row r="708" spans="1:18">
      <c r="A708" s="3235">
        <v>2</v>
      </c>
      <c r="B708" s="3192" t="s">
        <v>5988</v>
      </c>
      <c r="C708" s="3222"/>
      <c r="D708" s="3192" t="s">
        <v>5617</v>
      </c>
      <c r="E708" s="3195"/>
      <c r="F708" s="3296">
        <v>34.5</v>
      </c>
      <c r="G708" s="3297">
        <v>4.8</v>
      </c>
      <c r="H708" s="3289"/>
      <c r="I708" s="3192"/>
      <c r="J708" s="3323">
        <v>1</v>
      </c>
      <c r="K708" s="3245">
        <v>1</v>
      </c>
      <c r="L708" s="3245"/>
      <c r="M708" s="3192"/>
      <c r="N708" s="3192"/>
      <c r="O708" s="3195"/>
      <c r="P708" s="3238"/>
      <c r="Q708" s="3268"/>
      <c r="R708" s="3235">
        <v>2</v>
      </c>
    </row>
    <row r="709" spans="1:18">
      <c r="A709" s="3235">
        <v>3</v>
      </c>
      <c r="B709" s="3192" t="s">
        <v>5989</v>
      </c>
      <c r="C709" s="3222"/>
      <c r="D709" s="3192" t="s">
        <v>5617</v>
      </c>
      <c r="E709" s="3195"/>
      <c r="F709" s="3296">
        <v>34.5</v>
      </c>
      <c r="G709" s="3297">
        <v>4.8</v>
      </c>
      <c r="H709" s="3289"/>
      <c r="I709" s="3192"/>
      <c r="J709" s="3323">
        <v>3</v>
      </c>
      <c r="K709" s="3245">
        <v>1</v>
      </c>
      <c r="L709" s="3245"/>
      <c r="M709" s="3192"/>
      <c r="N709" s="3192"/>
      <c r="O709" s="3195"/>
      <c r="P709" s="3238"/>
      <c r="Q709" s="3268"/>
      <c r="R709" s="3235">
        <v>3</v>
      </c>
    </row>
    <row r="710" spans="1:18">
      <c r="A710" s="3235">
        <v>4</v>
      </c>
      <c r="B710" s="3192" t="s">
        <v>5990</v>
      </c>
      <c r="C710" s="3222"/>
      <c r="D710" s="3192" t="s">
        <v>5617</v>
      </c>
      <c r="E710" s="3195"/>
      <c r="F710" s="3296">
        <v>115</v>
      </c>
      <c r="G710" s="3297">
        <v>13.8</v>
      </c>
      <c r="H710" s="3289"/>
      <c r="I710" s="3192"/>
      <c r="J710" s="3323">
        <v>10</v>
      </c>
      <c r="K710" s="3245">
        <v>1</v>
      </c>
      <c r="L710" s="3245"/>
      <c r="M710" s="3192"/>
      <c r="N710" s="3192"/>
      <c r="O710" s="3195"/>
      <c r="P710" s="3238"/>
      <c r="Q710" s="3268"/>
      <c r="R710" s="3235">
        <v>4</v>
      </c>
    </row>
    <row r="711" spans="1:18">
      <c r="A711" s="3235">
        <v>5</v>
      </c>
      <c r="B711" s="3192" t="s">
        <v>5990</v>
      </c>
      <c r="C711" s="3222"/>
      <c r="D711" s="3192" t="s">
        <v>5617</v>
      </c>
      <c r="E711" s="3195"/>
      <c r="F711" s="3296">
        <v>115</v>
      </c>
      <c r="G711" s="3297">
        <v>13.8</v>
      </c>
      <c r="H711" s="3289"/>
      <c r="I711" s="3192"/>
      <c r="J711" s="3323">
        <v>30</v>
      </c>
      <c r="K711" s="3245">
        <v>1</v>
      </c>
      <c r="L711" s="3245"/>
      <c r="M711" s="3192"/>
      <c r="N711" s="3192"/>
      <c r="O711" s="3195"/>
      <c r="P711" s="3238"/>
      <c r="Q711" s="3268"/>
      <c r="R711" s="3235">
        <v>5</v>
      </c>
    </row>
    <row r="712" spans="1:18">
      <c r="A712" s="3247">
        <v>6</v>
      </c>
      <c r="B712" s="3192" t="s">
        <v>5991</v>
      </c>
      <c r="C712" s="3222"/>
      <c r="D712" s="3192" t="s">
        <v>5617</v>
      </c>
      <c r="E712" s="3222"/>
      <c r="F712" s="3298">
        <v>34.5</v>
      </c>
      <c r="G712" s="3299">
        <v>13.2</v>
      </c>
      <c r="H712" s="3289"/>
      <c r="I712" s="3192"/>
      <c r="J712" s="3324">
        <v>4</v>
      </c>
      <c r="K712" s="3245">
        <v>1</v>
      </c>
      <c r="L712" s="3245"/>
      <c r="M712" s="3192"/>
      <c r="N712" s="3192"/>
      <c r="O712" s="3222"/>
      <c r="P712" s="3238"/>
      <c r="Q712" s="3268"/>
      <c r="R712" s="3247">
        <v>6</v>
      </c>
    </row>
    <row r="713" spans="1:18">
      <c r="A713" s="3247">
        <v>7</v>
      </c>
      <c r="B713" s="3192" t="s">
        <v>5992</v>
      </c>
      <c r="C713" s="3222"/>
      <c r="D713" s="3192" t="s">
        <v>5617</v>
      </c>
      <c r="E713" s="3222"/>
      <c r="F713" s="3298">
        <v>115</v>
      </c>
      <c r="G713" s="3299">
        <v>13.8</v>
      </c>
      <c r="H713" s="3289"/>
      <c r="I713" s="3192"/>
      <c r="J713" s="3324">
        <v>12</v>
      </c>
      <c r="K713" s="3245">
        <v>1</v>
      </c>
      <c r="L713" s="3245"/>
      <c r="M713" s="3192"/>
      <c r="N713" s="3192"/>
      <c r="O713" s="3222"/>
      <c r="P713" s="3238"/>
      <c r="Q713" s="3268"/>
      <c r="R713" s="3247">
        <v>7</v>
      </c>
    </row>
    <row r="714" spans="1:18">
      <c r="A714" s="3247">
        <v>8</v>
      </c>
      <c r="B714" s="3192" t="s">
        <v>5993</v>
      </c>
      <c r="C714" s="3222"/>
      <c r="D714" s="3192" t="s">
        <v>5615</v>
      </c>
      <c r="E714" s="3222"/>
      <c r="F714" s="3298">
        <v>115</v>
      </c>
      <c r="G714" s="3299">
        <v>34.5</v>
      </c>
      <c r="H714" s="3289"/>
      <c r="I714" s="3192"/>
      <c r="J714" s="3324">
        <v>25</v>
      </c>
      <c r="K714" s="3245">
        <v>1</v>
      </c>
      <c r="L714" s="3245"/>
      <c r="M714" s="3192"/>
      <c r="N714" s="3192"/>
      <c r="O714" s="3222"/>
      <c r="P714" s="3238"/>
      <c r="Q714" s="3268"/>
      <c r="R714" s="3247">
        <v>8</v>
      </c>
    </row>
    <row r="715" spans="1:18">
      <c r="A715" s="3247">
        <v>9</v>
      </c>
      <c r="B715" s="3192" t="s">
        <v>5994</v>
      </c>
      <c r="C715" s="3222"/>
      <c r="D715" s="3192" t="s">
        <v>5617</v>
      </c>
      <c r="E715" s="3222"/>
      <c r="F715" s="3298">
        <v>34.5</v>
      </c>
      <c r="G715" s="3299">
        <v>4.8</v>
      </c>
      <c r="H715" s="3289"/>
      <c r="I715" s="3192"/>
      <c r="J715" s="3324">
        <v>3</v>
      </c>
      <c r="K715" s="3245">
        <v>1</v>
      </c>
      <c r="L715" s="3245"/>
      <c r="M715" s="3192"/>
      <c r="N715" s="3192"/>
      <c r="O715" s="3222"/>
      <c r="P715" s="3238"/>
      <c r="Q715" s="3268"/>
      <c r="R715" s="3247">
        <v>9</v>
      </c>
    </row>
    <row r="716" spans="1:18">
      <c r="A716" s="3247">
        <v>10</v>
      </c>
      <c r="B716" s="3192" t="s">
        <v>5995</v>
      </c>
      <c r="C716" s="3222"/>
      <c r="D716" s="3192" t="s">
        <v>5615</v>
      </c>
      <c r="E716" s="3222"/>
      <c r="F716" s="3298">
        <v>115</v>
      </c>
      <c r="G716" s="3299">
        <v>34.5</v>
      </c>
      <c r="H716" s="3289"/>
      <c r="I716" s="3192"/>
      <c r="J716" s="3324">
        <v>8</v>
      </c>
      <c r="K716" s="3245">
        <v>1</v>
      </c>
      <c r="L716" s="3245"/>
      <c r="M716" s="3192"/>
      <c r="N716" s="3192"/>
      <c r="O716" s="3222"/>
      <c r="P716" s="3238"/>
      <c r="Q716" s="3268"/>
      <c r="R716" s="3247">
        <v>10</v>
      </c>
    </row>
    <row r="717" spans="1:18">
      <c r="A717" s="3247">
        <v>11</v>
      </c>
      <c r="B717" s="3192" t="s">
        <v>5996</v>
      </c>
      <c r="C717" s="3222"/>
      <c r="D717" s="3192" t="s">
        <v>5617</v>
      </c>
      <c r="E717" s="3222"/>
      <c r="F717" s="3298">
        <v>115</v>
      </c>
      <c r="G717" s="3299">
        <v>13.8</v>
      </c>
      <c r="H717" s="3289"/>
      <c r="I717" s="3192"/>
      <c r="J717" s="3324">
        <v>12</v>
      </c>
      <c r="K717" s="3245">
        <v>1</v>
      </c>
      <c r="L717" s="3245"/>
      <c r="M717" s="3192"/>
      <c r="N717" s="3192"/>
      <c r="O717" s="3222"/>
      <c r="P717" s="3238"/>
      <c r="Q717" s="3268"/>
      <c r="R717" s="3247">
        <v>11</v>
      </c>
    </row>
    <row r="718" spans="1:18">
      <c r="A718" s="3247">
        <v>12</v>
      </c>
      <c r="B718" s="3192" t="s">
        <v>5997</v>
      </c>
      <c r="C718" s="3222"/>
      <c r="D718" s="3192" t="s">
        <v>5617</v>
      </c>
      <c r="E718" s="3222"/>
      <c r="F718" s="3298">
        <v>34.5</v>
      </c>
      <c r="G718" s="3299">
        <v>4.8</v>
      </c>
      <c r="H718" s="3289"/>
      <c r="I718" s="3192"/>
      <c r="J718" s="3324">
        <v>1</v>
      </c>
      <c r="K718" s="3245">
        <v>1</v>
      </c>
      <c r="L718" s="3245"/>
      <c r="M718" s="3192"/>
      <c r="N718" s="3192"/>
      <c r="O718" s="3222"/>
      <c r="P718" s="3238"/>
      <c r="Q718" s="3268"/>
      <c r="R718" s="3247">
        <v>12</v>
      </c>
    </row>
    <row r="719" spans="1:18">
      <c r="A719" s="3247">
        <v>13</v>
      </c>
      <c r="B719" s="3192" t="s">
        <v>5997</v>
      </c>
      <c r="C719" s="3222"/>
      <c r="D719" s="3192" t="s">
        <v>5617</v>
      </c>
      <c r="E719" s="3222"/>
      <c r="F719" s="3298">
        <v>34.5</v>
      </c>
      <c r="G719" s="3299">
        <v>4.8</v>
      </c>
      <c r="H719" s="3289"/>
      <c r="I719" s="3192"/>
      <c r="J719" s="3324">
        <v>1</v>
      </c>
      <c r="K719" s="3245">
        <v>1</v>
      </c>
      <c r="L719" s="3245"/>
      <c r="M719" s="3192"/>
      <c r="N719" s="3192"/>
      <c r="O719" s="3222"/>
      <c r="P719" s="3238"/>
      <c r="Q719" s="3268"/>
      <c r="R719" s="3247">
        <v>13</v>
      </c>
    </row>
    <row r="720" spans="1:18">
      <c r="A720" s="3247">
        <v>14</v>
      </c>
      <c r="B720" s="3192" t="s">
        <v>5997</v>
      </c>
      <c r="C720" s="3222"/>
      <c r="D720" s="3192" t="s">
        <v>5617</v>
      </c>
      <c r="E720" s="3222"/>
      <c r="F720" s="3298">
        <v>34.5</v>
      </c>
      <c r="G720" s="3299">
        <v>4.8</v>
      </c>
      <c r="H720" s="3289"/>
      <c r="I720" s="3192"/>
      <c r="J720" s="3324">
        <v>1</v>
      </c>
      <c r="K720" s="3245">
        <v>1</v>
      </c>
      <c r="L720" s="3245"/>
      <c r="M720" s="3192"/>
      <c r="N720" s="3192"/>
      <c r="O720" s="3222"/>
      <c r="P720" s="3238"/>
      <c r="Q720" s="3268"/>
      <c r="R720" s="3247">
        <v>14</v>
      </c>
    </row>
    <row r="721" spans="1:18">
      <c r="A721" s="3247">
        <v>15</v>
      </c>
      <c r="B721" s="3192" t="s">
        <v>5998</v>
      </c>
      <c r="C721" s="3222"/>
      <c r="D721" s="3192" t="s">
        <v>5615</v>
      </c>
      <c r="E721" s="3222"/>
      <c r="F721" s="3298">
        <v>115</v>
      </c>
      <c r="G721" s="3299">
        <v>34.5</v>
      </c>
      <c r="H721" s="3289"/>
      <c r="I721" s="3192"/>
      <c r="J721" s="3324">
        <v>30</v>
      </c>
      <c r="K721" s="3245">
        <v>1</v>
      </c>
      <c r="L721" s="3245"/>
      <c r="M721" s="3192"/>
      <c r="N721" s="3192"/>
      <c r="O721" s="3222"/>
      <c r="P721" s="3238"/>
      <c r="Q721" s="3268"/>
      <c r="R721" s="3247">
        <v>15</v>
      </c>
    </row>
    <row r="722" spans="1:18">
      <c r="A722" s="3247">
        <v>16</v>
      </c>
      <c r="B722" s="3192" t="s">
        <v>5998</v>
      </c>
      <c r="C722" s="3222"/>
      <c r="D722" s="3192" t="s">
        <v>5615</v>
      </c>
      <c r="E722" s="3222"/>
      <c r="F722" s="3298">
        <v>115</v>
      </c>
      <c r="G722" s="3299">
        <v>13.8</v>
      </c>
      <c r="H722" s="3289"/>
      <c r="I722" s="3192"/>
      <c r="J722" s="3324">
        <v>15</v>
      </c>
      <c r="K722" s="3245">
        <v>1</v>
      </c>
      <c r="L722" s="3245"/>
      <c r="M722" s="3192"/>
      <c r="N722" s="3192"/>
      <c r="O722" s="3222"/>
      <c r="P722" s="3238"/>
      <c r="Q722" s="3268"/>
      <c r="R722" s="3247">
        <v>16</v>
      </c>
    </row>
    <row r="723" spans="1:18">
      <c r="A723" s="3235">
        <v>17</v>
      </c>
      <c r="B723" s="3192" t="s">
        <v>5998</v>
      </c>
      <c r="C723" s="3222"/>
      <c r="D723" s="3192" t="s">
        <v>5615</v>
      </c>
      <c r="E723" s="3222"/>
      <c r="F723" s="3298">
        <v>115</v>
      </c>
      <c r="G723" s="3299">
        <v>34.5</v>
      </c>
      <c r="H723" s="3289"/>
      <c r="I723" s="3192"/>
      <c r="J723" s="3323">
        <v>30</v>
      </c>
      <c r="K723" s="3245">
        <v>1</v>
      </c>
      <c r="L723" s="3245"/>
      <c r="M723" s="3192"/>
      <c r="N723" s="3192"/>
      <c r="O723" s="3222"/>
      <c r="P723" s="3238"/>
      <c r="Q723" s="3268"/>
      <c r="R723" s="3235">
        <v>17</v>
      </c>
    </row>
    <row r="724" spans="1:18">
      <c r="A724" s="3235">
        <v>18</v>
      </c>
      <c r="B724" s="3192" t="s">
        <v>5999</v>
      </c>
      <c r="C724" s="3222"/>
      <c r="D724" s="3192" t="s">
        <v>5617</v>
      </c>
      <c r="E724" s="3222"/>
      <c r="F724" s="3298">
        <v>69</v>
      </c>
      <c r="G724" s="3299">
        <v>13.8</v>
      </c>
      <c r="H724" s="3289"/>
      <c r="I724" s="3192"/>
      <c r="J724" s="3323">
        <v>10</v>
      </c>
      <c r="K724" s="3245">
        <v>1</v>
      </c>
      <c r="L724" s="3245"/>
      <c r="M724" s="3192"/>
      <c r="N724" s="3192"/>
      <c r="O724" s="3222"/>
      <c r="P724" s="3238"/>
      <c r="Q724" s="3268"/>
      <c r="R724" s="3235">
        <v>18</v>
      </c>
    </row>
    <row r="725" spans="1:18">
      <c r="A725" s="3235">
        <v>19</v>
      </c>
      <c r="B725" s="3192" t="s">
        <v>5999</v>
      </c>
      <c r="C725" s="3222"/>
      <c r="D725" s="3192" t="s">
        <v>5617</v>
      </c>
      <c r="E725" s="3222"/>
      <c r="F725" s="3298">
        <v>69</v>
      </c>
      <c r="G725" s="3299">
        <v>23</v>
      </c>
      <c r="H725" s="3289"/>
      <c r="I725" s="3192"/>
      <c r="J725" s="3323">
        <v>10</v>
      </c>
      <c r="K725" s="3245">
        <v>1</v>
      </c>
      <c r="L725" s="3245"/>
      <c r="M725" s="3192"/>
      <c r="N725" s="3192"/>
      <c r="O725" s="3222"/>
      <c r="P725" s="3238"/>
      <c r="Q725" s="3268"/>
      <c r="R725" s="3235">
        <v>19</v>
      </c>
    </row>
    <row r="726" spans="1:18">
      <c r="A726" s="3235">
        <v>20</v>
      </c>
      <c r="B726" s="3192" t="s">
        <v>6000</v>
      </c>
      <c r="C726" s="3222"/>
      <c r="D726" s="3192" t="s">
        <v>5615</v>
      </c>
      <c r="E726" s="3222"/>
      <c r="F726" s="3298">
        <v>23</v>
      </c>
      <c r="G726" s="3299">
        <v>4.8</v>
      </c>
      <c r="H726" s="3289"/>
      <c r="I726" s="3192"/>
      <c r="J726" s="3323">
        <v>1</v>
      </c>
      <c r="K726" s="3245">
        <v>1</v>
      </c>
      <c r="L726" s="3245"/>
      <c r="M726" s="3192"/>
      <c r="N726" s="3192"/>
      <c r="O726" s="3222"/>
      <c r="P726" s="3238"/>
      <c r="Q726" s="3268"/>
      <c r="R726" s="3235">
        <v>20</v>
      </c>
    </row>
    <row r="727" spans="1:18">
      <c r="A727" s="3235">
        <v>21</v>
      </c>
      <c r="B727" s="3192" t="s">
        <v>6000</v>
      </c>
      <c r="C727" s="3222"/>
      <c r="D727" s="3192" t="s">
        <v>5615</v>
      </c>
      <c r="E727" s="3222"/>
      <c r="F727" s="3298">
        <v>23</v>
      </c>
      <c r="G727" s="3299">
        <v>4.8</v>
      </c>
      <c r="H727" s="3289"/>
      <c r="I727" s="3192"/>
      <c r="J727" s="3323">
        <v>1</v>
      </c>
      <c r="K727" s="3245">
        <v>1</v>
      </c>
      <c r="L727" s="3245"/>
      <c r="M727" s="3192"/>
      <c r="N727" s="3192"/>
      <c r="O727" s="3222"/>
      <c r="P727" s="3238"/>
      <c r="Q727" s="3268"/>
      <c r="R727" s="3235">
        <v>21</v>
      </c>
    </row>
    <row r="728" spans="1:18">
      <c r="A728" s="3235">
        <v>22</v>
      </c>
      <c r="B728" s="3192" t="s">
        <v>6000</v>
      </c>
      <c r="C728" s="3222"/>
      <c r="D728" s="3192" t="s">
        <v>5615</v>
      </c>
      <c r="E728" s="3222"/>
      <c r="F728" s="3298">
        <v>23</v>
      </c>
      <c r="G728" s="3299">
        <v>4.8</v>
      </c>
      <c r="H728" s="3289"/>
      <c r="I728" s="3192"/>
      <c r="J728" s="3323">
        <v>1</v>
      </c>
      <c r="K728" s="3245">
        <v>1</v>
      </c>
      <c r="L728" s="3245"/>
      <c r="M728" s="3192"/>
      <c r="N728" s="3192"/>
      <c r="O728" s="3222"/>
      <c r="P728" s="3238"/>
      <c r="Q728" s="3268"/>
      <c r="R728" s="3235">
        <v>22</v>
      </c>
    </row>
    <row r="729" spans="1:18">
      <c r="A729" s="3235">
        <v>23</v>
      </c>
      <c r="B729" s="3192" t="s">
        <v>6001</v>
      </c>
      <c r="C729" s="3222"/>
      <c r="D729" s="3192" t="s">
        <v>5617</v>
      </c>
      <c r="E729" s="3222"/>
      <c r="F729" s="3298">
        <v>34.5</v>
      </c>
      <c r="G729" s="3299">
        <v>4.8</v>
      </c>
      <c r="H729" s="3289"/>
      <c r="I729" s="3192"/>
      <c r="J729" s="3323">
        <v>3</v>
      </c>
      <c r="K729" s="3245">
        <v>1</v>
      </c>
      <c r="L729" s="3245"/>
      <c r="M729" s="3192"/>
      <c r="N729" s="3192"/>
      <c r="O729" s="3222"/>
      <c r="P729" s="3238"/>
      <c r="Q729" s="3268"/>
      <c r="R729" s="3235">
        <v>23</v>
      </c>
    </row>
    <row r="730" spans="1:18">
      <c r="A730" s="3235">
        <v>24</v>
      </c>
      <c r="B730" s="3192" t="s">
        <v>6002</v>
      </c>
      <c r="C730" s="3222"/>
      <c r="D730" s="3192" t="s">
        <v>5615</v>
      </c>
      <c r="E730" s="3222"/>
      <c r="F730" s="3298">
        <v>34.5</v>
      </c>
      <c r="G730" s="3299">
        <v>4.8</v>
      </c>
      <c r="H730" s="3289"/>
      <c r="I730" s="3192"/>
      <c r="J730" s="3323">
        <v>3</v>
      </c>
      <c r="K730" s="3245">
        <v>1</v>
      </c>
      <c r="L730" s="3245"/>
      <c r="M730" s="3192"/>
      <c r="N730" s="3192"/>
      <c r="O730" s="3222"/>
      <c r="P730" s="3238"/>
      <c r="Q730" s="3268"/>
      <c r="R730" s="3235">
        <v>24</v>
      </c>
    </row>
    <row r="731" spans="1:18">
      <c r="A731" s="3235">
        <v>25</v>
      </c>
      <c r="B731" s="3192" t="s">
        <v>6002</v>
      </c>
      <c r="C731" s="3222"/>
      <c r="D731" s="3192" t="s">
        <v>5615</v>
      </c>
      <c r="E731" s="3222"/>
      <c r="F731" s="3298">
        <v>115</v>
      </c>
      <c r="G731" s="3299">
        <v>34.5</v>
      </c>
      <c r="H731" s="3289"/>
      <c r="I731" s="3192"/>
      <c r="J731" s="3323">
        <v>28</v>
      </c>
      <c r="K731" s="3245">
        <v>1</v>
      </c>
      <c r="L731" s="3245"/>
      <c r="M731" s="3192"/>
      <c r="N731" s="3192"/>
      <c r="O731" s="3222"/>
      <c r="P731" s="3238"/>
      <c r="Q731" s="3268"/>
      <c r="R731" s="3235">
        <v>25</v>
      </c>
    </row>
    <row r="732" spans="1:18">
      <c r="A732" s="3235">
        <v>26</v>
      </c>
      <c r="B732" s="3192" t="s">
        <v>6003</v>
      </c>
      <c r="C732" s="3222"/>
      <c r="D732" s="3192" t="s">
        <v>5617</v>
      </c>
      <c r="E732" s="3222"/>
      <c r="F732" s="3298">
        <v>115</v>
      </c>
      <c r="G732" s="3299">
        <v>13.8</v>
      </c>
      <c r="H732" s="3289"/>
      <c r="I732" s="3192"/>
      <c r="J732" s="3323">
        <v>15</v>
      </c>
      <c r="K732" s="3245">
        <v>1</v>
      </c>
      <c r="L732" s="3245"/>
      <c r="M732" s="3192"/>
      <c r="N732" s="3192"/>
      <c r="O732" s="3222"/>
      <c r="P732" s="3238"/>
      <c r="Q732" s="3268"/>
      <c r="R732" s="3235">
        <v>26</v>
      </c>
    </row>
    <row r="733" spans="1:18">
      <c r="A733" s="3235">
        <v>27</v>
      </c>
      <c r="B733" s="3192" t="s">
        <v>6003</v>
      </c>
      <c r="C733" s="3222"/>
      <c r="D733" s="3192" t="s">
        <v>5617</v>
      </c>
      <c r="E733" s="3222"/>
      <c r="F733" s="3298">
        <v>115</v>
      </c>
      <c r="G733" s="3299">
        <v>13.8</v>
      </c>
      <c r="H733" s="3289"/>
      <c r="I733" s="3192"/>
      <c r="J733" s="3323">
        <v>15</v>
      </c>
      <c r="K733" s="3245">
        <v>1</v>
      </c>
      <c r="L733" s="3245"/>
      <c r="M733" s="3192"/>
      <c r="N733" s="3192"/>
      <c r="O733" s="3222"/>
      <c r="P733" s="3238"/>
      <c r="Q733" s="3268"/>
      <c r="R733" s="3235">
        <v>27</v>
      </c>
    </row>
    <row r="734" spans="1:18">
      <c r="A734" s="3235">
        <v>28</v>
      </c>
      <c r="B734" s="3192" t="s">
        <v>6004</v>
      </c>
      <c r="C734" s="3222"/>
      <c r="D734" s="3192" t="s">
        <v>5617</v>
      </c>
      <c r="E734" s="3222"/>
      <c r="F734" s="3298">
        <v>34.4</v>
      </c>
      <c r="G734" s="3299">
        <v>13.8</v>
      </c>
      <c r="H734" s="3289"/>
      <c r="I734" s="3192"/>
      <c r="J734" s="3323">
        <v>10</v>
      </c>
      <c r="K734" s="3245">
        <v>1</v>
      </c>
      <c r="L734" s="3245"/>
      <c r="M734" s="3192"/>
      <c r="N734" s="3192"/>
      <c r="O734" s="3222"/>
      <c r="P734" s="3238"/>
      <c r="Q734" s="3268"/>
      <c r="R734" s="3235">
        <v>28</v>
      </c>
    </row>
    <row r="735" spans="1:18">
      <c r="A735" s="3235">
        <v>29</v>
      </c>
      <c r="B735" s="3192" t="s">
        <v>6005</v>
      </c>
      <c r="C735" s="3222"/>
      <c r="D735" s="3192" t="s">
        <v>5617</v>
      </c>
      <c r="E735" s="3222"/>
      <c r="F735" s="3298">
        <v>115</v>
      </c>
      <c r="G735" s="3299">
        <v>13.8</v>
      </c>
      <c r="H735" s="3289"/>
      <c r="I735" s="3192"/>
      <c r="J735" s="3323">
        <v>32</v>
      </c>
      <c r="K735" s="3245">
        <v>2</v>
      </c>
      <c r="L735" s="3245"/>
      <c r="M735" s="3192"/>
      <c r="N735" s="3192"/>
      <c r="O735" s="3222"/>
      <c r="P735" s="3238"/>
      <c r="Q735" s="3268"/>
      <c r="R735" s="3235">
        <v>29</v>
      </c>
    </row>
    <row r="736" spans="1:18">
      <c r="A736" s="3235">
        <v>30</v>
      </c>
      <c r="B736" s="3192" t="s">
        <v>6006</v>
      </c>
      <c r="C736" s="3222"/>
      <c r="D736" s="3192" t="s">
        <v>5615</v>
      </c>
      <c r="E736" s="3222"/>
      <c r="F736" s="3298">
        <v>115</v>
      </c>
      <c r="G736" s="3299">
        <v>13.8</v>
      </c>
      <c r="H736" s="3289"/>
      <c r="I736" s="3192"/>
      <c r="J736" s="3323">
        <v>15</v>
      </c>
      <c r="K736" s="3245">
        <v>1</v>
      </c>
      <c r="L736" s="3245"/>
      <c r="M736" s="3192"/>
      <c r="N736" s="3192"/>
      <c r="O736" s="3222"/>
      <c r="P736" s="3238"/>
      <c r="Q736" s="3268"/>
      <c r="R736" s="3235">
        <v>30</v>
      </c>
    </row>
    <row r="737" spans="1:18">
      <c r="A737" s="3235">
        <v>31</v>
      </c>
      <c r="B737" s="3192" t="s">
        <v>6007</v>
      </c>
      <c r="C737" s="3222"/>
      <c r="D737" s="3192" t="s">
        <v>5617</v>
      </c>
      <c r="E737" s="3222"/>
      <c r="F737" s="3298">
        <v>23</v>
      </c>
      <c r="G737" s="3299">
        <v>0.48</v>
      </c>
      <c r="H737" s="3289"/>
      <c r="I737" s="3192"/>
      <c r="J737" s="3323"/>
      <c r="K737" s="3245">
        <v>1</v>
      </c>
      <c r="L737" s="3245"/>
      <c r="M737" s="3192"/>
      <c r="N737" s="3192"/>
      <c r="O737" s="3222"/>
      <c r="P737" s="3238"/>
      <c r="Q737" s="3268"/>
      <c r="R737" s="3235">
        <v>31</v>
      </c>
    </row>
    <row r="738" spans="1:18">
      <c r="A738" s="3235">
        <v>32</v>
      </c>
      <c r="B738" s="3192" t="s">
        <v>6007</v>
      </c>
      <c r="C738" s="3222"/>
      <c r="D738" s="3192" t="s">
        <v>5617</v>
      </c>
      <c r="E738" s="3222"/>
      <c r="F738" s="3298">
        <v>23</v>
      </c>
      <c r="G738" s="3299">
        <v>5</v>
      </c>
      <c r="H738" s="3289"/>
      <c r="I738" s="3192"/>
      <c r="J738" s="3323"/>
      <c r="K738" s="3245">
        <v>1</v>
      </c>
      <c r="L738" s="3245"/>
      <c r="M738" s="3192"/>
      <c r="N738" s="3192"/>
      <c r="O738" s="3222"/>
      <c r="P738" s="3238"/>
      <c r="Q738" s="3268"/>
      <c r="R738" s="3235">
        <v>32</v>
      </c>
    </row>
    <row r="739" spans="1:18">
      <c r="A739" s="3235">
        <v>33</v>
      </c>
      <c r="B739" s="3192" t="s">
        <v>6007</v>
      </c>
      <c r="C739" s="3222"/>
      <c r="D739" s="3192" t="s">
        <v>5617</v>
      </c>
      <c r="E739" s="3222"/>
      <c r="F739" s="3298">
        <v>23</v>
      </c>
      <c r="G739" s="3299">
        <v>5</v>
      </c>
      <c r="H739" s="3289"/>
      <c r="I739" s="3192"/>
      <c r="J739" s="3323"/>
      <c r="K739" s="3245">
        <v>1</v>
      </c>
      <c r="L739" s="3245"/>
      <c r="M739" s="3192"/>
      <c r="N739" s="3192"/>
      <c r="O739" s="3222"/>
      <c r="P739" s="3238"/>
      <c r="Q739" s="3268"/>
      <c r="R739" s="3235">
        <v>33</v>
      </c>
    </row>
    <row r="740" spans="1:18">
      <c r="A740" s="3235">
        <v>34</v>
      </c>
      <c r="B740" s="3192" t="s">
        <v>6008</v>
      </c>
      <c r="C740" s="3222"/>
      <c r="D740" s="3192" t="s">
        <v>5617</v>
      </c>
      <c r="E740" s="3222"/>
      <c r="F740" s="3298">
        <v>46</v>
      </c>
      <c r="G740" s="3299">
        <v>4.8</v>
      </c>
      <c r="H740" s="3289"/>
      <c r="I740" s="3192"/>
      <c r="J740" s="3323">
        <v>5</v>
      </c>
      <c r="K740" s="3245">
        <v>1</v>
      </c>
      <c r="L740" s="3245"/>
      <c r="M740" s="3192"/>
      <c r="N740" s="3192"/>
      <c r="O740" s="3222"/>
      <c r="P740" s="3238"/>
      <c r="Q740" s="3268"/>
      <c r="R740" s="3235">
        <v>34</v>
      </c>
    </row>
    <row r="741" spans="1:18">
      <c r="A741" s="3235">
        <v>35</v>
      </c>
      <c r="B741" s="3192" t="s">
        <v>6008</v>
      </c>
      <c r="C741" s="3222"/>
      <c r="D741" s="3192" t="s">
        <v>5617</v>
      </c>
      <c r="E741" s="3222"/>
      <c r="F741" s="3298">
        <v>46</v>
      </c>
      <c r="G741" s="3299">
        <v>4.8</v>
      </c>
      <c r="H741" s="3289"/>
      <c r="I741" s="3192"/>
      <c r="J741" s="3323">
        <v>1</v>
      </c>
      <c r="K741" s="3245">
        <v>1</v>
      </c>
      <c r="L741" s="3245"/>
      <c r="M741" s="3192"/>
      <c r="N741" s="3192"/>
      <c r="O741" s="3222"/>
      <c r="P741" s="3238"/>
      <c r="Q741" s="3268"/>
      <c r="R741" s="3235">
        <v>35</v>
      </c>
    </row>
    <row r="742" spans="1:18">
      <c r="A742" s="3235">
        <v>37</v>
      </c>
      <c r="B742" s="3192" t="s">
        <v>6008</v>
      </c>
      <c r="C742" s="3222"/>
      <c r="D742" s="3192" t="s">
        <v>5617</v>
      </c>
      <c r="E742" s="3222"/>
      <c r="F742" s="3298">
        <v>46</v>
      </c>
      <c r="G742" s="3299">
        <v>4.8</v>
      </c>
      <c r="H742" s="3289"/>
      <c r="I742" s="3192"/>
      <c r="J742" s="3323">
        <v>1</v>
      </c>
      <c r="K742" s="3245">
        <v>1</v>
      </c>
      <c r="L742" s="3245"/>
      <c r="M742" s="3192"/>
      <c r="N742" s="3192"/>
      <c r="O742" s="3222"/>
      <c r="P742" s="3238"/>
      <c r="Q742" s="3268"/>
      <c r="R742" s="3235">
        <v>37</v>
      </c>
    </row>
    <row r="743" spans="1:18">
      <c r="A743" s="3235">
        <v>38</v>
      </c>
      <c r="B743" s="3192"/>
      <c r="C743" s="3222"/>
      <c r="D743" s="3192"/>
      <c r="E743" s="3222"/>
      <c r="F743" s="3298"/>
      <c r="G743" s="3299"/>
      <c r="H743" s="3289"/>
      <c r="I743" s="3192"/>
      <c r="J743" s="3289"/>
      <c r="K743" s="3245"/>
      <c r="L743" s="3245"/>
      <c r="M743" s="3192"/>
      <c r="N743" s="3192"/>
      <c r="O743" s="3222"/>
      <c r="P743" s="3238"/>
      <c r="Q743" s="3268"/>
      <c r="R743" s="3235">
        <v>38</v>
      </c>
    </row>
    <row r="744" spans="1:18">
      <c r="A744" s="3235">
        <v>39</v>
      </c>
      <c r="B744" s="3192"/>
      <c r="C744" s="3222"/>
      <c r="D744" s="3192"/>
      <c r="E744" s="3222"/>
      <c r="F744" s="3298"/>
      <c r="G744" s="3299"/>
      <c r="H744" s="3289"/>
      <c r="I744" s="3192"/>
      <c r="J744" s="3289"/>
      <c r="K744" s="3245"/>
      <c r="L744" s="3245"/>
      <c r="M744" s="3192"/>
      <c r="N744" s="3192"/>
      <c r="O744" s="3222"/>
      <c r="P744" s="3238"/>
      <c r="Q744" s="3268"/>
      <c r="R744" s="3235">
        <v>39</v>
      </c>
    </row>
    <row r="745" spans="1:18">
      <c r="A745" s="3235">
        <v>40</v>
      </c>
      <c r="B745" s="3192"/>
      <c r="C745" s="3222"/>
      <c r="D745" s="3192"/>
      <c r="E745" s="3222"/>
      <c r="F745" s="3298"/>
      <c r="G745" s="3299"/>
      <c r="H745" s="3289"/>
      <c r="I745" s="3192"/>
      <c r="J745" s="3289"/>
      <c r="K745" s="3245"/>
      <c r="L745" s="3245"/>
      <c r="M745" s="3192"/>
      <c r="N745" s="3192"/>
      <c r="O745" s="3222"/>
      <c r="P745" s="3238"/>
      <c r="Q745" s="3268"/>
      <c r="R745" s="3235">
        <v>40</v>
      </c>
    </row>
    <row r="746" spans="1:18">
      <c r="A746" s="3235">
        <v>41</v>
      </c>
      <c r="B746" s="3192"/>
      <c r="C746" s="3222"/>
      <c r="D746" s="3192"/>
      <c r="E746" s="3222"/>
      <c r="F746" s="3298"/>
      <c r="G746" s="3299"/>
      <c r="H746" s="3289"/>
      <c r="I746" s="3192"/>
      <c r="J746" s="3289"/>
      <c r="K746" s="3245"/>
      <c r="L746" s="3245"/>
      <c r="M746" s="3192"/>
      <c r="N746" s="3192"/>
      <c r="O746" s="3222"/>
      <c r="P746" s="3238"/>
      <c r="Q746" s="3268"/>
      <c r="R746" s="3235">
        <v>41</v>
      </c>
    </row>
    <row r="747" spans="1:18">
      <c r="A747" s="3235">
        <v>42</v>
      </c>
      <c r="B747" s="3192"/>
      <c r="C747" s="3222"/>
      <c r="D747" s="3192"/>
      <c r="E747" s="3222"/>
      <c r="F747" s="3298"/>
      <c r="G747" s="3299"/>
      <c r="H747" s="3289"/>
      <c r="I747" s="3192"/>
      <c r="J747" s="3289"/>
      <c r="K747" s="3245"/>
      <c r="L747" s="3245"/>
      <c r="M747" s="3192"/>
      <c r="N747" s="3192"/>
      <c r="O747" s="3222"/>
      <c r="P747" s="3238"/>
      <c r="Q747" s="3268"/>
      <c r="R747" s="3235">
        <v>42</v>
      </c>
    </row>
    <row r="748" spans="1:18">
      <c r="A748" s="3235">
        <v>43</v>
      </c>
      <c r="B748" s="3192"/>
      <c r="C748" s="3222"/>
      <c r="D748" s="3192"/>
      <c r="E748" s="3222"/>
      <c r="F748" s="3298"/>
      <c r="G748" s="3299"/>
      <c r="H748" s="3289"/>
      <c r="I748" s="3192"/>
      <c r="J748" s="3289"/>
      <c r="K748" s="3245"/>
      <c r="L748" s="3245"/>
      <c r="M748" s="3192"/>
      <c r="N748" s="3192"/>
      <c r="O748" s="3222"/>
      <c r="P748" s="3238"/>
      <c r="Q748" s="3268"/>
      <c r="R748" s="3235">
        <v>43</v>
      </c>
    </row>
    <row r="749" spans="1:18">
      <c r="A749" s="3235">
        <v>44</v>
      </c>
      <c r="B749" s="3192"/>
      <c r="C749" s="3222"/>
      <c r="D749" s="3192"/>
      <c r="E749" s="3222"/>
      <c r="F749" s="3298"/>
      <c r="G749" s="3299"/>
      <c r="H749" s="3289"/>
      <c r="I749" s="3192"/>
      <c r="J749" s="3289"/>
      <c r="K749" s="3245"/>
      <c r="L749" s="3245"/>
      <c r="M749" s="3192"/>
      <c r="N749" s="3192"/>
      <c r="O749" s="3222"/>
      <c r="P749" s="3238"/>
      <c r="Q749" s="3268"/>
      <c r="R749" s="3235">
        <v>44</v>
      </c>
    </row>
    <row r="750" spans="1:18">
      <c r="A750" s="3235">
        <v>45</v>
      </c>
      <c r="B750" s="3192"/>
      <c r="C750" s="3222"/>
      <c r="D750" s="3192"/>
      <c r="E750" s="3222"/>
      <c r="F750" s="3298"/>
      <c r="G750" s="3299"/>
      <c r="H750" s="3289"/>
      <c r="I750" s="3192"/>
      <c r="J750" s="3289"/>
      <c r="K750" s="3245"/>
      <c r="L750" s="3245"/>
      <c r="M750" s="3192"/>
      <c r="N750" s="3192"/>
      <c r="O750" s="3222"/>
      <c r="P750" s="3238"/>
      <c r="Q750" s="3268"/>
      <c r="R750" s="3235">
        <v>45</v>
      </c>
    </row>
    <row r="751" spans="1:18">
      <c r="A751" s="3235">
        <v>46</v>
      </c>
      <c r="B751" s="3192"/>
      <c r="C751" s="3222"/>
      <c r="D751" s="3192"/>
      <c r="E751" s="3222"/>
      <c r="F751" s="3298"/>
      <c r="G751" s="3299"/>
      <c r="H751" s="3289"/>
      <c r="I751" s="3192"/>
      <c r="J751" s="3289"/>
      <c r="K751" s="3245"/>
      <c r="L751" s="3245"/>
      <c r="M751" s="3192"/>
      <c r="N751" s="3192"/>
      <c r="O751" s="3222"/>
      <c r="P751" s="3238"/>
      <c r="Q751" s="3268"/>
      <c r="R751" s="3235">
        <v>46</v>
      </c>
    </row>
    <row r="752" spans="1:18">
      <c r="A752" s="3235">
        <v>47</v>
      </c>
      <c r="B752" s="3192"/>
      <c r="C752" s="3222"/>
      <c r="D752" s="3192"/>
      <c r="E752" s="3222"/>
      <c r="F752" s="3298"/>
      <c r="G752" s="3299"/>
      <c r="H752" s="3289"/>
      <c r="I752" s="3192"/>
      <c r="J752" s="3289"/>
      <c r="K752" s="3245"/>
      <c r="L752" s="3245"/>
      <c r="M752" s="3192"/>
      <c r="N752" s="3192"/>
      <c r="O752" s="3222"/>
      <c r="P752" s="3238"/>
      <c r="Q752" s="3268"/>
      <c r="R752" s="3235">
        <v>47</v>
      </c>
    </row>
    <row r="753" spans="1:18">
      <c r="A753" s="3235">
        <v>48</v>
      </c>
      <c r="B753" s="3192"/>
      <c r="C753" s="3222"/>
      <c r="D753" s="3192"/>
      <c r="E753" s="3222"/>
      <c r="F753" s="3298"/>
      <c r="G753" s="3299"/>
      <c r="H753" s="3289"/>
      <c r="I753" s="3192"/>
      <c r="J753" s="3289"/>
      <c r="K753" s="3245"/>
      <c r="L753" s="3245"/>
      <c r="M753" s="3192"/>
      <c r="N753" s="3192"/>
      <c r="O753" s="3222"/>
      <c r="P753" s="3238"/>
      <c r="Q753" s="3268"/>
      <c r="R753" s="3235">
        <v>48</v>
      </c>
    </row>
    <row r="754" spans="1:18">
      <c r="A754" s="3235">
        <v>49</v>
      </c>
      <c r="B754" s="3192"/>
      <c r="C754" s="3222"/>
      <c r="D754" s="3192"/>
      <c r="E754" s="3222"/>
      <c r="F754" s="3298"/>
      <c r="G754" s="3299"/>
      <c r="H754" s="3289"/>
      <c r="I754" s="3192"/>
      <c r="J754" s="3289"/>
      <c r="K754" s="3245"/>
      <c r="L754" s="3245"/>
      <c r="M754" s="3192"/>
      <c r="N754" s="3192"/>
      <c r="O754" s="3222"/>
      <c r="P754" s="3238"/>
      <c r="Q754" s="3268"/>
      <c r="R754" s="3235">
        <v>49</v>
      </c>
    </row>
    <row r="755" spans="1:18">
      <c r="A755" s="3235">
        <v>50</v>
      </c>
      <c r="B755" s="3192"/>
      <c r="C755" s="3222"/>
      <c r="D755" s="3192"/>
      <c r="E755" s="3222"/>
      <c r="F755" s="3298"/>
      <c r="G755" s="3299"/>
      <c r="H755" s="3289"/>
      <c r="I755" s="3192"/>
      <c r="J755" s="3289"/>
      <c r="K755" s="3245"/>
      <c r="L755" s="3245"/>
      <c r="M755" s="3192"/>
      <c r="N755" s="3192"/>
      <c r="O755" s="3222"/>
      <c r="P755" s="3238"/>
      <c r="Q755" s="3268"/>
      <c r="R755" s="3235">
        <v>50</v>
      </c>
    </row>
    <row r="756" spans="1:18">
      <c r="A756" s="3235">
        <v>51</v>
      </c>
      <c r="B756" s="3192"/>
      <c r="C756" s="3222"/>
      <c r="D756" s="3192"/>
      <c r="E756" s="3222"/>
      <c r="F756" s="3298"/>
      <c r="G756" s="3299"/>
      <c r="H756" s="3289"/>
      <c r="I756" s="3192"/>
      <c r="J756" s="3289"/>
      <c r="K756" s="3245"/>
      <c r="L756" s="3245"/>
      <c r="M756" s="3192"/>
      <c r="N756" s="3192"/>
      <c r="O756" s="3222"/>
      <c r="P756" s="3238"/>
      <c r="Q756" s="3268"/>
      <c r="R756" s="3235">
        <v>51</v>
      </c>
    </row>
    <row r="757" spans="1:18">
      <c r="A757" s="3235">
        <v>52</v>
      </c>
      <c r="B757" s="3192"/>
      <c r="C757" s="3222"/>
      <c r="D757" s="3192"/>
      <c r="E757" s="3222"/>
      <c r="F757" s="3298"/>
      <c r="G757" s="3299"/>
      <c r="H757" s="3289"/>
      <c r="I757" s="3192"/>
      <c r="J757" s="3289"/>
      <c r="K757" s="3245"/>
      <c r="L757" s="3245"/>
      <c r="M757" s="3192"/>
      <c r="N757" s="3192"/>
      <c r="O757" s="3222"/>
      <c r="P757" s="3238"/>
      <c r="Q757" s="3268"/>
      <c r="R757" s="3235">
        <v>52</v>
      </c>
    </row>
    <row r="758" spans="1:18">
      <c r="A758" s="3235">
        <v>53</v>
      </c>
      <c r="B758" s="3192"/>
      <c r="C758" s="3222"/>
      <c r="D758" s="3192"/>
      <c r="E758" s="3222"/>
      <c r="F758" s="3298"/>
      <c r="G758" s="3299"/>
      <c r="H758" s="3289"/>
      <c r="I758" s="3192"/>
      <c r="J758" s="3289"/>
      <c r="K758" s="3245"/>
      <c r="L758" s="3245"/>
      <c r="M758" s="3192"/>
      <c r="N758" s="3192"/>
      <c r="O758" s="3222"/>
      <c r="P758" s="3238"/>
      <c r="Q758" s="3268"/>
      <c r="R758" s="3235">
        <v>53</v>
      </c>
    </row>
    <row r="759" spans="1:18">
      <c r="A759" s="3235">
        <v>54</v>
      </c>
      <c r="B759" s="3192"/>
      <c r="C759" s="3222"/>
      <c r="D759" s="3192"/>
      <c r="E759" s="3222"/>
      <c r="F759" s="3298"/>
      <c r="G759" s="3299"/>
      <c r="H759" s="3289"/>
      <c r="I759" s="3192"/>
      <c r="J759" s="3289"/>
      <c r="K759" s="3245"/>
      <c r="L759" s="3245"/>
      <c r="M759" s="3192"/>
      <c r="N759" s="3192"/>
      <c r="O759" s="3222"/>
      <c r="P759" s="3238"/>
      <c r="Q759" s="3268"/>
      <c r="R759" s="3235">
        <v>54</v>
      </c>
    </row>
    <row r="760" spans="1:18">
      <c r="A760" s="3235">
        <v>55</v>
      </c>
      <c r="B760" s="3192"/>
      <c r="C760" s="3222"/>
      <c r="D760" s="3192"/>
      <c r="E760" s="3222"/>
      <c r="F760" s="3298"/>
      <c r="G760" s="3299"/>
      <c r="H760" s="3289"/>
      <c r="I760" s="3192"/>
      <c r="J760" s="3289"/>
      <c r="K760" s="3245"/>
      <c r="L760" s="3245"/>
      <c r="M760" s="3192"/>
      <c r="N760" s="3192"/>
      <c r="O760" s="3222"/>
      <c r="P760" s="3238"/>
      <c r="Q760" s="3268"/>
      <c r="R760" s="3235">
        <v>55</v>
      </c>
    </row>
    <row r="761" spans="1:18">
      <c r="A761" s="3235">
        <v>56</v>
      </c>
      <c r="B761" s="3192"/>
      <c r="C761" s="3222"/>
      <c r="D761" s="3192"/>
      <c r="E761" s="3222"/>
      <c r="F761" s="3298"/>
      <c r="G761" s="3299"/>
      <c r="H761" s="3289"/>
      <c r="I761" s="3192"/>
      <c r="J761" s="3289"/>
      <c r="K761" s="3245"/>
      <c r="L761" s="3245"/>
      <c r="M761" s="3192"/>
      <c r="N761" s="3192"/>
      <c r="O761" s="3222"/>
      <c r="P761" s="3238"/>
      <c r="Q761" s="3268"/>
      <c r="R761" s="3235">
        <v>56</v>
      </c>
    </row>
    <row r="762" spans="1:18">
      <c r="A762" s="3235">
        <v>57</v>
      </c>
      <c r="B762" s="3192"/>
      <c r="C762" s="3222"/>
      <c r="D762" s="3192"/>
      <c r="E762" s="3222"/>
      <c r="F762" s="3298"/>
      <c r="G762" s="3299"/>
      <c r="H762" s="3289"/>
      <c r="I762" s="3192"/>
      <c r="J762" s="3289"/>
      <c r="K762" s="3245"/>
      <c r="L762" s="3245"/>
      <c r="M762" s="3192"/>
      <c r="N762" s="3192"/>
      <c r="O762" s="3222"/>
      <c r="P762" s="3238"/>
      <c r="Q762" s="3268"/>
      <c r="R762" s="3235">
        <v>57</v>
      </c>
    </row>
    <row r="763" spans="1:18">
      <c r="A763" s="3235">
        <v>58</v>
      </c>
      <c r="B763" s="3192"/>
      <c r="C763" s="3222"/>
      <c r="D763" s="3192"/>
      <c r="E763" s="3222"/>
      <c r="F763" s="3298"/>
      <c r="G763" s="3299"/>
      <c r="H763" s="3289"/>
      <c r="I763" s="3192"/>
      <c r="J763" s="3289"/>
      <c r="K763" s="3245"/>
      <c r="L763" s="3245"/>
      <c r="M763" s="3192"/>
      <c r="N763" s="3192"/>
      <c r="O763" s="3222"/>
      <c r="P763" s="3238"/>
      <c r="Q763" s="3268"/>
      <c r="R763" s="3235">
        <v>58</v>
      </c>
    </row>
    <row r="764" spans="1:18" ht="15.75" thickBot="1">
      <c r="A764" s="3203">
        <v>59</v>
      </c>
      <c r="B764" s="3201"/>
      <c r="C764" s="3204"/>
      <c r="D764" s="3201"/>
      <c r="E764" s="3204"/>
      <c r="F764" s="3301"/>
      <c r="G764" s="3302"/>
      <c r="H764" s="3293"/>
      <c r="I764" s="3192"/>
      <c r="J764" s="3293"/>
      <c r="K764" s="3303"/>
      <c r="L764" s="3303"/>
      <c r="M764" s="3201"/>
      <c r="N764" s="3201"/>
      <c r="O764" s="3204"/>
      <c r="P764" s="3249"/>
      <c r="Q764" s="3251"/>
      <c r="R764" s="3203">
        <v>59</v>
      </c>
    </row>
    <row r="766" spans="1:18">
      <c r="A766" s="3212" t="s">
        <v>6009</v>
      </c>
      <c r="B766" s="3223"/>
      <c r="C766" s="3223"/>
      <c r="D766" s="3223"/>
      <c r="E766" s="3223"/>
      <c r="F766" s="3223"/>
      <c r="G766" s="3223"/>
      <c r="H766" s="3223"/>
      <c r="I766" s="3192"/>
      <c r="J766" s="3212" t="s">
        <v>6010</v>
      </c>
      <c r="K766" s="3223"/>
      <c r="L766" s="3223"/>
      <c r="M766" s="3223"/>
      <c r="N766" s="3223"/>
      <c r="O766" s="3223"/>
      <c r="P766" s="3223"/>
      <c r="Q766" s="3223"/>
      <c r="R766" s="3223"/>
    </row>
  </sheetData>
  <printOptions horizontalCentered="1" verticalCentered="1"/>
  <pageMargins left="0" right="0" top="0" bottom="0" header="0.25" footer="0.25"/>
  <pageSetup scale="70" fitToWidth="2" fitToHeight="2" orientation="portrait" horizontalDpi="300" verticalDpi="300" r:id="rId1"/>
  <headerFooter alignWithMargins="0"/>
  <rowBreaks count="10" manualBreakCount="10">
    <brk id="66" max="16383" man="1"/>
    <brk id="136" max="16383" man="1"/>
    <brk id="206" max="16383" man="1"/>
    <brk id="276" max="16383" man="1"/>
    <brk id="346" max="16383" man="1"/>
    <brk id="416" max="16383" man="1"/>
    <brk id="486" max="16383" man="1"/>
    <brk id="556" max="16383" man="1"/>
    <brk id="626" max="16383" man="1"/>
    <brk id="696" max="16383" man="1"/>
  </rowBreaks>
  <colBreaks count="1" manualBreakCount="1">
    <brk id="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pageSetUpPr fitToPage="1"/>
  </sheetPr>
  <dimension ref="A1:H67"/>
  <sheetViews>
    <sheetView defaultGridColor="0" view="pageBreakPreview" colorId="22" zoomScaleNormal="100" zoomScaleSheetLayoutView="100" workbookViewId="0">
      <selection activeCell="B20" sqref="B20"/>
    </sheetView>
  </sheetViews>
  <sheetFormatPr defaultColWidth="9.6640625" defaultRowHeight="15"/>
  <cols>
    <col min="1" max="1" width="2.6640625" style="9" customWidth="1"/>
    <col min="2" max="2" width="33.6640625" style="9" customWidth="1"/>
    <col min="3" max="3" width="3.6640625" style="9" customWidth="1"/>
    <col min="4" max="4" width="2.6640625" style="9" customWidth="1"/>
    <col min="5" max="5" width="2.33203125" style="9" customWidth="1"/>
    <col min="6" max="6" width="13.6640625" style="9" customWidth="1"/>
    <col min="7" max="7" width="12.6640625" style="9" customWidth="1"/>
    <col min="8" max="8" width="17.33203125" style="9" customWidth="1"/>
    <col min="9" max="16384" width="9.6640625" style="9"/>
  </cols>
  <sheetData>
    <row r="1" spans="1:8">
      <c r="A1" s="778"/>
      <c r="B1" s="779" t="s">
        <v>1785</v>
      </c>
      <c r="C1" s="780" t="s">
        <v>1330</v>
      </c>
      <c r="D1" s="781"/>
      <c r="E1" s="781"/>
      <c r="F1" s="779"/>
      <c r="G1" s="781" t="s">
        <v>1787</v>
      </c>
      <c r="H1" s="3012" t="s">
        <v>1788</v>
      </c>
    </row>
    <row r="2" spans="1:8">
      <c r="A2" s="806"/>
      <c r="B2" s="784" t="str">
        <f>'Data Sheet'!$C$25</f>
        <v xml:space="preserve">Niagara Mohawk Power Corporation </v>
      </c>
      <c r="C2" s="414" t="s">
        <v>1331</v>
      </c>
      <c r="D2" s="9" t="s">
        <v>1332</v>
      </c>
      <c r="F2" s="784" t="s">
        <v>1333</v>
      </c>
      <c r="G2" s="785" t="s">
        <v>1790</v>
      </c>
      <c r="H2" s="786"/>
    </row>
    <row r="3" spans="1:8" ht="15" customHeight="1">
      <c r="A3" s="787"/>
      <c r="B3" s="446"/>
      <c r="C3" s="464" t="s">
        <v>1334</v>
      </c>
      <c r="D3" s="446" t="s">
        <v>1332</v>
      </c>
      <c r="E3" s="446"/>
      <c r="F3" s="788" t="s">
        <v>1335</v>
      </c>
      <c r="G3" s="641" t="str">
        <f>'Data Sheet'!$C$40</f>
        <v>April 12, 2018</v>
      </c>
      <c r="H3" s="1212" t="str">
        <f>'Data Sheet'!$C$38</f>
        <v>December 31, 2017</v>
      </c>
    </row>
    <row r="4" spans="1:8" ht="15" customHeight="1">
      <c r="A4" s="803" t="s">
        <v>1704</v>
      </c>
      <c r="B4" s="804"/>
      <c r="C4" s="804"/>
      <c r="D4" s="804"/>
      <c r="E4" s="804"/>
      <c r="F4" s="804"/>
      <c r="G4" s="804"/>
      <c r="H4" s="805"/>
    </row>
    <row r="5" spans="1:8">
      <c r="A5" s="806"/>
      <c r="B5" s="785"/>
      <c r="C5" s="807"/>
      <c r="D5" s="807"/>
      <c r="E5" s="807"/>
      <c r="F5" s="807"/>
      <c r="G5" s="807"/>
      <c r="H5" s="808"/>
    </row>
    <row r="6" spans="1:8" ht="120">
      <c r="A6" s="806"/>
      <c r="B6" s="809" t="s">
        <v>1811</v>
      </c>
      <c r="C6" s="792"/>
      <c r="D6" s="807"/>
      <c r="E6" s="785"/>
      <c r="F6" s="3618" t="s">
        <v>1812</v>
      </c>
      <c r="G6" s="3607"/>
      <c r="H6" s="3608"/>
    </row>
    <row r="7" spans="1:8">
      <c r="A7" s="806"/>
      <c r="B7" s="792"/>
      <c r="C7" s="792"/>
      <c r="D7" s="807"/>
      <c r="E7" s="785"/>
      <c r="F7" s="807"/>
      <c r="G7" s="807"/>
      <c r="H7" s="808"/>
    </row>
    <row r="8" spans="1:8">
      <c r="A8" s="810"/>
      <c r="B8" s="804"/>
      <c r="C8" s="804"/>
      <c r="D8" s="804"/>
      <c r="E8" s="811"/>
      <c r="F8" s="804"/>
      <c r="G8" s="804"/>
      <c r="H8" s="805"/>
    </row>
    <row r="9" spans="1:8">
      <c r="A9" s="806"/>
      <c r="B9" s="807"/>
      <c r="C9" s="807"/>
      <c r="D9" s="807"/>
      <c r="E9" s="785"/>
      <c r="F9" s="807"/>
      <c r="G9" s="807"/>
      <c r="H9" s="808"/>
    </row>
    <row r="10" spans="1:8" ht="15" customHeight="1">
      <c r="A10" s="806"/>
      <c r="B10" s="3619" t="s">
        <v>6642</v>
      </c>
      <c r="C10" s="3619"/>
      <c r="D10" s="3619"/>
      <c r="E10" s="3619"/>
      <c r="F10" s="3619"/>
      <c r="G10" s="3619"/>
      <c r="H10" s="3620"/>
    </row>
    <row r="11" spans="1:8">
      <c r="A11" s="806"/>
      <c r="B11" s="3619"/>
      <c r="C11" s="3619"/>
      <c r="D11" s="3619"/>
      <c r="E11" s="3619"/>
      <c r="F11" s="3619"/>
      <c r="G11" s="3619"/>
      <c r="H11" s="3620"/>
    </row>
    <row r="12" spans="1:8">
      <c r="A12" s="806"/>
      <c r="B12" s="3619"/>
      <c r="C12" s="3619"/>
      <c r="D12" s="3619"/>
      <c r="E12" s="3619"/>
      <c r="F12" s="3619"/>
      <c r="G12" s="3619"/>
      <c r="H12" s="3620"/>
    </row>
    <row r="13" spans="1:8">
      <c r="A13" s="806"/>
      <c r="B13" s="3619"/>
      <c r="C13" s="3619"/>
      <c r="D13" s="3619"/>
      <c r="E13" s="3619"/>
      <c r="F13" s="3619"/>
      <c r="G13" s="3619"/>
      <c r="H13" s="3620"/>
    </row>
    <row r="14" spans="1:8">
      <c r="A14" s="806"/>
      <c r="B14" s="3619"/>
      <c r="C14" s="3619"/>
      <c r="D14" s="3619"/>
      <c r="E14" s="3619"/>
      <c r="F14" s="3619"/>
      <c r="G14" s="3619"/>
      <c r="H14" s="3620"/>
    </row>
    <row r="15" spans="1:8">
      <c r="A15" s="806"/>
      <c r="B15" s="3619"/>
      <c r="C15" s="3619"/>
      <c r="D15" s="3619"/>
      <c r="E15" s="3619"/>
      <c r="F15" s="3619"/>
      <c r="G15" s="3619"/>
      <c r="H15" s="3620"/>
    </row>
    <row r="16" spans="1:8">
      <c r="A16" s="806"/>
      <c r="B16" s="3619"/>
      <c r="C16" s="3619"/>
      <c r="D16" s="3619"/>
      <c r="E16" s="3619"/>
      <c r="F16" s="3619"/>
      <c r="G16" s="3619"/>
      <c r="H16" s="3620"/>
    </row>
    <row r="17" spans="1:8">
      <c r="A17" s="806"/>
      <c r="B17" s="3619"/>
      <c r="C17" s="3619"/>
      <c r="D17" s="3619"/>
      <c r="E17" s="3619"/>
      <c r="F17" s="3619"/>
      <c r="G17" s="3619"/>
      <c r="H17" s="3620"/>
    </row>
    <row r="18" spans="1:8">
      <c r="A18" s="806"/>
      <c r="B18" s="3619"/>
      <c r="C18" s="3619"/>
      <c r="D18" s="3619"/>
      <c r="E18" s="3619"/>
      <c r="F18" s="3619"/>
      <c r="G18" s="3619"/>
      <c r="H18" s="3620"/>
    </row>
    <row r="19" spans="1:8">
      <c r="A19" s="806"/>
      <c r="B19" s="3619"/>
      <c r="C19" s="3619"/>
      <c r="D19" s="3619"/>
      <c r="E19" s="3619"/>
      <c r="F19" s="3619"/>
      <c r="G19" s="3619"/>
      <c r="H19" s="3620"/>
    </row>
    <row r="20" spans="1:8">
      <c r="A20" s="806"/>
      <c r="B20" s="2707"/>
      <c r="C20" s="2707"/>
      <c r="D20" s="2707"/>
      <c r="E20" s="2707"/>
      <c r="F20" s="2707"/>
      <c r="G20" s="2707"/>
      <c r="H20" s="2708"/>
    </row>
    <row r="21" spans="1:8">
      <c r="A21" s="806"/>
      <c r="B21" s="2707"/>
      <c r="C21" s="2707"/>
      <c r="D21" s="2707"/>
      <c r="E21" s="2707"/>
      <c r="F21" s="2707"/>
      <c r="G21" s="2707"/>
      <c r="H21" s="2708"/>
    </row>
    <row r="22" spans="1:8">
      <c r="A22" s="806"/>
      <c r="B22" s="2707"/>
      <c r="C22" s="2707"/>
      <c r="D22" s="2707"/>
      <c r="E22" s="2707"/>
      <c r="F22" s="2707"/>
      <c r="G22" s="2707"/>
      <c r="H22" s="2708"/>
    </row>
    <row r="23" spans="1:8">
      <c r="A23" s="806"/>
      <c r="B23" s="807"/>
      <c r="C23" s="807"/>
      <c r="D23" s="807"/>
      <c r="E23" s="785"/>
      <c r="F23" s="785"/>
      <c r="G23" s="785"/>
      <c r="H23" s="812"/>
    </row>
    <row r="24" spans="1:8">
      <c r="A24" s="806"/>
      <c r="B24" s="807"/>
      <c r="C24" s="807"/>
      <c r="D24" s="807"/>
      <c r="E24" s="785"/>
      <c r="F24" s="785"/>
      <c r="G24" s="785"/>
      <c r="H24" s="812"/>
    </row>
    <row r="25" spans="1:8">
      <c r="A25" s="806"/>
      <c r="B25" s="807"/>
      <c r="C25" s="807"/>
      <c r="D25" s="807"/>
      <c r="E25" s="785"/>
      <c r="F25" s="785"/>
      <c r="G25" s="785"/>
      <c r="H25" s="812"/>
    </row>
    <row r="26" spans="1:8">
      <c r="A26" s="806"/>
      <c r="B26" s="807"/>
      <c r="C26" s="807"/>
      <c r="D26" s="807"/>
      <c r="E26" s="785"/>
      <c r="F26" s="785"/>
      <c r="G26" s="785"/>
      <c r="H26" s="812"/>
    </row>
    <row r="27" spans="1:8">
      <c r="A27" s="806"/>
      <c r="B27" s="807"/>
      <c r="C27" s="807"/>
      <c r="D27" s="807"/>
      <c r="E27" s="785"/>
      <c r="F27" s="785"/>
      <c r="G27" s="785"/>
      <c r="H27" s="812"/>
    </row>
    <row r="28" spans="1:8">
      <c r="A28" s="806"/>
      <c r="B28" s="807"/>
      <c r="C28" s="807"/>
      <c r="D28" s="807"/>
      <c r="E28" s="785"/>
      <c r="F28" s="785"/>
      <c r="G28" s="785"/>
      <c r="H28" s="812"/>
    </row>
    <row r="29" spans="1:8">
      <c r="A29" s="806"/>
      <c r="B29" s="807"/>
      <c r="C29" s="807"/>
      <c r="D29" s="807"/>
      <c r="E29" s="785"/>
      <c r="F29" s="785"/>
      <c r="G29" s="785"/>
      <c r="H29" s="812"/>
    </row>
    <row r="30" spans="1:8">
      <c r="A30" s="806"/>
      <c r="B30" s="807"/>
      <c r="C30" s="807"/>
      <c r="D30" s="807"/>
      <c r="E30" s="785"/>
      <c r="F30" s="785"/>
      <c r="G30" s="785"/>
      <c r="H30" s="812"/>
    </row>
    <row r="31" spans="1:8">
      <c r="A31" s="806"/>
      <c r="B31" s="807"/>
      <c r="C31" s="807"/>
      <c r="D31" s="807"/>
      <c r="E31" s="785"/>
      <c r="F31" s="785"/>
      <c r="G31" s="785"/>
      <c r="H31" s="812"/>
    </row>
    <row r="32" spans="1:8">
      <c r="A32" s="806"/>
      <c r="B32" s="785"/>
      <c r="C32" s="785"/>
      <c r="D32" s="785"/>
      <c r="E32" s="785"/>
      <c r="F32" s="785"/>
      <c r="G32" s="785"/>
      <c r="H32" s="812"/>
    </row>
    <row r="33" spans="1:8">
      <c r="A33" s="806"/>
      <c r="B33" s="785"/>
      <c r="C33" s="785"/>
      <c r="D33" s="785"/>
      <c r="E33" s="785"/>
      <c r="F33" s="785"/>
      <c r="G33" s="785"/>
      <c r="H33" s="812"/>
    </row>
    <row r="34" spans="1:8">
      <c r="A34" s="806"/>
      <c r="B34" s="785"/>
      <c r="C34" s="785"/>
      <c r="D34" s="785"/>
      <c r="E34" s="785"/>
      <c r="F34" s="785"/>
      <c r="G34" s="785"/>
      <c r="H34" s="812"/>
    </row>
    <row r="35" spans="1:8">
      <c r="A35" s="806"/>
      <c r="B35" s="785"/>
      <c r="C35" s="785"/>
      <c r="D35" s="785"/>
      <c r="E35" s="785"/>
      <c r="F35" s="785"/>
      <c r="G35" s="785"/>
      <c r="H35" s="812"/>
    </row>
    <row r="36" spans="1:8">
      <c r="A36" s="806"/>
      <c r="B36" s="785"/>
      <c r="C36" s="785"/>
      <c r="D36" s="785"/>
      <c r="E36" s="785"/>
      <c r="F36" s="785"/>
      <c r="G36" s="785"/>
      <c r="H36" s="812"/>
    </row>
    <row r="37" spans="1:8">
      <c r="A37" s="806"/>
      <c r="B37" s="785"/>
      <c r="C37" s="785"/>
      <c r="D37" s="785"/>
      <c r="E37" s="785"/>
      <c r="F37" s="785"/>
      <c r="G37" s="785"/>
      <c r="H37" s="812"/>
    </row>
    <row r="38" spans="1:8">
      <c r="A38" s="806"/>
      <c r="B38" s="785"/>
      <c r="C38" s="785"/>
      <c r="D38" s="785"/>
      <c r="E38" s="785"/>
      <c r="F38" s="785"/>
      <c r="G38" s="785"/>
      <c r="H38" s="812"/>
    </row>
    <row r="39" spans="1:8">
      <c r="A39" s="806"/>
      <c r="B39" s="785"/>
      <c r="C39" s="785"/>
      <c r="D39" s="785"/>
      <c r="E39" s="785"/>
      <c r="F39" s="785"/>
      <c r="G39" s="785"/>
      <c r="H39" s="812"/>
    </row>
    <row r="40" spans="1:8">
      <c r="A40" s="806"/>
      <c r="B40" s="785"/>
      <c r="C40" s="785"/>
      <c r="D40" s="785"/>
      <c r="E40" s="785"/>
      <c r="F40" s="785"/>
      <c r="G40" s="785"/>
      <c r="H40" s="812"/>
    </row>
    <row r="41" spans="1:8">
      <c r="A41" s="806"/>
      <c r="B41" s="785"/>
      <c r="C41" s="785"/>
      <c r="D41" s="785"/>
      <c r="E41" s="785"/>
      <c r="F41" s="785"/>
      <c r="G41" s="785"/>
      <c r="H41" s="812"/>
    </row>
    <row r="42" spans="1:8">
      <c r="A42" s="806"/>
      <c r="B42" s="785"/>
      <c r="C42" s="785"/>
      <c r="D42" s="785"/>
      <c r="E42" s="785"/>
      <c r="F42" s="785"/>
      <c r="G42" s="785"/>
      <c r="H42" s="812"/>
    </row>
    <row r="43" spans="1:8">
      <c r="A43" s="806"/>
      <c r="B43" s="785"/>
      <c r="C43" s="807"/>
      <c r="D43" s="807"/>
      <c r="E43" s="807"/>
      <c r="F43" s="807"/>
      <c r="G43" s="807"/>
      <c r="H43" s="808"/>
    </row>
    <row r="44" spans="1:8">
      <c r="A44" s="806"/>
      <c r="B44" s="785"/>
      <c r="C44" s="785"/>
      <c r="D44" s="785"/>
      <c r="E44" s="785"/>
      <c r="F44" s="785"/>
      <c r="G44" s="785"/>
      <c r="H44" s="812"/>
    </row>
    <row r="45" spans="1:8">
      <c r="A45" s="806"/>
      <c r="B45" s="785"/>
      <c r="C45" s="785"/>
      <c r="D45" s="785"/>
      <c r="E45" s="785"/>
      <c r="F45" s="785"/>
      <c r="G45" s="785"/>
      <c r="H45" s="812"/>
    </row>
    <row r="46" spans="1:8">
      <c r="A46" s="806"/>
      <c r="B46" s="785"/>
      <c r="C46" s="785"/>
      <c r="D46" s="785"/>
      <c r="E46" s="785"/>
      <c r="F46" s="785"/>
      <c r="G46" s="785"/>
      <c r="H46" s="812"/>
    </row>
    <row r="47" spans="1:8" ht="15.75" thickBot="1">
      <c r="A47" s="813"/>
      <c r="B47" s="814"/>
      <c r="C47" s="815"/>
      <c r="D47" s="815"/>
      <c r="E47" s="815"/>
      <c r="F47" s="815"/>
      <c r="G47" s="815"/>
      <c r="H47" s="816"/>
    </row>
    <row r="48" spans="1:8">
      <c r="A48" s="785"/>
      <c r="B48" s="785"/>
      <c r="C48" s="807"/>
      <c r="D48" s="807"/>
      <c r="E48" s="807"/>
      <c r="F48" s="807"/>
      <c r="G48" s="807"/>
      <c r="H48" s="807"/>
    </row>
    <row r="49" spans="1:8">
      <c r="A49" s="817" t="s">
        <v>1705</v>
      </c>
      <c r="B49" s="785"/>
      <c r="C49" s="807"/>
      <c r="D49" s="807"/>
      <c r="E49" s="807"/>
      <c r="F49" s="807"/>
      <c r="G49" s="807"/>
      <c r="H49" s="807"/>
    </row>
    <row r="50" spans="1:8">
      <c r="A50" s="807" t="s">
        <v>1706</v>
      </c>
      <c r="B50" s="807"/>
      <c r="C50" s="807"/>
      <c r="D50" s="12"/>
      <c r="E50" s="807"/>
      <c r="F50" s="807"/>
      <c r="G50" s="807"/>
      <c r="H50" s="807"/>
    </row>
    <row r="51" spans="1:8">
      <c r="A51"/>
      <c r="B51"/>
      <c r="C51"/>
      <c r="D51"/>
      <c r="E51"/>
      <c r="F51"/>
      <c r="G51"/>
      <c r="H51"/>
    </row>
    <row r="52" spans="1:8">
      <c r="A52"/>
      <c r="B52"/>
      <c r="C52"/>
      <c r="D52"/>
      <c r="E52"/>
      <c r="F52"/>
      <c r="G52"/>
      <c r="H52"/>
    </row>
    <row r="53" spans="1:8">
      <c r="A53"/>
      <c r="B53"/>
      <c r="C53"/>
      <c r="D53"/>
      <c r="E53"/>
      <c r="F53"/>
      <c r="G53"/>
      <c r="H53"/>
    </row>
    <row r="54" spans="1:8">
      <c r="A54"/>
      <c r="B54"/>
      <c r="C54"/>
      <c r="D54"/>
      <c r="E54"/>
      <c r="F54"/>
      <c r="G54"/>
      <c r="H54"/>
    </row>
    <row r="55" spans="1:8">
      <c r="A55" s="35"/>
      <c r="B55" s="35"/>
      <c r="C55" s="35"/>
      <c r="D55" s="69"/>
      <c r="E55" s="35"/>
      <c r="F55" s="35"/>
      <c r="G55" s="35"/>
      <c r="H55" s="35"/>
    </row>
    <row r="56" spans="1:8">
      <c r="A56" s="35"/>
      <c r="B56" s="35"/>
      <c r="C56" s="35"/>
      <c r="D56" s="69"/>
      <c r="E56" s="35"/>
      <c r="F56" s="35"/>
      <c r="G56" s="35"/>
      <c r="H56" s="35"/>
    </row>
    <row r="57" spans="1:8">
      <c r="A57" s="35"/>
      <c r="B57" s="35"/>
      <c r="C57" s="35"/>
      <c r="D57" s="69"/>
      <c r="E57" s="35"/>
      <c r="F57" s="35"/>
      <c r="G57" s="35"/>
      <c r="H57" s="35"/>
    </row>
    <row r="58" spans="1:8">
      <c r="A58" s="30"/>
      <c r="B58" s="30"/>
      <c r="C58" s="30"/>
      <c r="D58" s="30"/>
      <c r="E58" s="30"/>
      <c r="F58" s="30"/>
      <c r="G58" s="30"/>
      <c r="H58" s="30"/>
    </row>
    <row r="59" spans="1:8">
      <c r="A59" s="17"/>
      <c r="B59" s="17"/>
      <c r="C59" s="30"/>
      <c r="D59" s="30"/>
      <c r="E59" s="30"/>
      <c r="F59" s="30"/>
      <c r="G59" s="30"/>
      <c r="H59" s="30"/>
    </row>
    <row r="60" spans="1:8">
      <c r="A60" s="17"/>
      <c r="B60" s="17"/>
      <c r="C60" s="30"/>
      <c r="D60" s="30"/>
      <c r="E60" s="30"/>
      <c r="F60" s="30"/>
      <c r="G60" s="30"/>
      <c r="H60" s="30"/>
    </row>
    <row r="61" spans="1:8">
      <c r="A61" s="17"/>
      <c r="B61" s="17"/>
      <c r="C61" s="30"/>
      <c r="D61" s="30"/>
      <c r="E61" s="30"/>
      <c r="F61" s="30"/>
      <c r="G61" s="30"/>
      <c r="H61" s="30"/>
    </row>
    <row r="62" spans="1:8">
      <c r="A62" s="17"/>
      <c r="B62" s="17"/>
      <c r="C62" s="30"/>
      <c r="D62" s="30"/>
      <c r="E62" s="30"/>
      <c r="F62" s="30"/>
      <c r="G62" s="30"/>
      <c r="H62" s="30"/>
    </row>
    <row r="63" spans="1:8">
      <c r="A63" s="17"/>
      <c r="B63" s="17"/>
      <c r="C63" s="30"/>
      <c r="D63" s="30"/>
      <c r="E63" s="30"/>
      <c r="F63" s="30"/>
      <c r="G63" s="30"/>
      <c r="H63" s="30"/>
    </row>
    <row r="64" spans="1:8">
      <c r="A64" s="17"/>
      <c r="B64" s="17"/>
      <c r="C64" s="30"/>
      <c r="D64" s="30"/>
      <c r="E64" s="30"/>
      <c r="F64" s="30"/>
      <c r="G64" s="30"/>
      <c r="H64" s="30"/>
    </row>
    <row r="65" spans="1:8">
      <c r="A65" s="17"/>
      <c r="B65" s="17"/>
      <c r="C65" s="30"/>
      <c r="D65" s="30"/>
      <c r="E65" s="30"/>
      <c r="F65" s="30"/>
      <c r="G65" s="30"/>
      <c r="H65" s="30"/>
    </row>
    <row r="66" spans="1:8">
      <c r="A66" s="17"/>
      <c r="B66" s="17"/>
      <c r="C66" s="30"/>
      <c r="D66" s="30"/>
      <c r="E66" s="30"/>
      <c r="F66" s="30"/>
      <c r="G66" s="30"/>
      <c r="H66" s="30"/>
    </row>
    <row r="67" spans="1:8">
      <c r="A67" s="17"/>
      <c r="B67" s="17"/>
      <c r="C67" s="30"/>
      <c r="D67" s="30"/>
      <c r="E67" s="30"/>
      <c r="F67" s="30"/>
      <c r="G67" s="30"/>
      <c r="H67" s="30"/>
    </row>
  </sheetData>
  <mergeCells count="2">
    <mergeCell ref="F6:H6"/>
    <mergeCell ref="B10:H19"/>
  </mergeCells>
  <printOptions horizontalCentered="1" verticalCentered="1"/>
  <pageMargins left="0.25" right="0.25" top="0.25" bottom="0.25" header="0" footer="0"/>
  <pageSetup scale="86" orientation="portrait" horizontalDpi="300" verticalDpi="300"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R1272"/>
  <sheetViews>
    <sheetView defaultGridColor="0" view="pageBreakPreview" colorId="22" zoomScale="80" zoomScaleNormal="90" zoomScaleSheetLayoutView="80" workbookViewId="0">
      <selection activeCell="D899" sqref="D899"/>
    </sheetView>
  </sheetViews>
  <sheetFormatPr defaultColWidth="9.6640625" defaultRowHeight="15"/>
  <cols>
    <col min="1" max="1" width="4.6640625" style="3117" customWidth="1"/>
    <col min="2" max="2" width="15.6640625" style="3117" customWidth="1"/>
    <col min="3" max="3" width="22.77734375" style="3117" customWidth="1"/>
    <col min="4" max="4" width="15.5546875" style="3117" customWidth="1"/>
    <col min="5" max="5" width="7.21875" style="3117" customWidth="1"/>
    <col min="6" max="6" width="16.21875" style="3117" customWidth="1"/>
    <col min="7" max="7" width="12.6640625" style="3117" customWidth="1"/>
    <col min="8" max="8" width="17.33203125" style="3117" customWidth="1"/>
    <col min="9" max="9" width="2.6640625" style="3117" customWidth="1"/>
    <col min="10" max="10" width="14.6640625" style="3117" customWidth="1"/>
    <col min="11" max="12" width="10.6640625" style="3117" customWidth="1"/>
    <col min="13" max="13" width="19.77734375" style="3117" customWidth="1"/>
    <col min="14" max="14" width="15.6640625" style="3117" customWidth="1"/>
    <col min="15" max="15" width="5.6640625" style="3117" customWidth="1"/>
    <col min="16" max="16" width="17" style="3117" customWidth="1"/>
    <col min="17" max="17" width="16.6640625" style="3117" customWidth="1"/>
    <col min="18" max="18" width="4.6640625" style="3117" customWidth="1"/>
    <col min="19" max="16384" width="9.6640625" style="3117"/>
  </cols>
  <sheetData>
    <row r="1" spans="1:18">
      <c r="A1" s="3185" t="s">
        <v>1785</v>
      </c>
      <c r="B1" s="3186"/>
      <c r="C1" s="3186"/>
      <c r="D1" s="3188" t="s">
        <v>1330</v>
      </c>
      <c r="E1" s="3187"/>
      <c r="F1" s="3190" t="s">
        <v>1787</v>
      </c>
      <c r="G1" s="3188" t="s">
        <v>1788</v>
      </c>
      <c r="H1" s="3193"/>
      <c r="I1" s="3192"/>
      <c r="J1" s="3185" t="s">
        <v>1785</v>
      </c>
      <c r="K1" s="3186"/>
      <c r="L1" s="3187"/>
      <c r="M1" s="3188" t="s">
        <v>1330</v>
      </c>
      <c r="N1" s="3187"/>
      <c r="O1" s="3225"/>
      <c r="P1" s="3188" t="s">
        <v>1787</v>
      </c>
      <c r="Q1" s="3188" t="s">
        <v>1788</v>
      </c>
      <c r="R1" s="3193"/>
    </row>
    <row r="2" spans="1:18">
      <c r="A2" s="3194" t="s">
        <v>4700</v>
      </c>
      <c r="B2" s="3192"/>
      <c r="C2" s="3192"/>
      <c r="D2" s="3194" t="s">
        <v>1123</v>
      </c>
      <c r="E2" s="3192"/>
      <c r="F2" s="3196" t="s">
        <v>1790</v>
      </c>
      <c r="G2" s="3281"/>
      <c r="H2" s="3199"/>
      <c r="I2" s="3192"/>
      <c r="J2" s="3194" t="s">
        <v>4700</v>
      </c>
      <c r="K2" s="3192"/>
      <c r="L2" s="3192"/>
      <c r="M2" s="3194" t="s">
        <v>1123</v>
      </c>
      <c r="N2" s="3192"/>
      <c r="O2" s="3223"/>
      <c r="P2" s="3281" t="s">
        <v>1790</v>
      </c>
      <c r="Q2" s="3281"/>
      <c r="R2" s="3195"/>
    </row>
    <row r="3" spans="1:18" ht="15" customHeight="1" thickBot="1">
      <c r="A3" s="3200"/>
      <c r="B3" s="3201"/>
      <c r="C3" s="3201"/>
      <c r="D3" s="3200" t="s">
        <v>1124</v>
      </c>
      <c r="E3" s="3201"/>
      <c r="F3" s="3367" t="str">
        <f>'Data Sheet'!$C$40</f>
        <v>April 12, 2018</v>
      </c>
      <c r="G3" s="3544" t="str">
        <f>'Data Sheet'!$C$38</f>
        <v>December 31, 2017</v>
      </c>
      <c r="H3" s="3205"/>
      <c r="I3" s="3192"/>
      <c r="J3" s="3200"/>
      <c r="K3" s="3201"/>
      <c r="L3" s="3201"/>
      <c r="M3" s="3200" t="s">
        <v>1124</v>
      </c>
      <c r="N3" s="3201"/>
      <c r="O3" s="3282"/>
      <c r="P3" s="3367" t="str">
        <f>'Data Sheet'!$C$40</f>
        <v>April 12, 2018</v>
      </c>
      <c r="Q3" s="3283" t="str">
        <f>'Data Sheet'!$C$38</f>
        <v>December 31, 2017</v>
      </c>
      <c r="R3" s="3205"/>
    </row>
    <row r="4" spans="1:18" ht="15" customHeight="1" thickBot="1">
      <c r="A4" s="3206" t="s">
        <v>3397</v>
      </c>
      <c r="B4" s="3207"/>
      <c r="C4" s="3207"/>
      <c r="D4" s="3208"/>
      <c r="E4" s="3208"/>
      <c r="F4" s="3208"/>
      <c r="G4" s="3209"/>
      <c r="H4" s="3205"/>
      <c r="I4" s="3192"/>
      <c r="J4" s="3206" t="s">
        <v>3398</v>
      </c>
      <c r="K4" s="3207"/>
      <c r="L4" s="3207"/>
      <c r="M4" s="3208"/>
      <c r="N4" s="3208"/>
      <c r="O4" s="3208"/>
      <c r="P4" s="3208"/>
      <c r="Q4" s="3209"/>
      <c r="R4" s="3205"/>
    </row>
    <row r="5" spans="1:18" ht="15.75">
      <c r="A5" s="3210"/>
      <c r="B5" s="3211"/>
      <c r="C5" s="3211"/>
      <c r="D5" s="3212"/>
      <c r="E5" s="3212"/>
      <c r="F5" s="3212"/>
      <c r="G5" s="3213"/>
      <c r="H5" s="3214"/>
      <c r="I5" s="3192"/>
      <c r="J5" s="3210"/>
      <c r="K5" s="3211"/>
      <c r="L5" s="3211"/>
      <c r="M5" s="3212"/>
      <c r="N5" s="3212"/>
      <c r="O5" s="3212"/>
      <c r="P5" s="3212"/>
      <c r="Q5" s="3213"/>
      <c r="R5" s="3214"/>
    </row>
    <row r="6" spans="1:18">
      <c r="A6" s="3194" t="s">
        <v>2670</v>
      </c>
      <c r="B6" s="3113"/>
      <c r="C6" s="3113"/>
      <c r="D6" s="3113"/>
      <c r="E6" s="3113" t="s">
        <v>3399</v>
      </c>
      <c r="F6" s="3113"/>
      <c r="G6" s="3113"/>
      <c r="H6" s="3214"/>
      <c r="I6" s="3192"/>
      <c r="J6" s="3284" t="s">
        <v>3400</v>
      </c>
      <c r="K6" s="3113"/>
      <c r="L6" s="3113"/>
      <c r="M6" s="3113"/>
      <c r="N6" s="3113" t="s">
        <v>3401</v>
      </c>
      <c r="O6" s="3113"/>
      <c r="P6" s="3113"/>
      <c r="Q6" s="3113"/>
      <c r="R6" s="3214"/>
    </row>
    <row r="7" spans="1:18">
      <c r="A7" s="3194" t="s">
        <v>3402</v>
      </c>
      <c r="B7" s="3113"/>
      <c r="C7" s="3113"/>
      <c r="D7" s="3113"/>
      <c r="E7" s="3113" t="s">
        <v>3403</v>
      </c>
      <c r="F7" s="3113"/>
      <c r="G7" s="3113"/>
      <c r="H7" s="3214"/>
      <c r="I7" s="3192"/>
      <c r="J7" s="3194" t="s">
        <v>3404</v>
      </c>
      <c r="K7" s="3113"/>
      <c r="L7" s="3113"/>
      <c r="M7" s="3113"/>
      <c r="N7" s="3113" t="s">
        <v>3405</v>
      </c>
      <c r="O7" s="3113"/>
      <c r="P7" s="3113"/>
      <c r="Q7" s="3113"/>
      <c r="R7" s="3214"/>
    </row>
    <row r="8" spans="1:18">
      <c r="A8" s="3194" t="s">
        <v>3406</v>
      </c>
      <c r="B8" s="3113"/>
      <c r="C8" s="3113"/>
      <c r="D8" s="3113"/>
      <c r="E8" s="3113" t="s">
        <v>3407</v>
      </c>
      <c r="F8" s="3113"/>
      <c r="G8" s="3113"/>
      <c r="H8" s="3214"/>
      <c r="I8" s="3192"/>
      <c r="J8" s="3194" t="s">
        <v>3408</v>
      </c>
      <c r="K8" s="3113"/>
      <c r="L8" s="3113"/>
      <c r="M8" s="3113"/>
      <c r="N8" s="3113" t="s">
        <v>2679</v>
      </c>
      <c r="O8" s="3113"/>
      <c r="P8" s="3113"/>
      <c r="Q8" s="3113"/>
      <c r="R8" s="3214"/>
    </row>
    <row r="9" spans="1:18">
      <c r="A9" s="3194" t="s">
        <v>2680</v>
      </c>
      <c r="B9" s="3113"/>
      <c r="C9" s="3113"/>
      <c r="D9" s="3113"/>
      <c r="E9" s="3113" t="s">
        <v>2681</v>
      </c>
      <c r="F9" s="3113"/>
      <c r="G9" s="3113"/>
      <c r="H9" s="3214"/>
      <c r="I9" s="3192"/>
      <c r="J9" s="3194" t="s">
        <v>2682</v>
      </c>
      <c r="K9" s="3113"/>
      <c r="L9" s="3113"/>
      <c r="M9" s="3113"/>
      <c r="N9" s="3113" t="s">
        <v>2683</v>
      </c>
      <c r="O9" s="3113"/>
      <c r="P9" s="3113"/>
      <c r="Q9" s="3113"/>
      <c r="R9" s="3214"/>
    </row>
    <row r="10" spans="1:18">
      <c r="A10" s="3194" t="s">
        <v>2684</v>
      </c>
      <c r="B10" s="3113"/>
      <c r="C10" s="3113"/>
      <c r="D10" s="3113"/>
      <c r="E10" s="3113" t="s">
        <v>2685</v>
      </c>
      <c r="F10" s="3113"/>
      <c r="G10" s="3113"/>
      <c r="H10" s="3214"/>
      <c r="I10" s="3192"/>
      <c r="J10" s="3194" t="s">
        <v>2686</v>
      </c>
      <c r="K10" s="3113"/>
      <c r="L10" s="3113"/>
      <c r="M10" s="3113"/>
      <c r="N10" s="3113" t="s">
        <v>2687</v>
      </c>
      <c r="O10" s="3113"/>
      <c r="P10" s="3113"/>
      <c r="Q10" s="3113"/>
      <c r="R10" s="3214"/>
    </row>
    <row r="11" spans="1:18">
      <c r="A11" s="3194" t="s">
        <v>2688</v>
      </c>
      <c r="B11" s="3113"/>
      <c r="C11" s="3113"/>
      <c r="D11" s="3113"/>
      <c r="E11" s="3113" t="s">
        <v>2689</v>
      </c>
      <c r="F11" s="3113"/>
      <c r="G11" s="3113"/>
      <c r="H11" s="3214"/>
      <c r="I11" s="3192"/>
      <c r="J11" s="3194" t="s">
        <v>2690</v>
      </c>
      <c r="K11" s="3113"/>
      <c r="L11" s="3113"/>
      <c r="M11" s="3113"/>
      <c r="N11" s="3113" t="s">
        <v>2136</v>
      </c>
      <c r="O11" s="3113"/>
      <c r="P11" s="3113"/>
      <c r="Q11" s="3113"/>
      <c r="R11" s="3214"/>
    </row>
    <row r="12" spans="1:18">
      <c r="A12" s="3194" t="s">
        <v>2137</v>
      </c>
      <c r="B12" s="3113"/>
      <c r="C12" s="3113"/>
      <c r="D12" s="3113"/>
      <c r="E12" s="3113" t="s">
        <v>2138</v>
      </c>
      <c r="F12" s="3113"/>
      <c r="G12" s="3113"/>
      <c r="H12" s="3214"/>
      <c r="I12" s="3192"/>
      <c r="J12" s="3194" t="s">
        <v>3182</v>
      </c>
      <c r="K12" s="3113"/>
      <c r="L12" s="3113"/>
      <c r="M12" s="3113"/>
      <c r="N12" s="3113" t="s">
        <v>3183</v>
      </c>
      <c r="O12" s="3113"/>
      <c r="P12" s="3113"/>
      <c r="Q12" s="3113"/>
      <c r="R12" s="3214"/>
    </row>
    <row r="13" spans="1:18" ht="15.75" thickBot="1">
      <c r="A13" s="3285"/>
      <c r="B13" s="3286"/>
      <c r="C13" s="3286"/>
      <c r="D13" s="3286"/>
      <c r="E13" s="3286"/>
      <c r="F13" s="3286"/>
      <c r="G13" s="3286"/>
      <c r="H13" s="3174"/>
      <c r="I13" s="3192"/>
      <c r="J13" s="3285"/>
      <c r="K13" s="3286"/>
      <c r="L13" s="3286"/>
      <c r="M13" s="3286"/>
      <c r="N13" s="3286"/>
      <c r="O13" s="3286"/>
      <c r="P13" s="3286"/>
      <c r="Q13" s="3286"/>
      <c r="R13" s="3174"/>
    </row>
    <row r="14" spans="1:18">
      <c r="A14" s="3221"/>
      <c r="B14" s="3192"/>
      <c r="C14" s="3222"/>
      <c r="D14" s="3234"/>
      <c r="E14" s="3195"/>
      <c r="F14" s="3223"/>
      <c r="G14" s="3223"/>
      <c r="H14" s="3193"/>
      <c r="I14" s="3192"/>
      <c r="J14" s="3221"/>
      <c r="K14" s="3222"/>
      <c r="L14" s="3222"/>
      <c r="M14" s="3223" t="s">
        <v>3184</v>
      </c>
      <c r="N14" s="3223"/>
      <c r="O14" s="3223"/>
      <c r="P14" s="3223"/>
      <c r="Q14" s="3199"/>
      <c r="R14" s="3189"/>
    </row>
    <row r="15" spans="1:18" ht="15.75" thickBot="1">
      <c r="A15" s="3227"/>
      <c r="B15" s="3234"/>
      <c r="C15" s="3195"/>
      <c r="D15" s="3234"/>
      <c r="E15" s="3195"/>
      <c r="F15" s="3208" t="s">
        <v>3185</v>
      </c>
      <c r="G15" s="3208"/>
      <c r="H15" s="3205"/>
      <c r="I15" s="3192"/>
      <c r="J15" s="3227" t="s">
        <v>3186</v>
      </c>
      <c r="K15" s="3195" t="s">
        <v>3187</v>
      </c>
      <c r="L15" s="3195" t="s">
        <v>3187</v>
      </c>
      <c r="M15" s="3208" t="s">
        <v>3188</v>
      </c>
      <c r="N15" s="3208"/>
      <c r="O15" s="3208"/>
      <c r="P15" s="3208"/>
      <c r="Q15" s="3205"/>
      <c r="R15" s="3195"/>
    </row>
    <row r="16" spans="1:18">
      <c r="A16" s="3227"/>
      <c r="B16" s="3234"/>
      <c r="C16" s="3195"/>
      <c r="D16" s="3234"/>
      <c r="E16" s="3195"/>
      <c r="F16" s="3195"/>
      <c r="G16" s="3199"/>
      <c r="H16" s="3195"/>
      <c r="I16" s="3192"/>
      <c r="J16" s="3227" t="s">
        <v>3189</v>
      </c>
      <c r="K16" s="3195" t="s">
        <v>3190</v>
      </c>
      <c r="L16" s="3195" t="s">
        <v>3191</v>
      </c>
      <c r="M16" s="3234"/>
      <c r="N16" s="3234"/>
      <c r="O16" s="3195"/>
      <c r="P16" s="3195"/>
      <c r="Q16" s="3199"/>
      <c r="R16" s="3195"/>
    </row>
    <row r="17" spans="1:18">
      <c r="A17" s="3227" t="s">
        <v>1714</v>
      </c>
      <c r="B17" s="3223" t="s">
        <v>3192</v>
      </c>
      <c r="C17" s="3199"/>
      <c r="D17" s="3223" t="s">
        <v>3193</v>
      </c>
      <c r="E17" s="3199"/>
      <c r="F17" s="3195"/>
      <c r="G17" s="3199"/>
      <c r="H17" s="3195"/>
      <c r="I17" s="3192"/>
      <c r="J17" s="3227" t="s">
        <v>3194</v>
      </c>
      <c r="K17" s="3195" t="s">
        <v>3195</v>
      </c>
      <c r="L17" s="3195" t="s">
        <v>3190</v>
      </c>
      <c r="M17" s="3223"/>
      <c r="N17" s="3223"/>
      <c r="O17" s="3199"/>
      <c r="P17" s="3195" t="s">
        <v>1772</v>
      </c>
      <c r="Q17" s="3199" t="s">
        <v>3196</v>
      </c>
      <c r="R17" s="3195" t="s">
        <v>1714</v>
      </c>
    </row>
    <row r="18" spans="1:18">
      <c r="A18" s="3227" t="s">
        <v>1717</v>
      </c>
      <c r="B18" s="3192"/>
      <c r="C18" s="3222"/>
      <c r="D18" s="3234"/>
      <c r="E18" s="3195"/>
      <c r="F18" s="3195" t="s">
        <v>1825</v>
      </c>
      <c r="G18" s="3199" t="s">
        <v>3197</v>
      </c>
      <c r="H18" s="3195" t="s">
        <v>3198</v>
      </c>
      <c r="I18" s="3192"/>
      <c r="J18" s="3227" t="s">
        <v>3199</v>
      </c>
      <c r="K18" s="3195" t="s">
        <v>4</v>
      </c>
      <c r="L18" s="3195" t="s">
        <v>3195</v>
      </c>
      <c r="M18" s="3223" t="s">
        <v>3200</v>
      </c>
      <c r="N18" s="3223"/>
      <c r="O18" s="3199"/>
      <c r="P18" s="3195" t="s">
        <v>3201</v>
      </c>
      <c r="Q18" s="3199" t="s">
        <v>3202</v>
      </c>
      <c r="R18" s="3195" t="s">
        <v>1717</v>
      </c>
    </row>
    <row r="19" spans="1:18">
      <c r="A19" s="3235"/>
      <c r="B19" s="3192"/>
      <c r="C19" s="3195"/>
      <c r="D19" s="3192"/>
      <c r="E19" s="3195"/>
      <c r="F19" s="3195"/>
      <c r="G19" s="3199"/>
      <c r="H19" s="3222"/>
      <c r="I19" s="3192"/>
      <c r="J19" s="3235"/>
      <c r="K19" s="3222"/>
      <c r="L19" s="3195"/>
      <c r="M19" s="3192"/>
      <c r="N19" s="3192"/>
      <c r="O19" s="3195"/>
      <c r="P19" s="3195"/>
      <c r="Q19" s="3195"/>
      <c r="R19" s="3222"/>
    </row>
    <row r="20" spans="1:18" ht="15.75" thickBot="1">
      <c r="A20" s="3203"/>
      <c r="B20" s="3208" t="s">
        <v>3005</v>
      </c>
      <c r="C20" s="3205"/>
      <c r="D20" s="3208" t="s">
        <v>3006</v>
      </c>
      <c r="E20" s="3205"/>
      <c r="F20" s="3202" t="s">
        <v>3007</v>
      </c>
      <c r="G20" s="3205" t="s">
        <v>3008</v>
      </c>
      <c r="H20" s="3205" t="s">
        <v>2334</v>
      </c>
      <c r="I20" s="3192"/>
      <c r="J20" s="3236" t="s">
        <v>2335</v>
      </c>
      <c r="K20" s="3236" t="s">
        <v>2336</v>
      </c>
      <c r="L20" s="3236" t="s">
        <v>2337</v>
      </c>
      <c r="M20" s="3208" t="s">
        <v>2338</v>
      </c>
      <c r="N20" s="3208"/>
      <c r="O20" s="3205"/>
      <c r="P20" s="3202" t="s">
        <v>2339</v>
      </c>
      <c r="Q20" s="3202" t="s">
        <v>2340</v>
      </c>
      <c r="R20" s="3202"/>
    </row>
    <row r="21" spans="1:18">
      <c r="A21" s="3235">
        <v>1</v>
      </c>
      <c r="B21" s="3192" t="s">
        <v>5614</v>
      </c>
      <c r="C21" s="3222"/>
      <c r="D21" s="3192" t="s">
        <v>5615</v>
      </c>
      <c r="E21" s="3199"/>
      <c r="F21" s="3287">
        <v>115</v>
      </c>
      <c r="G21" s="3288">
        <v>5.04</v>
      </c>
      <c r="H21" s="3289"/>
      <c r="I21" s="3192"/>
      <c r="J21" s="3322">
        <v>10</v>
      </c>
      <c r="K21" s="3290">
        <v>1</v>
      </c>
      <c r="L21" s="3290"/>
      <c r="M21" s="3192"/>
      <c r="N21" s="3192"/>
      <c r="O21" s="3199"/>
      <c r="P21" s="3238"/>
      <c r="Q21" s="3268"/>
      <c r="R21" s="3235">
        <v>1</v>
      </c>
    </row>
    <row r="22" spans="1:18">
      <c r="A22" s="3235">
        <v>2</v>
      </c>
      <c r="B22" s="3192" t="s">
        <v>5614</v>
      </c>
      <c r="C22" s="3222"/>
      <c r="D22" s="3192" t="s">
        <v>5615</v>
      </c>
      <c r="E22" s="3195"/>
      <c r="F22" s="3287">
        <v>115</v>
      </c>
      <c r="G22" s="3288">
        <v>34.5</v>
      </c>
      <c r="H22" s="3289"/>
      <c r="I22" s="3192"/>
      <c r="J22" s="3322">
        <v>20</v>
      </c>
      <c r="K22" s="3290">
        <v>1</v>
      </c>
      <c r="L22" s="3290"/>
      <c r="M22" s="3192"/>
      <c r="N22" s="3192"/>
      <c r="O22" s="3195"/>
      <c r="P22" s="3238"/>
      <c r="Q22" s="3268"/>
      <c r="R22" s="3235">
        <v>2</v>
      </c>
    </row>
    <row r="23" spans="1:18">
      <c r="A23" s="3235">
        <v>3</v>
      </c>
      <c r="B23" s="3192" t="s">
        <v>5616</v>
      </c>
      <c r="C23" s="3222"/>
      <c r="D23" s="3192" t="s">
        <v>5617</v>
      </c>
      <c r="E23" s="3195"/>
      <c r="F23" s="3287">
        <v>34.5</v>
      </c>
      <c r="G23" s="3288">
        <v>13.8</v>
      </c>
      <c r="H23" s="3289"/>
      <c r="I23" s="3192"/>
      <c r="J23" s="3322">
        <v>4</v>
      </c>
      <c r="K23" s="3290">
        <v>1</v>
      </c>
      <c r="L23" s="3290"/>
      <c r="M23" s="3192"/>
      <c r="N23" s="3192"/>
      <c r="O23" s="3195"/>
      <c r="P23" s="3238"/>
      <c r="Q23" s="3268"/>
      <c r="R23" s="3235">
        <v>3</v>
      </c>
    </row>
    <row r="24" spans="1:18">
      <c r="A24" s="3235">
        <v>4</v>
      </c>
      <c r="B24" s="3192" t="s">
        <v>5618</v>
      </c>
      <c r="C24" s="3222"/>
      <c r="D24" s="3192" t="s">
        <v>5617</v>
      </c>
      <c r="E24" s="3195"/>
      <c r="F24" s="3287">
        <v>34.5</v>
      </c>
      <c r="G24" s="3288">
        <v>4.8</v>
      </c>
      <c r="H24" s="3289"/>
      <c r="I24" s="3192"/>
      <c r="J24" s="3322">
        <v>8</v>
      </c>
      <c r="K24" s="3290">
        <v>2</v>
      </c>
      <c r="L24" s="3290"/>
      <c r="M24" s="3192"/>
      <c r="N24" s="3192"/>
      <c r="O24" s="3195"/>
      <c r="P24" s="3238"/>
      <c r="Q24" s="3268"/>
      <c r="R24" s="3235">
        <v>4</v>
      </c>
    </row>
    <row r="25" spans="1:18">
      <c r="A25" s="3235">
        <v>5</v>
      </c>
      <c r="B25" s="3192" t="s">
        <v>5619</v>
      </c>
      <c r="C25" s="3222"/>
      <c r="D25" s="3192" t="s">
        <v>5617</v>
      </c>
      <c r="E25" s="3195"/>
      <c r="F25" s="3287">
        <v>46</v>
      </c>
      <c r="G25" s="3288">
        <v>4.8</v>
      </c>
      <c r="H25" s="3289"/>
      <c r="I25" s="3192"/>
      <c r="J25" s="3322">
        <v>5</v>
      </c>
      <c r="K25" s="3290">
        <v>4</v>
      </c>
      <c r="L25" s="3290"/>
      <c r="M25" s="3192"/>
      <c r="N25" s="3192"/>
      <c r="O25" s="3195"/>
      <c r="P25" s="3238"/>
      <c r="Q25" s="3268"/>
      <c r="R25" s="3235">
        <v>5</v>
      </c>
    </row>
    <row r="26" spans="1:18">
      <c r="A26" s="3247">
        <v>6</v>
      </c>
      <c r="B26" s="3192" t="s">
        <v>5620</v>
      </c>
      <c r="C26" s="3222"/>
      <c r="D26" s="3192" t="s">
        <v>5617</v>
      </c>
      <c r="E26" s="3222"/>
      <c r="F26" s="3287">
        <v>115</v>
      </c>
      <c r="G26" s="3288">
        <v>13.8</v>
      </c>
      <c r="H26" s="3289"/>
      <c r="I26" s="3192"/>
      <c r="J26" s="3322">
        <v>10</v>
      </c>
      <c r="K26" s="3290">
        <v>2</v>
      </c>
      <c r="L26" s="3290"/>
      <c r="M26" s="3192"/>
      <c r="N26" s="3192"/>
      <c r="O26" s="3222"/>
      <c r="P26" s="3238"/>
      <c r="Q26" s="3268"/>
      <c r="R26" s="3235">
        <v>6</v>
      </c>
    </row>
    <row r="27" spans="1:18">
      <c r="A27" s="3247">
        <v>7</v>
      </c>
      <c r="B27" s="3192" t="s">
        <v>5620</v>
      </c>
      <c r="C27" s="3222"/>
      <c r="D27" s="3192" t="s">
        <v>5617</v>
      </c>
      <c r="E27" s="3222"/>
      <c r="F27" s="3287">
        <v>110</v>
      </c>
      <c r="G27" s="3288">
        <v>34.5</v>
      </c>
      <c r="H27" s="3289"/>
      <c r="I27" s="3192"/>
      <c r="J27" s="3322">
        <v>17</v>
      </c>
      <c r="K27" s="3290">
        <v>2</v>
      </c>
      <c r="L27" s="3290"/>
      <c r="M27" s="3192"/>
      <c r="N27" s="3192"/>
      <c r="O27" s="3222"/>
      <c r="P27" s="3238"/>
      <c r="Q27" s="3268"/>
      <c r="R27" s="3235">
        <v>7</v>
      </c>
    </row>
    <row r="28" spans="1:18">
      <c r="A28" s="3247">
        <v>8</v>
      </c>
      <c r="B28" s="3192" t="s">
        <v>5621</v>
      </c>
      <c r="C28" s="3222"/>
      <c r="D28" s="3192" t="s">
        <v>5615</v>
      </c>
      <c r="E28" s="3222"/>
      <c r="F28" s="3287">
        <v>34.5</v>
      </c>
      <c r="G28" s="3288">
        <v>4.8</v>
      </c>
      <c r="H28" s="3289"/>
      <c r="I28" s="3192"/>
      <c r="J28" s="3322">
        <v>1</v>
      </c>
      <c r="K28" s="3290">
        <v>1</v>
      </c>
      <c r="L28" s="3290"/>
      <c r="M28" s="3192"/>
      <c r="N28" s="3192"/>
      <c r="O28" s="3222"/>
      <c r="P28" s="3238"/>
      <c r="Q28" s="3268"/>
      <c r="R28" s="3235">
        <v>8</v>
      </c>
    </row>
    <row r="29" spans="1:18">
      <c r="A29" s="3247">
        <v>9</v>
      </c>
      <c r="B29" s="3192" t="s">
        <v>5621</v>
      </c>
      <c r="C29" s="3222"/>
      <c r="D29" s="3192" t="s">
        <v>5615</v>
      </c>
      <c r="E29" s="3222"/>
      <c r="F29" s="3287">
        <v>115</v>
      </c>
      <c r="G29" s="3288">
        <v>34.5</v>
      </c>
      <c r="H29" s="3289"/>
      <c r="I29" s="3192"/>
      <c r="J29" s="3322">
        <v>20</v>
      </c>
      <c r="K29" s="3290">
        <v>1</v>
      </c>
      <c r="L29" s="3290"/>
      <c r="M29" s="3192"/>
      <c r="N29" s="3192"/>
      <c r="O29" s="3222"/>
      <c r="P29" s="3238"/>
      <c r="Q29" s="3268"/>
      <c r="R29" s="3235">
        <v>9</v>
      </c>
    </row>
    <row r="30" spans="1:18">
      <c r="A30" s="3247">
        <v>10</v>
      </c>
      <c r="B30" s="3192" t="s">
        <v>5622</v>
      </c>
      <c r="C30" s="3222"/>
      <c r="D30" s="3192" t="s">
        <v>5617</v>
      </c>
      <c r="E30" s="3222"/>
      <c r="F30" s="3287">
        <v>23</v>
      </c>
      <c r="G30" s="3288">
        <v>4.8</v>
      </c>
      <c r="H30" s="3289"/>
      <c r="I30" s="3192"/>
      <c r="J30" s="3322">
        <v>4</v>
      </c>
      <c r="K30" s="3290">
        <v>1</v>
      </c>
      <c r="L30" s="3290"/>
      <c r="M30" s="3192"/>
      <c r="N30" s="3192"/>
      <c r="O30" s="3222"/>
      <c r="P30" s="3238"/>
      <c r="Q30" s="3268"/>
      <c r="R30" s="3235">
        <v>10</v>
      </c>
    </row>
    <row r="31" spans="1:18">
      <c r="A31" s="3247">
        <v>11</v>
      </c>
      <c r="B31" s="3192" t="s">
        <v>5623</v>
      </c>
      <c r="C31" s="3222"/>
      <c r="D31" s="3192" t="s">
        <v>5617</v>
      </c>
      <c r="E31" s="3222"/>
      <c r="F31" s="3287">
        <v>23</v>
      </c>
      <c r="G31" s="3288">
        <v>0.28000000000000003</v>
      </c>
      <c r="H31" s="3289">
        <v>0.48</v>
      </c>
      <c r="I31" s="3192"/>
      <c r="J31" s="3322">
        <v>1</v>
      </c>
      <c r="K31" s="3290">
        <v>3</v>
      </c>
      <c r="L31" s="3290"/>
      <c r="M31" s="3192"/>
      <c r="N31" s="3192"/>
      <c r="O31" s="3222"/>
      <c r="P31" s="3238"/>
      <c r="Q31" s="3268"/>
      <c r="R31" s="3235">
        <v>11</v>
      </c>
    </row>
    <row r="32" spans="1:18">
      <c r="A32" s="3247">
        <v>12</v>
      </c>
      <c r="B32" s="3192" t="s">
        <v>5624</v>
      </c>
      <c r="C32" s="3222"/>
      <c r="D32" s="3192" t="s">
        <v>5617</v>
      </c>
      <c r="E32" s="3222"/>
      <c r="F32" s="3287">
        <v>46</v>
      </c>
      <c r="G32" s="3288">
        <v>4.16</v>
      </c>
      <c r="H32" s="3289"/>
      <c r="I32" s="3192"/>
      <c r="J32" s="3322">
        <v>10</v>
      </c>
      <c r="K32" s="3290">
        <v>2</v>
      </c>
      <c r="L32" s="3290"/>
      <c r="M32" s="3192"/>
      <c r="N32" s="3192"/>
      <c r="O32" s="3222"/>
      <c r="P32" s="3238"/>
      <c r="Q32" s="3268"/>
      <c r="R32" s="3235">
        <v>12</v>
      </c>
    </row>
    <row r="33" spans="1:18">
      <c r="A33" s="3247">
        <v>13</v>
      </c>
      <c r="B33" s="3192" t="s">
        <v>5625</v>
      </c>
      <c r="C33" s="3222"/>
      <c r="D33" s="3192" t="s">
        <v>5626</v>
      </c>
      <c r="E33" s="3222"/>
      <c r="F33" s="3287">
        <v>34.5</v>
      </c>
      <c r="G33" s="3288">
        <v>4.4000000000000004</v>
      </c>
      <c r="H33" s="3289"/>
      <c r="I33" s="3192"/>
      <c r="J33" s="3322">
        <v>23</v>
      </c>
      <c r="K33" s="3290">
        <v>3</v>
      </c>
      <c r="L33" s="3290"/>
      <c r="M33" s="3192"/>
      <c r="N33" s="3192"/>
      <c r="O33" s="3222"/>
      <c r="P33" s="3238"/>
      <c r="Q33" s="3268"/>
      <c r="R33" s="3235">
        <v>13</v>
      </c>
    </row>
    <row r="34" spans="1:18">
      <c r="A34" s="3247">
        <v>14</v>
      </c>
      <c r="B34" s="3192" t="s">
        <v>5625</v>
      </c>
      <c r="C34" s="3222"/>
      <c r="D34" s="3192" t="s">
        <v>5615</v>
      </c>
      <c r="E34" s="3222"/>
      <c r="F34" s="3287">
        <v>115</v>
      </c>
      <c r="G34" s="3288">
        <v>34.5</v>
      </c>
      <c r="H34" s="3289"/>
      <c r="I34" s="3192"/>
      <c r="J34" s="3322">
        <v>30</v>
      </c>
      <c r="K34" s="3290">
        <v>1</v>
      </c>
      <c r="L34" s="3290"/>
      <c r="M34" s="3192"/>
      <c r="N34" s="3192"/>
      <c r="O34" s="3222"/>
      <c r="P34" s="3238"/>
      <c r="Q34" s="3268"/>
      <c r="R34" s="3235">
        <v>14</v>
      </c>
    </row>
    <row r="35" spans="1:18">
      <c r="A35" s="3247">
        <v>15</v>
      </c>
      <c r="B35" s="3192" t="s">
        <v>5625</v>
      </c>
      <c r="C35" s="3222"/>
      <c r="D35" s="3192" t="s">
        <v>5615</v>
      </c>
      <c r="E35" s="3222"/>
      <c r="F35" s="3287">
        <v>115</v>
      </c>
      <c r="G35" s="3288">
        <v>34.5</v>
      </c>
      <c r="H35" s="3289"/>
      <c r="I35" s="3192"/>
      <c r="J35" s="3322">
        <v>30</v>
      </c>
      <c r="K35" s="3290">
        <v>1</v>
      </c>
      <c r="L35" s="3290"/>
      <c r="M35" s="3192"/>
      <c r="N35" s="3192"/>
      <c r="O35" s="3222"/>
      <c r="P35" s="3238"/>
      <c r="Q35" s="3268"/>
      <c r="R35" s="3235">
        <v>15</v>
      </c>
    </row>
    <row r="36" spans="1:18">
      <c r="A36" s="3247">
        <v>16</v>
      </c>
      <c r="B36" s="3192" t="s">
        <v>5625</v>
      </c>
      <c r="C36" s="3222"/>
      <c r="D36" s="3192" t="s">
        <v>5615</v>
      </c>
      <c r="E36" s="3222"/>
      <c r="F36" s="3287">
        <v>115</v>
      </c>
      <c r="G36" s="3288">
        <v>12.5</v>
      </c>
      <c r="H36" s="3289"/>
      <c r="I36" s="3192"/>
      <c r="J36" s="3322">
        <v>48</v>
      </c>
      <c r="K36" s="3290">
        <v>2</v>
      </c>
      <c r="L36" s="3290"/>
      <c r="M36" s="3192"/>
      <c r="N36" s="3192"/>
      <c r="O36" s="3222"/>
      <c r="P36" s="3238"/>
      <c r="Q36" s="3268"/>
      <c r="R36" s="3235">
        <v>16</v>
      </c>
    </row>
    <row r="37" spans="1:18">
      <c r="A37" s="3235">
        <v>17</v>
      </c>
      <c r="B37" s="3192" t="s">
        <v>5625</v>
      </c>
      <c r="C37" s="3222"/>
      <c r="D37" s="3192" t="s">
        <v>5617</v>
      </c>
      <c r="E37" s="3222"/>
      <c r="F37" s="3287">
        <v>115</v>
      </c>
      <c r="G37" s="3288">
        <v>13.8</v>
      </c>
      <c r="H37" s="3289"/>
      <c r="I37" s="3192"/>
      <c r="J37" s="3322">
        <v>33</v>
      </c>
      <c r="K37" s="3290">
        <v>1</v>
      </c>
      <c r="L37" s="3290"/>
      <c r="M37" s="3192"/>
      <c r="N37" s="3192"/>
      <c r="O37" s="3222"/>
      <c r="P37" s="3238"/>
      <c r="Q37" s="3268"/>
      <c r="R37" s="3235">
        <v>17</v>
      </c>
    </row>
    <row r="38" spans="1:18">
      <c r="A38" s="3235">
        <v>18</v>
      </c>
      <c r="B38" s="3192" t="s">
        <v>5625</v>
      </c>
      <c r="C38" s="3222"/>
      <c r="D38" s="3192" t="s">
        <v>5617</v>
      </c>
      <c r="E38" s="3222"/>
      <c r="F38" s="3287">
        <v>115</v>
      </c>
      <c r="G38" s="3288">
        <v>13.8</v>
      </c>
      <c r="H38" s="3289"/>
      <c r="I38" s="3192"/>
      <c r="J38" s="3322">
        <v>33</v>
      </c>
      <c r="K38" s="3290">
        <v>1</v>
      </c>
      <c r="L38" s="3290"/>
      <c r="M38" s="3192"/>
      <c r="N38" s="3192"/>
      <c r="O38" s="3222"/>
      <c r="P38" s="3238"/>
      <c r="Q38" s="3268"/>
      <c r="R38" s="3235">
        <v>18</v>
      </c>
    </row>
    <row r="39" spans="1:18">
      <c r="A39" s="3235">
        <v>19</v>
      </c>
      <c r="B39" s="3192" t="s">
        <v>5627</v>
      </c>
      <c r="C39" s="3222"/>
      <c r="D39" s="3192" t="s">
        <v>5617</v>
      </c>
      <c r="E39" s="3222"/>
      <c r="F39" s="3287">
        <v>34.5</v>
      </c>
      <c r="G39" s="3288">
        <v>13.2</v>
      </c>
      <c r="H39" s="3289"/>
      <c r="I39" s="3192"/>
      <c r="J39" s="3322">
        <v>7</v>
      </c>
      <c r="K39" s="3290">
        <v>1</v>
      </c>
      <c r="L39" s="3290"/>
      <c r="M39" s="3192"/>
      <c r="N39" s="3192"/>
      <c r="O39" s="3222"/>
      <c r="P39" s="3238"/>
      <c r="Q39" s="3268"/>
      <c r="R39" s="3235">
        <v>19</v>
      </c>
    </row>
    <row r="40" spans="1:18">
      <c r="A40" s="3235">
        <v>20</v>
      </c>
      <c r="B40" s="3192" t="s">
        <v>5628</v>
      </c>
      <c r="C40" s="3222"/>
      <c r="D40" s="3192" t="s">
        <v>5617</v>
      </c>
      <c r="E40" s="3222"/>
      <c r="F40" s="3287">
        <v>34.5</v>
      </c>
      <c r="G40" s="3288">
        <v>4.8</v>
      </c>
      <c r="H40" s="3289"/>
      <c r="I40" s="3192"/>
      <c r="J40" s="3322">
        <v>5</v>
      </c>
      <c r="K40" s="3290">
        <v>1</v>
      </c>
      <c r="L40" s="3290"/>
      <c r="M40" s="3192"/>
      <c r="N40" s="3192"/>
      <c r="O40" s="3222"/>
      <c r="P40" s="3238"/>
      <c r="Q40" s="3268"/>
      <c r="R40" s="3235">
        <v>20</v>
      </c>
    </row>
    <row r="41" spans="1:18">
      <c r="A41" s="3235">
        <v>21</v>
      </c>
      <c r="B41" s="3192" t="s">
        <v>5629</v>
      </c>
      <c r="C41" s="3222"/>
      <c r="D41" s="3192" t="s">
        <v>5617</v>
      </c>
      <c r="E41" s="3222"/>
      <c r="F41" s="3287">
        <v>46</v>
      </c>
      <c r="G41" s="3288">
        <v>4.8</v>
      </c>
      <c r="H41" s="3289"/>
      <c r="I41" s="3192"/>
      <c r="J41" s="3322">
        <v>3</v>
      </c>
      <c r="K41" s="3290">
        <v>1</v>
      </c>
      <c r="L41" s="3290"/>
      <c r="M41" s="3192"/>
      <c r="N41" s="3192"/>
      <c r="O41" s="3222"/>
      <c r="P41" s="3238"/>
      <c r="Q41" s="3268"/>
      <c r="R41" s="3235">
        <v>21</v>
      </c>
    </row>
    <row r="42" spans="1:18">
      <c r="A42" s="3235">
        <v>22</v>
      </c>
      <c r="B42" s="3192" t="s">
        <v>5630</v>
      </c>
      <c r="C42" s="3222"/>
      <c r="D42" s="3192" t="s">
        <v>5617</v>
      </c>
      <c r="E42" s="3222"/>
      <c r="F42" s="3287">
        <v>34.5</v>
      </c>
      <c r="G42" s="3288">
        <v>4.4000000000000004</v>
      </c>
      <c r="H42" s="3289"/>
      <c r="I42" s="3192"/>
      <c r="J42" s="3322">
        <v>5</v>
      </c>
      <c r="K42" s="3290">
        <v>1</v>
      </c>
      <c r="L42" s="3290"/>
      <c r="M42" s="3192"/>
      <c r="N42" s="3192"/>
      <c r="O42" s="3222"/>
      <c r="P42" s="3238"/>
      <c r="Q42" s="3268"/>
      <c r="R42" s="3235">
        <v>22</v>
      </c>
    </row>
    <row r="43" spans="1:18">
      <c r="A43" s="3235">
        <v>23</v>
      </c>
      <c r="B43" s="3192" t="s">
        <v>5630</v>
      </c>
      <c r="C43" s="3222"/>
      <c r="D43" s="3192" t="s">
        <v>5617</v>
      </c>
      <c r="E43" s="3222"/>
      <c r="F43" s="3287">
        <v>34.5</v>
      </c>
      <c r="G43" s="3288">
        <v>4.4000000000000004</v>
      </c>
      <c r="H43" s="3289"/>
      <c r="I43" s="3192"/>
      <c r="J43" s="3322">
        <v>5</v>
      </c>
      <c r="K43" s="3290">
        <v>1</v>
      </c>
      <c r="L43" s="3290"/>
      <c r="M43" s="3192"/>
      <c r="N43" s="3192"/>
      <c r="O43" s="3222"/>
      <c r="P43" s="3238"/>
      <c r="Q43" s="3268"/>
      <c r="R43" s="3235">
        <v>23</v>
      </c>
    </row>
    <row r="44" spans="1:18">
      <c r="A44" s="3235">
        <v>24</v>
      </c>
      <c r="B44" s="3192" t="s">
        <v>5631</v>
      </c>
      <c r="C44" s="3222"/>
      <c r="D44" s="3192" t="s">
        <v>5617</v>
      </c>
      <c r="E44" s="3222"/>
      <c r="F44" s="3287">
        <v>34.5</v>
      </c>
      <c r="G44" s="3288">
        <v>4.8</v>
      </c>
      <c r="H44" s="3289"/>
      <c r="I44" s="3192"/>
      <c r="J44" s="3322">
        <v>3</v>
      </c>
      <c r="K44" s="3290">
        <v>1</v>
      </c>
      <c r="L44" s="3290"/>
      <c r="M44" s="3192"/>
      <c r="N44" s="3192"/>
      <c r="O44" s="3222"/>
      <c r="P44" s="3238"/>
      <c r="Q44" s="3268"/>
      <c r="R44" s="3235">
        <v>24</v>
      </c>
    </row>
    <row r="45" spans="1:18">
      <c r="A45" s="3235">
        <v>25</v>
      </c>
      <c r="B45" s="3192" t="s">
        <v>5632</v>
      </c>
      <c r="C45" s="3222"/>
      <c r="D45" s="3192" t="s">
        <v>5615</v>
      </c>
      <c r="E45" s="3222"/>
      <c r="F45" s="3287">
        <v>115</v>
      </c>
      <c r="G45" s="3288">
        <v>13.8</v>
      </c>
      <c r="H45" s="3289"/>
      <c r="I45" s="3192"/>
      <c r="J45" s="3322">
        <v>15</v>
      </c>
      <c r="K45" s="3290">
        <v>1</v>
      </c>
      <c r="L45" s="3290"/>
      <c r="M45" s="3192"/>
      <c r="N45" s="3192"/>
      <c r="O45" s="3222"/>
      <c r="P45" s="3238"/>
      <c r="Q45" s="3268"/>
      <c r="R45" s="3235">
        <v>25</v>
      </c>
    </row>
    <row r="46" spans="1:18">
      <c r="A46" s="3235">
        <v>26</v>
      </c>
      <c r="B46" s="3192" t="s">
        <v>5633</v>
      </c>
      <c r="C46" s="3222"/>
      <c r="D46" s="3192" t="s">
        <v>5617</v>
      </c>
      <c r="E46" s="3222"/>
      <c r="F46" s="3287">
        <v>34.5</v>
      </c>
      <c r="G46" s="3288">
        <v>13.8</v>
      </c>
      <c r="H46" s="3289"/>
      <c r="I46" s="3192"/>
      <c r="J46" s="3322">
        <v>6</v>
      </c>
      <c r="K46" s="3290">
        <v>1</v>
      </c>
      <c r="L46" s="3290"/>
      <c r="M46" s="3192"/>
      <c r="N46" s="3192"/>
      <c r="O46" s="3222"/>
      <c r="P46" s="3238"/>
      <c r="Q46" s="3268"/>
      <c r="R46" s="3235">
        <v>26</v>
      </c>
    </row>
    <row r="47" spans="1:18">
      <c r="A47" s="3235">
        <v>27</v>
      </c>
      <c r="B47" s="3192" t="s">
        <v>5634</v>
      </c>
      <c r="C47" s="3222"/>
      <c r="D47" s="3192" t="s">
        <v>5615</v>
      </c>
      <c r="E47" s="3222"/>
      <c r="F47" s="3287">
        <v>34.4</v>
      </c>
      <c r="G47" s="3288">
        <v>4.16</v>
      </c>
      <c r="H47" s="3289"/>
      <c r="I47" s="3192"/>
      <c r="J47" s="3322">
        <v>5</v>
      </c>
      <c r="K47" s="3290"/>
      <c r="L47" s="3290">
        <v>1</v>
      </c>
      <c r="M47" s="3192"/>
      <c r="N47" s="3192"/>
      <c r="O47" s="3222"/>
      <c r="P47" s="3238"/>
      <c r="Q47" s="3268"/>
      <c r="R47" s="3235">
        <v>27</v>
      </c>
    </row>
    <row r="48" spans="1:18">
      <c r="A48" s="3235">
        <v>28</v>
      </c>
      <c r="B48" s="3192" t="s">
        <v>5634</v>
      </c>
      <c r="C48" s="3222"/>
      <c r="D48" s="3192" t="s">
        <v>5615</v>
      </c>
      <c r="E48" s="3222"/>
      <c r="F48" s="3287">
        <v>110</v>
      </c>
      <c r="G48" s="3288">
        <v>34.5</v>
      </c>
      <c r="H48" s="3289"/>
      <c r="I48" s="3192"/>
      <c r="J48" s="3322">
        <v>30</v>
      </c>
      <c r="K48" s="3290">
        <v>1</v>
      </c>
      <c r="L48" s="3290"/>
      <c r="M48" s="3192"/>
      <c r="N48" s="3192"/>
      <c r="O48" s="3222"/>
      <c r="P48" s="3238"/>
      <c r="Q48" s="3268"/>
      <c r="R48" s="3235">
        <v>28</v>
      </c>
    </row>
    <row r="49" spans="1:18">
      <c r="A49" s="3235">
        <v>29</v>
      </c>
      <c r="B49" s="3192" t="s">
        <v>5634</v>
      </c>
      <c r="C49" s="3222"/>
      <c r="D49" s="3192" t="s">
        <v>5615</v>
      </c>
      <c r="E49" s="3222"/>
      <c r="F49" s="3287">
        <v>113</v>
      </c>
      <c r="G49" s="3288">
        <v>13.8</v>
      </c>
      <c r="H49" s="3289"/>
      <c r="I49" s="3192"/>
      <c r="J49" s="3322">
        <v>16</v>
      </c>
      <c r="K49" s="3290">
        <v>1</v>
      </c>
      <c r="L49" s="3290"/>
      <c r="M49" s="3192"/>
      <c r="N49" s="3192"/>
      <c r="O49" s="3222"/>
      <c r="P49" s="3238"/>
      <c r="Q49" s="3268"/>
      <c r="R49" s="3235">
        <v>29</v>
      </c>
    </row>
    <row r="50" spans="1:18">
      <c r="A50" s="3235">
        <v>30</v>
      </c>
      <c r="B50" s="3192" t="s">
        <v>5635</v>
      </c>
      <c r="C50" s="3222"/>
      <c r="D50" s="3192" t="s">
        <v>5615</v>
      </c>
      <c r="E50" s="3222"/>
      <c r="F50" s="3287">
        <v>23</v>
      </c>
      <c r="G50" s="3288">
        <v>4.8</v>
      </c>
      <c r="H50" s="3289"/>
      <c r="I50" s="3192"/>
      <c r="J50" s="3322">
        <v>2</v>
      </c>
      <c r="K50" s="3290">
        <v>1</v>
      </c>
      <c r="L50" s="3290"/>
      <c r="M50" s="3192"/>
      <c r="N50" s="3192"/>
      <c r="O50" s="3222"/>
      <c r="P50" s="3238"/>
      <c r="Q50" s="3268"/>
      <c r="R50" s="3235">
        <v>30</v>
      </c>
    </row>
    <row r="51" spans="1:18">
      <c r="A51" s="3235">
        <v>31</v>
      </c>
      <c r="B51" s="3192" t="s">
        <v>5635</v>
      </c>
      <c r="C51" s="3222"/>
      <c r="D51" s="3192" t="s">
        <v>5615</v>
      </c>
      <c r="E51" s="3222"/>
      <c r="F51" s="3287">
        <v>115</v>
      </c>
      <c r="G51" s="3288">
        <v>23</v>
      </c>
      <c r="H51" s="3289"/>
      <c r="I51" s="3192"/>
      <c r="J51" s="3322">
        <v>7</v>
      </c>
      <c r="K51" s="3290">
        <v>1</v>
      </c>
      <c r="L51" s="3290"/>
      <c r="M51" s="3192"/>
      <c r="N51" s="3192"/>
      <c r="O51" s="3222"/>
      <c r="P51" s="3238"/>
      <c r="Q51" s="3268"/>
      <c r="R51" s="3235">
        <v>31</v>
      </c>
    </row>
    <row r="52" spans="1:18">
      <c r="A52" s="3235">
        <v>32</v>
      </c>
      <c r="B52" s="3192" t="s">
        <v>5636</v>
      </c>
      <c r="C52" s="3222"/>
      <c r="D52" s="3192" t="s">
        <v>5617</v>
      </c>
      <c r="E52" s="3222"/>
      <c r="F52" s="3287">
        <v>34.5</v>
      </c>
      <c r="G52" s="3288">
        <v>4.8</v>
      </c>
      <c r="H52" s="3289"/>
      <c r="I52" s="3192"/>
      <c r="J52" s="3322">
        <v>4</v>
      </c>
      <c r="K52" s="3290">
        <v>1</v>
      </c>
      <c r="L52" s="3290"/>
      <c r="M52" s="3192"/>
      <c r="N52" s="3192"/>
      <c r="O52" s="3222"/>
      <c r="P52" s="3238"/>
      <c r="Q52" s="3268"/>
      <c r="R52" s="3235">
        <v>32</v>
      </c>
    </row>
    <row r="53" spans="1:18">
      <c r="A53" s="3235">
        <v>33</v>
      </c>
      <c r="B53" s="3192" t="s">
        <v>5637</v>
      </c>
      <c r="C53" s="3222"/>
      <c r="D53" s="3192" t="s">
        <v>5617</v>
      </c>
      <c r="E53" s="3222"/>
      <c r="F53" s="3287">
        <v>115</v>
      </c>
      <c r="G53" s="3288">
        <v>13.8</v>
      </c>
      <c r="H53" s="3289"/>
      <c r="I53" s="3192"/>
      <c r="J53" s="3322">
        <v>15</v>
      </c>
      <c r="K53" s="3290">
        <v>1</v>
      </c>
      <c r="L53" s="3290"/>
      <c r="M53" s="3192"/>
      <c r="N53" s="3192"/>
      <c r="O53" s="3222"/>
      <c r="P53" s="3238"/>
      <c r="Q53" s="3268"/>
      <c r="R53" s="3235">
        <v>33</v>
      </c>
    </row>
    <row r="54" spans="1:18">
      <c r="A54" s="3235">
        <v>34</v>
      </c>
      <c r="B54" s="3192" t="s">
        <v>5638</v>
      </c>
      <c r="C54" s="3222"/>
      <c r="D54" s="3192" t="s">
        <v>5617</v>
      </c>
      <c r="E54" s="3222"/>
      <c r="F54" s="3287">
        <v>34.5</v>
      </c>
      <c r="G54" s="3288">
        <v>4.8</v>
      </c>
      <c r="H54" s="3289"/>
      <c r="I54" s="3192"/>
      <c r="J54" s="3322">
        <v>1</v>
      </c>
      <c r="K54" s="3290">
        <v>1</v>
      </c>
      <c r="L54" s="3290"/>
      <c r="M54" s="3192"/>
      <c r="N54" s="3192"/>
      <c r="O54" s="3222"/>
      <c r="P54" s="3238"/>
      <c r="Q54" s="3268"/>
      <c r="R54" s="3235">
        <v>34</v>
      </c>
    </row>
    <row r="55" spans="1:18">
      <c r="A55" s="3235">
        <v>35</v>
      </c>
      <c r="B55" s="3192" t="s">
        <v>5638</v>
      </c>
      <c r="C55" s="3222"/>
      <c r="D55" s="3192" t="s">
        <v>5617</v>
      </c>
      <c r="E55" s="3222"/>
      <c r="F55" s="3287">
        <v>34.5</v>
      </c>
      <c r="G55" s="3288">
        <v>4.8</v>
      </c>
      <c r="H55" s="3289"/>
      <c r="I55" s="3192"/>
      <c r="J55" s="3322">
        <v>2</v>
      </c>
      <c r="K55" s="3290">
        <v>1</v>
      </c>
      <c r="L55" s="3290"/>
      <c r="M55" s="3192"/>
      <c r="N55" s="3192"/>
      <c r="O55" s="3222"/>
      <c r="P55" s="3238"/>
      <c r="Q55" s="3268"/>
      <c r="R55" s="3235">
        <v>35</v>
      </c>
    </row>
    <row r="56" spans="1:18">
      <c r="A56" s="3235">
        <v>36</v>
      </c>
      <c r="B56" s="3192" t="s">
        <v>5639</v>
      </c>
      <c r="C56" s="3222"/>
      <c r="D56" s="3192" t="s">
        <v>5615</v>
      </c>
      <c r="E56" s="3222"/>
      <c r="F56" s="3287">
        <v>115</v>
      </c>
      <c r="G56" s="3288">
        <v>34.5</v>
      </c>
      <c r="H56" s="3289"/>
      <c r="I56" s="3192"/>
      <c r="J56" s="3322">
        <v>15</v>
      </c>
      <c r="K56" s="3290">
        <v>1</v>
      </c>
      <c r="L56" s="3290"/>
      <c r="M56" s="3192"/>
      <c r="N56" s="3192"/>
      <c r="O56" s="3222"/>
      <c r="P56" s="3238"/>
      <c r="Q56" s="3268"/>
      <c r="R56" s="3235">
        <v>36</v>
      </c>
    </row>
    <row r="57" spans="1:18">
      <c r="A57" s="3235">
        <v>37</v>
      </c>
      <c r="B57" s="3192" t="s">
        <v>5639</v>
      </c>
      <c r="C57" s="3222"/>
      <c r="D57" s="3192" t="s">
        <v>5615</v>
      </c>
      <c r="E57" s="3222"/>
      <c r="F57" s="3287">
        <v>115</v>
      </c>
      <c r="G57" s="3288">
        <v>34.5</v>
      </c>
      <c r="H57" s="3289"/>
      <c r="I57" s="3192"/>
      <c r="J57" s="3322">
        <v>15</v>
      </c>
      <c r="K57" s="3290">
        <v>1</v>
      </c>
      <c r="L57" s="3290"/>
      <c r="M57" s="3192"/>
      <c r="N57" s="3192"/>
      <c r="O57" s="3222"/>
      <c r="P57" s="3238"/>
      <c r="Q57" s="3268"/>
      <c r="R57" s="3235">
        <v>37</v>
      </c>
    </row>
    <row r="58" spans="1:18">
      <c r="A58" s="3235">
        <v>38</v>
      </c>
      <c r="B58" s="3192" t="s">
        <v>5639</v>
      </c>
      <c r="C58" s="3222"/>
      <c r="D58" s="3192" t="s">
        <v>5615</v>
      </c>
      <c r="E58" s="3222"/>
      <c r="F58" s="3287">
        <v>115</v>
      </c>
      <c r="G58" s="3288">
        <v>13.8</v>
      </c>
      <c r="H58" s="3289"/>
      <c r="I58" s="3192"/>
      <c r="J58" s="3322">
        <v>20</v>
      </c>
      <c r="K58" s="3290">
        <v>1</v>
      </c>
      <c r="L58" s="3290"/>
      <c r="M58" s="3192"/>
      <c r="N58" s="3192"/>
      <c r="O58" s="3222"/>
      <c r="P58" s="3238"/>
      <c r="Q58" s="3268"/>
      <c r="R58" s="3235">
        <v>38</v>
      </c>
    </row>
    <row r="59" spans="1:18" ht="15.75" thickBot="1">
      <c r="A59" s="3235">
        <v>39</v>
      </c>
      <c r="B59" s="3192" t="s">
        <v>5639</v>
      </c>
      <c r="C59" s="3222"/>
      <c r="D59" s="3192" t="s">
        <v>5615</v>
      </c>
      <c r="E59" s="3222"/>
      <c r="F59" s="3287">
        <v>115</v>
      </c>
      <c r="G59" s="3288">
        <v>13.8</v>
      </c>
      <c r="H59" s="3289"/>
      <c r="I59" s="3192"/>
      <c r="J59" s="3322">
        <v>20</v>
      </c>
      <c r="K59" s="3290">
        <v>1</v>
      </c>
      <c r="L59" s="3290"/>
      <c r="M59" s="3192"/>
      <c r="N59" s="3192"/>
      <c r="O59" s="3222"/>
      <c r="P59" s="3238"/>
      <c r="Q59" s="3268"/>
      <c r="R59" s="3235">
        <v>39</v>
      </c>
    </row>
    <row r="60" spans="1:18" ht="15.75" thickBot="1">
      <c r="A60" s="3203">
        <v>40</v>
      </c>
      <c r="B60" s="3201"/>
      <c r="C60" s="3204" t="s">
        <v>6724</v>
      </c>
      <c r="D60" s="3201"/>
      <c r="E60" s="3204"/>
      <c r="F60" s="3291"/>
      <c r="G60" s="3292"/>
      <c r="H60" s="3293"/>
      <c r="I60" s="3192"/>
      <c r="J60" s="3294"/>
      <c r="K60" s="3276">
        <f>SUM(K21:K59)</f>
        <v>50</v>
      </c>
      <c r="L60" s="3276">
        <f t="shared" ref="L60" si="0">SUM(L21:L59)</f>
        <v>1</v>
      </c>
      <c r="M60" s="3201"/>
      <c r="N60" s="3201"/>
      <c r="O60" s="3204"/>
      <c r="P60" s="3276">
        <f>SUM(P21:P59)</f>
        <v>0</v>
      </c>
      <c r="Q60" s="3276">
        <f>SUM(Q21:Q59)</f>
        <v>0</v>
      </c>
      <c r="R60" s="3203">
        <v>40</v>
      </c>
    </row>
    <row r="61" spans="1:18">
      <c r="A61" s="3257"/>
      <c r="B61" s="3257"/>
      <c r="C61" s="3257"/>
      <c r="D61" s="3257"/>
      <c r="E61" s="3257"/>
      <c r="F61" s="3257"/>
      <c r="G61" s="3257"/>
      <c r="H61" s="3257"/>
      <c r="I61" s="3192"/>
      <c r="J61" s="3257"/>
      <c r="K61" s="3257"/>
      <c r="L61" s="3257"/>
      <c r="M61" s="3257"/>
      <c r="N61" s="3257"/>
      <c r="O61" s="3257"/>
      <c r="P61" s="3257"/>
      <c r="Q61" s="3257"/>
      <c r="R61" s="3257"/>
    </row>
    <row r="62" spans="1:18" ht="15.75">
      <c r="A62" s="3261" t="s">
        <v>1705</v>
      </c>
      <c r="B62" s="3192"/>
      <c r="C62" s="3192"/>
      <c r="D62" s="3192"/>
      <c r="E62" s="3192"/>
      <c r="F62" s="3192"/>
      <c r="G62" s="3192"/>
      <c r="H62" s="3192"/>
      <c r="I62" s="3192"/>
      <c r="J62" s="3261" t="s">
        <v>1705</v>
      </c>
      <c r="K62" s="3192"/>
      <c r="L62" s="3192"/>
      <c r="M62" s="3192"/>
      <c r="N62" s="3223"/>
      <c r="O62" s="3192"/>
      <c r="P62" s="3192"/>
      <c r="Q62" s="3223" t="s">
        <v>3203</v>
      </c>
      <c r="R62" s="3223"/>
    </row>
    <row r="63" spans="1:18">
      <c r="A63" s="3223" t="s">
        <v>3204</v>
      </c>
      <c r="B63" s="3223"/>
      <c r="C63" s="3223"/>
      <c r="D63" s="3223"/>
      <c r="E63" s="3223"/>
      <c r="F63" s="3223"/>
      <c r="G63" s="3223"/>
      <c r="H63" s="3223"/>
      <c r="I63" s="3192"/>
      <c r="J63" s="3223" t="s">
        <v>3205</v>
      </c>
      <c r="K63" s="3223"/>
      <c r="L63" s="3223"/>
      <c r="M63" s="3223"/>
      <c r="N63" s="3223"/>
      <c r="O63" s="3223"/>
      <c r="P63" s="3223"/>
      <c r="Q63" s="3223"/>
      <c r="R63" s="3223"/>
    </row>
    <row r="64" spans="1:18">
      <c r="A64" s="3223"/>
      <c r="B64" s="3223"/>
      <c r="C64" s="3223"/>
      <c r="D64" s="3223"/>
      <c r="E64" s="3223"/>
      <c r="F64" s="3223"/>
      <c r="G64" s="3223"/>
      <c r="H64" s="3223"/>
      <c r="I64" s="3192"/>
      <c r="J64" s="3223"/>
      <c r="K64" s="3223"/>
      <c r="L64" s="3223"/>
      <c r="M64" s="3223"/>
      <c r="N64" s="3223"/>
      <c r="O64" s="3223"/>
      <c r="P64" s="3223"/>
      <c r="Q64" s="3223"/>
      <c r="R64" s="3223"/>
    </row>
    <row r="66" spans="1:18" ht="15.75">
      <c r="A66" s="3211" t="s">
        <v>1179</v>
      </c>
      <c r="B66" s="3223"/>
      <c r="C66" s="3223"/>
      <c r="D66" s="3223"/>
      <c r="E66" s="3223"/>
      <c r="F66" s="3223"/>
      <c r="G66" s="3223"/>
      <c r="H66" s="3223"/>
    </row>
    <row r="68" spans="1:18" ht="15.75" thickBot="1">
      <c r="A68" s="3113" t="s">
        <v>4700</v>
      </c>
      <c r="B68" s="3201"/>
      <c r="C68" s="3201"/>
      <c r="D68" s="3201"/>
      <c r="E68" s="3201"/>
      <c r="F68" s="3584" t="str">
        <f>'Data Sheet'!$C$40</f>
        <v>April 12, 2018</v>
      </c>
      <c r="G68" s="3584" t="str">
        <f>'Data Sheet'!$C$38</f>
        <v>December 31, 2017</v>
      </c>
      <c r="H68" s="3208"/>
      <c r="I68" s="3192"/>
      <c r="J68" s="3113" t="s">
        <v>4700</v>
      </c>
      <c r="K68" s="3201"/>
      <c r="L68" s="3201"/>
      <c r="M68" s="3201"/>
      <c r="N68" s="3201"/>
      <c r="O68" s="3201"/>
      <c r="P68" s="3584" t="str">
        <f>'Data Sheet'!$C$40</f>
        <v>April 12, 2018</v>
      </c>
      <c r="Q68" s="3584" t="str">
        <f>'Data Sheet'!$C$38</f>
        <v>December 31, 2017</v>
      </c>
      <c r="R68" s="3201"/>
    </row>
    <row r="69" spans="1:18" ht="16.5" thickBot="1">
      <c r="A69" s="3264" t="s">
        <v>3398</v>
      </c>
      <c r="B69" s="3207"/>
      <c r="C69" s="3207"/>
      <c r="D69" s="3208"/>
      <c r="E69" s="3208"/>
      <c r="F69" s="3209"/>
      <c r="G69" s="3209"/>
      <c r="H69" s="3205"/>
      <c r="I69" s="3192"/>
      <c r="J69" s="3264" t="s">
        <v>3398</v>
      </c>
      <c r="K69" s="3207"/>
      <c r="L69" s="3207"/>
      <c r="M69" s="3208"/>
      <c r="N69" s="3208"/>
      <c r="O69" s="3208"/>
      <c r="P69" s="3209"/>
      <c r="Q69" s="3209"/>
      <c r="R69" s="3205"/>
    </row>
    <row r="70" spans="1:18">
      <c r="A70" s="3221"/>
      <c r="B70" s="3192"/>
      <c r="C70" s="3222"/>
      <c r="D70" s="3234"/>
      <c r="E70" s="3195"/>
      <c r="F70" s="3223"/>
      <c r="G70" s="3223"/>
      <c r="H70" s="3193"/>
      <c r="I70" s="3192"/>
      <c r="J70" s="3221"/>
      <c r="K70" s="3222"/>
      <c r="L70" s="3222"/>
      <c r="M70" s="3223" t="s">
        <v>3184</v>
      </c>
      <c r="N70" s="3223"/>
      <c r="O70" s="3223"/>
      <c r="P70" s="3223"/>
      <c r="Q70" s="3199"/>
      <c r="R70" s="3189"/>
    </row>
    <row r="71" spans="1:18" ht="15.75" thickBot="1">
      <c r="A71" s="3227"/>
      <c r="B71" s="3234"/>
      <c r="C71" s="3195"/>
      <c r="D71" s="3234"/>
      <c r="E71" s="3195"/>
      <c r="F71" s="3208" t="s">
        <v>3185</v>
      </c>
      <c r="G71" s="3208"/>
      <c r="H71" s="3205"/>
      <c r="I71" s="3192"/>
      <c r="J71" s="3227" t="s">
        <v>3186</v>
      </c>
      <c r="K71" s="3195" t="s">
        <v>3187</v>
      </c>
      <c r="L71" s="3195" t="s">
        <v>3187</v>
      </c>
      <c r="M71" s="3208" t="s">
        <v>3188</v>
      </c>
      <c r="N71" s="3208"/>
      <c r="O71" s="3208"/>
      <c r="P71" s="3208"/>
      <c r="Q71" s="3205"/>
      <c r="R71" s="3195"/>
    </row>
    <row r="72" spans="1:18">
      <c r="A72" s="3227"/>
      <c r="B72" s="3234"/>
      <c r="C72" s="3195"/>
      <c r="D72" s="3234"/>
      <c r="E72" s="3195"/>
      <c r="F72" s="3195"/>
      <c r="G72" s="3199"/>
      <c r="H72" s="3195"/>
      <c r="I72" s="3192"/>
      <c r="J72" s="3227" t="s">
        <v>3189</v>
      </c>
      <c r="K72" s="3195" t="s">
        <v>3190</v>
      </c>
      <c r="L72" s="3195" t="s">
        <v>3191</v>
      </c>
      <c r="M72" s="3234"/>
      <c r="N72" s="3234"/>
      <c r="O72" s="3195"/>
      <c r="P72" s="3195"/>
      <c r="Q72" s="3199"/>
      <c r="R72" s="3195"/>
    </row>
    <row r="73" spans="1:18">
      <c r="A73" s="3227" t="s">
        <v>1714</v>
      </c>
      <c r="B73" s="3223" t="s">
        <v>3192</v>
      </c>
      <c r="C73" s="3199"/>
      <c r="D73" s="3223" t="s">
        <v>3193</v>
      </c>
      <c r="E73" s="3199"/>
      <c r="F73" s="3195"/>
      <c r="G73" s="3199"/>
      <c r="H73" s="3195"/>
      <c r="I73" s="3192"/>
      <c r="J73" s="3227" t="s">
        <v>3194</v>
      </c>
      <c r="K73" s="3195" t="s">
        <v>3195</v>
      </c>
      <c r="L73" s="3195" t="s">
        <v>3190</v>
      </c>
      <c r="M73" s="3223"/>
      <c r="N73" s="3223"/>
      <c r="O73" s="3199"/>
      <c r="P73" s="3195" t="s">
        <v>1772</v>
      </c>
      <c r="Q73" s="3199" t="s">
        <v>3196</v>
      </c>
      <c r="R73" s="3195" t="s">
        <v>1714</v>
      </c>
    </row>
    <row r="74" spans="1:18">
      <c r="A74" s="3227" t="s">
        <v>1717</v>
      </c>
      <c r="B74" s="3192"/>
      <c r="C74" s="3222"/>
      <c r="D74" s="3234"/>
      <c r="E74" s="3195"/>
      <c r="F74" s="3195" t="s">
        <v>1825</v>
      </c>
      <c r="G74" s="3199" t="s">
        <v>3197</v>
      </c>
      <c r="H74" s="3195" t="s">
        <v>3198</v>
      </c>
      <c r="I74" s="3192"/>
      <c r="J74" s="3227" t="s">
        <v>3199</v>
      </c>
      <c r="K74" s="3195" t="s">
        <v>4</v>
      </c>
      <c r="L74" s="3195" t="s">
        <v>3195</v>
      </c>
      <c r="M74" s="3223" t="s">
        <v>3200</v>
      </c>
      <c r="N74" s="3223"/>
      <c r="O74" s="3199"/>
      <c r="P74" s="3195" t="s">
        <v>3201</v>
      </c>
      <c r="Q74" s="3199" t="s">
        <v>3202</v>
      </c>
      <c r="R74" s="3195" t="s">
        <v>1717</v>
      </c>
    </row>
    <row r="75" spans="1:18">
      <c r="A75" s="3235"/>
      <c r="B75" s="3192"/>
      <c r="C75" s="3195"/>
      <c r="D75" s="3192"/>
      <c r="E75" s="3195"/>
      <c r="F75" s="3195"/>
      <c r="G75" s="3199"/>
      <c r="H75" s="3222"/>
      <c r="I75" s="3192"/>
      <c r="J75" s="3235"/>
      <c r="K75" s="3222"/>
      <c r="L75" s="3195"/>
      <c r="M75" s="3192"/>
      <c r="N75" s="3192"/>
      <c r="O75" s="3195"/>
      <c r="P75" s="3195"/>
      <c r="Q75" s="3195"/>
      <c r="R75" s="3222"/>
    </row>
    <row r="76" spans="1:18" ht="15.75" thickBot="1">
      <c r="A76" s="3203"/>
      <c r="B76" s="3208" t="s">
        <v>3005</v>
      </c>
      <c r="C76" s="3205"/>
      <c r="D76" s="3208" t="s">
        <v>3006</v>
      </c>
      <c r="E76" s="3205"/>
      <c r="F76" s="3202" t="s">
        <v>3007</v>
      </c>
      <c r="G76" s="3205" t="s">
        <v>3008</v>
      </c>
      <c r="H76" s="3205" t="s">
        <v>2334</v>
      </c>
      <c r="I76" s="3192"/>
      <c r="J76" s="3236" t="s">
        <v>2335</v>
      </c>
      <c r="K76" s="3236" t="s">
        <v>2336</v>
      </c>
      <c r="L76" s="3236" t="s">
        <v>2337</v>
      </c>
      <c r="M76" s="3208" t="s">
        <v>2338</v>
      </c>
      <c r="N76" s="3208"/>
      <c r="O76" s="3205"/>
      <c r="P76" s="3202" t="s">
        <v>2339</v>
      </c>
      <c r="Q76" s="3202" t="s">
        <v>2340</v>
      </c>
      <c r="R76" s="3202"/>
    </row>
    <row r="77" spans="1:18">
      <c r="A77" s="3235">
        <v>1</v>
      </c>
      <c r="B77" s="3192" t="s">
        <v>5640</v>
      </c>
      <c r="C77" s="3222"/>
      <c r="D77" s="3192" t="s">
        <v>5615</v>
      </c>
      <c r="E77" s="3199"/>
      <c r="F77" s="3296">
        <v>115</v>
      </c>
      <c r="G77" s="3297">
        <v>34.5</v>
      </c>
      <c r="H77" s="3289">
        <v>13.2</v>
      </c>
      <c r="I77" s="3192"/>
      <c r="J77" s="3323">
        <v>30</v>
      </c>
      <c r="K77" s="3245">
        <v>1</v>
      </c>
      <c r="L77" s="3245"/>
      <c r="M77" s="3192"/>
      <c r="N77" s="3192"/>
      <c r="O77" s="3199"/>
      <c r="P77" s="3238"/>
      <c r="Q77" s="3268"/>
      <c r="R77" s="3235">
        <v>1</v>
      </c>
    </row>
    <row r="78" spans="1:18">
      <c r="A78" s="3235">
        <v>2</v>
      </c>
      <c r="B78" s="3192" t="s">
        <v>5640</v>
      </c>
      <c r="C78" s="3222"/>
      <c r="D78" s="3192" t="s">
        <v>5615</v>
      </c>
      <c r="E78" s="3195"/>
      <c r="F78" s="3296">
        <v>115</v>
      </c>
      <c r="G78" s="3297">
        <v>13.8</v>
      </c>
      <c r="H78" s="3289"/>
      <c r="I78" s="3192"/>
      <c r="J78" s="3323">
        <v>12</v>
      </c>
      <c r="K78" s="3245">
        <v>1</v>
      </c>
      <c r="L78" s="3245"/>
      <c r="M78" s="3192"/>
      <c r="N78" s="3192"/>
      <c r="O78" s="3195"/>
      <c r="P78" s="3238"/>
      <c r="Q78" s="3268"/>
      <c r="R78" s="3235">
        <v>2</v>
      </c>
    </row>
    <row r="79" spans="1:18">
      <c r="A79" s="3235">
        <v>3</v>
      </c>
      <c r="B79" s="3192" t="s">
        <v>5641</v>
      </c>
      <c r="C79" s="3222"/>
      <c r="D79" s="3192" t="s">
        <v>5615</v>
      </c>
      <c r="E79" s="3195"/>
      <c r="F79" s="3296">
        <v>115</v>
      </c>
      <c r="G79" s="3297">
        <v>23</v>
      </c>
      <c r="H79" s="3289"/>
      <c r="I79" s="3192"/>
      <c r="J79" s="3323">
        <v>7</v>
      </c>
      <c r="K79" s="3245">
        <v>1</v>
      </c>
      <c r="L79" s="3245"/>
      <c r="M79" s="3192"/>
      <c r="N79" s="3192"/>
      <c r="O79" s="3195"/>
      <c r="P79" s="3238"/>
      <c r="Q79" s="3268"/>
      <c r="R79" s="3235">
        <v>3</v>
      </c>
    </row>
    <row r="80" spans="1:18">
      <c r="A80" s="3235">
        <v>4</v>
      </c>
      <c r="B80" s="3192" t="s">
        <v>5642</v>
      </c>
      <c r="C80" s="3222"/>
      <c r="D80" s="3192" t="s">
        <v>5617</v>
      </c>
      <c r="E80" s="3195"/>
      <c r="F80" s="3296">
        <v>116</v>
      </c>
      <c r="G80" s="3297">
        <v>13.8</v>
      </c>
      <c r="H80" s="3289"/>
      <c r="I80" s="3192"/>
      <c r="J80" s="3323">
        <v>18</v>
      </c>
      <c r="K80" s="3245">
        <v>1</v>
      </c>
      <c r="L80" s="3245"/>
      <c r="M80" s="3192"/>
      <c r="N80" s="3192"/>
      <c r="O80" s="3195"/>
      <c r="P80" s="3238"/>
      <c r="Q80" s="3268"/>
      <c r="R80" s="3235">
        <v>4</v>
      </c>
    </row>
    <row r="81" spans="1:18">
      <c r="A81" s="3235">
        <v>5</v>
      </c>
      <c r="B81" s="3192" t="s">
        <v>5642</v>
      </c>
      <c r="C81" s="3222"/>
      <c r="D81" s="3192" t="s">
        <v>5617</v>
      </c>
      <c r="E81" s="3195"/>
      <c r="F81" s="3296">
        <v>115</v>
      </c>
      <c r="G81" s="3297">
        <v>13.8</v>
      </c>
      <c r="H81" s="3289"/>
      <c r="I81" s="3192"/>
      <c r="J81" s="3323">
        <v>20</v>
      </c>
      <c r="K81" s="3245">
        <v>1</v>
      </c>
      <c r="L81" s="3245"/>
      <c r="M81" s="3192"/>
      <c r="N81" s="3192"/>
      <c r="O81" s="3195"/>
      <c r="P81" s="3238"/>
      <c r="Q81" s="3268"/>
      <c r="R81" s="3235">
        <v>5</v>
      </c>
    </row>
    <row r="82" spans="1:18">
      <c r="A82" s="3247">
        <v>6</v>
      </c>
      <c r="B82" s="3192" t="s">
        <v>5643</v>
      </c>
      <c r="C82" s="3222"/>
      <c r="D82" s="3192" t="s">
        <v>5617</v>
      </c>
      <c r="E82" s="3222"/>
      <c r="F82" s="3298">
        <v>34.5</v>
      </c>
      <c r="G82" s="3299">
        <v>4.8</v>
      </c>
      <c r="H82" s="3289"/>
      <c r="I82" s="3192"/>
      <c r="J82" s="3324">
        <v>3</v>
      </c>
      <c r="K82" s="3245">
        <v>1</v>
      </c>
      <c r="L82" s="3245"/>
      <c r="M82" s="3192"/>
      <c r="N82" s="3192"/>
      <c r="O82" s="3222"/>
      <c r="P82" s="3238"/>
      <c r="Q82" s="3268"/>
      <c r="R82" s="3247">
        <v>6</v>
      </c>
    </row>
    <row r="83" spans="1:18">
      <c r="A83" s="3247">
        <v>7</v>
      </c>
      <c r="B83" s="3192" t="s">
        <v>5644</v>
      </c>
      <c r="C83" s="3222"/>
      <c r="D83" s="3192" t="s">
        <v>5617</v>
      </c>
      <c r="E83" s="3222"/>
      <c r="F83" s="3298">
        <v>115</v>
      </c>
      <c r="G83" s="3299">
        <v>13.8</v>
      </c>
      <c r="H83" s="3289"/>
      <c r="I83" s="3192"/>
      <c r="J83" s="3324">
        <v>12</v>
      </c>
      <c r="K83" s="3245">
        <v>1</v>
      </c>
      <c r="L83" s="3245"/>
      <c r="M83" s="3192"/>
      <c r="N83" s="3192"/>
      <c r="O83" s="3222"/>
      <c r="P83" s="3238"/>
      <c r="Q83" s="3268"/>
      <c r="R83" s="3247">
        <v>7</v>
      </c>
    </row>
    <row r="84" spans="1:18">
      <c r="A84" s="3247">
        <v>8</v>
      </c>
      <c r="B84" s="3192" t="s">
        <v>5644</v>
      </c>
      <c r="C84" s="3222"/>
      <c r="D84" s="3192" t="s">
        <v>5617</v>
      </c>
      <c r="E84" s="3222"/>
      <c r="F84" s="3298">
        <v>115</v>
      </c>
      <c r="G84" s="3299">
        <v>13.8</v>
      </c>
      <c r="H84" s="3289"/>
      <c r="I84" s="3192"/>
      <c r="J84" s="3324">
        <v>13</v>
      </c>
      <c r="K84" s="3245">
        <v>1</v>
      </c>
      <c r="L84" s="3245"/>
      <c r="M84" s="3192"/>
      <c r="N84" s="3192"/>
      <c r="O84" s="3222"/>
      <c r="P84" s="3238"/>
      <c r="Q84" s="3268"/>
      <c r="R84" s="3247">
        <v>8</v>
      </c>
    </row>
    <row r="85" spans="1:18">
      <c r="A85" s="3247">
        <v>9</v>
      </c>
      <c r="B85" s="3192" t="s">
        <v>5645</v>
      </c>
      <c r="C85" s="3222"/>
      <c r="D85" s="3192" t="s">
        <v>5617</v>
      </c>
      <c r="E85" s="3222"/>
      <c r="F85" s="3298">
        <v>115</v>
      </c>
      <c r="G85" s="3299">
        <v>13.8</v>
      </c>
      <c r="H85" s="3289"/>
      <c r="I85" s="3192"/>
      <c r="J85" s="3324">
        <v>15</v>
      </c>
      <c r="K85" s="3245">
        <v>1</v>
      </c>
      <c r="L85" s="3245"/>
      <c r="M85" s="3192"/>
      <c r="N85" s="3192"/>
      <c r="O85" s="3222"/>
      <c r="P85" s="3238"/>
      <c r="Q85" s="3268"/>
      <c r="R85" s="3247">
        <v>9</v>
      </c>
    </row>
    <row r="86" spans="1:18">
      <c r="A86" s="3247">
        <v>10</v>
      </c>
      <c r="B86" s="3192" t="s">
        <v>5646</v>
      </c>
      <c r="C86" s="3222"/>
      <c r="D86" s="3192" t="s">
        <v>5615</v>
      </c>
      <c r="E86" s="3222"/>
      <c r="F86" s="3298">
        <v>115</v>
      </c>
      <c r="G86" s="3299">
        <v>34.4</v>
      </c>
      <c r="H86" s="3289"/>
      <c r="I86" s="3192"/>
      <c r="J86" s="3324">
        <v>15</v>
      </c>
      <c r="K86" s="3245">
        <v>1</v>
      </c>
      <c r="L86" s="3245"/>
      <c r="M86" s="3192"/>
      <c r="N86" s="3192"/>
      <c r="O86" s="3222"/>
      <c r="P86" s="3238"/>
      <c r="Q86" s="3268"/>
      <c r="R86" s="3247">
        <v>10</v>
      </c>
    </row>
    <row r="87" spans="1:18">
      <c r="A87" s="3247">
        <v>11</v>
      </c>
      <c r="B87" s="3192" t="s">
        <v>5646</v>
      </c>
      <c r="C87" s="3222"/>
      <c r="D87" s="3192" t="s">
        <v>5615</v>
      </c>
      <c r="E87" s="3222"/>
      <c r="F87" s="3298">
        <v>115</v>
      </c>
      <c r="G87" s="3299">
        <v>34.5</v>
      </c>
      <c r="H87" s="3289"/>
      <c r="I87" s="3192"/>
      <c r="J87" s="3324">
        <v>30</v>
      </c>
      <c r="K87" s="3245">
        <v>1</v>
      </c>
      <c r="L87" s="3245"/>
      <c r="M87" s="3192"/>
      <c r="N87" s="3192"/>
      <c r="O87" s="3222"/>
      <c r="P87" s="3238"/>
      <c r="Q87" s="3268"/>
      <c r="R87" s="3247">
        <v>11</v>
      </c>
    </row>
    <row r="88" spans="1:18">
      <c r="A88" s="3247">
        <v>12</v>
      </c>
      <c r="B88" s="3192" t="s">
        <v>5646</v>
      </c>
      <c r="C88" s="3222"/>
      <c r="D88" s="3192" t="s">
        <v>5615</v>
      </c>
      <c r="E88" s="3222"/>
      <c r="F88" s="3298">
        <v>115</v>
      </c>
      <c r="G88" s="3299">
        <v>13.8</v>
      </c>
      <c r="H88" s="3289"/>
      <c r="I88" s="3192"/>
      <c r="J88" s="3324">
        <v>30</v>
      </c>
      <c r="K88" s="3245">
        <v>1</v>
      </c>
      <c r="L88" s="3245"/>
      <c r="M88" s="3192"/>
      <c r="N88" s="3192"/>
      <c r="O88" s="3222"/>
      <c r="P88" s="3238"/>
      <c r="Q88" s="3268"/>
      <c r="R88" s="3247">
        <v>12</v>
      </c>
    </row>
    <row r="89" spans="1:18">
      <c r="A89" s="3247">
        <v>13</v>
      </c>
      <c r="B89" s="3192" t="s">
        <v>5647</v>
      </c>
      <c r="C89" s="3222"/>
      <c r="D89" s="3192" t="s">
        <v>5617</v>
      </c>
      <c r="E89" s="3222"/>
      <c r="F89" s="3298">
        <v>34.5</v>
      </c>
      <c r="G89" s="3299">
        <v>13.8</v>
      </c>
      <c r="H89" s="3289"/>
      <c r="I89" s="3192"/>
      <c r="J89" s="3324">
        <v>10</v>
      </c>
      <c r="K89" s="3245">
        <v>1</v>
      </c>
      <c r="L89" s="3245"/>
      <c r="M89" s="3192"/>
      <c r="N89" s="3192"/>
      <c r="O89" s="3222"/>
      <c r="P89" s="3238"/>
      <c r="Q89" s="3268"/>
      <c r="R89" s="3247">
        <v>13</v>
      </c>
    </row>
    <row r="90" spans="1:18">
      <c r="A90" s="3247">
        <v>14</v>
      </c>
      <c r="B90" s="3192" t="s">
        <v>5648</v>
      </c>
      <c r="C90" s="3222"/>
      <c r="D90" s="3192" t="s">
        <v>5615</v>
      </c>
      <c r="E90" s="3222"/>
      <c r="F90" s="3298">
        <v>115</v>
      </c>
      <c r="G90" s="3299">
        <v>23</v>
      </c>
      <c r="H90" s="3289"/>
      <c r="I90" s="3192"/>
      <c r="J90" s="3324">
        <v>15</v>
      </c>
      <c r="K90" s="3245">
        <v>1</v>
      </c>
      <c r="L90" s="3245"/>
      <c r="M90" s="3192"/>
      <c r="N90" s="3192"/>
      <c r="O90" s="3222"/>
      <c r="P90" s="3238"/>
      <c r="Q90" s="3268"/>
      <c r="R90" s="3247">
        <v>14</v>
      </c>
    </row>
    <row r="91" spans="1:18">
      <c r="A91" s="3247">
        <v>15</v>
      </c>
      <c r="B91" s="3192" t="s">
        <v>5649</v>
      </c>
      <c r="C91" s="3222"/>
      <c r="D91" s="3192" t="s">
        <v>5617</v>
      </c>
      <c r="E91" s="3222"/>
      <c r="F91" s="3298">
        <v>46</v>
      </c>
      <c r="G91" s="3299">
        <v>4.8</v>
      </c>
      <c r="H91" s="3289"/>
      <c r="I91" s="3192"/>
      <c r="J91" s="3324">
        <v>2</v>
      </c>
      <c r="K91" s="3245">
        <v>1</v>
      </c>
      <c r="L91" s="3245"/>
      <c r="M91" s="3192"/>
      <c r="N91" s="3192"/>
      <c r="O91" s="3222"/>
      <c r="P91" s="3238"/>
      <c r="Q91" s="3268"/>
      <c r="R91" s="3247">
        <v>15</v>
      </c>
    </row>
    <row r="92" spans="1:18">
      <c r="A92" s="3247">
        <v>16</v>
      </c>
      <c r="B92" s="3192" t="s">
        <v>5650</v>
      </c>
      <c r="C92" s="3222"/>
      <c r="D92" s="3192" t="s">
        <v>5617</v>
      </c>
      <c r="E92" s="3222"/>
      <c r="F92" s="3298">
        <v>115</v>
      </c>
      <c r="G92" s="3299">
        <v>13.8</v>
      </c>
      <c r="H92" s="3289"/>
      <c r="I92" s="3192"/>
      <c r="J92" s="3324">
        <v>12</v>
      </c>
      <c r="K92" s="3245">
        <v>1</v>
      </c>
      <c r="L92" s="3245"/>
      <c r="M92" s="3192"/>
      <c r="N92" s="3192"/>
      <c r="O92" s="3222"/>
      <c r="P92" s="3238"/>
      <c r="Q92" s="3268"/>
      <c r="R92" s="3247">
        <v>16</v>
      </c>
    </row>
    <row r="93" spans="1:18">
      <c r="A93" s="3235">
        <v>17</v>
      </c>
      <c r="B93" s="3192" t="s">
        <v>5651</v>
      </c>
      <c r="C93" s="3222"/>
      <c r="D93" s="3192" t="s">
        <v>5617</v>
      </c>
      <c r="E93" s="3222"/>
      <c r="F93" s="3298">
        <v>34.4</v>
      </c>
      <c r="G93" s="3299">
        <v>13.8</v>
      </c>
      <c r="H93" s="3289"/>
      <c r="I93" s="3192"/>
      <c r="J93" s="3323">
        <v>10</v>
      </c>
      <c r="K93" s="3245">
        <v>1</v>
      </c>
      <c r="L93" s="3245"/>
      <c r="M93" s="3192"/>
      <c r="N93" s="3192"/>
      <c r="O93" s="3222"/>
      <c r="P93" s="3238"/>
      <c r="Q93" s="3268"/>
      <c r="R93" s="3235">
        <v>17</v>
      </c>
    </row>
    <row r="94" spans="1:18">
      <c r="A94" s="3235">
        <v>18</v>
      </c>
      <c r="B94" s="3192" t="s">
        <v>5652</v>
      </c>
      <c r="C94" s="3222"/>
      <c r="D94" s="3192" t="s">
        <v>5617</v>
      </c>
      <c r="E94" s="3222"/>
      <c r="F94" s="3298">
        <v>34.5</v>
      </c>
      <c r="G94" s="3299">
        <v>4.8</v>
      </c>
      <c r="H94" s="3289"/>
      <c r="I94" s="3192"/>
      <c r="J94" s="3323">
        <v>3</v>
      </c>
      <c r="K94" s="3245">
        <v>1</v>
      </c>
      <c r="L94" s="3245"/>
      <c r="M94" s="3192"/>
      <c r="N94" s="3192"/>
      <c r="O94" s="3222"/>
      <c r="P94" s="3238"/>
      <c r="Q94" s="3268"/>
      <c r="R94" s="3235">
        <v>18</v>
      </c>
    </row>
    <row r="95" spans="1:18">
      <c r="A95" s="3235">
        <v>19</v>
      </c>
      <c r="B95" s="3192" t="s">
        <v>5653</v>
      </c>
      <c r="C95" s="3222"/>
      <c r="D95" s="3192" t="s">
        <v>5615</v>
      </c>
      <c r="E95" s="3222"/>
      <c r="F95" s="3298">
        <v>115</v>
      </c>
      <c r="G95" s="3299">
        <v>46</v>
      </c>
      <c r="H95" s="3289"/>
      <c r="I95" s="3192"/>
      <c r="J95" s="3323">
        <v>40</v>
      </c>
      <c r="K95" s="3245">
        <v>5</v>
      </c>
      <c r="L95" s="3245"/>
      <c r="M95" s="3192"/>
      <c r="N95" s="3192"/>
      <c r="O95" s="3222"/>
      <c r="P95" s="3238"/>
      <c r="Q95" s="3268"/>
      <c r="R95" s="3235">
        <v>19</v>
      </c>
    </row>
    <row r="96" spans="1:18">
      <c r="A96" s="3235">
        <v>20</v>
      </c>
      <c r="B96" s="3192" t="s">
        <v>5653</v>
      </c>
      <c r="C96" s="3222"/>
      <c r="D96" s="3192" t="s">
        <v>5615</v>
      </c>
      <c r="E96" s="3222"/>
      <c r="F96" s="3298">
        <v>115</v>
      </c>
      <c r="G96" s="3299">
        <v>23</v>
      </c>
      <c r="H96" s="3289"/>
      <c r="I96" s="3192"/>
      <c r="J96" s="3323">
        <v>8</v>
      </c>
      <c r="K96" s="3245">
        <v>1</v>
      </c>
      <c r="L96" s="3245"/>
      <c r="M96" s="3192"/>
      <c r="N96" s="3192"/>
      <c r="O96" s="3222"/>
      <c r="P96" s="3238"/>
      <c r="Q96" s="3268"/>
      <c r="R96" s="3235">
        <v>20</v>
      </c>
    </row>
    <row r="97" spans="1:18">
      <c r="A97" s="3235">
        <v>21</v>
      </c>
      <c r="B97" s="3192" t="s">
        <v>5654</v>
      </c>
      <c r="C97" s="3222"/>
      <c r="D97" s="3192" t="s">
        <v>5617</v>
      </c>
      <c r="E97" s="3222"/>
      <c r="F97" s="3298">
        <v>110</v>
      </c>
      <c r="G97" s="3299">
        <v>13.8</v>
      </c>
      <c r="H97" s="3289"/>
      <c r="I97" s="3192"/>
      <c r="J97" s="3323">
        <v>7</v>
      </c>
      <c r="K97" s="3245">
        <v>1</v>
      </c>
      <c r="L97" s="3245"/>
      <c r="M97" s="3192"/>
      <c r="N97" s="3192"/>
      <c r="O97" s="3222"/>
      <c r="P97" s="3238"/>
      <c r="Q97" s="3268"/>
      <c r="R97" s="3235">
        <v>21</v>
      </c>
    </row>
    <row r="98" spans="1:18">
      <c r="A98" s="3235">
        <v>22</v>
      </c>
      <c r="B98" s="3192" t="s">
        <v>5655</v>
      </c>
      <c r="C98" s="3222"/>
      <c r="D98" s="3192" t="s">
        <v>5617</v>
      </c>
      <c r="E98" s="3222"/>
      <c r="F98" s="3298">
        <v>115</v>
      </c>
      <c r="G98" s="3299">
        <v>13.8</v>
      </c>
      <c r="H98" s="3289"/>
      <c r="I98" s="3192"/>
      <c r="J98" s="3323">
        <v>15</v>
      </c>
      <c r="K98" s="3245">
        <v>1</v>
      </c>
      <c r="L98" s="3245"/>
      <c r="M98" s="3192"/>
      <c r="N98" s="3192"/>
      <c r="O98" s="3222"/>
      <c r="P98" s="3238"/>
      <c r="Q98" s="3268"/>
      <c r="R98" s="3235">
        <v>22</v>
      </c>
    </row>
    <row r="99" spans="1:18">
      <c r="A99" s="3235">
        <v>23</v>
      </c>
      <c r="B99" s="3192" t="s">
        <v>5656</v>
      </c>
      <c r="C99" s="3222"/>
      <c r="D99" s="3192" t="s">
        <v>5617</v>
      </c>
      <c r="E99" s="3222"/>
      <c r="F99" s="3298">
        <v>34.5</v>
      </c>
      <c r="G99" s="3299">
        <v>4.8</v>
      </c>
      <c r="H99" s="3289"/>
      <c r="I99" s="3192"/>
      <c r="J99" s="3323">
        <v>6</v>
      </c>
      <c r="K99" s="3245">
        <v>3</v>
      </c>
      <c r="L99" s="3245"/>
      <c r="M99" s="3192"/>
      <c r="N99" s="3192"/>
      <c r="O99" s="3222"/>
      <c r="P99" s="3238"/>
      <c r="Q99" s="3268"/>
      <c r="R99" s="3235">
        <v>23</v>
      </c>
    </row>
    <row r="100" spans="1:18">
      <c r="A100" s="3235">
        <v>24</v>
      </c>
      <c r="B100" s="3192" t="s">
        <v>5657</v>
      </c>
      <c r="C100" s="3222"/>
      <c r="D100" s="3192" t="s">
        <v>5617</v>
      </c>
      <c r="E100" s="3222"/>
      <c r="F100" s="3298">
        <v>115</v>
      </c>
      <c r="G100" s="3299">
        <v>13.8</v>
      </c>
      <c r="H100" s="3289"/>
      <c r="I100" s="3192"/>
      <c r="J100" s="3323">
        <v>5</v>
      </c>
      <c r="K100" s="3245">
        <v>1</v>
      </c>
      <c r="L100" s="3245"/>
      <c r="M100" s="3192"/>
      <c r="N100" s="3192"/>
      <c r="O100" s="3222"/>
      <c r="P100" s="3238"/>
      <c r="Q100" s="3268"/>
      <c r="R100" s="3235">
        <v>24</v>
      </c>
    </row>
    <row r="101" spans="1:18">
      <c r="A101" s="3235">
        <v>25</v>
      </c>
      <c r="B101" s="3192" t="s">
        <v>5658</v>
      </c>
      <c r="C101" s="3222"/>
      <c r="D101" s="3192" t="s">
        <v>5617</v>
      </c>
      <c r="E101" s="3222"/>
      <c r="F101" s="3298">
        <v>34.5</v>
      </c>
      <c r="G101" s="3299">
        <v>4.8</v>
      </c>
      <c r="H101" s="3289"/>
      <c r="I101" s="3192"/>
      <c r="J101" s="3323">
        <v>4</v>
      </c>
      <c r="K101" s="3245">
        <v>1</v>
      </c>
      <c r="L101" s="3245"/>
      <c r="M101" s="3192"/>
      <c r="N101" s="3192"/>
      <c r="O101" s="3222"/>
      <c r="P101" s="3238"/>
      <c r="Q101" s="3268"/>
      <c r="R101" s="3235">
        <v>25</v>
      </c>
    </row>
    <row r="102" spans="1:18">
      <c r="A102" s="3235">
        <v>26</v>
      </c>
      <c r="B102" s="3192" t="s">
        <v>5659</v>
      </c>
      <c r="C102" s="3222"/>
      <c r="D102" s="3192" t="s">
        <v>5617</v>
      </c>
      <c r="E102" s="3222"/>
      <c r="F102" s="3298">
        <v>115</v>
      </c>
      <c r="G102" s="3299">
        <v>13.8</v>
      </c>
      <c r="H102" s="3289"/>
      <c r="I102" s="3192"/>
      <c r="J102" s="3323">
        <v>18</v>
      </c>
      <c r="K102" s="3245">
        <v>1</v>
      </c>
      <c r="L102" s="3245"/>
      <c r="M102" s="3192"/>
      <c r="N102" s="3192"/>
      <c r="O102" s="3222"/>
      <c r="P102" s="3238"/>
      <c r="Q102" s="3268"/>
      <c r="R102" s="3235">
        <v>26</v>
      </c>
    </row>
    <row r="103" spans="1:18">
      <c r="A103" s="3235">
        <v>27</v>
      </c>
      <c r="B103" s="3192" t="s">
        <v>5660</v>
      </c>
      <c r="C103" s="3222"/>
      <c r="D103" s="3192" t="s">
        <v>5617</v>
      </c>
      <c r="E103" s="3222"/>
      <c r="F103" s="3298">
        <v>113</v>
      </c>
      <c r="G103" s="3299">
        <v>13.8</v>
      </c>
      <c r="H103" s="3289"/>
      <c r="I103" s="3192"/>
      <c r="J103" s="3323">
        <v>13</v>
      </c>
      <c r="K103" s="3245">
        <v>1</v>
      </c>
      <c r="L103" s="3245"/>
      <c r="M103" s="3192"/>
      <c r="N103" s="3192"/>
      <c r="O103" s="3222"/>
      <c r="P103" s="3238"/>
      <c r="Q103" s="3268"/>
      <c r="R103" s="3235">
        <v>27</v>
      </c>
    </row>
    <row r="104" spans="1:18">
      <c r="A104" s="3235">
        <v>28</v>
      </c>
      <c r="B104" s="3192" t="s">
        <v>5661</v>
      </c>
      <c r="C104" s="3222"/>
      <c r="D104" s="3192" t="s">
        <v>5617</v>
      </c>
      <c r="E104" s="3222"/>
      <c r="F104" s="3298">
        <v>22</v>
      </c>
      <c r="G104" s="3299">
        <v>4.8</v>
      </c>
      <c r="H104" s="3289"/>
      <c r="I104" s="3192"/>
      <c r="J104" s="3323">
        <v>1</v>
      </c>
      <c r="K104" s="3245">
        <v>1</v>
      </c>
      <c r="L104" s="3245"/>
      <c r="M104" s="3192"/>
      <c r="N104" s="3192"/>
      <c r="O104" s="3222"/>
      <c r="P104" s="3238"/>
      <c r="Q104" s="3268"/>
      <c r="R104" s="3235">
        <v>28</v>
      </c>
    </row>
    <row r="105" spans="1:18">
      <c r="A105" s="3235">
        <v>29</v>
      </c>
      <c r="B105" s="3192" t="s">
        <v>5662</v>
      </c>
      <c r="C105" s="3222"/>
      <c r="D105" s="3192" t="s">
        <v>5617</v>
      </c>
      <c r="E105" s="3222"/>
      <c r="F105" s="3298">
        <v>69</v>
      </c>
      <c r="G105" s="3299">
        <v>13.8</v>
      </c>
      <c r="H105" s="3289"/>
      <c r="I105" s="3192"/>
      <c r="J105" s="3323">
        <v>10</v>
      </c>
      <c r="K105" s="3245">
        <v>1</v>
      </c>
      <c r="L105" s="3245"/>
      <c r="M105" s="3192"/>
      <c r="N105" s="3192"/>
      <c r="O105" s="3222"/>
      <c r="P105" s="3238"/>
      <c r="Q105" s="3268"/>
      <c r="R105" s="3235">
        <v>29</v>
      </c>
    </row>
    <row r="106" spans="1:18">
      <c r="A106" s="3235">
        <v>30</v>
      </c>
      <c r="B106" s="3192" t="s">
        <v>5663</v>
      </c>
      <c r="C106" s="3222"/>
      <c r="D106" s="3192" t="s">
        <v>5617</v>
      </c>
      <c r="E106" s="3222"/>
      <c r="F106" s="3298">
        <v>34.5</v>
      </c>
      <c r="G106" s="3299">
        <v>4.16</v>
      </c>
      <c r="H106" s="3289"/>
      <c r="I106" s="3192"/>
      <c r="J106" s="3323">
        <v>12</v>
      </c>
      <c r="K106" s="3245">
        <v>6</v>
      </c>
      <c r="L106" s="3245"/>
      <c r="M106" s="3192"/>
      <c r="N106" s="3192"/>
      <c r="O106" s="3222"/>
      <c r="P106" s="3238"/>
      <c r="Q106" s="3268"/>
      <c r="R106" s="3235">
        <v>30</v>
      </c>
    </row>
    <row r="107" spans="1:18">
      <c r="A107" s="3235">
        <v>31</v>
      </c>
      <c r="B107" s="3192" t="s">
        <v>5664</v>
      </c>
      <c r="C107" s="3222"/>
      <c r="D107" s="3192" t="s">
        <v>5615</v>
      </c>
      <c r="E107" s="3222"/>
      <c r="F107" s="3298">
        <v>115</v>
      </c>
      <c r="G107" s="3299">
        <v>34.5</v>
      </c>
      <c r="H107" s="3289"/>
      <c r="I107" s="3192"/>
      <c r="J107" s="3323">
        <v>20</v>
      </c>
      <c r="K107" s="3245">
        <v>1</v>
      </c>
      <c r="L107" s="3245"/>
      <c r="M107" s="3192"/>
      <c r="N107" s="3192"/>
      <c r="O107" s="3222"/>
      <c r="P107" s="3238"/>
      <c r="Q107" s="3268"/>
      <c r="R107" s="3235">
        <v>31</v>
      </c>
    </row>
    <row r="108" spans="1:18">
      <c r="A108" s="3235">
        <v>32</v>
      </c>
      <c r="B108" s="3192" t="s">
        <v>5665</v>
      </c>
      <c r="C108" s="3222"/>
      <c r="D108" s="3192" t="s">
        <v>5615</v>
      </c>
      <c r="E108" s="3222"/>
      <c r="F108" s="3298">
        <v>115</v>
      </c>
      <c r="G108" s="3299">
        <v>13.8</v>
      </c>
      <c r="H108" s="3289"/>
      <c r="I108" s="3192"/>
      <c r="J108" s="3323">
        <v>13</v>
      </c>
      <c r="K108" s="3245">
        <v>4</v>
      </c>
      <c r="L108" s="3245"/>
      <c r="M108" s="3192"/>
      <c r="N108" s="3192"/>
      <c r="O108" s="3222"/>
      <c r="P108" s="3238"/>
      <c r="Q108" s="3268"/>
      <c r="R108" s="3235">
        <v>32</v>
      </c>
    </row>
    <row r="109" spans="1:18">
      <c r="A109" s="3235">
        <v>33</v>
      </c>
      <c r="B109" s="3192" t="s">
        <v>5665</v>
      </c>
      <c r="C109" s="3222"/>
      <c r="D109" s="3192" t="s">
        <v>5615</v>
      </c>
      <c r="E109" s="3222"/>
      <c r="F109" s="3298">
        <v>115</v>
      </c>
      <c r="G109" s="3299">
        <v>34.5</v>
      </c>
      <c r="H109" s="3289"/>
      <c r="I109" s="3192"/>
      <c r="J109" s="3323">
        <v>15</v>
      </c>
      <c r="K109" s="3245">
        <v>1</v>
      </c>
      <c r="L109" s="3245"/>
      <c r="M109" s="3192"/>
      <c r="N109" s="3192"/>
      <c r="O109" s="3222"/>
      <c r="P109" s="3238"/>
      <c r="Q109" s="3268"/>
      <c r="R109" s="3235">
        <v>33</v>
      </c>
    </row>
    <row r="110" spans="1:18">
      <c r="A110" s="3235">
        <v>34</v>
      </c>
      <c r="B110" s="3192" t="s">
        <v>5665</v>
      </c>
      <c r="C110" s="3222"/>
      <c r="D110" s="3192" t="s">
        <v>5615</v>
      </c>
      <c r="E110" s="3222"/>
      <c r="F110" s="3298">
        <v>115</v>
      </c>
      <c r="G110" s="3299">
        <v>34.5</v>
      </c>
      <c r="H110" s="3289"/>
      <c r="I110" s="3192"/>
      <c r="J110" s="3323">
        <v>15</v>
      </c>
      <c r="K110" s="3245">
        <v>1</v>
      </c>
      <c r="L110" s="3245"/>
      <c r="M110" s="3192"/>
      <c r="N110" s="3192"/>
      <c r="O110" s="3222"/>
      <c r="P110" s="3238"/>
      <c r="Q110" s="3268"/>
      <c r="R110" s="3235">
        <v>34</v>
      </c>
    </row>
    <row r="111" spans="1:18">
      <c r="A111" s="3235">
        <v>35</v>
      </c>
      <c r="B111" s="3192" t="s">
        <v>5665</v>
      </c>
      <c r="C111" s="3222"/>
      <c r="D111" s="3192" t="s">
        <v>5615</v>
      </c>
      <c r="E111" s="3222"/>
      <c r="F111" s="3298">
        <v>115</v>
      </c>
      <c r="G111" s="3299">
        <v>13.8</v>
      </c>
      <c r="H111" s="3289"/>
      <c r="I111" s="3192"/>
      <c r="J111" s="3323">
        <v>15</v>
      </c>
      <c r="K111" s="3245">
        <v>1</v>
      </c>
      <c r="L111" s="3245"/>
      <c r="M111" s="3192"/>
      <c r="N111" s="3192"/>
      <c r="O111" s="3222"/>
      <c r="P111" s="3238"/>
      <c r="Q111" s="3268"/>
      <c r="R111" s="3235">
        <v>35</v>
      </c>
    </row>
    <row r="112" spans="1:18">
      <c r="A112" s="3235">
        <v>36</v>
      </c>
      <c r="B112" s="3192" t="s">
        <v>5666</v>
      </c>
      <c r="C112" s="3222"/>
      <c r="D112" s="3192" t="s">
        <v>5617</v>
      </c>
      <c r="E112" s="3222"/>
      <c r="F112" s="3298">
        <v>115</v>
      </c>
      <c r="G112" s="3299">
        <v>34.5</v>
      </c>
      <c r="H112" s="3289"/>
      <c r="I112" s="3192"/>
      <c r="J112" s="3323">
        <v>30</v>
      </c>
      <c r="K112" s="3245">
        <v>1</v>
      </c>
      <c r="L112" s="3245"/>
      <c r="M112" s="3192"/>
      <c r="N112" s="3192"/>
      <c r="O112" s="3222"/>
      <c r="P112" s="3238"/>
      <c r="Q112" s="3268"/>
      <c r="R112" s="3235">
        <v>36</v>
      </c>
    </row>
    <row r="113" spans="1:18">
      <c r="A113" s="3235">
        <v>37</v>
      </c>
      <c r="B113" s="3192" t="s">
        <v>5666</v>
      </c>
      <c r="C113" s="3222"/>
      <c r="D113" s="3192" t="s">
        <v>5617</v>
      </c>
      <c r="E113" s="3222"/>
      <c r="F113" s="3298">
        <v>115</v>
      </c>
      <c r="G113" s="3299">
        <v>13.8</v>
      </c>
      <c r="H113" s="3289"/>
      <c r="I113" s="3192"/>
      <c r="J113" s="3323">
        <v>20</v>
      </c>
      <c r="K113" s="3245">
        <v>1</v>
      </c>
      <c r="L113" s="3245"/>
      <c r="M113" s="3192"/>
      <c r="N113" s="3192"/>
      <c r="O113" s="3222"/>
      <c r="P113" s="3238"/>
      <c r="Q113" s="3268"/>
      <c r="R113" s="3235">
        <v>37</v>
      </c>
    </row>
    <row r="114" spans="1:18">
      <c r="A114" s="3235">
        <v>38</v>
      </c>
      <c r="B114" s="3192" t="s">
        <v>5666</v>
      </c>
      <c r="C114" s="3222"/>
      <c r="D114" s="3192" t="s">
        <v>5617</v>
      </c>
      <c r="E114" s="3222"/>
      <c r="F114" s="3298">
        <v>115</v>
      </c>
      <c r="G114" s="3299">
        <v>13.8</v>
      </c>
      <c r="H114" s="3289"/>
      <c r="I114" s="3192"/>
      <c r="J114" s="3323">
        <v>20</v>
      </c>
      <c r="K114" s="3245">
        <v>1</v>
      </c>
      <c r="L114" s="3245"/>
      <c r="M114" s="3192"/>
      <c r="N114" s="3192"/>
      <c r="O114" s="3222"/>
      <c r="P114" s="3238"/>
      <c r="Q114" s="3268"/>
      <c r="R114" s="3235">
        <v>38</v>
      </c>
    </row>
    <row r="115" spans="1:18">
      <c r="A115" s="3235">
        <v>39</v>
      </c>
      <c r="B115" s="3192" t="s">
        <v>5667</v>
      </c>
      <c r="C115" s="3222"/>
      <c r="D115" s="3192" t="s">
        <v>5615</v>
      </c>
      <c r="E115" s="3222"/>
      <c r="F115" s="3298">
        <v>115</v>
      </c>
      <c r="G115" s="3299">
        <v>34.5</v>
      </c>
      <c r="H115" s="3289"/>
      <c r="I115" s="3192"/>
      <c r="J115" s="3323">
        <v>15</v>
      </c>
      <c r="K115" s="3245">
        <v>4</v>
      </c>
      <c r="L115" s="3245"/>
      <c r="M115" s="3192"/>
      <c r="N115" s="3192"/>
      <c r="O115" s="3222"/>
      <c r="P115" s="3238"/>
      <c r="Q115" s="3268"/>
      <c r="R115" s="3235">
        <v>39</v>
      </c>
    </row>
    <row r="116" spans="1:18">
      <c r="A116" s="3235">
        <v>40</v>
      </c>
      <c r="B116" s="3192" t="s">
        <v>5668</v>
      </c>
      <c r="C116" s="3222"/>
      <c r="D116" s="3192" t="s">
        <v>5617</v>
      </c>
      <c r="E116" s="3222"/>
      <c r="F116" s="3298">
        <v>34.4</v>
      </c>
      <c r="G116" s="3299">
        <v>13.8</v>
      </c>
      <c r="H116" s="3289"/>
      <c r="I116" s="3192"/>
      <c r="J116" s="3323">
        <v>7</v>
      </c>
      <c r="K116" s="3245">
        <v>1</v>
      </c>
      <c r="L116" s="3245"/>
      <c r="M116" s="3192"/>
      <c r="N116" s="3192"/>
      <c r="O116" s="3222"/>
      <c r="P116" s="3238"/>
      <c r="Q116" s="3268"/>
      <c r="R116" s="3235">
        <v>40</v>
      </c>
    </row>
    <row r="117" spans="1:18">
      <c r="A117" s="3235">
        <v>41</v>
      </c>
      <c r="B117" s="3192" t="s">
        <v>5669</v>
      </c>
      <c r="C117" s="3222"/>
      <c r="D117" s="3192" t="s">
        <v>5617</v>
      </c>
      <c r="E117" s="3222"/>
      <c r="F117" s="3298">
        <v>113</v>
      </c>
      <c r="G117" s="3299">
        <v>13.8</v>
      </c>
      <c r="H117" s="3289"/>
      <c r="I117" s="3192"/>
      <c r="J117" s="3323">
        <v>7</v>
      </c>
      <c r="K117" s="3245">
        <v>1</v>
      </c>
      <c r="L117" s="3245"/>
      <c r="M117" s="3192"/>
      <c r="N117" s="3192"/>
      <c r="O117" s="3222"/>
      <c r="P117" s="3238"/>
      <c r="Q117" s="3268"/>
      <c r="R117" s="3235">
        <v>41</v>
      </c>
    </row>
    <row r="118" spans="1:18">
      <c r="A118" s="3235">
        <v>42</v>
      </c>
      <c r="B118" s="3192" t="s">
        <v>5670</v>
      </c>
      <c r="C118" s="3222"/>
      <c r="D118" s="3192" t="s">
        <v>5617</v>
      </c>
      <c r="E118" s="3222"/>
      <c r="F118" s="3298">
        <v>34.5</v>
      </c>
      <c r="G118" s="3299">
        <v>4.8</v>
      </c>
      <c r="H118" s="3289"/>
      <c r="I118" s="3192"/>
      <c r="J118" s="3323">
        <v>5</v>
      </c>
      <c r="K118" s="3245">
        <v>1</v>
      </c>
      <c r="L118" s="3245"/>
      <c r="M118" s="3192"/>
      <c r="N118" s="3192"/>
      <c r="O118" s="3222"/>
      <c r="P118" s="3238"/>
      <c r="Q118" s="3268"/>
      <c r="R118" s="3235">
        <v>42</v>
      </c>
    </row>
    <row r="119" spans="1:18">
      <c r="A119" s="3235">
        <v>43</v>
      </c>
      <c r="B119" s="3192" t="s">
        <v>5671</v>
      </c>
      <c r="C119" s="3222"/>
      <c r="D119" s="3192" t="s">
        <v>5617</v>
      </c>
      <c r="E119" s="3222"/>
      <c r="F119" s="3298">
        <v>115</v>
      </c>
      <c r="G119" s="3299">
        <v>13.8</v>
      </c>
      <c r="H119" s="3289"/>
      <c r="I119" s="3192"/>
      <c r="J119" s="3323">
        <v>12</v>
      </c>
      <c r="K119" s="3245">
        <v>1</v>
      </c>
      <c r="L119" s="3245"/>
      <c r="M119" s="3192"/>
      <c r="N119" s="3192"/>
      <c r="O119" s="3222"/>
      <c r="P119" s="3238"/>
      <c r="Q119" s="3268"/>
      <c r="R119" s="3235">
        <v>43</v>
      </c>
    </row>
    <row r="120" spans="1:18">
      <c r="A120" s="3235">
        <v>44</v>
      </c>
      <c r="B120" s="3192" t="s">
        <v>5672</v>
      </c>
      <c r="C120" s="3222"/>
      <c r="D120" s="3192" t="s">
        <v>5617</v>
      </c>
      <c r="E120" s="3222"/>
      <c r="F120" s="3298">
        <v>115</v>
      </c>
      <c r="G120" s="3299">
        <v>13.8</v>
      </c>
      <c r="H120" s="3289"/>
      <c r="I120" s="3192"/>
      <c r="J120" s="3323">
        <v>22</v>
      </c>
      <c r="K120" s="3245">
        <v>1</v>
      </c>
      <c r="L120" s="3245"/>
      <c r="M120" s="3192"/>
      <c r="N120" s="3192"/>
      <c r="O120" s="3222"/>
      <c r="P120" s="3238"/>
      <c r="Q120" s="3268"/>
      <c r="R120" s="3235">
        <v>44</v>
      </c>
    </row>
    <row r="121" spans="1:18">
      <c r="A121" s="3235">
        <v>45</v>
      </c>
      <c r="B121" s="3192" t="s">
        <v>5673</v>
      </c>
      <c r="C121" s="3222"/>
      <c r="D121" s="3192" t="s">
        <v>5617</v>
      </c>
      <c r="E121" s="3222"/>
      <c r="F121" s="3298">
        <v>34.5</v>
      </c>
      <c r="G121" s="3299">
        <v>4.8</v>
      </c>
      <c r="H121" s="3289"/>
      <c r="I121" s="3192"/>
      <c r="J121" s="3323">
        <v>2</v>
      </c>
      <c r="K121" s="3245">
        <v>1</v>
      </c>
      <c r="L121" s="3245"/>
      <c r="M121" s="3192"/>
      <c r="N121" s="3192"/>
      <c r="O121" s="3222"/>
      <c r="P121" s="3238"/>
      <c r="Q121" s="3268"/>
      <c r="R121" s="3235">
        <v>45</v>
      </c>
    </row>
    <row r="122" spans="1:18">
      <c r="A122" s="3235">
        <v>46</v>
      </c>
      <c r="B122" s="3192" t="s">
        <v>5674</v>
      </c>
      <c r="C122" s="3222"/>
      <c r="D122" s="3192" t="s">
        <v>5617</v>
      </c>
      <c r="E122" s="3222"/>
      <c r="F122" s="3298">
        <v>115</v>
      </c>
      <c r="G122" s="3299">
        <v>13.8</v>
      </c>
      <c r="H122" s="3289"/>
      <c r="I122" s="3192"/>
      <c r="J122" s="3323">
        <v>12</v>
      </c>
      <c r="K122" s="3245">
        <v>1</v>
      </c>
      <c r="L122" s="3245"/>
      <c r="M122" s="3192"/>
      <c r="N122" s="3192"/>
      <c r="O122" s="3222"/>
      <c r="P122" s="3238"/>
      <c r="Q122" s="3268"/>
      <c r="R122" s="3235">
        <v>46</v>
      </c>
    </row>
    <row r="123" spans="1:18">
      <c r="A123" s="3235">
        <v>47</v>
      </c>
      <c r="B123" s="3192" t="s">
        <v>5675</v>
      </c>
      <c r="C123" s="3222"/>
      <c r="D123" s="3192" t="s">
        <v>5617</v>
      </c>
      <c r="E123" s="3222"/>
      <c r="F123" s="3298">
        <v>113</v>
      </c>
      <c r="G123" s="3299">
        <v>13.8</v>
      </c>
      <c r="H123" s="3289"/>
      <c r="I123" s="3192"/>
      <c r="J123" s="3323">
        <v>12</v>
      </c>
      <c r="K123" s="3245">
        <v>1</v>
      </c>
      <c r="L123" s="3245"/>
      <c r="M123" s="3192"/>
      <c r="N123" s="3192"/>
      <c r="O123" s="3222"/>
      <c r="P123" s="3238"/>
      <c r="Q123" s="3268"/>
      <c r="R123" s="3235">
        <v>47</v>
      </c>
    </row>
    <row r="124" spans="1:18">
      <c r="A124" s="3235">
        <v>48</v>
      </c>
      <c r="B124" s="3192" t="s">
        <v>5676</v>
      </c>
      <c r="C124" s="3222"/>
      <c r="D124" s="3192" t="s">
        <v>5617</v>
      </c>
      <c r="E124" s="3222"/>
      <c r="F124" s="3298">
        <v>34.5</v>
      </c>
      <c r="G124" s="3299">
        <v>13.8</v>
      </c>
      <c r="H124" s="3289"/>
      <c r="I124" s="3192"/>
      <c r="J124" s="3323">
        <v>5</v>
      </c>
      <c r="K124" s="3245">
        <v>1</v>
      </c>
      <c r="L124" s="3245"/>
      <c r="M124" s="3192"/>
      <c r="N124" s="3192"/>
      <c r="O124" s="3222"/>
      <c r="P124" s="3238"/>
      <c r="Q124" s="3268"/>
      <c r="R124" s="3235">
        <v>48</v>
      </c>
    </row>
    <row r="125" spans="1:18">
      <c r="A125" s="3235">
        <v>49</v>
      </c>
      <c r="B125" s="3192" t="s">
        <v>5676</v>
      </c>
      <c r="C125" s="3222"/>
      <c r="D125" s="3192" t="s">
        <v>5617</v>
      </c>
      <c r="E125" s="3222"/>
      <c r="F125" s="3298">
        <v>34.4</v>
      </c>
      <c r="G125" s="3299">
        <v>13.2</v>
      </c>
      <c r="H125" s="3289"/>
      <c r="I125" s="3192"/>
      <c r="J125" s="3323">
        <v>4</v>
      </c>
      <c r="K125" s="3245">
        <v>1</v>
      </c>
      <c r="L125" s="3245"/>
      <c r="M125" s="3192"/>
      <c r="N125" s="3192"/>
      <c r="O125" s="3222"/>
      <c r="P125" s="3238"/>
      <c r="Q125" s="3268"/>
      <c r="R125" s="3235">
        <v>49</v>
      </c>
    </row>
    <row r="126" spans="1:18">
      <c r="A126" s="3235">
        <v>50</v>
      </c>
      <c r="B126" s="3192" t="s">
        <v>5677</v>
      </c>
      <c r="C126" s="3222"/>
      <c r="D126" s="3192" t="s">
        <v>5617</v>
      </c>
      <c r="E126" s="3222"/>
      <c r="F126" s="3298">
        <v>34.5</v>
      </c>
      <c r="G126" s="3299">
        <v>4.8</v>
      </c>
      <c r="H126" s="3289"/>
      <c r="I126" s="3192"/>
      <c r="J126" s="3323">
        <v>1</v>
      </c>
      <c r="K126" s="3245">
        <v>1</v>
      </c>
      <c r="L126" s="3245"/>
      <c r="M126" s="3192"/>
      <c r="N126" s="3192"/>
      <c r="O126" s="3222"/>
      <c r="P126" s="3238"/>
      <c r="Q126" s="3268"/>
      <c r="R126" s="3235">
        <v>50</v>
      </c>
    </row>
    <row r="127" spans="1:18">
      <c r="A127" s="3235">
        <v>51</v>
      </c>
      <c r="B127" s="3192" t="s">
        <v>5677</v>
      </c>
      <c r="C127" s="3222"/>
      <c r="D127" s="3192" t="s">
        <v>5617</v>
      </c>
      <c r="E127" s="3222"/>
      <c r="F127" s="3298">
        <v>34.5</v>
      </c>
      <c r="G127" s="3299">
        <v>4.8</v>
      </c>
      <c r="H127" s="3289"/>
      <c r="I127" s="3192"/>
      <c r="J127" s="3323">
        <v>1</v>
      </c>
      <c r="K127" s="3245">
        <v>1</v>
      </c>
      <c r="L127" s="3245"/>
      <c r="M127" s="3192"/>
      <c r="N127" s="3192"/>
      <c r="O127" s="3222"/>
      <c r="P127" s="3238"/>
      <c r="Q127" s="3268"/>
      <c r="R127" s="3235">
        <v>51</v>
      </c>
    </row>
    <row r="128" spans="1:18">
      <c r="A128" s="3235">
        <v>52</v>
      </c>
      <c r="B128" s="3192" t="s">
        <v>5678</v>
      </c>
      <c r="C128" s="3222"/>
      <c r="D128" s="3192" t="s">
        <v>5617</v>
      </c>
      <c r="E128" s="3222"/>
      <c r="F128" s="3298">
        <v>34.5</v>
      </c>
      <c r="G128" s="3299">
        <v>4.16</v>
      </c>
      <c r="H128" s="3289"/>
      <c r="I128" s="3192"/>
      <c r="J128" s="3323">
        <v>1</v>
      </c>
      <c r="K128" s="3245">
        <v>1</v>
      </c>
      <c r="L128" s="3245"/>
      <c r="M128" s="3192"/>
      <c r="N128" s="3192"/>
      <c r="O128" s="3222"/>
      <c r="P128" s="3238"/>
      <c r="Q128" s="3268"/>
      <c r="R128" s="3235">
        <v>52</v>
      </c>
    </row>
    <row r="129" spans="1:18">
      <c r="A129" s="3235">
        <v>53</v>
      </c>
      <c r="B129" s="3192" t="s">
        <v>5678</v>
      </c>
      <c r="C129" s="3222"/>
      <c r="D129" s="3192" t="s">
        <v>5617</v>
      </c>
      <c r="E129" s="3222"/>
      <c r="F129" s="3298">
        <v>34.5</v>
      </c>
      <c r="G129" s="3299">
        <v>4.16</v>
      </c>
      <c r="H129" s="3289"/>
      <c r="I129" s="3192"/>
      <c r="J129" s="3323">
        <v>1</v>
      </c>
      <c r="K129" s="3245">
        <v>1</v>
      </c>
      <c r="L129" s="3245"/>
      <c r="M129" s="3192"/>
      <c r="N129" s="3192"/>
      <c r="O129" s="3222"/>
      <c r="P129" s="3238"/>
      <c r="Q129" s="3268"/>
      <c r="R129" s="3235">
        <v>53</v>
      </c>
    </row>
    <row r="130" spans="1:18">
      <c r="A130" s="3235">
        <v>54</v>
      </c>
      <c r="B130" s="3192" t="s">
        <v>5678</v>
      </c>
      <c r="C130" s="3222"/>
      <c r="D130" s="3192" t="s">
        <v>5617</v>
      </c>
      <c r="E130" s="3222"/>
      <c r="F130" s="3298">
        <v>34.5</v>
      </c>
      <c r="G130" s="3299">
        <v>4.16</v>
      </c>
      <c r="H130" s="3289"/>
      <c r="I130" s="3192"/>
      <c r="J130" s="3323">
        <v>1</v>
      </c>
      <c r="K130" s="3245">
        <v>1</v>
      </c>
      <c r="L130" s="3245"/>
      <c r="M130" s="3192"/>
      <c r="N130" s="3192"/>
      <c r="O130" s="3222"/>
      <c r="P130" s="3238"/>
      <c r="Q130" s="3268"/>
      <c r="R130" s="3235">
        <v>54</v>
      </c>
    </row>
    <row r="131" spans="1:18">
      <c r="A131" s="3235">
        <v>55</v>
      </c>
      <c r="B131" s="3192" t="s">
        <v>5679</v>
      </c>
      <c r="C131" s="3222"/>
      <c r="D131" s="3192" t="s">
        <v>5617</v>
      </c>
      <c r="E131" s="3222"/>
      <c r="F131" s="3298">
        <v>34.5</v>
      </c>
      <c r="G131" s="3299">
        <v>0.28000000000000003</v>
      </c>
      <c r="H131" s="3289"/>
      <c r="I131" s="3192"/>
      <c r="J131" s="3323">
        <v>2</v>
      </c>
      <c r="K131" s="3245">
        <v>1</v>
      </c>
      <c r="L131" s="3245"/>
      <c r="M131" s="3192"/>
      <c r="N131" s="3192"/>
      <c r="O131" s="3222"/>
      <c r="P131" s="3238"/>
      <c r="Q131" s="3268"/>
      <c r="R131" s="3235">
        <v>55</v>
      </c>
    </row>
    <row r="132" spans="1:18">
      <c r="A132" s="3235">
        <v>56</v>
      </c>
      <c r="B132" s="3192" t="s">
        <v>5680</v>
      </c>
      <c r="C132" s="3222"/>
      <c r="D132" s="3192" t="s">
        <v>5617</v>
      </c>
      <c r="E132" s="3222"/>
      <c r="F132" s="3298">
        <v>34.5</v>
      </c>
      <c r="G132" s="3299">
        <v>2.4</v>
      </c>
      <c r="H132" s="3289"/>
      <c r="I132" s="3192"/>
      <c r="J132" s="3323">
        <v>1</v>
      </c>
      <c r="K132" s="3245">
        <v>1</v>
      </c>
      <c r="L132" s="3245"/>
      <c r="M132" s="3192"/>
      <c r="N132" s="3192"/>
      <c r="O132" s="3222"/>
      <c r="P132" s="3238"/>
      <c r="Q132" s="3268"/>
      <c r="R132" s="3235">
        <v>56</v>
      </c>
    </row>
    <row r="133" spans="1:18" ht="15.75" thickBot="1">
      <c r="A133" s="3235">
        <v>57</v>
      </c>
      <c r="B133" s="3192" t="s">
        <v>5680</v>
      </c>
      <c r="C133" s="3222"/>
      <c r="D133" s="3192" t="s">
        <v>5617</v>
      </c>
      <c r="E133" s="3222"/>
      <c r="F133" s="3298">
        <v>34.5</v>
      </c>
      <c r="G133" s="3299">
        <v>2.4</v>
      </c>
      <c r="H133" s="3289"/>
      <c r="I133" s="3192"/>
      <c r="J133" s="3323">
        <v>1</v>
      </c>
      <c r="K133" s="3245">
        <v>1</v>
      </c>
      <c r="L133" s="3245"/>
      <c r="M133" s="3192"/>
      <c r="N133" s="3192"/>
      <c r="O133" s="3222"/>
      <c r="P133" s="3238"/>
      <c r="Q133" s="3268"/>
      <c r="R133" s="3235">
        <v>57</v>
      </c>
    </row>
    <row r="134" spans="1:18" ht="15.75" thickBot="1">
      <c r="A134" s="3203">
        <v>58</v>
      </c>
      <c r="B134" s="3201"/>
      <c r="C134" s="3204" t="s">
        <v>6724</v>
      </c>
      <c r="D134" s="3201"/>
      <c r="E134" s="3204"/>
      <c r="F134" s="3301"/>
      <c r="G134" s="3302"/>
      <c r="H134" s="3293"/>
      <c r="I134" s="3192"/>
      <c r="J134" s="3252"/>
      <c r="K134" s="3276">
        <f>SUM(K77:K133)</f>
        <v>74</v>
      </c>
      <c r="L134" s="3276">
        <f>SUM(L77:L133)</f>
        <v>0</v>
      </c>
      <c r="M134" s="3201"/>
      <c r="N134" s="3201"/>
      <c r="O134" s="3204"/>
      <c r="P134" s="3276">
        <f t="shared" ref="P134:Q134" si="1">SUM(P77:P133)</f>
        <v>0</v>
      </c>
      <c r="Q134" s="3276">
        <f t="shared" si="1"/>
        <v>0</v>
      </c>
      <c r="R134" s="3203">
        <v>58</v>
      </c>
    </row>
    <row r="136" spans="1:18">
      <c r="A136" s="3223" t="s">
        <v>3206</v>
      </c>
      <c r="B136" s="3223"/>
      <c r="C136" s="3223"/>
      <c r="D136" s="3223"/>
      <c r="E136" s="3223"/>
      <c r="F136" s="3223"/>
      <c r="G136" s="3223"/>
      <c r="H136" s="3223"/>
      <c r="I136" s="3192"/>
      <c r="J136" s="3223" t="s">
        <v>3207</v>
      </c>
      <c r="K136" s="3223"/>
      <c r="L136" s="3223"/>
      <c r="M136" s="3223"/>
      <c r="N136" s="3223"/>
      <c r="O136" s="3223"/>
      <c r="P136" s="3223"/>
      <c r="Q136" s="3223"/>
      <c r="R136" s="3223"/>
    </row>
    <row r="138" spans="1:18" ht="15.75" thickBot="1">
      <c r="A138" s="3113" t="s">
        <v>4700</v>
      </c>
      <c r="B138" s="3201"/>
      <c r="C138" s="3201"/>
      <c r="D138" s="3201"/>
      <c r="E138" s="3201"/>
      <c r="F138" s="3584" t="str">
        <f>'Data Sheet'!$C$40</f>
        <v>April 12, 2018</v>
      </c>
      <c r="G138" s="3584" t="str">
        <f>'Data Sheet'!$C$38</f>
        <v>December 31, 2017</v>
      </c>
      <c r="H138" s="3304"/>
      <c r="I138" s="3192"/>
      <c r="J138" s="3113" t="s">
        <v>4700</v>
      </c>
      <c r="K138" s="3201"/>
      <c r="L138" s="3201"/>
      <c r="M138" s="3201"/>
      <c r="N138" s="3201"/>
      <c r="O138" s="3201"/>
      <c r="P138" s="3584" t="str">
        <f>'Data Sheet'!$C$40</f>
        <v>April 12, 2018</v>
      </c>
      <c r="Q138" s="3584" t="str">
        <f>'Data Sheet'!$C$38</f>
        <v>December 31, 2017</v>
      </c>
      <c r="R138" s="3201"/>
    </row>
    <row r="139" spans="1:18" ht="16.5" thickBot="1">
      <c r="A139" s="3264" t="s">
        <v>3398</v>
      </c>
      <c r="B139" s="3207"/>
      <c r="C139" s="3207"/>
      <c r="D139" s="3208"/>
      <c r="E139" s="3208"/>
      <c r="F139" s="3209"/>
      <c r="G139" s="3209"/>
      <c r="H139" s="3205"/>
      <c r="I139" s="3192"/>
      <c r="J139" s="3264" t="s">
        <v>3398</v>
      </c>
      <c r="K139" s="3207"/>
      <c r="L139" s="3207"/>
      <c r="M139" s="3208"/>
      <c r="N139" s="3208"/>
      <c r="O139" s="3208"/>
      <c r="P139" s="3209"/>
      <c r="Q139" s="3209"/>
      <c r="R139" s="3205"/>
    </row>
    <row r="140" spans="1:18">
      <c r="A140" s="3221"/>
      <c r="B140" s="3192"/>
      <c r="C140" s="3222"/>
      <c r="D140" s="3234"/>
      <c r="E140" s="3195"/>
      <c r="F140" s="3223"/>
      <c r="G140" s="3223"/>
      <c r="H140" s="3193"/>
      <c r="I140" s="3192"/>
      <c r="J140" s="3221"/>
      <c r="K140" s="3222"/>
      <c r="L140" s="3222"/>
      <c r="M140" s="3223" t="s">
        <v>3184</v>
      </c>
      <c r="N140" s="3223"/>
      <c r="O140" s="3223"/>
      <c r="P140" s="3223"/>
      <c r="Q140" s="3199"/>
      <c r="R140" s="3189"/>
    </row>
    <row r="141" spans="1:18" ht="15.75" thickBot="1">
      <c r="A141" s="3227"/>
      <c r="B141" s="3234"/>
      <c r="C141" s="3195"/>
      <c r="D141" s="3234"/>
      <c r="E141" s="3195"/>
      <c r="F141" s="3208" t="s">
        <v>3185</v>
      </c>
      <c r="G141" s="3208"/>
      <c r="H141" s="3205"/>
      <c r="I141" s="3192"/>
      <c r="J141" s="3227" t="s">
        <v>3186</v>
      </c>
      <c r="K141" s="3195" t="s">
        <v>3187</v>
      </c>
      <c r="L141" s="3195" t="s">
        <v>3187</v>
      </c>
      <c r="M141" s="3208" t="s">
        <v>3188</v>
      </c>
      <c r="N141" s="3208"/>
      <c r="O141" s="3208"/>
      <c r="P141" s="3208"/>
      <c r="Q141" s="3205"/>
      <c r="R141" s="3195"/>
    </row>
    <row r="142" spans="1:18">
      <c r="A142" s="3227"/>
      <c r="B142" s="3234"/>
      <c r="C142" s="3195"/>
      <c r="D142" s="3234"/>
      <c r="E142" s="3195"/>
      <c r="F142" s="3195"/>
      <c r="G142" s="3199"/>
      <c r="H142" s="3195"/>
      <c r="I142" s="3192"/>
      <c r="J142" s="3227" t="s">
        <v>3189</v>
      </c>
      <c r="K142" s="3195" t="s">
        <v>3190</v>
      </c>
      <c r="L142" s="3195" t="s">
        <v>3191</v>
      </c>
      <c r="M142" s="3234"/>
      <c r="N142" s="3234"/>
      <c r="O142" s="3195"/>
      <c r="P142" s="3195"/>
      <c r="Q142" s="3199"/>
      <c r="R142" s="3195"/>
    </row>
    <row r="143" spans="1:18">
      <c r="A143" s="3227" t="s">
        <v>1714</v>
      </c>
      <c r="B143" s="3223" t="s">
        <v>3192</v>
      </c>
      <c r="C143" s="3199"/>
      <c r="D143" s="3223" t="s">
        <v>3193</v>
      </c>
      <c r="E143" s="3199"/>
      <c r="F143" s="3195"/>
      <c r="G143" s="3199"/>
      <c r="H143" s="3195"/>
      <c r="I143" s="3192"/>
      <c r="J143" s="3227" t="s">
        <v>3194</v>
      </c>
      <c r="K143" s="3195" t="s">
        <v>3195</v>
      </c>
      <c r="L143" s="3195" t="s">
        <v>3190</v>
      </c>
      <c r="M143" s="3223"/>
      <c r="N143" s="3223"/>
      <c r="O143" s="3199"/>
      <c r="P143" s="3195" t="s">
        <v>1772</v>
      </c>
      <c r="Q143" s="3199" t="s">
        <v>3196</v>
      </c>
      <c r="R143" s="3195" t="s">
        <v>1714</v>
      </c>
    </row>
    <row r="144" spans="1:18">
      <c r="A144" s="3227" t="s">
        <v>1717</v>
      </c>
      <c r="B144" s="3192"/>
      <c r="C144" s="3222"/>
      <c r="D144" s="3234"/>
      <c r="E144" s="3195"/>
      <c r="F144" s="3195" t="s">
        <v>1825</v>
      </c>
      <c r="G144" s="3199" t="s">
        <v>3197</v>
      </c>
      <c r="H144" s="3195" t="s">
        <v>3198</v>
      </c>
      <c r="I144" s="3192"/>
      <c r="J144" s="3227" t="s">
        <v>3199</v>
      </c>
      <c r="K144" s="3195" t="s">
        <v>4</v>
      </c>
      <c r="L144" s="3195" t="s">
        <v>3195</v>
      </c>
      <c r="M144" s="3223" t="s">
        <v>3200</v>
      </c>
      <c r="N144" s="3223"/>
      <c r="O144" s="3199"/>
      <c r="P144" s="3195" t="s">
        <v>3201</v>
      </c>
      <c r="Q144" s="3199" t="s">
        <v>3202</v>
      </c>
      <c r="R144" s="3195" t="s">
        <v>1717</v>
      </c>
    </row>
    <row r="145" spans="1:18">
      <c r="A145" s="3235"/>
      <c r="B145" s="3192"/>
      <c r="C145" s="3195"/>
      <c r="D145" s="3192"/>
      <c r="E145" s="3195"/>
      <c r="F145" s="3195"/>
      <c r="G145" s="3199"/>
      <c r="H145" s="3222"/>
      <c r="I145" s="3192"/>
      <c r="J145" s="3235"/>
      <c r="K145" s="3222"/>
      <c r="L145" s="3195"/>
      <c r="M145" s="3192"/>
      <c r="N145" s="3192"/>
      <c r="O145" s="3195"/>
      <c r="P145" s="3195"/>
      <c r="Q145" s="3195"/>
      <c r="R145" s="3222"/>
    </row>
    <row r="146" spans="1:18" ht="15.75" thickBot="1">
      <c r="A146" s="3203"/>
      <c r="B146" s="3208" t="s">
        <v>3005</v>
      </c>
      <c r="C146" s="3205"/>
      <c r="D146" s="3208" t="s">
        <v>3006</v>
      </c>
      <c r="E146" s="3205"/>
      <c r="F146" s="3202" t="s">
        <v>3007</v>
      </c>
      <c r="G146" s="3205" t="s">
        <v>3008</v>
      </c>
      <c r="H146" s="3205" t="s">
        <v>2334</v>
      </c>
      <c r="I146" s="3192"/>
      <c r="J146" s="3236" t="s">
        <v>2335</v>
      </c>
      <c r="K146" s="3236" t="s">
        <v>2336</v>
      </c>
      <c r="L146" s="3236" t="s">
        <v>2337</v>
      </c>
      <c r="M146" s="3208" t="s">
        <v>2338</v>
      </c>
      <c r="N146" s="3208"/>
      <c r="O146" s="3205"/>
      <c r="P146" s="3202" t="s">
        <v>2339</v>
      </c>
      <c r="Q146" s="3202" t="s">
        <v>2340</v>
      </c>
      <c r="R146" s="3202"/>
    </row>
    <row r="147" spans="1:18">
      <c r="A147" s="3235">
        <v>1</v>
      </c>
      <c r="B147" s="3192" t="s">
        <v>5680</v>
      </c>
      <c r="C147" s="3222"/>
      <c r="D147" s="3192" t="s">
        <v>5617</v>
      </c>
      <c r="E147" s="3199"/>
      <c r="F147" s="3296">
        <v>34.5</v>
      </c>
      <c r="G147" s="3297">
        <v>2.4</v>
      </c>
      <c r="H147" s="3289"/>
      <c r="I147" s="3192"/>
      <c r="J147" s="3323">
        <v>1</v>
      </c>
      <c r="K147" s="3245">
        <v>1</v>
      </c>
      <c r="L147" s="3245"/>
      <c r="M147" s="3192"/>
      <c r="N147" s="3192"/>
      <c r="O147" s="3199"/>
      <c r="P147" s="3238"/>
      <c r="Q147" s="3268"/>
      <c r="R147" s="3235">
        <v>1</v>
      </c>
    </row>
    <row r="148" spans="1:18">
      <c r="A148" s="3235">
        <v>2</v>
      </c>
      <c r="B148" s="3192" t="s">
        <v>5681</v>
      </c>
      <c r="C148" s="3222"/>
      <c r="D148" s="3192" t="s">
        <v>5617</v>
      </c>
      <c r="E148" s="3195"/>
      <c r="F148" s="3296">
        <v>23</v>
      </c>
      <c r="G148" s="3297">
        <v>4.8</v>
      </c>
      <c r="H148" s="3289"/>
      <c r="I148" s="3192"/>
      <c r="J148" s="3323">
        <v>3</v>
      </c>
      <c r="K148" s="3245">
        <v>1</v>
      </c>
      <c r="L148" s="3245"/>
      <c r="M148" s="3192"/>
      <c r="N148" s="3192"/>
      <c r="O148" s="3195"/>
      <c r="P148" s="3238"/>
      <c r="Q148" s="3268"/>
      <c r="R148" s="3235">
        <v>2</v>
      </c>
    </row>
    <row r="149" spans="1:18">
      <c r="A149" s="3235">
        <v>3</v>
      </c>
      <c r="B149" s="3192" t="s">
        <v>5682</v>
      </c>
      <c r="C149" s="3222"/>
      <c r="D149" s="3192" t="s">
        <v>5617</v>
      </c>
      <c r="E149" s="3195"/>
      <c r="F149" s="3296">
        <v>23</v>
      </c>
      <c r="G149" s="3297">
        <v>4.8</v>
      </c>
      <c r="H149" s="3289"/>
      <c r="I149" s="3192"/>
      <c r="J149" s="3323">
        <v>2</v>
      </c>
      <c r="K149" s="3245"/>
      <c r="L149" s="3245">
        <v>1</v>
      </c>
      <c r="M149" s="3192"/>
      <c r="N149" s="3192"/>
      <c r="O149" s="3195"/>
      <c r="P149" s="3238"/>
      <c r="Q149" s="3268"/>
      <c r="R149" s="3235">
        <v>3</v>
      </c>
    </row>
    <row r="150" spans="1:18">
      <c r="A150" s="3235">
        <v>4</v>
      </c>
      <c r="B150" s="3192" t="s">
        <v>5682</v>
      </c>
      <c r="C150" s="3222"/>
      <c r="D150" s="3192" t="s">
        <v>5617</v>
      </c>
      <c r="E150" s="3195"/>
      <c r="F150" s="3296">
        <v>23</v>
      </c>
      <c r="G150" s="3297">
        <v>4.8</v>
      </c>
      <c r="H150" s="3289"/>
      <c r="I150" s="3192"/>
      <c r="J150" s="3323">
        <v>2</v>
      </c>
      <c r="K150" s="3245">
        <v>1</v>
      </c>
      <c r="L150" s="3245"/>
      <c r="M150" s="3192"/>
      <c r="N150" s="3192"/>
      <c r="O150" s="3195"/>
      <c r="P150" s="3238"/>
      <c r="Q150" s="3268"/>
      <c r="R150" s="3235">
        <v>4</v>
      </c>
    </row>
    <row r="151" spans="1:18">
      <c r="A151" s="3235">
        <v>5</v>
      </c>
      <c r="B151" s="3192" t="s">
        <v>5682</v>
      </c>
      <c r="C151" s="3222"/>
      <c r="D151" s="3192" t="s">
        <v>5617</v>
      </c>
      <c r="E151" s="3195"/>
      <c r="F151" s="3296">
        <v>23</v>
      </c>
      <c r="G151" s="3297">
        <v>4.8</v>
      </c>
      <c r="H151" s="3289"/>
      <c r="I151" s="3192"/>
      <c r="J151" s="3323">
        <v>2</v>
      </c>
      <c r="K151" s="3245">
        <v>1</v>
      </c>
      <c r="L151" s="3245"/>
      <c r="M151" s="3192"/>
      <c r="N151" s="3192"/>
      <c r="O151" s="3195"/>
      <c r="P151" s="3238"/>
      <c r="Q151" s="3268"/>
      <c r="R151" s="3235">
        <v>5</v>
      </c>
    </row>
    <row r="152" spans="1:18">
      <c r="A152" s="3247">
        <v>6</v>
      </c>
      <c r="B152" s="3192" t="s">
        <v>5682</v>
      </c>
      <c r="C152" s="3222"/>
      <c r="D152" s="3192" t="s">
        <v>5617</v>
      </c>
      <c r="E152" s="3222"/>
      <c r="F152" s="3298">
        <v>23</v>
      </c>
      <c r="G152" s="3299">
        <v>4.8</v>
      </c>
      <c r="H152" s="3289"/>
      <c r="I152" s="3192"/>
      <c r="J152" s="3324">
        <v>2</v>
      </c>
      <c r="K152" s="3245">
        <v>1</v>
      </c>
      <c r="L152" s="3245"/>
      <c r="M152" s="3192"/>
      <c r="N152" s="3192"/>
      <c r="O152" s="3222"/>
      <c r="P152" s="3238"/>
      <c r="Q152" s="3268"/>
      <c r="R152" s="3247">
        <v>6</v>
      </c>
    </row>
    <row r="153" spans="1:18">
      <c r="A153" s="3247">
        <v>7</v>
      </c>
      <c r="B153" s="3192" t="s">
        <v>5683</v>
      </c>
      <c r="C153" s="3222"/>
      <c r="D153" s="3192" t="s">
        <v>5617</v>
      </c>
      <c r="E153" s="3222"/>
      <c r="F153" s="3298">
        <v>34.5</v>
      </c>
      <c r="G153" s="3299">
        <v>4.16</v>
      </c>
      <c r="H153" s="3289"/>
      <c r="I153" s="3192"/>
      <c r="J153" s="3324">
        <v>3</v>
      </c>
      <c r="K153" s="3245">
        <v>1</v>
      </c>
      <c r="L153" s="3245"/>
      <c r="M153" s="3192"/>
      <c r="N153" s="3192"/>
      <c r="O153" s="3222"/>
      <c r="P153" s="3238"/>
      <c r="Q153" s="3268"/>
      <c r="R153" s="3247">
        <v>7</v>
      </c>
    </row>
    <row r="154" spans="1:18">
      <c r="A154" s="3247">
        <v>8</v>
      </c>
      <c r="B154" s="3192" t="s">
        <v>5684</v>
      </c>
      <c r="C154" s="3222"/>
      <c r="D154" s="3192" t="s">
        <v>5617</v>
      </c>
      <c r="E154" s="3222"/>
      <c r="F154" s="3298">
        <v>34.5</v>
      </c>
      <c r="G154" s="3299">
        <v>4.8</v>
      </c>
      <c r="H154" s="3289"/>
      <c r="I154" s="3192"/>
      <c r="J154" s="3324">
        <v>4</v>
      </c>
      <c r="K154" s="3245">
        <v>1</v>
      </c>
      <c r="L154" s="3245"/>
      <c r="M154" s="3192"/>
      <c r="N154" s="3192"/>
      <c r="O154" s="3222"/>
      <c r="P154" s="3238"/>
      <c r="Q154" s="3268"/>
      <c r="R154" s="3247">
        <v>8</v>
      </c>
    </row>
    <row r="155" spans="1:18">
      <c r="A155" s="3247">
        <v>9</v>
      </c>
      <c r="B155" s="3192" t="s">
        <v>5685</v>
      </c>
      <c r="C155" s="3222"/>
      <c r="D155" s="3192" t="s">
        <v>5617</v>
      </c>
      <c r="E155" s="3222"/>
      <c r="F155" s="3298">
        <v>34.5</v>
      </c>
      <c r="G155" s="3299">
        <v>4.8</v>
      </c>
      <c r="H155" s="3289"/>
      <c r="I155" s="3192"/>
      <c r="J155" s="3324">
        <v>5</v>
      </c>
      <c r="K155" s="3245">
        <v>1</v>
      </c>
      <c r="L155" s="3245"/>
      <c r="M155" s="3192"/>
      <c r="N155" s="3192"/>
      <c r="O155" s="3222"/>
      <c r="P155" s="3238"/>
      <c r="Q155" s="3268"/>
      <c r="R155" s="3247">
        <v>9</v>
      </c>
    </row>
    <row r="156" spans="1:18">
      <c r="A156" s="3247">
        <v>10</v>
      </c>
      <c r="B156" s="3192" t="s">
        <v>5686</v>
      </c>
      <c r="C156" s="3222"/>
      <c r="D156" s="3192" t="s">
        <v>5617</v>
      </c>
      <c r="E156" s="3222"/>
      <c r="F156" s="3298">
        <v>34.5</v>
      </c>
      <c r="G156" s="3299">
        <v>4.8</v>
      </c>
      <c r="H156" s="3289"/>
      <c r="I156" s="3192"/>
      <c r="J156" s="3324">
        <v>3</v>
      </c>
      <c r="K156" s="3245">
        <v>1</v>
      </c>
      <c r="L156" s="3245"/>
      <c r="M156" s="3192"/>
      <c r="N156" s="3192"/>
      <c r="O156" s="3222"/>
      <c r="P156" s="3238"/>
      <c r="Q156" s="3268"/>
      <c r="R156" s="3247">
        <v>10</v>
      </c>
    </row>
    <row r="157" spans="1:18">
      <c r="A157" s="3247">
        <v>11</v>
      </c>
      <c r="B157" s="3192" t="s">
        <v>5687</v>
      </c>
      <c r="C157" s="3222"/>
      <c r="D157" s="3192" t="s">
        <v>5617</v>
      </c>
      <c r="E157" s="3222"/>
      <c r="F157" s="3298">
        <v>115</v>
      </c>
      <c r="G157" s="3299">
        <v>13.8</v>
      </c>
      <c r="H157" s="3289"/>
      <c r="I157" s="3192"/>
      <c r="J157" s="3324">
        <v>15</v>
      </c>
      <c r="K157" s="3245">
        <v>1</v>
      </c>
      <c r="L157" s="3245"/>
      <c r="M157" s="3192"/>
      <c r="N157" s="3192"/>
      <c r="O157" s="3222"/>
      <c r="P157" s="3238"/>
      <c r="Q157" s="3268"/>
      <c r="R157" s="3247">
        <v>11</v>
      </c>
    </row>
    <row r="158" spans="1:18">
      <c r="A158" s="3247">
        <v>12</v>
      </c>
      <c r="B158" s="3192" t="s">
        <v>5688</v>
      </c>
      <c r="C158" s="3222"/>
      <c r="D158" s="3192" t="s">
        <v>5617</v>
      </c>
      <c r="E158" s="3222"/>
      <c r="F158" s="3298">
        <v>34.5</v>
      </c>
      <c r="G158" s="3299">
        <v>4.8</v>
      </c>
      <c r="H158" s="3289"/>
      <c r="I158" s="3192"/>
      <c r="J158" s="3324">
        <v>1</v>
      </c>
      <c r="K158" s="3245">
        <v>1</v>
      </c>
      <c r="L158" s="3245"/>
      <c r="M158" s="3192"/>
      <c r="N158" s="3192"/>
      <c r="O158" s="3222"/>
      <c r="P158" s="3238"/>
      <c r="Q158" s="3268"/>
      <c r="R158" s="3247">
        <v>12</v>
      </c>
    </row>
    <row r="159" spans="1:18">
      <c r="A159" s="3247">
        <v>13</v>
      </c>
      <c r="B159" s="3192" t="s">
        <v>5688</v>
      </c>
      <c r="C159" s="3222"/>
      <c r="D159" s="3192" t="s">
        <v>5617</v>
      </c>
      <c r="E159" s="3222"/>
      <c r="F159" s="3298">
        <v>34.5</v>
      </c>
      <c r="G159" s="3299">
        <v>4.8</v>
      </c>
      <c r="H159" s="3289"/>
      <c r="I159" s="3192"/>
      <c r="J159" s="3324">
        <v>1</v>
      </c>
      <c r="K159" s="3245">
        <v>1</v>
      </c>
      <c r="L159" s="3245"/>
      <c r="M159" s="3192"/>
      <c r="N159" s="3192"/>
      <c r="O159" s="3222"/>
      <c r="P159" s="3238"/>
      <c r="Q159" s="3268"/>
      <c r="R159" s="3247">
        <v>13</v>
      </c>
    </row>
    <row r="160" spans="1:18">
      <c r="A160" s="3247">
        <v>14</v>
      </c>
      <c r="B160" s="3192" t="s">
        <v>5688</v>
      </c>
      <c r="C160" s="3222"/>
      <c r="D160" s="3192" t="s">
        <v>5617</v>
      </c>
      <c r="E160" s="3222"/>
      <c r="F160" s="3298">
        <v>34.5</v>
      </c>
      <c r="G160" s="3299">
        <v>4.8</v>
      </c>
      <c r="H160" s="3289"/>
      <c r="I160" s="3192"/>
      <c r="J160" s="3324">
        <v>1</v>
      </c>
      <c r="K160" s="3245">
        <v>1</v>
      </c>
      <c r="L160" s="3245"/>
      <c r="M160" s="3192"/>
      <c r="N160" s="3192"/>
      <c r="O160" s="3222"/>
      <c r="P160" s="3238"/>
      <c r="Q160" s="3268"/>
      <c r="R160" s="3247">
        <v>14</v>
      </c>
    </row>
    <row r="161" spans="1:18">
      <c r="A161" s="3247">
        <v>15</v>
      </c>
      <c r="B161" s="3192" t="s">
        <v>5689</v>
      </c>
      <c r="C161" s="3222"/>
      <c r="D161" s="3192" t="s">
        <v>5617</v>
      </c>
      <c r="E161" s="3222"/>
      <c r="F161" s="3298">
        <v>115</v>
      </c>
      <c r="G161" s="3299">
        <v>13.8</v>
      </c>
      <c r="H161" s="3289"/>
      <c r="I161" s="3192"/>
      <c r="J161" s="3324">
        <v>25</v>
      </c>
      <c r="K161" s="3245">
        <v>1</v>
      </c>
      <c r="L161" s="3245"/>
      <c r="M161" s="3192"/>
      <c r="N161" s="3192"/>
      <c r="O161" s="3222"/>
      <c r="P161" s="3238"/>
      <c r="Q161" s="3268"/>
      <c r="R161" s="3247">
        <v>15</v>
      </c>
    </row>
    <row r="162" spans="1:18">
      <c r="A162" s="3247">
        <v>16</v>
      </c>
      <c r="B162" s="3192" t="s">
        <v>5690</v>
      </c>
      <c r="C162" s="3222"/>
      <c r="D162" s="3192" t="s">
        <v>5617</v>
      </c>
      <c r="E162" s="3222"/>
      <c r="F162" s="3298">
        <v>115</v>
      </c>
      <c r="G162" s="3299">
        <v>13.8</v>
      </c>
      <c r="H162" s="3289"/>
      <c r="I162" s="3192"/>
      <c r="J162" s="3324">
        <v>15</v>
      </c>
      <c r="K162" s="3245">
        <v>1</v>
      </c>
      <c r="L162" s="3245"/>
      <c r="M162" s="3192"/>
      <c r="N162" s="3192"/>
      <c r="O162" s="3222"/>
      <c r="P162" s="3238"/>
      <c r="Q162" s="3268"/>
      <c r="R162" s="3247">
        <v>16</v>
      </c>
    </row>
    <row r="163" spans="1:18">
      <c r="A163" s="3235">
        <v>17</v>
      </c>
      <c r="B163" s="3192" t="s">
        <v>5691</v>
      </c>
      <c r="C163" s="3222"/>
      <c r="D163" s="3192" t="s">
        <v>5617</v>
      </c>
      <c r="E163" s="3222"/>
      <c r="F163" s="3298">
        <v>34.5</v>
      </c>
      <c r="G163" s="3299">
        <v>4.8</v>
      </c>
      <c r="H163" s="3289"/>
      <c r="I163" s="3192"/>
      <c r="J163" s="3323">
        <v>3</v>
      </c>
      <c r="K163" s="3245">
        <v>1</v>
      </c>
      <c r="L163" s="3245"/>
      <c r="M163" s="3192"/>
      <c r="N163" s="3192"/>
      <c r="O163" s="3222"/>
      <c r="P163" s="3238"/>
      <c r="Q163" s="3268"/>
      <c r="R163" s="3235">
        <v>17</v>
      </c>
    </row>
    <row r="164" spans="1:18">
      <c r="A164" s="3235">
        <v>18</v>
      </c>
      <c r="B164" s="3192" t="s">
        <v>5692</v>
      </c>
      <c r="C164" s="3222"/>
      <c r="D164" s="3192" t="s">
        <v>5617</v>
      </c>
      <c r="E164" s="3222"/>
      <c r="F164" s="3298">
        <v>115</v>
      </c>
      <c r="G164" s="3299">
        <v>13.8</v>
      </c>
      <c r="H164" s="3289"/>
      <c r="I164" s="3192"/>
      <c r="J164" s="3323">
        <v>13</v>
      </c>
      <c r="K164" s="3245">
        <v>1</v>
      </c>
      <c r="L164" s="3245"/>
      <c r="M164" s="3192"/>
      <c r="N164" s="3192"/>
      <c r="O164" s="3222"/>
      <c r="P164" s="3238"/>
      <c r="Q164" s="3268"/>
      <c r="R164" s="3235">
        <v>18</v>
      </c>
    </row>
    <row r="165" spans="1:18">
      <c r="A165" s="3235">
        <v>19</v>
      </c>
      <c r="B165" s="3192" t="s">
        <v>5693</v>
      </c>
      <c r="C165" s="3222"/>
      <c r="D165" s="3192" t="s">
        <v>5617</v>
      </c>
      <c r="E165" s="3222"/>
      <c r="F165" s="3298">
        <v>23</v>
      </c>
      <c r="G165" s="3299">
        <v>2.4</v>
      </c>
      <c r="H165" s="3289"/>
      <c r="I165" s="3192"/>
      <c r="J165" s="3323"/>
      <c r="K165" s="3245">
        <v>1</v>
      </c>
      <c r="L165" s="3245"/>
      <c r="M165" s="3192"/>
      <c r="N165" s="3192"/>
      <c r="O165" s="3222"/>
      <c r="P165" s="3238"/>
      <c r="Q165" s="3268"/>
      <c r="R165" s="3235">
        <v>19</v>
      </c>
    </row>
    <row r="166" spans="1:18">
      <c r="A166" s="3235">
        <v>20</v>
      </c>
      <c r="B166" s="3192" t="s">
        <v>5694</v>
      </c>
      <c r="C166" s="3222"/>
      <c r="D166" s="3192" t="s">
        <v>5615</v>
      </c>
      <c r="E166" s="3222"/>
      <c r="F166" s="3298">
        <v>34.5</v>
      </c>
      <c r="G166" s="3299">
        <v>13.8</v>
      </c>
      <c r="H166" s="3289"/>
      <c r="I166" s="3192"/>
      <c r="J166" s="3323">
        <v>4</v>
      </c>
      <c r="K166" s="3245">
        <v>1</v>
      </c>
      <c r="L166" s="3245"/>
      <c r="M166" s="3192"/>
      <c r="N166" s="3192"/>
      <c r="O166" s="3222"/>
      <c r="P166" s="3238"/>
      <c r="Q166" s="3268"/>
      <c r="R166" s="3235">
        <v>20</v>
      </c>
    </row>
    <row r="167" spans="1:18">
      <c r="A167" s="3235">
        <v>21</v>
      </c>
      <c r="B167" s="3192" t="s">
        <v>5695</v>
      </c>
      <c r="C167" s="3222"/>
      <c r="D167" s="3192" t="s">
        <v>5617</v>
      </c>
      <c r="E167" s="3222"/>
      <c r="F167" s="3298">
        <v>34.5</v>
      </c>
      <c r="G167" s="3299">
        <v>4.8</v>
      </c>
      <c r="H167" s="3289"/>
      <c r="I167" s="3192"/>
      <c r="J167" s="3323">
        <v>9</v>
      </c>
      <c r="K167" s="3245">
        <v>1</v>
      </c>
      <c r="L167" s="3245"/>
      <c r="M167" s="3192"/>
      <c r="N167" s="3192"/>
      <c r="O167" s="3222"/>
      <c r="P167" s="3238"/>
      <c r="Q167" s="3268"/>
      <c r="R167" s="3235">
        <v>21</v>
      </c>
    </row>
    <row r="168" spans="1:18">
      <c r="A168" s="3235">
        <v>22</v>
      </c>
      <c r="B168" s="3192" t="s">
        <v>5696</v>
      </c>
      <c r="C168" s="3222"/>
      <c r="D168" s="3192" t="s">
        <v>5617</v>
      </c>
      <c r="E168" s="3222"/>
      <c r="F168" s="3298">
        <v>34.5</v>
      </c>
      <c r="G168" s="3299">
        <v>13.8</v>
      </c>
      <c r="H168" s="3289"/>
      <c r="I168" s="3192"/>
      <c r="J168" s="3323">
        <v>7</v>
      </c>
      <c r="K168" s="3245">
        <v>1</v>
      </c>
      <c r="L168" s="3245"/>
      <c r="M168" s="3192"/>
      <c r="N168" s="3192"/>
      <c r="O168" s="3222"/>
      <c r="P168" s="3238"/>
      <c r="Q168" s="3268"/>
      <c r="R168" s="3235">
        <v>22</v>
      </c>
    </row>
    <row r="169" spans="1:18">
      <c r="A169" s="3235">
        <v>23</v>
      </c>
      <c r="B169" s="3192" t="s">
        <v>5697</v>
      </c>
      <c r="C169" s="3222"/>
      <c r="D169" s="3192" t="s">
        <v>5617</v>
      </c>
      <c r="E169" s="3222"/>
      <c r="F169" s="3298">
        <v>34.4</v>
      </c>
      <c r="G169" s="3299">
        <v>4.8</v>
      </c>
      <c r="H169" s="3289"/>
      <c r="I169" s="3192"/>
      <c r="J169" s="3323">
        <v>4</v>
      </c>
      <c r="K169" s="3245">
        <v>1</v>
      </c>
      <c r="L169" s="3245"/>
      <c r="M169" s="3192"/>
      <c r="N169" s="3192"/>
      <c r="O169" s="3222"/>
      <c r="P169" s="3238"/>
      <c r="Q169" s="3268"/>
      <c r="R169" s="3235">
        <v>23</v>
      </c>
    </row>
    <row r="170" spans="1:18">
      <c r="A170" s="3235">
        <v>24</v>
      </c>
      <c r="B170" s="3192" t="s">
        <v>5698</v>
      </c>
      <c r="C170" s="3222"/>
      <c r="D170" s="3192" t="s">
        <v>5617</v>
      </c>
      <c r="E170" s="3222"/>
      <c r="F170" s="3298">
        <v>34.5</v>
      </c>
      <c r="G170" s="3299">
        <v>4.16</v>
      </c>
      <c r="H170" s="3289"/>
      <c r="I170" s="3192"/>
      <c r="J170" s="3323">
        <v>3</v>
      </c>
      <c r="K170" s="3245">
        <v>1</v>
      </c>
      <c r="L170" s="3245"/>
      <c r="M170" s="3192"/>
      <c r="N170" s="3192"/>
      <c r="O170" s="3222"/>
      <c r="P170" s="3238"/>
      <c r="Q170" s="3268"/>
      <c r="R170" s="3235">
        <v>24</v>
      </c>
    </row>
    <row r="171" spans="1:18">
      <c r="A171" s="3235">
        <v>25</v>
      </c>
      <c r="B171" s="3192" t="s">
        <v>5698</v>
      </c>
      <c r="C171" s="3222"/>
      <c r="D171" s="3192" t="s">
        <v>5617</v>
      </c>
      <c r="E171" s="3222"/>
      <c r="F171" s="3298">
        <v>34.5</v>
      </c>
      <c r="G171" s="3299">
        <v>4.16</v>
      </c>
      <c r="H171" s="3289"/>
      <c r="I171" s="3192"/>
      <c r="J171" s="3323">
        <v>3</v>
      </c>
      <c r="K171" s="3245">
        <v>1</v>
      </c>
      <c r="L171" s="3245"/>
      <c r="M171" s="3192"/>
      <c r="N171" s="3192"/>
      <c r="O171" s="3222"/>
      <c r="P171" s="3238"/>
      <c r="Q171" s="3268"/>
      <c r="R171" s="3235">
        <v>25</v>
      </c>
    </row>
    <row r="172" spans="1:18">
      <c r="A172" s="3235">
        <v>26</v>
      </c>
      <c r="B172" s="3192" t="s">
        <v>5699</v>
      </c>
      <c r="C172" s="3222"/>
      <c r="D172" s="3192" t="s">
        <v>5617</v>
      </c>
      <c r="E172" s="3222"/>
      <c r="F172" s="3298">
        <v>115</v>
      </c>
      <c r="G172" s="3299">
        <v>13.8</v>
      </c>
      <c r="H172" s="3289"/>
      <c r="I172" s="3192"/>
      <c r="J172" s="3323">
        <v>42</v>
      </c>
      <c r="K172" s="3245">
        <v>2</v>
      </c>
      <c r="L172" s="3245"/>
      <c r="M172" s="3192"/>
      <c r="N172" s="3192"/>
      <c r="O172" s="3222"/>
      <c r="P172" s="3238"/>
      <c r="Q172" s="3268"/>
      <c r="R172" s="3235">
        <v>26</v>
      </c>
    </row>
    <row r="173" spans="1:18">
      <c r="A173" s="3235">
        <v>27</v>
      </c>
      <c r="B173" s="3192" t="s">
        <v>5700</v>
      </c>
      <c r="C173" s="3222"/>
      <c r="D173" s="3192" t="s">
        <v>5615</v>
      </c>
      <c r="E173" s="3222"/>
      <c r="F173" s="3298">
        <v>345</v>
      </c>
      <c r="G173" s="3299">
        <v>120</v>
      </c>
      <c r="H173" s="3289">
        <v>13.8</v>
      </c>
      <c r="I173" s="3192"/>
      <c r="J173" s="3323">
        <v>813</v>
      </c>
      <c r="K173" s="3245">
        <v>2</v>
      </c>
      <c r="L173" s="3245">
        <v>1</v>
      </c>
      <c r="M173" s="3192"/>
      <c r="N173" s="3192"/>
      <c r="O173" s="3222"/>
      <c r="P173" s="3238"/>
      <c r="Q173" s="3268"/>
      <c r="R173" s="3235">
        <v>27</v>
      </c>
    </row>
    <row r="174" spans="1:18">
      <c r="A174" s="3235">
        <v>28</v>
      </c>
      <c r="B174" s="3192" t="s">
        <v>5701</v>
      </c>
      <c r="C174" s="3222"/>
      <c r="D174" s="3192" t="s">
        <v>5617</v>
      </c>
      <c r="E174" s="3222"/>
      <c r="F174" s="3298">
        <v>34.5</v>
      </c>
      <c r="G174" s="3299">
        <v>4.8</v>
      </c>
      <c r="H174" s="3289"/>
      <c r="I174" s="3192"/>
      <c r="J174" s="3323">
        <v>1</v>
      </c>
      <c r="K174" s="3245">
        <v>1</v>
      </c>
      <c r="L174" s="3245"/>
      <c r="M174" s="3192"/>
      <c r="N174" s="3192"/>
      <c r="O174" s="3222"/>
      <c r="P174" s="3238"/>
      <c r="Q174" s="3268"/>
      <c r="R174" s="3235">
        <v>28</v>
      </c>
    </row>
    <row r="175" spans="1:18">
      <c r="A175" s="3235">
        <v>29</v>
      </c>
      <c r="B175" s="3192" t="s">
        <v>5701</v>
      </c>
      <c r="C175" s="3222"/>
      <c r="D175" s="3192" t="s">
        <v>5617</v>
      </c>
      <c r="E175" s="3222"/>
      <c r="F175" s="3298">
        <v>34.5</v>
      </c>
      <c r="G175" s="3299">
        <v>4.8</v>
      </c>
      <c r="H175" s="3289"/>
      <c r="I175" s="3192"/>
      <c r="J175" s="3323">
        <v>1</v>
      </c>
      <c r="K175" s="3245">
        <v>1</v>
      </c>
      <c r="L175" s="3245"/>
      <c r="M175" s="3192"/>
      <c r="N175" s="3192"/>
      <c r="O175" s="3222"/>
      <c r="P175" s="3238"/>
      <c r="Q175" s="3268"/>
      <c r="R175" s="3235">
        <v>29</v>
      </c>
    </row>
    <row r="176" spans="1:18">
      <c r="A176" s="3235">
        <v>30</v>
      </c>
      <c r="B176" s="3192" t="s">
        <v>5701</v>
      </c>
      <c r="C176" s="3222"/>
      <c r="D176" s="3192" t="s">
        <v>5617</v>
      </c>
      <c r="E176" s="3222"/>
      <c r="F176" s="3298">
        <v>34.5</v>
      </c>
      <c r="G176" s="3299">
        <v>4.8</v>
      </c>
      <c r="H176" s="3289"/>
      <c r="I176" s="3192"/>
      <c r="J176" s="3323">
        <v>1</v>
      </c>
      <c r="K176" s="3245">
        <v>1</v>
      </c>
      <c r="L176" s="3245"/>
      <c r="M176" s="3192"/>
      <c r="N176" s="3192"/>
      <c r="O176" s="3222"/>
      <c r="P176" s="3238"/>
      <c r="Q176" s="3268"/>
      <c r="R176" s="3235">
        <v>30</v>
      </c>
    </row>
    <row r="177" spans="1:18">
      <c r="A177" s="3235">
        <v>31</v>
      </c>
      <c r="B177" s="3192" t="s">
        <v>5702</v>
      </c>
      <c r="C177" s="3222"/>
      <c r="D177" s="3192" t="s">
        <v>5617</v>
      </c>
      <c r="E177" s="3222"/>
      <c r="F177" s="3298">
        <v>115</v>
      </c>
      <c r="G177" s="3299">
        <v>13.8</v>
      </c>
      <c r="H177" s="3289"/>
      <c r="I177" s="3192"/>
      <c r="J177" s="3323">
        <v>12</v>
      </c>
      <c r="K177" s="3245">
        <v>1</v>
      </c>
      <c r="L177" s="3245"/>
      <c r="M177" s="3192"/>
      <c r="N177" s="3192"/>
      <c r="O177" s="3222"/>
      <c r="P177" s="3238"/>
      <c r="Q177" s="3268"/>
      <c r="R177" s="3235">
        <v>31</v>
      </c>
    </row>
    <row r="178" spans="1:18">
      <c r="A178" s="3235">
        <v>32</v>
      </c>
      <c r="B178" s="3192" t="s">
        <v>5703</v>
      </c>
      <c r="C178" s="3222"/>
      <c r="D178" s="3192" t="s">
        <v>5617</v>
      </c>
      <c r="E178" s="3222"/>
      <c r="F178" s="3298">
        <v>44</v>
      </c>
      <c r="G178" s="3299">
        <v>13.8</v>
      </c>
      <c r="H178" s="3289"/>
      <c r="I178" s="3192"/>
      <c r="J178" s="3323">
        <v>8</v>
      </c>
      <c r="K178" s="3245">
        <v>1</v>
      </c>
      <c r="L178" s="3245"/>
      <c r="M178" s="3192"/>
      <c r="N178" s="3192"/>
      <c r="O178" s="3222"/>
      <c r="P178" s="3238"/>
      <c r="Q178" s="3268"/>
      <c r="R178" s="3235">
        <v>32</v>
      </c>
    </row>
    <row r="179" spans="1:18">
      <c r="A179" s="3235">
        <v>33</v>
      </c>
      <c r="B179" s="3192" t="s">
        <v>5704</v>
      </c>
      <c r="C179" s="3222"/>
      <c r="D179" s="3192" t="s">
        <v>5617</v>
      </c>
      <c r="E179" s="3222"/>
      <c r="F179" s="3298">
        <v>115</v>
      </c>
      <c r="G179" s="3299">
        <v>13.8</v>
      </c>
      <c r="H179" s="3289"/>
      <c r="I179" s="3192"/>
      <c r="J179" s="3323">
        <v>10</v>
      </c>
      <c r="K179" s="3245">
        <v>1</v>
      </c>
      <c r="L179" s="3245"/>
      <c r="M179" s="3192"/>
      <c r="N179" s="3192"/>
      <c r="O179" s="3222"/>
      <c r="P179" s="3238"/>
      <c r="Q179" s="3268"/>
      <c r="R179" s="3235">
        <v>33</v>
      </c>
    </row>
    <row r="180" spans="1:18">
      <c r="A180" s="3235">
        <v>34</v>
      </c>
      <c r="B180" s="3192" t="s">
        <v>5704</v>
      </c>
      <c r="C180" s="3222"/>
      <c r="D180" s="3192" t="s">
        <v>5617</v>
      </c>
      <c r="E180" s="3222"/>
      <c r="F180" s="3298">
        <v>115</v>
      </c>
      <c r="G180" s="3299">
        <v>13.8</v>
      </c>
      <c r="H180" s="3289"/>
      <c r="I180" s="3192"/>
      <c r="J180" s="3323">
        <v>10</v>
      </c>
      <c r="K180" s="3245">
        <v>1</v>
      </c>
      <c r="L180" s="3245"/>
      <c r="M180" s="3192"/>
      <c r="N180" s="3192"/>
      <c r="O180" s="3222"/>
      <c r="P180" s="3238"/>
      <c r="Q180" s="3268"/>
      <c r="R180" s="3235">
        <v>34</v>
      </c>
    </row>
    <row r="181" spans="1:18">
      <c r="A181" s="3235">
        <v>35</v>
      </c>
      <c r="B181" s="3192" t="s">
        <v>5705</v>
      </c>
      <c r="C181" s="3222"/>
      <c r="D181" s="3192" t="s">
        <v>5617</v>
      </c>
      <c r="E181" s="3222"/>
      <c r="F181" s="3298">
        <v>34.5</v>
      </c>
      <c r="G181" s="3299">
        <v>4.8</v>
      </c>
      <c r="H181" s="3289"/>
      <c r="I181" s="3192"/>
      <c r="J181" s="3323">
        <v>4</v>
      </c>
      <c r="K181" s="3245">
        <v>1</v>
      </c>
      <c r="L181" s="3245"/>
      <c r="M181" s="3192"/>
      <c r="N181" s="3192"/>
      <c r="O181" s="3222"/>
      <c r="P181" s="3238"/>
      <c r="Q181" s="3268"/>
      <c r="R181" s="3235">
        <v>35</v>
      </c>
    </row>
    <row r="182" spans="1:18">
      <c r="A182" s="3235">
        <v>36</v>
      </c>
      <c r="B182" s="3192" t="s">
        <v>5706</v>
      </c>
      <c r="C182" s="3222"/>
      <c r="D182" s="3192" t="s">
        <v>5617</v>
      </c>
      <c r="E182" s="3222"/>
      <c r="F182" s="3298">
        <v>69</v>
      </c>
      <c r="G182" s="3299">
        <v>4.8</v>
      </c>
      <c r="H182" s="3289"/>
      <c r="I182" s="3192"/>
      <c r="J182" s="3323">
        <v>1</v>
      </c>
      <c r="K182" s="3245">
        <v>1</v>
      </c>
      <c r="L182" s="3245"/>
      <c r="M182" s="3192"/>
      <c r="N182" s="3192"/>
      <c r="O182" s="3222"/>
      <c r="P182" s="3238"/>
      <c r="Q182" s="3268"/>
      <c r="R182" s="3235">
        <v>36</v>
      </c>
    </row>
    <row r="183" spans="1:18">
      <c r="A183" s="3235">
        <v>37</v>
      </c>
      <c r="B183" s="3192" t="s">
        <v>5706</v>
      </c>
      <c r="C183" s="3222"/>
      <c r="D183" s="3192" t="s">
        <v>5617</v>
      </c>
      <c r="E183" s="3222"/>
      <c r="F183" s="3298">
        <v>69</v>
      </c>
      <c r="G183" s="3299">
        <v>4.8</v>
      </c>
      <c r="H183" s="3289"/>
      <c r="I183" s="3192"/>
      <c r="J183" s="3323">
        <v>5</v>
      </c>
      <c r="K183" s="3245">
        <v>1</v>
      </c>
      <c r="L183" s="3245"/>
      <c r="M183" s="3192"/>
      <c r="N183" s="3192"/>
      <c r="O183" s="3222"/>
      <c r="P183" s="3238"/>
      <c r="Q183" s="3268"/>
      <c r="R183" s="3235">
        <v>37</v>
      </c>
    </row>
    <row r="184" spans="1:18">
      <c r="A184" s="3235">
        <v>38</v>
      </c>
      <c r="B184" s="3192" t="s">
        <v>5706</v>
      </c>
      <c r="C184" s="3222"/>
      <c r="D184" s="3192" t="s">
        <v>5617</v>
      </c>
      <c r="E184" s="3222"/>
      <c r="F184" s="3298">
        <v>69</v>
      </c>
      <c r="G184" s="3299">
        <v>4.8</v>
      </c>
      <c r="H184" s="3289"/>
      <c r="I184" s="3192"/>
      <c r="J184" s="3323">
        <v>1</v>
      </c>
      <c r="K184" s="3245">
        <v>1</v>
      </c>
      <c r="L184" s="3245"/>
      <c r="M184" s="3192"/>
      <c r="N184" s="3192"/>
      <c r="O184" s="3222"/>
      <c r="P184" s="3238"/>
      <c r="Q184" s="3268"/>
      <c r="R184" s="3235">
        <v>38</v>
      </c>
    </row>
    <row r="185" spans="1:18">
      <c r="A185" s="3235">
        <v>39</v>
      </c>
      <c r="B185" s="3192" t="s">
        <v>5706</v>
      </c>
      <c r="C185" s="3222"/>
      <c r="D185" s="3192" t="s">
        <v>5617</v>
      </c>
      <c r="E185" s="3222"/>
      <c r="F185" s="3298">
        <v>69</v>
      </c>
      <c r="G185" s="3299">
        <v>4.8</v>
      </c>
      <c r="H185" s="3289"/>
      <c r="I185" s="3192"/>
      <c r="J185" s="3323">
        <v>1</v>
      </c>
      <c r="K185" s="3245">
        <v>1</v>
      </c>
      <c r="L185" s="3245"/>
      <c r="M185" s="3192"/>
      <c r="N185" s="3192"/>
      <c r="O185" s="3222"/>
      <c r="P185" s="3238"/>
      <c r="Q185" s="3268"/>
      <c r="R185" s="3235">
        <v>39</v>
      </c>
    </row>
    <row r="186" spans="1:18">
      <c r="A186" s="3235">
        <v>40</v>
      </c>
      <c r="B186" s="3192" t="s">
        <v>5707</v>
      </c>
      <c r="C186" s="3222"/>
      <c r="D186" s="3192" t="s">
        <v>5615</v>
      </c>
      <c r="E186" s="3222"/>
      <c r="F186" s="3298">
        <v>115</v>
      </c>
      <c r="G186" s="3299">
        <v>23</v>
      </c>
      <c r="H186" s="3289"/>
      <c r="I186" s="3192"/>
      <c r="J186" s="3323">
        <v>15</v>
      </c>
      <c r="K186" s="3245">
        <v>1</v>
      </c>
      <c r="L186" s="3245"/>
      <c r="M186" s="3192"/>
      <c r="N186" s="3192"/>
      <c r="O186" s="3222"/>
      <c r="P186" s="3238"/>
      <c r="Q186" s="3268"/>
      <c r="R186" s="3235">
        <v>40</v>
      </c>
    </row>
    <row r="187" spans="1:18">
      <c r="A187" s="3235">
        <v>41</v>
      </c>
      <c r="B187" s="3192" t="s">
        <v>5707</v>
      </c>
      <c r="C187" s="3222"/>
      <c r="D187" s="3192" t="s">
        <v>5615</v>
      </c>
      <c r="E187" s="3222"/>
      <c r="F187" s="3298">
        <v>115</v>
      </c>
      <c r="G187" s="3299">
        <v>13.8</v>
      </c>
      <c r="H187" s="3289"/>
      <c r="I187" s="3192"/>
      <c r="J187" s="3323">
        <v>15</v>
      </c>
      <c r="K187" s="3245">
        <v>1</v>
      </c>
      <c r="L187" s="3245"/>
      <c r="M187" s="3192"/>
      <c r="N187" s="3192"/>
      <c r="O187" s="3222"/>
      <c r="P187" s="3238"/>
      <c r="Q187" s="3268"/>
      <c r="R187" s="3235">
        <v>41</v>
      </c>
    </row>
    <row r="188" spans="1:18">
      <c r="A188" s="3235">
        <v>42</v>
      </c>
      <c r="B188" s="3192" t="s">
        <v>5707</v>
      </c>
      <c r="C188" s="3222"/>
      <c r="D188" s="3192" t="s">
        <v>5615</v>
      </c>
      <c r="E188" s="3222"/>
      <c r="F188" s="3298">
        <v>115</v>
      </c>
      <c r="G188" s="3299">
        <v>23</v>
      </c>
      <c r="H188" s="3289"/>
      <c r="I188" s="3192"/>
      <c r="J188" s="3323">
        <v>15</v>
      </c>
      <c r="K188" s="3245">
        <v>1</v>
      </c>
      <c r="L188" s="3245"/>
      <c r="M188" s="3192"/>
      <c r="N188" s="3192"/>
      <c r="O188" s="3222"/>
      <c r="P188" s="3238"/>
      <c r="Q188" s="3268"/>
      <c r="R188" s="3235">
        <v>42</v>
      </c>
    </row>
    <row r="189" spans="1:18">
      <c r="A189" s="3235">
        <v>43</v>
      </c>
      <c r="B189" s="3192" t="s">
        <v>5707</v>
      </c>
      <c r="C189" s="3222"/>
      <c r="D189" s="3192" t="s">
        <v>5615</v>
      </c>
      <c r="E189" s="3222"/>
      <c r="F189" s="3298">
        <v>115</v>
      </c>
      <c r="G189" s="3299">
        <v>13.8</v>
      </c>
      <c r="H189" s="3289"/>
      <c r="I189" s="3192"/>
      <c r="J189" s="3323">
        <v>12</v>
      </c>
      <c r="K189" s="3245">
        <v>1</v>
      </c>
      <c r="L189" s="3245"/>
      <c r="M189" s="3192"/>
      <c r="N189" s="3192"/>
      <c r="O189" s="3222"/>
      <c r="P189" s="3238"/>
      <c r="Q189" s="3268"/>
      <c r="R189" s="3235">
        <v>43</v>
      </c>
    </row>
    <row r="190" spans="1:18">
      <c r="A190" s="3235">
        <v>44</v>
      </c>
      <c r="B190" s="3192" t="s">
        <v>5708</v>
      </c>
      <c r="C190" s="3222"/>
      <c r="D190" s="3192" t="s">
        <v>5617</v>
      </c>
      <c r="E190" s="3222"/>
      <c r="F190" s="3298">
        <v>34.5</v>
      </c>
      <c r="G190" s="3299">
        <v>4.8</v>
      </c>
      <c r="H190" s="3289"/>
      <c r="I190" s="3192"/>
      <c r="J190" s="3323">
        <v>4</v>
      </c>
      <c r="K190" s="3245">
        <v>1</v>
      </c>
      <c r="L190" s="3245"/>
      <c r="M190" s="3192"/>
      <c r="N190" s="3192"/>
      <c r="O190" s="3222"/>
      <c r="P190" s="3238"/>
      <c r="Q190" s="3268"/>
      <c r="R190" s="3235">
        <v>44</v>
      </c>
    </row>
    <row r="191" spans="1:18">
      <c r="A191" s="3235">
        <v>45</v>
      </c>
      <c r="B191" s="3192" t="s">
        <v>5709</v>
      </c>
      <c r="C191" s="3222"/>
      <c r="D191" s="3192" t="s">
        <v>5617</v>
      </c>
      <c r="E191" s="3222"/>
      <c r="F191" s="3298">
        <v>23</v>
      </c>
      <c r="G191" s="3299">
        <v>4.8</v>
      </c>
      <c r="H191" s="3289"/>
      <c r="I191" s="3192"/>
      <c r="J191" s="3323">
        <v>5</v>
      </c>
      <c r="K191" s="3245">
        <v>1</v>
      </c>
      <c r="L191" s="3245"/>
      <c r="M191" s="3192"/>
      <c r="N191" s="3192"/>
      <c r="O191" s="3222"/>
      <c r="P191" s="3238"/>
      <c r="Q191" s="3268"/>
      <c r="R191" s="3235">
        <v>45</v>
      </c>
    </row>
    <row r="192" spans="1:18">
      <c r="A192" s="3235">
        <v>46</v>
      </c>
      <c r="B192" s="3192" t="s">
        <v>5710</v>
      </c>
      <c r="C192" s="3222"/>
      <c r="D192" s="3192" t="s">
        <v>5617</v>
      </c>
      <c r="E192" s="3222"/>
      <c r="F192" s="3298">
        <v>23</v>
      </c>
      <c r="G192" s="3299">
        <v>0.48</v>
      </c>
      <c r="H192" s="3289"/>
      <c r="I192" s="3192"/>
      <c r="J192" s="3323">
        <v>25</v>
      </c>
      <c r="K192" s="3245">
        <v>1</v>
      </c>
      <c r="L192" s="3245"/>
      <c r="M192" s="3192"/>
      <c r="N192" s="3192"/>
      <c r="O192" s="3222"/>
      <c r="P192" s="3238"/>
      <c r="Q192" s="3268"/>
      <c r="R192" s="3235">
        <v>46</v>
      </c>
    </row>
    <row r="193" spans="1:18">
      <c r="A193" s="3235">
        <v>47</v>
      </c>
      <c r="B193" s="3192" t="s">
        <v>5711</v>
      </c>
      <c r="C193" s="3222"/>
      <c r="D193" s="3192" t="s">
        <v>5617</v>
      </c>
      <c r="E193" s="3222"/>
      <c r="F193" s="3298">
        <v>34.5</v>
      </c>
      <c r="G193" s="3299">
        <v>13.8</v>
      </c>
      <c r="H193" s="3289"/>
      <c r="I193" s="3192"/>
      <c r="J193" s="3323">
        <v>6</v>
      </c>
      <c r="K193" s="3245">
        <v>1</v>
      </c>
      <c r="L193" s="3245"/>
      <c r="M193" s="3192"/>
      <c r="N193" s="3192"/>
      <c r="O193" s="3222"/>
      <c r="P193" s="3238"/>
      <c r="Q193" s="3268"/>
      <c r="R193" s="3235">
        <v>47</v>
      </c>
    </row>
    <row r="194" spans="1:18">
      <c r="A194" s="3235">
        <v>48</v>
      </c>
      <c r="B194" s="3192" t="s">
        <v>5712</v>
      </c>
      <c r="C194" s="3222"/>
      <c r="D194" s="3192" t="s">
        <v>5617</v>
      </c>
      <c r="E194" s="3222"/>
      <c r="F194" s="3298">
        <v>34.5</v>
      </c>
      <c r="G194" s="3299">
        <v>4.16</v>
      </c>
      <c r="H194" s="3289"/>
      <c r="I194" s="3192"/>
      <c r="J194" s="3323">
        <v>7</v>
      </c>
      <c r="K194" s="3245">
        <v>1</v>
      </c>
      <c r="L194" s="3245"/>
      <c r="M194" s="3192"/>
      <c r="N194" s="3192"/>
      <c r="O194" s="3222"/>
      <c r="P194" s="3238"/>
      <c r="Q194" s="3268"/>
      <c r="R194" s="3235">
        <v>48</v>
      </c>
    </row>
    <row r="195" spans="1:18">
      <c r="A195" s="3235">
        <v>49</v>
      </c>
      <c r="B195" s="3192" t="s">
        <v>5713</v>
      </c>
      <c r="C195" s="3222"/>
      <c r="D195" s="3192" t="s">
        <v>5617</v>
      </c>
      <c r="E195" s="3222"/>
      <c r="F195" s="3298">
        <v>34.5</v>
      </c>
      <c r="G195" s="3299">
        <v>13.8</v>
      </c>
      <c r="H195" s="3289"/>
      <c r="I195" s="3192"/>
      <c r="J195" s="3323">
        <v>8</v>
      </c>
      <c r="K195" s="3245">
        <v>1</v>
      </c>
      <c r="L195" s="3245"/>
      <c r="M195" s="3192"/>
      <c r="N195" s="3192"/>
      <c r="O195" s="3222"/>
      <c r="P195" s="3238"/>
      <c r="Q195" s="3268"/>
      <c r="R195" s="3235">
        <v>49</v>
      </c>
    </row>
    <row r="196" spans="1:18">
      <c r="A196" s="3235">
        <v>50</v>
      </c>
      <c r="B196" s="3192" t="s">
        <v>5714</v>
      </c>
      <c r="C196" s="3222"/>
      <c r="D196" s="3192" t="s">
        <v>5617</v>
      </c>
      <c r="E196" s="3222"/>
      <c r="F196" s="3298">
        <v>115</v>
      </c>
      <c r="G196" s="3299">
        <v>4.8</v>
      </c>
      <c r="H196" s="3289"/>
      <c r="I196" s="3192"/>
      <c r="J196" s="3323">
        <v>4</v>
      </c>
      <c r="K196" s="3245">
        <v>1</v>
      </c>
      <c r="L196" s="3245"/>
      <c r="M196" s="3192"/>
      <c r="N196" s="3192"/>
      <c r="O196" s="3222"/>
      <c r="P196" s="3238"/>
      <c r="Q196" s="3268"/>
      <c r="R196" s="3235">
        <v>50</v>
      </c>
    </row>
    <row r="197" spans="1:18">
      <c r="A197" s="3235">
        <v>51</v>
      </c>
      <c r="B197" s="3192" t="s">
        <v>5715</v>
      </c>
      <c r="C197" s="3222"/>
      <c r="D197" s="3192" t="s">
        <v>5617</v>
      </c>
      <c r="E197" s="3222"/>
      <c r="F197" s="3298">
        <v>34.5</v>
      </c>
      <c r="G197" s="3299">
        <v>4.8</v>
      </c>
      <c r="H197" s="3289"/>
      <c r="I197" s="3192"/>
      <c r="J197" s="3323">
        <v>3</v>
      </c>
      <c r="K197" s="3245">
        <v>1</v>
      </c>
      <c r="L197" s="3245"/>
      <c r="M197" s="3192"/>
      <c r="N197" s="3192"/>
      <c r="O197" s="3222"/>
      <c r="P197" s="3238"/>
      <c r="Q197" s="3268"/>
      <c r="R197" s="3235">
        <v>51</v>
      </c>
    </row>
    <row r="198" spans="1:18">
      <c r="A198" s="3235">
        <v>52</v>
      </c>
      <c r="B198" s="3192" t="s">
        <v>5716</v>
      </c>
      <c r="C198" s="3222"/>
      <c r="D198" s="3192" t="s">
        <v>5617</v>
      </c>
      <c r="E198" s="3222"/>
      <c r="F198" s="3298">
        <v>43.8</v>
      </c>
      <c r="G198" s="3299">
        <v>4.3600000000000003</v>
      </c>
      <c r="H198" s="3289"/>
      <c r="I198" s="3192"/>
      <c r="J198" s="3323">
        <v>5</v>
      </c>
      <c r="K198" s="3245">
        <v>1</v>
      </c>
      <c r="L198" s="3245"/>
      <c r="M198" s="3192"/>
      <c r="N198" s="3192"/>
      <c r="O198" s="3222"/>
      <c r="P198" s="3238"/>
      <c r="Q198" s="3268"/>
      <c r="R198" s="3235">
        <v>52</v>
      </c>
    </row>
    <row r="199" spans="1:18">
      <c r="A199" s="3235">
        <v>53</v>
      </c>
      <c r="B199" s="3192" t="s">
        <v>5717</v>
      </c>
      <c r="C199" s="3222"/>
      <c r="D199" s="3192" t="s">
        <v>5617</v>
      </c>
      <c r="E199" s="3222"/>
      <c r="F199" s="3298">
        <v>34.5</v>
      </c>
      <c r="G199" s="3299">
        <v>4.16</v>
      </c>
      <c r="H199" s="3289"/>
      <c r="I199" s="3192"/>
      <c r="J199" s="3323">
        <v>3</v>
      </c>
      <c r="K199" s="3245">
        <v>1</v>
      </c>
      <c r="L199" s="3245"/>
      <c r="M199" s="3192"/>
      <c r="N199" s="3192"/>
      <c r="O199" s="3222"/>
      <c r="P199" s="3238"/>
      <c r="Q199" s="3268"/>
      <c r="R199" s="3235">
        <v>53</v>
      </c>
    </row>
    <row r="200" spans="1:18">
      <c r="A200" s="3235">
        <v>54</v>
      </c>
      <c r="B200" s="3192" t="s">
        <v>5718</v>
      </c>
      <c r="C200" s="3222"/>
      <c r="D200" s="3192" t="s">
        <v>5617</v>
      </c>
      <c r="E200" s="3222"/>
      <c r="F200" s="3298">
        <v>115</v>
      </c>
      <c r="G200" s="3299">
        <v>13.8</v>
      </c>
      <c r="H200" s="3289"/>
      <c r="I200" s="3192"/>
      <c r="J200" s="3323">
        <v>8</v>
      </c>
      <c r="K200" s="3245">
        <v>1</v>
      </c>
      <c r="L200" s="3245"/>
      <c r="M200" s="3192"/>
      <c r="N200" s="3192"/>
      <c r="O200" s="3222"/>
      <c r="P200" s="3238"/>
      <c r="Q200" s="3268"/>
      <c r="R200" s="3235">
        <v>54</v>
      </c>
    </row>
    <row r="201" spans="1:18">
      <c r="A201" s="3235">
        <v>55</v>
      </c>
      <c r="B201" s="3192" t="s">
        <v>5719</v>
      </c>
      <c r="C201" s="3222"/>
      <c r="D201" s="3192" t="s">
        <v>5617</v>
      </c>
      <c r="E201" s="3222"/>
      <c r="F201" s="3298">
        <v>34.5</v>
      </c>
      <c r="G201" s="3299">
        <v>4.8</v>
      </c>
      <c r="H201" s="3289"/>
      <c r="I201" s="3192"/>
      <c r="J201" s="3323">
        <v>2</v>
      </c>
      <c r="K201" s="3245">
        <v>1</v>
      </c>
      <c r="L201" s="3245"/>
      <c r="M201" s="3192"/>
      <c r="N201" s="3192"/>
      <c r="O201" s="3222"/>
      <c r="P201" s="3238"/>
      <c r="Q201" s="3268"/>
      <c r="R201" s="3235">
        <v>55</v>
      </c>
    </row>
    <row r="202" spans="1:18">
      <c r="A202" s="3235">
        <v>56</v>
      </c>
      <c r="B202" s="3192" t="s">
        <v>5719</v>
      </c>
      <c r="C202" s="3222"/>
      <c r="D202" s="3192" t="s">
        <v>5617</v>
      </c>
      <c r="E202" s="3222"/>
      <c r="F202" s="3298">
        <v>34.5</v>
      </c>
      <c r="G202" s="3299">
        <v>4.8</v>
      </c>
      <c r="H202" s="3289"/>
      <c r="I202" s="3192"/>
      <c r="J202" s="3323">
        <v>2</v>
      </c>
      <c r="K202" s="3245">
        <v>1</v>
      </c>
      <c r="L202" s="3245"/>
      <c r="M202" s="3192"/>
      <c r="N202" s="3192"/>
      <c r="O202" s="3222"/>
      <c r="P202" s="3238"/>
      <c r="Q202" s="3268"/>
      <c r="R202" s="3235">
        <v>56</v>
      </c>
    </row>
    <row r="203" spans="1:18" ht="15.75" thickBot="1">
      <c r="A203" s="3235">
        <v>57</v>
      </c>
      <c r="B203" s="3192" t="s">
        <v>5720</v>
      </c>
      <c r="C203" s="3222"/>
      <c r="D203" s="3192" t="s">
        <v>5617</v>
      </c>
      <c r="E203" s="3222"/>
      <c r="F203" s="3298">
        <v>34.5</v>
      </c>
      <c r="G203" s="3299">
        <v>13.8</v>
      </c>
      <c r="H203" s="3289"/>
      <c r="I203" s="3192"/>
      <c r="J203" s="3323">
        <v>7</v>
      </c>
      <c r="K203" s="3245">
        <v>1</v>
      </c>
      <c r="L203" s="3245"/>
      <c r="M203" s="3192"/>
      <c r="N203" s="3192"/>
      <c r="O203" s="3222"/>
      <c r="P203" s="3238"/>
      <c r="Q203" s="3268"/>
      <c r="R203" s="3235">
        <v>57</v>
      </c>
    </row>
    <row r="204" spans="1:18" ht="15.75" thickBot="1">
      <c r="A204" s="3203">
        <v>58</v>
      </c>
      <c r="B204" s="3201"/>
      <c r="C204" s="3204" t="s">
        <v>6724</v>
      </c>
      <c r="D204" s="3201"/>
      <c r="E204" s="3204"/>
      <c r="F204" s="3301"/>
      <c r="G204" s="3302"/>
      <c r="H204" s="3293"/>
      <c r="I204" s="3192"/>
      <c r="J204" s="3252"/>
      <c r="K204" s="3276">
        <f>SUM(K147:K203)</f>
        <v>58</v>
      </c>
      <c r="L204" s="3276">
        <f>SUM(L147:L203)</f>
        <v>2</v>
      </c>
      <c r="M204" s="3201"/>
      <c r="N204" s="3201"/>
      <c r="O204" s="3204"/>
      <c r="P204" s="3276">
        <f t="shared" ref="P204" si="2">SUM(P147:P203)</f>
        <v>0</v>
      </c>
      <c r="Q204" s="3276">
        <f t="shared" ref="Q204" si="3">SUM(Q147:Q203)</f>
        <v>0</v>
      </c>
      <c r="R204" s="3203">
        <v>58</v>
      </c>
    </row>
    <row r="206" spans="1:18">
      <c r="A206" s="3212" t="s">
        <v>5724</v>
      </c>
      <c r="B206" s="3223"/>
      <c r="C206" s="3223"/>
      <c r="D206" s="3223"/>
      <c r="E206" s="3223"/>
      <c r="F206" s="3223"/>
      <c r="G206" s="3223"/>
      <c r="H206" s="3223"/>
      <c r="I206" s="3192"/>
      <c r="J206" s="3212" t="s">
        <v>5725</v>
      </c>
      <c r="K206" s="3223"/>
      <c r="L206" s="3223"/>
      <c r="M206" s="3223"/>
      <c r="N206" s="3223"/>
      <c r="O206" s="3223"/>
      <c r="P206" s="3223"/>
      <c r="Q206" s="3223"/>
      <c r="R206" s="3223"/>
    </row>
    <row r="208" spans="1:18" ht="15.75" thickBot="1">
      <c r="A208" s="3113" t="s">
        <v>4700</v>
      </c>
      <c r="B208" s="3201"/>
      <c r="C208" s="3201"/>
      <c r="D208" s="3201"/>
      <c r="E208" s="3201"/>
      <c r="F208" s="3584" t="str">
        <f>'Data Sheet'!$C$40</f>
        <v>April 12, 2018</v>
      </c>
      <c r="G208" s="3584" t="str">
        <f>'Data Sheet'!$C$38</f>
        <v>December 31, 2017</v>
      </c>
      <c r="H208" s="3304"/>
      <c r="I208" s="3192"/>
      <c r="J208" s="3113" t="s">
        <v>4700</v>
      </c>
      <c r="K208" s="3201"/>
      <c r="L208" s="3201"/>
      <c r="M208" s="3201"/>
      <c r="N208" s="3201"/>
      <c r="O208" s="3201"/>
      <c r="P208" s="3584" t="str">
        <f>'Data Sheet'!$C$40</f>
        <v>April 12, 2018</v>
      </c>
      <c r="Q208" s="3584" t="str">
        <f>'Data Sheet'!$C$38</f>
        <v>December 31, 2017</v>
      </c>
      <c r="R208" s="3208"/>
    </row>
    <row r="209" spans="1:18" ht="16.5" thickBot="1">
      <c r="A209" s="3264" t="s">
        <v>3398</v>
      </c>
      <c r="B209" s="3207"/>
      <c r="C209" s="3207"/>
      <c r="D209" s="3208"/>
      <c r="E209" s="3208"/>
      <c r="F209" s="3209"/>
      <c r="G209" s="3209"/>
      <c r="H209" s="3205"/>
      <c r="I209" s="3192"/>
      <c r="J209" s="3264" t="s">
        <v>3398</v>
      </c>
      <c r="K209" s="3207"/>
      <c r="L209" s="3207"/>
      <c r="M209" s="3208"/>
      <c r="N209" s="3208"/>
      <c r="O209" s="3208"/>
      <c r="P209" s="3209"/>
      <c r="Q209" s="3209"/>
      <c r="R209" s="3205"/>
    </row>
    <row r="210" spans="1:18">
      <c r="A210" s="3221"/>
      <c r="B210" s="3192"/>
      <c r="C210" s="3222"/>
      <c r="D210" s="3234"/>
      <c r="E210" s="3195"/>
      <c r="F210" s="3223"/>
      <c r="G210" s="3223"/>
      <c r="H210" s="3193"/>
      <c r="I210" s="3192"/>
      <c r="J210" s="3221"/>
      <c r="K210" s="3222"/>
      <c r="L210" s="3222"/>
      <c r="M210" s="3223" t="s">
        <v>3184</v>
      </c>
      <c r="N210" s="3223"/>
      <c r="O210" s="3223"/>
      <c r="P210" s="3223"/>
      <c r="Q210" s="3199"/>
      <c r="R210" s="3189"/>
    </row>
    <row r="211" spans="1:18" ht="15.75" thickBot="1">
      <c r="A211" s="3227"/>
      <c r="B211" s="3234"/>
      <c r="C211" s="3195"/>
      <c r="D211" s="3234"/>
      <c r="E211" s="3195"/>
      <c r="F211" s="3208" t="s">
        <v>3185</v>
      </c>
      <c r="G211" s="3208"/>
      <c r="H211" s="3205"/>
      <c r="I211" s="3192"/>
      <c r="J211" s="3227" t="s">
        <v>3186</v>
      </c>
      <c r="K211" s="3195" t="s">
        <v>3187</v>
      </c>
      <c r="L211" s="3195" t="s">
        <v>3187</v>
      </c>
      <c r="M211" s="3208" t="s">
        <v>3188</v>
      </c>
      <c r="N211" s="3208"/>
      <c r="O211" s="3208"/>
      <c r="P211" s="3208"/>
      <c r="Q211" s="3205"/>
      <c r="R211" s="3195"/>
    </row>
    <row r="212" spans="1:18">
      <c r="A212" s="3227"/>
      <c r="B212" s="3234"/>
      <c r="C212" s="3195"/>
      <c r="D212" s="3234"/>
      <c r="E212" s="3195"/>
      <c r="F212" s="3195"/>
      <c r="G212" s="3199"/>
      <c r="H212" s="3195"/>
      <c r="I212" s="3192"/>
      <c r="J212" s="3227" t="s">
        <v>3189</v>
      </c>
      <c r="K212" s="3195" t="s">
        <v>3190</v>
      </c>
      <c r="L212" s="3195" t="s">
        <v>3191</v>
      </c>
      <c r="M212" s="3234"/>
      <c r="N212" s="3234"/>
      <c r="O212" s="3195"/>
      <c r="P212" s="3195"/>
      <c r="Q212" s="3199"/>
      <c r="R212" s="3195"/>
    </row>
    <row r="213" spans="1:18">
      <c r="A213" s="3227" t="s">
        <v>1714</v>
      </c>
      <c r="B213" s="3223" t="s">
        <v>3192</v>
      </c>
      <c r="C213" s="3199"/>
      <c r="D213" s="3223" t="s">
        <v>3193</v>
      </c>
      <c r="E213" s="3199"/>
      <c r="F213" s="3195"/>
      <c r="G213" s="3199"/>
      <c r="H213" s="3195"/>
      <c r="I213" s="3192"/>
      <c r="J213" s="3227" t="s">
        <v>3194</v>
      </c>
      <c r="K213" s="3195" t="s">
        <v>3195</v>
      </c>
      <c r="L213" s="3195" t="s">
        <v>3190</v>
      </c>
      <c r="M213" s="3223"/>
      <c r="N213" s="3223"/>
      <c r="O213" s="3199"/>
      <c r="P213" s="3195" t="s">
        <v>1772</v>
      </c>
      <c r="Q213" s="3199" t="s">
        <v>3196</v>
      </c>
      <c r="R213" s="3195" t="s">
        <v>1714</v>
      </c>
    </row>
    <row r="214" spans="1:18">
      <c r="A214" s="3227" t="s">
        <v>1717</v>
      </c>
      <c r="B214" s="3192"/>
      <c r="C214" s="3222"/>
      <c r="D214" s="3234"/>
      <c r="E214" s="3195"/>
      <c r="F214" s="3195" t="s">
        <v>1825</v>
      </c>
      <c r="G214" s="3199" t="s">
        <v>3197</v>
      </c>
      <c r="H214" s="3195" t="s">
        <v>3198</v>
      </c>
      <c r="I214" s="3192"/>
      <c r="J214" s="3227" t="s">
        <v>3199</v>
      </c>
      <c r="K214" s="3195" t="s">
        <v>4</v>
      </c>
      <c r="L214" s="3195" t="s">
        <v>3195</v>
      </c>
      <c r="M214" s="3223" t="s">
        <v>3200</v>
      </c>
      <c r="N214" s="3223"/>
      <c r="O214" s="3199"/>
      <c r="P214" s="3195" t="s">
        <v>3201</v>
      </c>
      <c r="Q214" s="3199" t="s">
        <v>3202</v>
      </c>
      <c r="R214" s="3195" t="s">
        <v>1717</v>
      </c>
    </row>
    <row r="215" spans="1:18">
      <c r="A215" s="3235"/>
      <c r="B215" s="3192"/>
      <c r="C215" s="3195"/>
      <c r="D215" s="3192"/>
      <c r="E215" s="3195"/>
      <c r="F215" s="3195"/>
      <c r="G215" s="3199"/>
      <c r="H215" s="3222"/>
      <c r="I215" s="3192"/>
      <c r="J215" s="3235"/>
      <c r="K215" s="3222"/>
      <c r="L215" s="3195"/>
      <c r="M215" s="3192"/>
      <c r="N215" s="3192"/>
      <c r="O215" s="3195"/>
      <c r="P215" s="3195"/>
      <c r="Q215" s="3195"/>
      <c r="R215" s="3222"/>
    </row>
    <row r="216" spans="1:18" ht="15.75" thickBot="1">
      <c r="A216" s="3203"/>
      <c r="B216" s="3208" t="s">
        <v>3005</v>
      </c>
      <c r="C216" s="3205"/>
      <c r="D216" s="3208" t="s">
        <v>3006</v>
      </c>
      <c r="E216" s="3205"/>
      <c r="F216" s="3202" t="s">
        <v>3007</v>
      </c>
      <c r="G216" s="3205" t="s">
        <v>3008</v>
      </c>
      <c r="H216" s="3205" t="s">
        <v>2334</v>
      </c>
      <c r="I216" s="3192"/>
      <c r="J216" s="3236" t="s">
        <v>2335</v>
      </c>
      <c r="K216" s="3236" t="s">
        <v>2336</v>
      </c>
      <c r="L216" s="3236" t="s">
        <v>2337</v>
      </c>
      <c r="M216" s="3208" t="s">
        <v>2338</v>
      </c>
      <c r="N216" s="3208"/>
      <c r="O216" s="3205"/>
      <c r="P216" s="3202" t="s">
        <v>2339</v>
      </c>
      <c r="Q216" s="3202" t="s">
        <v>2340</v>
      </c>
      <c r="R216" s="3202"/>
    </row>
    <row r="217" spans="1:18">
      <c r="A217" s="3235">
        <v>1</v>
      </c>
      <c r="B217" s="3192" t="s">
        <v>5721</v>
      </c>
      <c r="C217" s="3222"/>
      <c r="D217" s="3192" t="s">
        <v>5617</v>
      </c>
      <c r="E217" s="3199"/>
      <c r="F217" s="3296">
        <v>34.5</v>
      </c>
      <c r="G217" s="3297">
        <v>4.16</v>
      </c>
      <c r="H217" s="3289"/>
      <c r="I217" s="3192"/>
      <c r="J217" s="3323">
        <v>5</v>
      </c>
      <c r="K217" s="3245">
        <v>1</v>
      </c>
      <c r="L217" s="3245"/>
      <c r="M217" s="3192"/>
      <c r="N217" s="3192"/>
      <c r="O217" s="3199"/>
      <c r="P217" s="3238"/>
      <c r="Q217" s="3268"/>
      <c r="R217" s="3235">
        <v>1</v>
      </c>
    </row>
    <row r="218" spans="1:18">
      <c r="A218" s="3235">
        <v>2</v>
      </c>
      <c r="B218" s="3192" t="s">
        <v>5722</v>
      </c>
      <c r="C218" s="3222"/>
      <c r="D218" s="3192" t="s">
        <v>5617</v>
      </c>
      <c r="E218" s="3195"/>
      <c r="F218" s="3296">
        <v>115</v>
      </c>
      <c r="G218" s="3297">
        <v>13.8</v>
      </c>
      <c r="H218" s="3289"/>
      <c r="I218" s="3192"/>
      <c r="J218" s="3323">
        <v>15</v>
      </c>
      <c r="K218" s="3245">
        <v>1</v>
      </c>
      <c r="L218" s="3245"/>
      <c r="M218" s="3192"/>
      <c r="N218" s="3192"/>
      <c r="O218" s="3195"/>
      <c r="P218" s="3238"/>
      <c r="Q218" s="3268"/>
      <c r="R218" s="3235">
        <v>2</v>
      </c>
    </row>
    <row r="219" spans="1:18">
      <c r="A219" s="3235">
        <v>3</v>
      </c>
      <c r="B219" s="3192" t="s">
        <v>5723</v>
      </c>
      <c r="C219" s="3222"/>
      <c r="D219" s="3192" t="s">
        <v>5617</v>
      </c>
      <c r="E219" s="3195"/>
      <c r="F219" s="3296">
        <v>34.5</v>
      </c>
      <c r="G219" s="3297">
        <v>4.16</v>
      </c>
      <c r="H219" s="3289"/>
      <c r="I219" s="3192"/>
      <c r="J219" s="3323">
        <v>4</v>
      </c>
      <c r="K219" s="3245">
        <v>1</v>
      </c>
      <c r="L219" s="3245"/>
      <c r="M219" s="3192"/>
      <c r="N219" s="3192"/>
      <c r="O219" s="3195"/>
      <c r="P219" s="3238"/>
      <c r="Q219" s="3268"/>
      <c r="R219" s="3235">
        <v>3</v>
      </c>
    </row>
    <row r="220" spans="1:18">
      <c r="A220" s="3235">
        <v>4</v>
      </c>
      <c r="B220" s="3192" t="s">
        <v>5726</v>
      </c>
      <c r="C220" s="3222"/>
      <c r="D220" s="3192" t="s">
        <v>5617</v>
      </c>
      <c r="E220" s="3195"/>
      <c r="F220" s="3296">
        <v>34.5</v>
      </c>
      <c r="G220" s="3297">
        <v>4.8</v>
      </c>
      <c r="H220" s="3289"/>
      <c r="I220" s="3192"/>
      <c r="J220" s="3323">
        <v>2</v>
      </c>
      <c r="K220" s="3245">
        <v>1</v>
      </c>
      <c r="L220" s="3245"/>
      <c r="M220" s="3192"/>
      <c r="N220" s="3192"/>
      <c r="O220" s="3195"/>
      <c r="P220" s="3238"/>
      <c r="Q220" s="3268"/>
      <c r="R220" s="3235">
        <v>4</v>
      </c>
    </row>
    <row r="221" spans="1:18">
      <c r="A221" s="3235">
        <v>5</v>
      </c>
      <c r="B221" s="3192" t="s">
        <v>5726</v>
      </c>
      <c r="C221" s="3222"/>
      <c r="D221" s="3192" t="s">
        <v>5617</v>
      </c>
      <c r="E221" s="3195"/>
      <c r="F221" s="3296">
        <v>34.5</v>
      </c>
      <c r="G221" s="3297">
        <v>4.8</v>
      </c>
      <c r="H221" s="3289"/>
      <c r="I221" s="3192"/>
      <c r="J221" s="3323">
        <v>2</v>
      </c>
      <c r="K221" s="3245">
        <v>1</v>
      </c>
      <c r="L221" s="3245"/>
      <c r="M221" s="3192"/>
      <c r="N221" s="3192"/>
      <c r="O221" s="3195"/>
      <c r="P221" s="3238"/>
      <c r="Q221" s="3268"/>
      <c r="R221" s="3235">
        <v>5</v>
      </c>
    </row>
    <row r="222" spans="1:18">
      <c r="A222" s="3247">
        <v>6</v>
      </c>
      <c r="B222" s="3192" t="s">
        <v>5726</v>
      </c>
      <c r="C222" s="3222"/>
      <c r="D222" s="3192" t="s">
        <v>5617</v>
      </c>
      <c r="E222" s="3222"/>
      <c r="F222" s="3298">
        <v>34.5</v>
      </c>
      <c r="G222" s="3299">
        <v>4.8</v>
      </c>
      <c r="H222" s="3289"/>
      <c r="I222" s="3192"/>
      <c r="J222" s="3324">
        <v>2</v>
      </c>
      <c r="K222" s="3245">
        <v>1</v>
      </c>
      <c r="L222" s="3245"/>
      <c r="M222" s="3192"/>
      <c r="N222" s="3192"/>
      <c r="O222" s="3222"/>
      <c r="P222" s="3238"/>
      <c r="Q222" s="3268"/>
      <c r="R222" s="3247">
        <v>6</v>
      </c>
    </row>
    <row r="223" spans="1:18">
      <c r="A223" s="3247">
        <v>7</v>
      </c>
      <c r="B223" s="3192" t="s">
        <v>5726</v>
      </c>
      <c r="C223" s="3222"/>
      <c r="D223" s="3192" t="s">
        <v>5617</v>
      </c>
      <c r="E223" s="3222"/>
      <c r="F223" s="3298">
        <v>115</v>
      </c>
      <c r="G223" s="3299">
        <v>34.5</v>
      </c>
      <c r="H223" s="3289"/>
      <c r="I223" s="3192"/>
      <c r="J223" s="3324">
        <v>30</v>
      </c>
      <c r="K223" s="3245">
        <v>1</v>
      </c>
      <c r="L223" s="3245"/>
      <c r="M223" s="3192"/>
      <c r="N223" s="3192"/>
      <c r="O223" s="3222"/>
      <c r="P223" s="3238"/>
      <c r="Q223" s="3268"/>
      <c r="R223" s="3247">
        <v>7</v>
      </c>
    </row>
    <row r="224" spans="1:18">
      <c r="A224" s="3247">
        <v>8</v>
      </c>
      <c r="B224" s="3192" t="s">
        <v>5726</v>
      </c>
      <c r="C224" s="3222"/>
      <c r="D224" s="3192" t="s">
        <v>5617</v>
      </c>
      <c r="E224" s="3222"/>
      <c r="F224" s="3298">
        <v>115</v>
      </c>
      <c r="G224" s="3299">
        <v>34.5</v>
      </c>
      <c r="H224" s="3289"/>
      <c r="I224" s="3192"/>
      <c r="J224" s="3324">
        <v>30</v>
      </c>
      <c r="K224" s="3245">
        <v>1</v>
      </c>
      <c r="L224" s="3245"/>
      <c r="M224" s="3192"/>
      <c r="N224" s="3192"/>
      <c r="O224" s="3222"/>
      <c r="P224" s="3238"/>
      <c r="Q224" s="3268"/>
      <c r="R224" s="3247">
        <v>8</v>
      </c>
    </row>
    <row r="225" spans="1:18">
      <c r="A225" s="3247">
        <v>9</v>
      </c>
      <c r="B225" s="3192" t="s">
        <v>5727</v>
      </c>
      <c r="C225" s="3222"/>
      <c r="D225" s="3192" t="s">
        <v>5617</v>
      </c>
      <c r="E225" s="3222"/>
      <c r="F225" s="3298">
        <v>34.5</v>
      </c>
      <c r="G225" s="3299">
        <v>4.16</v>
      </c>
      <c r="H225" s="3289"/>
      <c r="I225" s="3192"/>
      <c r="J225" s="3324">
        <v>5</v>
      </c>
      <c r="K225" s="3245">
        <v>1</v>
      </c>
      <c r="L225" s="3245"/>
      <c r="M225" s="3192"/>
      <c r="N225" s="3192"/>
      <c r="O225" s="3222"/>
      <c r="P225" s="3238"/>
      <c r="Q225" s="3268"/>
      <c r="R225" s="3247">
        <v>9</v>
      </c>
    </row>
    <row r="226" spans="1:18">
      <c r="A226" s="3247">
        <v>10</v>
      </c>
      <c r="B226" s="3192" t="s">
        <v>5719</v>
      </c>
      <c r="C226" s="3222"/>
      <c r="D226" s="3192" t="s">
        <v>5617</v>
      </c>
      <c r="E226" s="3222"/>
      <c r="F226" s="3298">
        <v>34.5</v>
      </c>
      <c r="G226" s="3299">
        <v>4.8</v>
      </c>
      <c r="H226" s="3289"/>
      <c r="I226" s="3192"/>
      <c r="J226" s="3324">
        <v>2</v>
      </c>
      <c r="K226" s="3245">
        <v>1</v>
      </c>
      <c r="L226" s="3245"/>
      <c r="M226" s="3192"/>
      <c r="N226" s="3192"/>
      <c r="O226" s="3222"/>
      <c r="P226" s="3238"/>
      <c r="Q226" s="3268"/>
      <c r="R226" s="3247">
        <v>10</v>
      </c>
    </row>
    <row r="227" spans="1:18">
      <c r="A227" s="3247">
        <v>11</v>
      </c>
      <c r="B227" s="3192" t="s">
        <v>5727</v>
      </c>
      <c r="C227" s="3222"/>
      <c r="D227" s="3192" t="s">
        <v>5617</v>
      </c>
      <c r="E227" s="3222"/>
      <c r="F227" s="3298">
        <v>34.5</v>
      </c>
      <c r="G227" s="3299">
        <v>4.16</v>
      </c>
      <c r="H227" s="3289"/>
      <c r="I227" s="3192"/>
      <c r="J227" s="3324">
        <v>5</v>
      </c>
      <c r="K227" s="3245">
        <v>1</v>
      </c>
      <c r="L227" s="3245"/>
      <c r="M227" s="3192"/>
      <c r="N227" s="3192"/>
      <c r="O227" s="3222"/>
      <c r="P227" s="3238"/>
      <c r="Q227" s="3268"/>
      <c r="R227" s="3247">
        <v>11</v>
      </c>
    </row>
    <row r="228" spans="1:18">
      <c r="A228" s="3247">
        <v>12</v>
      </c>
      <c r="B228" s="3192" t="s">
        <v>5728</v>
      </c>
      <c r="C228" s="3222"/>
      <c r="D228" s="3192" t="s">
        <v>5617</v>
      </c>
      <c r="E228" s="3222"/>
      <c r="F228" s="3298">
        <v>34.5</v>
      </c>
      <c r="G228" s="3299">
        <v>13.8</v>
      </c>
      <c r="H228" s="3289"/>
      <c r="I228" s="3192"/>
      <c r="J228" s="3324">
        <v>1</v>
      </c>
      <c r="K228" s="3245">
        <v>1</v>
      </c>
      <c r="L228" s="3245"/>
      <c r="M228" s="3192"/>
      <c r="N228" s="3192"/>
      <c r="O228" s="3222"/>
      <c r="P228" s="3238"/>
      <c r="Q228" s="3268"/>
      <c r="R228" s="3247">
        <v>12</v>
      </c>
    </row>
    <row r="229" spans="1:18">
      <c r="A229" s="3247">
        <v>13</v>
      </c>
      <c r="B229" s="3192" t="s">
        <v>5728</v>
      </c>
      <c r="C229" s="3222"/>
      <c r="D229" s="3192" t="s">
        <v>5617</v>
      </c>
      <c r="E229" s="3222"/>
      <c r="F229" s="3298">
        <v>34.5</v>
      </c>
      <c r="G229" s="3299">
        <v>13.8</v>
      </c>
      <c r="H229" s="3289"/>
      <c r="I229" s="3192"/>
      <c r="J229" s="3324">
        <v>1</v>
      </c>
      <c r="K229" s="3245">
        <v>1</v>
      </c>
      <c r="L229" s="3245"/>
      <c r="M229" s="3192"/>
      <c r="N229" s="3192"/>
      <c r="O229" s="3222"/>
      <c r="P229" s="3238"/>
      <c r="Q229" s="3268"/>
      <c r="R229" s="3247">
        <v>13</v>
      </c>
    </row>
    <row r="230" spans="1:18">
      <c r="A230" s="3247">
        <v>14</v>
      </c>
      <c r="B230" s="3192" t="s">
        <v>5728</v>
      </c>
      <c r="C230" s="3222"/>
      <c r="D230" s="3192" t="s">
        <v>5617</v>
      </c>
      <c r="E230" s="3222"/>
      <c r="F230" s="3298">
        <v>34.5</v>
      </c>
      <c r="G230" s="3299">
        <v>13.8</v>
      </c>
      <c r="H230" s="3289"/>
      <c r="I230" s="3192"/>
      <c r="J230" s="3324">
        <v>1</v>
      </c>
      <c r="K230" s="3245">
        <v>1</v>
      </c>
      <c r="L230" s="3245"/>
      <c r="M230" s="3192"/>
      <c r="N230" s="3192"/>
      <c r="O230" s="3222"/>
      <c r="P230" s="3238"/>
      <c r="Q230" s="3268"/>
      <c r="R230" s="3247">
        <v>14</v>
      </c>
    </row>
    <row r="231" spans="1:18">
      <c r="A231" s="3247">
        <v>15</v>
      </c>
      <c r="B231" s="3192" t="s">
        <v>5729</v>
      </c>
      <c r="C231" s="3222"/>
      <c r="D231" s="3192" t="s">
        <v>5617</v>
      </c>
      <c r="E231" s="3222"/>
      <c r="F231" s="3298">
        <v>115</v>
      </c>
      <c r="G231" s="3299">
        <v>13.8</v>
      </c>
      <c r="H231" s="3289"/>
      <c r="I231" s="3192"/>
      <c r="J231" s="3324">
        <v>7</v>
      </c>
      <c r="K231" s="3245">
        <v>1</v>
      </c>
      <c r="L231" s="3245"/>
      <c r="M231" s="3192"/>
      <c r="N231" s="3192"/>
      <c r="O231" s="3222"/>
      <c r="P231" s="3238"/>
      <c r="Q231" s="3268"/>
      <c r="R231" s="3247">
        <v>15</v>
      </c>
    </row>
    <row r="232" spans="1:18">
      <c r="A232" s="3247">
        <v>16</v>
      </c>
      <c r="B232" s="3192" t="s">
        <v>5730</v>
      </c>
      <c r="C232" s="3222"/>
      <c r="D232" s="3192" t="s">
        <v>5617</v>
      </c>
      <c r="E232" s="3222"/>
      <c r="F232" s="3298">
        <v>34.5</v>
      </c>
      <c r="G232" s="3299">
        <v>4.8</v>
      </c>
      <c r="H232" s="3289"/>
      <c r="I232" s="3192"/>
      <c r="J232" s="3324">
        <v>3</v>
      </c>
      <c r="K232" s="3245">
        <v>1</v>
      </c>
      <c r="L232" s="3245"/>
      <c r="M232" s="3192"/>
      <c r="N232" s="3192"/>
      <c r="O232" s="3222"/>
      <c r="P232" s="3238"/>
      <c r="Q232" s="3268"/>
      <c r="R232" s="3247">
        <v>16</v>
      </c>
    </row>
    <row r="233" spans="1:18">
      <c r="A233" s="3235">
        <v>17</v>
      </c>
      <c r="B233" s="3192" t="s">
        <v>5731</v>
      </c>
      <c r="C233" s="3222"/>
      <c r="D233" s="3192" t="s">
        <v>5617</v>
      </c>
      <c r="E233" s="3222"/>
      <c r="F233" s="3298">
        <v>34.4</v>
      </c>
      <c r="G233" s="3299">
        <v>5.04</v>
      </c>
      <c r="H233" s="3289"/>
      <c r="I233" s="3192"/>
      <c r="J233" s="3323">
        <v>4</v>
      </c>
      <c r="K233" s="3245">
        <v>1</v>
      </c>
      <c r="L233" s="3245"/>
      <c r="M233" s="3192"/>
      <c r="N233" s="3192"/>
      <c r="O233" s="3222"/>
      <c r="P233" s="3238"/>
      <c r="Q233" s="3268"/>
      <c r="R233" s="3235">
        <v>17</v>
      </c>
    </row>
    <row r="234" spans="1:18">
      <c r="A234" s="3235">
        <v>18</v>
      </c>
      <c r="B234" s="3192" t="s">
        <v>5732</v>
      </c>
      <c r="C234" s="3222"/>
      <c r="D234" s="3192" t="s">
        <v>5617</v>
      </c>
      <c r="E234" s="3222"/>
      <c r="F234" s="3298">
        <v>115</v>
      </c>
      <c r="G234" s="3299">
        <v>13.8</v>
      </c>
      <c r="H234" s="3289"/>
      <c r="I234" s="3192"/>
      <c r="J234" s="3323">
        <v>20</v>
      </c>
      <c r="K234" s="3245">
        <v>1</v>
      </c>
      <c r="L234" s="3245"/>
      <c r="M234" s="3192"/>
      <c r="N234" s="3192"/>
      <c r="O234" s="3222"/>
      <c r="P234" s="3238"/>
      <c r="Q234" s="3268"/>
      <c r="R234" s="3235">
        <v>18</v>
      </c>
    </row>
    <row r="235" spans="1:18">
      <c r="A235" s="3235">
        <v>19</v>
      </c>
      <c r="B235" s="3192" t="s">
        <v>5732</v>
      </c>
      <c r="C235" s="3222"/>
      <c r="D235" s="3192" t="s">
        <v>5617</v>
      </c>
      <c r="E235" s="3222"/>
      <c r="F235" s="3298">
        <v>115</v>
      </c>
      <c r="G235" s="3299">
        <v>13.8</v>
      </c>
      <c r="H235" s="3289"/>
      <c r="I235" s="3192"/>
      <c r="J235" s="3323">
        <v>20</v>
      </c>
      <c r="K235" s="3245">
        <v>1</v>
      </c>
      <c r="L235" s="3245"/>
      <c r="M235" s="3192"/>
      <c r="N235" s="3192"/>
      <c r="O235" s="3222"/>
      <c r="P235" s="3238"/>
      <c r="Q235" s="3268"/>
      <c r="R235" s="3235">
        <v>19</v>
      </c>
    </row>
    <row r="236" spans="1:18">
      <c r="A236" s="3235">
        <v>20</v>
      </c>
      <c r="B236" s="3192" t="s">
        <v>5732</v>
      </c>
      <c r="C236" s="3222"/>
      <c r="D236" s="3192" t="s">
        <v>5617</v>
      </c>
      <c r="E236" s="3222"/>
      <c r="F236" s="3298">
        <v>113</v>
      </c>
      <c r="G236" s="3299">
        <v>13.8</v>
      </c>
      <c r="H236" s="3289"/>
      <c r="I236" s="3192"/>
      <c r="J236" s="3323">
        <v>13</v>
      </c>
      <c r="K236" s="3245"/>
      <c r="L236" s="3245">
        <v>1</v>
      </c>
      <c r="M236" s="3192"/>
      <c r="N236" s="3192"/>
      <c r="O236" s="3222"/>
      <c r="P236" s="3238"/>
      <c r="Q236" s="3268"/>
      <c r="R236" s="3235">
        <v>20</v>
      </c>
    </row>
    <row r="237" spans="1:18">
      <c r="A237" s="3235">
        <v>21</v>
      </c>
      <c r="B237" s="3192" t="s">
        <v>5733</v>
      </c>
      <c r="C237" s="3222"/>
      <c r="D237" s="3192" t="s">
        <v>5615</v>
      </c>
      <c r="E237" s="3222"/>
      <c r="F237" s="3298">
        <v>115</v>
      </c>
      <c r="G237" s="3299">
        <v>34.5</v>
      </c>
      <c r="H237" s="3289"/>
      <c r="I237" s="3192"/>
      <c r="J237" s="3323">
        <v>15</v>
      </c>
      <c r="K237" s="3245">
        <v>1</v>
      </c>
      <c r="L237" s="3245"/>
      <c r="M237" s="3192"/>
      <c r="N237" s="3192"/>
      <c r="O237" s="3222"/>
      <c r="P237" s="3238"/>
      <c r="Q237" s="3268"/>
      <c r="R237" s="3235">
        <v>21</v>
      </c>
    </row>
    <row r="238" spans="1:18">
      <c r="A238" s="3235">
        <v>22</v>
      </c>
      <c r="B238" s="3192" t="s">
        <v>5733</v>
      </c>
      <c r="C238" s="3222"/>
      <c r="D238" s="3192" t="s">
        <v>5615</v>
      </c>
      <c r="E238" s="3222"/>
      <c r="F238" s="3298">
        <v>115</v>
      </c>
      <c r="G238" s="3299">
        <v>34.5</v>
      </c>
      <c r="H238" s="3289"/>
      <c r="I238" s="3192"/>
      <c r="J238" s="3323">
        <v>15</v>
      </c>
      <c r="K238" s="3245">
        <v>1</v>
      </c>
      <c r="L238" s="3245"/>
      <c r="M238" s="3192"/>
      <c r="N238" s="3192"/>
      <c r="O238" s="3222"/>
      <c r="P238" s="3238"/>
      <c r="Q238" s="3268"/>
      <c r="R238" s="3235">
        <v>22</v>
      </c>
    </row>
    <row r="239" spans="1:18">
      <c r="A239" s="3235">
        <v>23</v>
      </c>
      <c r="B239" s="3192" t="s">
        <v>5734</v>
      </c>
      <c r="C239" s="3222"/>
      <c r="D239" s="3192" t="s">
        <v>5617</v>
      </c>
      <c r="E239" s="3222"/>
      <c r="F239" s="3298">
        <v>34.5</v>
      </c>
      <c r="G239" s="3299">
        <v>4.16</v>
      </c>
      <c r="H239" s="3289"/>
      <c r="I239" s="3192"/>
      <c r="J239" s="3323">
        <v>1</v>
      </c>
      <c r="K239" s="3245">
        <v>6</v>
      </c>
      <c r="L239" s="3245"/>
      <c r="M239" s="3192"/>
      <c r="N239" s="3192"/>
      <c r="O239" s="3222"/>
      <c r="P239" s="3238"/>
      <c r="Q239" s="3268"/>
      <c r="R239" s="3235">
        <v>23</v>
      </c>
    </row>
    <row r="240" spans="1:18">
      <c r="A240" s="3235">
        <v>24</v>
      </c>
      <c r="B240" s="3192" t="s">
        <v>5735</v>
      </c>
      <c r="C240" s="3222"/>
      <c r="D240" s="3192" t="s">
        <v>5617</v>
      </c>
      <c r="E240" s="3222"/>
      <c r="F240" s="3298">
        <v>34.5</v>
      </c>
      <c r="G240" s="3299">
        <v>4.8</v>
      </c>
      <c r="H240" s="3289"/>
      <c r="I240" s="3192"/>
      <c r="J240" s="3323">
        <v>4</v>
      </c>
      <c r="K240" s="3245">
        <v>1</v>
      </c>
      <c r="L240" s="3245"/>
      <c r="M240" s="3192"/>
      <c r="N240" s="3192"/>
      <c r="O240" s="3222"/>
      <c r="P240" s="3238"/>
      <c r="Q240" s="3268"/>
      <c r="R240" s="3235">
        <v>24</v>
      </c>
    </row>
    <row r="241" spans="1:18">
      <c r="A241" s="3235">
        <v>25</v>
      </c>
      <c r="B241" s="3192" t="s">
        <v>5736</v>
      </c>
      <c r="C241" s="3222"/>
      <c r="D241" s="3192" t="s">
        <v>5617</v>
      </c>
      <c r="E241" s="3222"/>
      <c r="F241" s="3298">
        <v>23</v>
      </c>
      <c r="G241" s="3299">
        <v>4.8</v>
      </c>
      <c r="H241" s="3289"/>
      <c r="I241" s="3192"/>
      <c r="J241" s="3323">
        <v>6</v>
      </c>
      <c r="K241" s="3245">
        <v>3</v>
      </c>
      <c r="L241" s="3245"/>
      <c r="M241" s="3192"/>
      <c r="N241" s="3192"/>
      <c r="O241" s="3222"/>
      <c r="P241" s="3238"/>
      <c r="Q241" s="3268"/>
      <c r="R241" s="3235">
        <v>25</v>
      </c>
    </row>
    <row r="242" spans="1:18">
      <c r="A242" s="3235">
        <v>26</v>
      </c>
      <c r="B242" s="3192" t="s">
        <v>5737</v>
      </c>
      <c r="C242" s="3222"/>
      <c r="D242" s="3192" t="s">
        <v>5617</v>
      </c>
      <c r="E242" s="3222"/>
      <c r="F242" s="3298">
        <v>115</v>
      </c>
      <c r="G242" s="3299">
        <v>13.8</v>
      </c>
      <c r="H242" s="3289"/>
      <c r="I242" s="3192"/>
      <c r="J242" s="3323">
        <v>15</v>
      </c>
      <c r="K242" s="3245">
        <v>1</v>
      </c>
      <c r="L242" s="3245"/>
      <c r="M242" s="3192"/>
      <c r="N242" s="3192"/>
      <c r="O242" s="3222"/>
      <c r="P242" s="3238"/>
      <c r="Q242" s="3268"/>
      <c r="R242" s="3235">
        <v>26</v>
      </c>
    </row>
    <row r="243" spans="1:18">
      <c r="A243" s="3235">
        <v>27</v>
      </c>
      <c r="B243" s="3192" t="s">
        <v>5738</v>
      </c>
      <c r="C243" s="3222"/>
      <c r="D243" s="3192" t="s">
        <v>5615</v>
      </c>
      <c r="E243" s="3222"/>
      <c r="F243" s="3298">
        <v>115</v>
      </c>
      <c r="G243" s="3299">
        <v>13.8</v>
      </c>
      <c r="H243" s="3289"/>
      <c r="I243" s="3192"/>
      <c r="J243" s="3323">
        <v>12</v>
      </c>
      <c r="K243" s="3245">
        <v>1</v>
      </c>
      <c r="L243" s="3245"/>
      <c r="M243" s="3192"/>
      <c r="N243" s="3192"/>
      <c r="O243" s="3222"/>
      <c r="P243" s="3238"/>
      <c r="Q243" s="3268"/>
      <c r="R243" s="3235">
        <v>27</v>
      </c>
    </row>
    <row r="244" spans="1:18">
      <c r="A244" s="3235">
        <v>28</v>
      </c>
      <c r="B244" s="3192" t="s">
        <v>5738</v>
      </c>
      <c r="C244" s="3222"/>
      <c r="D244" s="3192" t="s">
        <v>5615</v>
      </c>
      <c r="E244" s="3222"/>
      <c r="F244" s="3298">
        <v>115</v>
      </c>
      <c r="G244" s="3299">
        <v>46</v>
      </c>
      <c r="H244" s="3289"/>
      <c r="I244" s="3192"/>
      <c r="J244" s="3323">
        <v>20</v>
      </c>
      <c r="K244" s="3245">
        <v>1</v>
      </c>
      <c r="L244" s="3245"/>
      <c r="M244" s="3192"/>
      <c r="N244" s="3192"/>
      <c r="O244" s="3222"/>
      <c r="P244" s="3238"/>
      <c r="Q244" s="3268"/>
      <c r="R244" s="3235">
        <v>28</v>
      </c>
    </row>
    <row r="245" spans="1:18">
      <c r="A245" s="3235">
        <v>29</v>
      </c>
      <c r="B245" s="3192" t="s">
        <v>5739</v>
      </c>
      <c r="C245" s="3222"/>
      <c r="D245" s="3192" t="s">
        <v>5617</v>
      </c>
      <c r="E245" s="3222"/>
      <c r="F245" s="3298">
        <v>115</v>
      </c>
      <c r="G245" s="3299">
        <v>13.8</v>
      </c>
      <c r="H245" s="3289"/>
      <c r="I245" s="3192"/>
      <c r="J245" s="3323">
        <v>7</v>
      </c>
      <c r="K245" s="3245">
        <v>1</v>
      </c>
      <c r="L245" s="3245"/>
      <c r="M245" s="3192"/>
      <c r="N245" s="3192"/>
      <c r="O245" s="3222"/>
      <c r="P245" s="3238"/>
      <c r="Q245" s="3268"/>
      <c r="R245" s="3235">
        <v>29</v>
      </c>
    </row>
    <row r="246" spans="1:18">
      <c r="A246" s="3235">
        <v>30</v>
      </c>
      <c r="B246" s="3192" t="s">
        <v>5740</v>
      </c>
      <c r="C246" s="3222"/>
      <c r="D246" s="3192" t="s">
        <v>5617</v>
      </c>
      <c r="E246" s="3222"/>
      <c r="F246" s="3298">
        <v>115</v>
      </c>
      <c r="G246" s="3299">
        <v>13.8</v>
      </c>
      <c r="H246" s="3289"/>
      <c r="I246" s="3192"/>
      <c r="J246" s="3323">
        <v>12</v>
      </c>
      <c r="K246" s="3245">
        <v>1</v>
      </c>
      <c r="L246" s="3245"/>
      <c r="M246" s="3192"/>
      <c r="N246" s="3192"/>
      <c r="O246" s="3222"/>
      <c r="P246" s="3238"/>
      <c r="Q246" s="3268"/>
      <c r="R246" s="3235">
        <v>30</v>
      </c>
    </row>
    <row r="247" spans="1:18">
      <c r="A247" s="3235">
        <v>31</v>
      </c>
      <c r="B247" s="3192" t="s">
        <v>5741</v>
      </c>
      <c r="C247" s="3222"/>
      <c r="D247" s="3192" t="s">
        <v>5617</v>
      </c>
      <c r="E247" s="3222"/>
      <c r="F247" s="3298">
        <v>69</v>
      </c>
      <c r="G247" s="3299">
        <v>13.8</v>
      </c>
      <c r="H247" s="3289"/>
      <c r="I247" s="3192"/>
      <c r="J247" s="3323">
        <v>7</v>
      </c>
      <c r="K247" s="3245">
        <v>1</v>
      </c>
      <c r="L247" s="3245"/>
      <c r="M247" s="3192"/>
      <c r="N247" s="3192"/>
      <c r="O247" s="3222"/>
      <c r="P247" s="3238"/>
      <c r="Q247" s="3268"/>
      <c r="R247" s="3235">
        <v>31</v>
      </c>
    </row>
    <row r="248" spans="1:18">
      <c r="A248" s="3235">
        <v>32</v>
      </c>
      <c r="B248" s="3192" t="s">
        <v>5742</v>
      </c>
      <c r="C248" s="3222"/>
      <c r="D248" s="3192" t="s">
        <v>5617</v>
      </c>
      <c r="E248" s="3222"/>
      <c r="F248" s="3298">
        <v>34.4</v>
      </c>
      <c r="G248" s="3299">
        <v>13.8</v>
      </c>
      <c r="H248" s="3289"/>
      <c r="I248" s="3192"/>
      <c r="J248" s="3323">
        <v>10</v>
      </c>
      <c r="K248" s="3245">
        <v>1</v>
      </c>
      <c r="L248" s="3245"/>
      <c r="M248" s="3192"/>
      <c r="N248" s="3192"/>
      <c r="O248" s="3222"/>
      <c r="P248" s="3238"/>
      <c r="Q248" s="3268"/>
      <c r="R248" s="3235">
        <v>32</v>
      </c>
    </row>
    <row r="249" spans="1:18">
      <c r="A249" s="3235">
        <v>33</v>
      </c>
      <c r="B249" s="3192" t="s">
        <v>5742</v>
      </c>
      <c r="C249" s="3222"/>
      <c r="D249" s="3192" t="s">
        <v>5617</v>
      </c>
      <c r="E249" s="3222"/>
      <c r="F249" s="3298">
        <v>34.5</v>
      </c>
      <c r="G249" s="3299">
        <v>4.16</v>
      </c>
      <c r="H249" s="3289"/>
      <c r="I249" s="3192"/>
      <c r="J249" s="3323">
        <v>5</v>
      </c>
      <c r="K249" s="3245">
        <v>1</v>
      </c>
      <c r="L249" s="3245"/>
      <c r="M249" s="3192"/>
      <c r="N249" s="3192"/>
      <c r="O249" s="3222"/>
      <c r="P249" s="3238"/>
      <c r="Q249" s="3268"/>
      <c r="R249" s="3235">
        <v>33</v>
      </c>
    </row>
    <row r="250" spans="1:18">
      <c r="A250" s="3235">
        <v>34</v>
      </c>
      <c r="B250" s="3192" t="s">
        <v>5743</v>
      </c>
      <c r="C250" s="3222"/>
      <c r="D250" s="3192" t="s">
        <v>5617</v>
      </c>
      <c r="E250" s="3222"/>
      <c r="F250" s="3298">
        <v>34.5</v>
      </c>
      <c r="G250" s="3299">
        <v>4.8</v>
      </c>
      <c r="H250" s="3289"/>
      <c r="I250" s="3192"/>
      <c r="J250" s="3323">
        <v>1</v>
      </c>
      <c r="K250" s="3245">
        <v>1</v>
      </c>
      <c r="L250" s="3245"/>
      <c r="M250" s="3192"/>
      <c r="N250" s="3192"/>
      <c r="O250" s="3222"/>
      <c r="P250" s="3238"/>
      <c r="Q250" s="3268"/>
      <c r="R250" s="3235">
        <v>34</v>
      </c>
    </row>
    <row r="251" spans="1:18">
      <c r="A251" s="3235">
        <v>35</v>
      </c>
      <c r="B251" s="3192" t="s">
        <v>5743</v>
      </c>
      <c r="C251" s="3222"/>
      <c r="D251" s="3192" t="s">
        <v>5617</v>
      </c>
      <c r="E251" s="3222"/>
      <c r="F251" s="3298">
        <v>34.5</v>
      </c>
      <c r="G251" s="3299">
        <v>4.8</v>
      </c>
      <c r="H251" s="3289"/>
      <c r="I251" s="3192"/>
      <c r="J251" s="3323">
        <v>1</v>
      </c>
      <c r="K251" s="3245">
        <v>1</v>
      </c>
      <c r="L251" s="3245"/>
      <c r="M251" s="3192"/>
      <c r="N251" s="3192"/>
      <c r="O251" s="3222"/>
      <c r="P251" s="3238"/>
      <c r="Q251" s="3268"/>
      <c r="R251" s="3235">
        <v>35</v>
      </c>
    </row>
    <row r="252" spans="1:18">
      <c r="A252" s="3235">
        <v>36</v>
      </c>
      <c r="B252" s="3192" t="s">
        <v>5744</v>
      </c>
      <c r="C252" s="3222"/>
      <c r="D252" s="3192" t="s">
        <v>5617</v>
      </c>
      <c r="E252" s="3222"/>
      <c r="F252" s="3298">
        <v>34.4</v>
      </c>
      <c r="G252" s="3299">
        <v>4.8</v>
      </c>
      <c r="H252" s="3289"/>
      <c r="I252" s="3192"/>
      <c r="J252" s="3323">
        <v>5</v>
      </c>
      <c r="K252" s="3245">
        <v>1</v>
      </c>
      <c r="L252" s="3245"/>
      <c r="M252" s="3192"/>
      <c r="N252" s="3192"/>
      <c r="O252" s="3222"/>
      <c r="P252" s="3238"/>
      <c r="Q252" s="3268"/>
      <c r="R252" s="3235">
        <v>36</v>
      </c>
    </row>
    <row r="253" spans="1:18">
      <c r="A253" s="3235">
        <v>37</v>
      </c>
      <c r="B253" s="3192" t="s">
        <v>5744</v>
      </c>
      <c r="C253" s="3222"/>
      <c r="D253" s="3192" t="s">
        <v>5617</v>
      </c>
      <c r="E253" s="3222"/>
      <c r="F253" s="3298">
        <v>34.5</v>
      </c>
      <c r="G253" s="3299">
        <v>4.8</v>
      </c>
      <c r="H253" s="3289"/>
      <c r="I253" s="3192"/>
      <c r="J253" s="3323">
        <v>8</v>
      </c>
      <c r="K253" s="3245">
        <v>1</v>
      </c>
      <c r="L253" s="3245"/>
      <c r="M253" s="3192"/>
      <c r="N253" s="3192"/>
      <c r="O253" s="3222"/>
      <c r="P253" s="3238"/>
      <c r="Q253" s="3268"/>
      <c r="R253" s="3235">
        <v>37</v>
      </c>
    </row>
    <row r="254" spans="1:18">
      <c r="A254" s="3235">
        <v>38</v>
      </c>
      <c r="B254" s="3192" t="s">
        <v>5745</v>
      </c>
      <c r="C254" s="3222"/>
      <c r="D254" s="3192" t="s">
        <v>5617</v>
      </c>
      <c r="E254" s="3222"/>
      <c r="F254" s="3298">
        <v>113</v>
      </c>
      <c r="G254" s="3299">
        <v>13.8</v>
      </c>
      <c r="H254" s="3289"/>
      <c r="I254" s="3192"/>
      <c r="J254" s="3323">
        <v>8</v>
      </c>
      <c r="K254" s="3245">
        <v>1</v>
      </c>
      <c r="L254" s="3245"/>
      <c r="M254" s="3192"/>
      <c r="N254" s="3192"/>
      <c r="O254" s="3222"/>
      <c r="P254" s="3238"/>
      <c r="Q254" s="3268"/>
      <c r="R254" s="3235">
        <v>38</v>
      </c>
    </row>
    <row r="255" spans="1:18">
      <c r="A255" s="3235">
        <v>39</v>
      </c>
      <c r="B255" s="3192" t="s">
        <v>5746</v>
      </c>
      <c r="C255" s="3222"/>
      <c r="D255" s="3192" t="s">
        <v>5617</v>
      </c>
      <c r="E255" s="3222"/>
      <c r="F255" s="3298">
        <v>34.5</v>
      </c>
      <c r="G255" s="3299">
        <v>13.8</v>
      </c>
      <c r="H255" s="3289"/>
      <c r="I255" s="3192"/>
      <c r="J255" s="3323">
        <v>10</v>
      </c>
      <c r="K255" s="3245">
        <v>1</v>
      </c>
      <c r="L255" s="3245"/>
      <c r="M255" s="3192"/>
      <c r="N255" s="3192"/>
      <c r="O255" s="3222"/>
      <c r="P255" s="3238"/>
      <c r="Q255" s="3268"/>
      <c r="R255" s="3235">
        <v>39</v>
      </c>
    </row>
    <row r="256" spans="1:18">
      <c r="A256" s="3235">
        <v>40</v>
      </c>
      <c r="B256" s="3192" t="s">
        <v>5747</v>
      </c>
      <c r="C256" s="3222"/>
      <c r="D256" s="3192" t="s">
        <v>5615</v>
      </c>
      <c r="E256" s="3222"/>
      <c r="F256" s="3298">
        <v>345</v>
      </c>
      <c r="G256" s="3299">
        <v>120</v>
      </c>
      <c r="H256" s="3289"/>
      <c r="I256" s="3192"/>
      <c r="J256" s="3323">
        <v>400</v>
      </c>
      <c r="K256" s="3245">
        <v>1</v>
      </c>
      <c r="L256" s="3245"/>
      <c r="M256" s="3192"/>
      <c r="N256" s="3192"/>
      <c r="O256" s="3222"/>
      <c r="P256" s="3238"/>
      <c r="Q256" s="3268"/>
      <c r="R256" s="3235">
        <v>40</v>
      </c>
    </row>
    <row r="257" spans="1:18">
      <c r="A257" s="3235">
        <v>41</v>
      </c>
      <c r="B257" s="3192" t="s">
        <v>5747</v>
      </c>
      <c r="C257" s="3222"/>
      <c r="D257" s="3192" t="s">
        <v>5615</v>
      </c>
      <c r="E257" s="3222"/>
      <c r="F257" s="3298">
        <v>345</v>
      </c>
      <c r="G257" s="3299">
        <v>120</v>
      </c>
      <c r="H257" s="3289"/>
      <c r="I257" s="3192"/>
      <c r="J257" s="3323">
        <v>114</v>
      </c>
      <c r="K257" s="3245">
        <v>1</v>
      </c>
      <c r="L257" s="3245"/>
      <c r="M257" s="3192"/>
      <c r="N257" s="3192"/>
      <c r="O257" s="3222"/>
      <c r="P257" s="3238"/>
      <c r="Q257" s="3268"/>
      <c r="R257" s="3235">
        <v>41</v>
      </c>
    </row>
    <row r="258" spans="1:18">
      <c r="A258" s="3235">
        <v>42</v>
      </c>
      <c r="B258" s="3192" t="s">
        <v>5748</v>
      </c>
      <c r="C258" s="3222"/>
      <c r="D258" s="3192" t="s">
        <v>5617</v>
      </c>
      <c r="E258" s="3222"/>
      <c r="F258" s="3298">
        <v>23</v>
      </c>
      <c r="G258" s="3299">
        <v>4.8</v>
      </c>
      <c r="H258" s="3289"/>
      <c r="I258" s="3192"/>
      <c r="J258" s="3323">
        <v>3</v>
      </c>
      <c r="K258" s="3245">
        <v>3</v>
      </c>
      <c r="L258" s="3245"/>
      <c r="M258" s="3192"/>
      <c r="N258" s="3192"/>
      <c r="O258" s="3222"/>
      <c r="P258" s="3238"/>
      <c r="Q258" s="3268"/>
      <c r="R258" s="3235">
        <v>42</v>
      </c>
    </row>
    <row r="259" spans="1:18">
      <c r="A259" s="3235">
        <v>43</v>
      </c>
      <c r="B259" s="3192" t="s">
        <v>5749</v>
      </c>
      <c r="C259" s="3222"/>
      <c r="D259" s="3192" t="s">
        <v>5617</v>
      </c>
      <c r="E259" s="3222"/>
      <c r="F259" s="3298">
        <v>34.5</v>
      </c>
      <c r="G259" s="3299">
        <v>4.16</v>
      </c>
      <c r="H259" s="3289"/>
      <c r="I259" s="3192"/>
      <c r="J259" s="3323">
        <v>5</v>
      </c>
      <c r="K259" s="3245">
        <v>1</v>
      </c>
      <c r="L259" s="3245"/>
      <c r="M259" s="3192"/>
      <c r="N259" s="3192"/>
      <c r="O259" s="3222"/>
      <c r="P259" s="3238"/>
      <c r="Q259" s="3268"/>
      <c r="R259" s="3235">
        <v>43</v>
      </c>
    </row>
    <row r="260" spans="1:18">
      <c r="A260" s="3235">
        <v>44</v>
      </c>
      <c r="B260" s="3192" t="s">
        <v>5750</v>
      </c>
      <c r="C260" s="3222"/>
      <c r="D260" s="3192" t="s">
        <v>5617</v>
      </c>
      <c r="E260" s="3222"/>
      <c r="F260" s="3298">
        <v>115</v>
      </c>
      <c r="G260" s="3299">
        <v>13.8</v>
      </c>
      <c r="H260" s="3289"/>
      <c r="I260" s="3192"/>
      <c r="J260" s="3323">
        <v>15</v>
      </c>
      <c r="K260" s="3245">
        <v>1</v>
      </c>
      <c r="L260" s="3245"/>
      <c r="M260" s="3192"/>
      <c r="N260" s="3192"/>
      <c r="O260" s="3222"/>
      <c r="P260" s="3238"/>
      <c r="Q260" s="3268"/>
      <c r="R260" s="3235">
        <v>44</v>
      </c>
    </row>
    <row r="261" spans="1:18">
      <c r="A261" s="3235">
        <v>45</v>
      </c>
      <c r="B261" s="3192" t="s">
        <v>5750</v>
      </c>
      <c r="C261" s="3222"/>
      <c r="D261" s="3192" t="s">
        <v>5617</v>
      </c>
      <c r="E261" s="3222"/>
      <c r="F261" s="3298">
        <v>115</v>
      </c>
      <c r="G261" s="3299">
        <v>13.8</v>
      </c>
      <c r="H261" s="3289"/>
      <c r="I261" s="3192"/>
      <c r="J261" s="3323">
        <v>15</v>
      </c>
      <c r="K261" s="3245">
        <v>1</v>
      </c>
      <c r="L261" s="3245"/>
      <c r="M261" s="3192"/>
      <c r="N261" s="3192"/>
      <c r="O261" s="3222"/>
      <c r="P261" s="3238"/>
      <c r="Q261" s="3268"/>
      <c r="R261" s="3235">
        <v>45</v>
      </c>
    </row>
    <row r="262" spans="1:18">
      <c r="A262" s="3235">
        <v>46</v>
      </c>
      <c r="B262" s="3192" t="s">
        <v>5751</v>
      </c>
      <c r="C262" s="3222"/>
      <c r="D262" s="3192" t="s">
        <v>5617</v>
      </c>
      <c r="E262" s="3222"/>
      <c r="F262" s="3298">
        <v>115</v>
      </c>
      <c r="G262" s="3299">
        <v>13.8</v>
      </c>
      <c r="H262" s="3289"/>
      <c r="I262" s="3192"/>
      <c r="J262" s="3323">
        <v>20</v>
      </c>
      <c r="K262" s="3245">
        <v>1</v>
      </c>
      <c r="L262" s="3245"/>
      <c r="M262" s="3192"/>
      <c r="N262" s="3192"/>
      <c r="O262" s="3222"/>
      <c r="P262" s="3238"/>
      <c r="Q262" s="3268"/>
      <c r="R262" s="3235">
        <v>46</v>
      </c>
    </row>
    <row r="263" spans="1:18">
      <c r="A263" s="3235">
        <v>47</v>
      </c>
      <c r="B263" s="3192" t="s">
        <v>5752</v>
      </c>
      <c r="C263" s="3222"/>
      <c r="D263" s="3192" t="s">
        <v>5615</v>
      </c>
      <c r="E263" s="3222"/>
      <c r="F263" s="3298">
        <v>115</v>
      </c>
      <c r="G263" s="3299">
        <v>34.5</v>
      </c>
      <c r="H263" s="3289"/>
      <c r="I263" s="3192"/>
      <c r="J263" s="3323">
        <v>25</v>
      </c>
      <c r="K263" s="3245">
        <v>1</v>
      </c>
      <c r="L263" s="3245"/>
      <c r="M263" s="3192"/>
      <c r="N263" s="3192"/>
      <c r="O263" s="3222"/>
      <c r="P263" s="3238"/>
      <c r="Q263" s="3268"/>
      <c r="R263" s="3235">
        <v>47</v>
      </c>
    </row>
    <row r="264" spans="1:18">
      <c r="A264" s="3235">
        <v>48</v>
      </c>
      <c r="B264" s="3192" t="s">
        <v>5752</v>
      </c>
      <c r="C264" s="3222"/>
      <c r="D264" s="3192" t="s">
        <v>5615</v>
      </c>
      <c r="E264" s="3222"/>
      <c r="F264" s="3298">
        <v>115</v>
      </c>
      <c r="G264" s="3299">
        <v>34.5</v>
      </c>
      <c r="H264" s="3289"/>
      <c r="I264" s="3192"/>
      <c r="J264" s="3323">
        <v>25</v>
      </c>
      <c r="K264" s="3245">
        <v>1</v>
      </c>
      <c r="L264" s="3245"/>
      <c r="M264" s="3192"/>
      <c r="N264" s="3192"/>
      <c r="O264" s="3222"/>
      <c r="P264" s="3238"/>
      <c r="Q264" s="3268"/>
      <c r="R264" s="3235">
        <v>48</v>
      </c>
    </row>
    <row r="265" spans="1:18">
      <c r="A265" s="3235">
        <v>49</v>
      </c>
      <c r="B265" s="3192" t="s">
        <v>5752</v>
      </c>
      <c r="C265" s="3222"/>
      <c r="D265" s="3192" t="s">
        <v>5615</v>
      </c>
      <c r="E265" s="3222"/>
      <c r="F265" s="3298">
        <v>230</v>
      </c>
      <c r="G265" s="3299">
        <v>120</v>
      </c>
      <c r="H265" s="3289"/>
      <c r="I265" s="3192"/>
      <c r="J265" s="3323">
        <v>150</v>
      </c>
      <c r="K265" s="3245">
        <v>2</v>
      </c>
      <c r="L265" s="3245"/>
      <c r="M265" s="3192"/>
      <c r="N265" s="3192"/>
      <c r="O265" s="3222"/>
      <c r="P265" s="3238"/>
      <c r="Q265" s="3268"/>
      <c r="R265" s="3235">
        <v>49</v>
      </c>
    </row>
    <row r="266" spans="1:18">
      <c r="A266" s="3235">
        <v>50</v>
      </c>
      <c r="B266" s="3192" t="s">
        <v>5753</v>
      </c>
      <c r="C266" s="3222"/>
      <c r="D266" s="3192" t="s">
        <v>5615</v>
      </c>
      <c r="E266" s="3222"/>
      <c r="F266" s="3298">
        <v>115</v>
      </c>
      <c r="G266" s="3299">
        <v>13.8</v>
      </c>
      <c r="H266" s="3289"/>
      <c r="I266" s="3192"/>
      <c r="J266" s="3323">
        <v>6</v>
      </c>
      <c r="K266" s="3245">
        <v>1</v>
      </c>
      <c r="L266" s="3245"/>
      <c r="M266" s="3192"/>
      <c r="N266" s="3192"/>
      <c r="O266" s="3222"/>
      <c r="P266" s="3238"/>
      <c r="Q266" s="3268"/>
      <c r="R266" s="3235">
        <v>50</v>
      </c>
    </row>
    <row r="267" spans="1:18">
      <c r="A267" s="3235">
        <v>51</v>
      </c>
      <c r="B267" s="3192" t="s">
        <v>5754</v>
      </c>
      <c r="C267" s="3222"/>
      <c r="D267" s="3192" t="s">
        <v>5617</v>
      </c>
      <c r="E267" s="3222"/>
      <c r="F267" s="3298">
        <v>46</v>
      </c>
      <c r="G267" s="3299">
        <v>4.8</v>
      </c>
      <c r="H267" s="3289"/>
      <c r="I267" s="3192"/>
      <c r="J267" s="3323">
        <v>1</v>
      </c>
      <c r="K267" s="3245">
        <v>1</v>
      </c>
      <c r="L267" s="3245"/>
      <c r="M267" s="3192"/>
      <c r="N267" s="3192"/>
      <c r="O267" s="3222"/>
      <c r="P267" s="3238"/>
      <c r="Q267" s="3268"/>
      <c r="R267" s="3235">
        <v>51</v>
      </c>
    </row>
    <row r="268" spans="1:18">
      <c r="A268" s="3235">
        <v>52</v>
      </c>
      <c r="B268" s="3192" t="s">
        <v>5754</v>
      </c>
      <c r="C268" s="3222"/>
      <c r="D268" s="3192" t="s">
        <v>5617</v>
      </c>
      <c r="E268" s="3222"/>
      <c r="F268" s="3298">
        <v>46</v>
      </c>
      <c r="G268" s="3299">
        <v>4.8</v>
      </c>
      <c r="H268" s="3289"/>
      <c r="I268" s="3192"/>
      <c r="J268" s="3323">
        <v>1</v>
      </c>
      <c r="K268" s="3245">
        <v>1</v>
      </c>
      <c r="L268" s="3245"/>
      <c r="M268" s="3192"/>
      <c r="N268" s="3192"/>
      <c r="O268" s="3222"/>
      <c r="P268" s="3238"/>
      <c r="Q268" s="3268"/>
      <c r="R268" s="3235">
        <v>52</v>
      </c>
    </row>
    <row r="269" spans="1:18">
      <c r="A269" s="3235">
        <v>53</v>
      </c>
      <c r="B269" s="3192" t="s">
        <v>5754</v>
      </c>
      <c r="C269" s="3222"/>
      <c r="D269" s="3192" t="s">
        <v>5617</v>
      </c>
      <c r="E269" s="3222"/>
      <c r="F269" s="3298">
        <v>46</v>
      </c>
      <c r="G269" s="3299">
        <v>4.8</v>
      </c>
      <c r="H269" s="3289"/>
      <c r="I269" s="3192"/>
      <c r="J269" s="3323">
        <v>1</v>
      </c>
      <c r="K269" s="3245">
        <v>1</v>
      </c>
      <c r="L269" s="3245"/>
      <c r="M269" s="3192"/>
      <c r="N269" s="3192"/>
      <c r="O269" s="3222"/>
      <c r="P269" s="3238"/>
      <c r="Q269" s="3268"/>
      <c r="R269" s="3235">
        <v>53</v>
      </c>
    </row>
    <row r="270" spans="1:18">
      <c r="A270" s="3235">
        <v>54</v>
      </c>
      <c r="B270" s="3192" t="s">
        <v>5755</v>
      </c>
      <c r="C270" s="3222"/>
      <c r="D270" s="3192" t="s">
        <v>5617</v>
      </c>
      <c r="E270" s="3222"/>
      <c r="F270" s="3298">
        <v>34.5</v>
      </c>
      <c r="G270" s="3299">
        <v>4.8</v>
      </c>
      <c r="H270" s="3289"/>
      <c r="I270" s="3192"/>
      <c r="J270" s="3323">
        <v>3</v>
      </c>
      <c r="K270" s="3245">
        <v>1</v>
      </c>
      <c r="L270" s="3245"/>
      <c r="M270" s="3192"/>
      <c r="N270" s="3192"/>
      <c r="O270" s="3222"/>
      <c r="P270" s="3238"/>
      <c r="Q270" s="3268"/>
      <c r="R270" s="3235">
        <v>54</v>
      </c>
    </row>
    <row r="271" spans="1:18">
      <c r="A271" s="3235">
        <v>55</v>
      </c>
      <c r="B271" s="3192" t="s">
        <v>5756</v>
      </c>
      <c r="C271" s="3222"/>
      <c r="D271" s="3192" t="s">
        <v>5615</v>
      </c>
      <c r="E271" s="3222"/>
      <c r="F271" s="3298">
        <v>115</v>
      </c>
      <c r="G271" s="3299">
        <v>13.8</v>
      </c>
      <c r="H271" s="3289"/>
      <c r="I271" s="3192"/>
      <c r="J271" s="3323">
        <v>20</v>
      </c>
      <c r="K271" s="3245">
        <v>1</v>
      </c>
      <c r="L271" s="3245"/>
      <c r="M271" s="3192"/>
      <c r="N271" s="3192"/>
      <c r="O271" s="3222"/>
      <c r="P271" s="3238"/>
      <c r="Q271" s="3268"/>
      <c r="R271" s="3235">
        <v>55</v>
      </c>
    </row>
    <row r="272" spans="1:18">
      <c r="A272" s="3235">
        <v>56</v>
      </c>
      <c r="B272" s="3192" t="s">
        <v>5756</v>
      </c>
      <c r="C272" s="3222"/>
      <c r="D272" s="3192" t="s">
        <v>5615</v>
      </c>
      <c r="E272" s="3222"/>
      <c r="F272" s="3298">
        <v>115</v>
      </c>
      <c r="G272" s="3299">
        <v>13.8</v>
      </c>
      <c r="H272" s="3289"/>
      <c r="I272" s="3192"/>
      <c r="J272" s="3323">
        <v>20</v>
      </c>
      <c r="K272" s="3245">
        <v>1</v>
      </c>
      <c r="L272" s="3245"/>
      <c r="M272" s="3192"/>
      <c r="N272" s="3192"/>
      <c r="O272" s="3222"/>
      <c r="P272" s="3238"/>
      <c r="Q272" s="3268"/>
      <c r="R272" s="3235">
        <v>56</v>
      </c>
    </row>
    <row r="273" spans="1:18" ht="15.75" thickBot="1">
      <c r="A273" s="3235">
        <v>57</v>
      </c>
      <c r="B273" s="3192" t="s">
        <v>5757</v>
      </c>
      <c r="C273" s="3222"/>
      <c r="D273" s="3192" t="s">
        <v>5617</v>
      </c>
      <c r="E273" s="3222"/>
      <c r="F273" s="3298">
        <v>113</v>
      </c>
      <c r="G273" s="3299">
        <v>13.8</v>
      </c>
      <c r="H273" s="3289"/>
      <c r="I273" s="3192"/>
      <c r="J273" s="3323">
        <v>8</v>
      </c>
      <c r="K273" s="3245">
        <v>1</v>
      </c>
      <c r="L273" s="3245"/>
      <c r="M273" s="3192"/>
      <c r="N273" s="3192"/>
      <c r="O273" s="3222"/>
      <c r="P273" s="3238"/>
      <c r="Q273" s="3268"/>
      <c r="R273" s="3235">
        <v>57</v>
      </c>
    </row>
    <row r="274" spans="1:18" ht="15.75" thickBot="1">
      <c r="A274" s="3203">
        <v>58</v>
      </c>
      <c r="B274" s="3201"/>
      <c r="C274" s="3204" t="s">
        <v>6724</v>
      </c>
      <c r="D274" s="3201"/>
      <c r="E274" s="3204"/>
      <c r="F274" s="3301"/>
      <c r="G274" s="3302"/>
      <c r="H274" s="3293"/>
      <c r="I274" s="3192"/>
      <c r="J274" s="3252"/>
      <c r="K274" s="3276">
        <f>SUM(K217:K273)</f>
        <v>66</v>
      </c>
      <c r="L274" s="3276">
        <f>SUM(L217:L273)</f>
        <v>1</v>
      </c>
      <c r="M274" s="3201"/>
      <c r="N274" s="3201"/>
      <c r="O274" s="3204"/>
      <c r="P274" s="3276">
        <f t="shared" ref="P274" si="4">SUM(P217:P273)</f>
        <v>0</v>
      </c>
      <c r="Q274" s="3276">
        <f t="shared" ref="Q274" si="5">SUM(Q217:Q273)</f>
        <v>0</v>
      </c>
      <c r="R274" s="3203">
        <v>58</v>
      </c>
    </row>
    <row r="276" spans="1:18">
      <c r="A276" s="3212" t="s">
        <v>5760</v>
      </c>
      <c r="B276" s="3223"/>
      <c r="C276" s="3223"/>
      <c r="D276" s="3223"/>
      <c r="E276" s="3223"/>
      <c r="F276" s="3223"/>
      <c r="G276" s="3223"/>
      <c r="H276" s="3223"/>
      <c r="I276" s="3192"/>
      <c r="J276" s="3212" t="s">
        <v>5761</v>
      </c>
      <c r="K276" s="3223"/>
      <c r="L276" s="3223"/>
      <c r="M276" s="3223"/>
      <c r="N276" s="3223"/>
      <c r="O276" s="3223"/>
      <c r="P276" s="3223"/>
      <c r="Q276" s="3223"/>
      <c r="R276" s="3223"/>
    </row>
    <row r="278" spans="1:18" ht="15.75" thickBot="1">
      <c r="A278" s="3113" t="s">
        <v>4700</v>
      </c>
      <c r="B278" s="3201"/>
      <c r="C278" s="3201"/>
      <c r="D278" s="3201"/>
      <c r="E278" s="3201"/>
      <c r="F278" s="3584" t="str">
        <f>'Data Sheet'!$C$40</f>
        <v>April 12, 2018</v>
      </c>
      <c r="G278" s="3584" t="str">
        <f>'Data Sheet'!$C$38</f>
        <v>December 31, 2017</v>
      </c>
      <c r="H278" s="3208"/>
      <c r="I278" s="3192"/>
      <c r="J278" s="3113" t="s">
        <v>4700</v>
      </c>
      <c r="K278" s="3201"/>
      <c r="L278" s="3201"/>
      <c r="M278" s="3201"/>
      <c r="N278" s="3201"/>
      <c r="O278" s="3201"/>
      <c r="P278" s="3584" t="str">
        <f>'Data Sheet'!$C$40</f>
        <v>April 12, 2018</v>
      </c>
      <c r="Q278" s="3584" t="str">
        <f>'Data Sheet'!$C$38</f>
        <v>December 31, 2017</v>
      </c>
      <c r="R278" s="3208"/>
    </row>
    <row r="279" spans="1:18" ht="16.5" thickBot="1">
      <c r="A279" s="3264" t="s">
        <v>3398</v>
      </c>
      <c r="B279" s="3207"/>
      <c r="C279" s="3207"/>
      <c r="D279" s="3208"/>
      <c r="E279" s="3208"/>
      <c r="F279" s="3209"/>
      <c r="G279" s="3209"/>
      <c r="H279" s="3205"/>
      <c r="I279" s="3192"/>
      <c r="J279" s="3264" t="s">
        <v>3398</v>
      </c>
      <c r="K279" s="3207"/>
      <c r="L279" s="3207"/>
      <c r="M279" s="3208"/>
      <c r="N279" s="3208"/>
      <c r="O279" s="3208"/>
      <c r="P279" s="3209"/>
      <c r="Q279" s="3209"/>
      <c r="R279" s="3205"/>
    </row>
    <row r="280" spans="1:18">
      <c r="A280" s="3221"/>
      <c r="B280" s="3192"/>
      <c r="C280" s="3222"/>
      <c r="D280" s="3234"/>
      <c r="E280" s="3195"/>
      <c r="F280" s="3223"/>
      <c r="G280" s="3223"/>
      <c r="H280" s="3193"/>
      <c r="I280" s="3192"/>
      <c r="J280" s="3221"/>
      <c r="K280" s="3222"/>
      <c r="L280" s="3222"/>
      <c r="M280" s="3223" t="s">
        <v>3184</v>
      </c>
      <c r="N280" s="3223"/>
      <c r="O280" s="3223"/>
      <c r="P280" s="3223"/>
      <c r="Q280" s="3199"/>
      <c r="R280" s="3189"/>
    </row>
    <row r="281" spans="1:18" ht="15.75" thickBot="1">
      <c r="A281" s="3227"/>
      <c r="B281" s="3234"/>
      <c r="C281" s="3195"/>
      <c r="D281" s="3234"/>
      <c r="E281" s="3195"/>
      <c r="F281" s="3208" t="s">
        <v>3185</v>
      </c>
      <c r="G281" s="3208"/>
      <c r="H281" s="3205"/>
      <c r="I281" s="3192"/>
      <c r="J281" s="3227" t="s">
        <v>3186</v>
      </c>
      <c r="K281" s="3195" t="s">
        <v>3187</v>
      </c>
      <c r="L281" s="3195" t="s">
        <v>3187</v>
      </c>
      <c r="M281" s="3208" t="s">
        <v>3188</v>
      </c>
      <c r="N281" s="3208"/>
      <c r="O281" s="3208"/>
      <c r="P281" s="3208"/>
      <c r="Q281" s="3205"/>
      <c r="R281" s="3195"/>
    </row>
    <row r="282" spans="1:18">
      <c r="A282" s="3227"/>
      <c r="B282" s="3234"/>
      <c r="C282" s="3195"/>
      <c r="D282" s="3234"/>
      <c r="E282" s="3195"/>
      <c r="F282" s="3195"/>
      <c r="G282" s="3199"/>
      <c r="H282" s="3195"/>
      <c r="I282" s="3192"/>
      <c r="J282" s="3227" t="s">
        <v>3189</v>
      </c>
      <c r="K282" s="3195" t="s">
        <v>3190</v>
      </c>
      <c r="L282" s="3195" t="s">
        <v>3191</v>
      </c>
      <c r="M282" s="3234"/>
      <c r="N282" s="3234"/>
      <c r="O282" s="3195"/>
      <c r="P282" s="3195"/>
      <c r="Q282" s="3199"/>
      <c r="R282" s="3195"/>
    </row>
    <row r="283" spans="1:18">
      <c r="A283" s="3227" t="s">
        <v>1714</v>
      </c>
      <c r="B283" s="3223" t="s">
        <v>3192</v>
      </c>
      <c r="C283" s="3199"/>
      <c r="D283" s="3223" t="s">
        <v>3193</v>
      </c>
      <c r="E283" s="3199"/>
      <c r="F283" s="3195"/>
      <c r="G283" s="3199"/>
      <c r="H283" s="3195"/>
      <c r="I283" s="3192"/>
      <c r="J283" s="3227" t="s">
        <v>3194</v>
      </c>
      <c r="K283" s="3195" t="s">
        <v>3195</v>
      </c>
      <c r="L283" s="3195" t="s">
        <v>3190</v>
      </c>
      <c r="M283" s="3223"/>
      <c r="N283" s="3223"/>
      <c r="O283" s="3199"/>
      <c r="P283" s="3195" t="s">
        <v>1772</v>
      </c>
      <c r="Q283" s="3199" t="s">
        <v>3196</v>
      </c>
      <c r="R283" s="3195" t="s">
        <v>1714</v>
      </c>
    </row>
    <row r="284" spans="1:18">
      <c r="A284" s="3227" t="s">
        <v>1717</v>
      </c>
      <c r="B284" s="3192"/>
      <c r="C284" s="3222"/>
      <c r="D284" s="3234"/>
      <c r="E284" s="3195"/>
      <c r="F284" s="3195" t="s">
        <v>1825</v>
      </c>
      <c r="G284" s="3199" t="s">
        <v>3197</v>
      </c>
      <c r="H284" s="3195" t="s">
        <v>3198</v>
      </c>
      <c r="I284" s="3192"/>
      <c r="J284" s="3227" t="s">
        <v>3199</v>
      </c>
      <c r="K284" s="3195" t="s">
        <v>4</v>
      </c>
      <c r="L284" s="3195" t="s">
        <v>3195</v>
      </c>
      <c r="M284" s="3223" t="s">
        <v>3200</v>
      </c>
      <c r="N284" s="3223"/>
      <c r="O284" s="3199"/>
      <c r="P284" s="3195" t="s">
        <v>3201</v>
      </c>
      <c r="Q284" s="3199" t="s">
        <v>3202</v>
      </c>
      <c r="R284" s="3195" t="s">
        <v>1717</v>
      </c>
    </row>
    <row r="285" spans="1:18">
      <c r="A285" s="3235"/>
      <c r="B285" s="3192"/>
      <c r="C285" s="3195"/>
      <c r="D285" s="3192"/>
      <c r="E285" s="3195"/>
      <c r="F285" s="3195"/>
      <c r="G285" s="3199"/>
      <c r="H285" s="3222"/>
      <c r="I285" s="3192"/>
      <c r="J285" s="3235"/>
      <c r="K285" s="3222"/>
      <c r="L285" s="3195"/>
      <c r="M285" s="3192"/>
      <c r="N285" s="3192"/>
      <c r="O285" s="3195"/>
      <c r="P285" s="3195"/>
      <c r="Q285" s="3195"/>
      <c r="R285" s="3222"/>
    </row>
    <row r="286" spans="1:18" ht="15.75" thickBot="1">
      <c r="A286" s="3203"/>
      <c r="B286" s="3208" t="s">
        <v>3005</v>
      </c>
      <c r="C286" s="3205"/>
      <c r="D286" s="3208" t="s">
        <v>3006</v>
      </c>
      <c r="E286" s="3205"/>
      <c r="F286" s="3202" t="s">
        <v>3007</v>
      </c>
      <c r="G286" s="3205" t="s">
        <v>3008</v>
      </c>
      <c r="H286" s="3205" t="s">
        <v>2334</v>
      </c>
      <c r="I286" s="3192"/>
      <c r="J286" s="3236" t="s">
        <v>2335</v>
      </c>
      <c r="K286" s="3236" t="s">
        <v>2336</v>
      </c>
      <c r="L286" s="3236" t="s">
        <v>2337</v>
      </c>
      <c r="M286" s="3208" t="s">
        <v>2338</v>
      </c>
      <c r="N286" s="3208"/>
      <c r="O286" s="3205"/>
      <c r="P286" s="3202" t="s">
        <v>2339</v>
      </c>
      <c r="Q286" s="3202" t="s">
        <v>2340</v>
      </c>
      <c r="R286" s="3202"/>
    </row>
    <row r="287" spans="1:18">
      <c r="A287" s="3235">
        <v>1</v>
      </c>
      <c r="B287" s="3192" t="s">
        <v>5757</v>
      </c>
      <c r="C287" s="3222"/>
      <c r="D287" s="3192" t="s">
        <v>5617</v>
      </c>
      <c r="E287" s="3199"/>
      <c r="F287" s="3296">
        <v>113</v>
      </c>
      <c r="G287" s="3297">
        <v>13.8</v>
      </c>
      <c r="H287" s="3289"/>
      <c r="I287" s="3192"/>
      <c r="J287" s="3323">
        <v>8</v>
      </c>
      <c r="K287" s="3245">
        <v>1</v>
      </c>
      <c r="L287" s="3245"/>
      <c r="M287" s="3192"/>
      <c r="N287" s="3192"/>
      <c r="O287" s="3199"/>
      <c r="P287" s="3238"/>
      <c r="Q287" s="3268"/>
      <c r="R287" s="3235">
        <v>1</v>
      </c>
    </row>
    <row r="288" spans="1:18">
      <c r="A288" s="3235">
        <v>2</v>
      </c>
      <c r="B288" s="3192" t="s">
        <v>5758</v>
      </c>
      <c r="C288" s="3222"/>
      <c r="D288" s="3192" t="s">
        <v>5617</v>
      </c>
      <c r="E288" s="3195"/>
      <c r="F288" s="3296">
        <v>34.5</v>
      </c>
      <c r="G288" s="3297">
        <v>4.8</v>
      </c>
      <c r="H288" s="3289"/>
      <c r="I288" s="3192"/>
      <c r="J288" s="3323">
        <v>4</v>
      </c>
      <c r="K288" s="3245">
        <v>1</v>
      </c>
      <c r="L288" s="3245"/>
      <c r="M288" s="3192"/>
      <c r="N288" s="3192"/>
      <c r="O288" s="3195"/>
      <c r="P288" s="3238"/>
      <c r="Q288" s="3268"/>
      <c r="R288" s="3235">
        <v>2</v>
      </c>
    </row>
    <row r="289" spans="1:18">
      <c r="A289" s="3235">
        <v>3</v>
      </c>
      <c r="B289" s="3192" t="s">
        <v>5759</v>
      </c>
      <c r="C289" s="3222"/>
      <c r="D289" s="3192" t="s">
        <v>5615</v>
      </c>
      <c r="E289" s="3195"/>
      <c r="F289" s="3296">
        <v>115</v>
      </c>
      <c r="G289" s="3297">
        <v>13.8</v>
      </c>
      <c r="H289" s="3289"/>
      <c r="I289" s="3192"/>
      <c r="J289" s="3323">
        <v>20</v>
      </c>
      <c r="K289" s="3245">
        <v>1</v>
      </c>
      <c r="L289" s="3245"/>
      <c r="M289" s="3192"/>
      <c r="N289" s="3192"/>
      <c r="O289" s="3195"/>
      <c r="P289" s="3238"/>
      <c r="Q289" s="3268"/>
      <c r="R289" s="3235">
        <v>3</v>
      </c>
    </row>
    <row r="290" spans="1:18">
      <c r="A290" s="3235">
        <v>4</v>
      </c>
      <c r="B290" s="3192" t="s">
        <v>5759</v>
      </c>
      <c r="C290" s="3222"/>
      <c r="D290" s="3192" t="s">
        <v>5617</v>
      </c>
      <c r="E290" s="3195"/>
      <c r="F290" s="3296">
        <v>115</v>
      </c>
      <c r="G290" s="3297">
        <v>13.8</v>
      </c>
      <c r="H290" s="3289"/>
      <c r="I290" s="3192"/>
      <c r="J290" s="3323">
        <v>15</v>
      </c>
      <c r="K290" s="3245">
        <v>1</v>
      </c>
      <c r="L290" s="3245"/>
      <c r="M290" s="3192"/>
      <c r="N290" s="3192"/>
      <c r="O290" s="3195"/>
      <c r="P290" s="3238"/>
      <c r="Q290" s="3268"/>
      <c r="R290" s="3235">
        <v>4</v>
      </c>
    </row>
    <row r="291" spans="1:18">
      <c r="A291" s="3235">
        <v>5</v>
      </c>
      <c r="B291" s="3192" t="s">
        <v>5762</v>
      </c>
      <c r="C291" s="3222"/>
      <c r="D291" s="3192" t="s">
        <v>5617</v>
      </c>
      <c r="E291" s="3195"/>
      <c r="F291" s="3296">
        <v>115</v>
      </c>
      <c r="G291" s="3297">
        <v>13.8</v>
      </c>
      <c r="H291" s="3289"/>
      <c r="I291" s="3192"/>
      <c r="J291" s="3323">
        <v>15</v>
      </c>
      <c r="K291" s="3245">
        <v>1</v>
      </c>
      <c r="L291" s="3245"/>
      <c r="M291" s="3192"/>
      <c r="N291" s="3192"/>
      <c r="O291" s="3195"/>
      <c r="P291" s="3238"/>
      <c r="Q291" s="3268"/>
      <c r="R291" s="3235">
        <v>5</v>
      </c>
    </row>
    <row r="292" spans="1:18">
      <c r="A292" s="3247">
        <v>6</v>
      </c>
      <c r="B292" s="3192" t="s">
        <v>5763</v>
      </c>
      <c r="C292" s="3222"/>
      <c r="D292" s="3192" t="s">
        <v>5615</v>
      </c>
      <c r="E292" s="3222"/>
      <c r="F292" s="3298">
        <v>23</v>
      </c>
      <c r="G292" s="3299">
        <v>4.8</v>
      </c>
      <c r="H292" s="3289"/>
      <c r="I292" s="3192"/>
      <c r="J292" s="3324">
        <v>1</v>
      </c>
      <c r="K292" s="3245">
        <v>1</v>
      </c>
      <c r="L292" s="3245"/>
      <c r="M292" s="3192"/>
      <c r="N292" s="3192"/>
      <c r="O292" s="3222"/>
      <c r="P292" s="3238"/>
      <c r="Q292" s="3268"/>
      <c r="R292" s="3247">
        <v>6</v>
      </c>
    </row>
    <row r="293" spans="1:18">
      <c r="A293" s="3247">
        <v>7</v>
      </c>
      <c r="B293" s="3192" t="s">
        <v>5763</v>
      </c>
      <c r="C293" s="3222"/>
      <c r="D293" s="3192" t="s">
        <v>5615</v>
      </c>
      <c r="E293" s="3222"/>
      <c r="F293" s="3298">
        <v>23</v>
      </c>
      <c r="G293" s="3299">
        <v>4.8</v>
      </c>
      <c r="H293" s="3289"/>
      <c r="I293" s="3192"/>
      <c r="J293" s="3324">
        <v>1</v>
      </c>
      <c r="K293" s="3245">
        <v>1</v>
      </c>
      <c r="L293" s="3245"/>
      <c r="M293" s="3192"/>
      <c r="N293" s="3192"/>
      <c r="O293" s="3222"/>
      <c r="P293" s="3238"/>
      <c r="Q293" s="3268"/>
      <c r="R293" s="3247">
        <v>7</v>
      </c>
    </row>
    <row r="294" spans="1:18">
      <c r="A294" s="3247">
        <v>8</v>
      </c>
      <c r="B294" s="3192" t="s">
        <v>5763</v>
      </c>
      <c r="C294" s="3222"/>
      <c r="D294" s="3192" t="s">
        <v>5615</v>
      </c>
      <c r="E294" s="3222"/>
      <c r="F294" s="3298">
        <v>23</v>
      </c>
      <c r="G294" s="3299">
        <v>4.8</v>
      </c>
      <c r="H294" s="3289"/>
      <c r="I294" s="3192"/>
      <c r="J294" s="3324">
        <v>1</v>
      </c>
      <c r="K294" s="3245">
        <v>1</v>
      </c>
      <c r="L294" s="3245"/>
      <c r="M294" s="3192"/>
      <c r="N294" s="3192"/>
      <c r="O294" s="3222"/>
      <c r="P294" s="3238"/>
      <c r="Q294" s="3268"/>
      <c r="R294" s="3247">
        <v>8</v>
      </c>
    </row>
    <row r="295" spans="1:18">
      <c r="A295" s="3247">
        <v>9</v>
      </c>
      <c r="B295" s="3192" t="s">
        <v>5764</v>
      </c>
      <c r="C295" s="3222"/>
      <c r="D295" s="3192" t="s">
        <v>5615</v>
      </c>
      <c r="E295" s="3222"/>
      <c r="F295" s="3298">
        <v>115</v>
      </c>
      <c r="G295" s="3299">
        <v>23</v>
      </c>
      <c r="H295" s="3289"/>
      <c r="I295" s="3192"/>
      <c r="J295" s="3324">
        <v>7</v>
      </c>
      <c r="K295" s="3245">
        <v>1</v>
      </c>
      <c r="L295" s="3245"/>
      <c r="M295" s="3192"/>
      <c r="N295" s="3192"/>
      <c r="O295" s="3222"/>
      <c r="P295" s="3238"/>
      <c r="Q295" s="3268"/>
      <c r="R295" s="3247">
        <v>9</v>
      </c>
    </row>
    <row r="296" spans="1:18">
      <c r="A296" s="3247">
        <v>10</v>
      </c>
      <c r="B296" s="3192" t="s">
        <v>5765</v>
      </c>
      <c r="C296" s="3222"/>
      <c r="D296" s="3192" t="s">
        <v>5617</v>
      </c>
      <c r="E296" s="3222"/>
      <c r="F296" s="3298">
        <v>34.5</v>
      </c>
      <c r="G296" s="3299">
        <v>4.8</v>
      </c>
      <c r="H296" s="3289"/>
      <c r="I296" s="3192"/>
      <c r="J296" s="3324">
        <v>3</v>
      </c>
      <c r="K296" s="3245">
        <v>1</v>
      </c>
      <c r="L296" s="3245"/>
      <c r="M296" s="3192"/>
      <c r="N296" s="3192"/>
      <c r="O296" s="3222"/>
      <c r="P296" s="3238"/>
      <c r="Q296" s="3268"/>
      <c r="R296" s="3247">
        <v>10</v>
      </c>
    </row>
    <row r="297" spans="1:18">
      <c r="A297" s="3247">
        <v>11</v>
      </c>
      <c r="B297" s="3192" t="s">
        <v>5766</v>
      </c>
      <c r="C297" s="3222"/>
      <c r="D297" s="3192" t="s">
        <v>5617</v>
      </c>
      <c r="E297" s="3222"/>
      <c r="F297" s="3298">
        <v>115</v>
      </c>
      <c r="G297" s="3299">
        <v>13.8</v>
      </c>
      <c r="H297" s="3289"/>
      <c r="I297" s="3192"/>
      <c r="J297" s="3324">
        <v>7</v>
      </c>
      <c r="K297" s="3245">
        <v>1</v>
      </c>
      <c r="L297" s="3245"/>
      <c r="M297" s="3192"/>
      <c r="N297" s="3192"/>
      <c r="O297" s="3222"/>
      <c r="P297" s="3238"/>
      <c r="Q297" s="3268"/>
      <c r="R297" s="3247">
        <v>11</v>
      </c>
    </row>
    <row r="298" spans="1:18">
      <c r="A298" s="3247">
        <v>12</v>
      </c>
      <c r="B298" s="3192" t="s">
        <v>5767</v>
      </c>
      <c r="C298" s="3222"/>
      <c r="D298" s="3192" t="s">
        <v>5617</v>
      </c>
      <c r="E298" s="3222"/>
      <c r="F298" s="3298">
        <v>34.5</v>
      </c>
      <c r="G298" s="3299">
        <v>4.8</v>
      </c>
      <c r="H298" s="3289"/>
      <c r="I298" s="3192"/>
      <c r="J298" s="3324">
        <v>3</v>
      </c>
      <c r="K298" s="3245">
        <v>1</v>
      </c>
      <c r="L298" s="3245"/>
      <c r="M298" s="3192"/>
      <c r="N298" s="3192"/>
      <c r="O298" s="3222"/>
      <c r="P298" s="3238"/>
      <c r="Q298" s="3268"/>
      <c r="R298" s="3247">
        <v>12</v>
      </c>
    </row>
    <row r="299" spans="1:18">
      <c r="A299" s="3247">
        <v>13</v>
      </c>
      <c r="B299" s="3192" t="s">
        <v>5768</v>
      </c>
      <c r="C299" s="3222"/>
      <c r="D299" s="3192" t="s">
        <v>5617</v>
      </c>
      <c r="E299" s="3222"/>
      <c r="F299" s="3298">
        <v>115</v>
      </c>
      <c r="G299" s="3299">
        <v>13.8</v>
      </c>
      <c r="H299" s="3289"/>
      <c r="I299" s="3192"/>
      <c r="J299" s="3324">
        <v>6</v>
      </c>
      <c r="K299" s="3245">
        <v>1</v>
      </c>
      <c r="L299" s="3245"/>
      <c r="M299" s="3192"/>
      <c r="N299" s="3192"/>
      <c r="O299" s="3222"/>
      <c r="P299" s="3238"/>
      <c r="Q299" s="3268"/>
      <c r="R299" s="3247">
        <v>13</v>
      </c>
    </row>
    <row r="300" spans="1:18">
      <c r="A300" s="3247">
        <v>14</v>
      </c>
      <c r="B300" s="3192" t="s">
        <v>5769</v>
      </c>
      <c r="C300" s="3222"/>
      <c r="D300" s="3192" t="s">
        <v>5617</v>
      </c>
      <c r="E300" s="3222"/>
      <c r="F300" s="3298">
        <v>34.5</v>
      </c>
      <c r="G300" s="3299">
        <v>4.16</v>
      </c>
      <c r="H300" s="3289"/>
      <c r="I300" s="3192"/>
      <c r="J300" s="3324">
        <v>5</v>
      </c>
      <c r="K300" s="3245">
        <v>1</v>
      </c>
      <c r="L300" s="3245"/>
      <c r="M300" s="3192"/>
      <c r="N300" s="3192"/>
      <c r="O300" s="3222"/>
      <c r="P300" s="3238"/>
      <c r="Q300" s="3268"/>
      <c r="R300" s="3247">
        <v>14</v>
      </c>
    </row>
    <row r="301" spans="1:18">
      <c r="A301" s="3247">
        <v>15</v>
      </c>
      <c r="B301" s="3192" t="s">
        <v>5770</v>
      </c>
      <c r="C301" s="3222"/>
      <c r="D301" s="3192" t="s">
        <v>5617</v>
      </c>
      <c r="E301" s="3222"/>
      <c r="F301" s="3298">
        <v>115</v>
      </c>
      <c r="G301" s="3299">
        <v>13.8</v>
      </c>
      <c r="H301" s="3289"/>
      <c r="I301" s="3192"/>
      <c r="J301" s="3324">
        <v>12</v>
      </c>
      <c r="K301" s="3245">
        <v>1</v>
      </c>
      <c r="L301" s="3245"/>
      <c r="M301" s="3192"/>
      <c r="N301" s="3192"/>
      <c r="O301" s="3222"/>
      <c r="P301" s="3238"/>
      <c r="Q301" s="3268"/>
      <c r="R301" s="3247">
        <v>15</v>
      </c>
    </row>
    <row r="302" spans="1:18">
      <c r="A302" s="3247">
        <v>16</v>
      </c>
      <c r="B302" s="3192" t="s">
        <v>5771</v>
      </c>
      <c r="C302" s="3222"/>
      <c r="D302" s="3192" t="s">
        <v>5617</v>
      </c>
      <c r="E302" s="3222"/>
      <c r="F302" s="3298">
        <v>34.5</v>
      </c>
      <c r="G302" s="3299">
        <v>13.8</v>
      </c>
      <c r="H302" s="3289"/>
      <c r="I302" s="3192"/>
      <c r="J302" s="3324">
        <v>5</v>
      </c>
      <c r="K302" s="3245">
        <v>1</v>
      </c>
      <c r="L302" s="3245"/>
      <c r="M302" s="3192"/>
      <c r="N302" s="3192"/>
      <c r="O302" s="3222"/>
      <c r="P302" s="3238"/>
      <c r="Q302" s="3268"/>
      <c r="R302" s="3247">
        <v>16</v>
      </c>
    </row>
    <row r="303" spans="1:18">
      <c r="A303" s="3235">
        <v>17</v>
      </c>
      <c r="B303" s="3192" t="s">
        <v>5772</v>
      </c>
      <c r="C303" s="3222"/>
      <c r="D303" s="3192" t="s">
        <v>5617</v>
      </c>
      <c r="E303" s="3222"/>
      <c r="F303" s="3298">
        <v>34.5</v>
      </c>
      <c r="G303" s="3299">
        <v>4.8</v>
      </c>
      <c r="H303" s="3289"/>
      <c r="I303" s="3192"/>
      <c r="J303" s="3323">
        <v>4</v>
      </c>
      <c r="K303" s="3245">
        <v>1</v>
      </c>
      <c r="L303" s="3245"/>
      <c r="M303" s="3192"/>
      <c r="N303" s="3192"/>
      <c r="O303" s="3222"/>
      <c r="P303" s="3238"/>
      <c r="Q303" s="3268"/>
      <c r="R303" s="3235">
        <v>17</v>
      </c>
    </row>
    <row r="304" spans="1:18">
      <c r="A304" s="3235">
        <v>18</v>
      </c>
      <c r="B304" s="3192" t="s">
        <v>5773</v>
      </c>
      <c r="C304" s="3222"/>
      <c r="D304" s="3192" t="s">
        <v>5615</v>
      </c>
      <c r="E304" s="3222"/>
      <c r="F304" s="3298">
        <v>345</v>
      </c>
      <c r="G304" s="3299">
        <v>230</v>
      </c>
      <c r="H304" s="3289"/>
      <c r="I304" s="3192"/>
      <c r="J304" s="3323">
        <v>304</v>
      </c>
      <c r="K304" s="3245">
        <v>1</v>
      </c>
      <c r="L304" s="3245"/>
      <c r="M304" s="3192"/>
      <c r="N304" s="3192"/>
      <c r="O304" s="3222"/>
      <c r="P304" s="3238"/>
      <c r="Q304" s="3268"/>
      <c r="R304" s="3235">
        <v>18</v>
      </c>
    </row>
    <row r="305" spans="1:18">
      <c r="A305" s="3235">
        <v>19</v>
      </c>
      <c r="B305" s="3192" t="s">
        <v>5773</v>
      </c>
      <c r="C305" s="3222"/>
      <c r="D305" s="3192" t="s">
        <v>5615</v>
      </c>
      <c r="E305" s="3222"/>
      <c r="F305" s="3298">
        <v>345</v>
      </c>
      <c r="G305" s="3299">
        <v>120</v>
      </c>
      <c r="H305" s="3289"/>
      <c r="I305" s="3192"/>
      <c r="J305" s="3323">
        <v>848</v>
      </c>
      <c r="K305" s="3245">
        <v>2</v>
      </c>
      <c r="L305" s="3245"/>
      <c r="M305" s="3192"/>
      <c r="N305" s="3192"/>
      <c r="O305" s="3222"/>
      <c r="P305" s="3238"/>
      <c r="Q305" s="3268"/>
      <c r="R305" s="3235">
        <v>19</v>
      </c>
    </row>
    <row r="306" spans="1:18">
      <c r="A306" s="3235">
        <v>20</v>
      </c>
      <c r="B306" s="3192" t="s">
        <v>5774</v>
      </c>
      <c r="C306" s="3222"/>
      <c r="D306" s="3192" t="s">
        <v>5617</v>
      </c>
      <c r="E306" s="3222"/>
      <c r="F306" s="3298">
        <v>34.5</v>
      </c>
      <c r="G306" s="3299">
        <v>4.8</v>
      </c>
      <c r="H306" s="3289"/>
      <c r="I306" s="3192"/>
      <c r="J306" s="3323">
        <v>1</v>
      </c>
      <c r="K306" s="3245">
        <v>1</v>
      </c>
      <c r="L306" s="3245"/>
      <c r="M306" s="3192"/>
      <c r="N306" s="3192"/>
      <c r="O306" s="3222"/>
      <c r="P306" s="3238"/>
      <c r="Q306" s="3268"/>
      <c r="R306" s="3235">
        <v>20</v>
      </c>
    </row>
    <row r="307" spans="1:18">
      <c r="A307" s="3235">
        <v>21</v>
      </c>
      <c r="B307" s="3192" t="s">
        <v>5775</v>
      </c>
      <c r="C307" s="3222"/>
      <c r="D307" s="3192" t="s">
        <v>5617</v>
      </c>
      <c r="E307" s="3222"/>
      <c r="F307" s="3298">
        <v>34.5</v>
      </c>
      <c r="G307" s="3299">
        <v>4.8</v>
      </c>
      <c r="H307" s="3289"/>
      <c r="I307" s="3192"/>
      <c r="J307" s="3323">
        <v>2</v>
      </c>
      <c r="K307" s="3245">
        <v>1</v>
      </c>
      <c r="L307" s="3245"/>
      <c r="M307" s="3192"/>
      <c r="N307" s="3192"/>
      <c r="O307" s="3222"/>
      <c r="P307" s="3238"/>
      <c r="Q307" s="3268"/>
      <c r="R307" s="3235">
        <v>21</v>
      </c>
    </row>
    <row r="308" spans="1:18">
      <c r="A308" s="3235">
        <v>22</v>
      </c>
      <c r="B308" s="3192" t="s">
        <v>5775</v>
      </c>
      <c r="C308" s="3222"/>
      <c r="D308" s="3192" t="s">
        <v>5617</v>
      </c>
      <c r="E308" s="3222"/>
      <c r="F308" s="3298">
        <v>34.5</v>
      </c>
      <c r="G308" s="3299">
        <v>4.8</v>
      </c>
      <c r="H308" s="3289"/>
      <c r="I308" s="3192"/>
      <c r="J308" s="3323">
        <v>2</v>
      </c>
      <c r="K308" s="3245">
        <v>1</v>
      </c>
      <c r="L308" s="3245"/>
      <c r="M308" s="3192"/>
      <c r="N308" s="3192"/>
      <c r="O308" s="3222"/>
      <c r="P308" s="3238"/>
      <c r="Q308" s="3268"/>
      <c r="R308" s="3235">
        <v>22</v>
      </c>
    </row>
    <row r="309" spans="1:18">
      <c r="A309" s="3235">
        <v>23</v>
      </c>
      <c r="B309" s="3192" t="s">
        <v>5776</v>
      </c>
      <c r="C309" s="3222"/>
      <c r="D309" s="3192" t="s">
        <v>5615</v>
      </c>
      <c r="E309" s="3222"/>
      <c r="F309" s="3298">
        <v>115</v>
      </c>
      <c r="G309" s="3299">
        <v>34.5</v>
      </c>
      <c r="H309" s="3289"/>
      <c r="I309" s="3192"/>
      <c r="J309" s="3323">
        <v>20</v>
      </c>
      <c r="K309" s="3245">
        <v>1</v>
      </c>
      <c r="L309" s="3245"/>
      <c r="M309" s="3192"/>
      <c r="N309" s="3192"/>
      <c r="O309" s="3222"/>
      <c r="P309" s="3238"/>
      <c r="Q309" s="3268"/>
      <c r="R309" s="3235">
        <v>23</v>
      </c>
    </row>
    <row r="310" spans="1:18">
      <c r="A310" s="3235">
        <v>24</v>
      </c>
      <c r="B310" s="3192" t="s">
        <v>5776</v>
      </c>
      <c r="C310" s="3222"/>
      <c r="D310" s="3192" t="s">
        <v>5615</v>
      </c>
      <c r="E310" s="3222"/>
      <c r="F310" s="3298">
        <v>345</v>
      </c>
      <c r="G310" s="3299">
        <v>115</v>
      </c>
      <c r="H310" s="3289"/>
      <c r="I310" s="3192"/>
      <c r="J310" s="3323">
        <v>448</v>
      </c>
      <c r="K310" s="3245">
        <v>1</v>
      </c>
      <c r="L310" s="3245"/>
      <c r="M310" s="3192"/>
      <c r="N310" s="3192"/>
      <c r="O310" s="3222"/>
      <c r="P310" s="3238"/>
      <c r="Q310" s="3268"/>
      <c r="R310" s="3235">
        <v>24</v>
      </c>
    </row>
    <row r="311" spans="1:18">
      <c r="A311" s="3235">
        <v>25</v>
      </c>
      <c r="B311" s="3192" t="s">
        <v>5777</v>
      </c>
      <c r="C311" s="3222"/>
      <c r="D311" s="3192" t="s">
        <v>5617</v>
      </c>
      <c r="E311" s="3222"/>
      <c r="F311" s="3298">
        <v>34.5</v>
      </c>
      <c r="G311" s="3299">
        <v>4.8</v>
      </c>
      <c r="H311" s="3289"/>
      <c r="I311" s="3192"/>
      <c r="J311" s="3323">
        <v>3</v>
      </c>
      <c r="K311" s="3245">
        <v>1</v>
      </c>
      <c r="L311" s="3245"/>
      <c r="M311" s="3192"/>
      <c r="N311" s="3192"/>
      <c r="O311" s="3222"/>
      <c r="P311" s="3238"/>
      <c r="Q311" s="3268"/>
      <c r="R311" s="3235">
        <v>25</v>
      </c>
    </row>
    <row r="312" spans="1:18">
      <c r="A312" s="3235">
        <v>26</v>
      </c>
      <c r="B312" s="3192" t="s">
        <v>5778</v>
      </c>
      <c r="C312" s="3222"/>
      <c r="D312" s="3192" t="s">
        <v>5615</v>
      </c>
      <c r="E312" s="3222"/>
      <c r="F312" s="3298">
        <v>240</v>
      </c>
      <c r="G312" s="3299">
        <v>24</v>
      </c>
      <c r="H312" s="3289"/>
      <c r="I312" s="3192"/>
      <c r="J312" s="3323">
        <v>150</v>
      </c>
      <c r="K312" s="3245">
        <v>3</v>
      </c>
      <c r="L312" s="3245"/>
      <c r="M312" s="3192"/>
      <c r="N312" s="3192"/>
      <c r="O312" s="3222"/>
      <c r="P312" s="3238"/>
      <c r="Q312" s="3268"/>
      <c r="R312" s="3235">
        <v>26</v>
      </c>
    </row>
    <row r="313" spans="1:18">
      <c r="A313" s="3235">
        <v>27</v>
      </c>
      <c r="B313" s="3192" t="s">
        <v>5779</v>
      </c>
      <c r="C313" s="3222"/>
      <c r="D313" s="3192" t="s">
        <v>5617</v>
      </c>
      <c r="E313" s="3222"/>
      <c r="F313" s="3298">
        <v>34.4</v>
      </c>
      <c r="G313" s="3299">
        <v>4.8</v>
      </c>
      <c r="H313" s="3289"/>
      <c r="I313" s="3192"/>
      <c r="J313" s="3323">
        <v>2</v>
      </c>
      <c r="K313" s="3245">
        <v>1</v>
      </c>
      <c r="L313" s="3245"/>
      <c r="M313" s="3192"/>
      <c r="N313" s="3192"/>
      <c r="O313" s="3222"/>
      <c r="P313" s="3238"/>
      <c r="Q313" s="3268"/>
      <c r="R313" s="3235">
        <v>27</v>
      </c>
    </row>
    <row r="314" spans="1:18">
      <c r="A314" s="3235">
        <v>28</v>
      </c>
      <c r="B314" s="3192" t="s">
        <v>5779</v>
      </c>
      <c r="C314" s="3222"/>
      <c r="D314" s="3192" t="s">
        <v>5617</v>
      </c>
      <c r="E314" s="3222"/>
      <c r="F314" s="3298">
        <v>34.5</v>
      </c>
      <c r="G314" s="3299">
        <v>4.8</v>
      </c>
      <c r="H314" s="3289"/>
      <c r="I314" s="3192"/>
      <c r="J314" s="3323">
        <v>2</v>
      </c>
      <c r="K314" s="3245">
        <v>1</v>
      </c>
      <c r="L314" s="3245"/>
      <c r="M314" s="3192"/>
      <c r="N314" s="3192"/>
      <c r="O314" s="3222"/>
      <c r="P314" s="3238"/>
      <c r="Q314" s="3268"/>
      <c r="R314" s="3235">
        <v>28</v>
      </c>
    </row>
    <row r="315" spans="1:18">
      <c r="A315" s="3235">
        <v>29</v>
      </c>
      <c r="B315" s="3192" t="s">
        <v>5779</v>
      </c>
      <c r="C315" s="3222"/>
      <c r="D315" s="3192" t="s">
        <v>5617</v>
      </c>
      <c r="E315" s="3222"/>
      <c r="F315" s="3298">
        <v>34.4</v>
      </c>
      <c r="G315" s="3299">
        <v>4.8</v>
      </c>
      <c r="H315" s="3289"/>
      <c r="I315" s="3192"/>
      <c r="J315" s="3323">
        <v>2</v>
      </c>
      <c r="K315" s="3245">
        <v>1</v>
      </c>
      <c r="L315" s="3245"/>
      <c r="M315" s="3192"/>
      <c r="N315" s="3192"/>
      <c r="O315" s="3222"/>
      <c r="P315" s="3238"/>
      <c r="Q315" s="3268"/>
      <c r="R315" s="3235">
        <v>29</v>
      </c>
    </row>
    <row r="316" spans="1:18">
      <c r="A316" s="3235">
        <v>30</v>
      </c>
      <c r="B316" s="3192" t="s">
        <v>5780</v>
      </c>
      <c r="C316" s="3222"/>
      <c r="D316" s="3192" t="s">
        <v>5617</v>
      </c>
      <c r="E316" s="3222"/>
      <c r="F316" s="3298">
        <v>115</v>
      </c>
      <c r="G316" s="3299">
        <v>13.8</v>
      </c>
      <c r="H316" s="3289"/>
      <c r="I316" s="3192"/>
      <c r="J316" s="3323">
        <v>15</v>
      </c>
      <c r="K316" s="3245">
        <v>1</v>
      </c>
      <c r="L316" s="3245"/>
      <c r="M316" s="3192"/>
      <c r="N316" s="3192"/>
      <c r="O316" s="3222"/>
      <c r="P316" s="3238"/>
      <c r="Q316" s="3268"/>
      <c r="R316" s="3235">
        <v>30</v>
      </c>
    </row>
    <row r="317" spans="1:18">
      <c r="A317" s="3235">
        <v>31</v>
      </c>
      <c r="B317" s="3192" t="s">
        <v>5781</v>
      </c>
      <c r="C317" s="3222"/>
      <c r="D317" s="3192" t="s">
        <v>5617</v>
      </c>
      <c r="E317" s="3222"/>
      <c r="F317" s="3298">
        <v>34.5</v>
      </c>
      <c r="G317" s="3299">
        <v>4.8</v>
      </c>
      <c r="H317" s="3289"/>
      <c r="I317" s="3192"/>
      <c r="J317" s="3323">
        <v>7</v>
      </c>
      <c r="K317" s="3245">
        <v>1</v>
      </c>
      <c r="L317" s="3245"/>
      <c r="M317" s="3192"/>
      <c r="N317" s="3192"/>
      <c r="O317" s="3222"/>
      <c r="P317" s="3238"/>
      <c r="Q317" s="3268"/>
      <c r="R317" s="3235">
        <v>31</v>
      </c>
    </row>
    <row r="318" spans="1:18">
      <c r="A318" s="3235">
        <v>32</v>
      </c>
      <c r="B318" s="3192" t="s">
        <v>5782</v>
      </c>
      <c r="C318" s="3222"/>
      <c r="D318" s="3192" t="s">
        <v>5617</v>
      </c>
      <c r="E318" s="3222"/>
      <c r="F318" s="3298">
        <v>34.5</v>
      </c>
      <c r="G318" s="3299">
        <v>13.8</v>
      </c>
      <c r="H318" s="3289"/>
      <c r="I318" s="3192"/>
      <c r="J318" s="3323">
        <v>5</v>
      </c>
      <c r="K318" s="3245">
        <v>1</v>
      </c>
      <c r="L318" s="3245"/>
      <c r="M318" s="3192"/>
      <c r="N318" s="3192"/>
      <c r="O318" s="3222"/>
      <c r="P318" s="3238"/>
      <c r="Q318" s="3268"/>
      <c r="R318" s="3235">
        <v>32</v>
      </c>
    </row>
    <row r="319" spans="1:18">
      <c r="A319" s="3235">
        <v>33</v>
      </c>
      <c r="B319" s="3192" t="s">
        <v>5783</v>
      </c>
      <c r="C319" s="3222"/>
      <c r="D319" s="3192" t="s">
        <v>5617</v>
      </c>
      <c r="E319" s="3222"/>
      <c r="F319" s="3298">
        <v>34.5</v>
      </c>
      <c r="G319" s="3299">
        <v>4.16</v>
      </c>
      <c r="H319" s="3289"/>
      <c r="I319" s="3192"/>
      <c r="J319" s="3323">
        <v>3</v>
      </c>
      <c r="K319" s="3245">
        <v>1</v>
      </c>
      <c r="L319" s="3245"/>
      <c r="M319" s="3192"/>
      <c r="N319" s="3192"/>
      <c r="O319" s="3222"/>
      <c r="P319" s="3238"/>
      <c r="Q319" s="3268"/>
      <c r="R319" s="3235">
        <v>33</v>
      </c>
    </row>
    <row r="320" spans="1:18">
      <c r="A320" s="3235">
        <v>34</v>
      </c>
      <c r="B320" s="3192" t="s">
        <v>5783</v>
      </c>
      <c r="C320" s="3222"/>
      <c r="D320" s="3192" t="s">
        <v>5617</v>
      </c>
      <c r="E320" s="3222"/>
      <c r="F320" s="3298">
        <v>34.5</v>
      </c>
      <c r="G320" s="3299">
        <v>4.16</v>
      </c>
      <c r="H320" s="3289"/>
      <c r="I320" s="3192"/>
      <c r="J320" s="3323">
        <v>3</v>
      </c>
      <c r="K320" s="3245">
        <v>1</v>
      </c>
      <c r="L320" s="3245"/>
      <c r="M320" s="3192"/>
      <c r="N320" s="3192"/>
      <c r="O320" s="3222"/>
      <c r="P320" s="3238"/>
      <c r="Q320" s="3268"/>
      <c r="R320" s="3235">
        <v>34</v>
      </c>
    </row>
    <row r="321" spans="1:18">
      <c r="A321" s="3235">
        <v>35</v>
      </c>
      <c r="B321" s="3192" t="s">
        <v>5784</v>
      </c>
      <c r="C321" s="3222"/>
      <c r="D321" s="3192" t="s">
        <v>5615</v>
      </c>
      <c r="E321" s="3222"/>
      <c r="F321" s="3298">
        <v>69</v>
      </c>
      <c r="G321" s="3299">
        <v>23</v>
      </c>
      <c r="H321" s="3289"/>
      <c r="I321" s="3192"/>
      <c r="J321" s="3323">
        <v>5</v>
      </c>
      <c r="K321" s="3245">
        <v>1</v>
      </c>
      <c r="L321" s="3245"/>
      <c r="M321" s="3192"/>
      <c r="N321" s="3192"/>
      <c r="O321" s="3222"/>
      <c r="P321" s="3238"/>
      <c r="Q321" s="3268"/>
      <c r="R321" s="3235">
        <v>35</v>
      </c>
    </row>
    <row r="322" spans="1:18">
      <c r="A322" s="3235">
        <v>36</v>
      </c>
      <c r="B322" s="3192" t="s">
        <v>5784</v>
      </c>
      <c r="C322" s="3222"/>
      <c r="D322" s="3192" t="s">
        <v>5615</v>
      </c>
      <c r="E322" s="3222"/>
      <c r="F322" s="3298">
        <v>69</v>
      </c>
      <c r="G322" s="3299">
        <v>4.8</v>
      </c>
      <c r="H322" s="3289"/>
      <c r="I322" s="3192"/>
      <c r="J322" s="3323">
        <v>2</v>
      </c>
      <c r="K322" s="3245">
        <v>1</v>
      </c>
      <c r="L322" s="3245"/>
      <c r="M322" s="3192"/>
      <c r="N322" s="3192"/>
      <c r="O322" s="3222"/>
      <c r="P322" s="3238"/>
      <c r="Q322" s="3268"/>
      <c r="R322" s="3235">
        <v>36</v>
      </c>
    </row>
    <row r="323" spans="1:18">
      <c r="A323" s="3235">
        <v>37</v>
      </c>
      <c r="B323" s="3192" t="s">
        <v>5784</v>
      </c>
      <c r="C323" s="3222"/>
      <c r="D323" s="3192" t="s">
        <v>5615</v>
      </c>
      <c r="E323" s="3222"/>
      <c r="F323" s="3298">
        <v>69</v>
      </c>
      <c r="G323" s="3299">
        <v>4.8</v>
      </c>
      <c r="H323" s="3289"/>
      <c r="I323" s="3192"/>
      <c r="J323" s="3323">
        <v>2</v>
      </c>
      <c r="K323" s="3245">
        <v>1</v>
      </c>
      <c r="L323" s="3245"/>
      <c r="M323" s="3192"/>
      <c r="N323" s="3192"/>
      <c r="O323" s="3222"/>
      <c r="P323" s="3238"/>
      <c r="Q323" s="3268"/>
      <c r="R323" s="3235">
        <v>37</v>
      </c>
    </row>
    <row r="324" spans="1:18">
      <c r="A324" s="3235">
        <v>38</v>
      </c>
      <c r="B324" s="3192" t="s">
        <v>5784</v>
      </c>
      <c r="C324" s="3222"/>
      <c r="D324" s="3192" t="s">
        <v>5615</v>
      </c>
      <c r="E324" s="3222"/>
      <c r="F324" s="3298">
        <v>69</v>
      </c>
      <c r="G324" s="3299">
        <v>4.8</v>
      </c>
      <c r="H324" s="3289"/>
      <c r="I324" s="3192"/>
      <c r="J324" s="3323">
        <v>2</v>
      </c>
      <c r="K324" s="3245">
        <v>1</v>
      </c>
      <c r="L324" s="3245"/>
      <c r="M324" s="3192"/>
      <c r="N324" s="3192"/>
      <c r="O324" s="3222"/>
      <c r="P324" s="3238"/>
      <c r="Q324" s="3268"/>
      <c r="R324" s="3235">
        <v>38</v>
      </c>
    </row>
    <row r="325" spans="1:18">
      <c r="A325" s="3235">
        <v>39</v>
      </c>
      <c r="B325" s="3192" t="s">
        <v>5785</v>
      </c>
      <c r="C325" s="3222"/>
      <c r="D325" s="3192" t="s">
        <v>5617</v>
      </c>
      <c r="E325" s="3222"/>
      <c r="F325" s="3298">
        <v>115</v>
      </c>
      <c r="G325" s="3299">
        <v>13.8</v>
      </c>
      <c r="H325" s="3289"/>
      <c r="I325" s="3192"/>
      <c r="J325" s="3323">
        <v>20</v>
      </c>
      <c r="K325" s="3245">
        <v>1</v>
      </c>
      <c r="L325" s="3245"/>
      <c r="M325" s="3192"/>
      <c r="N325" s="3192"/>
      <c r="O325" s="3222"/>
      <c r="P325" s="3238"/>
      <c r="Q325" s="3268"/>
      <c r="R325" s="3235">
        <v>39</v>
      </c>
    </row>
    <row r="326" spans="1:18">
      <c r="A326" s="3235">
        <v>40</v>
      </c>
      <c r="B326" s="3192" t="s">
        <v>5785</v>
      </c>
      <c r="C326" s="3222"/>
      <c r="D326" s="3192" t="s">
        <v>5617</v>
      </c>
      <c r="E326" s="3222"/>
      <c r="F326" s="3298">
        <v>115</v>
      </c>
      <c r="G326" s="3299">
        <v>13.8</v>
      </c>
      <c r="H326" s="3289"/>
      <c r="I326" s="3192"/>
      <c r="J326" s="3323">
        <v>20</v>
      </c>
      <c r="K326" s="3245">
        <v>1</v>
      </c>
      <c r="L326" s="3245"/>
      <c r="M326" s="3192"/>
      <c r="N326" s="3192"/>
      <c r="O326" s="3222"/>
      <c r="P326" s="3238"/>
      <c r="Q326" s="3268"/>
      <c r="R326" s="3235">
        <v>40</v>
      </c>
    </row>
    <row r="327" spans="1:18">
      <c r="A327" s="3235">
        <v>41</v>
      </c>
      <c r="B327" s="3192" t="s">
        <v>5786</v>
      </c>
      <c r="C327" s="3222"/>
      <c r="D327" s="3192" t="s">
        <v>5787</v>
      </c>
      <c r="E327" s="3222"/>
      <c r="F327" s="3298">
        <v>115</v>
      </c>
      <c r="G327" s="3299">
        <v>13.8</v>
      </c>
      <c r="H327" s="3289"/>
      <c r="I327" s="3192"/>
      <c r="J327" s="3323">
        <v>15</v>
      </c>
      <c r="K327" s="3245">
        <v>1</v>
      </c>
      <c r="L327" s="3245"/>
      <c r="M327" s="3192"/>
      <c r="N327" s="3192"/>
      <c r="O327" s="3222"/>
      <c r="P327" s="3238"/>
      <c r="Q327" s="3268"/>
      <c r="R327" s="3235">
        <v>41</v>
      </c>
    </row>
    <row r="328" spans="1:18">
      <c r="A328" s="3235">
        <v>42</v>
      </c>
      <c r="B328" s="3192" t="s">
        <v>5788</v>
      </c>
      <c r="C328" s="3222"/>
      <c r="D328" s="3192" t="s">
        <v>5617</v>
      </c>
      <c r="E328" s="3222"/>
      <c r="F328" s="3298">
        <v>34.5</v>
      </c>
      <c r="G328" s="3299">
        <v>4.8</v>
      </c>
      <c r="H328" s="3289"/>
      <c r="I328" s="3192"/>
      <c r="J328" s="3323">
        <v>1</v>
      </c>
      <c r="K328" s="3245">
        <v>1</v>
      </c>
      <c r="L328" s="3245"/>
      <c r="M328" s="3192"/>
      <c r="N328" s="3192"/>
      <c r="O328" s="3222"/>
      <c r="P328" s="3238"/>
      <c r="Q328" s="3268"/>
      <c r="R328" s="3235">
        <v>42</v>
      </c>
    </row>
    <row r="329" spans="1:18">
      <c r="A329" s="3235">
        <v>43</v>
      </c>
      <c r="B329" s="3192" t="s">
        <v>5788</v>
      </c>
      <c r="C329" s="3222"/>
      <c r="D329" s="3192" t="s">
        <v>5617</v>
      </c>
      <c r="E329" s="3222"/>
      <c r="F329" s="3298">
        <v>34.4</v>
      </c>
      <c r="G329" s="3299">
        <v>4.8</v>
      </c>
      <c r="H329" s="3289"/>
      <c r="I329" s="3192"/>
      <c r="J329" s="3323">
        <v>1</v>
      </c>
      <c r="K329" s="3245">
        <v>1</v>
      </c>
      <c r="L329" s="3245"/>
      <c r="M329" s="3192"/>
      <c r="N329" s="3192"/>
      <c r="O329" s="3222"/>
      <c r="P329" s="3238"/>
      <c r="Q329" s="3268"/>
      <c r="R329" s="3235">
        <v>43</v>
      </c>
    </row>
    <row r="330" spans="1:18">
      <c r="A330" s="3235">
        <v>44</v>
      </c>
      <c r="B330" s="3192" t="s">
        <v>5788</v>
      </c>
      <c r="C330" s="3222"/>
      <c r="D330" s="3192" t="s">
        <v>5617</v>
      </c>
      <c r="E330" s="3222"/>
      <c r="F330" s="3298">
        <v>34.5</v>
      </c>
      <c r="G330" s="3299">
        <v>4.8</v>
      </c>
      <c r="H330" s="3289"/>
      <c r="I330" s="3192"/>
      <c r="J330" s="3323">
        <v>1</v>
      </c>
      <c r="K330" s="3245">
        <v>1</v>
      </c>
      <c r="L330" s="3245"/>
      <c r="M330" s="3192"/>
      <c r="N330" s="3192"/>
      <c r="O330" s="3222"/>
      <c r="P330" s="3238"/>
      <c r="Q330" s="3268"/>
      <c r="R330" s="3235">
        <v>44</v>
      </c>
    </row>
    <row r="331" spans="1:18">
      <c r="A331" s="3235">
        <v>45</v>
      </c>
      <c r="B331" s="3192" t="s">
        <v>5789</v>
      </c>
      <c r="C331" s="3222"/>
      <c r="D331" s="3192" t="s">
        <v>5617</v>
      </c>
      <c r="E331" s="3222"/>
      <c r="F331" s="3298">
        <v>34.5</v>
      </c>
      <c r="G331" s="3299">
        <v>4.8</v>
      </c>
      <c r="H331" s="3289"/>
      <c r="I331" s="3192"/>
      <c r="J331" s="3323">
        <v>3</v>
      </c>
      <c r="K331" s="3245">
        <v>1</v>
      </c>
      <c r="L331" s="3245"/>
      <c r="M331" s="3192"/>
      <c r="N331" s="3192"/>
      <c r="O331" s="3222"/>
      <c r="P331" s="3238"/>
      <c r="Q331" s="3268"/>
      <c r="R331" s="3235">
        <v>45</v>
      </c>
    </row>
    <row r="332" spans="1:18">
      <c r="A332" s="3235">
        <v>46</v>
      </c>
      <c r="B332" s="3192" t="s">
        <v>5790</v>
      </c>
      <c r="C332" s="3222"/>
      <c r="D332" s="3192" t="s">
        <v>5617</v>
      </c>
      <c r="E332" s="3222"/>
      <c r="F332" s="3298">
        <v>34.5</v>
      </c>
      <c r="G332" s="3299">
        <v>4.8</v>
      </c>
      <c r="H332" s="3289"/>
      <c r="I332" s="3192"/>
      <c r="J332" s="3323">
        <v>1</v>
      </c>
      <c r="K332" s="3245">
        <v>1</v>
      </c>
      <c r="L332" s="3245"/>
      <c r="M332" s="3192"/>
      <c r="N332" s="3192"/>
      <c r="O332" s="3222"/>
      <c r="P332" s="3238"/>
      <c r="Q332" s="3268"/>
      <c r="R332" s="3235">
        <v>46</v>
      </c>
    </row>
    <row r="333" spans="1:18">
      <c r="A333" s="3235">
        <v>47</v>
      </c>
      <c r="B333" s="3192" t="s">
        <v>5790</v>
      </c>
      <c r="C333" s="3222"/>
      <c r="D333" s="3192" t="s">
        <v>5617</v>
      </c>
      <c r="E333" s="3222"/>
      <c r="F333" s="3298">
        <v>34.5</v>
      </c>
      <c r="G333" s="3299">
        <v>4.8</v>
      </c>
      <c r="H333" s="3289"/>
      <c r="I333" s="3192"/>
      <c r="J333" s="3323">
        <v>1</v>
      </c>
      <c r="K333" s="3245">
        <v>1</v>
      </c>
      <c r="L333" s="3245"/>
      <c r="M333" s="3192"/>
      <c r="N333" s="3192"/>
      <c r="O333" s="3222"/>
      <c r="P333" s="3238"/>
      <c r="Q333" s="3268"/>
      <c r="R333" s="3235">
        <v>47</v>
      </c>
    </row>
    <row r="334" spans="1:18">
      <c r="A334" s="3235">
        <v>48</v>
      </c>
      <c r="B334" s="3192" t="s">
        <v>5790</v>
      </c>
      <c r="C334" s="3222"/>
      <c r="D334" s="3192" t="s">
        <v>5617</v>
      </c>
      <c r="E334" s="3222"/>
      <c r="F334" s="3298">
        <v>34.5</v>
      </c>
      <c r="G334" s="3299">
        <v>4.8</v>
      </c>
      <c r="H334" s="3289"/>
      <c r="I334" s="3192"/>
      <c r="J334" s="3323">
        <v>1</v>
      </c>
      <c r="K334" s="3245">
        <v>1</v>
      </c>
      <c r="L334" s="3245"/>
      <c r="M334" s="3192"/>
      <c r="N334" s="3192"/>
      <c r="O334" s="3222"/>
      <c r="P334" s="3238"/>
      <c r="Q334" s="3268"/>
      <c r="R334" s="3235">
        <v>48</v>
      </c>
    </row>
    <row r="335" spans="1:18">
      <c r="A335" s="3235">
        <v>49</v>
      </c>
      <c r="B335" s="3192" t="s">
        <v>5791</v>
      </c>
      <c r="C335" s="3222"/>
      <c r="D335" s="3192" t="s">
        <v>5617</v>
      </c>
      <c r="E335" s="3222"/>
      <c r="F335" s="3298">
        <v>34.5</v>
      </c>
      <c r="G335" s="3299">
        <v>13.8</v>
      </c>
      <c r="H335" s="3289"/>
      <c r="I335" s="3192"/>
      <c r="J335" s="3323">
        <v>1</v>
      </c>
      <c r="K335" s="3245">
        <v>1</v>
      </c>
      <c r="L335" s="3245"/>
      <c r="M335" s="3192"/>
      <c r="N335" s="3192"/>
      <c r="O335" s="3222"/>
      <c r="P335" s="3238"/>
      <c r="Q335" s="3268"/>
      <c r="R335" s="3235">
        <v>49</v>
      </c>
    </row>
    <row r="336" spans="1:18">
      <c r="A336" s="3235">
        <v>50</v>
      </c>
      <c r="B336" s="3192" t="s">
        <v>5792</v>
      </c>
      <c r="C336" s="3222"/>
      <c r="D336" s="3192" t="s">
        <v>5617</v>
      </c>
      <c r="E336" s="3222"/>
      <c r="F336" s="3298">
        <v>34.5</v>
      </c>
      <c r="G336" s="3299">
        <v>4.16</v>
      </c>
      <c r="H336" s="3289"/>
      <c r="I336" s="3192"/>
      <c r="J336" s="3323">
        <v>12</v>
      </c>
      <c r="K336" s="3245">
        <v>1</v>
      </c>
      <c r="L336" s="3245"/>
      <c r="M336" s="3192"/>
      <c r="N336" s="3192"/>
      <c r="O336" s="3222"/>
      <c r="P336" s="3238"/>
      <c r="Q336" s="3268"/>
      <c r="R336" s="3235">
        <v>50</v>
      </c>
    </row>
    <row r="337" spans="1:18">
      <c r="A337" s="3235">
        <v>51</v>
      </c>
      <c r="B337" s="3192" t="s">
        <v>5792</v>
      </c>
      <c r="C337" s="3222"/>
      <c r="D337" s="3192" t="s">
        <v>5617</v>
      </c>
      <c r="E337" s="3222"/>
      <c r="F337" s="3298">
        <v>34.5</v>
      </c>
      <c r="G337" s="3299">
        <v>4.16</v>
      </c>
      <c r="H337" s="3289"/>
      <c r="I337" s="3192"/>
      <c r="J337" s="3323">
        <v>12</v>
      </c>
      <c r="K337" s="3245">
        <v>1</v>
      </c>
      <c r="L337" s="3245"/>
      <c r="M337" s="3192"/>
      <c r="N337" s="3192"/>
      <c r="O337" s="3222"/>
      <c r="P337" s="3238"/>
      <c r="Q337" s="3268"/>
      <c r="R337" s="3235">
        <v>51</v>
      </c>
    </row>
    <row r="338" spans="1:18">
      <c r="A338" s="3235">
        <v>52</v>
      </c>
      <c r="B338" s="3192" t="s">
        <v>5793</v>
      </c>
      <c r="C338" s="3222"/>
      <c r="D338" s="3192" t="s">
        <v>5617</v>
      </c>
      <c r="E338" s="3222"/>
      <c r="F338" s="3298">
        <v>34.5</v>
      </c>
      <c r="G338" s="3299">
        <v>4.8</v>
      </c>
      <c r="H338" s="3289"/>
      <c r="I338" s="3192"/>
      <c r="J338" s="3323">
        <v>1</v>
      </c>
      <c r="K338" s="3245">
        <v>1</v>
      </c>
      <c r="L338" s="3245"/>
      <c r="M338" s="3192"/>
      <c r="N338" s="3192"/>
      <c r="O338" s="3222"/>
      <c r="P338" s="3238"/>
      <c r="Q338" s="3268"/>
      <c r="R338" s="3235">
        <v>52</v>
      </c>
    </row>
    <row r="339" spans="1:18">
      <c r="A339" s="3235">
        <v>53</v>
      </c>
      <c r="B339" s="3192" t="s">
        <v>5794</v>
      </c>
      <c r="C339" s="3222"/>
      <c r="D339" s="3192" t="s">
        <v>5617</v>
      </c>
      <c r="E339" s="3222"/>
      <c r="F339" s="3298">
        <v>34.5</v>
      </c>
      <c r="G339" s="3299">
        <v>4.8</v>
      </c>
      <c r="H339" s="3289"/>
      <c r="I339" s="3192"/>
      <c r="J339" s="3323">
        <v>3</v>
      </c>
      <c r="K339" s="3245">
        <v>1</v>
      </c>
      <c r="L339" s="3245"/>
      <c r="M339" s="3192"/>
      <c r="N339" s="3192"/>
      <c r="O339" s="3222"/>
      <c r="P339" s="3238"/>
      <c r="Q339" s="3268"/>
      <c r="R339" s="3235">
        <v>53</v>
      </c>
    </row>
    <row r="340" spans="1:18">
      <c r="A340" s="3235">
        <v>54</v>
      </c>
      <c r="B340" s="3192" t="s">
        <v>5795</v>
      </c>
      <c r="C340" s="3222"/>
      <c r="D340" s="3192" t="s">
        <v>5617</v>
      </c>
      <c r="E340" s="3222"/>
      <c r="F340" s="3298">
        <v>115</v>
      </c>
      <c r="G340" s="3299">
        <v>13.8</v>
      </c>
      <c r="H340" s="3289"/>
      <c r="I340" s="3192"/>
      <c r="J340" s="3323">
        <v>15</v>
      </c>
      <c r="K340" s="3245">
        <v>1</v>
      </c>
      <c r="L340" s="3245"/>
      <c r="M340" s="3192"/>
      <c r="N340" s="3192"/>
      <c r="O340" s="3222"/>
      <c r="P340" s="3238"/>
      <c r="Q340" s="3268"/>
      <c r="R340" s="3235">
        <v>54</v>
      </c>
    </row>
    <row r="341" spans="1:18">
      <c r="A341" s="3235">
        <v>55</v>
      </c>
      <c r="B341" s="3192" t="s">
        <v>5796</v>
      </c>
      <c r="C341" s="3222"/>
      <c r="D341" s="3192" t="s">
        <v>5617</v>
      </c>
      <c r="E341" s="3222"/>
      <c r="F341" s="3298">
        <v>34.5</v>
      </c>
      <c r="G341" s="3299">
        <v>13.8</v>
      </c>
      <c r="H341" s="3289"/>
      <c r="I341" s="3192"/>
      <c r="J341" s="3323">
        <v>12</v>
      </c>
      <c r="K341" s="3245">
        <v>1</v>
      </c>
      <c r="L341" s="3245"/>
      <c r="M341" s="3192"/>
      <c r="N341" s="3192"/>
      <c r="O341" s="3222"/>
      <c r="P341" s="3238"/>
      <c r="Q341" s="3268"/>
      <c r="R341" s="3235">
        <v>55</v>
      </c>
    </row>
    <row r="342" spans="1:18">
      <c r="A342" s="3235">
        <v>56</v>
      </c>
      <c r="B342" s="3192" t="s">
        <v>5797</v>
      </c>
      <c r="C342" s="3222"/>
      <c r="D342" s="3192" t="s">
        <v>5617</v>
      </c>
      <c r="E342" s="3222"/>
      <c r="F342" s="3298">
        <v>69.2</v>
      </c>
      <c r="G342" s="3299">
        <v>13.2</v>
      </c>
      <c r="H342" s="3289"/>
      <c r="I342" s="3192"/>
      <c r="J342" s="3323">
        <v>11</v>
      </c>
      <c r="K342" s="3245">
        <v>1</v>
      </c>
      <c r="L342" s="3245"/>
      <c r="M342" s="3192"/>
      <c r="N342" s="3192"/>
      <c r="O342" s="3222"/>
      <c r="P342" s="3238"/>
      <c r="Q342" s="3268"/>
      <c r="R342" s="3235">
        <v>56</v>
      </c>
    </row>
    <row r="343" spans="1:18" ht="15.75" thickBot="1">
      <c r="A343" s="3235">
        <v>57</v>
      </c>
      <c r="B343" s="3192" t="s">
        <v>5798</v>
      </c>
      <c r="C343" s="3222"/>
      <c r="D343" s="3192" t="s">
        <v>5799</v>
      </c>
      <c r="E343" s="3222"/>
      <c r="F343" s="3298">
        <v>69</v>
      </c>
      <c r="G343" s="3299">
        <v>13.8</v>
      </c>
      <c r="H343" s="3289"/>
      <c r="I343" s="3192"/>
      <c r="J343" s="3323">
        <v>15</v>
      </c>
      <c r="K343" s="3245"/>
      <c r="L343" s="3245">
        <v>1</v>
      </c>
      <c r="M343" s="3192"/>
      <c r="N343" s="3192"/>
      <c r="O343" s="3222"/>
      <c r="P343" s="3238"/>
      <c r="Q343" s="3268"/>
      <c r="R343" s="3235">
        <v>57</v>
      </c>
    </row>
    <row r="344" spans="1:18" ht="15.75" thickBot="1">
      <c r="A344" s="3203">
        <v>58</v>
      </c>
      <c r="B344" s="3201"/>
      <c r="C344" s="3204" t="s">
        <v>6724</v>
      </c>
      <c r="D344" s="3201"/>
      <c r="E344" s="3204"/>
      <c r="F344" s="3301"/>
      <c r="G344" s="3302"/>
      <c r="H344" s="3293"/>
      <c r="I344" s="3192"/>
      <c r="J344" s="3252"/>
      <c r="K344" s="3276">
        <f>SUM(K287:K343)</f>
        <v>59</v>
      </c>
      <c r="L344" s="3276">
        <f>SUM(L287:L343)</f>
        <v>1</v>
      </c>
      <c r="M344" s="3201"/>
      <c r="N344" s="3201"/>
      <c r="O344" s="3204"/>
      <c r="P344" s="3276">
        <f t="shared" ref="P344" si="6">SUM(P287:P343)</f>
        <v>0</v>
      </c>
      <c r="Q344" s="3276">
        <f t="shared" ref="Q344" si="7">SUM(Q287:Q343)</f>
        <v>0</v>
      </c>
      <c r="R344" s="3203">
        <v>58</v>
      </c>
    </row>
    <row r="346" spans="1:18">
      <c r="A346" s="3212" t="s">
        <v>5805</v>
      </c>
      <c r="B346" s="3223"/>
      <c r="C346" s="3223"/>
      <c r="D346" s="3223"/>
      <c r="E346" s="3223"/>
      <c r="F346" s="3223"/>
      <c r="G346" s="3223"/>
      <c r="H346" s="3223"/>
      <c r="I346" s="3192"/>
      <c r="J346" s="3212" t="s">
        <v>5806</v>
      </c>
      <c r="K346" s="3223"/>
      <c r="L346" s="3223"/>
      <c r="M346" s="3223"/>
      <c r="N346" s="3223"/>
      <c r="O346" s="3223"/>
      <c r="P346" s="3223"/>
      <c r="Q346" s="3223"/>
      <c r="R346" s="3223"/>
    </row>
    <row r="348" spans="1:18" ht="15.75" thickBot="1">
      <c r="A348" s="3113" t="s">
        <v>4700</v>
      </c>
      <c r="B348" s="3201"/>
      <c r="C348" s="3201"/>
      <c r="D348" s="3201"/>
      <c r="E348" s="3201"/>
      <c r="F348" s="3584" t="str">
        <f>'Data Sheet'!$C$40</f>
        <v>April 12, 2018</v>
      </c>
      <c r="G348" s="3584" t="str">
        <f>'Data Sheet'!$C$38</f>
        <v>December 31, 2017</v>
      </c>
      <c r="H348" s="3208"/>
      <c r="I348" s="3192"/>
      <c r="J348" s="3113" t="s">
        <v>4700</v>
      </c>
      <c r="K348" s="3201"/>
      <c r="L348" s="3201"/>
      <c r="M348" s="3201"/>
      <c r="N348" s="3201"/>
      <c r="O348" s="3201"/>
      <c r="P348" s="3584" t="str">
        <f>'Data Sheet'!$C$40</f>
        <v>April 12, 2018</v>
      </c>
      <c r="Q348" s="3584" t="str">
        <f>'Data Sheet'!$C$38</f>
        <v>December 31, 2017</v>
      </c>
      <c r="R348" s="3208"/>
    </row>
    <row r="349" spans="1:18" ht="16.5" thickBot="1">
      <c r="A349" s="3264" t="s">
        <v>3398</v>
      </c>
      <c r="B349" s="3207"/>
      <c r="C349" s="3207"/>
      <c r="D349" s="3208"/>
      <c r="E349" s="3208"/>
      <c r="F349" s="3209"/>
      <c r="G349" s="3209"/>
      <c r="H349" s="3205"/>
      <c r="I349" s="3192"/>
      <c r="J349" s="3264" t="s">
        <v>3398</v>
      </c>
      <c r="K349" s="3207"/>
      <c r="L349" s="3207"/>
      <c r="M349" s="3208"/>
      <c r="N349" s="3208"/>
      <c r="O349" s="3208"/>
      <c r="P349" s="3209"/>
      <c r="Q349" s="3209"/>
      <c r="R349" s="3205"/>
    </row>
    <row r="350" spans="1:18">
      <c r="A350" s="3221"/>
      <c r="B350" s="3192"/>
      <c r="C350" s="3222"/>
      <c r="D350" s="3234"/>
      <c r="E350" s="3195"/>
      <c r="F350" s="3223"/>
      <c r="G350" s="3223"/>
      <c r="H350" s="3193"/>
      <c r="I350" s="3192"/>
      <c r="J350" s="3221"/>
      <c r="K350" s="3222"/>
      <c r="L350" s="3222"/>
      <c r="M350" s="3223" t="s">
        <v>3184</v>
      </c>
      <c r="N350" s="3223"/>
      <c r="O350" s="3223"/>
      <c r="P350" s="3223"/>
      <c r="Q350" s="3199"/>
      <c r="R350" s="3189"/>
    </row>
    <row r="351" spans="1:18" ht="15.75" thickBot="1">
      <c r="A351" s="3227"/>
      <c r="B351" s="3234"/>
      <c r="C351" s="3195"/>
      <c r="D351" s="3234"/>
      <c r="E351" s="3195"/>
      <c r="F351" s="3208" t="s">
        <v>3185</v>
      </c>
      <c r="G351" s="3208"/>
      <c r="H351" s="3205"/>
      <c r="I351" s="3192"/>
      <c r="J351" s="3227" t="s">
        <v>3186</v>
      </c>
      <c r="K351" s="3195" t="s">
        <v>3187</v>
      </c>
      <c r="L351" s="3195" t="s">
        <v>3187</v>
      </c>
      <c r="M351" s="3208" t="s">
        <v>3188</v>
      </c>
      <c r="N351" s="3208"/>
      <c r="O351" s="3208"/>
      <c r="P351" s="3208"/>
      <c r="Q351" s="3205"/>
      <c r="R351" s="3195"/>
    </row>
    <row r="352" spans="1:18">
      <c r="A352" s="3227"/>
      <c r="B352" s="3234"/>
      <c r="C352" s="3195"/>
      <c r="D352" s="3234"/>
      <c r="E352" s="3195"/>
      <c r="F352" s="3195"/>
      <c r="G352" s="3199"/>
      <c r="H352" s="3195"/>
      <c r="I352" s="3192"/>
      <c r="J352" s="3227" t="s">
        <v>3189</v>
      </c>
      <c r="K352" s="3195" t="s">
        <v>3190</v>
      </c>
      <c r="L352" s="3195" t="s">
        <v>3191</v>
      </c>
      <c r="M352" s="3234"/>
      <c r="N352" s="3234"/>
      <c r="O352" s="3195"/>
      <c r="P352" s="3195"/>
      <c r="Q352" s="3199"/>
      <c r="R352" s="3195"/>
    </row>
    <row r="353" spans="1:18">
      <c r="A353" s="3227" t="s">
        <v>1714</v>
      </c>
      <c r="B353" s="3223" t="s">
        <v>3192</v>
      </c>
      <c r="C353" s="3199"/>
      <c r="D353" s="3223" t="s">
        <v>3193</v>
      </c>
      <c r="E353" s="3199"/>
      <c r="F353" s="3195"/>
      <c r="G353" s="3199"/>
      <c r="H353" s="3195"/>
      <c r="I353" s="3192"/>
      <c r="J353" s="3227" t="s">
        <v>3194</v>
      </c>
      <c r="K353" s="3195" t="s">
        <v>3195</v>
      </c>
      <c r="L353" s="3195" t="s">
        <v>3190</v>
      </c>
      <c r="M353" s="3223"/>
      <c r="N353" s="3223"/>
      <c r="O353" s="3199"/>
      <c r="P353" s="3195" t="s">
        <v>1772</v>
      </c>
      <c r="Q353" s="3199" t="s">
        <v>3196</v>
      </c>
      <c r="R353" s="3195" t="s">
        <v>1714</v>
      </c>
    </row>
    <row r="354" spans="1:18">
      <c r="A354" s="3227" t="s">
        <v>1717</v>
      </c>
      <c r="B354" s="3192"/>
      <c r="C354" s="3222"/>
      <c r="D354" s="3234"/>
      <c r="E354" s="3195"/>
      <c r="F354" s="3195" t="s">
        <v>1825</v>
      </c>
      <c r="G354" s="3199" t="s">
        <v>3197</v>
      </c>
      <c r="H354" s="3195" t="s">
        <v>3198</v>
      </c>
      <c r="I354" s="3192"/>
      <c r="J354" s="3227" t="s">
        <v>3199</v>
      </c>
      <c r="K354" s="3195" t="s">
        <v>4</v>
      </c>
      <c r="L354" s="3195" t="s">
        <v>3195</v>
      </c>
      <c r="M354" s="3223" t="s">
        <v>3200</v>
      </c>
      <c r="N354" s="3223"/>
      <c r="O354" s="3199"/>
      <c r="P354" s="3195" t="s">
        <v>3201</v>
      </c>
      <c r="Q354" s="3199" t="s">
        <v>3202</v>
      </c>
      <c r="R354" s="3195" t="s">
        <v>1717</v>
      </c>
    </row>
    <row r="355" spans="1:18">
      <c r="A355" s="3235"/>
      <c r="B355" s="3192"/>
      <c r="C355" s="3195"/>
      <c r="D355" s="3192"/>
      <c r="E355" s="3195"/>
      <c r="F355" s="3195"/>
      <c r="G355" s="3199"/>
      <c r="H355" s="3222"/>
      <c r="I355" s="3192"/>
      <c r="J355" s="3235"/>
      <c r="K355" s="3222"/>
      <c r="L355" s="3195"/>
      <c r="M355" s="3192"/>
      <c r="N355" s="3192"/>
      <c r="O355" s="3195"/>
      <c r="P355" s="3195"/>
      <c r="Q355" s="3195"/>
      <c r="R355" s="3222"/>
    </row>
    <row r="356" spans="1:18" ht="15.75" thickBot="1">
      <c r="A356" s="3203"/>
      <c r="B356" s="3208" t="s">
        <v>3005</v>
      </c>
      <c r="C356" s="3205"/>
      <c r="D356" s="3208" t="s">
        <v>3006</v>
      </c>
      <c r="E356" s="3205"/>
      <c r="F356" s="3202" t="s">
        <v>3007</v>
      </c>
      <c r="G356" s="3205" t="s">
        <v>3008</v>
      </c>
      <c r="H356" s="3205" t="s">
        <v>2334</v>
      </c>
      <c r="I356" s="3192"/>
      <c r="J356" s="3236" t="s">
        <v>2335</v>
      </c>
      <c r="K356" s="3236" t="s">
        <v>2336</v>
      </c>
      <c r="L356" s="3236" t="s">
        <v>2337</v>
      </c>
      <c r="M356" s="3208" t="s">
        <v>2338</v>
      </c>
      <c r="N356" s="3208"/>
      <c r="O356" s="3205"/>
      <c r="P356" s="3202" t="s">
        <v>2339</v>
      </c>
      <c r="Q356" s="3202" t="s">
        <v>2340</v>
      </c>
      <c r="R356" s="3202"/>
    </row>
    <row r="357" spans="1:18">
      <c r="A357" s="3235">
        <v>1</v>
      </c>
      <c r="B357" s="3579" t="s">
        <v>5800</v>
      </c>
      <c r="C357" s="3222"/>
      <c r="D357" s="3192" t="s">
        <v>5617</v>
      </c>
      <c r="E357" s="3199"/>
      <c r="F357" s="3296">
        <v>115</v>
      </c>
      <c r="G357" s="3297">
        <v>13.8</v>
      </c>
      <c r="H357" s="3289"/>
      <c r="I357" s="3192"/>
      <c r="J357" s="3323">
        <v>20</v>
      </c>
      <c r="K357" s="3245">
        <v>1</v>
      </c>
      <c r="L357" s="3245"/>
      <c r="M357" s="3192"/>
      <c r="N357" s="3192"/>
      <c r="O357" s="3199"/>
      <c r="P357" s="3238"/>
      <c r="Q357" s="3268"/>
      <c r="R357" s="3235">
        <v>1</v>
      </c>
    </row>
    <row r="358" spans="1:18">
      <c r="A358" s="3235">
        <v>2</v>
      </c>
      <c r="B358" s="3192" t="s">
        <v>5801</v>
      </c>
      <c r="C358" s="3222"/>
      <c r="D358" s="3192" t="s">
        <v>5615</v>
      </c>
      <c r="E358" s="3195"/>
      <c r="F358" s="3296">
        <v>34.4</v>
      </c>
      <c r="G358" s="3297">
        <v>13.8</v>
      </c>
      <c r="H358" s="3289"/>
      <c r="I358" s="3192"/>
      <c r="J358" s="3323">
        <v>5</v>
      </c>
      <c r="K358" s="3245">
        <v>1</v>
      </c>
      <c r="L358" s="3245"/>
      <c r="M358" s="3192"/>
      <c r="N358" s="3192"/>
      <c r="O358" s="3195"/>
      <c r="P358" s="3238"/>
      <c r="Q358" s="3268"/>
      <c r="R358" s="3235">
        <v>2</v>
      </c>
    </row>
    <row r="359" spans="1:18">
      <c r="A359" s="3235">
        <v>3</v>
      </c>
      <c r="B359" s="3192" t="s">
        <v>5802</v>
      </c>
      <c r="C359" s="3222"/>
      <c r="D359" s="3192" t="s">
        <v>5617</v>
      </c>
      <c r="E359" s="3195"/>
      <c r="F359" s="3296">
        <v>34.4</v>
      </c>
      <c r="G359" s="3297">
        <v>13.8</v>
      </c>
      <c r="H359" s="3289"/>
      <c r="I359" s="3192"/>
      <c r="J359" s="3323">
        <v>5</v>
      </c>
      <c r="K359" s="3245">
        <v>1</v>
      </c>
      <c r="L359" s="3245"/>
      <c r="M359" s="3192"/>
      <c r="N359" s="3192"/>
      <c r="O359" s="3195"/>
      <c r="P359" s="3238"/>
      <c r="Q359" s="3268"/>
      <c r="R359" s="3235">
        <v>3</v>
      </c>
    </row>
    <row r="360" spans="1:18">
      <c r="A360" s="3235">
        <v>4</v>
      </c>
      <c r="B360" s="3192" t="s">
        <v>5803</v>
      </c>
      <c r="C360" s="3222"/>
      <c r="D360" s="3192" t="s">
        <v>5617</v>
      </c>
      <c r="E360" s="3195"/>
      <c r="F360" s="3296">
        <v>115</v>
      </c>
      <c r="G360" s="3297">
        <v>13.8</v>
      </c>
      <c r="H360" s="3289"/>
      <c r="I360" s="3192"/>
      <c r="J360" s="3323">
        <v>15</v>
      </c>
      <c r="K360" s="3245">
        <v>1</v>
      </c>
      <c r="L360" s="3245"/>
      <c r="M360" s="3192"/>
      <c r="N360" s="3192"/>
      <c r="O360" s="3195"/>
      <c r="P360" s="3238"/>
      <c r="Q360" s="3268"/>
      <c r="R360" s="3235">
        <v>4</v>
      </c>
    </row>
    <row r="361" spans="1:18">
      <c r="A361" s="3235">
        <v>5</v>
      </c>
      <c r="B361" s="3192" t="s">
        <v>5804</v>
      </c>
      <c r="C361" s="3222"/>
      <c r="D361" s="3192" t="s">
        <v>5617</v>
      </c>
      <c r="E361" s="3195"/>
      <c r="F361" s="3296">
        <v>46</v>
      </c>
      <c r="G361" s="3297">
        <v>4.16</v>
      </c>
      <c r="H361" s="3289"/>
      <c r="I361" s="3192"/>
      <c r="J361" s="3323">
        <v>4</v>
      </c>
      <c r="K361" s="3245">
        <v>1</v>
      </c>
      <c r="L361" s="3245"/>
      <c r="M361" s="3192"/>
      <c r="N361" s="3192"/>
      <c r="O361" s="3195"/>
      <c r="P361" s="3238"/>
      <c r="Q361" s="3268"/>
      <c r="R361" s="3235">
        <v>5</v>
      </c>
    </row>
    <row r="362" spans="1:18">
      <c r="A362" s="3247">
        <v>6</v>
      </c>
      <c r="B362" s="3192" t="s">
        <v>5807</v>
      </c>
      <c r="C362" s="3222"/>
      <c r="D362" s="3192" t="s">
        <v>5615</v>
      </c>
      <c r="E362" s="3222"/>
      <c r="F362" s="3298">
        <v>46</v>
      </c>
      <c r="G362" s="3299">
        <v>4.8</v>
      </c>
      <c r="H362" s="3289"/>
      <c r="I362" s="3192"/>
      <c r="J362" s="3324"/>
      <c r="K362" s="3245">
        <v>1</v>
      </c>
      <c r="L362" s="3245"/>
      <c r="M362" s="3192"/>
      <c r="N362" s="3192"/>
      <c r="O362" s="3222"/>
      <c r="P362" s="3238"/>
      <c r="Q362" s="3268"/>
      <c r="R362" s="3247">
        <v>6</v>
      </c>
    </row>
    <row r="363" spans="1:18">
      <c r="A363" s="3247">
        <v>7</v>
      </c>
      <c r="B363" s="3192" t="s">
        <v>5807</v>
      </c>
      <c r="C363" s="3222"/>
      <c r="D363" s="3192" t="s">
        <v>5615</v>
      </c>
      <c r="E363" s="3222"/>
      <c r="F363" s="3298">
        <v>46</v>
      </c>
      <c r="G363" s="3299">
        <v>4.8</v>
      </c>
      <c r="H363" s="3289"/>
      <c r="I363" s="3192"/>
      <c r="J363" s="3324"/>
      <c r="K363" s="3245">
        <v>1</v>
      </c>
      <c r="L363" s="3245"/>
      <c r="M363" s="3192"/>
      <c r="N363" s="3192"/>
      <c r="O363" s="3222"/>
      <c r="P363" s="3238"/>
      <c r="Q363" s="3268"/>
      <c r="R363" s="3247">
        <v>7</v>
      </c>
    </row>
    <row r="364" spans="1:18">
      <c r="A364" s="3247">
        <v>8</v>
      </c>
      <c r="B364" s="3192" t="s">
        <v>5808</v>
      </c>
      <c r="C364" s="3222"/>
      <c r="D364" s="3192" t="s">
        <v>5617</v>
      </c>
      <c r="E364" s="3222"/>
      <c r="F364" s="3298">
        <v>34.4</v>
      </c>
      <c r="G364" s="3299">
        <v>5.04</v>
      </c>
      <c r="H364" s="3289"/>
      <c r="I364" s="3192"/>
      <c r="J364" s="3324">
        <v>4</v>
      </c>
      <c r="K364" s="3245">
        <v>1</v>
      </c>
      <c r="L364" s="3245"/>
      <c r="M364" s="3192"/>
      <c r="N364" s="3192"/>
      <c r="O364" s="3222"/>
      <c r="P364" s="3238"/>
      <c r="Q364" s="3268"/>
      <c r="R364" s="3247">
        <v>8</v>
      </c>
    </row>
    <row r="365" spans="1:18">
      <c r="A365" s="3247">
        <v>9</v>
      </c>
      <c r="B365" s="3192" t="s">
        <v>5809</v>
      </c>
      <c r="C365" s="3222"/>
      <c r="D365" s="3192" t="s">
        <v>5617</v>
      </c>
      <c r="E365" s="3222"/>
      <c r="F365" s="3298">
        <v>34.5</v>
      </c>
      <c r="G365" s="3299">
        <v>13.8</v>
      </c>
      <c r="H365" s="3289"/>
      <c r="I365" s="3192"/>
      <c r="J365" s="3324">
        <v>4</v>
      </c>
      <c r="K365" s="3245">
        <v>1</v>
      </c>
      <c r="L365" s="3245"/>
      <c r="M365" s="3192"/>
      <c r="N365" s="3192"/>
      <c r="O365" s="3222"/>
      <c r="P365" s="3238"/>
      <c r="Q365" s="3268"/>
      <c r="R365" s="3247">
        <v>9</v>
      </c>
    </row>
    <row r="366" spans="1:18">
      <c r="A366" s="3247">
        <v>10</v>
      </c>
      <c r="B366" s="3192" t="s">
        <v>5810</v>
      </c>
      <c r="C366" s="3222"/>
      <c r="D366" s="3192" t="s">
        <v>5617</v>
      </c>
      <c r="E366" s="3222"/>
      <c r="F366" s="3298">
        <v>34.5</v>
      </c>
      <c r="G366" s="3299">
        <v>13.8</v>
      </c>
      <c r="H366" s="3289"/>
      <c r="I366" s="3192"/>
      <c r="J366" s="3324">
        <v>5</v>
      </c>
      <c r="K366" s="3245">
        <v>1</v>
      </c>
      <c r="L366" s="3245"/>
      <c r="M366" s="3192"/>
      <c r="N366" s="3192"/>
      <c r="O366" s="3222"/>
      <c r="P366" s="3238"/>
      <c r="Q366" s="3268"/>
      <c r="R366" s="3247">
        <v>10</v>
      </c>
    </row>
    <row r="367" spans="1:18">
      <c r="A367" s="3247">
        <v>11</v>
      </c>
      <c r="B367" s="3192" t="s">
        <v>5811</v>
      </c>
      <c r="C367" s="3222"/>
      <c r="D367" s="3192" t="s">
        <v>5617</v>
      </c>
      <c r="E367" s="3222"/>
      <c r="F367" s="3298">
        <v>34.5</v>
      </c>
      <c r="G367" s="3299">
        <v>4.8</v>
      </c>
      <c r="H367" s="3289"/>
      <c r="I367" s="3192"/>
      <c r="J367" s="3324">
        <v>5</v>
      </c>
      <c r="K367" s="3245">
        <v>1</v>
      </c>
      <c r="L367" s="3245"/>
      <c r="M367" s="3192"/>
      <c r="N367" s="3192"/>
      <c r="O367" s="3222"/>
      <c r="P367" s="3238"/>
      <c r="Q367" s="3268"/>
      <c r="R367" s="3247">
        <v>11</v>
      </c>
    </row>
    <row r="368" spans="1:18">
      <c r="A368" s="3247">
        <v>12</v>
      </c>
      <c r="B368" s="3192" t="s">
        <v>5812</v>
      </c>
      <c r="C368" s="3222"/>
      <c r="D368" s="3192" t="s">
        <v>5617</v>
      </c>
      <c r="E368" s="3222"/>
      <c r="F368" s="3298">
        <v>46</v>
      </c>
      <c r="G368" s="3299">
        <v>0.48</v>
      </c>
      <c r="H368" s="3289"/>
      <c r="I368" s="3192"/>
      <c r="J368" s="3324">
        <v>1</v>
      </c>
      <c r="K368" s="3245">
        <v>1</v>
      </c>
      <c r="L368" s="3245"/>
      <c r="M368" s="3192"/>
      <c r="N368" s="3192"/>
      <c r="O368" s="3222"/>
      <c r="P368" s="3238"/>
      <c r="Q368" s="3268"/>
      <c r="R368" s="3247">
        <v>12</v>
      </c>
    </row>
    <row r="369" spans="1:18">
      <c r="A369" s="3247">
        <v>13</v>
      </c>
      <c r="B369" s="3192" t="s">
        <v>5812</v>
      </c>
      <c r="C369" s="3222"/>
      <c r="D369" s="3192" t="s">
        <v>5617</v>
      </c>
      <c r="E369" s="3222"/>
      <c r="F369" s="3298">
        <v>46</v>
      </c>
      <c r="G369" s="3299">
        <v>0.48</v>
      </c>
      <c r="H369" s="3289"/>
      <c r="I369" s="3192"/>
      <c r="J369" s="3324">
        <v>1</v>
      </c>
      <c r="K369" s="3245">
        <v>1</v>
      </c>
      <c r="L369" s="3245"/>
      <c r="M369" s="3192"/>
      <c r="N369" s="3192"/>
      <c r="O369" s="3222"/>
      <c r="P369" s="3238"/>
      <c r="Q369" s="3268"/>
      <c r="R369" s="3247">
        <v>13</v>
      </c>
    </row>
    <row r="370" spans="1:18">
      <c r="A370" s="3247">
        <v>14</v>
      </c>
      <c r="B370" s="3192" t="s">
        <v>5812</v>
      </c>
      <c r="C370" s="3222"/>
      <c r="D370" s="3192" t="s">
        <v>5617</v>
      </c>
      <c r="E370" s="3222"/>
      <c r="F370" s="3298">
        <v>46</v>
      </c>
      <c r="G370" s="3299">
        <v>0.48</v>
      </c>
      <c r="H370" s="3289"/>
      <c r="I370" s="3192"/>
      <c r="J370" s="3324">
        <v>1</v>
      </c>
      <c r="K370" s="3245">
        <v>1</v>
      </c>
      <c r="L370" s="3245"/>
      <c r="M370" s="3192"/>
      <c r="N370" s="3192"/>
      <c r="O370" s="3222"/>
      <c r="P370" s="3238"/>
      <c r="Q370" s="3268"/>
      <c r="R370" s="3247">
        <v>14</v>
      </c>
    </row>
    <row r="371" spans="1:18">
      <c r="A371" s="3247">
        <v>15</v>
      </c>
      <c r="B371" s="3192" t="s">
        <v>5813</v>
      </c>
      <c r="C371" s="3222"/>
      <c r="D371" s="3192" t="s">
        <v>5617</v>
      </c>
      <c r="E371" s="3222"/>
      <c r="F371" s="3298">
        <v>115</v>
      </c>
      <c r="G371" s="3299">
        <v>13.8</v>
      </c>
      <c r="H371" s="3289"/>
      <c r="I371" s="3192"/>
      <c r="J371" s="3324">
        <v>27</v>
      </c>
      <c r="K371" s="3245">
        <v>1</v>
      </c>
      <c r="L371" s="3245"/>
      <c r="M371" s="3192"/>
      <c r="N371" s="3192"/>
      <c r="O371" s="3222"/>
      <c r="P371" s="3238"/>
      <c r="Q371" s="3268"/>
      <c r="R371" s="3247">
        <v>15</v>
      </c>
    </row>
    <row r="372" spans="1:18">
      <c r="A372" s="3247">
        <v>16</v>
      </c>
      <c r="B372" s="3192" t="s">
        <v>5813</v>
      </c>
      <c r="C372" s="3222"/>
      <c r="D372" s="3192" t="s">
        <v>5617</v>
      </c>
      <c r="E372" s="3222"/>
      <c r="F372" s="3298">
        <v>115</v>
      </c>
      <c r="G372" s="3299">
        <v>13.8</v>
      </c>
      <c r="H372" s="3289"/>
      <c r="I372" s="3192"/>
      <c r="J372" s="3324">
        <v>24</v>
      </c>
      <c r="K372" s="3245">
        <v>1</v>
      </c>
      <c r="L372" s="3245"/>
      <c r="M372" s="3192"/>
      <c r="N372" s="3192"/>
      <c r="O372" s="3222"/>
      <c r="P372" s="3238"/>
      <c r="Q372" s="3268"/>
      <c r="R372" s="3247">
        <v>16</v>
      </c>
    </row>
    <row r="373" spans="1:18">
      <c r="A373" s="3235">
        <v>17</v>
      </c>
      <c r="B373" s="3192" t="s">
        <v>5814</v>
      </c>
      <c r="C373" s="3222"/>
      <c r="D373" s="3192" t="s">
        <v>5617</v>
      </c>
      <c r="E373" s="3222"/>
      <c r="F373" s="3298">
        <v>13.2</v>
      </c>
      <c r="G373" s="3299">
        <v>4.16</v>
      </c>
      <c r="H373" s="3289"/>
      <c r="I373" s="3192"/>
      <c r="J373" s="3323">
        <v>1</v>
      </c>
      <c r="K373" s="3245">
        <v>1</v>
      </c>
      <c r="L373" s="3245"/>
      <c r="M373" s="3192"/>
      <c r="N373" s="3192"/>
      <c r="O373" s="3222"/>
      <c r="P373" s="3238"/>
      <c r="Q373" s="3268"/>
      <c r="R373" s="3235">
        <v>17</v>
      </c>
    </row>
    <row r="374" spans="1:18">
      <c r="A374" s="3235">
        <v>18</v>
      </c>
      <c r="B374" s="3192" t="s">
        <v>5814</v>
      </c>
      <c r="C374" s="3222"/>
      <c r="D374" s="3192" t="s">
        <v>5617</v>
      </c>
      <c r="E374" s="3222"/>
      <c r="F374" s="3298">
        <v>13.2</v>
      </c>
      <c r="G374" s="3299">
        <v>4.16</v>
      </c>
      <c r="H374" s="3289"/>
      <c r="I374" s="3192"/>
      <c r="J374" s="3323">
        <v>1</v>
      </c>
      <c r="K374" s="3245">
        <v>1</v>
      </c>
      <c r="L374" s="3245"/>
      <c r="M374" s="3192"/>
      <c r="N374" s="3192"/>
      <c r="O374" s="3222"/>
      <c r="P374" s="3238"/>
      <c r="Q374" s="3268"/>
      <c r="R374" s="3235">
        <v>18</v>
      </c>
    </row>
    <row r="375" spans="1:18">
      <c r="A375" s="3235">
        <v>19</v>
      </c>
      <c r="B375" s="3192" t="s">
        <v>5815</v>
      </c>
      <c r="C375" s="3222"/>
      <c r="D375" s="3192" t="s">
        <v>5617</v>
      </c>
      <c r="E375" s="3222"/>
      <c r="F375" s="3298">
        <v>46</v>
      </c>
      <c r="G375" s="3299">
        <v>4.8</v>
      </c>
      <c r="H375" s="3289"/>
      <c r="I375" s="3192"/>
      <c r="J375" s="3323">
        <v>1</v>
      </c>
      <c r="K375" s="3245">
        <v>1</v>
      </c>
      <c r="L375" s="3245"/>
      <c r="M375" s="3192"/>
      <c r="N375" s="3192"/>
      <c r="O375" s="3222"/>
      <c r="P375" s="3238"/>
      <c r="Q375" s="3268"/>
      <c r="R375" s="3235">
        <v>19</v>
      </c>
    </row>
    <row r="376" spans="1:18">
      <c r="A376" s="3235">
        <v>20</v>
      </c>
      <c r="B376" s="3192" t="s">
        <v>5816</v>
      </c>
      <c r="C376" s="3222"/>
      <c r="D376" s="3192" t="s">
        <v>5617</v>
      </c>
      <c r="E376" s="3222"/>
      <c r="F376" s="3298">
        <v>34.5</v>
      </c>
      <c r="G376" s="3299">
        <v>4.16</v>
      </c>
      <c r="H376" s="3289"/>
      <c r="I376" s="3192"/>
      <c r="J376" s="3323">
        <v>5</v>
      </c>
      <c r="K376" s="3245">
        <v>1</v>
      </c>
      <c r="L376" s="3245"/>
      <c r="M376" s="3192"/>
      <c r="N376" s="3192"/>
      <c r="O376" s="3222"/>
      <c r="P376" s="3238"/>
      <c r="Q376" s="3268"/>
      <c r="R376" s="3235">
        <v>20</v>
      </c>
    </row>
    <row r="377" spans="1:18">
      <c r="A377" s="3235">
        <v>21</v>
      </c>
      <c r="B377" s="3192" t="s">
        <v>5817</v>
      </c>
      <c r="C377" s="3222"/>
      <c r="D377" s="3192" t="s">
        <v>5615</v>
      </c>
      <c r="E377" s="3222"/>
      <c r="F377" s="3298">
        <v>230</v>
      </c>
      <c r="G377" s="3299">
        <v>115</v>
      </c>
      <c r="H377" s="3289"/>
      <c r="I377" s="3192"/>
      <c r="J377" s="3323">
        <v>125</v>
      </c>
      <c r="K377" s="3245">
        <v>1</v>
      </c>
      <c r="L377" s="3245"/>
      <c r="M377" s="3192"/>
      <c r="N377" s="3192"/>
      <c r="O377" s="3222"/>
      <c r="P377" s="3238"/>
      <c r="Q377" s="3268"/>
      <c r="R377" s="3235">
        <v>21</v>
      </c>
    </row>
    <row r="378" spans="1:18">
      <c r="A378" s="3235">
        <v>22</v>
      </c>
      <c r="B378" s="3192" t="s">
        <v>5817</v>
      </c>
      <c r="C378" s="3222"/>
      <c r="D378" s="3192" t="s">
        <v>5615</v>
      </c>
      <c r="E378" s="3222"/>
      <c r="F378" s="3298">
        <v>230</v>
      </c>
      <c r="G378" s="3299">
        <v>115</v>
      </c>
      <c r="H378" s="3289"/>
      <c r="I378" s="3192"/>
      <c r="J378" s="3323">
        <v>125</v>
      </c>
      <c r="K378" s="3245">
        <v>1</v>
      </c>
      <c r="L378" s="3245"/>
      <c r="M378" s="3192"/>
      <c r="N378" s="3192"/>
      <c r="O378" s="3222"/>
      <c r="P378" s="3238"/>
      <c r="Q378" s="3268"/>
      <c r="R378" s="3235">
        <v>22</v>
      </c>
    </row>
    <row r="379" spans="1:18">
      <c r="A379" s="3235">
        <v>23</v>
      </c>
      <c r="B379" s="3192" t="s">
        <v>5817</v>
      </c>
      <c r="C379" s="3222"/>
      <c r="D379" s="3192" t="s">
        <v>5615</v>
      </c>
      <c r="E379" s="3222"/>
      <c r="F379" s="3298">
        <v>230</v>
      </c>
      <c r="G379" s="3299">
        <v>120</v>
      </c>
      <c r="H379" s="3289"/>
      <c r="I379" s="3192"/>
      <c r="J379" s="3323">
        <v>200</v>
      </c>
      <c r="K379" s="3245">
        <v>1</v>
      </c>
      <c r="L379" s="3245"/>
      <c r="M379" s="3192"/>
      <c r="N379" s="3192"/>
      <c r="O379" s="3222"/>
      <c r="P379" s="3238"/>
      <c r="Q379" s="3268"/>
      <c r="R379" s="3235">
        <v>23</v>
      </c>
    </row>
    <row r="380" spans="1:18">
      <c r="A380" s="3235">
        <v>24</v>
      </c>
      <c r="B380" s="3192" t="s">
        <v>5818</v>
      </c>
      <c r="C380" s="3222"/>
      <c r="D380" s="3192" t="s">
        <v>5617</v>
      </c>
      <c r="E380" s="3222"/>
      <c r="F380" s="3298">
        <v>34.5</v>
      </c>
      <c r="G380" s="3299">
        <v>5.04</v>
      </c>
      <c r="H380" s="3289"/>
      <c r="I380" s="3192"/>
      <c r="J380" s="3323">
        <v>4</v>
      </c>
      <c r="K380" s="3245">
        <v>1</v>
      </c>
      <c r="L380" s="3245"/>
      <c r="M380" s="3192"/>
      <c r="N380" s="3192"/>
      <c r="O380" s="3222"/>
      <c r="P380" s="3238"/>
      <c r="Q380" s="3268"/>
      <c r="R380" s="3235">
        <v>24</v>
      </c>
    </row>
    <row r="381" spans="1:18">
      <c r="A381" s="3235">
        <v>25</v>
      </c>
      <c r="B381" s="3192" t="s">
        <v>5819</v>
      </c>
      <c r="C381" s="3222"/>
      <c r="D381" s="3192" t="s">
        <v>5617</v>
      </c>
      <c r="E381" s="3222"/>
      <c r="F381" s="3298">
        <v>34.5</v>
      </c>
      <c r="G381" s="3299">
        <v>4.16</v>
      </c>
      <c r="H381" s="3289"/>
      <c r="I381" s="3192"/>
      <c r="J381" s="3323">
        <v>10</v>
      </c>
      <c r="K381" s="3245">
        <v>1</v>
      </c>
      <c r="L381" s="3245">
        <v>1</v>
      </c>
      <c r="M381" s="3192"/>
      <c r="N381" s="3192"/>
      <c r="O381" s="3222"/>
      <c r="P381" s="3238"/>
      <c r="Q381" s="3268"/>
      <c r="R381" s="3235">
        <v>25</v>
      </c>
    </row>
    <row r="382" spans="1:18">
      <c r="A382" s="3235">
        <v>26</v>
      </c>
      <c r="B382" s="3192" t="s">
        <v>5820</v>
      </c>
      <c r="C382" s="3222"/>
      <c r="D382" s="3192" t="s">
        <v>5617</v>
      </c>
      <c r="E382" s="3222"/>
      <c r="F382" s="3298">
        <v>34.5</v>
      </c>
      <c r="G382" s="3299">
        <v>13.8</v>
      </c>
      <c r="H382" s="3289"/>
      <c r="I382" s="3192"/>
      <c r="J382" s="3323">
        <v>4</v>
      </c>
      <c r="K382" s="3245">
        <v>1</v>
      </c>
      <c r="L382" s="3245"/>
      <c r="M382" s="3192"/>
      <c r="N382" s="3192"/>
      <c r="O382" s="3222"/>
      <c r="P382" s="3238"/>
      <c r="Q382" s="3268"/>
      <c r="R382" s="3235">
        <v>26</v>
      </c>
    </row>
    <row r="383" spans="1:18">
      <c r="A383" s="3235">
        <v>27</v>
      </c>
      <c r="B383" s="3192" t="s">
        <v>5821</v>
      </c>
      <c r="C383" s="3222"/>
      <c r="D383" s="3192" t="s">
        <v>5615</v>
      </c>
      <c r="E383" s="3222"/>
      <c r="F383" s="3298">
        <v>13.2</v>
      </c>
      <c r="G383" s="3299">
        <v>12</v>
      </c>
      <c r="H383" s="3289"/>
      <c r="I383" s="3192"/>
      <c r="J383" s="3323">
        <v>22</v>
      </c>
      <c r="K383" s="3245"/>
      <c r="L383" s="3245">
        <v>3</v>
      </c>
      <c r="M383" s="3192"/>
      <c r="N383" s="3192"/>
      <c r="O383" s="3222"/>
      <c r="P383" s="3238"/>
      <c r="Q383" s="3268"/>
      <c r="R383" s="3235">
        <v>27</v>
      </c>
    </row>
    <row r="384" spans="1:18">
      <c r="A384" s="3235">
        <v>28</v>
      </c>
      <c r="B384" s="3192" t="s">
        <v>5821</v>
      </c>
      <c r="C384" s="3222"/>
      <c r="D384" s="3192" t="s">
        <v>5615</v>
      </c>
      <c r="E384" s="3222"/>
      <c r="F384" s="3298">
        <v>115</v>
      </c>
      <c r="G384" s="3299">
        <v>12</v>
      </c>
      <c r="H384" s="3289"/>
      <c r="I384" s="3192"/>
      <c r="J384" s="3323">
        <v>25</v>
      </c>
      <c r="K384" s="3245">
        <v>1</v>
      </c>
      <c r="L384" s="3245"/>
      <c r="M384" s="3192"/>
      <c r="N384" s="3192"/>
      <c r="O384" s="3222"/>
      <c r="P384" s="3238"/>
      <c r="Q384" s="3268"/>
      <c r="R384" s="3235">
        <v>28</v>
      </c>
    </row>
    <row r="385" spans="1:18">
      <c r="A385" s="3235">
        <v>29</v>
      </c>
      <c r="B385" s="3192" t="s">
        <v>5821</v>
      </c>
      <c r="C385" s="3222"/>
      <c r="D385" s="3192" t="s">
        <v>5615</v>
      </c>
      <c r="E385" s="3222"/>
      <c r="F385" s="3298">
        <v>115</v>
      </c>
      <c r="G385" s="3299">
        <v>12</v>
      </c>
      <c r="H385" s="3289"/>
      <c r="I385" s="3192"/>
      <c r="J385" s="3323">
        <v>25</v>
      </c>
      <c r="K385" s="3245">
        <v>1</v>
      </c>
      <c r="L385" s="3245"/>
      <c r="M385" s="3192"/>
      <c r="N385" s="3192"/>
      <c r="O385" s="3222"/>
      <c r="P385" s="3238"/>
      <c r="Q385" s="3268"/>
      <c r="R385" s="3235">
        <v>29</v>
      </c>
    </row>
    <row r="386" spans="1:18">
      <c r="A386" s="3235">
        <v>30</v>
      </c>
      <c r="B386" s="3192" t="s">
        <v>5822</v>
      </c>
      <c r="C386" s="3222"/>
      <c r="D386" s="3192" t="s">
        <v>5615</v>
      </c>
      <c r="E386" s="3222"/>
      <c r="F386" s="3298">
        <v>115</v>
      </c>
      <c r="G386" s="3299">
        <v>13.8</v>
      </c>
      <c r="H386" s="3289"/>
      <c r="I386" s="3192"/>
      <c r="J386" s="3323">
        <v>7</v>
      </c>
      <c r="K386" s="3245">
        <v>1</v>
      </c>
      <c r="L386" s="3245"/>
      <c r="M386" s="3192"/>
      <c r="N386" s="3192"/>
      <c r="O386" s="3222"/>
      <c r="P386" s="3238"/>
      <c r="Q386" s="3268"/>
      <c r="R386" s="3235">
        <v>30</v>
      </c>
    </row>
    <row r="387" spans="1:18">
      <c r="A387" s="3235">
        <v>31</v>
      </c>
      <c r="B387" s="3192" t="s">
        <v>5823</v>
      </c>
      <c r="C387" s="3222"/>
      <c r="D387" s="3192" t="s">
        <v>5617</v>
      </c>
      <c r="E387" s="3222"/>
      <c r="F387" s="3298">
        <v>46</v>
      </c>
      <c r="G387" s="3299">
        <v>4.16</v>
      </c>
      <c r="H387" s="3289"/>
      <c r="I387" s="3192"/>
      <c r="J387" s="3323">
        <v>4</v>
      </c>
      <c r="K387" s="3245">
        <v>1</v>
      </c>
      <c r="L387" s="3245"/>
      <c r="M387" s="3192"/>
      <c r="N387" s="3192"/>
      <c r="O387" s="3222"/>
      <c r="P387" s="3238"/>
      <c r="Q387" s="3268"/>
      <c r="R387" s="3235">
        <v>31</v>
      </c>
    </row>
    <row r="388" spans="1:18">
      <c r="A388" s="3235">
        <v>32</v>
      </c>
      <c r="B388" s="3192" t="s">
        <v>5824</v>
      </c>
      <c r="C388" s="3222"/>
      <c r="D388" s="3192" t="s">
        <v>5617</v>
      </c>
      <c r="E388" s="3222"/>
      <c r="F388" s="3298">
        <v>23</v>
      </c>
      <c r="G388" s="3299">
        <v>13.8</v>
      </c>
      <c r="H388" s="3289"/>
      <c r="I388" s="3192"/>
      <c r="J388" s="3323">
        <v>5</v>
      </c>
      <c r="K388" s="3245">
        <v>1</v>
      </c>
      <c r="L388" s="3245"/>
      <c r="M388" s="3192"/>
      <c r="N388" s="3192"/>
      <c r="O388" s="3222"/>
      <c r="P388" s="3238"/>
      <c r="Q388" s="3268"/>
      <c r="R388" s="3235">
        <v>32</v>
      </c>
    </row>
    <row r="389" spans="1:18">
      <c r="A389" s="3235">
        <v>33</v>
      </c>
      <c r="B389" s="3192" t="s">
        <v>5825</v>
      </c>
      <c r="C389" s="3222"/>
      <c r="D389" s="3192" t="s">
        <v>5617</v>
      </c>
      <c r="E389" s="3222"/>
      <c r="F389" s="3298">
        <v>46</v>
      </c>
      <c r="G389" s="3299">
        <v>4.8</v>
      </c>
      <c r="H389" s="3289"/>
      <c r="I389" s="3192"/>
      <c r="J389" s="3323">
        <v>5</v>
      </c>
      <c r="K389" s="3245">
        <v>1</v>
      </c>
      <c r="L389" s="3245"/>
      <c r="M389" s="3192"/>
      <c r="N389" s="3192"/>
      <c r="O389" s="3222"/>
      <c r="P389" s="3238"/>
      <c r="Q389" s="3268"/>
      <c r="R389" s="3235">
        <v>33</v>
      </c>
    </row>
    <row r="390" spans="1:18">
      <c r="A390" s="3235">
        <v>34</v>
      </c>
      <c r="B390" s="3192" t="s">
        <v>5826</v>
      </c>
      <c r="C390" s="3222"/>
      <c r="D390" s="3192" t="s">
        <v>5617</v>
      </c>
      <c r="E390" s="3222"/>
      <c r="F390" s="3298">
        <v>34.5</v>
      </c>
      <c r="G390" s="3299">
        <v>4.8</v>
      </c>
      <c r="H390" s="3289"/>
      <c r="I390" s="3192"/>
      <c r="J390" s="3323">
        <v>4</v>
      </c>
      <c r="K390" s="3245">
        <v>1</v>
      </c>
      <c r="L390" s="3245"/>
      <c r="M390" s="3192"/>
      <c r="N390" s="3192"/>
      <c r="O390" s="3222"/>
      <c r="P390" s="3238"/>
      <c r="Q390" s="3268"/>
      <c r="R390" s="3235">
        <v>34</v>
      </c>
    </row>
    <row r="391" spans="1:18">
      <c r="A391" s="3235">
        <v>35</v>
      </c>
      <c r="B391" s="3192" t="s">
        <v>5826</v>
      </c>
      <c r="C391" s="3222"/>
      <c r="D391" s="3192" t="s">
        <v>5617</v>
      </c>
      <c r="E391" s="3222"/>
      <c r="F391" s="3298">
        <v>34.5</v>
      </c>
      <c r="G391" s="3299">
        <v>4.16</v>
      </c>
      <c r="H391" s="3289"/>
      <c r="I391" s="3192"/>
      <c r="J391" s="3323">
        <v>3</v>
      </c>
      <c r="K391" s="3245">
        <v>1</v>
      </c>
      <c r="L391" s="3245"/>
      <c r="M391" s="3192"/>
      <c r="N391" s="3192"/>
      <c r="O391" s="3222"/>
      <c r="P391" s="3238"/>
      <c r="Q391" s="3268"/>
      <c r="R391" s="3235">
        <v>35</v>
      </c>
    </row>
    <row r="392" spans="1:18">
      <c r="A392" s="3235">
        <v>36</v>
      </c>
      <c r="B392" s="3192" t="s">
        <v>5827</v>
      </c>
      <c r="C392" s="3222"/>
      <c r="D392" s="3192" t="s">
        <v>5615</v>
      </c>
      <c r="E392" s="3222"/>
      <c r="F392" s="3298">
        <v>34.5</v>
      </c>
      <c r="G392" s="3299">
        <v>4.16</v>
      </c>
      <c r="H392" s="3289"/>
      <c r="I392" s="3192"/>
      <c r="J392" s="3323">
        <v>5</v>
      </c>
      <c r="K392" s="3245">
        <v>1</v>
      </c>
      <c r="L392" s="3245"/>
      <c r="M392" s="3192"/>
      <c r="N392" s="3192"/>
      <c r="O392" s="3222"/>
      <c r="P392" s="3238"/>
      <c r="Q392" s="3268"/>
      <c r="R392" s="3235">
        <v>36</v>
      </c>
    </row>
    <row r="393" spans="1:18">
      <c r="A393" s="3235">
        <v>37</v>
      </c>
      <c r="B393" s="3192" t="s">
        <v>5828</v>
      </c>
      <c r="C393" s="3222"/>
      <c r="D393" s="3192" t="s">
        <v>5617</v>
      </c>
      <c r="E393" s="3222"/>
      <c r="F393" s="3298">
        <v>34.5</v>
      </c>
      <c r="G393" s="3299">
        <v>4.16</v>
      </c>
      <c r="H393" s="3289"/>
      <c r="I393" s="3192"/>
      <c r="J393" s="3323">
        <v>5</v>
      </c>
      <c r="K393" s="3245">
        <v>1</v>
      </c>
      <c r="L393" s="3245"/>
      <c r="M393" s="3192"/>
      <c r="N393" s="3192"/>
      <c r="O393" s="3222"/>
      <c r="P393" s="3238"/>
      <c r="Q393" s="3268"/>
      <c r="R393" s="3235">
        <v>37</v>
      </c>
    </row>
    <row r="394" spans="1:18">
      <c r="A394" s="3235">
        <v>38</v>
      </c>
      <c r="B394" s="3192" t="s">
        <v>5829</v>
      </c>
      <c r="C394" s="3222"/>
      <c r="D394" s="3192" t="s">
        <v>5617</v>
      </c>
      <c r="E394" s="3222"/>
      <c r="F394" s="3298">
        <v>69</v>
      </c>
      <c r="G394" s="3299">
        <v>13.8</v>
      </c>
      <c r="H394" s="3289"/>
      <c r="I394" s="3192"/>
      <c r="J394" s="3323">
        <v>15</v>
      </c>
      <c r="K394" s="3245">
        <v>1</v>
      </c>
      <c r="L394" s="3245"/>
      <c r="M394" s="3192"/>
      <c r="N394" s="3192"/>
      <c r="O394" s="3222"/>
      <c r="P394" s="3238"/>
      <c r="Q394" s="3268"/>
      <c r="R394" s="3235">
        <v>38</v>
      </c>
    </row>
    <row r="395" spans="1:18">
      <c r="A395" s="3235">
        <v>39</v>
      </c>
      <c r="B395" s="3192" t="s">
        <v>5829</v>
      </c>
      <c r="C395" s="3222"/>
      <c r="D395" s="3192" t="s">
        <v>5617</v>
      </c>
      <c r="E395" s="3222"/>
      <c r="F395" s="3298">
        <v>69</v>
      </c>
      <c r="G395" s="3299">
        <v>4.16</v>
      </c>
      <c r="H395" s="3289"/>
      <c r="I395" s="3192"/>
      <c r="J395" s="3323">
        <v>8</v>
      </c>
      <c r="K395" s="3245">
        <v>1</v>
      </c>
      <c r="L395" s="3245"/>
      <c r="M395" s="3192"/>
      <c r="N395" s="3192"/>
      <c r="O395" s="3222"/>
      <c r="P395" s="3238"/>
      <c r="Q395" s="3268"/>
      <c r="R395" s="3235">
        <v>39</v>
      </c>
    </row>
    <row r="396" spans="1:18">
      <c r="A396" s="3235">
        <v>40</v>
      </c>
      <c r="B396" s="3192" t="s">
        <v>5830</v>
      </c>
      <c r="C396" s="3222"/>
      <c r="D396" s="3192" t="s">
        <v>5615</v>
      </c>
      <c r="E396" s="3222"/>
      <c r="F396" s="3298">
        <v>69</v>
      </c>
      <c r="G396" s="3299">
        <v>34.5</v>
      </c>
      <c r="H396" s="3289"/>
      <c r="I396" s="3192"/>
      <c r="J396" s="3323">
        <v>8</v>
      </c>
      <c r="K396" s="3245">
        <v>1</v>
      </c>
      <c r="L396" s="3245"/>
      <c r="M396" s="3192"/>
      <c r="N396" s="3192"/>
      <c r="O396" s="3222"/>
      <c r="P396" s="3238"/>
      <c r="Q396" s="3268"/>
      <c r="R396" s="3235">
        <v>40</v>
      </c>
    </row>
    <row r="397" spans="1:18">
      <c r="A397" s="3235">
        <v>41</v>
      </c>
      <c r="B397" s="3192" t="s">
        <v>5830</v>
      </c>
      <c r="C397" s="3222"/>
      <c r="D397" s="3192" t="s">
        <v>5615</v>
      </c>
      <c r="E397" s="3222"/>
      <c r="F397" s="3298">
        <v>69</v>
      </c>
      <c r="G397" s="3299">
        <v>34.5</v>
      </c>
      <c r="H397" s="3289"/>
      <c r="I397" s="3192"/>
      <c r="J397" s="3323">
        <v>8</v>
      </c>
      <c r="K397" s="3245">
        <v>1</v>
      </c>
      <c r="L397" s="3245"/>
      <c r="M397" s="3192"/>
      <c r="N397" s="3192"/>
      <c r="O397" s="3222"/>
      <c r="P397" s="3238"/>
      <c r="Q397" s="3268"/>
      <c r="R397" s="3235">
        <v>41</v>
      </c>
    </row>
    <row r="398" spans="1:18">
      <c r="A398" s="3235">
        <v>42</v>
      </c>
      <c r="B398" s="3192" t="s">
        <v>5830</v>
      </c>
      <c r="C398" s="3222"/>
      <c r="D398" s="3192" t="s">
        <v>5615</v>
      </c>
      <c r="E398" s="3222"/>
      <c r="F398" s="3298">
        <v>115</v>
      </c>
      <c r="G398" s="3299">
        <v>34.5</v>
      </c>
      <c r="H398" s="3289"/>
      <c r="I398" s="3192"/>
      <c r="J398" s="3323">
        <v>25</v>
      </c>
      <c r="K398" s="3245">
        <v>1</v>
      </c>
      <c r="L398" s="3245"/>
      <c r="M398" s="3192"/>
      <c r="N398" s="3192"/>
      <c r="O398" s="3222"/>
      <c r="P398" s="3238"/>
      <c r="Q398" s="3268"/>
      <c r="R398" s="3235">
        <v>42</v>
      </c>
    </row>
    <row r="399" spans="1:18">
      <c r="A399" s="3235">
        <v>43</v>
      </c>
      <c r="B399" s="3192" t="s">
        <v>5831</v>
      </c>
      <c r="C399" s="3222"/>
      <c r="D399" s="3192" t="s">
        <v>5617</v>
      </c>
      <c r="E399" s="3222"/>
      <c r="F399" s="3298">
        <v>34.5</v>
      </c>
      <c r="G399" s="3299">
        <v>13.8</v>
      </c>
      <c r="H399" s="3289"/>
      <c r="I399" s="3192"/>
      <c r="J399" s="3323">
        <v>5</v>
      </c>
      <c r="K399" s="3245">
        <v>1</v>
      </c>
      <c r="L399" s="3245"/>
      <c r="M399" s="3192"/>
      <c r="N399" s="3192"/>
      <c r="O399" s="3222"/>
      <c r="P399" s="3238"/>
      <c r="Q399" s="3268"/>
      <c r="R399" s="3235">
        <v>43</v>
      </c>
    </row>
    <row r="400" spans="1:18">
      <c r="A400" s="3235">
        <v>44</v>
      </c>
      <c r="B400" s="3192" t="s">
        <v>5832</v>
      </c>
      <c r="C400" s="3222"/>
      <c r="D400" s="3192" t="s">
        <v>5617</v>
      </c>
      <c r="E400" s="3222"/>
      <c r="F400" s="3298">
        <v>69</v>
      </c>
      <c r="G400" s="3299">
        <v>13.8</v>
      </c>
      <c r="H400" s="3289"/>
      <c r="I400" s="3192"/>
      <c r="J400" s="3323">
        <v>5</v>
      </c>
      <c r="K400" s="3245">
        <v>1</v>
      </c>
      <c r="L400" s="3245"/>
      <c r="M400" s="3192"/>
      <c r="N400" s="3192"/>
      <c r="O400" s="3222"/>
      <c r="P400" s="3238"/>
      <c r="Q400" s="3268"/>
      <c r="R400" s="3235">
        <v>44</v>
      </c>
    </row>
    <row r="401" spans="1:18">
      <c r="A401" s="3235">
        <v>45</v>
      </c>
      <c r="B401" s="3192" t="s">
        <v>5833</v>
      </c>
      <c r="C401" s="3222"/>
      <c r="D401" s="3192" t="s">
        <v>5615</v>
      </c>
      <c r="E401" s="3222"/>
      <c r="F401" s="3298">
        <v>113</v>
      </c>
      <c r="G401" s="3299">
        <v>13.8</v>
      </c>
      <c r="H401" s="3289"/>
      <c r="I401" s="3192"/>
      <c r="J401" s="3323">
        <v>38</v>
      </c>
      <c r="K401" s="3245">
        <v>1</v>
      </c>
      <c r="L401" s="3245"/>
      <c r="M401" s="3192"/>
      <c r="N401" s="3192"/>
      <c r="O401" s="3222"/>
      <c r="P401" s="3238"/>
      <c r="Q401" s="3268"/>
      <c r="R401" s="3235">
        <v>45</v>
      </c>
    </row>
    <row r="402" spans="1:18">
      <c r="A402" s="3235">
        <v>46</v>
      </c>
      <c r="B402" s="3192" t="s">
        <v>5833</v>
      </c>
      <c r="C402" s="3222"/>
      <c r="D402" s="3192" t="s">
        <v>5615</v>
      </c>
      <c r="E402" s="3222"/>
      <c r="F402" s="3298">
        <v>115</v>
      </c>
      <c r="G402" s="3299">
        <v>34.5</v>
      </c>
      <c r="H402" s="3289"/>
      <c r="I402" s="3192"/>
      <c r="J402" s="3323">
        <v>30</v>
      </c>
      <c r="K402" s="3245">
        <v>1</v>
      </c>
      <c r="L402" s="3245"/>
      <c r="M402" s="3192"/>
      <c r="N402" s="3192"/>
      <c r="O402" s="3222"/>
      <c r="P402" s="3238"/>
      <c r="Q402" s="3268"/>
      <c r="R402" s="3235">
        <v>46</v>
      </c>
    </row>
    <row r="403" spans="1:18">
      <c r="A403" s="3235">
        <v>47</v>
      </c>
      <c r="B403" s="3192" t="s">
        <v>5833</v>
      </c>
      <c r="C403" s="3222"/>
      <c r="D403" s="3192" t="s">
        <v>5615</v>
      </c>
      <c r="E403" s="3222"/>
      <c r="F403" s="3298">
        <v>115</v>
      </c>
      <c r="G403" s="3299">
        <v>13.8</v>
      </c>
      <c r="H403" s="3289"/>
      <c r="I403" s="3192"/>
      <c r="J403" s="3323">
        <v>18</v>
      </c>
      <c r="K403" s="3245">
        <v>1</v>
      </c>
      <c r="L403" s="3245"/>
      <c r="M403" s="3192"/>
      <c r="N403" s="3192"/>
      <c r="O403" s="3222"/>
      <c r="P403" s="3238"/>
      <c r="Q403" s="3268"/>
      <c r="R403" s="3235">
        <v>47</v>
      </c>
    </row>
    <row r="404" spans="1:18">
      <c r="A404" s="3235">
        <v>48</v>
      </c>
      <c r="B404" s="3192" t="s">
        <v>5833</v>
      </c>
      <c r="C404" s="3222"/>
      <c r="D404" s="3192" t="s">
        <v>5615</v>
      </c>
      <c r="E404" s="3222"/>
      <c r="F404" s="3298">
        <v>115</v>
      </c>
      <c r="G404" s="3299">
        <v>34.5</v>
      </c>
      <c r="H404" s="3289"/>
      <c r="I404" s="3192"/>
      <c r="J404" s="3323">
        <v>30</v>
      </c>
      <c r="K404" s="3245">
        <v>1</v>
      </c>
      <c r="L404" s="3245"/>
      <c r="M404" s="3192"/>
      <c r="N404" s="3192"/>
      <c r="O404" s="3222"/>
      <c r="P404" s="3238"/>
      <c r="Q404" s="3268"/>
      <c r="R404" s="3235">
        <v>48</v>
      </c>
    </row>
    <row r="405" spans="1:18">
      <c r="A405" s="3235">
        <v>49</v>
      </c>
      <c r="B405" s="3192" t="s">
        <v>5834</v>
      </c>
      <c r="C405" s="3222"/>
      <c r="D405" s="3192" t="s">
        <v>5617</v>
      </c>
      <c r="E405" s="3222"/>
      <c r="F405" s="3298">
        <v>34.5</v>
      </c>
      <c r="G405" s="3299">
        <v>4.8</v>
      </c>
      <c r="H405" s="3289"/>
      <c r="I405" s="3192"/>
      <c r="J405" s="3323">
        <v>3</v>
      </c>
      <c r="K405" s="3245">
        <v>1</v>
      </c>
      <c r="L405" s="3245"/>
      <c r="M405" s="3192"/>
      <c r="N405" s="3192"/>
      <c r="O405" s="3222"/>
      <c r="P405" s="3238"/>
      <c r="Q405" s="3268"/>
      <c r="R405" s="3235">
        <v>49</v>
      </c>
    </row>
    <row r="406" spans="1:18">
      <c r="A406" s="3235">
        <v>50</v>
      </c>
      <c r="B406" s="3192" t="s">
        <v>5835</v>
      </c>
      <c r="C406" s="3222"/>
      <c r="D406" s="3192" t="s">
        <v>5615</v>
      </c>
      <c r="E406" s="3222"/>
      <c r="F406" s="3298">
        <v>115</v>
      </c>
      <c r="G406" s="3299">
        <v>13.8</v>
      </c>
      <c r="H406" s="3289"/>
      <c r="I406" s="3192"/>
      <c r="J406" s="3323">
        <v>20</v>
      </c>
      <c r="K406" s="3245">
        <v>1</v>
      </c>
      <c r="L406" s="3245"/>
      <c r="M406" s="3192"/>
      <c r="N406" s="3192"/>
      <c r="O406" s="3222"/>
      <c r="P406" s="3238"/>
      <c r="Q406" s="3268"/>
      <c r="R406" s="3235">
        <v>50</v>
      </c>
    </row>
    <row r="407" spans="1:18">
      <c r="A407" s="3235">
        <v>51</v>
      </c>
      <c r="B407" s="3192" t="s">
        <v>5835</v>
      </c>
      <c r="C407" s="3222"/>
      <c r="D407" s="3192" t="s">
        <v>5615</v>
      </c>
      <c r="E407" s="3222"/>
      <c r="F407" s="3298">
        <v>115</v>
      </c>
      <c r="G407" s="3299">
        <v>13.8</v>
      </c>
      <c r="H407" s="3289"/>
      <c r="I407" s="3192"/>
      <c r="J407" s="3323">
        <v>20</v>
      </c>
      <c r="K407" s="3245">
        <v>1</v>
      </c>
      <c r="L407" s="3245"/>
      <c r="M407" s="3192"/>
      <c r="N407" s="3192"/>
      <c r="O407" s="3222"/>
      <c r="P407" s="3238"/>
      <c r="Q407" s="3268"/>
      <c r="R407" s="3235">
        <v>51</v>
      </c>
    </row>
    <row r="408" spans="1:18">
      <c r="A408" s="3235">
        <v>52</v>
      </c>
      <c r="B408" s="3192" t="s">
        <v>5836</v>
      </c>
      <c r="C408" s="3222"/>
      <c r="D408" s="3192" t="s">
        <v>5617</v>
      </c>
      <c r="E408" s="3222"/>
      <c r="F408" s="3298">
        <v>34.5</v>
      </c>
      <c r="G408" s="3299">
        <v>4.8</v>
      </c>
      <c r="H408" s="3289"/>
      <c r="I408" s="3192"/>
      <c r="J408" s="3323">
        <v>1</v>
      </c>
      <c r="K408" s="3245">
        <v>1</v>
      </c>
      <c r="L408" s="3245"/>
      <c r="M408" s="3192"/>
      <c r="N408" s="3192"/>
      <c r="O408" s="3222"/>
      <c r="P408" s="3238"/>
      <c r="Q408" s="3268"/>
      <c r="R408" s="3235">
        <v>52</v>
      </c>
    </row>
    <row r="409" spans="1:18">
      <c r="A409" s="3235">
        <v>53</v>
      </c>
      <c r="B409" s="3192" t="s">
        <v>5837</v>
      </c>
      <c r="C409" s="3222"/>
      <c r="D409" s="3192" t="s">
        <v>5615</v>
      </c>
      <c r="E409" s="3222"/>
      <c r="F409" s="3298">
        <v>115</v>
      </c>
      <c r="G409" s="3299">
        <v>13.8</v>
      </c>
      <c r="H409" s="3289"/>
      <c r="I409" s="3192"/>
      <c r="J409" s="3323">
        <v>13</v>
      </c>
      <c r="K409" s="3245">
        <v>1</v>
      </c>
      <c r="L409" s="3245"/>
      <c r="M409" s="3192"/>
      <c r="N409" s="3192"/>
      <c r="O409" s="3222"/>
      <c r="P409" s="3238"/>
      <c r="Q409" s="3268"/>
      <c r="R409" s="3235">
        <v>53</v>
      </c>
    </row>
    <row r="410" spans="1:18">
      <c r="A410" s="3235">
        <v>54</v>
      </c>
      <c r="B410" s="3192" t="s">
        <v>5838</v>
      </c>
      <c r="C410" s="3222"/>
      <c r="D410" s="3192" t="s">
        <v>5617</v>
      </c>
      <c r="E410" s="3222"/>
      <c r="F410" s="3298">
        <v>23</v>
      </c>
      <c r="G410" s="3299">
        <v>4.8</v>
      </c>
      <c r="H410" s="3289"/>
      <c r="I410" s="3192"/>
      <c r="J410" s="3323">
        <v>4</v>
      </c>
      <c r="K410" s="3245">
        <v>1</v>
      </c>
      <c r="L410" s="3245"/>
      <c r="M410" s="3192"/>
      <c r="N410" s="3192"/>
      <c r="O410" s="3222"/>
      <c r="P410" s="3238"/>
      <c r="Q410" s="3268"/>
      <c r="R410" s="3235">
        <v>54</v>
      </c>
    </row>
    <row r="411" spans="1:18">
      <c r="A411" s="3235">
        <v>55</v>
      </c>
      <c r="B411" s="3192" t="s">
        <v>5839</v>
      </c>
      <c r="C411" s="3222"/>
      <c r="D411" s="3192" t="s">
        <v>5617</v>
      </c>
      <c r="E411" s="3222"/>
      <c r="F411" s="3298">
        <v>34.5</v>
      </c>
      <c r="G411" s="3299">
        <v>4.16</v>
      </c>
      <c r="H411" s="3289"/>
      <c r="I411" s="3192"/>
      <c r="J411" s="3323">
        <v>1</v>
      </c>
      <c r="K411" s="3245">
        <v>1</v>
      </c>
      <c r="L411" s="3245"/>
      <c r="M411" s="3192"/>
      <c r="N411" s="3192"/>
      <c r="O411" s="3222"/>
      <c r="P411" s="3238"/>
      <c r="Q411" s="3268"/>
      <c r="R411" s="3235">
        <v>55</v>
      </c>
    </row>
    <row r="412" spans="1:18">
      <c r="A412" s="3235">
        <v>56</v>
      </c>
      <c r="B412" s="3192" t="s">
        <v>5839</v>
      </c>
      <c r="C412" s="3222"/>
      <c r="D412" s="3192" t="s">
        <v>5617</v>
      </c>
      <c r="E412" s="3222"/>
      <c r="F412" s="3298">
        <v>34.5</v>
      </c>
      <c r="G412" s="3299">
        <v>4.16</v>
      </c>
      <c r="H412" s="3289"/>
      <c r="I412" s="3192"/>
      <c r="J412" s="3323">
        <v>1</v>
      </c>
      <c r="K412" s="3245">
        <v>1</v>
      </c>
      <c r="L412" s="3245"/>
      <c r="M412" s="3192"/>
      <c r="N412" s="3192"/>
      <c r="O412" s="3222"/>
      <c r="P412" s="3238"/>
      <c r="Q412" s="3268"/>
      <c r="R412" s="3235">
        <v>56</v>
      </c>
    </row>
    <row r="413" spans="1:18" ht="15.75" thickBot="1">
      <c r="A413" s="3235">
        <v>57</v>
      </c>
      <c r="B413" s="3192" t="s">
        <v>5839</v>
      </c>
      <c r="C413" s="3222"/>
      <c r="D413" s="3192" t="s">
        <v>5617</v>
      </c>
      <c r="E413" s="3222"/>
      <c r="F413" s="3298">
        <v>34.5</v>
      </c>
      <c r="G413" s="3299">
        <v>4.16</v>
      </c>
      <c r="H413" s="3289"/>
      <c r="I413" s="3192"/>
      <c r="J413" s="3323">
        <v>2</v>
      </c>
      <c r="K413" s="3245">
        <v>1</v>
      </c>
      <c r="L413" s="3245"/>
      <c r="M413" s="3192"/>
      <c r="N413" s="3192"/>
      <c r="O413" s="3222"/>
      <c r="P413" s="3238"/>
      <c r="Q413" s="3268"/>
      <c r="R413" s="3235">
        <v>57</v>
      </c>
    </row>
    <row r="414" spans="1:18" ht="15.75" thickBot="1">
      <c r="A414" s="3203">
        <v>58</v>
      </c>
      <c r="B414" s="3201"/>
      <c r="C414" s="3204" t="s">
        <v>6724</v>
      </c>
      <c r="D414" s="3201"/>
      <c r="E414" s="3204"/>
      <c r="F414" s="3301"/>
      <c r="G414" s="3302"/>
      <c r="H414" s="3293"/>
      <c r="I414" s="3192"/>
      <c r="J414" s="3252"/>
      <c r="K414" s="3276">
        <f>SUM(K357:K413)</f>
        <v>56</v>
      </c>
      <c r="L414" s="3276">
        <f>SUM(L357:L413)</f>
        <v>4</v>
      </c>
      <c r="M414" s="3201"/>
      <c r="N414" s="3201"/>
      <c r="O414" s="3204"/>
      <c r="P414" s="3276">
        <f t="shared" ref="P414" si="8">SUM(P357:P413)</f>
        <v>0</v>
      </c>
      <c r="Q414" s="3276">
        <f t="shared" ref="Q414" si="9">SUM(Q357:Q413)</f>
        <v>0</v>
      </c>
      <c r="R414" s="3203">
        <v>58</v>
      </c>
    </row>
    <row r="416" spans="1:18">
      <c r="A416" s="3212" t="s">
        <v>5842</v>
      </c>
      <c r="B416" s="3223"/>
      <c r="C416" s="3223"/>
      <c r="D416" s="3223"/>
      <c r="E416" s="3223"/>
      <c r="F416" s="3223"/>
      <c r="G416" s="3223"/>
      <c r="H416" s="3223"/>
      <c r="I416" s="3192"/>
      <c r="J416" s="3212" t="s">
        <v>5843</v>
      </c>
      <c r="K416" s="3223"/>
      <c r="L416" s="3223"/>
      <c r="M416" s="3223"/>
      <c r="N416" s="3223"/>
      <c r="O416" s="3223"/>
      <c r="P416" s="3223"/>
      <c r="Q416" s="3223"/>
      <c r="R416" s="3223"/>
    </row>
    <row r="418" spans="1:18" ht="15.75" thickBot="1">
      <c r="A418" s="3113" t="s">
        <v>4700</v>
      </c>
      <c r="B418" s="3201"/>
      <c r="C418" s="3201"/>
      <c r="D418" s="3201"/>
      <c r="E418" s="3201"/>
      <c r="F418" s="3584" t="str">
        <f>'Data Sheet'!$C$40</f>
        <v>April 12, 2018</v>
      </c>
      <c r="G418" s="3584" t="str">
        <f>'Data Sheet'!$C$38</f>
        <v>December 31, 2017</v>
      </c>
      <c r="H418" s="3208"/>
      <c r="I418" s="3192"/>
      <c r="J418" s="3113" t="s">
        <v>4700</v>
      </c>
      <c r="K418" s="3201"/>
      <c r="L418" s="3201"/>
      <c r="M418" s="3201"/>
      <c r="N418" s="3201"/>
      <c r="O418" s="3201"/>
      <c r="P418" s="3584" t="str">
        <f>'Data Sheet'!$C$40</f>
        <v>April 12, 2018</v>
      </c>
      <c r="Q418" s="3584" t="str">
        <f>'Data Sheet'!$C$38</f>
        <v>December 31, 2017</v>
      </c>
      <c r="R418" s="3208"/>
    </row>
    <row r="419" spans="1:18" ht="16.5" thickBot="1">
      <c r="A419" s="3264" t="s">
        <v>3398</v>
      </c>
      <c r="B419" s="3207"/>
      <c r="C419" s="3207"/>
      <c r="D419" s="3208"/>
      <c r="E419" s="3208"/>
      <c r="F419" s="3209"/>
      <c r="G419" s="3209"/>
      <c r="H419" s="3205"/>
      <c r="I419" s="3192"/>
      <c r="J419" s="3264" t="s">
        <v>3398</v>
      </c>
      <c r="K419" s="3207"/>
      <c r="L419" s="3207"/>
      <c r="M419" s="3208"/>
      <c r="N419" s="3208"/>
      <c r="O419" s="3208"/>
      <c r="P419" s="3209"/>
      <c r="Q419" s="3209"/>
      <c r="R419" s="3205"/>
    </row>
    <row r="420" spans="1:18">
      <c r="A420" s="3221"/>
      <c r="B420" s="3192"/>
      <c r="C420" s="3222"/>
      <c r="D420" s="3234"/>
      <c r="E420" s="3195"/>
      <c r="F420" s="3223"/>
      <c r="G420" s="3223"/>
      <c r="H420" s="3193"/>
      <c r="I420" s="3192"/>
      <c r="J420" s="3221"/>
      <c r="K420" s="3222"/>
      <c r="L420" s="3222"/>
      <c r="M420" s="3223" t="s">
        <v>3184</v>
      </c>
      <c r="N420" s="3223"/>
      <c r="O420" s="3223"/>
      <c r="P420" s="3223"/>
      <c r="Q420" s="3199"/>
      <c r="R420" s="3189"/>
    </row>
    <row r="421" spans="1:18" ht="15.75" thickBot="1">
      <c r="A421" s="3227"/>
      <c r="B421" s="3234"/>
      <c r="C421" s="3195"/>
      <c r="D421" s="3234"/>
      <c r="E421" s="3195"/>
      <c r="F421" s="3208" t="s">
        <v>3185</v>
      </c>
      <c r="G421" s="3208"/>
      <c r="H421" s="3205"/>
      <c r="I421" s="3192"/>
      <c r="J421" s="3227" t="s">
        <v>3186</v>
      </c>
      <c r="K421" s="3195" t="s">
        <v>3187</v>
      </c>
      <c r="L421" s="3195" t="s">
        <v>3187</v>
      </c>
      <c r="M421" s="3208" t="s">
        <v>3188</v>
      </c>
      <c r="N421" s="3208"/>
      <c r="O421" s="3208"/>
      <c r="P421" s="3208"/>
      <c r="Q421" s="3205"/>
      <c r="R421" s="3195"/>
    </row>
    <row r="422" spans="1:18">
      <c r="A422" s="3227"/>
      <c r="B422" s="3234"/>
      <c r="C422" s="3195"/>
      <c r="D422" s="3234"/>
      <c r="E422" s="3195"/>
      <c r="F422" s="3195"/>
      <c r="G422" s="3199"/>
      <c r="H422" s="3195"/>
      <c r="I422" s="3192"/>
      <c r="J422" s="3227" t="s">
        <v>3189</v>
      </c>
      <c r="K422" s="3195" t="s">
        <v>3190</v>
      </c>
      <c r="L422" s="3195" t="s">
        <v>3191</v>
      </c>
      <c r="M422" s="3234"/>
      <c r="N422" s="3234"/>
      <c r="O422" s="3195"/>
      <c r="P422" s="3195"/>
      <c r="Q422" s="3199"/>
      <c r="R422" s="3195"/>
    </row>
    <row r="423" spans="1:18">
      <c r="A423" s="3227" t="s">
        <v>1714</v>
      </c>
      <c r="B423" s="3223" t="s">
        <v>3192</v>
      </c>
      <c r="C423" s="3199"/>
      <c r="D423" s="3223" t="s">
        <v>3193</v>
      </c>
      <c r="E423" s="3199"/>
      <c r="F423" s="3195"/>
      <c r="G423" s="3199"/>
      <c r="H423" s="3195"/>
      <c r="I423" s="3192"/>
      <c r="J423" s="3227" t="s">
        <v>3194</v>
      </c>
      <c r="K423" s="3195" t="s">
        <v>3195</v>
      </c>
      <c r="L423" s="3195" t="s">
        <v>3190</v>
      </c>
      <c r="M423" s="3223"/>
      <c r="N423" s="3223"/>
      <c r="O423" s="3199"/>
      <c r="P423" s="3195" t="s">
        <v>1772</v>
      </c>
      <c r="Q423" s="3199" t="s">
        <v>3196</v>
      </c>
      <c r="R423" s="3195" t="s">
        <v>1714</v>
      </c>
    </row>
    <row r="424" spans="1:18">
      <c r="A424" s="3227" t="s">
        <v>1717</v>
      </c>
      <c r="B424" s="3192"/>
      <c r="C424" s="3222"/>
      <c r="D424" s="3234"/>
      <c r="E424" s="3195"/>
      <c r="F424" s="3195" t="s">
        <v>1825</v>
      </c>
      <c r="G424" s="3199" t="s">
        <v>3197</v>
      </c>
      <c r="H424" s="3195" t="s">
        <v>3198</v>
      </c>
      <c r="I424" s="3192"/>
      <c r="J424" s="3227" t="s">
        <v>3199</v>
      </c>
      <c r="K424" s="3195" t="s">
        <v>4</v>
      </c>
      <c r="L424" s="3195" t="s">
        <v>3195</v>
      </c>
      <c r="M424" s="3223" t="s">
        <v>3200</v>
      </c>
      <c r="N424" s="3223"/>
      <c r="O424" s="3199"/>
      <c r="P424" s="3195" t="s">
        <v>3201</v>
      </c>
      <c r="Q424" s="3199" t="s">
        <v>3202</v>
      </c>
      <c r="R424" s="3195" t="s">
        <v>1717</v>
      </c>
    </row>
    <row r="425" spans="1:18">
      <c r="A425" s="3235"/>
      <c r="B425" s="3192"/>
      <c r="C425" s="3195"/>
      <c r="D425" s="3192"/>
      <c r="E425" s="3195"/>
      <c r="F425" s="3195"/>
      <c r="G425" s="3199"/>
      <c r="H425" s="3222"/>
      <c r="I425" s="3192"/>
      <c r="J425" s="3235"/>
      <c r="K425" s="3222"/>
      <c r="L425" s="3195"/>
      <c r="M425" s="3192"/>
      <c r="N425" s="3192"/>
      <c r="O425" s="3195"/>
      <c r="P425" s="3195"/>
      <c r="Q425" s="3195"/>
      <c r="R425" s="3222"/>
    </row>
    <row r="426" spans="1:18" ht="15.75" thickBot="1">
      <c r="A426" s="3203"/>
      <c r="B426" s="3208" t="s">
        <v>3005</v>
      </c>
      <c r="C426" s="3205"/>
      <c r="D426" s="3208" t="s">
        <v>3006</v>
      </c>
      <c r="E426" s="3205"/>
      <c r="F426" s="3202" t="s">
        <v>3007</v>
      </c>
      <c r="G426" s="3205" t="s">
        <v>3008</v>
      </c>
      <c r="H426" s="3205" t="s">
        <v>2334</v>
      </c>
      <c r="I426" s="3192"/>
      <c r="J426" s="3236" t="s">
        <v>2335</v>
      </c>
      <c r="K426" s="3236" t="s">
        <v>2336</v>
      </c>
      <c r="L426" s="3236" t="s">
        <v>2337</v>
      </c>
      <c r="M426" s="3208" t="s">
        <v>2338</v>
      </c>
      <c r="N426" s="3208"/>
      <c r="O426" s="3205"/>
      <c r="P426" s="3202" t="s">
        <v>2339</v>
      </c>
      <c r="Q426" s="3202" t="s">
        <v>2340</v>
      </c>
      <c r="R426" s="3202"/>
    </row>
    <row r="427" spans="1:18">
      <c r="A427" s="3235">
        <v>1</v>
      </c>
      <c r="B427" s="3192" t="s">
        <v>5840</v>
      </c>
      <c r="C427" s="3222"/>
      <c r="D427" s="3192" t="s">
        <v>5617</v>
      </c>
      <c r="E427" s="3199"/>
      <c r="F427" s="3296">
        <v>34.5</v>
      </c>
      <c r="G427" s="3297">
        <v>0.48</v>
      </c>
      <c r="H427" s="3289"/>
      <c r="I427" s="3192"/>
      <c r="J427" s="3323">
        <v>1</v>
      </c>
      <c r="K427" s="3245">
        <v>1</v>
      </c>
      <c r="L427" s="3245"/>
      <c r="M427" s="3192"/>
      <c r="N427" s="3192"/>
      <c r="O427" s="3199"/>
      <c r="P427" s="3238"/>
      <c r="Q427" s="3268"/>
      <c r="R427" s="3235">
        <v>1</v>
      </c>
    </row>
    <row r="428" spans="1:18">
      <c r="A428" s="3235">
        <v>2</v>
      </c>
      <c r="B428" s="3192" t="s">
        <v>5840</v>
      </c>
      <c r="C428" s="3222"/>
      <c r="D428" s="3192" t="s">
        <v>5617</v>
      </c>
      <c r="E428" s="3195"/>
      <c r="F428" s="3296">
        <v>34.5</v>
      </c>
      <c r="G428" s="3297">
        <v>0.48</v>
      </c>
      <c r="H428" s="3289"/>
      <c r="I428" s="3192"/>
      <c r="J428" s="3323">
        <v>1</v>
      </c>
      <c r="K428" s="3245">
        <v>1</v>
      </c>
      <c r="L428" s="3245"/>
      <c r="M428" s="3192"/>
      <c r="N428" s="3192"/>
      <c r="O428" s="3195"/>
      <c r="P428" s="3238"/>
      <c r="Q428" s="3268"/>
      <c r="R428" s="3235">
        <v>2</v>
      </c>
    </row>
    <row r="429" spans="1:18">
      <c r="A429" s="3235">
        <v>3</v>
      </c>
      <c r="B429" s="3192" t="s">
        <v>5840</v>
      </c>
      <c r="C429" s="3222"/>
      <c r="D429" s="3192" t="s">
        <v>5617</v>
      </c>
      <c r="E429" s="3195"/>
      <c r="F429" s="3296">
        <v>34.5</v>
      </c>
      <c r="G429" s="3297">
        <v>0.48</v>
      </c>
      <c r="H429" s="3289"/>
      <c r="I429" s="3192"/>
      <c r="J429" s="3323">
        <v>1</v>
      </c>
      <c r="K429" s="3245">
        <v>1</v>
      </c>
      <c r="L429" s="3245"/>
      <c r="M429" s="3192"/>
      <c r="N429" s="3192"/>
      <c r="O429" s="3195"/>
      <c r="P429" s="3238"/>
      <c r="Q429" s="3268"/>
      <c r="R429" s="3235">
        <v>3</v>
      </c>
    </row>
    <row r="430" spans="1:18">
      <c r="A430" s="3235">
        <v>4</v>
      </c>
      <c r="B430" s="3192" t="s">
        <v>5841</v>
      </c>
      <c r="C430" s="3222"/>
      <c r="D430" s="3192" t="s">
        <v>5617</v>
      </c>
      <c r="E430" s="3195"/>
      <c r="F430" s="3296">
        <v>46</v>
      </c>
      <c r="G430" s="3297">
        <v>0.48</v>
      </c>
      <c r="H430" s="3289"/>
      <c r="I430" s="3192"/>
      <c r="J430" s="3323"/>
      <c r="K430" s="3245">
        <v>1</v>
      </c>
      <c r="L430" s="3245"/>
      <c r="M430" s="3192"/>
      <c r="N430" s="3192"/>
      <c r="O430" s="3195"/>
      <c r="P430" s="3238"/>
      <c r="Q430" s="3268"/>
      <c r="R430" s="3235">
        <v>4</v>
      </c>
    </row>
    <row r="431" spans="1:18">
      <c r="A431" s="3235">
        <v>5</v>
      </c>
      <c r="B431" s="3192" t="s">
        <v>5841</v>
      </c>
      <c r="C431" s="3222"/>
      <c r="D431" s="3192" t="s">
        <v>5617</v>
      </c>
      <c r="E431" s="3195"/>
      <c r="F431" s="3296">
        <v>46</v>
      </c>
      <c r="G431" s="3297">
        <v>0.48</v>
      </c>
      <c r="H431" s="3289"/>
      <c r="I431" s="3192"/>
      <c r="J431" s="3323"/>
      <c r="K431" s="3245">
        <v>1</v>
      </c>
      <c r="L431" s="3245"/>
      <c r="M431" s="3192"/>
      <c r="N431" s="3192"/>
      <c r="O431" s="3195"/>
      <c r="P431" s="3238"/>
      <c r="Q431" s="3268"/>
      <c r="R431" s="3235">
        <v>5</v>
      </c>
    </row>
    <row r="432" spans="1:18">
      <c r="A432" s="3247">
        <v>6</v>
      </c>
      <c r="B432" s="3192" t="s">
        <v>5841</v>
      </c>
      <c r="C432" s="3222"/>
      <c r="D432" s="3192" t="s">
        <v>5617</v>
      </c>
      <c r="E432" s="3222"/>
      <c r="F432" s="3298">
        <v>46</v>
      </c>
      <c r="G432" s="3299">
        <v>0.48</v>
      </c>
      <c r="H432" s="3289"/>
      <c r="I432" s="3192"/>
      <c r="J432" s="3324"/>
      <c r="K432" s="3245">
        <v>1</v>
      </c>
      <c r="L432" s="3245"/>
      <c r="M432" s="3192"/>
      <c r="N432" s="3192"/>
      <c r="O432" s="3222"/>
      <c r="P432" s="3238"/>
      <c r="Q432" s="3268"/>
      <c r="R432" s="3247">
        <v>6</v>
      </c>
    </row>
    <row r="433" spans="1:18">
      <c r="A433" s="3247">
        <v>7</v>
      </c>
      <c r="B433" s="3192" t="s">
        <v>5844</v>
      </c>
      <c r="C433" s="3222"/>
      <c r="D433" s="3192" t="s">
        <v>5617</v>
      </c>
      <c r="E433" s="3222"/>
      <c r="F433" s="3298">
        <v>46</v>
      </c>
      <c r="G433" s="3299">
        <v>4.8</v>
      </c>
      <c r="H433" s="3289"/>
      <c r="I433" s="3192"/>
      <c r="J433" s="3324">
        <v>1</v>
      </c>
      <c r="K433" s="3245">
        <v>3</v>
      </c>
      <c r="L433" s="3245"/>
      <c r="M433" s="3192"/>
      <c r="N433" s="3192"/>
      <c r="O433" s="3222"/>
      <c r="P433" s="3238"/>
      <c r="Q433" s="3268"/>
      <c r="R433" s="3247">
        <v>7</v>
      </c>
    </row>
    <row r="434" spans="1:18">
      <c r="A434" s="3247">
        <v>8</v>
      </c>
      <c r="B434" s="3192" t="s">
        <v>5845</v>
      </c>
      <c r="C434" s="3222"/>
      <c r="D434" s="3192" t="s">
        <v>5617</v>
      </c>
      <c r="E434" s="3222"/>
      <c r="F434" s="3298">
        <v>23</v>
      </c>
      <c r="G434" s="3299">
        <v>2.4</v>
      </c>
      <c r="H434" s="3289"/>
      <c r="I434" s="3192"/>
      <c r="J434" s="3324">
        <v>1</v>
      </c>
      <c r="K434" s="3245">
        <v>1</v>
      </c>
      <c r="L434" s="3245"/>
      <c r="M434" s="3192"/>
      <c r="N434" s="3192"/>
      <c r="O434" s="3222"/>
      <c r="P434" s="3238"/>
      <c r="Q434" s="3268"/>
      <c r="R434" s="3247">
        <v>8</v>
      </c>
    </row>
    <row r="435" spans="1:18">
      <c r="A435" s="3247">
        <v>9</v>
      </c>
      <c r="B435" s="3192" t="s">
        <v>5845</v>
      </c>
      <c r="C435" s="3222"/>
      <c r="D435" s="3192" t="s">
        <v>5617</v>
      </c>
      <c r="E435" s="3222"/>
      <c r="F435" s="3298">
        <v>23</v>
      </c>
      <c r="G435" s="3299">
        <v>2.4</v>
      </c>
      <c r="H435" s="3289"/>
      <c r="I435" s="3192"/>
      <c r="J435" s="3324">
        <v>1</v>
      </c>
      <c r="K435" s="3245">
        <v>1</v>
      </c>
      <c r="L435" s="3245"/>
      <c r="M435" s="3192"/>
      <c r="N435" s="3192"/>
      <c r="O435" s="3222"/>
      <c r="P435" s="3238"/>
      <c r="Q435" s="3268"/>
      <c r="R435" s="3247">
        <v>9</v>
      </c>
    </row>
    <row r="436" spans="1:18">
      <c r="A436" s="3247">
        <v>10</v>
      </c>
      <c r="B436" s="3192" t="s">
        <v>5845</v>
      </c>
      <c r="C436" s="3222"/>
      <c r="D436" s="3192" t="s">
        <v>5617</v>
      </c>
      <c r="E436" s="3222"/>
      <c r="F436" s="3298">
        <v>23</v>
      </c>
      <c r="G436" s="3299">
        <v>2.4</v>
      </c>
      <c r="H436" s="3289"/>
      <c r="I436" s="3192"/>
      <c r="J436" s="3324">
        <v>1</v>
      </c>
      <c r="K436" s="3245">
        <v>1</v>
      </c>
      <c r="L436" s="3245"/>
      <c r="M436" s="3192"/>
      <c r="N436" s="3192"/>
      <c r="O436" s="3222"/>
      <c r="P436" s="3238"/>
      <c r="Q436" s="3268"/>
      <c r="R436" s="3247">
        <v>10</v>
      </c>
    </row>
    <row r="437" spans="1:18">
      <c r="A437" s="3247">
        <v>11</v>
      </c>
      <c r="B437" s="3192" t="s">
        <v>5846</v>
      </c>
      <c r="C437" s="3222"/>
      <c r="D437" s="3192" t="s">
        <v>5615</v>
      </c>
      <c r="E437" s="3222"/>
      <c r="F437" s="3298">
        <v>115</v>
      </c>
      <c r="G437" s="3299">
        <v>12</v>
      </c>
      <c r="H437" s="3289"/>
      <c r="I437" s="3192"/>
      <c r="J437" s="3324">
        <v>40</v>
      </c>
      <c r="K437" s="3245">
        <v>1</v>
      </c>
      <c r="L437" s="3245"/>
      <c r="M437" s="3192"/>
      <c r="N437" s="3192"/>
      <c r="O437" s="3222"/>
      <c r="P437" s="3238"/>
      <c r="Q437" s="3268"/>
      <c r="R437" s="3247">
        <v>11</v>
      </c>
    </row>
    <row r="438" spans="1:18">
      <c r="A438" s="3247">
        <v>12</v>
      </c>
      <c r="B438" s="3192" t="s">
        <v>5846</v>
      </c>
      <c r="C438" s="3222"/>
      <c r="D438" s="3192" t="s">
        <v>5615</v>
      </c>
      <c r="E438" s="3222"/>
      <c r="F438" s="3298">
        <v>115</v>
      </c>
      <c r="G438" s="3299">
        <v>12</v>
      </c>
      <c r="H438" s="3289"/>
      <c r="I438" s="3192"/>
      <c r="J438" s="3324">
        <v>64</v>
      </c>
      <c r="K438" s="3245">
        <v>1</v>
      </c>
      <c r="L438" s="3245">
        <v>1</v>
      </c>
      <c r="M438" s="3192"/>
      <c r="N438" s="3192"/>
      <c r="O438" s="3222"/>
      <c r="P438" s="3238"/>
      <c r="Q438" s="3268"/>
      <c r="R438" s="3247">
        <v>12</v>
      </c>
    </row>
    <row r="439" spans="1:18">
      <c r="A439" s="3247">
        <v>13</v>
      </c>
      <c r="B439" s="3192" t="s">
        <v>5846</v>
      </c>
      <c r="C439" s="3222"/>
      <c r="D439" s="3192" t="s">
        <v>5615</v>
      </c>
      <c r="E439" s="3222"/>
      <c r="F439" s="3298">
        <v>12</v>
      </c>
      <c r="G439" s="3299">
        <v>4.8</v>
      </c>
      <c r="H439" s="3289"/>
      <c r="I439" s="3192"/>
      <c r="J439" s="3324">
        <v>2</v>
      </c>
      <c r="K439" s="3245">
        <v>6</v>
      </c>
      <c r="L439" s="3245"/>
      <c r="M439" s="3192"/>
      <c r="N439" s="3192"/>
      <c r="O439" s="3222"/>
      <c r="P439" s="3238"/>
      <c r="Q439" s="3268"/>
      <c r="R439" s="3247">
        <v>13</v>
      </c>
    </row>
    <row r="440" spans="1:18">
      <c r="A440" s="3247">
        <v>14</v>
      </c>
      <c r="B440" s="3192" t="s">
        <v>5846</v>
      </c>
      <c r="C440" s="3222"/>
      <c r="D440" s="3192" t="s">
        <v>5847</v>
      </c>
      <c r="E440" s="3222"/>
      <c r="F440" s="3298">
        <v>115</v>
      </c>
      <c r="G440" s="3299">
        <v>12</v>
      </c>
      <c r="H440" s="3289"/>
      <c r="I440" s="3192"/>
      <c r="J440" s="3324">
        <v>24</v>
      </c>
      <c r="K440" s="3245"/>
      <c r="L440" s="3245">
        <v>1</v>
      </c>
      <c r="M440" s="3192"/>
      <c r="N440" s="3192"/>
      <c r="O440" s="3222"/>
      <c r="P440" s="3238"/>
      <c r="Q440" s="3268"/>
      <c r="R440" s="3247">
        <v>14</v>
      </c>
    </row>
    <row r="441" spans="1:18">
      <c r="A441" s="3247">
        <v>15</v>
      </c>
      <c r="B441" s="3192" t="s">
        <v>5848</v>
      </c>
      <c r="C441" s="3222"/>
      <c r="D441" s="3192" t="s">
        <v>5615</v>
      </c>
      <c r="E441" s="3222"/>
      <c r="F441" s="3298">
        <v>115</v>
      </c>
      <c r="G441" s="3299">
        <v>13.8</v>
      </c>
      <c r="H441" s="3289"/>
      <c r="I441" s="3192"/>
      <c r="J441" s="3324">
        <v>20</v>
      </c>
      <c r="K441" s="3245">
        <v>1</v>
      </c>
      <c r="L441" s="3245"/>
      <c r="M441" s="3192"/>
      <c r="N441" s="3192"/>
      <c r="O441" s="3222"/>
      <c r="P441" s="3238"/>
      <c r="Q441" s="3268"/>
      <c r="R441" s="3247">
        <v>15</v>
      </c>
    </row>
    <row r="442" spans="1:18">
      <c r="A442" s="3247">
        <v>16</v>
      </c>
      <c r="B442" s="3192" t="s">
        <v>5848</v>
      </c>
      <c r="C442" s="3222"/>
      <c r="D442" s="3192" t="s">
        <v>5615</v>
      </c>
      <c r="E442" s="3222"/>
      <c r="F442" s="3298">
        <v>115</v>
      </c>
      <c r="G442" s="3299">
        <v>34.5</v>
      </c>
      <c r="H442" s="3289"/>
      <c r="I442" s="3192"/>
      <c r="J442" s="3324">
        <v>20</v>
      </c>
      <c r="K442" s="3245">
        <v>1</v>
      </c>
      <c r="L442" s="3245"/>
      <c r="M442" s="3192"/>
      <c r="N442" s="3192"/>
      <c r="O442" s="3222"/>
      <c r="P442" s="3238"/>
      <c r="Q442" s="3268"/>
      <c r="R442" s="3247">
        <v>16</v>
      </c>
    </row>
    <row r="443" spans="1:18">
      <c r="A443" s="3235">
        <v>17</v>
      </c>
      <c r="B443" s="3192" t="s">
        <v>5849</v>
      </c>
      <c r="C443" s="3222"/>
      <c r="D443" s="3192" t="s">
        <v>5615</v>
      </c>
      <c r="E443" s="3222"/>
      <c r="F443" s="3298">
        <v>115</v>
      </c>
      <c r="G443" s="3299">
        <v>34.5</v>
      </c>
      <c r="H443" s="3289"/>
      <c r="I443" s="3192"/>
      <c r="J443" s="3323">
        <v>15</v>
      </c>
      <c r="K443" s="3245">
        <v>1</v>
      </c>
      <c r="L443" s="3245"/>
      <c r="M443" s="3192"/>
      <c r="N443" s="3192"/>
      <c r="O443" s="3222"/>
      <c r="P443" s="3238"/>
      <c r="Q443" s="3268"/>
      <c r="R443" s="3235">
        <v>17</v>
      </c>
    </row>
    <row r="444" spans="1:18">
      <c r="A444" s="3235">
        <v>18</v>
      </c>
      <c r="B444" s="3192" t="s">
        <v>5849</v>
      </c>
      <c r="C444" s="3222"/>
      <c r="D444" s="3192" t="s">
        <v>5615</v>
      </c>
      <c r="E444" s="3222"/>
      <c r="F444" s="3298">
        <v>113</v>
      </c>
      <c r="G444" s="3299">
        <v>13.8</v>
      </c>
      <c r="H444" s="3289"/>
      <c r="I444" s="3192"/>
      <c r="J444" s="3323">
        <v>8</v>
      </c>
      <c r="K444" s="3245">
        <v>1</v>
      </c>
      <c r="L444" s="3245"/>
      <c r="M444" s="3192"/>
      <c r="N444" s="3192"/>
      <c r="O444" s="3222"/>
      <c r="P444" s="3238"/>
      <c r="Q444" s="3268"/>
      <c r="R444" s="3235">
        <v>18</v>
      </c>
    </row>
    <row r="445" spans="1:18">
      <c r="A445" s="3235">
        <v>19</v>
      </c>
      <c r="B445" s="3192" t="s">
        <v>5850</v>
      </c>
      <c r="C445" s="3222"/>
      <c r="D445" s="3192" t="s">
        <v>5615</v>
      </c>
      <c r="E445" s="3222"/>
      <c r="F445" s="3298">
        <v>115</v>
      </c>
      <c r="G445" s="3299">
        <v>34.5</v>
      </c>
      <c r="H445" s="3289"/>
      <c r="I445" s="3192"/>
      <c r="J445" s="3323">
        <v>30</v>
      </c>
      <c r="K445" s="3245">
        <v>1</v>
      </c>
      <c r="L445" s="3245"/>
      <c r="M445" s="3192"/>
      <c r="N445" s="3192"/>
      <c r="O445" s="3222"/>
      <c r="P445" s="3238"/>
      <c r="Q445" s="3268"/>
      <c r="R445" s="3235">
        <v>19</v>
      </c>
    </row>
    <row r="446" spans="1:18">
      <c r="A446" s="3235">
        <v>20</v>
      </c>
      <c r="B446" s="3192" t="s">
        <v>5850</v>
      </c>
      <c r="C446" s="3222"/>
      <c r="D446" s="3192" t="s">
        <v>5615</v>
      </c>
      <c r="E446" s="3222"/>
      <c r="F446" s="3298">
        <v>115</v>
      </c>
      <c r="G446" s="3299">
        <v>34.5</v>
      </c>
      <c r="H446" s="3289"/>
      <c r="I446" s="3192"/>
      <c r="J446" s="3323">
        <v>30</v>
      </c>
      <c r="K446" s="3245">
        <v>1</v>
      </c>
      <c r="L446" s="3245"/>
      <c r="M446" s="3192"/>
      <c r="N446" s="3192"/>
      <c r="O446" s="3222"/>
      <c r="P446" s="3238"/>
      <c r="Q446" s="3268"/>
      <c r="R446" s="3235">
        <v>20</v>
      </c>
    </row>
    <row r="447" spans="1:18">
      <c r="A447" s="3235">
        <v>21</v>
      </c>
      <c r="B447" s="3192" t="s">
        <v>5851</v>
      </c>
      <c r="C447" s="3222"/>
      <c r="D447" s="3192" t="s">
        <v>5617</v>
      </c>
      <c r="E447" s="3222"/>
      <c r="F447" s="3298">
        <v>34.5</v>
      </c>
      <c r="G447" s="3299">
        <v>4.16</v>
      </c>
      <c r="H447" s="3289"/>
      <c r="I447" s="3192"/>
      <c r="J447" s="3323">
        <v>1</v>
      </c>
      <c r="K447" s="3245">
        <v>1</v>
      </c>
      <c r="L447" s="3245"/>
      <c r="M447" s="3192"/>
      <c r="N447" s="3192"/>
      <c r="O447" s="3222"/>
      <c r="P447" s="3238"/>
      <c r="Q447" s="3268"/>
      <c r="R447" s="3235">
        <v>21</v>
      </c>
    </row>
    <row r="448" spans="1:18">
      <c r="A448" s="3235">
        <v>22</v>
      </c>
      <c r="B448" s="3192" t="s">
        <v>5851</v>
      </c>
      <c r="C448" s="3222"/>
      <c r="D448" s="3192" t="s">
        <v>5617</v>
      </c>
      <c r="E448" s="3222"/>
      <c r="F448" s="3298">
        <v>34.5</v>
      </c>
      <c r="G448" s="3299">
        <v>4.16</v>
      </c>
      <c r="H448" s="3289"/>
      <c r="I448" s="3192"/>
      <c r="J448" s="3323">
        <v>1</v>
      </c>
      <c r="K448" s="3245">
        <v>1</v>
      </c>
      <c r="L448" s="3245"/>
      <c r="M448" s="3192"/>
      <c r="N448" s="3192"/>
      <c r="O448" s="3222"/>
      <c r="P448" s="3238"/>
      <c r="Q448" s="3268"/>
      <c r="R448" s="3235">
        <v>22</v>
      </c>
    </row>
    <row r="449" spans="1:18">
      <c r="A449" s="3235">
        <v>23</v>
      </c>
      <c r="B449" s="3192" t="s">
        <v>5851</v>
      </c>
      <c r="C449" s="3222"/>
      <c r="D449" s="3192" t="s">
        <v>5617</v>
      </c>
      <c r="E449" s="3222"/>
      <c r="F449" s="3298">
        <v>34.5</v>
      </c>
      <c r="G449" s="3299">
        <v>4.16</v>
      </c>
      <c r="H449" s="3289"/>
      <c r="I449" s="3192"/>
      <c r="J449" s="3323">
        <v>1</v>
      </c>
      <c r="K449" s="3245">
        <v>1</v>
      </c>
      <c r="L449" s="3245"/>
      <c r="M449" s="3192"/>
      <c r="N449" s="3192"/>
      <c r="O449" s="3222"/>
      <c r="P449" s="3238"/>
      <c r="Q449" s="3268"/>
      <c r="R449" s="3235">
        <v>23</v>
      </c>
    </row>
    <row r="450" spans="1:18">
      <c r="A450" s="3235">
        <v>24</v>
      </c>
      <c r="B450" s="3192" t="s">
        <v>5852</v>
      </c>
      <c r="C450" s="3222"/>
      <c r="D450" s="3192" t="s">
        <v>5617</v>
      </c>
      <c r="E450" s="3222"/>
      <c r="F450" s="3298">
        <v>34.5</v>
      </c>
      <c r="G450" s="3299">
        <v>13.8</v>
      </c>
      <c r="H450" s="3289"/>
      <c r="I450" s="3192"/>
      <c r="J450" s="3323">
        <v>4</v>
      </c>
      <c r="K450" s="3245">
        <v>1</v>
      </c>
      <c r="L450" s="3245"/>
      <c r="M450" s="3192"/>
      <c r="N450" s="3192"/>
      <c r="O450" s="3222"/>
      <c r="P450" s="3238"/>
      <c r="Q450" s="3268"/>
      <c r="R450" s="3235">
        <v>24</v>
      </c>
    </row>
    <row r="451" spans="1:18">
      <c r="A451" s="3235">
        <v>25</v>
      </c>
      <c r="B451" s="3192" t="s">
        <v>5853</v>
      </c>
      <c r="C451" s="3222"/>
      <c r="D451" s="3192" t="s">
        <v>5617</v>
      </c>
      <c r="E451" s="3222"/>
      <c r="F451" s="3298">
        <v>115</v>
      </c>
      <c r="G451" s="3299">
        <v>13.8</v>
      </c>
      <c r="H451" s="3289"/>
      <c r="I451" s="3192"/>
      <c r="J451" s="3323">
        <v>10</v>
      </c>
      <c r="K451" s="3245">
        <v>1</v>
      </c>
      <c r="L451" s="3245"/>
      <c r="M451" s="3192"/>
      <c r="N451" s="3192"/>
      <c r="O451" s="3222"/>
      <c r="P451" s="3238"/>
      <c r="Q451" s="3268"/>
      <c r="R451" s="3235">
        <v>25</v>
      </c>
    </row>
    <row r="452" spans="1:18">
      <c r="A452" s="3235">
        <v>26</v>
      </c>
      <c r="B452" s="3192" t="s">
        <v>5854</v>
      </c>
      <c r="C452" s="3222"/>
      <c r="D452" s="3192" t="s">
        <v>5617</v>
      </c>
      <c r="E452" s="3222"/>
      <c r="F452" s="3298">
        <v>34.5</v>
      </c>
      <c r="G452" s="3299">
        <v>4.16</v>
      </c>
      <c r="H452" s="3289"/>
      <c r="I452" s="3192"/>
      <c r="J452" s="3323">
        <v>5</v>
      </c>
      <c r="K452" s="3245">
        <v>1</v>
      </c>
      <c r="L452" s="3245"/>
      <c r="M452" s="3192"/>
      <c r="N452" s="3192"/>
      <c r="O452" s="3222"/>
      <c r="P452" s="3238"/>
      <c r="Q452" s="3268"/>
      <c r="R452" s="3235">
        <v>26</v>
      </c>
    </row>
    <row r="453" spans="1:18">
      <c r="A453" s="3235">
        <v>27</v>
      </c>
      <c r="B453" s="3192" t="s">
        <v>5854</v>
      </c>
      <c r="C453" s="3222"/>
      <c r="D453" s="3192" t="s">
        <v>5617</v>
      </c>
      <c r="E453" s="3222"/>
      <c r="F453" s="3298">
        <v>34.5</v>
      </c>
      <c r="G453" s="3299">
        <v>4.16</v>
      </c>
      <c r="H453" s="3289"/>
      <c r="I453" s="3192"/>
      <c r="J453" s="3323">
        <v>5</v>
      </c>
      <c r="K453" s="3245">
        <v>1</v>
      </c>
      <c r="L453" s="3245"/>
      <c r="M453" s="3192"/>
      <c r="N453" s="3192"/>
      <c r="O453" s="3222"/>
      <c r="P453" s="3238"/>
      <c r="Q453" s="3268"/>
      <c r="R453" s="3235">
        <v>27</v>
      </c>
    </row>
    <row r="454" spans="1:18">
      <c r="A454" s="3235">
        <v>28</v>
      </c>
      <c r="B454" s="3192" t="s">
        <v>5855</v>
      </c>
      <c r="C454" s="3222"/>
      <c r="D454" s="3192" t="s">
        <v>5615</v>
      </c>
      <c r="E454" s="3222"/>
      <c r="F454" s="3298">
        <v>23</v>
      </c>
      <c r="G454" s="3299">
        <v>4.8</v>
      </c>
      <c r="H454" s="3289"/>
      <c r="I454" s="3192"/>
      <c r="J454" s="3323">
        <v>1</v>
      </c>
      <c r="K454" s="3245"/>
      <c r="L454" s="3245">
        <v>1</v>
      </c>
      <c r="M454" s="3192"/>
      <c r="N454" s="3192"/>
      <c r="O454" s="3222"/>
      <c r="P454" s="3238"/>
      <c r="Q454" s="3268"/>
      <c r="R454" s="3235">
        <v>28</v>
      </c>
    </row>
    <row r="455" spans="1:18">
      <c r="A455" s="3235">
        <v>29</v>
      </c>
      <c r="B455" s="3192" t="s">
        <v>5856</v>
      </c>
      <c r="C455" s="3222"/>
      <c r="D455" s="3192" t="s">
        <v>5615</v>
      </c>
      <c r="E455" s="3222"/>
      <c r="F455" s="3298">
        <v>115</v>
      </c>
      <c r="G455" s="3299">
        <v>13.8</v>
      </c>
      <c r="H455" s="3289"/>
      <c r="I455" s="3192"/>
      <c r="J455" s="3323">
        <v>5</v>
      </c>
      <c r="K455" s="3245">
        <v>1</v>
      </c>
      <c r="L455" s="3245"/>
      <c r="M455" s="3192"/>
      <c r="N455" s="3192"/>
      <c r="O455" s="3222"/>
      <c r="P455" s="3238"/>
      <c r="Q455" s="3268"/>
      <c r="R455" s="3235">
        <v>29</v>
      </c>
    </row>
    <row r="456" spans="1:18">
      <c r="A456" s="3235">
        <v>30</v>
      </c>
      <c r="B456" s="3192" t="s">
        <v>5857</v>
      </c>
      <c r="C456" s="3222"/>
      <c r="D456" s="3192" t="s">
        <v>5617</v>
      </c>
      <c r="E456" s="3222"/>
      <c r="F456" s="3298">
        <v>69</v>
      </c>
      <c r="G456" s="3299">
        <v>4.16</v>
      </c>
      <c r="H456" s="3289"/>
      <c r="I456" s="3192"/>
      <c r="J456" s="3323">
        <v>10</v>
      </c>
      <c r="K456" s="3245">
        <v>1</v>
      </c>
      <c r="L456" s="3245"/>
      <c r="M456" s="3192"/>
      <c r="N456" s="3192"/>
      <c r="O456" s="3222"/>
      <c r="P456" s="3238"/>
      <c r="Q456" s="3268"/>
      <c r="R456" s="3235">
        <v>30</v>
      </c>
    </row>
    <row r="457" spans="1:18">
      <c r="A457" s="3235">
        <v>31</v>
      </c>
      <c r="B457" s="3192" t="s">
        <v>5858</v>
      </c>
      <c r="C457" s="3222"/>
      <c r="D457" s="3192" t="s">
        <v>5617</v>
      </c>
      <c r="E457" s="3222"/>
      <c r="F457" s="3298">
        <v>34.5</v>
      </c>
      <c r="G457" s="3299">
        <v>4.16</v>
      </c>
      <c r="H457" s="3289"/>
      <c r="I457" s="3192"/>
      <c r="J457" s="3323">
        <v>5</v>
      </c>
      <c r="K457" s="3245">
        <v>1</v>
      </c>
      <c r="L457" s="3245"/>
      <c r="M457" s="3192"/>
      <c r="N457" s="3192"/>
      <c r="O457" s="3222"/>
      <c r="P457" s="3238"/>
      <c r="Q457" s="3268"/>
      <c r="R457" s="3235">
        <v>31</v>
      </c>
    </row>
    <row r="458" spans="1:18">
      <c r="A458" s="3235">
        <v>32</v>
      </c>
      <c r="B458" s="3192" t="s">
        <v>5859</v>
      </c>
      <c r="C458" s="3222"/>
      <c r="D458" s="3192" t="s">
        <v>5617</v>
      </c>
      <c r="E458" s="3222"/>
      <c r="F458" s="3298">
        <v>34.5</v>
      </c>
      <c r="G458" s="3299">
        <v>4.8</v>
      </c>
      <c r="H458" s="3289"/>
      <c r="I458" s="3192"/>
      <c r="J458" s="3323">
        <v>5</v>
      </c>
      <c r="K458" s="3245">
        <v>1</v>
      </c>
      <c r="L458" s="3245"/>
      <c r="M458" s="3192"/>
      <c r="N458" s="3192"/>
      <c r="O458" s="3222"/>
      <c r="P458" s="3238"/>
      <c r="Q458" s="3268"/>
      <c r="R458" s="3235">
        <v>32</v>
      </c>
    </row>
    <row r="459" spans="1:18">
      <c r="A459" s="3235">
        <v>33</v>
      </c>
      <c r="B459" s="3192" t="s">
        <v>5860</v>
      </c>
      <c r="C459" s="3222"/>
      <c r="D459" s="3192" t="s">
        <v>5617</v>
      </c>
      <c r="E459" s="3222"/>
      <c r="F459" s="3298">
        <v>115</v>
      </c>
      <c r="G459" s="3299">
        <v>34.5</v>
      </c>
      <c r="H459" s="3289"/>
      <c r="I459" s="3192"/>
      <c r="J459" s="3323">
        <v>7</v>
      </c>
      <c r="K459" s="3245">
        <v>1</v>
      </c>
      <c r="L459" s="3245"/>
      <c r="M459" s="3192"/>
      <c r="N459" s="3192"/>
      <c r="O459" s="3222"/>
      <c r="P459" s="3238"/>
      <c r="Q459" s="3268"/>
      <c r="R459" s="3235">
        <v>33</v>
      </c>
    </row>
    <row r="460" spans="1:18">
      <c r="A460" s="3235">
        <v>34</v>
      </c>
      <c r="B460" s="3192" t="s">
        <v>5861</v>
      </c>
      <c r="C460" s="3222"/>
      <c r="D460" s="3192" t="s">
        <v>5617</v>
      </c>
      <c r="E460" s="3222"/>
      <c r="F460" s="3298">
        <v>115</v>
      </c>
      <c r="G460" s="3299">
        <v>34.5</v>
      </c>
      <c r="H460" s="3289"/>
      <c r="I460" s="3192"/>
      <c r="J460" s="3323">
        <v>7</v>
      </c>
      <c r="K460" s="3245">
        <v>1</v>
      </c>
      <c r="L460" s="3245"/>
      <c r="M460" s="3192"/>
      <c r="N460" s="3192"/>
      <c r="O460" s="3222"/>
      <c r="P460" s="3238"/>
      <c r="Q460" s="3268"/>
      <c r="R460" s="3235">
        <v>34</v>
      </c>
    </row>
    <row r="461" spans="1:18">
      <c r="A461" s="3235">
        <v>35</v>
      </c>
      <c r="B461" s="3192" t="s">
        <v>5862</v>
      </c>
      <c r="C461" s="3222"/>
      <c r="D461" s="3192" t="s">
        <v>5617</v>
      </c>
      <c r="E461" s="3222"/>
      <c r="F461" s="3298">
        <v>34.5</v>
      </c>
      <c r="G461" s="3299">
        <v>4.8</v>
      </c>
      <c r="H461" s="3289"/>
      <c r="I461" s="3192"/>
      <c r="J461" s="3323">
        <v>3</v>
      </c>
      <c r="K461" s="3245">
        <v>1</v>
      </c>
      <c r="L461" s="3245"/>
      <c r="M461" s="3192"/>
      <c r="N461" s="3192"/>
      <c r="O461" s="3222"/>
      <c r="P461" s="3238"/>
      <c r="Q461" s="3268"/>
      <c r="R461" s="3235">
        <v>35</v>
      </c>
    </row>
    <row r="462" spans="1:18">
      <c r="A462" s="3235">
        <v>36</v>
      </c>
      <c r="B462" s="3192" t="s">
        <v>5862</v>
      </c>
      <c r="C462" s="3222"/>
      <c r="D462" s="3192" t="s">
        <v>5617</v>
      </c>
      <c r="E462" s="3222"/>
      <c r="F462" s="3298">
        <v>34.5</v>
      </c>
      <c r="G462" s="3299">
        <v>4.8</v>
      </c>
      <c r="H462" s="3289"/>
      <c r="I462" s="3192"/>
      <c r="J462" s="3323">
        <v>3</v>
      </c>
      <c r="K462" s="3245">
        <v>1</v>
      </c>
      <c r="L462" s="3245"/>
      <c r="M462" s="3192"/>
      <c r="N462" s="3192"/>
      <c r="O462" s="3222"/>
      <c r="P462" s="3238"/>
      <c r="Q462" s="3268"/>
      <c r="R462" s="3235">
        <v>36</v>
      </c>
    </row>
    <row r="463" spans="1:18">
      <c r="A463" s="3235">
        <v>37</v>
      </c>
      <c r="B463" s="3192" t="s">
        <v>5862</v>
      </c>
      <c r="C463" s="3222"/>
      <c r="D463" s="3192" t="s">
        <v>5617</v>
      </c>
      <c r="E463" s="3222"/>
      <c r="F463" s="3298">
        <v>34.5</v>
      </c>
      <c r="G463" s="3299">
        <v>4.8</v>
      </c>
      <c r="H463" s="3289"/>
      <c r="I463" s="3192"/>
      <c r="J463" s="3323">
        <v>3</v>
      </c>
      <c r="K463" s="3245">
        <v>1</v>
      </c>
      <c r="L463" s="3245"/>
      <c r="M463" s="3192"/>
      <c r="N463" s="3192"/>
      <c r="O463" s="3222"/>
      <c r="P463" s="3238"/>
      <c r="Q463" s="3268"/>
      <c r="R463" s="3235">
        <v>37</v>
      </c>
    </row>
    <row r="464" spans="1:18">
      <c r="A464" s="3235">
        <v>38</v>
      </c>
      <c r="B464" s="3192" t="s">
        <v>5863</v>
      </c>
      <c r="C464" s="3222"/>
      <c r="D464" s="3192" t="s">
        <v>5615</v>
      </c>
      <c r="E464" s="3222"/>
      <c r="F464" s="3298">
        <v>115</v>
      </c>
      <c r="G464" s="3299">
        <v>13.8</v>
      </c>
      <c r="H464" s="3289"/>
      <c r="I464" s="3192"/>
      <c r="J464" s="3323">
        <v>7</v>
      </c>
      <c r="K464" s="3245">
        <v>1</v>
      </c>
      <c r="L464" s="3245"/>
      <c r="M464" s="3192"/>
      <c r="N464" s="3192"/>
      <c r="O464" s="3222"/>
      <c r="P464" s="3238"/>
      <c r="Q464" s="3268"/>
      <c r="R464" s="3235">
        <v>38</v>
      </c>
    </row>
    <row r="465" spans="1:18">
      <c r="A465" s="3235">
        <v>39</v>
      </c>
      <c r="B465" s="3192" t="s">
        <v>5863</v>
      </c>
      <c r="C465" s="3222"/>
      <c r="D465" s="3192" t="s">
        <v>5615</v>
      </c>
      <c r="E465" s="3222"/>
      <c r="F465" s="3298">
        <v>115</v>
      </c>
      <c r="G465" s="3299">
        <v>34.5</v>
      </c>
      <c r="H465" s="3289"/>
      <c r="I465" s="3192"/>
      <c r="J465" s="3323">
        <v>7</v>
      </c>
      <c r="K465" s="3245">
        <v>1</v>
      </c>
      <c r="L465" s="3245"/>
      <c r="M465" s="3192"/>
      <c r="N465" s="3192"/>
      <c r="O465" s="3222"/>
      <c r="P465" s="3238"/>
      <c r="Q465" s="3268"/>
      <c r="R465" s="3235">
        <v>39</v>
      </c>
    </row>
    <row r="466" spans="1:18">
      <c r="A466" s="3235">
        <v>40</v>
      </c>
      <c r="B466" s="3192" t="s">
        <v>5863</v>
      </c>
      <c r="C466" s="3222"/>
      <c r="D466" s="3192" t="s">
        <v>5615</v>
      </c>
      <c r="E466" s="3222"/>
      <c r="F466" s="3298">
        <v>115</v>
      </c>
      <c r="G466" s="3299">
        <v>34.5</v>
      </c>
      <c r="H466" s="3289"/>
      <c r="I466" s="3192"/>
      <c r="J466" s="3323">
        <v>7</v>
      </c>
      <c r="K466" s="3245">
        <v>1</v>
      </c>
      <c r="L466" s="3245"/>
      <c r="M466" s="3192"/>
      <c r="N466" s="3192"/>
      <c r="O466" s="3222"/>
      <c r="P466" s="3238"/>
      <c r="Q466" s="3268"/>
      <c r="R466" s="3235">
        <v>40</v>
      </c>
    </row>
    <row r="467" spans="1:18">
      <c r="A467" s="3235">
        <v>41</v>
      </c>
      <c r="B467" s="3192" t="s">
        <v>5863</v>
      </c>
      <c r="C467" s="3222"/>
      <c r="D467" s="3192" t="s">
        <v>5615</v>
      </c>
      <c r="E467" s="3222"/>
      <c r="F467" s="3298">
        <v>115</v>
      </c>
      <c r="G467" s="3299">
        <v>34.5</v>
      </c>
      <c r="H467" s="3289"/>
      <c r="I467" s="3192"/>
      <c r="J467" s="3323">
        <v>7</v>
      </c>
      <c r="K467" s="3245">
        <v>1</v>
      </c>
      <c r="L467" s="3245"/>
      <c r="M467" s="3192"/>
      <c r="N467" s="3192"/>
      <c r="O467" s="3222"/>
      <c r="P467" s="3238"/>
      <c r="Q467" s="3268"/>
      <c r="R467" s="3235">
        <v>41</v>
      </c>
    </row>
    <row r="468" spans="1:18">
      <c r="A468" s="3235">
        <v>42</v>
      </c>
      <c r="B468" s="3192" t="s">
        <v>5864</v>
      </c>
      <c r="C468" s="3222"/>
      <c r="D468" s="3192" t="s">
        <v>5617</v>
      </c>
      <c r="E468" s="3222"/>
      <c r="F468" s="3298">
        <v>115</v>
      </c>
      <c r="G468" s="3299">
        <v>13.8</v>
      </c>
      <c r="H468" s="3289"/>
      <c r="I468" s="3192"/>
      <c r="J468" s="3323">
        <v>18</v>
      </c>
      <c r="K468" s="3245">
        <v>1</v>
      </c>
      <c r="L468" s="3245"/>
      <c r="M468" s="3192"/>
      <c r="N468" s="3192"/>
      <c r="O468" s="3222"/>
      <c r="P468" s="3238"/>
      <c r="Q468" s="3268"/>
      <c r="R468" s="3235">
        <v>42</v>
      </c>
    </row>
    <row r="469" spans="1:18">
      <c r="A469" s="3235">
        <v>43</v>
      </c>
      <c r="B469" s="3192" t="s">
        <v>5864</v>
      </c>
      <c r="C469" s="3222"/>
      <c r="D469" s="3192" t="s">
        <v>5617</v>
      </c>
      <c r="E469" s="3222"/>
      <c r="F469" s="3298">
        <v>115</v>
      </c>
      <c r="G469" s="3299">
        <v>13.8</v>
      </c>
      <c r="H469" s="3289"/>
      <c r="I469" s="3192"/>
      <c r="J469" s="3323">
        <v>20</v>
      </c>
      <c r="K469" s="3245">
        <v>1</v>
      </c>
      <c r="L469" s="3245"/>
      <c r="M469" s="3192"/>
      <c r="N469" s="3192"/>
      <c r="O469" s="3222"/>
      <c r="P469" s="3238"/>
      <c r="Q469" s="3268"/>
      <c r="R469" s="3235">
        <v>43</v>
      </c>
    </row>
    <row r="470" spans="1:18">
      <c r="A470" s="3235">
        <v>44</v>
      </c>
      <c r="B470" s="3192" t="s">
        <v>5865</v>
      </c>
      <c r="C470" s="3222"/>
      <c r="D470" s="3192" t="s">
        <v>5617</v>
      </c>
      <c r="E470" s="3222"/>
      <c r="F470" s="3298">
        <v>34.5</v>
      </c>
      <c r="G470" s="3299">
        <v>13.8</v>
      </c>
      <c r="H470" s="3289"/>
      <c r="I470" s="3192"/>
      <c r="J470" s="3323">
        <v>5</v>
      </c>
      <c r="K470" s="3245">
        <v>1</v>
      </c>
      <c r="L470" s="3245"/>
      <c r="M470" s="3192"/>
      <c r="N470" s="3192"/>
      <c r="O470" s="3222"/>
      <c r="P470" s="3238"/>
      <c r="Q470" s="3268"/>
      <c r="R470" s="3235">
        <v>44</v>
      </c>
    </row>
    <row r="471" spans="1:18">
      <c r="A471" s="3235">
        <v>45</v>
      </c>
      <c r="B471" s="3192" t="s">
        <v>5866</v>
      </c>
      <c r="C471" s="3222"/>
      <c r="D471" s="3192" t="s">
        <v>5615</v>
      </c>
      <c r="E471" s="3222"/>
      <c r="F471" s="3298">
        <v>115</v>
      </c>
      <c r="G471" s="3299">
        <v>34.5</v>
      </c>
      <c r="H471" s="3289"/>
      <c r="I471" s="3192"/>
      <c r="J471" s="3323">
        <v>30</v>
      </c>
      <c r="K471" s="3245">
        <v>1</v>
      </c>
      <c r="L471" s="3245"/>
      <c r="M471" s="3192"/>
      <c r="N471" s="3192"/>
      <c r="O471" s="3222"/>
      <c r="P471" s="3238"/>
      <c r="Q471" s="3268"/>
      <c r="R471" s="3235">
        <v>45</v>
      </c>
    </row>
    <row r="472" spans="1:18">
      <c r="A472" s="3235">
        <v>46</v>
      </c>
      <c r="B472" s="3192" t="s">
        <v>5866</v>
      </c>
      <c r="C472" s="3222"/>
      <c r="D472" s="3192" t="s">
        <v>5615</v>
      </c>
      <c r="E472" s="3222"/>
      <c r="F472" s="3298">
        <v>115</v>
      </c>
      <c r="G472" s="3299">
        <v>13.8</v>
      </c>
      <c r="H472" s="3289"/>
      <c r="I472" s="3192"/>
      <c r="J472" s="3323">
        <v>20</v>
      </c>
      <c r="K472" s="3245">
        <v>1</v>
      </c>
      <c r="L472" s="3245"/>
      <c r="M472" s="3192"/>
      <c r="N472" s="3192"/>
      <c r="O472" s="3222"/>
      <c r="P472" s="3238"/>
      <c r="Q472" s="3268"/>
      <c r="R472" s="3235">
        <v>46</v>
      </c>
    </row>
    <row r="473" spans="1:18">
      <c r="A473" s="3235">
        <v>47</v>
      </c>
      <c r="B473" s="3192" t="s">
        <v>5866</v>
      </c>
      <c r="C473" s="3222"/>
      <c r="D473" s="3192" t="s">
        <v>5615</v>
      </c>
      <c r="E473" s="3222"/>
      <c r="F473" s="3298">
        <v>115</v>
      </c>
      <c r="G473" s="3299">
        <v>13.8</v>
      </c>
      <c r="H473" s="3289"/>
      <c r="I473" s="3192"/>
      <c r="J473" s="3323">
        <v>20</v>
      </c>
      <c r="K473" s="3245">
        <v>1</v>
      </c>
      <c r="L473" s="3245"/>
      <c r="M473" s="3192"/>
      <c r="N473" s="3192"/>
      <c r="O473" s="3222"/>
      <c r="P473" s="3238"/>
      <c r="Q473" s="3268"/>
      <c r="R473" s="3235">
        <v>47</v>
      </c>
    </row>
    <row r="474" spans="1:18">
      <c r="A474" s="3235">
        <v>48</v>
      </c>
      <c r="B474" s="3192" t="s">
        <v>5867</v>
      </c>
      <c r="C474" s="3222"/>
      <c r="D474" s="3192" t="s">
        <v>5615</v>
      </c>
      <c r="E474" s="3222"/>
      <c r="F474" s="3298">
        <v>115</v>
      </c>
      <c r="G474" s="3299">
        <v>23.8</v>
      </c>
      <c r="H474" s="3289"/>
      <c r="I474" s="3192"/>
      <c r="J474" s="3323">
        <v>38</v>
      </c>
      <c r="K474" s="3245">
        <v>1</v>
      </c>
      <c r="L474" s="3245"/>
      <c r="M474" s="3192"/>
      <c r="N474" s="3192"/>
      <c r="O474" s="3222"/>
      <c r="P474" s="3238"/>
      <c r="Q474" s="3268"/>
      <c r="R474" s="3235">
        <v>48</v>
      </c>
    </row>
    <row r="475" spans="1:18">
      <c r="A475" s="3235">
        <v>49</v>
      </c>
      <c r="B475" s="3192" t="s">
        <v>5868</v>
      </c>
      <c r="C475" s="3222"/>
      <c r="D475" s="3192" t="s">
        <v>5617</v>
      </c>
      <c r="E475" s="3222"/>
      <c r="F475" s="3298">
        <v>34.5</v>
      </c>
      <c r="G475" s="3299">
        <v>4.8</v>
      </c>
      <c r="H475" s="3289"/>
      <c r="I475" s="3192"/>
      <c r="J475" s="3323">
        <v>3</v>
      </c>
      <c r="K475" s="3245">
        <v>3</v>
      </c>
      <c r="L475" s="3245"/>
      <c r="M475" s="3192"/>
      <c r="N475" s="3192"/>
      <c r="O475" s="3222"/>
      <c r="P475" s="3238"/>
      <c r="Q475" s="3268"/>
      <c r="R475" s="3235">
        <v>49</v>
      </c>
    </row>
    <row r="476" spans="1:18">
      <c r="A476" s="3235">
        <v>50</v>
      </c>
      <c r="B476" s="3192" t="s">
        <v>5869</v>
      </c>
      <c r="C476" s="3222"/>
      <c r="D476" s="3192" t="s">
        <v>5615</v>
      </c>
      <c r="E476" s="3222"/>
      <c r="F476" s="3298">
        <v>115</v>
      </c>
      <c r="G476" s="3299">
        <v>23</v>
      </c>
      <c r="H476" s="3289"/>
      <c r="I476" s="3192"/>
      <c r="J476" s="3323">
        <v>15</v>
      </c>
      <c r="K476" s="3245">
        <v>1</v>
      </c>
      <c r="L476" s="3245"/>
      <c r="M476" s="3192"/>
      <c r="N476" s="3192"/>
      <c r="O476" s="3222"/>
      <c r="P476" s="3238"/>
      <c r="Q476" s="3268"/>
      <c r="R476" s="3235">
        <v>50</v>
      </c>
    </row>
    <row r="477" spans="1:18">
      <c r="A477" s="3235">
        <v>51</v>
      </c>
      <c r="B477" s="3192" t="s">
        <v>5869</v>
      </c>
      <c r="C477" s="3222"/>
      <c r="D477" s="3192" t="s">
        <v>5615</v>
      </c>
      <c r="E477" s="3222"/>
      <c r="F477" s="3298">
        <v>115</v>
      </c>
      <c r="G477" s="3299">
        <v>13.8</v>
      </c>
      <c r="H477" s="3289"/>
      <c r="I477" s="3192"/>
      <c r="J477" s="3323">
        <v>15</v>
      </c>
      <c r="K477" s="3245">
        <v>1</v>
      </c>
      <c r="L477" s="3245"/>
      <c r="M477" s="3192"/>
      <c r="N477" s="3192"/>
      <c r="O477" s="3222"/>
      <c r="P477" s="3238"/>
      <c r="Q477" s="3268"/>
      <c r="R477" s="3235">
        <v>51</v>
      </c>
    </row>
    <row r="478" spans="1:18">
      <c r="A478" s="3235">
        <v>52</v>
      </c>
      <c r="B478" s="3192" t="s">
        <v>5870</v>
      </c>
      <c r="C478" s="3222"/>
      <c r="D478" s="3192" t="s">
        <v>5617</v>
      </c>
      <c r="E478" s="3222"/>
      <c r="F478" s="3298">
        <v>34.5</v>
      </c>
      <c r="G478" s="3299">
        <v>4.8</v>
      </c>
      <c r="H478" s="3289"/>
      <c r="I478" s="3192"/>
      <c r="J478" s="3323">
        <v>1</v>
      </c>
      <c r="K478" s="3245">
        <v>1</v>
      </c>
      <c r="L478" s="3245"/>
      <c r="M478" s="3192"/>
      <c r="N478" s="3192"/>
      <c r="O478" s="3222"/>
      <c r="P478" s="3238"/>
      <c r="Q478" s="3268"/>
      <c r="R478" s="3235">
        <v>52</v>
      </c>
    </row>
    <row r="479" spans="1:18">
      <c r="A479" s="3235">
        <v>53</v>
      </c>
      <c r="B479" s="3192" t="s">
        <v>5871</v>
      </c>
      <c r="C479" s="3222"/>
      <c r="D479" s="3192" t="s">
        <v>5615</v>
      </c>
      <c r="E479" s="3222"/>
      <c r="F479" s="3298">
        <v>115</v>
      </c>
      <c r="G479" s="3299">
        <v>13.8</v>
      </c>
      <c r="H479" s="3289"/>
      <c r="I479" s="3192"/>
      <c r="J479" s="3323">
        <v>7</v>
      </c>
      <c r="K479" s="3245">
        <v>1</v>
      </c>
      <c r="L479" s="3245"/>
      <c r="M479" s="3192"/>
      <c r="N479" s="3192"/>
      <c r="O479" s="3222"/>
      <c r="P479" s="3238"/>
      <c r="Q479" s="3268"/>
      <c r="R479" s="3235">
        <v>53</v>
      </c>
    </row>
    <row r="480" spans="1:18">
      <c r="A480" s="3235">
        <v>54</v>
      </c>
      <c r="B480" s="3192" t="s">
        <v>5871</v>
      </c>
      <c r="C480" s="3222"/>
      <c r="D480" s="3192" t="s">
        <v>5615</v>
      </c>
      <c r="E480" s="3222"/>
      <c r="F480" s="3298">
        <v>115</v>
      </c>
      <c r="G480" s="3299">
        <v>46</v>
      </c>
      <c r="H480" s="3289"/>
      <c r="I480" s="3192"/>
      <c r="J480" s="3323">
        <v>20</v>
      </c>
      <c r="K480" s="3245">
        <v>1</v>
      </c>
      <c r="L480" s="3245"/>
      <c r="M480" s="3192"/>
      <c r="N480" s="3192"/>
      <c r="O480" s="3222"/>
      <c r="P480" s="3238"/>
      <c r="Q480" s="3268"/>
      <c r="R480" s="3235">
        <v>54</v>
      </c>
    </row>
    <row r="481" spans="1:18">
      <c r="A481" s="3235">
        <v>55</v>
      </c>
      <c r="B481" s="3192" t="s">
        <v>5872</v>
      </c>
      <c r="C481" s="3222"/>
      <c r="D481" s="3192" t="s">
        <v>5873</v>
      </c>
      <c r="E481" s="3222"/>
      <c r="F481" s="3298">
        <v>115</v>
      </c>
      <c r="G481" s="3299">
        <v>115</v>
      </c>
      <c r="H481" s="3289"/>
      <c r="I481" s="3192"/>
      <c r="J481" s="3323">
        <v>155</v>
      </c>
      <c r="K481" s="3245">
        <v>1</v>
      </c>
      <c r="L481" s="3245"/>
      <c r="M481" s="3192"/>
      <c r="N481" s="3192"/>
      <c r="O481" s="3222"/>
      <c r="P481" s="3238"/>
      <c r="Q481" s="3268"/>
      <c r="R481" s="3235">
        <v>55</v>
      </c>
    </row>
    <row r="482" spans="1:18">
      <c r="A482" s="3235">
        <v>56</v>
      </c>
      <c r="B482" s="3192" t="s">
        <v>5874</v>
      </c>
      <c r="C482" s="3222"/>
      <c r="D482" s="3192" t="s">
        <v>5617</v>
      </c>
      <c r="E482" s="3222"/>
      <c r="F482" s="3298">
        <v>115</v>
      </c>
      <c r="G482" s="3299">
        <v>13.8</v>
      </c>
      <c r="H482" s="3289"/>
      <c r="I482" s="3192"/>
      <c r="J482" s="3323">
        <v>18</v>
      </c>
      <c r="K482" s="3245">
        <v>1</v>
      </c>
      <c r="L482" s="3245"/>
      <c r="M482" s="3192"/>
      <c r="N482" s="3192"/>
      <c r="O482" s="3222"/>
      <c r="P482" s="3238"/>
      <c r="Q482" s="3268"/>
      <c r="R482" s="3235">
        <v>56</v>
      </c>
    </row>
    <row r="483" spans="1:18" ht="15.75" thickBot="1">
      <c r="A483" s="3235">
        <v>57</v>
      </c>
      <c r="B483" s="3192" t="s">
        <v>5874</v>
      </c>
      <c r="C483" s="3222"/>
      <c r="D483" s="3192" t="s">
        <v>5617</v>
      </c>
      <c r="E483" s="3222"/>
      <c r="F483" s="3298">
        <v>115</v>
      </c>
      <c r="G483" s="3299">
        <v>13.8</v>
      </c>
      <c r="H483" s="3289"/>
      <c r="I483" s="3192"/>
      <c r="J483" s="3323">
        <v>20</v>
      </c>
      <c r="K483" s="3245">
        <v>1</v>
      </c>
      <c r="L483" s="3245"/>
      <c r="M483" s="3192"/>
      <c r="N483" s="3192"/>
      <c r="O483" s="3222"/>
      <c r="P483" s="3238"/>
      <c r="Q483" s="3268"/>
      <c r="R483" s="3235">
        <v>57</v>
      </c>
    </row>
    <row r="484" spans="1:18" ht="15.75" thickBot="1">
      <c r="A484" s="3203">
        <v>58</v>
      </c>
      <c r="B484" s="3201"/>
      <c r="C484" s="3204" t="s">
        <v>6724</v>
      </c>
      <c r="D484" s="3201"/>
      <c r="E484" s="3204"/>
      <c r="F484" s="3301"/>
      <c r="G484" s="3302"/>
      <c r="H484" s="3293"/>
      <c r="I484" s="3192"/>
      <c r="J484" s="3252"/>
      <c r="K484" s="3276">
        <f>SUM(K427:K483)</f>
        <v>64</v>
      </c>
      <c r="L484" s="3276">
        <f>SUM(L427:L483)</f>
        <v>3</v>
      </c>
      <c r="M484" s="3201"/>
      <c r="N484" s="3201"/>
      <c r="O484" s="3204"/>
      <c r="P484" s="3276">
        <f t="shared" ref="P484" si="10">SUM(P427:P483)</f>
        <v>0</v>
      </c>
      <c r="Q484" s="3276">
        <f t="shared" ref="Q484" si="11">SUM(Q427:Q483)</f>
        <v>0</v>
      </c>
      <c r="R484" s="3203">
        <v>58</v>
      </c>
    </row>
    <row r="486" spans="1:18">
      <c r="A486" s="3212" t="s">
        <v>5879</v>
      </c>
      <c r="B486" s="3223"/>
      <c r="C486" s="3223"/>
      <c r="D486" s="3223"/>
      <c r="E486" s="3223"/>
      <c r="F486" s="3223"/>
      <c r="G486" s="3223"/>
      <c r="H486" s="3223"/>
      <c r="I486" s="3192"/>
      <c r="J486" s="3212" t="s">
        <v>5880</v>
      </c>
      <c r="K486" s="3223"/>
      <c r="L486" s="3223"/>
      <c r="M486" s="3223"/>
      <c r="N486" s="3223"/>
      <c r="O486" s="3223"/>
      <c r="P486" s="3223"/>
      <c r="Q486" s="3223"/>
      <c r="R486" s="3223"/>
    </row>
    <row r="488" spans="1:18" ht="15.75" thickBot="1">
      <c r="A488" s="3113" t="s">
        <v>4700</v>
      </c>
      <c r="B488" s="3201"/>
      <c r="C488" s="3201"/>
      <c r="D488" s="3201"/>
      <c r="E488" s="3201"/>
      <c r="F488" s="3584" t="str">
        <f>'Data Sheet'!$C$40</f>
        <v>April 12, 2018</v>
      </c>
      <c r="G488" s="3584" t="str">
        <f>'Data Sheet'!$C$38</f>
        <v>December 31, 2017</v>
      </c>
      <c r="H488" s="3208"/>
      <c r="I488" s="3192"/>
      <c r="J488" s="3113" t="s">
        <v>4700</v>
      </c>
      <c r="K488" s="3201"/>
      <c r="L488" s="3201"/>
      <c r="M488" s="3201"/>
      <c r="N488" s="3201"/>
      <c r="O488" s="3201"/>
      <c r="P488" s="3584" t="str">
        <f>'Data Sheet'!$C$40</f>
        <v>April 12, 2018</v>
      </c>
      <c r="Q488" s="3584" t="str">
        <f>'Data Sheet'!$C$38</f>
        <v>December 31, 2017</v>
      </c>
      <c r="R488" s="3208"/>
    </row>
    <row r="489" spans="1:18" ht="16.5" thickBot="1">
      <c r="A489" s="3264" t="s">
        <v>3398</v>
      </c>
      <c r="B489" s="3207"/>
      <c r="C489" s="3207"/>
      <c r="D489" s="3208"/>
      <c r="E489" s="3208"/>
      <c r="F489" s="3209"/>
      <c r="G489" s="3209"/>
      <c r="H489" s="3205"/>
      <c r="I489" s="3192"/>
      <c r="J489" s="3264" t="s">
        <v>3398</v>
      </c>
      <c r="K489" s="3207"/>
      <c r="L489" s="3207"/>
      <c r="M489" s="3208"/>
      <c r="N489" s="3208"/>
      <c r="O489" s="3208"/>
      <c r="P489" s="3209"/>
      <c r="Q489" s="3209"/>
      <c r="R489" s="3205"/>
    </row>
    <row r="490" spans="1:18">
      <c r="A490" s="3221"/>
      <c r="B490" s="3192"/>
      <c r="C490" s="3222"/>
      <c r="D490" s="3234"/>
      <c r="E490" s="3195"/>
      <c r="F490" s="3223"/>
      <c r="G490" s="3223"/>
      <c r="H490" s="3193"/>
      <c r="I490" s="3192"/>
      <c r="J490" s="3221"/>
      <c r="K490" s="3222"/>
      <c r="L490" s="3222"/>
      <c r="M490" s="3223" t="s">
        <v>3184</v>
      </c>
      <c r="N490" s="3223"/>
      <c r="O490" s="3223"/>
      <c r="P490" s="3223"/>
      <c r="Q490" s="3199"/>
      <c r="R490" s="3189"/>
    </row>
    <row r="491" spans="1:18" ht="15.75" thickBot="1">
      <c r="A491" s="3227"/>
      <c r="B491" s="3234"/>
      <c r="C491" s="3195"/>
      <c r="D491" s="3234"/>
      <c r="E491" s="3195"/>
      <c r="F491" s="3208" t="s">
        <v>3185</v>
      </c>
      <c r="G491" s="3208"/>
      <c r="H491" s="3205"/>
      <c r="I491" s="3192"/>
      <c r="J491" s="3227" t="s">
        <v>3186</v>
      </c>
      <c r="K491" s="3195" t="s">
        <v>3187</v>
      </c>
      <c r="L491" s="3195" t="s">
        <v>3187</v>
      </c>
      <c r="M491" s="3208" t="s">
        <v>3188</v>
      </c>
      <c r="N491" s="3208"/>
      <c r="O491" s="3208"/>
      <c r="P491" s="3208"/>
      <c r="Q491" s="3205"/>
      <c r="R491" s="3195"/>
    </row>
    <row r="492" spans="1:18">
      <c r="A492" s="3227"/>
      <c r="B492" s="3234"/>
      <c r="C492" s="3195"/>
      <c r="D492" s="3234"/>
      <c r="E492" s="3195"/>
      <c r="F492" s="3195"/>
      <c r="G492" s="3199"/>
      <c r="H492" s="3195"/>
      <c r="I492" s="3192"/>
      <c r="J492" s="3227" t="s">
        <v>3189</v>
      </c>
      <c r="K492" s="3195" t="s">
        <v>3190</v>
      </c>
      <c r="L492" s="3195" t="s">
        <v>3191</v>
      </c>
      <c r="M492" s="3234"/>
      <c r="N492" s="3234"/>
      <c r="O492" s="3195"/>
      <c r="P492" s="3195"/>
      <c r="Q492" s="3199"/>
      <c r="R492" s="3195"/>
    </row>
    <row r="493" spans="1:18">
      <c r="A493" s="3227" t="s">
        <v>1714</v>
      </c>
      <c r="B493" s="3223" t="s">
        <v>3192</v>
      </c>
      <c r="C493" s="3199"/>
      <c r="D493" s="3223" t="s">
        <v>3193</v>
      </c>
      <c r="E493" s="3199"/>
      <c r="F493" s="3195"/>
      <c r="G493" s="3199"/>
      <c r="H493" s="3195"/>
      <c r="I493" s="3192"/>
      <c r="J493" s="3227" t="s">
        <v>3194</v>
      </c>
      <c r="K493" s="3195" t="s">
        <v>3195</v>
      </c>
      <c r="L493" s="3195" t="s">
        <v>3190</v>
      </c>
      <c r="M493" s="3223"/>
      <c r="N493" s="3223"/>
      <c r="O493" s="3199"/>
      <c r="P493" s="3195" t="s">
        <v>1772</v>
      </c>
      <c r="Q493" s="3199" t="s">
        <v>3196</v>
      </c>
      <c r="R493" s="3195" t="s">
        <v>1714</v>
      </c>
    </row>
    <row r="494" spans="1:18">
      <c r="A494" s="3227" t="s">
        <v>1717</v>
      </c>
      <c r="B494" s="3192"/>
      <c r="C494" s="3222"/>
      <c r="D494" s="3234"/>
      <c r="E494" s="3195"/>
      <c r="F494" s="3195" t="s">
        <v>1825</v>
      </c>
      <c r="G494" s="3199" t="s">
        <v>3197</v>
      </c>
      <c r="H494" s="3195" t="s">
        <v>3198</v>
      </c>
      <c r="I494" s="3192"/>
      <c r="J494" s="3227" t="s">
        <v>3199</v>
      </c>
      <c r="K494" s="3195" t="s">
        <v>4</v>
      </c>
      <c r="L494" s="3195" t="s">
        <v>3195</v>
      </c>
      <c r="M494" s="3223" t="s">
        <v>3200</v>
      </c>
      <c r="N494" s="3223"/>
      <c r="O494" s="3199"/>
      <c r="P494" s="3195" t="s">
        <v>3201</v>
      </c>
      <c r="Q494" s="3199" t="s">
        <v>3202</v>
      </c>
      <c r="R494" s="3195" t="s">
        <v>1717</v>
      </c>
    </row>
    <row r="495" spans="1:18">
      <c r="A495" s="3235"/>
      <c r="B495" s="3192"/>
      <c r="C495" s="3195"/>
      <c r="D495" s="3192"/>
      <c r="E495" s="3195"/>
      <c r="F495" s="3195"/>
      <c r="G495" s="3199"/>
      <c r="H495" s="3222"/>
      <c r="I495" s="3192"/>
      <c r="J495" s="3235"/>
      <c r="K495" s="3222"/>
      <c r="L495" s="3195"/>
      <c r="M495" s="3192"/>
      <c r="N495" s="3192"/>
      <c r="O495" s="3195"/>
      <c r="P495" s="3195"/>
      <c r="Q495" s="3195"/>
      <c r="R495" s="3222"/>
    </row>
    <row r="496" spans="1:18" ht="15.75" thickBot="1">
      <c r="A496" s="3203"/>
      <c r="B496" s="3208" t="s">
        <v>3005</v>
      </c>
      <c r="C496" s="3205"/>
      <c r="D496" s="3208" t="s">
        <v>3006</v>
      </c>
      <c r="E496" s="3205"/>
      <c r="F496" s="3202" t="s">
        <v>3007</v>
      </c>
      <c r="G496" s="3205" t="s">
        <v>3008</v>
      </c>
      <c r="H496" s="3205" t="s">
        <v>2334</v>
      </c>
      <c r="I496" s="3192"/>
      <c r="J496" s="3236" t="s">
        <v>2335</v>
      </c>
      <c r="K496" s="3236" t="s">
        <v>2336</v>
      </c>
      <c r="L496" s="3236" t="s">
        <v>2337</v>
      </c>
      <c r="M496" s="3208" t="s">
        <v>2338</v>
      </c>
      <c r="N496" s="3208"/>
      <c r="O496" s="3205"/>
      <c r="P496" s="3202" t="s">
        <v>2339</v>
      </c>
      <c r="Q496" s="3202" t="s">
        <v>2340</v>
      </c>
      <c r="R496" s="3202"/>
    </row>
    <row r="497" spans="1:18">
      <c r="A497" s="3235">
        <v>1</v>
      </c>
      <c r="B497" s="3192" t="s">
        <v>5875</v>
      </c>
      <c r="C497" s="3222"/>
      <c r="D497" s="3192" t="s">
        <v>5617</v>
      </c>
      <c r="E497" s="3199"/>
      <c r="F497" s="3296">
        <v>34.5</v>
      </c>
      <c r="G497" s="3297">
        <v>0.48</v>
      </c>
      <c r="H497" s="3289"/>
      <c r="I497" s="3192"/>
      <c r="J497" s="3323"/>
      <c r="K497" s="3245">
        <v>1</v>
      </c>
      <c r="L497" s="3245"/>
      <c r="M497" s="3192"/>
      <c r="N497" s="3192"/>
      <c r="O497" s="3199"/>
      <c r="P497" s="3238"/>
      <c r="Q497" s="3268"/>
      <c r="R497" s="3235">
        <v>1</v>
      </c>
    </row>
    <row r="498" spans="1:18">
      <c r="A498" s="3235">
        <v>2</v>
      </c>
      <c r="B498" s="3192" t="s">
        <v>5875</v>
      </c>
      <c r="C498" s="3222"/>
      <c r="D498" s="3192" t="s">
        <v>5617</v>
      </c>
      <c r="E498" s="3195"/>
      <c r="F498" s="3296">
        <v>34.5</v>
      </c>
      <c r="G498" s="3297">
        <v>0.48</v>
      </c>
      <c r="H498" s="3289"/>
      <c r="I498" s="3192"/>
      <c r="J498" s="3323"/>
      <c r="K498" s="3245">
        <v>1</v>
      </c>
      <c r="L498" s="3245"/>
      <c r="M498" s="3192"/>
      <c r="N498" s="3192"/>
      <c r="O498" s="3195"/>
      <c r="P498" s="3238"/>
      <c r="Q498" s="3268"/>
      <c r="R498" s="3235">
        <v>2</v>
      </c>
    </row>
    <row r="499" spans="1:18">
      <c r="A499" s="3235">
        <v>3</v>
      </c>
      <c r="B499" s="3192" t="s">
        <v>5875</v>
      </c>
      <c r="C499" s="3222"/>
      <c r="D499" s="3192" t="s">
        <v>5617</v>
      </c>
      <c r="E499" s="3195"/>
      <c r="F499" s="3296">
        <v>34.5</v>
      </c>
      <c r="G499" s="3297">
        <v>0.48</v>
      </c>
      <c r="H499" s="3289"/>
      <c r="I499" s="3192"/>
      <c r="J499" s="3323"/>
      <c r="K499" s="3245">
        <v>1</v>
      </c>
      <c r="L499" s="3245"/>
      <c r="M499" s="3192"/>
      <c r="N499" s="3192"/>
      <c r="O499" s="3195"/>
      <c r="P499" s="3238"/>
      <c r="Q499" s="3268"/>
      <c r="R499" s="3235">
        <v>3</v>
      </c>
    </row>
    <row r="500" spans="1:18">
      <c r="A500" s="3235">
        <v>4</v>
      </c>
      <c r="B500" s="3192" t="s">
        <v>5876</v>
      </c>
      <c r="C500" s="3222"/>
      <c r="D500" s="3192" t="s">
        <v>5617</v>
      </c>
      <c r="E500" s="3195"/>
      <c r="F500" s="3296">
        <v>34.5</v>
      </c>
      <c r="G500" s="3297">
        <v>13.8</v>
      </c>
      <c r="H500" s="3289"/>
      <c r="I500" s="3192"/>
      <c r="J500" s="3323">
        <v>10</v>
      </c>
      <c r="K500" s="3245">
        <v>1</v>
      </c>
      <c r="L500" s="3245"/>
      <c r="M500" s="3192"/>
      <c r="N500" s="3192"/>
      <c r="O500" s="3195"/>
      <c r="P500" s="3238"/>
      <c r="Q500" s="3268"/>
      <c r="R500" s="3235">
        <v>4</v>
      </c>
    </row>
    <row r="501" spans="1:18">
      <c r="A501" s="3235">
        <v>5</v>
      </c>
      <c r="B501" s="3192" t="s">
        <v>5877</v>
      </c>
      <c r="C501" s="3222"/>
      <c r="D501" s="3192" t="s">
        <v>5617</v>
      </c>
      <c r="E501" s="3195"/>
      <c r="F501" s="3296">
        <v>113</v>
      </c>
      <c r="G501" s="3297">
        <v>13.8</v>
      </c>
      <c r="H501" s="3289"/>
      <c r="I501" s="3192"/>
      <c r="J501" s="3323">
        <v>12</v>
      </c>
      <c r="K501" s="3245">
        <v>1</v>
      </c>
      <c r="L501" s="3245"/>
      <c r="M501" s="3192"/>
      <c r="N501" s="3192"/>
      <c r="O501" s="3195"/>
      <c r="P501" s="3238"/>
      <c r="Q501" s="3268"/>
      <c r="R501" s="3235">
        <v>5</v>
      </c>
    </row>
    <row r="502" spans="1:18">
      <c r="A502" s="3247">
        <v>6</v>
      </c>
      <c r="B502" s="3192" t="s">
        <v>5877</v>
      </c>
      <c r="C502" s="3222"/>
      <c r="D502" s="3192" t="s">
        <v>5617</v>
      </c>
      <c r="E502" s="3222"/>
      <c r="F502" s="3298">
        <v>115</v>
      </c>
      <c r="G502" s="3299">
        <v>13.8</v>
      </c>
      <c r="H502" s="3289"/>
      <c r="I502" s="3192"/>
      <c r="J502" s="3324">
        <v>12</v>
      </c>
      <c r="K502" s="3245">
        <v>1</v>
      </c>
      <c r="L502" s="3245"/>
      <c r="M502" s="3192"/>
      <c r="N502" s="3192"/>
      <c r="O502" s="3222"/>
      <c r="P502" s="3238"/>
      <c r="Q502" s="3268"/>
      <c r="R502" s="3247">
        <v>6</v>
      </c>
    </row>
    <row r="503" spans="1:18">
      <c r="A503" s="3247">
        <v>7</v>
      </c>
      <c r="B503" s="3192" t="s">
        <v>5878</v>
      </c>
      <c r="C503" s="3222"/>
      <c r="D503" s="3192" t="s">
        <v>5617</v>
      </c>
      <c r="E503" s="3222"/>
      <c r="F503" s="3298">
        <v>69</v>
      </c>
      <c r="G503" s="3299">
        <v>4.16</v>
      </c>
      <c r="H503" s="3289"/>
      <c r="I503" s="3192"/>
      <c r="J503" s="3324">
        <v>10</v>
      </c>
      <c r="K503" s="3245">
        <v>1</v>
      </c>
      <c r="L503" s="3245"/>
      <c r="M503" s="3192"/>
      <c r="N503" s="3192"/>
      <c r="O503" s="3222"/>
      <c r="P503" s="3238"/>
      <c r="Q503" s="3268"/>
      <c r="R503" s="3247">
        <v>7</v>
      </c>
    </row>
    <row r="504" spans="1:18">
      <c r="A504" s="3247">
        <v>8</v>
      </c>
      <c r="B504" s="3192" t="s">
        <v>5878</v>
      </c>
      <c r="C504" s="3222"/>
      <c r="D504" s="3192" t="s">
        <v>5617</v>
      </c>
      <c r="E504" s="3222"/>
      <c r="F504" s="3298">
        <v>69</v>
      </c>
      <c r="G504" s="3299">
        <v>4.16</v>
      </c>
      <c r="H504" s="3289"/>
      <c r="I504" s="3192"/>
      <c r="J504" s="3324">
        <v>5</v>
      </c>
      <c r="K504" s="3245">
        <v>1</v>
      </c>
      <c r="L504" s="3245"/>
      <c r="M504" s="3192"/>
      <c r="N504" s="3192"/>
      <c r="O504" s="3222"/>
      <c r="P504" s="3238"/>
      <c r="Q504" s="3268"/>
      <c r="R504" s="3247">
        <v>8</v>
      </c>
    </row>
    <row r="505" spans="1:18">
      <c r="A505" s="3247">
        <v>9</v>
      </c>
      <c r="B505" s="3192" t="s">
        <v>5881</v>
      </c>
      <c r="C505" s="3222"/>
      <c r="D505" s="3192" t="s">
        <v>5617</v>
      </c>
      <c r="E505" s="3222"/>
      <c r="F505" s="3298">
        <v>34.5</v>
      </c>
      <c r="G505" s="3299">
        <v>13.8</v>
      </c>
      <c r="H505" s="3289"/>
      <c r="I505" s="3192"/>
      <c r="J505" s="3324">
        <v>4</v>
      </c>
      <c r="K505" s="3245">
        <v>1</v>
      </c>
      <c r="L505" s="3245"/>
      <c r="M505" s="3192"/>
      <c r="N505" s="3192"/>
      <c r="O505" s="3222"/>
      <c r="P505" s="3238"/>
      <c r="Q505" s="3268"/>
      <c r="R505" s="3247">
        <v>9</v>
      </c>
    </row>
    <row r="506" spans="1:18">
      <c r="A506" s="3247">
        <v>10</v>
      </c>
      <c r="B506" s="3192" t="s">
        <v>5882</v>
      </c>
      <c r="C506" s="3222"/>
      <c r="D506" s="3192" t="s">
        <v>5617</v>
      </c>
      <c r="E506" s="3222"/>
      <c r="F506" s="3298">
        <v>34.5</v>
      </c>
      <c r="G506" s="3299">
        <v>4.16</v>
      </c>
      <c r="H506" s="3289"/>
      <c r="I506" s="3192"/>
      <c r="J506" s="3324">
        <v>5</v>
      </c>
      <c r="K506" s="3245">
        <v>1</v>
      </c>
      <c r="L506" s="3245"/>
      <c r="M506" s="3192"/>
      <c r="N506" s="3192"/>
      <c r="O506" s="3222"/>
      <c r="P506" s="3238"/>
      <c r="Q506" s="3268"/>
      <c r="R506" s="3247">
        <v>10</v>
      </c>
    </row>
    <row r="507" spans="1:18">
      <c r="A507" s="3247">
        <v>11</v>
      </c>
      <c r="B507" s="3192" t="s">
        <v>5882</v>
      </c>
      <c r="C507" s="3222"/>
      <c r="D507" s="3192" t="s">
        <v>5617</v>
      </c>
      <c r="E507" s="3222"/>
      <c r="F507" s="3298">
        <v>34.5</v>
      </c>
      <c r="G507" s="3299">
        <v>4.16</v>
      </c>
      <c r="H507" s="3289"/>
      <c r="I507" s="3192"/>
      <c r="J507" s="3324">
        <v>5</v>
      </c>
      <c r="K507" s="3245">
        <v>1</v>
      </c>
      <c r="L507" s="3245"/>
      <c r="M507" s="3192"/>
      <c r="N507" s="3192"/>
      <c r="O507" s="3222"/>
      <c r="P507" s="3238"/>
      <c r="Q507" s="3268"/>
      <c r="R507" s="3247">
        <v>11</v>
      </c>
    </row>
    <row r="508" spans="1:18">
      <c r="A508" s="3247">
        <v>12</v>
      </c>
      <c r="B508" s="3192" t="s">
        <v>5883</v>
      </c>
      <c r="C508" s="3222"/>
      <c r="D508" s="3192" t="s">
        <v>5617</v>
      </c>
      <c r="E508" s="3222"/>
      <c r="F508" s="3298">
        <v>115</v>
      </c>
      <c r="G508" s="3299">
        <v>23</v>
      </c>
      <c r="H508" s="3289"/>
      <c r="I508" s="3192"/>
      <c r="J508" s="3324">
        <v>13</v>
      </c>
      <c r="K508" s="3245">
        <v>1</v>
      </c>
      <c r="L508" s="3245"/>
      <c r="M508" s="3192"/>
      <c r="N508" s="3192"/>
      <c r="O508" s="3222"/>
      <c r="P508" s="3238"/>
      <c r="Q508" s="3268"/>
      <c r="R508" s="3247">
        <v>12</v>
      </c>
    </row>
    <row r="509" spans="1:18">
      <c r="A509" s="3247">
        <v>13</v>
      </c>
      <c r="B509" s="3192" t="s">
        <v>5883</v>
      </c>
      <c r="C509" s="3222"/>
      <c r="D509" s="3192" t="s">
        <v>5617</v>
      </c>
      <c r="E509" s="3222"/>
      <c r="F509" s="3298">
        <v>115</v>
      </c>
      <c r="G509" s="3299">
        <v>23</v>
      </c>
      <c r="H509" s="3289"/>
      <c r="I509" s="3192"/>
      <c r="J509" s="3324">
        <v>13</v>
      </c>
      <c r="K509" s="3245">
        <v>1</v>
      </c>
      <c r="L509" s="3245"/>
      <c r="M509" s="3192"/>
      <c r="N509" s="3192"/>
      <c r="O509" s="3222"/>
      <c r="P509" s="3238"/>
      <c r="Q509" s="3268"/>
      <c r="R509" s="3247">
        <v>13</v>
      </c>
    </row>
    <row r="510" spans="1:18">
      <c r="A510" s="3247">
        <v>14</v>
      </c>
      <c r="B510" s="3192" t="s">
        <v>5884</v>
      </c>
      <c r="C510" s="3222"/>
      <c r="D510" s="3192" t="s">
        <v>5615</v>
      </c>
      <c r="E510" s="3222"/>
      <c r="F510" s="3298">
        <v>115</v>
      </c>
      <c r="G510" s="3299">
        <v>23</v>
      </c>
      <c r="H510" s="3289"/>
      <c r="I510" s="3192"/>
      <c r="J510" s="3324">
        <v>30</v>
      </c>
      <c r="K510" s="3245">
        <v>1</v>
      </c>
      <c r="L510" s="3245"/>
      <c r="M510" s="3192"/>
      <c r="N510" s="3192"/>
      <c r="O510" s="3222"/>
      <c r="P510" s="3238"/>
      <c r="Q510" s="3268"/>
      <c r="R510" s="3247">
        <v>14</v>
      </c>
    </row>
    <row r="511" spans="1:18">
      <c r="A511" s="3247">
        <v>15</v>
      </c>
      <c r="B511" s="3192" t="s">
        <v>5884</v>
      </c>
      <c r="C511" s="3222"/>
      <c r="D511" s="3192" t="s">
        <v>5615</v>
      </c>
      <c r="E511" s="3222"/>
      <c r="F511" s="3298">
        <v>115</v>
      </c>
      <c r="G511" s="3299">
        <v>23</v>
      </c>
      <c r="H511" s="3289"/>
      <c r="I511" s="3192"/>
      <c r="J511" s="3324">
        <v>30</v>
      </c>
      <c r="K511" s="3245">
        <v>1</v>
      </c>
      <c r="L511" s="3245"/>
      <c r="M511" s="3192"/>
      <c r="N511" s="3192"/>
      <c r="O511" s="3222"/>
      <c r="P511" s="3238"/>
      <c r="Q511" s="3268"/>
      <c r="R511" s="3247">
        <v>15</v>
      </c>
    </row>
    <row r="512" spans="1:18">
      <c r="A512" s="3247">
        <v>16</v>
      </c>
      <c r="B512" s="3192" t="s">
        <v>5884</v>
      </c>
      <c r="C512" s="3222"/>
      <c r="D512" s="3192" t="s">
        <v>5615</v>
      </c>
      <c r="E512" s="3222"/>
      <c r="F512" s="3298">
        <v>115</v>
      </c>
      <c r="G512" s="3299">
        <v>23</v>
      </c>
      <c r="H512" s="3289"/>
      <c r="I512" s="3192"/>
      <c r="J512" s="3324">
        <v>30</v>
      </c>
      <c r="K512" s="3245">
        <v>1</v>
      </c>
      <c r="L512" s="3245"/>
      <c r="M512" s="3192"/>
      <c r="N512" s="3192"/>
      <c r="O512" s="3222"/>
      <c r="P512" s="3238"/>
      <c r="Q512" s="3268"/>
      <c r="R512" s="3247">
        <v>16</v>
      </c>
    </row>
    <row r="513" spans="1:18">
      <c r="A513" s="3235">
        <v>17</v>
      </c>
      <c r="B513" s="3192" t="s">
        <v>5884</v>
      </c>
      <c r="C513" s="3222"/>
      <c r="D513" s="3192" t="s">
        <v>5615</v>
      </c>
      <c r="E513" s="3222"/>
      <c r="F513" s="3298">
        <v>115</v>
      </c>
      <c r="G513" s="3299">
        <v>23</v>
      </c>
      <c r="H513" s="3289"/>
      <c r="I513" s="3192"/>
      <c r="J513" s="3323">
        <v>30</v>
      </c>
      <c r="K513" s="3245">
        <v>1</v>
      </c>
      <c r="L513" s="3245"/>
      <c r="M513" s="3192"/>
      <c r="N513" s="3192"/>
      <c r="O513" s="3222"/>
      <c r="P513" s="3238"/>
      <c r="Q513" s="3268"/>
      <c r="R513" s="3235">
        <v>17</v>
      </c>
    </row>
    <row r="514" spans="1:18">
      <c r="A514" s="3235">
        <v>18</v>
      </c>
      <c r="B514" s="3192" t="s">
        <v>5885</v>
      </c>
      <c r="C514" s="3222"/>
      <c r="D514" s="3192" t="s">
        <v>5617</v>
      </c>
      <c r="E514" s="3222"/>
      <c r="F514" s="3298">
        <v>34.4</v>
      </c>
      <c r="G514" s="3299">
        <v>0.48</v>
      </c>
      <c r="H514" s="3289"/>
      <c r="I514" s="3192"/>
      <c r="J514" s="3323"/>
      <c r="K514" s="3245">
        <v>1</v>
      </c>
      <c r="L514" s="3245"/>
      <c r="M514" s="3192"/>
      <c r="N514" s="3192"/>
      <c r="O514" s="3222"/>
      <c r="P514" s="3238"/>
      <c r="Q514" s="3268"/>
      <c r="R514" s="3235">
        <v>18</v>
      </c>
    </row>
    <row r="515" spans="1:18">
      <c r="A515" s="3235">
        <v>19</v>
      </c>
      <c r="B515" s="3192" t="s">
        <v>5885</v>
      </c>
      <c r="C515" s="3222"/>
      <c r="D515" s="3192" t="s">
        <v>5617</v>
      </c>
      <c r="E515" s="3222"/>
      <c r="F515" s="3298">
        <v>34.4</v>
      </c>
      <c r="G515" s="3299">
        <v>0.48</v>
      </c>
      <c r="H515" s="3289"/>
      <c r="I515" s="3192"/>
      <c r="J515" s="3323"/>
      <c r="K515" s="3245">
        <v>1</v>
      </c>
      <c r="L515" s="3245"/>
      <c r="M515" s="3192"/>
      <c r="N515" s="3192"/>
      <c r="O515" s="3222"/>
      <c r="P515" s="3238"/>
      <c r="Q515" s="3268"/>
      <c r="R515" s="3235">
        <v>19</v>
      </c>
    </row>
    <row r="516" spans="1:18">
      <c r="A516" s="3235">
        <v>20</v>
      </c>
      <c r="B516" s="3192" t="s">
        <v>5885</v>
      </c>
      <c r="C516" s="3222"/>
      <c r="D516" s="3192" t="s">
        <v>5617</v>
      </c>
      <c r="E516" s="3222"/>
      <c r="F516" s="3298">
        <v>34.5</v>
      </c>
      <c r="G516" s="3299">
        <v>0.48</v>
      </c>
      <c r="H516" s="3289"/>
      <c r="I516" s="3192"/>
      <c r="J516" s="3323"/>
      <c r="K516" s="3245">
        <v>1</v>
      </c>
      <c r="L516" s="3245"/>
      <c r="M516" s="3192"/>
      <c r="N516" s="3192"/>
      <c r="O516" s="3222"/>
      <c r="P516" s="3238"/>
      <c r="Q516" s="3268"/>
      <c r="R516" s="3235">
        <v>20</v>
      </c>
    </row>
    <row r="517" spans="1:18">
      <c r="A517" s="3235">
        <v>21</v>
      </c>
      <c r="B517" s="3192" t="s">
        <v>5886</v>
      </c>
      <c r="C517" s="3222"/>
      <c r="D517" s="3192" t="s">
        <v>5617</v>
      </c>
      <c r="E517" s="3222"/>
      <c r="F517" s="3298">
        <v>115</v>
      </c>
      <c r="G517" s="3299">
        <v>13.8</v>
      </c>
      <c r="H517" s="3289"/>
      <c r="I517" s="3192"/>
      <c r="J517" s="3323">
        <v>15</v>
      </c>
      <c r="K517" s="3245">
        <v>1</v>
      </c>
      <c r="L517" s="3245"/>
      <c r="M517" s="3192"/>
      <c r="N517" s="3192"/>
      <c r="O517" s="3222"/>
      <c r="P517" s="3238"/>
      <c r="Q517" s="3268"/>
      <c r="R517" s="3235">
        <v>21</v>
      </c>
    </row>
    <row r="518" spans="1:18">
      <c r="A518" s="3235">
        <v>22</v>
      </c>
      <c r="B518" s="3192" t="s">
        <v>5887</v>
      </c>
      <c r="C518" s="3222"/>
      <c r="D518" s="3192" t="s">
        <v>5617</v>
      </c>
      <c r="E518" s="3222"/>
      <c r="F518" s="3298">
        <v>34.5</v>
      </c>
      <c r="G518" s="3299">
        <v>4.8</v>
      </c>
      <c r="H518" s="3289"/>
      <c r="I518" s="3192"/>
      <c r="J518" s="3323">
        <v>2</v>
      </c>
      <c r="K518" s="3245">
        <v>1</v>
      </c>
      <c r="L518" s="3245"/>
      <c r="M518" s="3192"/>
      <c r="N518" s="3192"/>
      <c r="O518" s="3222"/>
      <c r="P518" s="3238"/>
      <c r="Q518" s="3268"/>
      <c r="R518" s="3235">
        <v>22</v>
      </c>
    </row>
    <row r="519" spans="1:18">
      <c r="A519" s="3235">
        <v>23</v>
      </c>
      <c r="B519" s="3192" t="s">
        <v>5888</v>
      </c>
      <c r="C519" s="3222"/>
      <c r="D519" s="3192" t="s">
        <v>5615</v>
      </c>
      <c r="E519" s="3222"/>
      <c r="F519" s="3298">
        <v>34.5</v>
      </c>
      <c r="G519" s="3299">
        <v>13.8</v>
      </c>
      <c r="H519" s="3289"/>
      <c r="I519" s="3192"/>
      <c r="J519" s="3323">
        <v>2</v>
      </c>
      <c r="K519" s="3245">
        <v>1</v>
      </c>
      <c r="L519" s="3245"/>
      <c r="M519" s="3192"/>
      <c r="N519" s="3192"/>
      <c r="O519" s="3222"/>
      <c r="P519" s="3238"/>
      <c r="Q519" s="3268"/>
      <c r="R519" s="3235">
        <v>23</v>
      </c>
    </row>
    <row r="520" spans="1:18">
      <c r="A520" s="3235">
        <v>24</v>
      </c>
      <c r="B520" s="3192" t="s">
        <v>5888</v>
      </c>
      <c r="C520" s="3222"/>
      <c r="D520" s="3192" t="s">
        <v>5615</v>
      </c>
      <c r="E520" s="3222"/>
      <c r="F520" s="3298">
        <v>115</v>
      </c>
      <c r="G520" s="3299">
        <v>34.5</v>
      </c>
      <c r="H520" s="3289"/>
      <c r="I520" s="3192"/>
      <c r="J520" s="3323">
        <v>7</v>
      </c>
      <c r="K520" s="3245">
        <v>1</v>
      </c>
      <c r="L520" s="3245"/>
      <c r="M520" s="3192"/>
      <c r="N520" s="3192"/>
      <c r="O520" s="3222"/>
      <c r="P520" s="3238"/>
      <c r="Q520" s="3268"/>
      <c r="R520" s="3235">
        <v>24</v>
      </c>
    </row>
    <row r="521" spans="1:18">
      <c r="A521" s="3235">
        <v>25</v>
      </c>
      <c r="B521" s="3192" t="s">
        <v>5889</v>
      </c>
      <c r="C521" s="3222"/>
      <c r="D521" s="3192" t="s">
        <v>5615</v>
      </c>
      <c r="E521" s="3222"/>
      <c r="F521" s="3298">
        <v>115</v>
      </c>
      <c r="G521" s="3299">
        <v>15</v>
      </c>
      <c r="H521" s="3289"/>
      <c r="I521" s="3192"/>
      <c r="J521" s="3323">
        <v>50</v>
      </c>
      <c r="K521" s="3245">
        <v>1</v>
      </c>
      <c r="L521" s="3245"/>
      <c r="M521" s="3192"/>
      <c r="N521" s="3192"/>
      <c r="O521" s="3222"/>
      <c r="P521" s="3238"/>
      <c r="Q521" s="3268"/>
      <c r="R521" s="3235">
        <v>25</v>
      </c>
    </row>
    <row r="522" spans="1:18">
      <c r="A522" s="3235">
        <v>26</v>
      </c>
      <c r="B522" s="3192" t="s">
        <v>5889</v>
      </c>
      <c r="C522" s="3222"/>
      <c r="D522" s="3192" t="s">
        <v>5615</v>
      </c>
      <c r="E522" s="3222"/>
      <c r="F522" s="3298">
        <v>115</v>
      </c>
      <c r="G522" s="3299">
        <v>46</v>
      </c>
      <c r="H522" s="3289"/>
      <c r="I522" s="3192"/>
      <c r="J522" s="3323">
        <v>20</v>
      </c>
      <c r="K522" s="3245">
        <v>1</v>
      </c>
      <c r="L522" s="3245"/>
      <c r="M522" s="3192"/>
      <c r="N522" s="3192"/>
      <c r="O522" s="3222"/>
      <c r="P522" s="3238"/>
      <c r="Q522" s="3268"/>
      <c r="R522" s="3235">
        <v>26</v>
      </c>
    </row>
    <row r="523" spans="1:18">
      <c r="A523" s="3235">
        <v>27</v>
      </c>
      <c r="B523" s="3192" t="s">
        <v>5889</v>
      </c>
      <c r="C523" s="3222"/>
      <c r="D523" s="3192" t="s">
        <v>5615</v>
      </c>
      <c r="E523" s="3222"/>
      <c r="F523" s="3298">
        <v>115</v>
      </c>
      <c r="G523" s="3299">
        <v>13.8</v>
      </c>
      <c r="H523" s="3289"/>
      <c r="I523" s="3192"/>
      <c r="J523" s="3323">
        <v>18</v>
      </c>
      <c r="K523" s="3245">
        <v>1</v>
      </c>
      <c r="L523" s="3245"/>
      <c r="M523" s="3192"/>
      <c r="N523" s="3192"/>
      <c r="O523" s="3222"/>
      <c r="P523" s="3238"/>
      <c r="Q523" s="3268"/>
      <c r="R523" s="3235">
        <v>27</v>
      </c>
    </row>
    <row r="524" spans="1:18">
      <c r="A524" s="3235">
        <v>28</v>
      </c>
      <c r="B524" s="3192" t="s">
        <v>5889</v>
      </c>
      <c r="C524" s="3222"/>
      <c r="D524" s="3192" t="s">
        <v>5615</v>
      </c>
      <c r="E524" s="3222"/>
      <c r="F524" s="3298">
        <v>115</v>
      </c>
      <c r="G524" s="3299">
        <v>46</v>
      </c>
      <c r="H524" s="3289"/>
      <c r="I524" s="3192"/>
      <c r="J524" s="3323">
        <v>13</v>
      </c>
      <c r="K524" s="3245">
        <v>1</v>
      </c>
      <c r="L524" s="3245"/>
      <c r="M524" s="3192"/>
      <c r="N524" s="3192"/>
      <c r="O524" s="3222"/>
      <c r="P524" s="3238"/>
      <c r="Q524" s="3268"/>
      <c r="R524" s="3235">
        <v>28</v>
      </c>
    </row>
    <row r="525" spans="1:18">
      <c r="A525" s="3235">
        <v>29</v>
      </c>
      <c r="B525" s="3192" t="s">
        <v>5890</v>
      </c>
      <c r="C525" s="3222"/>
      <c r="D525" s="3192" t="s">
        <v>5617</v>
      </c>
      <c r="E525" s="3222"/>
      <c r="F525" s="3298">
        <v>115</v>
      </c>
      <c r="G525" s="3299">
        <v>13.8</v>
      </c>
      <c r="H525" s="3289"/>
      <c r="I525" s="3192"/>
      <c r="J525" s="3323">
        <v>12</v>
      </c>
      <c r="K525" s="3245">
        <v>1</v>
      </c>
      <c r="L525" s="3245"/>
      <c r="M525" s="3192"/>
      <c r="N525" s="3192"/>
      <c r="O525" s="3222"/>
      <c r="P525" s="3238"/>
      <c r="Q525" s="3268"/>
      <c r="R525" s="3235">
        <v>29</v>
      </c>
    </row>
    <row r="526" spans="1:18">
      <c r="A526" s="3235">
        <v>30</v>
      </c>
      <c r="B526" s="3192" t="s">
        <v>5891</v>
      </c>
      <c r="C526" s="3222"/>
      <c r="D526" s="3192" t="s">
        <v>5617</v>
      </c>
      <c r="E526" s="3222"/>
      <c r="F526" s="3298">
        <v>115</v>
      </c>
      <c r="G526" s="3299">
        <v>13.8</v>
      </c>
      <c r="H526" s="3289"/>
      <c r="I526" s="3192"/>
      <c r="J526" s="3323">
        <v>15</v>
      </c>
      <c r="K526" s="3245">
        <v>1</v>
      </c>
      <c r="L526" s="3245"/>
      <c r="M526" s="3192"/>
      <c r="N526" s="3192"/>
      <c r="O526" s="3222"/>
      <c r="P526" s="3238"/>
      <c r="Q526" s="3268"/>
      <c r="R526" s="3235">
        <v>30</v>
      </c>
    </row>
    <row r="527" spans="1:18">
      <c r="A527" s="3235">
        <v>31</v>
      </c>
      <c r="B527" s="3192" t="s">
        <v>5892</v>
      </c>
      <c r="C527" s="3222"/>
      <c r="D527" s="3192" t="s">
        <v>5617</v>
      </c>
      <c r="E527" s="3222"/>
      <c r="F527" s="3298">
        <v>34.5</v>
      </c>
      <c r="G527" s="3299">
        <v>4.8</v>
      </c>
      <c r="H527" s="3289"/>
      <c r="I527" s="3192"/>
      <c r="J527" s="3323">
        <v>4</v>
      </c>
      <c r="K527" s="3245">
        <v>1</v>
      </c>
      <c r="L527" s="3245"/>
      <c r="M527" s="3192"/>
      <c r="N527" s="3192"/>
      <c r="O527" s="3222"/>
      <c r="P527" s="3238"/>
      <c r="Q527" s="3268"/>
      <c r="R527" s="3235">
        <v>31</v>
      </c>
    </row>
    <row r="528" spans="1:18">
      <c r="A528" s="3235">
        <v>32</v>
      </c>
      <c r="B528" s="3192" t="s">
        <v>5893</v>
      </c>
      <c r="C528" s="3222"/>
      <c r="D528" s="3192" t="s">
        <v>5617</v>
      </c>
      <c r="E528" s="3222"/>
      <c r="F528" s="3298">
        <v>34.4</v>
      </c>
      <c r="G528" s="3299">
        <v>13.8</v>
      </c>
      <c r="H528" s="3289"/>
      <c r="I528" s="3192"/>
      <c r="J528" s="3323">
        <v>5</v>
      </c>
      <c r="K528" s="3245">
        <v>1</v>
      </c>
      <c r="L528" s="3245"/>
      <c r="M528" s="3192"/>
      <c r="N528" s="3192"/>
      <c r="O528" s="3222"/>
      <c r="P528" s="3238"/>
      <c r="Q528" s="3268"/>
      <c r="R528" s="3235">
        <v>32</v>
      </c>
    </row>
    <row r="529" spans="1:18">
      <c r="A529" s="3235">
        <v>33</v>
      </c>
      <c r="B529" s="3192" t="s">
        <v>5894</v>
      </c>
      <c r="C529" s="3222"/>
      <c r="D529" s="3192" t="s">
        <v>5617</v>
      </c>
      <c r="E529" s="3222"/>
      <c r="F529" s="3298">
        <v>13.2</v>
      </c>
      <c r="G529" s="3299">
        <v>4.16</v>
      </c>
      <c r="H529" s="3289"/>
      <c r="I529" s="3192"/>
      <c r="J529" s="3323">
        <v>3</v>
      </c>
      <c r="K529" s="3245">
        <v>1</v>
      </c>
      <c r="L529" s="3245"/>
      <c r="M529" s="3192"/>
      <c r="N529" s="3192"/>
      <c r="O529" s="3222"/>
      <c r="P529" s="3238"/>
      <c r="Q529" s="3268"/>
      <c r="R529" s="3235">
        <v>33</v>
      </c>
    </row>
    <row r="530" spans="1:18">
      <c r="A530" s="3235">
        <v>34</v>
      </c>
      <c r="B530" s="3192" t="s">
        <v>5894</v>
      </c>
      <c r="C530" s="3222"/>
      <c r="D530" s="3192" t="s">
        <v>5617</v>
      </c>
      <c r="E530" s="3222"/>
      <c r="F530" s="3298">
        <v>13.2</v>
      </c>
      <c r="G530" s="3299">
        <v>4.16</v>
      </c>
      <c r="H530" s="3289"/>
      <c r="I530" s="3192"/>
      <c r="J530" s="3323">
        <v>3</v>
      </c>
      <c r="K530" s="3245">
        <v>1</v>
      </c>
      <c r="L530" s="3245"/>
      <c r="M530" s="3192"/>
      <c r="N530" s="3192"/>
      <c r="O530" s="3222"/>
      <c r="P530" s="3238"/>
      <c r="Q530" s="3268"/>
      <c r="R530" s="3235">
        <v>34</v>
      </c>
    </row>
    <row r="531" spans="1:18">
      <c r="A531" s="3235">
        <v>35</v>
      </c>
      <c r="B531" s="3192" t="s">
        <v>5894</v>
      </c>
      <c r="C531" s="3222"/>
      <c r="D531" s="3192" t="s">
        <v>5617</v>
      </c>
      <c r="E531" s="3222"/>
      <c r="F531" s="3298">
        <v>34.5</v>
      </c>
      <c r="G531" s="3299">
        <v>13.8</v>
      </c>
      <c r="H531" s="3289"/>
      <c r="I531" s="3192"/>
      <c r="J531" s="3323">
        <v>7</v>
      </c>
      <c r="K531" s="3245">
        <v>1</v>
      </c>
      <c r="L531" s="3245"/>
      <c r="M531" s="3192"/>
      <c r="N531" s="3192"/>
      <c r="O531" s="3222"/>
      <c r="P531" s="3238"/>
      <c r="Q531" s="3268"/>
      <c r="R531" s="3235">
        <v>35</v>
      </c>
    </row>
    <row r="532" spans="1:18">
      <c r="A532" s="3235">
        <v>36</v>
      </c>
      <c r="B532" s="3192" t="s">
        <v>5895</v>
      </c>
      <c r="C532" s="3222"/>
      <c r="D532" s="3192" t="s">
        <v>5617</v>
      </c>
      <c r="E532" s="3222"/>
      <c r="F532" s="3298">
        <v>115</v>
      </c>
      <c r="G532" s="3299">
        <v>4.3600000000000003</v>
      </c>
      <c r="H532" s="3289"/>
      <c r="I532" s="3192"/>
      <c r="J532" s="3323">
        <v>5</v>
      </c>
      <c r="K532" s="3245">
        <v>1</v>
      </c>
      <c r="L532" s="3245"/>
      <c r="M532" s="3192"/>
      <c r="N532" s="3192"/>
      <c r="O532" s="3222"/>
      <c r="P532" s="3238"/>
      <c r="Q532" s="3268"/>
      <c r="R532" s="3235">
        <v>36</v>
      </c>
    </row>
    <row r="533" spans="1:18">
      <c r="A533" s="3235">
        <v>37</v>
      </c>
      <c r="B533" s="3192" t="s">
        <v>5896</v>
      </c>
      <c r="C533" s="3222"/>
      <c r="D533" s="3192" t="s">
        <v>5617</v>
      </c>
      <c r="E533" s="3222"/>
      <c r="F533" s="3298">
        <v>34.5</v>
      </c>
      <c r="G533" s="3299">
        <v>13.8</v>
      </c>
      <c r="H533" s="3289"/>
      <c r="I533" s="3192"/>
      <c r="J533" s="3323">
        <v>10</v>
      </c>
      <c r="K533" s="3245">
        <v>1</v>
      </c>
      <c r="L533" s="3245"/>
      <c r="M533" s="3192"/>
      <c r="N533" s="3192"/>
      <c r="O533" s="3222"/>
      <c r="P533" s="3238"/>
      <c r="Q533" s="3268"/>
      <c r="R533" s="3235">
        <v>37</v>
      </c>
    </row>
    <row r="534" spans="1:18">
      <c r="A534" s="3235">
        <v>38</v>
      </c>
      <c r="B534" s="3192" t="s">
        <v>5897</v>
      </c>
      <c r="C534" s="3222"/>
      <c r="D534" s="3192" t="s">
        <v>5617</v>
      </c>
      <c r="E534" s="3222"/>
      <c r="F534" s="3298">
        <v>115</v>
      </c>
      <c r="G534" s="3299">
        <v>13.8</v>
      </c>
      <c r="H534" s="3289"/>
      <c r="I534" s="3192"/>
      <c r="J534" s="3323">
        <v>12</v>
      </c>
      <c r="K534" s="3245">
        <v>1</v>
      </c>
      <c r="L534" s="3245"/>
      <c r="M534" s="3192"/>
      <c r="N534" s="3192"/>
      <c r="O534" s="3222"/>
      <c r="P534" s="3238"/>
      <c r="Q534" s="3268"/>
      <c r="R534" s="3235">
        <v>38</v>
      </c>
    </row>
    <row r="535" spans="1:18">
      <c r="A535" s="3235">
        <v>39</v>
      </c>
      <c r="B535" s="3192" t="s">
        <v>5897</v>
      </c>
      <c r="C535" s="3222"/>
      <c r="D535" s="3192" t="s">
        <v>5617</v>
      </c>
      <c r="E535" s="3222"/>
      <c r="F535" s="3298">
        <v>115</v>
      </c>
      <c r="G535" s="3299">
        <v>13.8</v>
      </c>
      <c r="H535" s="3289"/>
      <c r="I535" s="3192"/>
      <c r="J535" s="3323">
        <v>12</v>
      </c>
      <c r="K535" s="3245">
        <v>1</v>
      </c>
      <c r="L535" s="3245"/>
      <c r="M535" s="3192"/>
      <c r="N535" s="3192"/>
      <c r="O535" s="3222"/>
      <c r="P535" s="3238"/>
      <c r="Q535" s="3268"/>
      <c r="R535" s="3235">
        <v>39</v>
      </c>
    </row>
    <row r="536" spans="1:18">
      <c r="A536" s="3235">
        <v>40</v>
      </c>
      <c r="B536" s="3192" t="s">
        <v>5898</v>
      </c>
      <c r="C536" s="3222"/>
      <c r="D536" s="3192" t="s">
        <v>5615</v>
      </c>
      <c r="E536" s="3222"/>
      <c r="F536" s="3298">
        <v>345</v>
      </c>
      <c r="G536" s="3299">
        <v>13.8</v>
      </c>
      <c r="H536" s="3289"/>
      <c r="I536" s="3192"/>
      <c r="J536" s="3323">
        <v>90</v>
      </c>
      <c r="K536" s="3245">
        <v>1</v>
      </c>
      <c r="L536" s="3245"/>
      <c r="M536" s="3192"/>
      <c r="N536" s="3192"/>
      <c r="O536" s="3222"/>
      <c r="P536" s="3238"/>
      <c r="Q536" s="3268"/>
      <c r="R536" s="3235">
        <v>40</v>
      </c>
    </row>
    <row r="537" spans="1:18">
      <c r="A537" s="3235">
        <v>41</v>
      </c>
      <c r="B537" s="3192" t="s">
        <v>5898</v>
      </c>
      <c r="C537" s="3222"/>
      <c r="D537" s="3192" t="s">
        <v>5615</v>
      </c>
      <c r="E537" s="3222"/>
      <c r="F537" s="3298">
        <v>345</v>
      </c>
      <c r="G537" s="3299">
        <v>13.8</v>
      </c>
      <c r="H537" s="3289"/>
      <c r="I537" s="3192"/>
      <c r="J537" s="3323">
        <v>90</v>
      </c>
      <c r="K537" s="3245">
        <v>1</v>
      </c>
      <c r="L537" s="3245"/>
      <c r="M537" s="3192"/>
      <c r="N537" s="3192"/>
      <c r="O537" s="3222"/>
      <c r="P537" s="3238"/>
      <c r="Q537" s="3268"/>
      <c r="R537" s="3235">
        <v>41</v>
      </c>
    </row>
    <row r="538" spans="1:18">
      <c r="A538" s="3235">
        <v>42</v>
      </c>
      <c r="B538" s="3192" t="s">
        <v>5898</v>
      </c>
      <c r="C538" s="3222"/>
      <c r="D538" s="3192" t="s">
        <v>5615</v>
      </c>
      <c r="E538" s="3222"/>
      <c r="F538" s="3298">
        <v>345</v>
      </c>
      <c r="G538" s="3299">
        <v>13.8</v>
      </c>
      <c r="H538" s="3289"/>
      <c r="I538" s="3192"/>
      <c r="J538" s="3323">
        <v>90</v>
      </c>
      <c r="K538" s="3245">
        <v>1</v>
      </c>
      <c r="L538" s="3245"/>
      <c r="M538" s="3192"/>
      <c r="N538" s="3192"/>
      <c r="O538" s="3222"/>
      <c r="P538" s="3238"/>
      <c r="Q538" s="3268"/>
      <c r="R538" s="3235">
        <v>42</v>
      </c>
    </row>
    <row r="539" spans="1:18">
      <c r="A539" s="3235">
        <v>43</v>
      </c>
      <c r="B539" s="3192" t="s">
        <v>5899</v>
      </c>
      <c r="C539" s="3222"/>
      <c r="D539" s="3192" t="s">
        <v>5617</v>
      </c>
      <c r="E539" s="3222"/>
      <c r="F539" s="3298">
        <v>115</v>
      </c>
      <c r="G539" s="3299">
        <v>13.8</v>
      </c>
      <c r="H539" s="3289"/>
      <c r="I539" s="3192"/>
      <c r="J539" s="3323">
        <v>12</v>
      </c>
      <c r="K539" s="3245">
        <v>1</v>
      </c>
      <c r="L539" s="3245"/>
      <c r="M539" s="3192"/>
      <c r="N539" s="3192"/>
      <c r="O539" s="3222"/>
      <c r="P539" s="3238"/>
      <c r="Q539" s="3268"/>
      <c r="R539" s="3235">
        <v>43</v>
      </c>
    </row>
    <row r="540" spans="1:18">
      <c r="A540" s="3235">
        <v>44</v>
      </c>
      <c r="B540" s="3192" t="s">
        <v>5900</v>
      </c>
      <c r="C540" s="3222"/>
      <c r="D540" s="3192" t="s">
        <v>5617</v>
      </c>
      <c r="E540" s="3222"/>
      <c r="F540" s="3298">
        <v>13.2</v>
      </c>
      <c r="G540" s="3299">
        <v>4.16</v>
      </c>
      <c r="H540" s="3289"/>
      <c r="I540" s="3192"/>
      <c r="J540" s="3323">
        <v>6</v>
      </c>
      <c r="K540" s="3245">
        <v>1</v>
      </c>
      <c r="L540" s="3245"/>
      <c r="M540" s="3192"/>
      <c r="N540" s="3192"/>
      <c r="O540" s="3222"/>
      <c r="P540" s="3238"/>
      <c r="Q540" s="3268"/>
      <c r="R540" s="3235">
        <v>44</v>
      </c>
    </row>
    <row r="541" spans="1:18">
      <c r="A541" s="3235">
        <v>45</v>
      </c>
      <c r="B541" s="3192" t="s">
        <v>5901</v>
      </c>
      <c r="C541" s="3222"/>
      <c r="D541" s="3192" t="s">
        <v>5617</v>
      </c>
      <c r="E541" s="3222"/>
      <c r="F541" s="3298">
        <v>23</v>
      </c>
      <c r="G541" s="3299">
        <v>4.8</v>
      </c>
      <c r="H541" s="3289"/>
      <c r="I541" s="3192"/>
      <c r="J541" s="3323">
        <v>2</v>
      </c>
      <c r="K541" s="3245">
        <v>1</v>
      </c>
      <c r="L541" s="3245"/>
      <c r="M541" s="3192"/>
      <c r="N541" s="3192"/>
      <c r="O541" s="3222"/>
      <c r="P541" s="3238"/>
      <c r="Q541" s="3268"/>
      <c r="R541" s="3235">
        <v>45</v>
      </c>
    </row>
    <row r="542" spans="1:18">
      <c r="A542" s="3235">
        <v>46</v>
      </c>
      <c r="B542" s="3192" t="s">
        <v>5902</v>
      </c>
      <c r="C542" s="3222"/>
      <c r="D542" s="3192" t="s">
        <v>5617</v>
      </c>
      <c r="E542" s="3222"/>
      <c r="F542" s="3298">
        <v>34.5</v>
      </c>
      <c r="G542" s="3299">
        <v>4.8</v>
      </c>
      <c r="H542" s="3289"/>
      <c r="I542" s="3192"/>
      <c r="J542" s="3323">
        <v>1</v>
      </c>
      <c r="K542" s="3245">
        <v>1</v>
      </c>
      <c r="L542" s="3245"/>
      <c r="M542" s="3192"/>
      <c r="N542" s="3192"/>
      <c r="O542" s="3222"/>
      <c r="P542" s="3238"/>
      <c r="Q542" s="3268"/>
      <c r="R542" s="3235">
        <v>46</v>
      </c>
    </row>
    <row r="543" spans="1:18">
      <c r="A543" s="3235">
        <v>47</v>
      </c>
      <c r="B543" s="3192" t="s">
        <v>5903</v>
      </c>
      <c r="C543" s="3222"/>
      <c r="D543" s="3192" t="s">
        <v>5617</v>
      </c>
      <c r="E543" s="3222"/>
      <c r="F543" s="3298">
        <v>115</v>
      </c>
      <c r="G543" s="3299">
        <v>4.8</v>
      </c>
      <c r="H543" s="3289"/>
      <c r="I543" s="3192"/>
      <c r="J543" s="3323">
        <v>7</v>
      </c>
      <c r="K543" s="3245">
        <v>1</v>
      </c>
      <c r="L543" s="3245"/>
      <c r="M543" s="3192"/>
      <c r="N543" s="3192"/>
      <c r="O543" s="3222"/>
      <c r="P543" s="3238"/>
      <c r="Q543" s="3268"/>
      <c r="R543" s="3235">
        <v>47</v>
      </c>
    </row>
    <row r="544" spans="1:18">
      <c r="A544" s="3235">
        <v>48</v>
      </c>
      <c r="B544" s="3192" t="s">
        <v>5904</v>
      </c>
      <c r="C544" s="3222"/>
      <c r="D544" s="3192" t="s">
        <v>5617</v>
      </c>
      <c r="E544" s="3222"/>
      <c r="F544" s="3298">
        <v>34.5</v>
      </c>
      <c r="G544" s="3299">
        <v>13.8</v>
      </c>
      <c r="H544" s="3289"/>
      <c r="I544" s="3192"/>
      <c r="J544" s="3323">
        <v>5</v>
      </c>
      <c r="K544" s="3245">
        <v>1</v>
      </c>
      <c r="L544" s="3245"/>
      <c r="M544" s="3192"/>
      <c r="N544" s="3192"/>
      <c r="O544" s="3222"/>
      <c r="P544" s="3238"/>
      <c r="Q544" s="3268"/>
      <c r="R544" s="3235">
        <v>48</v>
      </c>
    </row>
    <row r="545" spans="1:18">
      <c r="A545" s="3235">
        <v>49</v>
      </c>
      <c r="B545" s="3192" t="s">
        <v>5904</v>
      </c>
      <c r="C545" s="3222"/>
      <c r="D545" s="3192" t="s">
        <v>5617</v>
      </c>
      <c r="E545" s="3222"/>
      <c r="F545" s="3298">
        <v>34.5</v>
      </c>
      <c r="G545" s="3299">
        <v>13.8</v>
      </c>
      <c r="H545" s="3289"/>
      <c r="I545" s="3192"/>
      <c r="J545" s="3323">
        <v>10</v>
      </c>
      <c r="K545" s="3245">
        <v>1</v>
      </c>
      <c r="L545" s="3245"/>
      <c r="M545" s="3192"/>
      <c r="N545" s="3192"/>
      <c r="O545" s="3222"/>
      <c r="P545" s="3238"/>
      <c r="Q545" s="3268"/>
      <c r="R545" s="3235">
        <v>49</v>
      </c>
    </row>
    <row r="546" spans="1:18">
      <c r="A546" s="3235">
        <v>50</v>
      </c>
      <c r="B546" s="3192" t="s">
        <v>5904</v>
      </c>
      <c r="C546" s="3222"/>
      <c r="D546" s="3192" t="s">
        <v>5617</v>
      </c>
      <c r="E546" s="3222"/>
      <c r="F546" s="3298">
        <v>34.5</v>
      </c>
      <c r="G546" s="3299">
        <v>4.16</v>
      </c>
      <c r="H546" s="3289"/>
      <c r="I546" s="3192"/>
      <c r="J546" s="3323">
        <v>5</v>
      </c>
      <c r="K546" s="3245">
        <v>1</v>
      </c>
      <c r="L546" s="3245"/>
      <c r="M546" s="3192"/>
      <c r="N546" s="3192"/>
      <c r="O546" s="3222"/>
      <c r="P546" s="3238"/>
      <c r="Q546" s="3268"/>
      <c r="R546" s="3235">
        <v>50</v>
      </c>
    </row>
    <row r="547" spans="1:18">
      <c r="A547" s="3235">
        <v>51</v>
      </c>
      <c r="B547" s="3192" t="s">
        <v>5904</v>
      </c>
      <c r="C547" s="3222"/>
      <c r="D547" s="3192" t="s">
        <v>5617</v>
      </c>
      <c r="E547" s="3222"/>
      <c r="F547" s="3298">
        <v>34.5</v>
      </c>
      <c r="G547" s="3299">
        <v>4.16</v>
      </c>
      <c r="H547" s="3289"/>
      <c r="I547" s="3192"/>
      <c r="J547" s="3323">
        <v>5</v>
      </c>
      <c r="K547" s="3245">
        <v>1</v>
      </c>
      <c r="L547" s="3245"/>
      <c r="M547" s="3192"/>
      <c r="N547" s="3192"/>
      <c r="O547" s="3222"/>
      <c r="P547" s="3238"/>
      <c r="Q547" s="3268"/>
      <c r="R547" s="3235">
        <v>51</v>
      </c>
    </row>
    <row r="548" spans="1:18">
      <c r="A548" s="3235">
        <v>52</v>
      </c>
      <c r="B548" s="3192" t="s">
        <v>5905</v>
      </c>
      <c r="C548" s="3222"/>
      <c r="D548" s="3192" t="s">
        <v>5615</v>
      </c>
      <c r="E548" s="3222"/>
      <c r="F548" s="3298">
        <v>115</v>
      </c>
      <c r="G548" s="3299">
        <v>34.5</v>
      </c>
      <c r="H548" s="3289"/>
      <c r="I548" s="3192"/>
      <c r="J548" s="3323">
        <v>7</v>
      </c>
      <c r="K548" s="3245">
        <v>1</v>
      </c>
      <c r="L548" s="3245"/>
      <c r="M548" s="3192"/>
      <c r="N548" s="3192"/>
      <c r="O548" s="3222"/>
      <c r="P548" s="3238"/>
      <c r="Q548" s="3268"/>
      <c r="R548" s="3235">
        <v>52</v>
      </c>
    </row>
    <row r="549" spans="1:18">
      <c r="A549" s="3235">
        <v>53</v>
      </c>
      <c r="B549" s="3192" t="s">
        <v>5905</v>
      </c>
      <c r="C549" s="3222"/>
      <c r="D549" s="3192" t="s">
        <v>5615</v>
      </c>
      <c r="E549" s="3222"/>
      <c r="F549" s="3298">
        <v>115</v>
      </c>
      <c r="G549" s="3299">
        <v>34.5</v>
      </c>
      <c r="H549" s="3289"/>
      <c r="I549" s="3192"/>
      <c r="J549" s="3323">
        <v>7</v>
      </c>
      <c r="K549" s="3245">
        <v>1</v>
      </c>
      <c r="L549" s="3245"/>
      <c r="M549" s="3192"/>
      <c r="N549" s="3192"/>
      <c r="O549" s="3222"/>
      <c r="P549" s="3238"/>
      <c r="Q549" s="3268"/>
      <c r="R549" s="3235">
        <v>53</v>
      </c>
    </row>
    <row r="550" spans="1:18">
      <c r="A550" s="3235">
        <v>54</v>
      </c>
      <c r="B550" s="3192" t="s">
        <v>5906</v>
      </c>
      <c r="C550" s="3222"/>
      <c r="D550" s="3192" t="s">
        <v>5617</v>
      </c>
      <c r="E550" s="3222"/>
      <c r="F550" s="3298">
        <v>34.5</v>
      </c>
      <c r="G550" s="3299">
        <v>4.8</v>
      </c>
      <c r="H550" s="3289"/>
      <c r="I550" s="3192"/>
      <c r="J550" s="3323">
        <v>2</v>
      </c>
      <c r="K550" s="3245">
        <v>1</v>
      </c>
      <c r="L550" s="3245"/>
      <c r="M550" s="3192"/>
      <c r="N550" s="3192"/>
      <c r="O550" s="3222"/>
      <c r="P550" s="3238"/>
      <c r="Q550" s="3268"/>
      <c r="R550" s="3235">
        <v>54</v>
      </c>
    </row>
    <row r="551" spans="1:18">
      <c r="A551" s="3235">
        <v>55</v>
      </c>
      <c r="B551" s="3192" t="s">
        <v>5907</v>
      </c>
      <c r="C551" s="3222"/>
      <c r="D551" s="3192" t="s">
        <v>5617</v>
      </c>
      <c r="E551" s="3222"/>
      <c r="F551" s="3298">
        <v>34.5</v>
      </c>
      <c r="G551" s="3299">
        <v>4.8</v>
      </c>
      <c r="H551" s="3289"/>
      <c r="I551" s="3192"/>
      <c r="J551" s="3323">
        <v>2</v>
      </c>
      <c r="K551" s="3245">
        <v>1</v>
      </c>
      <c r="L551" s="3245"/>
      <c r="M551" s="3192"/>
      <c r="N551" s="3192"/>
      <c r="O551" s="3222"/>
      <c r="P551" s="3238"/>
      <c r="Q551" s="3268"/>
      <c r="R551" s="3235">
        <v>55</v>
      </c>
    </row>
    <row r="552" spans="1:18">
      <c r="A552" s="3235">
        <v>56</v>
      </c>
      <c r="B552" s="3192" t="s">
        <v>5908</v>
      </c>
      <c r="C552" s="3222"/>
      <c r="D552" s="3192" t="s">
        <v>5617</v>
      </c>
      <c r="E552" s="3222"/>
      <c r="F552" s="3298">
        <v>23</v>
      </c>
      <c r="G552" s="3299">
        <v>4.8</v>
      </c>
      <c r="H552" s="3289"/>
      <c r="I552" s="3192"/>
      <c r="J552" s="3323">
        <v>2</v>
      </c>
      <c r="K552" s="3245">
        <v>1</v>
      </c>
      <c r="L552" s="3245"/>
      <c r="M552" s="3192"/>
      <c r="N552" s="3192"/>
      <c r="O552" s="3222"/>
      <c r="P552" s="3238"/>
      <c r="Q552" s="3268"/>
      <c r="R552" s="3235">
        <v>56</v>
      </c>
    </row>
    <row r="553" spans="1:18" ht="15.75" thickBot="1">
      <c r="A553" s="3235">
        <v>57</v>
      </c>
      <c r="B553" s="3192" t="s">
        <v>5909</v>
      </c>
      <c r="C553" s="3222"/>
      <c r="D553" s="3192" t="s">
        <v>5617</v>
      </c>
      <c r="E553" s="3222"/>
      <c r="F553" s="3298">
        <v>23</v>
      </c>
      <c r="G553" s="3299">
        <v>4.8</v>
      </c>
      <c r="H553" s="3289"/>
      <c r="I553" s="3192"/>
      <c r="J553" s="3323">
        <v>4</v>
      </c>
      <c r="K553" s="3245">
        <v>1</v>
      </c>
      <c r="L553" s="3245"/>
      <c r="M553" s="3192"/>
      <c r="N553" s="3192"/>
      <c r="O553" s="3222"/>
      <c r="P553" s="3238"/>
      <c r="Q553" s="3268"/>
      <c r="R553" s="3235">
        <v>57</v>
      </c>
    </row>
    <row r="554" spans="1:18" ht="15.75" thickBot="1">
      <c r="A554" s="3203">
        <v>58</v>
      </c>
      <c r="B554" s="3201"/>
      <c r="C554" s="3204" t="s">
        <v>6724</v>
      </c>
      <c r="D554" s="3201"/>
      <c r="E554" s="3204"/>
      <c r="F554" s="3301"/>
      <c r="G554" s="3302"/>
      <c r="H554" s="3293"/>
      <c r="I554" s="3192"/>
      <c r="J554" s="3252"/>
      <c r="K554" s="3276">
        <f>SUM(K497:K553)</f>
        <v>57</v>
      </c>
      <c r="L554" s="3276">
        <f>SUM(L497:L553)</f>
        <v>0</v>
      </c>
      <c r="M554" s="3201"/>
      <c r="N554" s="3201"/>
      <c r="O554" s="3204"/>
      <c r="P554" s="3276">
        <f t="shared" ref="P554" si="12">SUM(P497:P553)</f>
        <v>0</v>
      </c>
      <c r="Q554" s="3276">
        <f t="shared" ref="Q554" si="13">SUM(Q497:Q553)</f>
        <v>0</v>
      </c>
      <c r="R554" s="3203">
        <v>58</v>
      </c>
    </row>
    <row r="556" spans="1:18">
      <c r="A556" s="3212" t="s">
        <v>5914</v>
      </c>
      <c r="B556" s="3223"/>
      <c r="C556" s="3223"/>
      <c r="D556" s="3223"/>
      <c r="E556" s="3223"/>
      <c r="F556" s="3223"/>
      <c r="G556" s="3223"/>
      <c r="H556" s="3223"/>
      <c r="I556" s="3192"/>
      <c r="J556" s="3212" t="s">
        <v>5915</v>
      </c>
      <c r="K556" s="3223"/>
      <c r="L556" s="3223"/>
      <c r="M556" s="3223"/>
      <c r="N556" s="3223"/>
      <c r="O556" s="3223"/>
      <c r="P556" s="3223"/>
      <c r="Q556" s="3223"/>
      <c r="R556" s="3223"/>
    </row>
    <row r="558" spans="1:18" ht="15.75" thickBot="1">
      <c r="A558" s="3113" t="s">
        <v>4700</v>
      </c>
      <c r="B558" s="3201"/>
      <c r="C558" s="3201"/>
      <c r="D558" s="3201"/>
      <c r="E558" s="3201"/>
      <c r="F558" s="3584" t="str">
        <f>'Data Sheet'!$C$40</f>
        <v>April 12, 2018</v>
      </c>
      <c r="G558" s="3584" t="str">
        <f>'Data Sheet'!$C$38</f>
        <v>December 31, 2017</v>
      </c>
      <c r="H558" s="3208"/>
      <c r="I558" s="3192"/>
      <c r="J558" s="3113" t="s">
        <v>4700</v>
      </c>
      <c r="K558" s="3201"/>
      <c r="L558" s="3201"/>
      <c r="M558" s="3201"/>
      <c r="N558" s="3201"/>
      <c r="O558" s="3201"/>
      <c r="P558" s="3584" t="str">
        <f>'Data Sheet'!$C$40</f>
        <v>April 12, 2018</v>
      </c>
      <c r="Q558" s="3584" t="str">
        <f>'Data Sheet'!$C$38</f>
        <v>December 31, 2017</v>
      </c>
      <c r="R558" s="3208"/>
    </row>
    <row r="559" spans="1:18" ht="16.5" thickBot="1">
      <c r="A559" s="3264" t="s">
        <v>3398</v>
      </c>
      <c r="B559" s="3207"/>
      <c r="C559" s="3207"/>
      <c r="D559" s="3208"/>
      <c r="E559" s="3208"/>
      <c r="F559" s="3209"/>
      <c r="G559" s="3209"/>
      <c r="H559" s="3205"/>
      <c r="I559" s="3192"/>
      <c r="J559" s="3264" t="s">
        <v>3398</v>
      </c>
      <c r="K559" s="3207"/>
      <c r="L559" s="3207"/>
      <c r="M559" s="3208"/>
      <c r="N559" s="3208"/>
      <c r="O559" s="3208"/>
      <c r="P559" s="3209"/>
      <c r="Q559" s="3209"/>
      <c r="R559" s="3205"/>
    </row>
    <row r="560" spans="1:18">
      <c r="A560" s="3221"/>
      <c r="B560" s="3192"/>
      <c r="C560" s="3222"/>
      <c r="D560" s="3234"/>
      <c r="E560" s="3195"/>
      <c r="F560" s="3223"/>
      <c r="G560" s="3223"/>
      <c r="H560" s="3193"/>
      <c r="I560" s="3192"/>
      <c r="J560" s="3221"/>
      <c r="K560" s="3222"/>
      <c r="L560" s="3222"/>
      <c r="M560" s="3223" t="s">
        <v>3184</v>
      </c>
      <c r="N560" s="3223"/>
      <c r="O560" s="3223"/>
      <c r="P560" s="3223"/>
      <c r="Q560" s="3199"/>
      <c r="R560" s="3189"/>
    </row>
    <row r="561" spans="1:18" ht="15.75" thickBot="1">
      <c r="A561" s="3227"/>
      <c r="B561" s="3234"/>
      <c r="C561" s="3195"/>
      <c r="D561" s="3234"/>
      <c r="E561" s="3195"/>
      <c r="F561" s="3208" t="s">
        <v>3185</v>
      </c>
      <c r="G561" s="3208"/>
      <c r="H561" s="3205"/>
      <c r="I561" s="3192"/>
      <c r="J561" s="3227" t="s">
        <v>3186</v>
      </c>
      <c r="K561" s="3195" t="s">
        <v>3187</v>
      </c>
      <c r="L561" s="3195" t="s">
        <v>3187</v>
      </c>
      <c r="M561" s="3208" t="s">
        <v>3188</v>
      </c>
      <c r="N561" s="3208"/>
      <c r="O561" s="3208"/>
      <c r="P561" s="3208"/>
      <c r="Q561" s="3205"/>
      <c r="R561" s="3195"/>
    </row>
    <row r="562" spans="1:18">
      <c r="A562" s="3227"/>
      <c r="B562" s="3234"/>
      <c r="C562" s="3195"/>
      <c r="D562" s="3234"/>
      <c r="E562" s="3195"/>
      <c r="F562" s="3195"/>
      <c r="G562" s="3199"/>
      <c r="H562" s="3195"/>
      <c r="I562" s="3192"/>
      <c r="J562" s="3227" t="s">
        <v>3189</v>
      </c>
      <c r="K562" s="3195" t="s">
        <v>3190</v>
      </c>
      <c r="L562" s="3195" t="s">
        <v>3191</v>
      </c>
      <c r="M562" s="3234"/>
      <c r="N562" s="3234"/>
      <c r="O562" s="3195"/>
      <c r="P562" s="3195"/>
      <c r="Q562" s="3199"/>
      <c r="R562" s="3195"/>
    </row>
    <row r="563" spans="1:18">
      <c r="A563" s="3227" t="s">
        <v>1714</v>
      </c>
      <c r="B563" s="3223" t="s">
        <v>3192</v>
      </c>
      <c r="C563" s="3199"/>
      <c r="D563" s="3223" t="s">
        <v>3193</v>
      </c>
      <c r="E563" s="3199"/>
      <c r="F563" s="3195"/>
      <c r="G563" s="3199"/>
      <c r="H563" s="3195"/>
      <c r="I563" s="3192"/>
      <c r="J563" s="3227" t="s">
        <v>3194</v>
      </c>
      <c r="K563" s="3195" t="s">
        <v>3195</v>
      </c>
      <c r="L563" s="3195" t="s">
        <v>3190</v>
      </c>
      <c r="M563" s="3223"/>
      <c r="N563" s="3223"/>
      <c r="O563" s="3199"/>
      <c r="P563" s="3195" t="s">
        <v>1772</v>
      </c>
      <c r="Q563" s="3199" t="s">
        <v>3196</v>
      </c>
      <c r="R563" s="3195" t="s">
        <v>1714</v>
      </c>
    </row>
    <row r="564" spans="1:18">
      <c r="A564" s="3227" t="s">
        <v>1717</v>
      </c>
      <c r="B564" s="3192"/>
      <c r="C564" s="3222"/>
      <c r="D564" s="3234"/>
      <c r="E564" s="3195"/>
      <c r="F564" s="3195" t="s">
        <v>1825</v>
      </c>
      <c r="G564" s="3199" t="s">
        <v>3197</v>
      </c>
      <c r="H564" s="3195" t="s">
        <v>3198</v>
      </c>
      <c r="I564" s="3192"/>
      <c r="J564" s="3227" t="s">
        <v>3199</v>
      </c>
      <c r="K564" s="3195" t="s">
        <v>4</v>
      </c>
      <c r="L564" s="3195" t="s">
        <v>3195</v>
      </c>
      <c r="M564" s="3223" t="s">
        <v>3200</v>
      </c>
      <c r="N564" s="3223"/>
      <c r="O564" s="3199"/>
      <c r="P564" s="3195" t="s">
        <v>3201</v>
      </c>
      <c r="Q564" s="3199" t="s">
        <v>3202</v>
      </c>
      <c r="R564" s="3195" t="s">
        <v>1717</v>
      </c>
    </row>
    <row r="565" spans="1:18">
      <c r="A565" s="3235"/>
      <c r="B565" s="3192"/>
      <c r="C565" s="3195"/>
      <c r="D565" s="3192"/>
      <c r="E565" s="3195"/>
      <c r="F565" s="3195"/>
      <c r="G565" s="3199"/>
      <c r="H565" s="3222"/>
      <c r="I565" s="3192"/>
      <c r="J565" s="3235"/>
      <c r="K565" s="3222"/>
      <c r="L565" s="3195"/>
      <c r="M565" s="3192"/>
      <c r="N565" s="3192"/>
      <c r="O565" s="3195"/>
      <c r="P565" s="3195"/>
      <c r="Q565" s="3195"/>
      <c r="R565" s="3222"/>
    </row>
    <row r="566" spans="1:18" ht="15.75" thickBot="1">
      <c r="A566" s="3203"/>
      <c r="B566" s="3208" t="s">
        <v>3005</v>
      </c>
      <c r="C566" s="3205"/>
      <c r="D566" s="3208" t="s">
        <v>3006</v>
      </c>
      <c r="E566" s="3205"/>
      <c r="F566" s="3202" t="s">
        <v>3007</v>
      </c>
      <c r="G566" s="3205" t="s">
        <v>3008</v>
      </c>
      <c r="H566" s="3205" t="s">
        <v>2334</v>
      </c>
      <c r="I566" s="3192"/>
      <c r="J566" s="3236" t="s">
        <v>2335</v>
      </c>
      <c r="K566" s="3236" t="s">
        <v>2336</v>
      </c>
      <c r="L566" s="3236" t="s">
        <v>2337</v>
      </c>
      <c r="M566" s="3208" t="s">
        <v>2338</v>
      </c>
      <c r="N566" s="3208"/>
      <c r="O566" s="3205"/>
      <c r="P566" s="3202" t="s">
        <v>2339</v>
      </c>
      <c r="Q566" s="3202" t="s">
        <v>2340</v>
      </c>
      <c r="R566" s="3202"/>
    </row>
    <row r="567" spans="1:18">
      <c r="A567" s="3235">
        <v>1</v>
      </c>
      <c r="B567" s="3192" t="s">
        <v>5909</v>
      </c>
      <c r="C567" s="3222"/>
      <c r="D567" s="3192" t="s">
        <v>5617</v>
      </c>
      <c r="E567" s="3199"/>
      <c r="F567" s="3296">
        <v>115</v>
      </c>
      <c r="G567" s="3297">
        <v>13.8</v>
      </c>
      <c r="H567" s="3289"/>
      <c r="I567" s="3192"/>
      <c r="J567" s="3323">
        <v>10</v>
      </c>
      <c r="K567" s="3245">
        <v>1</v>
      </c>
      <c r="L567" s="3245"/>
      <c r="M567" s="3192"/>
      <c r="N567" s="3192"/>
      <c r="O567" s="3199"/>
      <c r="P567" s="3238"/>
      <c r="Q567" s="3268"/>
      <c r="R567" s="3235">
        <v>1</v>
      </c>
    </row>
    <row r="568" spans="1:18">
      <c r="A568" s="3235">
        <v>2</v>
      </c>
      <c r="B568" s="3192" t="s">
        <v>5909</v>
      </c>
      <c r="C568" s="3222"/>
      <c r="D568" s="3192" t="s">
        <v>5617</v>
      </c>
      <c r="E568" s="3195"/>
      <c r="F568" s="3296">
        <v>115</v>
      </c>
      <c r="G568" s="3297">
        <v>23</v>
      </c>
      <c r="H568" s="3289"/>
      <c r="I568" s="3192"/>
      <c r="J568" s="3323">
        <v>15</v>
      </c>
      <c r="K568" s="3245">
        <v>1</v>
      </c>
      <c r="L568" s="3245"/>
      <c r="M568" s="3192"/>
      <c r="N568" s="3192"/>
      <c r="O568" s="3195"/>
      <c r="P568" s="3238"/>
      <c r="Q568" s="3268"/>
      <c r="R568" s="3235">
        <v>2</v>
      </c>
    </row>
    <row r="569" spans="1:18">
      <c r="A569" s="3235">
        <v>3</v>
      </c>
      <c r="B569" s="3192" t="s">
        <v>5910</v>
      </c>
      <c r="C569" s="3222"/>
      <c r="D569" s="3192" t="s">
        <v>5617</v>
      </c>
      <c r="E569" s="3195"/>
      <c r="F569" s="3296">
        <v>34.5</v>
      </c>
      <c r="G569" s="3297">
        <v>13.8</v>
      </c>
      <c r="H569" s="3289"/>
      <c r="I569" s="3192"/>
      <c r="J569" s="3323">
        <v>1</v>
      </c>
      <c r="K569" s="3245">
        <v>1</v>
      </c>
      <c r="L569" s="3245"/>
      <c r="M569" s="3192"/>
      <c r="N569" s="3192"/>
      <c r="O569" s="3195"/>
      <c r="P569" s="3238"/>
      <c r="Q569" s="3268"/>
      <c r="R569" s="3235">
        <v>3</v>
      </c>
    </row>
    <row r="570" spans="1:18">
      <c r="A570" s="3235">
        <v>4</v>
      </c>
      <c r="B570" s="3192" t="s">
        <v>5910</v>
      </c>
      <c r="C570" s="3222"/>
      <c r="D570" s="3192" t="s">
        <v>5617</v>
      </c>
      <c r="E570" s="3195"/>
      <c r="F570" s="3296">
        <v>34.5</v>
      </c>
      <c r="G570" s="3297">
        <v>13.8</v>
      </c>
      <c r="H570" s="3289"/>
      <c r="I570" s="3192"/>
      <c r="J570" s="3323">
        <v>1</v>
      </c>
      <c r="K570" s="3245">
        <v>1</v>
      </c>
      <c r="L570" s="3245"/>
      <c r="M570" s="3192"/>
      <c r="N570" s="3192"/>
      <c r="O570" s="3195"/>
      <c r="P570" s="3238"/>
      <c r="Q570" s="3268"/>
      <c r="R570" s="3235">
        <v>4</v>
      </c>
    </row>
    <row r="571" spans="1:18">
      <c r="A571" s="3235">
        <v>5</v>
      </c>
      <c r="B571" s="3192" t="s">
        <v>5910</v>
      </c>
      <c r="C571" s="3222"/>
      <c r="D571" s="3192" t="s">
        <v>5617</v>
      </c>
      <c r="E571" s="3195"/>
      <c r="F571" s="3296">
        <v>34.5</v>
      </c>
      <c r="G571" s="3297">
        <v>13.8</v>
      </c>
      <c r="H571" s="3289"/>
      <c r="I571" s="3192"/>
      <c r="J571" s="3323">
        <v>1</v>
      </c>
      <c r="K571" s="3245">
        <v>1</v>
      </c>
      <c r="L571" s="3245"/>
      <c r="M571" s="3192"/>
      <c r="N571" s="3192"/>
      <c r="O571" s="3195"/>
      <c r="P571" s="3238"/>
      <c r="Q571" s="3268"/>
      <c r="R571" s="3235">
        <v>5</v>
      </c>
    </row>
    <row r="572" spans="1:18">
      <c r="A572" s="3247">
        <v>6</v>
      </c>
      <c r="B572" s="3192" t="s">
        <v>5911</v>
      </c>
      <c r="C572" s="3222"/>
      <c r="D572" s="3192" t="s">
        <v>5617</v>
      </c>
      <c r="E572" s="3222"/>
      <c r="F572" s="3298">
        <v>34.5</v>
      </c>
      <c r="G572" s="3299">
        <v>4.8</v>
      </c>
      <c r="H572" s="3289"/>
      <c r="I572" s="3192"/>
      <c r="J572" s="3324">
        <v>4</v>
      </c>
      <c r="K572" s="3245">
        <v>1</v>
      </c>
      <c r="L572" s="3245"/>
      <c r="M572" s="3192"/>
      <c r="N572" s="3192"/>
      <c r="O572" s="3222"/>
      <c r="P572" s="3238"/>
      <c r="Q572" s="3268"/>
      <c r="R572" s="3247">
        <v>6</v>
      </c>
    </row>
    <row r="573" spans="1:18">
      <c r="A573" s="3247">
        <v>7</v>
      </c>
      <c r="B573" s="3192" t="s">
        <v>5912</v>
      </c>
      <c r="C573" s="3222"/>
      <c r="D573" s="3192" t="s">
        <v>5615</v>
      </c>
      <c r="E573" s="3222"/>
      <c r="F573" s="3298">
        <v>115</v>
      </c>
      <c r="G573" s="3299">
        <v>12</v>
      </c>
      <c r="H573" s="3289"/>
      <c r="I573" s="3192"/>
      <c r="J573" s="3324">
        <v>8</v>
      </c>
      <c r="K573" s="3245">
        <v>1</v>
      </c>
      <c r="L573" s="3245"/>
      <c r="M573" s="3192"/>
      <c r="N573" s="3192"/>
      <c r="O573" s="3222"/>
      <c r="P573" s="3238"/>
      <c r="Q573" s="3268"/>
      <c r="R573" s="3247">
        <v>7</v>
      </c>
    </row>
    <row r="574" spans="1:18">
      <c r="A574" s="3247">
        <v>8</v>
      </c>
      <c r="B574" s="3192" t="s">
        <v>5913</v>
      </c>
      <c r="C574" s="3222"/>
      <c r="D574" s="3192" t="s">
        <v>5617</v>
      </c>
      <c r="E574" s="3222"/>
      <c r="F574" s="3298">
        <v>46</v>
      </c>
      <c r="G574" s="3299">
        <v>4.8</v>
      </c>
      <c r="H574" s="3289"/>
      <c r="I574" s="3192"/>
      <c r="J574" s="3324"/>
      <c r="K574" s="3245">
        <v>1</v>
      </c>
      <c r="L574" s="3245"/>
      <c r="M574" s="3192"/>
      <c r="N574" s="3192"/>
      <c r="O574" s="3222"/>
      <c r="P574" s="3238"/>
      <c r="Q574" s="3268"/>
      <c r="R574" s="3247">
        <v>8</v>
      </c>
    </row>
    <row r="575" spans="1:18">
      <c r="A575" s="3247">
        <v>9</v>
      </c>
      <c r="B575" s="3192" t="s">
        <v>5913</v>
      </c>
      <c r="C575" s="3222"/>
      <c r="D575" s="3192" t="s">
        <v>5617</v>
      </c>
      <c r="E575" s="3222"/>
      <c r="F575" s="3298">
        <v>46</v>
      </c>
      <c r="G575" s="3299">
        <v>4.8</v>
      </c>
      <c r="H575" s="3289"/>
      <c r="I575" s="3192"/>
      <c r="J575" s="3324"/>
      <c r="K575" s="3245">
        <v>1</v>
      </c>
      <c r="L575" s="3245"/>
      <c r="M575" s="3192"/>
      <c r="N575" s="3192"/>
      <c r="O575" s="3222"/>
      <c r="P575" s="3238"/>
      <c r="Q575" s="3268"/>
      <c r="R575" s="3247">
        <v>9</v>
      </c>
    </row>
    <row r="576" spans="1:18">
      <c r="A576" s="3247">
        <v>10</v>
      </c>
      <c r="B576" s="3192" t="s">
        <v>5916</v>
      </c>
      <c r="C576" s="3222"/>
      <c r="D576" s="3192" t="s">
        <v>5617</v>
      </c>
      <c r="E576" s="3222"/>
      <c r="F576" s="3298">
        <v>34.5</v>
      </c>
      <c r="G576" s="3299">
        <v>4.8</v>
      </c>
      <c r="H576" s="3289"/>
      <c r="I576" s="3192"/>
      <c r="J576" s="3324">
        <v>4</v>
      </c>
      <c r="K576" s="3245">
        <v>1</v>
      </c>
      <c r="L576" s="3245"/>
      <c r="M576" s="3192"/>
      <c r="N576" s="3192"/>
      <c r="O576" s="3222"/>
      <c r="P576" s="3238"/>
      <c r="Q576" s="3268"/>
      <c r="R576" s="3247">
        <v>10</v>
      </c>
    </row>
    <row r="577" spans="1:18">
      <c r="A577" s="3247">
        <v>11</v>
      </c>
      <c r="B577" s="3192" t="s">
        <v>5917</v>
      </c>
      <c r="C577" s="3222"/>
      <c r="D577" s="3192" t="s">
        <v>5617</v>
      </c>
      <c r="E577" s="3222"/>
      <c r="F577" s="3298">
        <v>34.5</v>
      </c>
      <c r="G577" s="3299">
        <v>13.8</v>
      </c>
      <c r="H577" s="3289"/>
      <c r="I577" s="3192"/>
      <c r="J577" s="3324">
        <v>4</v>
      </c>
      <c r="K577" s="3245">
        <v>1</v>
      </c>
      <c r="L577" s="3245"/>
      <c r="M577" s="3192"/>
      <c r="N577" s="3192"/>
      <c r="O577" s="3222"/>
      <c r="P577" s="3238"/>
      <c r="Q577" s="3268"/>
      <c r="R577" s="3247">
        <v>11</v>
      </c>
    </row>
    <row r="578" spans="1:18">
      <c r="A578" s="3247">
        <v>12</v>
      </c>
      <c r="B578" s="3192" t="s">
        <v>5918</v>
      </c>
      <c r="C578" s="3222"/>
      <c r="D578" s="3192" t="s">
        <v>5615</v>
      </c>
      <c r="E578" s="3222"/>
      <c r="F578" s="3298">
        <v>115</v>
      </c>
      <c r="G578" s="3299">
        <v>13.8</v>
      </c>
      <c r="H578" s="3289"/>
      <c r="I578" s="3192"/>
      <c r="J578" s="3324">
        <v>15</v>
      </c>
      <c r="K578" s="3245">
        <v>1</v>
      </c>
      <c r="L578" s="3245"/>
      <c r="M578" s="3192"/>
      <c r="N578" s="3192"/>
      <c r="O578" s="3222"/>
      <c r="P578" s="3238"/>
      <c r="Q578" s="3268"/>
      <c r="R578" s="3247">
        <v>12</v>
      </c>
    </row>
    <row r="579" spans="1:18">
      <c r="A579" s="3247">
        <v>13</v>
      </c>
      <c r="B579" s="3192" t="s">
        <v>5918</v>
      </c>
      <c r="C579" s="3222"/>
      <c r="D579" s="3192" t="s">
        <v>5615</v>
      </c>
      <c r="E579" s="3222"/>
      <c r="F579" s="3298">
        <v>115</v>
      </c>
      <c r="G579" s="3299">
        <v>24</v>
      </c>
      <c r="H579" s="3289"/>
      <c r="I579" s="3192"/>
      <c r="J579" s="3324">
        <v>12</v>
      </c>
      <c r="K579" s="3245">
        <v>1</v>
      </c>
      <c r="L579" s="3245"/>
      <c r="M579" s="3192"/>
      <c r="N579" s="3192"/>
      <c r="O579" s="3222"/>
      <c r="P579" s="3238"/>
      <c r="Q579" s="3268"/>
      <c r="R579" s="3247">
        <v>13</v>
      </c>
    </row>
    <row r="580" spans="1:18">
      <c r="A580" s="3247">
        <v>14</v>
      </c>
      <c r="B580" s="3192" t="s">
        <v>5919</v>
      </c>
      <c r="C580" s="3222"/>
      <c r="D580" s="3192" t="s">
        <v>5617</v>
      </c>
      <c r="E580" s="3222"/>
      <c r="F580" s="3298">
        <v>115</v>
      </c>
      <c r="G580" s="3299">
        <v>13.8</v>
      </c>
      <c r="H580" s="3289"/>
      <c r="I580" s="3192"/>
      <c r="J580" s="3324">
        <v>15</v>
      </c>
      <c r="K580" s="3245">
        <v>1</v>
      </c>
      <c r="L580" s="3245"/>
      <c r="M580" s="3192"/>
      <c r="N580" s="3192"/>
      <c r="O580" s="3222"/>
      <c r="P580" s="3238"/>
      <c r="Q580" s="3268"/>
      <c r="R580" s="3247">
        <v>14</v>
      </c>
    </row>
    <row r="581" spans="1:18">
      <c r="A581" s="3247">
        <v>15</v>
      </c>
      <c r="B581" s="3192" t="s">
        <v>5920</v>
      </c>
      <c r="C581" s="3222"/>
      <c r="D581" s="3192" t="s">
        <v>5617</v>
      </c>
      <c r="E581" s="3222"/>
      <c r="F581" s="3298">
        <v>34.5</v>
      </c>
      <c r="G581" s="3299">
        <v>4.8</v>
      </c>
      <c r="H581" s="3289"/>
      <c r="I581" s="3192"/>
      <c r="J581" s="3324">
        <v>4</v>
      </c>
      <c r="K581" s="3245">
        <v>1</v>
      </c>
      <c r="L581" s="3245"/>
      <c r="M581" s="3192"/>
      <c r="N581" s="3192"/>
      <c r="O581" s="3222"/>
      <c r="P581" s="3238"/>
      <c r="Q581" s="3268"/>
      <c r="R581" s="3247">
        <v>15</v>
      </c>
    </row>
    <row r="582" spans="1:18">
      <c r="A582" s="3247">
        <v>16</v>
      </c>
      <c r="B582" s="3192" t="s">
        <v>5921</v>
      </c>
      <c r="C582" s="3222"/>
      <c r="D582" s="3192" t="s">
        <v>5617</v>
      </c>
      <c r="E582" s="3222"/>
      <c r="F582" s="3298">
        <v>34.4</v>
      </c>
      <c r="G582" s="3299">
        <v>13.8</v>
      </c>
      <c r="H582" s="3289"/>
      <c r="I582" s="3192"/>
      <c r="J582" s="3324">
        <v>7</v>
      </c>
      <c r="K582" s="3245">
        <v>1</v>
      </c>
      <c r="L582" s="3245"/>
      <c r="M582" s="3192"/>
      <c r="N582" s="3192"/>
      <c r="O582" s="3222"/>
      <c r="P582" s="3238"/>
      <c r="Q582" s="3268"/>
      <c r="R582" s="3247">
        <v>16</v>
      </c>
    </row>
    <row r="583" spans="1:18">
      <c r="A583" s="3235">
        <v>17</v>
      </c>
      <c r="B583" s="3192" t="s">
        <v>5922</v>
      </c>
      <c r="C583" s="3222"/>
      <c r="D583" s="3192" t="s">
        <v>5617</v>
      </c>
      <c r="E583" s="3222"/>
      <c r="F583" s="3298">
        <v>115</v>
      </c>
      <c r="G583" s="3299">
        <v>13.8</v>
      </c>
      <c r="H583" s="3289"/>
      <c r="I583" s="3192"/>
      <c r="J583" s="3323">
        <v>12</v>
      </c>
      <c r="K583" s="3245">
        <v>1</v>
      </c>
      <c r="L583" s="3245"/>
      <c r="M583" s="3192"/>
      <c r="N583" s="3192"/>
      <c r="O583" s="3222"/>
      <c r="P583" s="3238"/>
      <c r="Q583" s="3268"/>
      <c r="R583" s="3235">
        <v>17</v>
      </c>
    </row>
    <row r="584" spans="1:18">
      <c r="A584" s="3235">
        <v>18</v>
      </c>
      <c r="B584" s="3192" t="s">
        <v>5923</v>
      </c>
      <c r="C584" s="3222"/>
      <c r="D584" s="3192" t="s">
        <v>5924</v>
      </c>
      <c r="E584" s="3222"/>
      <c r="F584" s="3298">
        <v>34.5</v>
      </c>
      <c r="G584" s="3299">
        <v>4.8</v>
      </c>
      <c r="H584" s="3289"/>
      <c r="I584" s="3192"/>
      <c r="J584" s="3323">
        <v>3</v>
      </c>
      <c r="K584" s="3245">
        <v>1</v>
      </c>
      <c r="L584" s="3245"/>
      <c r="M584" s="3192"/>
      <c r="N584" s="3192"/>
      <c r="O584" s="3222"/>
      <c r="P584" s="3238"/>
      <c r="Q584" s="3268"/>
      <c r="R584" s="3235">
        <v>18</v>
      </c>
    </row>
    <row r="585" spans="1:18">
      <c r="A585" s="3235">
        <v>19</v>
      </c>
      <c r="B585" s="3192" t="s">
        <v>5923</v>
      </c>
      <c r="C585" s="3222"/>
      <c r="D585" s="3192" t="s">
        <v>5615</v>
      </c>
      <c r="E585" s="3222"/>
      <c r="F585" s="3298">
        <v>115</v>
      </c>
      <c r="G585" s="3299">
        <v>34.5</v>
      </c>
      <c r="H585" s="3289"/>
      <c r="I585" s="3192"/>
      <c r="J585" s="3323">
        <v>20</v>
      </c>
      <c r="K585" s="3245">
        <v>1</v>
      </c>
      <c r="L585" s="3245"/>
      <c r="M585" s="3192"/>
      <c r="N585" s="3192"/>
      <c r="O585" s="3222"/>
      <c r="P585" s="3238"/>
      <c r="Q585" s="3268"/>
      <c r="R585" s="3235">
        <v>19</v>
      </c>
    </row>
    <row r="586" spans="1:18">
      <c r="A586" s="3235">
        <v>20</v>
      </c>
      <c r="B586" s="3192" t="s">
        <v>5923</v>
      </c>
      <c r="C586" s="3222"/>
      <c r="D586" s="3192" t="s">
        <v>5615</v>
      </c>
      <c r="E586" s="3222"/>
      <c r="F586" s="3298">
        <v>115</v>
      </c>
      <c r="G586" s="3299">
        <v>34.5</v>
      </c>
      <c r="H586" s="3289"/>
      <c r="I586" s="3192"/>
      <c r="J586" s="3323">
        <v>20</v>
      </c>
      <c r="K586" s="3245">
        <v>1</v>
      </c>
      <c r="L586" s="3245"/>
      <c r="M586" s="3192"/>
      <c r="N586" s="3192"/>
      <c r="O586" s="3222"/>
      <c r="P586" s="3238"/>
      <c r="Q586" s="3268"/>
      <c r="R586" s="3235">
        <v>20</v>
      </c>
    </row>
    <row r="587" spans="1:18">
      <c r="A587" s="3235">
        <v>21</v>
      </c>
      <c r="B587" s="3192" t="s">
        <v>5925</v>
      </c>
      <c r="C587" s="3222"/>
      <c r="D587" s="3192" t="s">
        <v>5617</v>
      </c>
      <c r="E587" s="3222"/>
      <c r="F587" s="3298">
        <v>115</v>
      </c>
      <c r="G587" s="3299">
        <v>4.8</v>
      </c>
      <c r="H587" s="3289"/>
      <c r="I587" s="3192"/>
      <c r="J587" s="3323">
        <v>3</v>
      </c>
      <c r="K587" s="3245">
        <v>1</v>
      </c>
      <c r="L587" s="3245"/>
      <c r="M587" s="3192"/>
      <c r="N587" s="3192"/>
      <c r="O587" s="3222"/>
      <c r="P587" s="3238"/>
      <c r="Q587" s="3268"/>
      <c r="R587" s="3235">
        <v>21</v>
      </c>
    </row>
    <row r="588" spans="1:18">
      <c r="A588" s="3235">
        <v>22</v>
      </c>
      <c r="B588" s="3192" t="s">
        <v>5925</v>
      </c>
      <c r="C588" s="3222"/>
      <c r="D588" s="3192" t="s">
        <v>5617</v>
      </c>
      <c r="E588" s="3222"/>
      <c r="F588" s="3298">
        <v>115</v>
      </c>
      <c r="G588" s="3299">
        <v>4.8</v>
      </c>
      <c r="H588" s="3289"/>
      <c r="I588" s="3192"/>
      <c r="J588" s="3323">
        <v>3</v>
      </c>
      <c r="K588" s="3245">
        <v>1</v>
      </c>
      <c r="L588" s="3245"/>
      <c r="M588" s="3192"/>
      <c r="N588" s="3192"/>
      <c r="O588" s="3222"/>
      <c r="P588" s="3238"/>
      <c r="Q588" s="3268"/>
      <c r="R588" s="3235">
        <v>22</v>
      </c>
    </row>
    <row r="589" spans="1:18">
      <c r="A589" s="3235">
        <v>23</v>
      </c>
      <c r="B589" s="3192" t="s">
        <v>5925</v>
      </c>
      <c r="C589" s="3222"/>
      <c r="D589" s="3192" t="s">
        <v>5617</v>
      </c>
      <c r="E589" s="3222"/>
      <c r="F589" s="3298">
        <v>115</v>
      </c>
      <c r="G589" s="3299">
        <v>4.8</v>
      </c>
      <c r="H589" s="3289"/>
      <c r="I589" s="3192"/>
      <c r="J589" s="3323">
        <v>3</v>
      </c>
      <c r="K589" s="3245">
        <v>1</v>
      </c>
      <c r="L589" s="3245"/>
      <c r="M589" s="3192"/>
      <c r="N589" s="3192"/>
      <c r="O589" s="3222"/>
      <c r="P589" s="3238"/>
      <c r="Q589" s="3268"/>
      <c r="R589" s="3235">
        <v>23</v>
      </c>
    </row>
    <row r="590" spans="1:18">
      <c r="A590" s="3235">
        <v>24</v>
      </c>
      <c r="B590" s="3192" t="s">
        <v>5925</v>
      </c>
      <c r="C590" s="3222"/>
      <c r="D590" s="3192" t="s">
        <v>5617</v>
      </c>
      <c r="E590" s="3222"/>
      <c r="F590" s="3298">
        <v>115</v>
      </c>
      <c r="G590" s="3299">
        <v>4.8</v>
      </c>
      <c r="H590" s="3289"/>
      <c r="I590" s="3192"/>
      <c r="J590" s="3323">
        <v>3</v>
      </c>
      <c r="K590" s="3245"/>
      <c r="L590" s="3245">
        <v>1</v>
      </c>
      <c r="M590" s="3192"/>
      <c r="N590" s="3192"/>
      <c r="O590" s="3222"/>
      <c r="P590" s="3238"/>
      <c r="Q590" s="3268"/>
      <c r="R590" s="3235">
        <v>24</v>
      </c>
    </row>
    <row r="591" spans="1:18">
      <c r="A591" s="3235">
        <v>25</v>
      </c>
      <c r="B591" s="3192" t="s">
        <v>5926</v>
      </c>
      <c r="C591" s="3222"/>
      <c r="D591" s="3192" t="s">
        <v>5615</v>
      </c>
      <c r="E591" s="3222"/>
      <c r="F591" s="3298">
        <v>115</v>
      </c>
      <c r="G591" s="3299">
        <v>34.5</v>
      </c>
      <c r="H591" s="3289"/>
      <c r="I591" s="3192"/>
      <c r="J591" s="3323">
        <v>18</v>
      </c>
      <c r="K591" s="3245">
        <v>1</v>
      </c>
      <c r="L591" s="3245"/>
      <c r="M591" s="3192"/>
      <c r="N591" s="3192"/>
      <c r="O591" s="3222"/>
      <c r="P591" s="3238"/>
      <c r="Q591" s="3268"/>
      <c r="R591" s="3235">
        <v>25</v>
      </c>
    </row>
    <row r="592" spans="1:18">
      <c r="A592" s="3235">
        <v>26</v>
      </c>
      <c r="B592" s="3192" t="s">
        <v>5926</v>
      </c>
      <c r="C592" s="3222"/>
      <c r="D592" s="3192" t="s">
        <v>5615</v>
      </c>
      <c r="E592" s="3222"/>
      <c r="F592" s="3298">
        <v>115</v>
      </c>
      <c r="G592" s="3299">
        <v>34.5</v>
      </c>
      <c r="H592" s="3289"/>
      <c r="I592" s="3192"/>
      <c r="J592" s="3323">
        <v>18</v>
      </c>
      <c r="K592" s="3245"/>
      <c r="L592" s="3245">
        <v>1</v>
      </c>
      <c r="M592" s="3192"/>
      <c r="N592" s="3192"/>
      <c r="O592" s="3222"/>
      <c r="P592" s="3238"/>
      <c r="Q592" s="3268"/>
      <c r="R592" s="3235">
        <v>26</v>
      </c>
    </row>
    <row r="593" spans="1:18">
      <c r="A593" s="3235">
        <v>27</v>
      </c>
      <c r="B593" s="3192" t="s">
        <v>5927</v>
      </c>
      <c r="C593" s="3222"/>
      <c r="D593" s="3192" t="s">
        <v>5615</v>
      </c>
      <c r="E593" s="3222"/>
      <c r="F593" s="3298">
        <v>115</v>
      </c>
      <c r="G593" s="3299">
        <v>34.5</v>
      </c>
      <c r="H593" s="3289"/>
      <c r="I593" s="3192"/>
      <c r="J593" s="3323">
        <v>10</v>
      </c>
      <c r="K593" s="3245">
        <v>1</v>
      </c>
      <c r="L593" s="3245"/>
      <c r="M593" s="3192"/>
      <c r="N593" s="3192"/>
      <c r="O593" s="3222"/>
      <c r="P593" s="3238"/>
      <c r="Q593" s="3268"/>
      <c r="R593" s="3235">
        <v>27</v>
      </c>
    </row>
    <row r="594" spans="1:18">
      <c r="A594" s="3235">
        <v>28</v>
      </c>
      <c r="B594" s="3192" t="s">
        <v>5927</v>
      </c>
      <c r="C594" s="3222"/>
      <c r="D594" s="3192" t="s">
        <v>5615</v>
      </c>
      <c r="E594" s="3222"/>
      <c r="F594" s="3298">
        <v>115</v>
      </c>
      <c r="G594" s="3299">
        <v>13.8</v>
      </c>
      <c r="H594" s="3289"/>
      <c r="I594" s="3192"/>
      <c r="J594" s="3323">
        <v>45</v>
      </c>
      <c r="K594" s="3245">
        <v>1</v>
      </c>
      <c r="L594" s="3245"/>
      <c r="M594" s="3192"/>
      <c r="N594" s="3192"/>
      <c r="O594" s="3222"/>
      <c r="P594" s="3238"/>
      <c r="Q594" s="3268"/>
      <c r="R594" s="3235">
        <v>28</v>
      </c>
    </row>
    <row r="595" spans="1:18">
      <c r="A595" s="3235">
        <v>29</v>
      </c>
      <c r="B595" s="3192" t="s">
        <v>5927</v>
      </c>
      <c r="C595" s="3222"/>
      <c r="D595" s="3192" t="s">
        <v>5615</v>
      </c>
      <c r="E595" s="3222"/>
      <c r="F595" s="3298">
        <v>115</v>
      </c>
      <c r="G595" s="3299">
        <v>34.5</v>
      </c>
      <c r="H595" s="3289"/>
      <c r="I595" s="3192"/>
      <c r="J595" s="3323">
        <v>7</v>
      </c>
      <c r="K595" s="3245">
        <v>1</v>
      </c>
      <c r="L595" s="3245"/>
      <c r="M595" s="3192"/>
      <c r="N595" s="3192"/>
      <c r="O595" s="3222"/>
      <c r="P595" s="3238"/>
      <c r="Q595" s="3268"/>
      <c r="R595" s="3235">
        <v>29</v>
      </c>
    </row>
    <row r="596" spans="1:18">
      <c r="A596" s="3235">
        <v>30</v>
      </c>
      <c r="B596" s="3192" t="s">
        <v>5928</v>
      </c>
      <c r="C596" s="3222"/>
      <c r="D596" s="3192" t="s">
        <v>5617</v>
      </c>
      <c r="E596" s="3222"/>
      <c r="F596" s="3298">
        <v>115</v>
      </c>
      <c r="G596" s="3299">
        <v>13.8</v>
      </c>
      <c r="H596" s="3289"/>
      <c r="I596" s="3192"/>
      <c r="J596" s="3323">
        <v>15</v>
      </c>
      <c r="K596" s="3245">
        <v>1</v>
      </c>
      <c r="L596" s="3245"/>
      <c r="M596" s="3192"/>
      <c r="N596" s="3192"/>
      <c r="O596" s="3222"/>
      <c r="P596" s="3238"/>
      <c r="Q596" s="3268"/>
      <c r="R596" s="3235">
        <v>30</v>
      </c>
    </row>
    <row r="597" spans="1:18">
      <c r="A597" s="3235">
        <v>31</v>
      </c>
      <c r="B597" s="3192" t="s">
        <v>5929</v>
      </c>
      <c r="C597" s="3222"/>
      <c r="D597" s="3192" t="s">
        <v>5617</v>
      </c>
      <c r="E597" s="3222"/>
      <c r="F597" s="3298">
        <v>34.5</v>
      </c>
      <c r="G597" s="3299">
        <v>4.8</v>
      </c>
      <c r="H597" s="3289"/>
      <c r="I597" s="3192"/>
      <c r="J597" s="3323">
        <v>4</v>
      </c>
      <c r="K597" s="3245">
        <v>1</v>
      </c>
      <c r="L597" s="3245"/>
      <c r="M597" s="3192"/>
      <c r="N597" s="3192"/>
      <c r="O597" s="3222"/>
      <c r="P597" s="3238"/>
      <c r="Q597" s="3268"/>
      <c r="R597" s="3235">
        <v>31</v>
      </c>
    </row>
    <row r="598" spans="1:18">
      <c r="A598" s="3235">
        <v>32</v>
      </c>
      <c r="B598" s="3192" t="s">
        <v>5930</v>
      </c>
      <c r="C598" s="3222"/>
      <c r="D598" s="3192" t="s">
        <v>5615</v>
      </c>
      <c r="E598" s="3222"/>
      <c r="F598" s="3298">
        <v>115</v>
      </c>
      <c r="G598" s="3299">
        <v>13.8</v>
      </c>
      <c r="H598" s="3289"/>
      <c r="I598" s="3192"/>
      <c r="J598" s="3323">
        <v>15</v>
      </c>
      <c r="K598" s="3245">
        <v>1</v>
      </c>
      <c r="L598" s="3245"/>
      <c r="M598" s="3192"/>
      <c r="N598" s="3192"/>
      <c r="O598" s="3222"/>
      <c r="P598" s="3238"/>
      <c r="Q598" s="3268"/>
      <c r="R598" s="3235">
        <v>32</v>
      </c>
    </row>
    <row r="599" spans="1:18">
      <c r="A599" s="3235">
        <v>33</v>
      </c>
      <c r="B599" s="3192" t="s">
        <v>5930</v>
      </c>
      <c r="C599" s="3222"/>
      <c r="D599" s="3192" t="s">
        <v>5615</v>
      </c>
      <c r="E599" s="3222"/>
      <c r="F599" s="3298">
        <v>115</v>
      </c>
      <c r="G599" s="3299">
        <v>34.4</v>
      </c>
      <c r="H599" s="3289"/>
      <c r="I599" s="3192"/>
      <c r="J599" s="3323">
        <v>30</v>
      </c>
      <c r="K599" s="3245">
        <v>1</v>
      </c>
      <c r="L599" s="3245"/>
      <c r="M599" s="3192"/>
      <c r="N599" s="3192"/>
      <c r="O599" s="3222"/>
      <c r="P599" s="3238"/>
      <c r="Q599" s="3268"/>
      <c r="R599" s="3235">
        <v>33</v>
      </c>
    </row>
    <row r="600" spans="1:18">
      <c r="A600" s="3235">
        <v>34</v>
      </c>
      <c r="B600" s="3192" t="s">
        <v>5931</v>
      </c>
      <c r="C600" s="3222"/>
      <c r="D600" s="3192" t="s">
        <v>5617</v>
      </c>
      <c r="E600" s="3222"/>
      <c r="F600" s="3298">
        <v>69</v>
      </c>
      <c r="G600" s="3299">
        <v>4.16</v>
      </c>
      <c r="H600" s="3289"/>
      <c r="I600" s="3192"/>
      <c r="J600" s="3323">
        <v>5</v>
      </c>
      <c r="K600" s="3245">
        <v>1</v>
      </c>
      <c r="L600" s="3245"/>
      <c r="M600" s="3192"/>
      <c r="N600" s="3192"/>
      <c r="O600" s="3222"/>
      <c r="P600" s="3238"/>
      <c r="Q600" s="3268"/>
      <c r="R600" s="3235">
        <v>34</v>
      </c>
    </row>
    <row r="601" spans="1:18">
      <c r="A601" s="3235">
        <v>35</v>
      </c>
      <c r="B601" s="3192" t="s">
        <v>5931</v>
      </c>
      <c r="C601" s="3222"/>
      <c r="D601" s="3192" t="s">
        <v>5617</v>
      </c>
      <c r="E601" s="3222"/>
      <c r="F601" s="3298">
        <v>69</v>
      </c>
      <c r="G601" s="3299">
        <v>4.16</v>
      </c>
      <c r="H601" s="3289"/>
      <c r="I601" s="3192"/>
      <c r="J601" s="3323">
        <v>5</v>
      </c>
      <c r="K601" s="3245">
        <v>1</v>
      </c>
      <c r="L601" s="3245"/>
      <c r="M601" s="3192"/>
      <c r="N601" s="3192"/>
      <c r="O601" s="3222"/>
      <c r="P601" s="3238"/>
      <c r="Q601" s="3268"/>
      <c r="R601" s="3235">
        <v>35</v>
      </c>
    </row>
    <row r="602" spans="1:18">
      <c r="A602" s="3235">
        <v>36</v>
      </c>
      <c r="B602" s="3192" t="s">
        <v>5932</v>
      </c>
      <c r="C602" s="3222"/>
      <c r="D602" s="3192" t="s">
        <v>5615</v>
      </c>
      <c r="E602" s="3222"/>
      <c r="F602" s="3298">
        <v>115</v>
      </c>
      <c r="G602" s="3299">
        <v>69</v>
      </c>
      <c r="H602" s="3289"/>
      <c r="I602" s="3192"/>
      <c r="J602" s="3323">
        <v>30</v>
      </c>
      <c r="K602" s="3245">
        <v>1</v>
      </c>
      <c r="L602" s="3245"/>
      <c r="M602" s="3192"/>
      <c r="N602" s="3192"/>
      <c r="O602" s="3222"/>
      <c r="P602" s="3238"/>
      <c r="Q602" s="3268"/>
      <c r="R602" s="3235">
        <v>36</v>
      </c>
    </row>
    <row r="603" spans="1:18">
      <c r="A603" s="3235">
        <v>37</v>
      </c>
      <c r="B603" s="3192" t="s">
        <v>5932</v>
      </c>
      <c r="C603" s="3222"/>
      <c r="D603" s="3192" t="s">
        <v>5615</v>
      </c>
      <c r="E603" s="3222"/>
      <c r="F603" s="3298">
        <v>115</v>
      </c>
      <c r="G603" s="3299">
        <v>69</v>
      </c>
      <c r="H603" s="3289"/>
      <c r="I603" s="3192"/>
      <c r="J603" s="3323">
        <v>50</v>
      </c>
      <c r="K603" s="3245">
        <v>1</v>
      </c>
      <c r="L603" s="3245"/>
      <c r="M603" s="3192"/>
      <c r="N603" s="3192"/>
      <c r="O603" s="3222"/>
      <c r="P603" s="3238"/>
      <c r="Q603" s="3268"/>
      <c r="R603" s="3235">
        <v>37</v>
      </c>
    </row>
    <row r="604" spans="1:18">
      <c r="A604" s="3235">
        <v>38</v>
      </c>
      <c r="B604" s="3192" t="s">
        <v>5933</v>
      </c>
      <c r="C604" s="3222"/>
      <c r="D604" s="3192" t="s">
        <v>5617</v>
      </c>
      <c r="E604" s="3222"/>
      <c r="F604" s="3298">
        <v>69</v>
      </c>
      <c r="G604" s="3299">
        <v>13.8</v>
      </c>
      <c r="H604" s="3289"/>
      <c r="I604" s="3192"/>
      <c r="J604" s="3323">
        <v>7</v>
      </c>
      <c r="K604" s="3245">
        <v>1</v>
      </c>
      <c r="L604" s="3245"/>
      <c r="M604" s="3192"/>
      <c r="N604" s="3192"/>
      <c r="O604" s="3222"/>
      <c r="P604" s="3238"/>
      <c r="Q604" s="3268"/>
      <c r="R604" s="3235">
        <v>38</v>
      </c>
    </row>
    <row r="605" spans="1:18">
      <c r="A605" s="3235">
        <v>39</v>
      </c>
      <c r="B605" s="3192" t="s">
        <v>5934</v>
      </c>
      <c r="C605" s="3222"/>
      <c r="D605" s="3192" t="s">
        <v>5617</v>
      </c>
      <c r="E605" s="3222"/>
      <c r="F605" s="3298">
        <v>115</v>
      </c>
      <c r="G605" s="3299">
        <v>13.8</v>
      </c>
      <c r="H605" s="3289"/>
      <c r="I605" s="3192"/>
      <c r="J605" s="3323">
        <v>12</v>
      </c>
      <c r="K605" s="3245">
        <v>1</v>
      </c>
      <c r="L605" s="3245"/>
      <c r="M605" s="3192"/>
      <c r="N605" s="3192"/>
      <c r="O605" s="3222"/>
      <c r="P605" s="3238"/>
      <c r="Q605" s="3268"/>
      <c r="R605" s="3235">
        <v>39</v>
      </c>
    </row>
    <row r="606" spans="1:18">
      <c r="A606" s="3235">
        <v>40</v>
      </c>
      <c r="B606" s="3192" t="s">
        <v>5935</v>
      </c>
      <c r="C606" s="3222"/>
      <c r="D606" s="3192" t="s">
        <v>5617</v>
      </c>
      <c r="E606" s="3222"/>
      <c r="F606" s="3298">
        <v>34.5</v>
      </c>
      <c r="G606" s="3299">
        <v>4.16</v>
      </c>
      <c r="H606" s="3289"/>
      <c r="I606" s="3192"/>
      <c r="J606" s="3323">
        <v>4</v>
      </c>
      <c r="K606" s="3245">
        <v>1</v>
      </c>
      <c r="L606" s="3245"/>
      <c r="M606" s="3192"/>
      <c r="N606" s="3192"/>
      <c r="O606" s="3222"/>
      <c r="P606" s="3238"/>
      <c r="Q606" s="3268"/>
      <c r="R606" s="3235">
        <v>40</v>
      </c>
    </row>
    <row r="607" spans="1:18">
      <c r="A607" s="3235">
        <v>41</v>
      </c>
      <c r="B607" s="3192" t="s">
        <v>5935</v>
      </c>
      <c r="C607" s="3222"/>
      <c r="D607" s="3192" t="s">
        <v>5617</v>
      </c>
      <c r="E607" s="3222"/>
      <c r="F607" s="3298">
        <v>34.5</v>
      </c>
      <c r="G607" s="3299">
        <v>4.16</v>
      </c>
      <c r="H607" s="3289"/>
      <c r="I607" s="3192"/>
      <c r="J607" s="3323">
        <v>4</v>
      </c>
      <c r="K607" s="3245">
        <v>1</v>
      </c>
      <c r="L607" s="3245"/>
      <c r="M607" s="3192"/>
      <c r="N607" s="3192"/>
      <c r="O607" s="3222"/>
      <c r="P607" s="3238"/>
      <c r="Q607" s="3268"/>
      <c r="R607" s="3235">
        <v>41</v>
      </c>
    </row>
    <row r="608" spans="1:18">
      <c r="A608" s="3235">
        <v>42</v>
      </c>
      <c r="B608" s="3192" t="s">
        <v>5936</v>
      </c>
      <c r="C608" s="3222"/>
      <c r="D608" s="3192" t="s">
        <v>5617</v>
      </c>
      <c r="E608" s="3222"/>
      <c r="F608" s="3298">
        <v>34.5</v>
      </c>
      <c r="G608" s="3299">
        <v>13.8</v>
      </c>
      <c r="H608" s="3289"/>
      <c r="I608" s="3192"/>
      <c r="J608" s="3323">
        <v>10</v>
      </c>
      <c r="K608" s="3245">
        <v>1</v>
      </c>
      <c r="L608" s="3245"/>
      <c r="M608" s="3192"/>
      <c r="N608" s="3192"/>
      <c r="O608" s="3222"/>
      <c r="P608" s="3238"/>
      <c r="Q608" s="3268"/>
      <c r="R608" s="3235">
        <v>42</v>
      </c>
    </row>
    <row r="609" spans="1:18">
      <c r="A609" s="3235">
        <v>43</v>
      </c>
      <c r="B609" s="3192" t="s">
        <v>5937</v>
      </c>
      <c r="C609" s="3222"/>
      <c r="D609" s="3192" t="s">
        <v>5617</v>
      </c>
      <c r="E609" s="3222"/>
      <c r="F609" s="3298">
        <v>34.5</v>
      </c>
      <c r="G609" s="3299">
        <v>4.8</v>
      </c>
      <c r="H609" s="3289"/>
      <c r="I609" s="3192"/>
      <c r="J609" s="3323">
        <v>3</v>
      </c>
      <c r="K609" s="3245">
        <v>1</v>
      </c>
      <c r="L609" s="3245"/>
      <c r="M609" s="3192"/>
      <c r="N609" s="3192"/>
      <c r="O609" s="3222"/>
      <c r="P609" s="3238"/>
      <c r="Q609" s="3268"/>
      <c r="R609" s="3235">
        <v>43</v>
      </c>
    </row>
    <row r="610" spans="1:18">
      <c r="A610" s="3235">
        <v>44</v>
      </c>
      <c r="B610" s="3192" t="s">
        <v>5938</v>
      </c>
      <c r="C610" s="3222"/>
      <c r="D610" s="3192" t="s">
        <v>5617</v>
      </c>
      <c r="E610" s="3222"/>
      <c r="F610" s="3298">
        <v>34.5</v>
      </c>
      <c r="G610" s="3299">
        <v>4.8</v>
      </c>
      <c r="H610" s="3289"/>
      <c r="I610" s="3192"/>
      <c r="J610" s="3323">
        <v>1</v>
      </c>
      <c r="K610" s="3245">
        <v>1</v>
      </c>
      <c r="L610" s="3245"/>
      <c r="M610" s="3192"/>
      <c r="N610" s="3192"/>
      <c r="O610" s="3222"/>
      <c r="P610" s="3238"/>
      <c r="Q610" s="3268"/>
      <c r="R610" s="3235">
        <v>44</v>
      </c>
    </row>
    <row r="611" spans="1:18">
      <c r="A611" s="3235">
        <v>45</v>
      </c>
      <c r="B611" s="3192" t="s">
        <v>5938</v>
      </c>
      <c r="C611" s="3222"/>
      <c r="D611" s="3192" t="s">
        <v>5617</v>
      </c>
      <c r="E611" s="3222"/>
      <c r="F611" s="3298">
        <v>34.5</v>
      </c>
      <c r="G611" s="3299">
        <v>4.8</v>
      </c>
      <c r="H611" s="3289"/>
      <c r="I611" s="3192"/>
      <c r="J611" s="3323">
        <v>1</v>
      </c>
      <c r="K611" s="3245">
        <v>1</v>
      </c>
      <c r="L611" s="3245"/>
      <c r="M611" s="3192"/>
      <c r="N611" s="3192"/>
      <c r="O611" s="3222"/>
      <c r="P611" s="3238"/>
      <c r="Q611" s="3268"/>
      <c r="R611" s="3235">
        <v>45</v>
      </c>
    </row>
    <row r="612" spans="1:18">
      <c r="A612" s="3235">
        <v>46</v>
      </c>
      <c r="B612" s="3192" t="s">
        <v>5938</v>
      </c>
      <c r="C612" s="3222"/>
      <c r="D612" s="3192" t="s">
        <v>5617</v>
      </c>
      <c r="E612" s="3222"/>
      <c r="F612" s="3298">
        <v>34.5</v>
      </c>
      <c r="G612" s="3299">
        <v>4.8</v>
      </c>
      <c r="H612" s="3289"/>
      <c r="I612" s="3192"/>
      <c r="J612" s="3323">
        <v>1</v>
      </c>
      <c r="K612" s="3245">
        <v>1</v>
      </c>
      <c r="L612" s="3245"/>
      <c r="M612" s="3192"/>
      <c r="N612" s="3192"/>
      <c r="O612" s="3222"/>
      <c r="P612" s="3238"/>
      <c r="Q612" s="3268"/>
      <c r="R612" s="3235">
        <v>46</v>
      </c>
    </row>
    <row r="613" spans="1:18">
      <c r="A613" s="3235">
        <v>47</v>
      </c>
      <c r="B613" s="3192" t="s">
        <v>5939</v>
      </c>
      <c r="C613" s="3222"/>
      <c r="D613" s="3192" t="s">
        <v>5617</v>
      </c>
      <c r="E613" s="3222"/>
      <c r="F613" s="3298">
        <v>34.5</v>
      </c>
      <c r="G613" s="3299">
        <v>0.48</v>
      </c>
      <c r="H613" s="3289"/>
      <c r="I613" s="3192"/>
      <c r="J613" s="3323"/>
      <c r="K613" s="3245">
        <v>1</v>
      </c>
      <c r="L613" s="3245"/>
      <c r="M613" s="3192"/>
      <c r="N613" s="3192"/>
      <c r="O613" s="3222"/>
      <c r="P613" s="3238"/>
      <c r="Q613" s="3268"/>
      <c r="R613" s="3235">
        <v>47</v>
      </c>
    </row>
    <row r="614" spans="1:18">
      <c r="A614" s="3235">
        <v>48</v>
      </c>
      <c r="B614" s="3192" t="s">
        <v>5939</v>
      </c>
      <c r="C614" s="3222"/>
      <c r="D614" s="3192" t="s">
        <v>5617</v>
      </c>
      <c r="E614" s="3222"/>
      <c r="F614" s="3298">
        <v>34.5</v>
      </c>
      <c r="G614" s="3299">
        <v>0.48</v>
      </c>
      <c r="H614" s="3289"/>
      <c r="I614" s="3192"/>
      <c r="J614" s="3323"/>
      <c r="K614" s="3245">
        <v>1</v>
      </c>
      <c r="L614" s="3245"/>
      <c r="M614" s="3192"/>
      <c r="N614" s="3192"/>
      <c r="O614" s="3222"/>
      <c r="P614" s="3238"/>
      <c r="Q614" s="3268"/>
      <c r="R614" s="3235">
        <v>48</v>
      </c>
    </row>
    <row r="615" spans="1:18">
      <c r="A615" s="3235">
        <v>49</v>
      </c>
      <c r="B615" s="3192" t="s">
        <v>5939</v>
      </c>
      <c r="C615" s="3222"/>
      <c r="D615" s="3192" t="s">
        <v>5617</v>
      </c>
      <c r="E615" s="3222"/>
      <c r="F615" s="3298">
        <v>34.5</v>
      </c>
      <c r="G615" s="3299">
        <v>0.48</v>
      </c>
      <c r="H615" s="3289"/>
      <c r="I615" s="3192"/>
      <c r="J615" s="3323"/>
      <c r="K615" s="3245">
        <v>1</v>
      </c>
      <c r="L615" s="3245"/>
      <c r="M615" s="3192"/>
      <c r="N615" s="3192"/>
      <c r="O615" s="3222"/>
      <c r="P615" s="3238"/>
      <c r="Q615" s="3268"/>
      <c r="R615" s="3235">
        <v>49</v>
      </c>
    </row>
    <row r="616" spans="1:18">
      <c r="A616" s="3235">
        <v>50</v>
      </c>
      <c r="B616" s="3192" t="s">
        <v>5940</v>
      </c>
      <c r="C616" s="3222"/>
      <c r="D616" s="3192" t="s">
        <v>5615</v>
      </c>
      <c r="E616" s="3222"/>
      <c r="F616" s="3298">
        <v>115</v>
      </c>
      <c r="G616" s="3299">
        <v>23</v>
      </c>
      <c r="H616" s="3289"/>
      <c r="I616" s="3192"/>
      <c r="J616" s="3323">
        <v>15</v>
      </c>
      <c r="K616" s="3245">
        <v>1</v>
      </c>
      <c r="L616" s="3245"/>
      <c r="M616" s="3192"/>
      <c r="N616" s="3192"/>
      <c r="O616" s="3222"/>
      <c r="P616" s="3238"/>
      <c r="Q616" s="3268"/>
      <c r="R616" s="3235">
        <v>50</v>
      </c>
    </row>
    <row r="617" spans="1:18">
      <c r="A617" s="3235">
        <v>51</v>
      </c>
      <c r="B617" s="3192" t="s">
        <v>5940</v>
      </c>
      <c r="C617" s="3222"/>
      <c r="D617" s="3192" t="s">
        <v>5615</v>
      </c>
      <c r="E617" s="3222"/>
      <c r="F617" s="3298">
        <v>115</v>
      </c>
      <c r="G617" s="3299">
        <v>23</v>
      </c>
      <c r="H617" s="3289"/>
      <c r="I617" s="3192"/>
      <c r="J617" s="3323">
        <v>12</v>
      </c>
      <c r="K617" s="3245">
        <v>1</v>
      </c>
      <c r="L617" s="3245"/>
      <c r="M617" s="3192"/>
      <c r="N617" s="3192"/>
      <c r="O617" s="3222"/>
      <c r="P617" s="3238"/>
      <c r="Q617" s="3268"/>
      <c r="R617" s="3235">
        <v>51</v>
      </c>
    </row>
    <row r="618" spans="1:18">
      <c r="A618" s="3235">
        <v>52</v>
      </c>
      <c r="B618" s="3192" t="s">
        <v>5941</v>
      </c>
      <c r="C618" s="3222"/>
      <c r="D618" s="3192" t="s">
        <v>5617</v>
      </c>
      <c r="E618" s="3222"/>
      <c r="F618" s="3298">
        <v>115</v>
      </c>
      <c r="G618" s="3299">
        <v>13.8</v>
      </c>
      <c r="H618" s="3289"/>
      <c r="I618" s="3192"/>
      <c r="J618" s="3323">
        <v>12</v>
      </c>
      <c r="K618" s="3245">
        <v>1</v>
      </c>
      <c r="L618" s="3245"/>
      <c r="M618" s="3192"/>
      <c r="N618" s="3192"/>
      <c r="O618" s="3222"/>
      <c r="P618" s="3238"/>
      <c r="Q618" s="3268"/>
      <c r="R618" s="3235">
        <v>52</v>
      </c>
    </row>
    <row r="619" spans="1:18">
      <c r="A619" s="3235">
        <v>53</v>
      </c>
      <c r="B619" s="3192" t="s">
        <v>5941</v>
      </c>
      <c r="C619" s="3222"/>
      <c r="D619" s="3192" t="s">
        <v>5617</v>
      </c>
      <c r="E619" s="3222"/>
      <c r="F619" s="3298">
        <v>113</v>
      </c>
      <c r="G619" s="3299">
        <v>13.8</v>
      </c>
      <c r="H619" s="3289"/>
      <c r="I619" s="3192"/>
      <c r="J619" s="3323">
        <v>15</v>
      </c>
      <c r="K619" s="3245">
        <v>1</v>
      </c>
      <c r="L619" s="3245"/>
      <c r="M619" s="3192"/>
      <c r="N619" s="3192"/>
      <c r="O619" s="3222"/>
      <c r="P619" s="3238"/>
      <c r="Q619" s="3268"/>
      <c r="R619" s="3235">
        <v>53</v>
      </c>
    </row>
    <row r="620" spans="1:18">
      <c r="A620" s="3235">
        <v>54</v>
      </c>
      <c r="B620" s="3192" t="s">
        <v>5942</v>
      </c>
      <c r="C620" s="3222"/>
      <c r="D620" s="3192" t="s">
        <v>5615</v>
      </c>
      <c r="E620" s="3222"/>
      <c r="F620" s="3298">
        <v>115</v>
      </c>
      <c r="G620" s="3299">
        <v>69</v>
      </c>
      <c r="H620" s="3289"/>
      <c r="I620" s="3192"/>
      <c r="J620" s="3323">
        <v>40</v>
      </c>
      <c r="K620" s="3245">
        <v>1</v>
      </c>
      <c r="L620" s="3245"/>
      <c r="M620" s="3192"/>
      <c r="N620" s="3192"/>
      <c r="O620" s="3222"/>
      <c r="P620" s="3238"/>
      <c r="Q620" s="3268"/>
      <c r="R620" s="3235">
        <v>54</v>
      </c>
    </row>
    <row r="621" spans="1:18">
      <c r="A621" s="3235">
        <v>55</v>
      </c>
      <c r="B621" s="3192" t="s">
        <v>5943</v>
      </c>
      <c r="C621" s="3222"/>
      <c r="D621" s="3192" t="s">
        <v>5626</v>
      </c>
      <c r="E621" s="3222"/>
      <c r="F621" s="3298">
        <v>13.2</v>
      </c>
      <c r="G621" s="3299">
        <v>4.16</v>
      </c>
      <c r="H621" s="3289"/>
      <c r="I621" s="3192"/>
      <c r="J621" s="3323">
        <v>6</v>
      </c>
      <c r="K621" s="3245">
        <v>1</v>
      </c>
      <c r="L621" s="3245"/>
      <c r="M621" s="3192"/>
      <c r="N621" s="3192"/>
      <c r="O621" s="3222"/>
      <c r="P621" s="3238"/>
      <c r="Q621" s="3268"/>
      <c r="R621" s="3235">
        <v>55</v>
      </c>
    </row>
    <row r="622" spans="1:18">
      <c r="A622" s="3235">
        <v>56</v>
      </c>
      <c r="B622" s="3192" t="s">
        <v>5943</v>
      </c>
      <c r="C622" s="3222"/>
      <c r="D622" s="3192" t="s">
        <v>5615</v>
      </c>
      <c r="E622" s="3222"/>
      <c r="F622" s="3298">
        <v>115</v>
      </c>
      <c r="G622" s="3299">
        <v>34.5</v>
      </c>
      <c r="H622" s="3289"/>
      <c r="I622" s="3192"/>
      <c r="J622" s="3323">
        <v>30</v>
      </c>
      <c r="K622" s="3245">
        <v>1</v>
      </c>
      <c r="L622" s="3245"/>
      <c r="M622" s="3192"/>
      <c r="N622" s="3192"/>
      <c r="O622" s="3222"/>
      <c r="P622" s="3238"/>
      <c r="Q622" s="3268"/>
      <c r="R622" s="3235">
        <v>56</v>
      </c>
    </row>
    <row r="623" spans="1:18" ht="15.75" thickBot="1">
      <c r="A623" s="3235">
        <v>57</v>
      </c>
      <c r="B623" s="3192" t="s">
        <v>5943</v>
      </c>
      <c r="C623" s="3222"/>
      <c r="D623" s="3192" t="s">
        <v>5615</v>
      </c>
      <c r="E623" s="3222"/>
      <c r="F623" s="3298">
        <v>115</v>
      </c>
      <c r="G623" s="3299">
        <v>13.8</v>
      </c>
      <c r="H623" s="3289"/>
      <c r="I623" s="3192"/>
      <c r="J623" s="3323">
        <v>15</v>
      </c>
      <c r="K623" s="3245">
        <v>1</v>
      </c>
      <c r="L623" s="3245"/>
      <c r="M623" s="3192"/>
      <c r="N623" s="3192"/>
      <c r="O623" s="3222"/>
      <c r="P623" s="3238"/>
      <c r="Q623" s="3268"/>
      <c r="R623" s="3235">
        <v>57</v>
      </c>
    </row>
    <row r="624" spans="1:18" ht="15.75" thickBot="1">
      <c r="A624" s="3203">
        <v>58</v>
      </c>
      <c r="B624" s="3201"/>
      <c r="C624" s="3204" t="s">
        <v>6724</v>
      </c>
      <c r="D624" s="3201"/>
      <c r="E624" s="3204"/>
      <c r="F624" s="3301"/>
      <c r="G624" s="3302"/>
      <c r="H624" s="3293"/>
      <c r="I624" s="3192"/>
      <c r="J624" s="3252"/>
      <c r="K624" s="3276">
        <f>SUM(K567:K623)</f>
        <v>55</v>
      </c>
      <c r="L624" s="3276">
        <f>SUM(L567:L623)</f>
        <v>2</v>
      </c>
      <c r="M624" s="3201"/>
      <c r="N624" s="3201"/>
      <c r="O624" s="3204"/>
      <c r="P624" s="3276">
        <f t="shared" ref="P624" si="14">SUM(P567:P623)</f>
        <v>0</v>
      </c>
      <c r="Q624" s="3276">
        <f t="shared" ref="Q624" si="15">SUM(Q567:Q623)</f>
        <v>0</v>
      </c>
      <c r="R624" s="3203">
        <v>58</v>
      </c>
    </row>
    <row r="626" spans="1:18">
      <c r="A626" s="3212" t="s">
        <v>5950</v>
      </c>
      <c r="B626" s="3223"/>
      <c r="C626" s="3223"/>
      <c r="D626" s="3223"/>
      <c r="E626" s="3223"/>
      <c r="F626" s="3223"/>
      <c r="G626" s="3223"/>
      <c r="H626" s="3223"/>
      <c r="I626" s="3192"/>
      <c r="J626" s="3212" t="s">
        <v>5951</v>
      </c>
      <c r="K626" s="3223"/>
      <c r="L626" s="3223"/>
      <c r="M626" s="3223"/>
      <c r="N626" s="3223"/>
      <c r="O626" s="3223"/>
      <c r="P626" s="3223"/>
      <c r="Q626" s="3223"/>
      <c r="R626" s="3223"/>
    </row>
    <row r="628" spans="1:18" ht="15.75" thickBot="1">
      <c r="A628" s="3113" t="s">
        <v>4700</v>
      </c>
      <c r="B628" s="3201"/>
      <c r="C628" s="3201"/>
      <c r="D628" s="3201"/>
      <c r="E628" s="3201"/>
      <c r="F628" s="3584" t="str">
        <f>'Data Sheet'!$C$40</f>
        <v>April 12, 2018</v>
      </c>
      <c r="G628" s="3584" t="str">
        <f>'Data Sheet'!$C$38</f>
        <v>December 31, 2017</v>
      </c>
      <c r="H628" s="3208"/>
      <c r="I628" s="3192"/>
      <c r="J628" s="3113" t="s">
        <v>4700</v>
      </c>
      <c r="K628" s="3201"/>
      <c r="L628" s="3201"/>
      <c r="M628" s="3201"/>
      <c r="N628" s="3201"/>
      <c r="O628" s="3201"/>
      <c r="P628" s="3584" t="str">
        <f>'Data Sheet'!$C$40</f>
        <v>April 12, 2018</v>
      </c>
      <c r="Q628" s="3584" t="str">
        <f>'Data Sheet'!$C$38</f>
        <v>December 31, 2017</v>
      </c>
      <c r="R628" s="3208"/>
    </row>
    <row r="629" spans="1:18" ht="16.5" thickBot="1">
      <c r="A629" s="3264" t="s">
        <v>3398</v>
      </c>
      <c r="B629" s="3207"/>
      <c r="C629" s="3207"/>
      <c r="D629" s="3208"/>
      <c r="E629" s="3208"/>
      <c r="F629" s="3209"/>
      <c r="G629" s="3209"/>
      <c r="H629" s="3205"/>
      <c r="I629" s="3192"/>
      <c r="J629" s="3264" t="s">
        <v>3398</v>
      </c>
      <c r="K629" s="3207"/>
      <c r="L629" s="3207"/>
      <c r="M629" s="3208"/>
      <c r="N629" s="3208"/>
      <c r="O629" s="3208"/>
      <c r="P629" s="3209"/>
      <c r="Q629" s="3209"/>
      <c r="R629" s="3205"/>
    </row>
    <row r="630" spans="1:18">
      <c r="A630" s="3221"/>
      <c r="B630" s="3192"/>
      <c r="C630" s="3222"/>
      <c r="D630" s="3234"/>
      <c r="E630" s="3195"/>
      <c r="F630" s="3223"/>
      <c r="G630" s="3223"/>
      <c r="H630" s="3193"/>
      <c r="I630" s="3192"/>
      <c r="J630" s="3221"/>
      <c r="K630" s="3222"/>
      <c r="L630" s="3222"/>
      <c r="M630" s="3223" t="s">
        <v>3184</v>
      </c>
      <c r="N630" s="3223"/>
      <c r="O630" s="3223"/>
      <c r="P630" s="3223"/>
      <c r="Q630" s="3199"/>
      <c r="R630" s="3189"/>
    </row>
    <row r="631" spans="1:18" ht="15.75" thickBot="1">
      <c r="A631" s="3227"/>
      <c r="B631" s="3234"/>
      <c r="C631" s="3195"/>
      <c r="D631" s="3234"/>
      <c r="E631" s="3195"/>
      <c r="F631" s="3208" t="s">
        <v>3185</v>
      </c>
      <c r="G631" s="3208"/>
      <c r="H631" s="3205"/>
      <c r="I631" s="3192"/>
      <c r="J631" s="3227" t="s">
        <v>3186</v>
      </c>
      <c r="K631" s="3195" t="s">
        <v>3187</v>
      </c>
      <c r="L631" s="3195" t="s">
        <v>3187</v>
      </c>
      <c r="M631" s="3208" t="s">
        <v>3188</v>
      </c>
      <c r="N631" s="3208"/>
      <c r="O631" s="3208"/>
      <c r="P631" s="3208"/>
      <c r="Q631" s="3205"/>
      <c r="R631" s="3195"/>
    </row>
    <row r="632" spans="1:18">
      <c r="A632" s="3227"/>
      <c r="B632" s="3234"/>
      <c r="C632" s="3195"/>
      <c r="D632" s="3234"/>
      <c r="E632" s="3195"/>
      <c r="F632" s="3195"/>
      <c r="G632" s="3199"/>
      <c r="H632" s="3195"/>
      <c r="I632" s="3192"/>
      <c r="J632" s="3227" t="s">
        <v>3189</v>
      </c>
      <c r="K632" s="3195" t="s">
        <v>3190</v>
      </c>
      <c r="L632" s="3195" t="s">
        <v>3191</v>
      </c>
      <c r="M632" s="3234"/>
      <c r="N632" s="3234"/>
      <c r="O632" s="3195"/>
      <c r="P632" s="3195"/>
      <c r="Q632" s="3199"/>
      <c r="R632" s="3195"/>
    </row>
    <row r="633" spans="1:18">
      <c r="A633" s="3227" t="s">
        <v>1714</v>
      </c>
      <c r="B633" s="3223" t="s">
        <v>3192</v>
      </c>
      <c r="C633" s="3199"/>
      <c r="D633" s="3223" t="s">
        <v>3193</v>
      </c>
      <c r="E633" s="3199"/>
      <c r="F633" s="3195"/>
      <c r="G633" s="3199"/>
      <c r="H633" s="3195"/>
      <c r="I633" s="3192"/>
      <c r="J633" s="3227" t="s">
        <v>3194</v>
      </c>
      <c r="K633" s="3195" t="s">
        <v>3195</v>
      </c>
      <c r="L633" s="3195" t="s">
        <v>3190</v>
      </c>
      <c r="M633" s="3223"/>
      <c r="N633" s="3223"/>
      <c r="O633" s="3199"/>
      <c r="P633" s="3195" t="s">
        <v>1772</v>
      </c>
      <c r="Q633" s="3199" t="s">
        <v>3196</v>
      </c>
      <c r="R633" s="3195" t="s">
        <v>1714</v>
      </c>
    </row>
    <row r="634" spans="1:18">
      <c r="A634" s="3227" t="s">
        <v>1717</v>
      </c>
      <c r="B634" s="3192"/>
      <c r="C634" s="3222"/>
      <c r="D634" s="3234"/>
      <c r="E634" s="3195"/>
      <c r="F634" s="3195" t="s">
        <v>1825</v>
      </c>
      <c r="G634" s="3199" t="s">
        <v>3197</v>
      </c>
      <c r="H634" s="3195" t="s">
        <v>3198</v>
      </c>
      <c r="I634" s="3192"/>
      <c r="J634" s="3227" t="s">
        <v>3199</v>
      </c>
      <c r="K634" s="3195" t="s">
        <v>4</v>
      </c>
      <c r="L634" s="3195" t="s">
        <v>3195</v>
      </c>
      <c r="M634" s="3223" t="s">
        <v>3200</v>
      </c>
      <c r="N634" s="3223"/>
      <c r="O634" s="3199"/>
      <c r="P634" s="3195" t="s">
        <v>3201</v>
      </c>
      <c r="Q634" s="3199" t="s">
        <v>3202</v>
      </c>
      <c r="R634" s="3195" t="s">
        <v>1717</v>
      </c>
    </row>
    <row r="635" spans="1:18">
      <c r="A635" s="3235"/>
      <c r="B635" s="3192"/>
      <c r="C635" s="3195"/>
      <c r="D635" s="3192"/>
      <c r="E635" s="3195"/>
      <c r="F635" s="3195"/>
      <c r="G635" s="3199"/>
      <c r="H635" s="3222"/>
      <c r="I635" s="3192"/>
      <c r="J635" s="3235"/>
      <c r="K635" s="3222"/>
      <c r="L635" s="3195"/>
      <c r="M635" s="3192"/>
      <c r="N635" s="3192"/>
      <c r="O635" s="3195"/>
      <c r="P635" s="3195"/>
      <c r="Q635" s="3195"/>
      <c r="R635" s="3222"/>
    </row>
    <row r="636" spans="1:18" ht="15.75" thickBot="1">
      <c r="A636" s="3203"/>
      <c r="B636" s="3208" t="s">
        <v>3005</v>
      </c>
      <c r="C636" s="3205"/>
      <c r="D636" s="3208" t="s">
        <v>3006</v>
      </c>
      <c r="E636" s="3205"/>
      <c r="F636" s="3202" t="s">
        <v>3007</v>
      </c>
      <c r="G636" s="3205" t="s">
        <v>3008</v>
      </c>
      <c r="H636" s="3205" t="s">
        <v>2334</v>
      </c>
      <c r="I636" s="3192"/>
      <c r="J636" s="3236" t="s">
        <v>2335</v>
      </c>
      <c r="K636" s="3236" t="s">
        <v>2336</v>
      </c>
      <c r="L636" s="3236" t="s">
        <v>2337</v>
      </c>
      <c r="M636" s="3208" t="s">
        <v>2338</v>
      </c>
      <c r="N636" s="3208"/>
      <c r="O636" s="3205"/>
      <c r="P636" s="3202" t="s">
        <v>2339</v>
      </c>
      <c r="Q636" s="3202" t="s">
        <v>2340</v>
      </c>
      <c r="R636" s="3202"/>
    </row>
    <row r="637" spans="1:18">
      <c r="A637" s="3235">
        <v>1</v>
      </c>
      <c r="B637" s="3192" t="s">
        <v>5943</v>
      </c>
      <c r="C637" s="3222"/>
      <c r="D637" s="3192" t="s">
        <v>5615</v>
      </c>
      <c r="E637" s="3199"/>
      <c r="F637" s="3296">
        <v>115</v>
      </c>
      <c r="G637" s="3297">
        <v>4.16</v>
      </c>
      <c r="H637" s="3289"/>
      <c r="I637" s="3192"/>
      <c r="J637" s="3323">
        <v>7</v>
      </c>
      <c r="K637" s="3245">
        <v>1</v>
      </c>
      <c r="L637" s="3245"/>
      <c r="M637" s="3192"/>
      <c r="N637" s="3192"/>
      <c r="O637" s="3199"/>
      <c r="P637" s="3238"/>
      <c r="Q637" s="3268"/>
      <c r="R637" s="3235">
        <v>1</v>
      </c>
    </row>
    <row r="638" spans="1:18">
      <c r="A638" s="3235">
        <v>2</v>
      </c>
      <c r="B638" s="3192" t="s">
        <v>5943</v>
      </c>
      <c r="C638" s="3222"/>
      <c r="D638" s="3192" t="s">
        <v>5615</v>
      </c>
      <c r="E638" s="3195"/>
      <c r="F638" s="3296">
        <v>115</v>
      </c>
      <c r="G638" s="3297">
        <v>13.8</v>
      </c>
      <c r="H638" s="3289"/>
      <c r="I638" s="3192"/>
      <c r="J638" s="3323">
        <v>12</v>
      </c>
      <c r="K638" s="3245">
        <v>1</v>
      </c>
      <c r="L638" s="3245"/>
      <c r="M638" s="3192"/>
      <c r="N638" s="3192"/>
      <c r="O638" s="3195"/>
      <c r="P638" s="3238"/>
      <c r="Q638" s="3268"/>
      <c r="R638" s="3235">
        <v>2</v>
      </c>
    </row>
    <row r="639" spans="1:18">
      <c r="A639" s="3235">
        <v>3</v>
      </c>
      <c r="B639" s="3192" t="s">
        <v>5943</v>
      </c>
      <c r="C639" s="3222"/>
      <c r="D639" s="3192" t="s">
        <v>5615</v>
      </c>
      <c r="E639" s="3195"/>
      <c r="F639" s="3296">
        <v>115</v>
      </c>
      <c r="G639" s="3297">
        <v>34.5</v>
      </c>
      <c r="H639" s="3289"/>
      <c r="I639" s="3192"/>
      <c r="J639" s="3323">
        <v>20</v>
      </c>
      <c r="K639" s="3245">
        <v>1</v>
      </c>
      <c r="L639" s="3245"/>
      <c r="M639" s="3192"/>
      <c r="N639" s="3192"/>
      <c r="O639" s="3195"/>
      <c r="P639" s="3238"/>
      <c r="Q639" s="3268"/>
      <c r="R639" s="3235">
        <v>3</v>
      </c>
    </row>
    <row r="640" spans="1:18">
      <c r="A640" s="3235">
        <v>4</v>
      </c>
      <c r="B640" s="3192" t="s">
        <v>5944</v>
      </c>
      <c r="C640" s="3222"/>
      <c r="D640" s="3192" t="s">
        <v>5617</v>
      </c>
      <c r="E640" s="3195"/>
      <c r="F640" s="3296">
        <v>46</v>
      </c>
      <c r="G640" s="3297">
        <v>2.4</v>
      </c>
      <c r="H640" s="3289"/>
      <c r="I640" s="3192"/>
      <c r="J640" s="3323"/>
      <c r="K640" s="3245">
        <v>1</v>
      </c>
      <c r="L640" s="3245"/>
      <c r="M640" s="3192"/>
      <c r="N640" s="3192"/>
      <c r="O640" s="3195"/>
      <c r="P640" s="3238"/>
      <c r="Q640" s="3268"/>
      <c r="R640" s="3235">
        <v>4</v>
      </c>
    </row>
    <row r="641" spans="1:18">
      <c r="A641" s="3235">
        <v>5</v>
      </c>
      <c r="B641" s="3192" t="s">
        <v>5945</v>
      </c>
      <c r="C641" s="3222"/>
      <c r="D641" s="3192" t="s">
        <v>5617</v>
      </c>
      <c r="E641" s="3195"/>
      <c r="F641" s="3296">
        <v>34.5</v>
      </c>
      <c r="G641" s="3297">
        <v>4.8</v>
      </c>
      <c r="H641" s="3289"/>
      <c r="I641" s="3192"/>
      <c r="J641" s="3323">
        <v>2</v>
      </c>
      <c r="K641" s="3245">
        <v>1</v>
      </c>
      <c r="L641" s="3245"/>
      <c r="M641" s="3192"/>
      <c r="N641" s="3192"/>
      <c r="O641" s="3195"/>
      <c r="P641" s="3238"/>
      <c r="Q641" s="3268"/>
      <c r="R641" s="3235">
        <v>5</v>
      </c>
    </row>
    <row r="642" spans="1:18">
      <c r="A642" s="3247">
        <v>6</v>
      </c>
      <c r="B642" s="3192" t="s">
        <v>5946</v>
      </c>
      <c r="C642" s="3222"/>
      <c r="D642" s="3192" t="s">
        <v>5617</v>
      </c>
      <c r="E642" s="3222"/>
      <c r="F642" s="3298">
        <v>69</v>
      </c>
      <c r="G642" s="3299">
        <v>13.8</v>
      </c>
      <c r="H642" s="3289"/>
      <c r="I642" s="3192"/>
      <c r="J642" s="3324">
        <v>7</v>
      </c>
      <c r="K642" s="3245">
        <v>1</v>
      </c>
      <c r="L642" s="3245"/>
      <c r="M642" s="3192"/>
      <c r="N642" s="3192"/>
      <c r="O642" s="3222"/>
      <c r="P642" s="3238"/>
      <c r="Q642" s="3268"/>
      <c r="R642" s="3247">
        <v>6</v>
      </c>
    </row>
    <row r="643" spans="1:18">
      <c r="A643" s="3247">
        <v>7</v>
      </c>
      <c r="B643" s="3192" t="s">
        <v>5947</v>
      </c>
      <c r="C643" s="3222"/>
      <c r="D643" s="3192" t="s">
        <v>5617</v>
      </c>
      <c r="E643" s="3222"/>
      <c r="F643" s="3298">
        <v>34.5</v>
      </c>
      <c r="G643" s="3299">
        <v>4.8</v>
      </c>
      <c r="H643" s="3289"/>
      <c r="I643" s="3192"/>
      <c r="J643" s="3324">
        <v>4</v>
      </c>
      <c r="K643" s="3245">
        <v>1</v>
      </c>
      <c r="L643" s="3245"/>
      <c r="M643" s="3192"/>
      <c r="N643" s="3192"/>
      <c r="O643" s="3222"/>
      <c r="P643" s="3238"/>
      <c r="Q643" s="3268"/>
      <c r="R643" s="3247">
        <v>7</v>
      </c>
    </row>
    <row r="644" spans="1:18">
      <c r="A644" s="3247">
        <v>8</v>
      </c>
      <c r="B644" s="3192" t="s">
        <v>5948</v>
      </c>
      <c r="C644" s="3222"/>
      <c r="D644" s="3192" t="s">
        <v>5617</v>
      </c>
      <c r="E644" s="3222"/>
      <c r="F644" s="3298">
        <v>46</v>
      </c>
      <c r="G644" s="3299">
        <v>4.16</v>
      </c>
      <c r="H644" s="3289"/>
      <c r="I644" s="3192"/>
      <c r="J644" s="3324">
        <v>4</v>
      </c>
      <c r="K644" s="3245">
        <v>1</v>
      </c>
      <c r="L644" s="3245"/>
      <c r="M644" s="3192"/>
      <c r="N644" s="3192"/>
      <c r="O644" s="3222"/>
      <c r="P644" s="3238"/>
      <c r="Q644" s="3268"/>
      <c r="R644" s="3247">
        <v>8</v>
      </c>
    </row>
    <row r="645" spans="1:18">
      <c r="A645" s="3247">
        <v>9</v>
      </c>
      <c r="B645" s="3192" t="s">
        <v>5949</v>
      </c>
      <c r="C645" s="3222"/>
      <c r="D645" s="3192" t="s">
        <v>5617</v>
      </c>
      <c r="E645" s="3222"/>
      <c r="F645" s="3298">
        <v>34.5</v>
      </c>
      <c r="G645" s="3299">
        <v>4.16</v>
      </c>
      <c r="H645" s="3289"/>
      <c r="I645" s="3192"/>
      <c r="J645" s="3324">
        <v>5</v>
      </c>
      <c r="K645" s="3245">
        <v>1</v>
      </c>
      <c r="L645" s="3245"/>
      <c r="M645" s="3192"/>
      <c r="N645" s="3192"/>
      <c r="O645" s="3222"/>
      <c r="P645" s="3238"/>
      <c r="Q645" s="3268"/>
      <c r="R645" s="3247">
        <v>9</v>
      </c>
    </row>
    <row r="646" spans="1:18">
      <c r="A646" s="3247">
        <v>10</v>
      </c>
      <c r="B646" s="3192" t="s">
        <v>5952</v>
      </c>
      <c r="C646" s="3222"/>
      <c r="D646" s="3192" t="s">
        <v>5617</v>
      </c>
      <c r="E646" s="3222"/>
      <c r="F646" s="3298">
        <v>34.5</v>
      </c>
      <c r="G646" s="3299">
        <v>2.4</v>
      </c>
      <c r="H646" s="3289"/>
      <c r="I646" s="3192"/>
      <c r="J646" s="3324"/>
      <c r="K646" s="3245">
        <v>1</v>
      </c>
      <c r="L646" s="3245"/>
      <c r="M646" s="3192"/>
      <c r="N646" s="3192"/>
      <c r="O646" s="3222"/>
      <c r="P646" s="3238"/>
      <c r="Q646" s="3268"/>
      <c r="R646" s="3247">
        <v>10</v>
      </c>
    </row>
    <row r="647" spans="1:18">
      <c r="A647" s="3247">
        <v>11</v>
      </c>
      <c r="B647" s="3192" t="s">
        <v>5952</v>
      </c>
      <c r="C647" s="3222"/>
      <c r="D647" s="3192" t="s">
        <v>5617</v>
      </c>
      <c r="E647" s="3222"/>
      <c r="F647" s="3298">
        <v>34.5</v>
      </c>
      <c r="G647" s="3299">
        <v>2.4</v>
      </c>
      <c r="H647" s="3289"/>
      <c r="I647" s="3192"/>
      <c r="J647" s="3324"/>
      <c r="K647" s="3245">
        <v>1</v>
      </c>
      <c r="L647" s="3245"/>
      <c r="M647" s="3192"/>
      <c r="N647" s="3192"/>
      <c r="O647" s="3222"/>
      <c r="P647" s="3238"/>
      <c r="Q647" s="3268"/>
      <c r="R647" s="3247">
        <v>11</v>
      </c>
    </row>
    <row r="648" spans="1:18">
      <c r="A648" s="3247">
        <v>12</v>
      </c>
      <c r="B648" s="3192" t="s">
        <v>5952</v>
      </c>
      <c r="C648" s="3222"/>
      <c r="D648" s="3192" t="s">
        <v>5617</v>
      </c>
      <c r="E648" s="3222"/>
      <c r="F648" s="3298">
        <v>34.5</v>
      </c>
      <c r="G648" s="3299">
        <v>2.4</v>
      </c>
      <c r="H648" s="3289"/>
      <c r="I648" s="3192"/>
      <c r="J648" s="3324"/>
      <c r="K648" s="3245">
        <v>1</v>
      </c>
      <c r="L648" s="3245"/>
      <c r="M648" s="3192"/>
      <c r="N648" s="3192"/>
      <c r="O648" s="3222"/>
      <c r="P648" s="3238"/>
      <c r="Q648" s="3268"/>
      <c r="R648" s="3247">
        <v>12</v>
      </c>
    </row>
    <row r="649" spans="1:18">
      <c r="A649" s="3247">
        <v>13</v>
      </c>
      <c r="B649" s="3192" t="s">
        <v>5953</v>
      </c>
      <c r="C649" s="3222"/>
      <c r="D649" s="3192" t="s">
        <v>5617</v>
      </c>
      <c r="E649" s="3222"/>
      <c r="F649" s="3298">
        <v>46</v>
      </c>
      <c r="G649" s="3299">
        <v>2.4</v>
      </c>
      <c r="H649" s="3289"/>
      <c r="I649" s="3192"/>
      <c r="J649" s="3324">
        <v>1</v>
      </c>
      <c r="K649" s="3245">
        <v>1</v>
      </c>
      <c r="L649" s="3245"/>
      <c r="M649" s="3192"/>
      <c r="N649" s="3192"/>
      <c r="O649" s="3222"/>
      <c r="P649" s="3238"/>
      <c r="Q649" s="3268"/>
      <c r="R649" s="3247">
        <v>13</v>
      </c>
    </row>
    <row r="650" spans="1:18">
      <c r="A650" s="3247">
        <v>14</v>
      </c>
      <c r="B650" s="3192" t="s">
        <v>5953</v>
      </c>
      <c r="C650" s="3222"/>
      <c r="D650" s="3192" t="s">
        <v>5617</v>
      </c>
      <c r="E650" s="3222"/>
      <c r="F650" s="3298">
        <v>46</v>
      </c>
      <c r="G650" s="3299">
        <v>2.4</v>
      </c>
      <c r="H650" s="3289"/>
      <c r="I650" s="3192"/>
      <c r="J650" s="3324">
        <v>1</v>
      </c>
      <c r="K650" s="3245">
        <v>1</v>
      </c>
      <c r="L650" s="3245"/>
      <c r="M650" s="3192"/>
      <c r="N650" s="3192"/>
      <c r="O650" s="3222"/>
      <c r="P650" s="3238"/>
      <c r="Q650" s="3268"/>
      <c r="R650" s="3247">
        <v>14</v>
      </c>
    </row>
    <row r="651" spans="1:18">
      <c r="A651" s="3247">
        <v>15</v>
      </c>
      <c r="B651" s="3192" t="s">
        <v>5953</v>
      </c>
      <c r="C651" s="3222"/>
      <c r="D651" s="3192" t="s">
        <v>5617</v>
      </c>
      <c r="E651" s="3222"/>
      <c r="F651" s="3298">
        <v>46</v>
      </c>
      <c r="G651" s="3299">
        <v>2.4</v>
      </c>
      <c r="H651" s="3289"/>
      <c r="I651" s="3192"/>
      <c r="J651" s="3324">
        <v>1</v>
      </c>
      <c r="K651" s="3245">
        <v>1</v>
      </c>
      <c r="L651" s="3245"/>
      <c r="M651" s="3192"/>
      <c r="N651" s="3192"/>
      <c r="O651" s="3222"/>
      <c r="P651" s="3238"/>
      <c r="Q651" s="3268"/>
      <c r="R651" s="3247">
        <v>15</v>
      </c>
    </row>
    <row r="652" spans="1:18">
      <c r="A652" s="3247">
        <v>16</v>
      </c>
      <c r="B652" s="3192" t="s">
        <v>5953</v>
      </c>
      <c r="C652" s="3222"/>
      <c r="D652" s="3192" t="s">
        <v>5617</v>
      </c>
      <c r="E652" s="3222"/>
      <c r="F652" s="3298">
        <v>46</v>
      </c>
      <c r="G652" s="3299">
        <v>2.4</v>
      </c>
      <c r="H652" s="3289"/>
      <c r="I652" s="3192"/>
      <c r="J652" s="3324">
        <v>1</v>
      </c>
      <c r="K652" s="3245">
        <v>1</v>
      </c>
      <c r="L652" s="3245"/>
      <c r="M652" s="3192"/>
      <c r="N652" s="3192"/>
      <c r="O652" s="3222"/>
      <c r="P652" s="3238"/>
      <c r="Q652" s="3268"/>
      <c r="R652" s="3247">
        <v>16</v>
      </c>
    </row>
    <row r="653" spans="1:18">
      <c r="A653" s="3235">
        <v>17</v>
      </c>
      <c r="B653" s="3192" t="s">
        <v>5954</v>
      </c>
      <c r="C653" s="3222"/>
      <c r="D653" s="3192" t="s">
        <v>5615</v>
      </c>
      <c r="E653" s="3222"/>
      <c r="F653" s="3298">
        <v>23</v>
      </c>
      <c r="G653" s="3299">
        <v>4.8</v>
      </c>
      <c r="H653" s="3289"/>
      <c r="I653" s="3192"/>
      <c r="J653" s="3323">
        <v>5</v>
      </c>
      <c r="K653" s="3245">
        <v>1</v>
      </c>
      <c r="L653" s="3245"/>
      <c r="M653" s="3192"/>
      <c r="N653" s="3192"/>
      <c r="O653" s="3222"/>
      <c r="P653" s="3238"/>
      <c r="Q653" s="3268"/>
      <c r="R653" s="3235">
        <v>17</v>
      </c>
    </row>
    <row r="654" spans="1:18">
      <c r="A654" s="3235">
        <v>18</v>
      </c>
      <c r="B654" s="3192" t="s">
        <v>5954</v>
      </c>
      <c r="C654" s="3222"/>
      <c r="D654" s="3192" t="s">
        <v>5615</v>
      </c>
      <c r="E654" s="3222"/>
      <c r="F654" s="3298">
        <v>23</v>
      </c>
      <c r="G654" s="3299">
        <v>4.8</v>
      </c>
      <c r="H654" s="3289"/>
      <c r="I654" s="3192"/>
      <c r="J654" s="3323">
        <v>5</v>
      </c>
      <c r="K654" s="3245">
        <v>1</v>
      </c>
      <c r="L654" s="3245"/>
      <c r="M654" s="3192"/>
      <c r="N654" s="3192"/>
      <c r="O654" s="3222"/>
      <c r="P654" s="3238"/>
      <c r="Q654" s="3268"/>
      <c r="R654" s="3235">
        <v>18</v>
      </c>
    </row>
    <row r="655" spans="1:18">
      <c r="A655" s="3235">
        <v>19</v>
      </c>
      <c r="B655" s="3192" t="s">
        <v>5954</v>
      </c>
      <c r="C655" s="3222"/>
      <c r="D655" s="3192" t="s">
        <v>5615</v>
      </c>
      <c r="E655" s="3222"/>
      <c r="F655" s="3298">
        <v>23</v>
      </c>
      <c r="G655" s="3299">
        <v>4.8</v>
      </c>
      <c r="H655" s="3289"/>
      <c r="I655" s="3192"/>
      <c r="J655" s="3323">
        <v>5</v>
      </c>
      <c r="K655" s="3245">
        <v>1</v>
      </c>
      <c r="L655" s="3245"/>
      <c r="M655" s="3192"/>
      <c r="N655" s="3192"/>
      <c r="O655" s="3222"/>
      <c r="P655" s="3238"/>
      <c r="Q655" s="3268"/>
      <c r="R655" s="3235">
        <v>19</v>
      </c>
    </row>
    <row r="656" spans="1:18">
      <c r="A656" s="3235">
        <v>20</v>
      </c>
      <c r="B656" s="3192" t="s">
        <v>5955</v>
      </c>
      <c r="C656" s="3222"/>
      <c r="D656" s="3192" t="s">
        <v>5617</v>
      </c>
      <c r="E656" s="3222"/>
      <c r="F656" s="3298">
        <v>34.5</v>
      </c>
      <c r="G656" s="3299">
        <v>4.8</v>
      </c>
      <c r="H656" s="3289"/>
      <c r="I656" s="3192"/>
      <c r="J656" s="3323">
        <v>3</v>
      </c>
      <c r="K656" s="3245">
        <v>1</v>
      </c>
      <c r="L656" s="3245"/>
      <c r="M656" s="3192"/>
      <c r="N656" s="3192"/>
      <c r="O656" s="3222"/>
      <c r="P656" s="3238"/>
      <c r="Q656" s="3268"/>
      <c r="R656" s="3235">
        <v>20</v>
      </c>
    </row>
    <row r="657" spans="1:18">
      <c r="A657" s="3235">
        <v>21</v>
      </c>
      <c r="B657" s="3192" t="s">
        <v>5955</v>
      </c>
      <c r="C657" s="3222"/>
      <c r="D657" s="3192" t="s">
        <v>5617</v>
      </c>
      <c r="E657" s="3222"/>
      <c r="F657" s="3298">
        <v>34.5</v>
      </c>
      <c r="G657" s="3299">
        <v>4.8</v>
      </c>
      <c r="H657" s="3289"/>
      <c r="I657" s="3192"/>
      <c r="J657" s="3323">
        <v>3</v>
      </c>
      <c r="K657" s="3245">
        <v>1</v>
      </c>
      <c r="L657" s="3245"/>
      <c r="M657" s="3192"/>
      <c r="N657" s="3192"/>
      <c r="O657" s="3222"/>
      <c r="P657" s="3238"/>
      <c r="Q657" s="3268"/>
      <c r="R657" s="3235">
        <v>21</v>
      </c>
    </row>
    <row r="658" spans="1:18">
      <c r="A658" s="3235">
        <v>22</v>
      </c>
      <c r="B658" s="3192" t="s">
        <v>5955</v>
      </c>
      <c r="C658" s="3222"/>
      <c r="D658" s="3192" t="s">
        <v>5617</v>
      </c>
      <c r="E658" s="3222"/>
      <c r="F658" s="3298">
        <v>34.5</v>
      </c>
      <c r="G658" s="3299">
        <v>4.8</v>
      </c>
      <c r="H658" s="3289"/>
      <c r="I658" s="3192"/>
      <c r="J658" s="3323">
        <v>3</v>
      </c>
      <c r="K658" s="3245">
        <v>1</v>
      </c>
      <c r="L658" s="3245"/>
      <c r="M658" s="3192"/>
      <c r="N658" s="3192"/>
      <c r="O658" s="3222"/>
      <c r="P658" s="3238"/>
      <c r="Q658" s="3268"/>
      <c r="R658" s="3235">
        <v>22</v>
      </c>
    </row>
    <row r="659" spans="1:18">
      <c r="A659" s="3235">
        <v>23</v>
      </c>
      <c r="B659" s="3192" t="s">
        <v>5956</v>
      </c>
      <c r="C659" s="3222"/>
      <c r="D659" s="3192" t="s">
        <v>5617</v>
      </c>
      <c r="E659" s="3222"/>
      <c r="F659" s="3298">
        <v>113</v>
      </c>
      <c r="G659" s="3299">
        <v>13.8</v>
      </c>
      <c r="H659" s="3289"/>
      <c r="I659" s="3192"/>
      <c r="J659" s="3323">
        <v>12</v>
      </c>
      <c r="K659" s="3245">
        <v>1</v>
      </c>
      <c r="L659" s="3245"/>
      <c r="M659" s="3192"/>
      <c r="N659" s="3192"/>
      <c r="O659" s="3222"/>
      <c r="P659" s="3238"/>
      <c r="Q659" s="3268"/>
      <c r="R659" s="3235">
        <v>23</v>
      </c>
    </row>
    <row r="660" spans="1:18">
      <c r="A660" s="3235">
        <v>24</v>
      </c>
      <c r="B660" s="3192" t="s">
        <v>5957</v>
      </c>
      <c r="C660" s="3222"/>
      <c r="D660" s="3192" t="s">
        <v>5615</v>
      </c>
      <c r="E660" s="3222"/>
      <c r="F660" s="3298">
        <v>34.5</v>
      </c>
      <c r="G660" s="3299">
        <v>23</v>
      </c>
      <c r="H660" s="3289"/>
      <c r="I660" s="3192"/>
      <c r="J660" s="3323">
        <v>7</v>
      </c>
      <c r="K660" s="3245">
        <v>1</v>
      </c>
      <c r="L660" s="3245"/>
      <c r="M660" s="3192"/>
      <c r="N660" s="3192"/>
      <c r="O660" s="3222"/>
      <c r="P660" s="3238"/>
      <c r="Q660" s="3268"/>
      <c r="R660" s="3235">
        <v>24</v>
      </c>
    </row>
    <row r="661" spans="1:18">
      <c r="A661" s="3235">
        <v>25</v>
      </c>
      <c r="B661" s="3192" t="s">
        <v>5958</v>
      </c>
      <c r="C661" s="3222"/>
      <c r="D661" s="3192" t="s">
        <v>5617</v>
      </c>
      <c r="E661" s="3222"/>
      <c r="F661" s="3298">
        <v>34.5</v>
      </c>
      <c r="G661" s="3299">
        <v>4.8</v>
      </c>
      <c r="H661" s="3289"/>
      <c r="I661" s="3192"/>
      <c r="J661" s="3323">
        <v>3</v>
      </c>
      <c r="K661" s="3245">
        <v>1</v>
      </c>
      <c r="L661" s="3245"/>
      <c r="M661" s="3192"/>
      <c r="N661" s="3192"/>
      <c r="O661" s="3222"/>
      <c r="P661" s="3238"/>
      <c r="Q661" s="3268"/>
      <c r="R661" s="3235">
        <v>25</v>
      </c>
    </row>
    <row r="662" spans="1:18">
      <c r="A662" s="3235">
        <v>26</v>
      </c>
      <c r="B662" s="3192" t="s">
        <v>5959</v>
      </c>
      <c r="C662" s="3222"/>
      <c r="D662" s="3192" t="s">
        <v>5615</v>
      </c>
      <c r="E662" s="3222"/>
      <c r="F662" s="3298">
        <v>115</v>
      </c>
      <c r="G662" s="3299">
        <v>34.5</v>
      </c>
      <c r="H662" s="3289"/>
      <c r="I662" s="3192"/>
      <c r="J662" s="3323">
        <v>30</v>
      </c>
      <c r="K662" s="3245">
        <v>1</v>
      </c>
      <c r="L662" s="3245"/>
      <c r="M662" s="3192"/>
      <c r="N662" s="3192"/>
      <c r="O662" s="3222"/>
      <c r="P662" s="3238"/>
      <c r="Q662" s="3268"/>
      <c r="R662" s="3235">
        <v>26</v>
      </c>
    </row>
    <row r="663" spans="1:18">
      <c r="A663" s="3235">
        <v>27</v>
      </c>
      <c r="B663" s="3192" t="s">
        <v>5959</v>
      </c>
      <c r="C663" s="3222"/>
      <c r="D663" s="3192" t="s">
        <v>5615</v>
      </c>
      <c r="E663" s="3222"/>
      <c r="F663" s="3298">
        <v>115</v>
      </c>
      <c r="G663" s="3299">
        <v>34.5</v>
      </c>
      <c r="H663" s="3289"/>
      <c r="I663" s="3192"/>
      <c r="J663" s="3323">
        <v>6</v>
      </c>
      <c r="K663" s="3245">
        <v>1</v>
      </c>
      <c r="L663" s="3245"/>
      <c r="M663" s="3192"/>
      <c r="N663" s="3192"/>
      <c r="O663" s="3222"/>
      <c r="P663" s="3238"/>
      <c r="Q663" s="3268"/>
      <c r="R663" s="3235">
        <v>27</v>
      </c>
    </row>
    <row r="664" spans="1:18">
      <c r="A664" s="3235">
        <v>28</v>
      </c>
      <c r="B664" s="3192" t="s">
        <v>5959</v>
      </c>
      <c r="C664" s="3222"/>
      <c r="D664" s="3192" t="s">
        <v>5615</v>
      </c>
      <c r="E664" s="3222"/>
      <c r="F664" s="3298">
        <v>115</v>
      </c>
      <c r="G664" s="3299">
        <v>34.5</v>
      </c>
      <c r="H664" s="3289"/>
      <c r="I664" s="3192"/>
      <c r="J664" s="3323">
        <v>6</v>
      </c>
      <c r="K664" s="3245">
        <v>1</v>
      </c>
      <c r="L664" s="3245"/>
      <c r="M664" s="3192"/>
      <c r="N664" s="3192"/>
      <c r="O664" s="3222"/>
      <c r="P664" s="3238"/>
      <c r="Q664" s="3268"/>
      <c r="R664" s="3235">
        <v>28</v>
      </c>
    </row>
    <row r="665" spans="1:18">
      <c r="A665" s="3235">
        <v>29</v>
      </c>
      <c r="B665" s="3192" t="s">
        <v>5959</v>
      </c>
      <c r="C665" s="3222"/>
      <c r="D665" s="3192" t="s">
        <v>5615</v>
      </c>
      <c r="E665" s="3222"/>
      <c r="F665" s="3298">
        <v>115</v>
      </c>
      <c r="G665" s="3299">
        <v>34.5</v>
      </c>
      <c r="H665" s="3289"/>
      <c r="I665" s="3192"/>
      <c r="J665" s="3323">
        <v>6</v>
      </c>
      <c r="K665" s="3245">
        <v>1</v>
      </c>
      <c r="L665" s="3245"/>
      <c r="M665" s="3192"/>
      <c r="N665" s="3192"/>
      <c r="O665" s="3222"/>
      <c r="P665" s="3238"/>
      <c r="Q665" s="3268"/>
      <c r="R665" s="3235">
        <v>29</v>
      </c>
    </row>
    <row r="666" spans="1:18">
      <c r="A666" s="3235">
        <v>30</v>
      </c>
      <c r="B666" s="3192" t="s">
        <v>5960</v>
      </c>
      <c r="C666" s="3222"/>
      <c r="D666" s="3192" t="s">
        <v>5617</v>
      </c>
      <c r="E666" s="3222"/>
      <c r="F666" s="3298">
        <v>34.5</v>
      </c>
      <c r="G666" s="3299">
        <v>4.8</v>
      </c>
      <c r="H666" s="3289"/>
      <c r="I666" s="3192"/>
      <c r="J666" s="3323">
        <v>3</v>
      </c>
      <c r="K666" s="3245">
        <v>1</v>
      </c>
      <c r="L666" s="3245"/>
      <c r="M666" s="3192"/>
      <c r="N666" s="3192"/>
      <c r="O666" s="3222"/>
      <c r="P666" s="3238"/>
      <c r="Q666" s="3268"/>
      <c r="R666" s="3235">
        <v>30</v>
      </c>
    </row>
    <row r="667" spans="1:18">
      <c r="A667" s="3235">
        <v>31</v>
      </c>
      <c r="B667" s="3192" t="s">
        <v>5961</v>
      </c>
      <c r="C667" s="3222"/>
      <c r="D667" s="3192" t="s">
        <v>5617</v>
      </c>
      <c r="E667" s="3222"/>
      <c r="F667" s="3298">
        <v>34.5</v>
      </c>
      <c r="G667" s="3299">
        <v>2.4</v>
      </c>
      <c r="H667" s="3289"/>
      <c r="I667" s="3192"/>
      <c r="J667" s="3323">
        <v>3</v>
      </c>
      <c r="K667" s="3245">
        <v>3</v>
      </c>
      <c r="L667" s="3245"/>
      <c r="M667" s="3192"/>
      <c r="N667" s="3192"/>
      <c r="O667" s="3222"/>
      <c r="P667" s="3238"/>
      <c r="Q667" s="3268"/>
      <c r="R667" s="3235">
        <v>31</v>
      </c>
    </row>
    <row r="668" spans="1:18">
      <c r="A668" s="3235">
        <v>32</v>
      </c>
      <c r="B668" s="3192" t="s">
        <v>5962</v>
      </c>
      <c r="C668" s="3222"/>
      <c r="D668" s="3192" t="s">
        <v>5617</v>
      </c>
      <c r="E668" s="3222"/>
      <c r="F668" s="3298">
        <v>23</v>
      </c>
      <c r="G668" s="3299">
        <v>5.04</v>
      </c>
      <c r="H668" s="3289"/>
      <c r="I668" s="3192"/>
      <c r="J668" s="3323">
        <v>2</v>
      </c>
      <c r="K668" s="3245">
        <v>1</v>
      </c>
      <c r="L668" s="3245"/>
      <c r="M668" s="3192"/>
      <c r="N668" s="3192"/>
      <c r="O668" s="3222"/>
      <c r="P668" s="3238"/>
      <c r="Q668" s="3268"/>
      <c r="R668" s="3235">
        <v>32</v>
      </c>
    </row>
    <row r="669" spans="1:18">
      <c r="A669" s="3235">
        <v>33</v>
      </c>
      <c r="B669" s="3192" t="s">
        <v>5963</v>
      </c>
      <c r="C669" s="3222"/>
      <c r="D669" s="3192" t="s">
        <v>5615</v>
      </c>
      <c r="E669" s="3222"/>
      <c r="F669" s="3298">
        <v>115</v>
      </c>
      <c r="G669" s="3299">
        <v>34.5</v>
      </c>
      <c r="H669" s="3289">
        <v>11.5</v>
      </c>
      <c r="I669" s="3192"/>
      <c r="J669" s="3323">
        <v>7</v>
      </c>
      <c r="K669" s="3245">
        <v>1</v>
      </c>
      <c r="L669" s="3245"/>
      <c r="M669" s="3192"/>
      <c r="N669" s="3192"/>
      <c r="O669" s="3222"/>
      <c r="P669" s="3238"/>
      <c r="Q669" s="3268"/>
      <c r="R669" s="3235">
        <v>33</v>
      </c>
    </row>
    <row r="670" spans="1:18">
      <c r="A670" s="3235">
        <v>34</v>
      </c>
      <c r="B670" s="3192" t="s">
        <v>5964</v>
      </c>
      <c r="C670" s="3222"/>
      <c r="D670" s="3192" t="s">
        <v>5615</v>
      </c>
      <c r="E670" s="3222"/>
      <c r="F670" s="3298">
        <v>115</v>
      </c>
      <c r="G670" s="3299">
        <v>34.5</v>
      </c>
      <c r="H670" s="3289"/>
      <c r="I670" s="3192"/>
      <c r="J670" s="3323">
        <v>7</v>
      </c>
      <c r="K670" s="3245">
        <v>1</v>
      </c>
      <c r="L670" s="3245"/>
      <c r="M670" s="3192"/>
      <c r="N670" s="3192"/>
      <c r="O670" s="3222"/>
      <c r="P670" s="3238"/>
      <c r="Q670" s="3268"/>
      <c r="R670" s="3235">
        <v>34</v>
      </c>
    </row>
    <row r="671" spans="1:18">
      <c r="A671" s="3235">
        <v>35</v>
      </c>
      <c r="B671" s="3192" t="s">
        <v>5965</v>
      </c>
      <c r="C671" s="3222"/>
      <c r="D671" s="3192" t="s">
        <v>5617</v>
      </c>
      <c r="E671" s="3222"/>
      <c r="F671" s="3298">
        <v>115</v>
      </c>
      <c r="G671" s="3299">
        <v>13.8</v>
      </c>
      <c r="H671" s="3289"/>
      <c r="I671" s="3192"/>
      <c r="J671" s="3323">
        <v>15</v>
      </c>
      <c r="K671" s="3245">
        <v>1</v>
      </c>
      <c r="L671" s="3245"/>
      <c r="M671" s="3192"/>
      <c r="N671" s="3192"/>
      <c r="O671" s="3222"/>
      <c r="P671" s="3238"/>
      <c r="Q671" s="3268"/>
      <c r="R671" s="3235">
        <v>35</v>
      </c>
    </row>
    <row r="672" spans="1:18">
      <c r="A672" s="3235">
        <v>36</v>
      </c>
      <c r="B672" s="3192" t="s">
        <v>5966</v>
      </c>
      <c r="C672" s="3222"/>
      <c r="D672" s="3192" t="s">
        <v>5617</v>
      </c>
      <c r="E672" s="3222"/>
      <c r="F672" s="3298">
        <v>34.5</v>
      </c>
      <c r="G672" s="3299">
        <v>19.8</v>
      </c>
      <c r="H672" s="3289"/>
      <c r="I672" s="3192"/>
      <c r="J672" s="3323">
        <v>5</v>
      </c>
      <c r="K672" s="3245">
        <v>1</v>
      </c>
      <c r="L672" s="3245"/>
      <c r="M672" s="3192"/>
      <c r="N672" s="3192"/>
      <c r="O672" s="3222"/>
      <c r="P672" s="3238"/>
      <c r="Q672" s="3268"/>
      <c r="R672" s="3235">
        <v>36</v>
      </c>
    </row>
    <row r="673" spans="1:18">
      <c r="A673" s="3235">
        <v>37</v>
      </c>
      <c r="B673" s="3192" t="s">
        <v>5967</v>
      </c>
      <c r="C673" s="3222"/>
      <c r="D673" s="3192" t="s">
        <v>5617</v>
      </c>
      <c r="E673" s="3222"/>
      <c r="F673" s="3298">
        <v>115</v>
      </c>
      <c r="G673" s="3299">
        <v>2.4</v>
      </c>
      <c r="H673" s="3289"/>
      <c r="I673" s="3192"/>
      <c r="J673" s="3323">
        <v>10</v>
      </c>
      <c r="K673" s="3245">
        <v>1</v>
      </c>
      <c r="L673" s="3245"/>
      <c r="M673" s="3192"/>
      <c r="N673" s="3192"/>
      <c r="O673" s="3222"/>
      <c r="P673" s="3238"/>
      <c r="Q673" s="3268"/>
      <c r="R673" s="3235">
        <v>37</v>
      </c>
    </row>
    <row r="674" spans="1:18">
      <c r="A674" s="3235">
        <v>38</v>
      </c>
      <c r="B674" s="3192" t="s">
        <v>5967</v>
      </c>
      <c r="C674" s="3222"/>
      <c r="D674" s="3192" t="s">
        <v>5968</v>
      </c>
      <c r="E674" s="3222"/>
      <c r="F674" s="3298">
        <v>115</v>
      </c>
      <c r="G674" s="3299">
        <v>2.4</v>
      </c>
      <c r="H674" s="3289"/>
      <c r="I674" s="3192"/>
      <c r="J674" s="3323">
        <v>10</v>
      </c>
      <c r="K674" s="3245">
        <v>1</v>
      </c>
      <c r="L674" s="3245"/>
      <c r="M674" s="3192"/>
      <c r="N674" s="3192"/>
      <c r="O674" s="3222"/>
      <c r="P674" s="3238"/>
      <c r="Q674" s="3268"/>
      <c r="R674" s="3235">
        <v>38</v>
      </c>
    </row>
    <row r="675" spans="1:18">
      <c r="A675" s="3235">
        <v>39</v>
      </c>
      <c r="B675" s="3192" t="s">
        <v>5969</v>
      </c>
      <c r="C675" s="3222"/>
      <c r="D675" s="3192" t="s">
        <v>5617</v>
      </c>
      <c r="E675" s="3222"/>
      <c r="F675" s="3298">
        <v>115</v>
      </c>
      <c r="G675" s="3299">
        <v>13.8</v>
      </c>
      <c r="H675" s="3289"/>
      <c r="I675" s="3192"/>
      <c r="J675" s="3323">
        <v>7</v>
      </c>
      <c r="K675" s="3245">
        <v>1</v>
      </c>
      <c r="L675" s="3245"/>
      <c r="M675" s="3192"/>
      <c r="N675" s="3192"/>
      <c r="O675" s="3222"/>
      <c r="P675" s="3238"/>
      <c r="Q675" s="3268"/>
      <c r="R675" s="3235">
        <v>39</v>
      </c>
    </row>
    <row r="676" spans="1:18">
      <c r="A676" s="3235">
        <v>40</v>
      </c>
      <c r="B676" s="3192" t="s">
        <v>5970</v>
      </c>
      <c r="C676" s="3222"/>
      <c r="D676" s="3192" t="s">
        <v>5617</v>
      </c>
      <c r="E676" s="3222"/>
      <c r="F676" s="3298">
        <v>13.2</v>
      </c>
      <c r="G676" s="3299">
        <v>4.16</v>
      </c>
      <c r="H676" s="3289"/>
      <c r="I676" s="3192"/>
      <c r="J676" s="3323">
        <v>7</v>
      </c>
      <c r="K676" s="3245">
        <v>1</v>
      </c>
      <c r="L676" s="3245"/>
      <c r="M676" s="3192"/>
      <c r="N676" s="3192"/>
      <c r="O676" s="3222"/>
      <c r="P676" s="3238"/>
      <c r="Q676" s="3268"/>
      <c r="R676" s="3235">
        <v>40</v>
      </c>
    </row>
    <row r="677" spans="1:18">
      <c r="A677" s="3235">
        <v>41</v>
      </c>
      <c r="B677" s="3192" t="s">
        <v>5970</v>
      </c>
      <c r="C677" s="3222"/>
      <c r="D677" s="3192" t="s">
        <v>5617</v>
      </c>
      <c r="E677" s="3222"/>
      <c r="F677" s="3298">
        <v>113</v>
      </c>
      <c r="G677" s="3299">
        <v>13.8</v>
      </c>
      <c r="H677" s="3289"/>
      <c r="I677" s="3192"/>
      <c r="J677" s="3323">
        <v>18</v>
      </c>
      <c r="K677" s="3245">
        <v>1</v>
      </c>
      <c r="L677" s="3245"/>
      <c r="M677" s="3192"/>
      <c r="N677" s="3192"/>
      <c r="O677" s="3222"/>
      <c r="P677" s="3238"/>
      <c r="Q677" s="3268"/>
      <c r="R677" s="3235">
        <v>41</v>
      </c>
    </row>
    <row r="678" spans="1:18">
      <c r="A678" s="3235">
        <v>42</v>
      </c>
      <c r="B678" s="3192" t="s">
        <v>5971</v>
      </c>
      <c r="C678" s="3222"/>
      <c r="D678" s="3192" t="s">
        <v>5615</v>
      </c>
      <c r="E678" s="3222"/>
      <c r="F678" s="3298">
        <v>345</v>
      </c>
      <c r="G678" s="3299">
        <v>120</v>
      </c>
      <c r="H678" s="3289">
        <v>13.8</v>
      </c>
      <c r="I678" s="3192"/>
      <c r="J678" s="3323">
        <v>269</v>
      </c>
      <c r="K678" s="3245">
        <v>1</v>
      </c>
      <c r="L678" s="3245"/>
      <c r="M678" s="3192"/>
      <c r="N678" s="3192"/>
      <c r="O678" s="3222"/>
      <c r="P678" s="3238"/>
      <c r="Q678" s="3268"/>
      <c r="R678" s="3235">
        <v>42</v>
      </c>
    </row>
    <row r="679" spans="1:18">
      <c r="A679" s="3235">
        <v>43</v>
      </c>
      <c r="B679" s="3192" t="s">
        <v>5971</v>
      </c>
      <c r="C679" s="3222"/>
      <c r="D679" s="3192" t="s">
        <v>5615</v>
      </c>
      <c r="E679" s="3222"/>
      <c r="F679" s="3298">
        <v>345</v>
      </c>
      <c r="G679" s="3299">
        <v>120</v>
      </c>
      <c r="H679" s="3289">
        <v>13.8</v>
      </c>
      <c r="I679" s="3192"/>
      <c r="J679" s="3323">
        <v>268</v>
      </c>
      <c r="K679" s="3245">
        <v>1</v>
      </c>
      <c r="L679" s="3245"/>
      <c r="M679" s="3192"/>
      <c r="N679" s="3192"/>
      <c r="O679" s="3222"/>
      <c r="P679" s="3238"/>
      <c r="Q679" s="3268"/>
      <c r="R679" s="3235">
        <v>43</v>
      </c>
    </row>
    <row r="680" spans="1:18">
      <c r="A680" s="3235">
        <v>44</v>
      </c>
      <c r="B680" s="3192" t="s">
        <v>5972</v>
      </c>
      <c r="C680" s="3222"/>
      <c r="D680" s="3192" t="s">
        <v>5615</v>
      </c>
      <c r="E680" s="3222"/>
      <c r="F680" s="3298">
        <v>115</v>
      </c>
      <c r="G680" s="3299">
        <v>34.5</v>
      </c>
      <c r="H680" s="3289"/>
      <c r="I680" s="3192"/>
      <c r="J680" s="3323">
        <v>30</v>
      </c>
      <c r="K680" s="3245">
        <v>1</v>
      </c>
      <c r="L680" s="3245"/>
      <c r="M680" s="3192"/>
      <c r="N680" s="3192"/>
      <c r="O680" s="3222"/>
      <c r="P680" s="3238"/>
      <c r="Q680" s="3268"/>
      <c r="R680" s="3235">
        <v>44</v>
      </c>
    </row>
    <row r="681" spans="1:18">
      <c r="A681" s="3235">
        <v>45</v>
      </c>
      <c r="B681" s="3192" t="s">
        <v>5972</v>
      </c>
      <c r="C681" s="3222"/>
      <c r="D681" s="3192" t="s">
        <v>5615</v>
      </c>
      <c r="E681" s="3222"/>
      <c r="F681" s="3298">
        <v>115</v>
      </c>
      <c r="G681" s="3299">
        <v>34.5</v>
      </c>
      <c r="H681" s="3289"/>
      <c r="I681" s="3192"/>
      <c r="J681" s="3323">
        <v>25</v>
      </c>
      <c r="K681" s="3245">
        <v>1</v>
      </c>
      <c r="L681" s="3245"/>
      <c r="M681" s="3192"/>
      <c r="N681" s="3192"/>
      <c r="O681" s="3222"/>
      <c r="P681" s="3238"/>
      <c r="Q681" s="3268"/>
      <c r="R681" s="3235">
        <v>45</v>
      </c>
    </row>
    <row r="682" spans="1:18">
      <c r="A682" s="3235">
        <v>46</v>
      </c>
      <c r="B682" s="3192" t="s">
        <v>5973</v>
      </c>
      <c r="C682" s="3222"/>
      <c r="D682" s="3192" t="s">
        <v>5617</v>
      </c>
      <c r="E682" s="3222"/>
      <c r="F682" s="3298">
        <v>34.5</v>
      </c>
      <c r="G682" s="3299">
        <v>13.8</v>
      </c>
      <c r="H682" s="3289"/>
      <c r="I682" s="3192"/>
      <c r="J682" s="3323">
        <v>10</v>
      </c>
      <c r="K682" s="3245">
        <v>1</v>
      </c>
      <c r="L682" s="3245"/>
      <c r="M682" s="3192"/>
      <c r="N682" s="3192"/>
      <c r="O682" s="3222"/>
      <c r="P682" s="3238"/>
      <c r="Q682" s="3268"/>
      <c r="R682" s="3235">
        <v>46</v>
      </c>
    </row>
    <row r="683" spans="1:18">
      <c r="A683" s="3235">
        <v>47</v>
      </c>
      <c r="B683" s="3192" t="s">
        <v>5973</v>
      </c>
      <c r="C683" s="3222"/>
      <c r="D683" s="3192" t="s">
        <v>5617</v>
      </c>
      <c r="E683" s="3222"/>
      <c r="F683" s="3298">
        <v>34.5</v>
      </c>
      <c r="G683" s="3299">
        <v>13.8</v>
      </c>
      <c r="H683" s="3289"/>
      <c r="I683" s="3192"/>
      <c r="J683" s="3323">
        <v>10</v>
      </c>
      <c r="K683" s="3245">
        <v>1</v>
      </c>
      <c r="L683" s="3245"/>
      <c r="M683" s="3192"/>
      <c r="N683" s="3192"/>
      <c r="O683" s="3222"/>
      <c r="P683" s="3238"/>
      <c r="Q683" s="3268"/>
      <c r="R683" s="3235">
        <v>47</v>
      </c>
    </row>
    <row r="684" spans="1:18">
      <c r="A684" s="3235">
        <v>48</v>
      </c>
      <c r="B684" s="3192" t="s">
        <v>5974</v>
      </c>
      <c r="C684" s="3222"/>
      <c r="D684" s="3192" t="s">
        <v>5617</v>
      </c>
      <c r="E684" s="3222"/>
      <c r="F684" s="3298">
        <v>34.5</v>
      </c>
      <c r="G684" s="3299">
        <v>2.4</v>
      </c>
      <c r="H684" s="3289"/>
      <c r="I684" s="3192"/>
      <c r="J684" s="3323"/>
      <c r="K684" s="3245">
        <v>1</v>
      </c>
      <c r="L684" s="3245"/>
      <c r="M684" s="3192"/>
      <c r="N684" s="3192"/>
      <c r="O684" s="3222"/>
      <c r="P684" s="3238"/>
      <c r="Q684" s="3268"/>
      <c r="R684" s="3235">
        <v>48</v>
      </c>
    </row>
    <row r="685" spans="1:18">
      <c r="A685" s="3235">
        <v>49</v>
      </c>
      <c r="B685" s="3192" t="s">
        <v>5974</v>
      </c>
      <c r="C685" s="3222"/>
      <c r="D685" s="3192" t="s">
        <v>5617</v>
      </c>
      <c r="E685" s="3222"/>
      <c r="F685" s="3298">
        <v>34.5</v>
      </c>
      <c r="G685" s="3299">
        <v>2.4</v>
      </c>
      <c r="H685" s="3289"/>
      <c r="I685" s="3192"/>
      <c r="J685" s="3323"/>
      <c r="K685" s="3245">
        <v>1</v>
      </c>
      <c r="L685" s="3245"/>
      <c r="M685" s="3192"/>
      <c r="N685" s="3192"/>
      <c r="O685" s="3222"/>
      <c r="P685" s="3238"/>
      <c r="Q685" s="3268"/>
      <c r="R685" s="3235">
        <v>49</v>
      </c>
    </row>
    <row r="686" spans="1:18">
      <c r="A686" s="3235">
        <v>50</v>
      </c>
      <c r="B686" s="3192" t="s">
        <v>5974</v>
      </c>
      <c r="C686" s="3222"/>
      <c r="D686" s="3192" t="s">
        <v>5617</v>
      </c>
      <c r="E686" s="3222"/>
      <c r="F686" s="3298">
        <v>34.5</v>
      </c>
      <c r="G686" s="3299">
        <v>2.4</v>
      </c>
      <c r="H686" s="3289"/>
      <c r="I686" s="3192"/>
      <c r="J686" s="3323"/>
      <c r="K686" s="3245">
        <v>1</v>
      </c>
      <c r="L686" s="3245"/>
      <c r="M686" s="3192"/>
      <c r="N686" s="3192"/>
      <c r="O686" s="3222"/>
      <c r="P686" s="3238"/>
      <c r="Q686" s="3268"/>
      <c r="R686" s="3235">
        <v>50</v>
      </c>
    </row>
    <row r="687" spans="1:18">
      <c r="A687" s="3235">
        <v>51</v>
      </c>
      <c r="B687" s="3192" t="s">
        <v>5975</v>
      </c>
      <c r="C687" s="3222"/>
      <c r="D687" s="3192" t="s">
        <v>5617</v>
      </c>
      <c r="E687" s="3222"/>
      <c r="F687" s="3298">
        <v>34.5</v>
      </c>
      <c r="G687" s="3299">
        <v>13.8</v>
      </c>
      <c r="H687" s="3289"/>
      <c r="I687" s="3192"/>
      <c r="J687" s="3323">
        <v>5</v>
      </c>
      <c r="K687" s="3245">
        <v>1</v>
      </c>
      <c r="L687" s="3245"/>
      <c r="M687" s="3192"/>
      <c r="N687" s="3192"/>
      <c r="O687" s="3222"/>
      <c r="P687" s="3238"/>
      <c r="Q687" s="3268"/>
      <c r="R687" s="3235">
        <v>51</v>
      </c>
    </row>
    <row r="688" spans="1:18">
      <c r="A688" s="3235">
        <v>52</v>
      </c>
      <c r="B688" s="3192" t="s">
        <v>5975</v>
      </c>
      <c r="C688" s="3222"/>
      <c r="D688" s="3192" t="s">
        <v>5617</v>
      </c>
      <c r="E688" s="3222"/>
      <c r="F688" s="3298">
        <v>34.5</v>
      </c>
      <c r="G688" s="3299">
        <v>4.16</v>
      </c>
      <c r="H688" s="3289"/>
      <c r="I688" s="3192"/>
      <c r="J688" s="3323">
        <v>5</v>
      </c>
      <c r="K688" s="3245">
        <v>1</v>
      </c>
      <c r="L688" s="3245"/>
      <c r="M688" s="3192"/>
      <c r="N688" s="3192"/>
      <c r="O688" s="3222"/>
      <c r="P688" s="3238"/>
      <c r="Q688" s="3268"/>
      <c r="R688" s="3235">
        <v>52</v>
      </c>
    </row>
    <row r="689" spans="1:18">
      <c r="A689" s="3235">
        <v>53</v>
      </c>
      <c r="B689" s="3192" t="s">
        <v>5976</v>
      </c>
      <c r="C689" s="3222"/>
      <c r="D689" s="3192" t="s">
        <v>5615</v>
      </c>
      <c r="E689" s="3222"/>
      <c r="F689" s="3298">
        <v>34.5</v>
      </c>
      <c r="G689" s="3299">
        <v>4.8</v>
      </c>
      <c r="H689" s="3289"/>
      <c r="I689" s="3192"/>
      <c r="J689" s="3323">
        <v>1</v>
      </c>
      <c r="K689" s="3245">
        <v>1</v>
      </c>
      <c r="L689" s="3245"/>
      <c r="M689" s="3192"/>
      <c r="N689" s="3192"/>
      <c r="O689" s="3222"/>
      <c r="P689" s="3238"/>
      <c r="Q689" s="3268"/>
      <c r="R689" s="3235">
        <v>53</v>
      </c>
    </row>
    <row r="690" spans="1:18">
      <c r="A690" s="3235">
        <v>54</v>
      </c>
      <c r="B690" s="3192" t="s">
        <v>5976</v>
      </c>
      <c r="C690" s="3222"/>
      <c r="D690" s="3192" t="s">
        <v>5615</v>
      </c>
      <c r="E690" s="3222"/>
      <c r="F690" s="3298">
        <v>34.5</v>
      </c>
      <c r="G690" s="3299">
        <v>4.8</v>
      </c>
      <c r="H690" s="3289"/>
      <c r="I690" s="3192"/>
      <c r="J690" s="3323">
        <v>1</v>
      </c>
      <c r="K690" s="3245">
        <v>1</v>
      </c>
      <c r="L690" s="3245"/>
      <c r="M690" s="3192"/>
      <c r="N690" s="3192"/>
      <c r="O690" s="3222"/>
      <c r="P690" s="3238"/>
      <c r="Q690" s="3268"/>
      <c r="R690" s="3235">
        <v>54</v>
      </c>
    </row>
    <row r="691" spans="1:18">
      <c r="A691" s="3235">
        <v>55</v>
      </c>
      <c r="B691" s="3192" t="s">
        <v>5976</v>
      </c>
      <c r="C691" s="3222"/>
      <c r="D691" s="3192" t="s">
        <v>5615</v>
      </c>
      <c r="E691" s="3222"/>
      <c r="F691" s="3298">
        <v>34.5</v>
      </c>
      <c r="G691" s="3299">
        <v>4.8</v>
      </c>
      <c r="H691" s="3289"/>
      <c r="I691" s="3192"/>
      <c r="J691" s="3323">
        <v>1</v>
      </c>
      <c r="K691" s="3245">
        <v>1</v>
      </c>
      <c r="L691" s="3245"/>
      <c r="M691" s="3192"/>
      <c r="N691" s="3192"/>
      <c r="O691" s="3222"/>
      <c r="P691" s="3238"/>
      <c r="Q691" s="3268"/>
      <c r="R691" s="3235">
        <v>55</v>
      </c>
    </row>
    <row r="692" spans="1:18">
      <c r="A692" s="3235">
        <v>56</v>
      </c>
      <c r="B692" s="3192" t="s">
        <v>5976</v>
      </c>
      <c r="C692" s="3222"/>
      <c r="D692" s="3192" t="s">
        <v>5615</v>
      </c>
      <c r="E692" s="3222"/>
      <c r="F692" s="3298">
        <v>115</v>
      </c>
      <c r="G692" s="3299">
        <v>34.5</v>
      </c>
      <c r="H692" s="3289"/>
      <c r="I692" s="3192"/>
      <c r="J692" s="3323">
        <v>22</v>
      </c>
      <c r="K692" s="3245">
        <v>1</v>
      </c>
      <c r="L692" s="3245">
        <v>1</v>
      </c>
      <c r="M692" s="3192"/>
      <c r="N692" s="3192"/>
      <c r="O692" s="3222"/>
      <c r="P692" s="3238"/>
      <c r="Q692" s="3268"/>
      <c r="R692" s="3235">
        <v>56</v>
      </c>
    </row>
    <row r="693" spans="1:18" ht="15.75" thickBot="1">
      <c r="A693" s="3235">
        <v>57</v>
      </c>
      <c r="B693" s="3192" t="s">
        <v>5977</v>
      </c>
      <c r="C693" s="3222"/>
      <c r="D693" s="3192" t="s">
        <v>5615</v>
      </c>
      <c r="E693" s="3222"/>
      <c r="F693" s="3298">
        <v>115</v>
      </c>
      <c r="G693" s="3299">
        <v>34.5</v>
      </c>
      <c r="H693" s="3289"/>
      <c r="I693" s="3192"/>
      <c r="J693" s="3323">
        <v>7</v>
      </c>
      <c r="K693" s="3245">
        <v>1</v>
      </c>
      <c r="L693" s="3245"/>
      <c r="M693" s="3192"/>
      <c r="N693" s="3192"/>
      <c r="O693" s="3222"/>
      <c r="P693" s="3238"/>
      <c r="Q693" s="3268"/>
      <c r="R693" s="3235">
        <v>57</v>
      </c>
    </row>
    <row r="694" spans="1:18" ht="15.75" thickBot="1">
      <c r="A694" s="3203">
        <v>58</v>
      </c>
      <c r="B694" s="3574"/>
      <c r="C694" s="3204" t="s">
        <v>6724</v>
      </c>
      <c r="D694" s="3574"/>
      <c r="E694" s="3575"/>
      <c r="F694" s="3576"/>
      <c r="G694" s="3577"/>
      <c r="H694" s="3578"/>
      <c r="I694" s="3579"/>
      <c r="J694" s="3580"/>
      <c r="K694" s="3276">
        <f>SUM(K637:K693)</f>
        <v>59</v>
      </c>
      <c r="L694" s="3276">
        <f>SUM(L637:L693)</f>
        <v>1</v>
      </c>
      <c r="M694" s="3201"/>
      <c r="N694" s="3201"/>
      <c r="O694" s="3204"/>
      <c r="P694" s="3276">
        <f t="shared" ref="P694" si="16">SUM(P637:P693)</f>
        <v>0</v>
      </c>
      <c r="Q694" s="3276">
        <f t="shared" ref="Q694" si="17">SUM(Q637:Q693)</f>
        <v>0</v>
      </c>
      <c r="R694" s="3203">
        <v>58</v>
      </c>
    </row>
    <row r="696" spans="1:18">
      <c r="A696" s="3212" t="s">
        <v>5986</v>
      </c>
      <c r="B696" s="3223"/>
      <c r="C696" s="3223"/>
      <c r="D696" s="3223"/>
      <c r="E696" s="3223"/>
      <c r="F696" s="3223"/>
      <c r="G696" s="3223"/>
      <c r="H696" s="3223"/>
      <c r="I696" s="3192"/>
      <c r="J696" s="3212" t="s">
        <v>5987</v>
      </c>
      <c r="K696" s="3223"/>
      <c r="L696" s="3223"/>
      <c r="M696" s="3223"/>
      <c r="N696" s="3223"/>
      <c r="O696" s="3223"/>
      <c r="P696" s="3223"/>
      <c r="Q696" s="3223"/>
      <c r="R696" s="3223"/>
    </row>
    <row r="698" spans="1:18" ht="15.75" thickBot="1">
      <c r="A698" s="3113" t="s">
        <v>4700</v>
      </c>
      <c r="B698" s="3201"/>
      <c r="C698" s="3201"/>
      <c r="D698" s="3201"/>
      <c r="E698" s="3201"/>
      <c r="F698" s="3584" t="str">
        <f>'Data Sheet'!$C$40</f>
        <v>April 12, 2018</v>
      </c>
      <c r="G698" s="3584" t="str">
        <f>'Data Sheet'!$C$38</f>
        <v>December 31, 2017</v>
      </c>
      <c r="H698" s="3208"/>
      <c r="I698" s="3192"/>
      <c r="J698" s="3113" t="s">
        <v>4700</v>
      </c>
      <c r="K698" s="3201"/>
      <c r="L698" s="3201"/>
      <c r="M698" s="3201"/>
      <c r="N698" s="3201"/>
      <c r="O698" s="3201"/>
      <c r="P698" s="3584" t="str">
        <f>'Data Sheet'!$C$40</f>
        <v>April 12, 2018</v>
      </c>
      <c r="Q698" s="3584" t="str">
        <f>'Data Sheet'!$C$38</f>
        <v>December 31, 2017</v>
      </c>
      <c r="R698" s="3208"/>
    </row>
    <row r="699" spans="1:18" ht="16.5" thickBot="1">
      <c r="A699" s="3264" t="s">
        <v>3398</v>
      </c>
      <c r="B699" s="3207"/>
      <c r="C699" s="3207"/>
      <c r="D699" s="3208"/>
      <c r="E699" s="3208"/>
      <c r="F699" s="3209"/>
      <c r="G699" s="3209"/>
      <c r="H699" s="3205"/>
      <c r="I699" s="3192"/>
      <c r="J699" s="3264" t="s">
        <v>3398</v>
      </c>
      <c r="K699" s="3207"/>
      <c r="L699" s="3207"/>
      <c r="M699" s="3208"/>
      <c r="N699" s="3208"/>
      <c r="O699" s="3208"/>
      <c r="P699" s="3209"/>
      <c r="Q699" s="3209"/>
      <c r="R699" s="3205"/>
    </row>
    <row r="700" spans="1:18">
      <c r="A700" s="3221"/>
      <c r="B700" s="3192"/>
      <c r="C700" s="3222"/>
      <c r="D700" s="3234"/>
      <c r="E700" s="3195"/>
      <c r="F700" s="3223"/>
      <c r="G700" s="3223"/>
      <c r="H700" s="3193"/>
      <c r="I700" s="3192"/>
      <c r="J700" s="3221"/>
      <c r="K700" s="3222"/>
      <c r="L700" s="3222"/>
      <c r="M700" s="3223" t="s">
        <v>3184</v>
      </c>
      <c r="N700" s="3223"/>
      <c r="O700" s="3223"/>
      <c r="P700" s="3223"/>
      <c r="Q700" s="3199"/>
      <c r="R700" s="3189"/>
    </row>
    <row r="701" spans="1:18" ht="15.75" thickBot="1">
      <c r="A701" s="3227"/>
      <c r="B701" s="3234"/>
      <c r="C701" s="3195"/>
      <c r="D701" s="3234"/>
      <c r="E701" s="3195"/>
      <c r="F701" s="3208" t="s">
        <v>3185</v>
      </c>
      <c r="G701" s="3208"/>
      <c r="H701" s="3205"/>
      <c r="I701" s="3192"/>
      <c r="J701" s="3227" t="s">
        <v>3186</v>
      </c>
      <c r="K701" s="3195" t="s">
        <v>3187</v>
      </c>
      <c r="L701" s="3195" t="s">
        <v>3187</v>
      </c>
      <c r="M701" s="3208" t="s">
        <v>3188</v>
      </c>
      <c r="N701" s="3208"/>
      <c r="O701" s="3208"/>
      <c r="P701" s="3208"/>
      <c r="Q701" s="3205"/>
      <c r="R701" s="3195"/>
    </row>
    <row r="702" spans="1:18">
      <c r="A702" s="3227"/>
      <c r="B702" s="3234"/>
      <c r="C702" s="3195"/>
      <c r="D702" s="3234"/>
      <c r="E702" s="3195"/>
      <c r="F702" s="3195"/>
      <c r="G702" s="3199"/>
      <c r="H702" s="3195"/>
      <c r="I702" s="3192"/>
      <c r="J702" s="3227" t="s">
        <v>3189</v>
      </c>
      <c r="K702" s="3195" t="s">
        <v>3190</v>
      </c>
      <c r="L702" s="3195" t="s">
        <v>3191</v>
      </c>
      <c r="M702" s="3234"/>
      <c r="N702" s="3234"/>
      <c r="O702" s="3195"/>
      <c r="P702" s="3195"/>
      <c r="Q702" s="3199"/>
      <c r="R702" s="3195"/>
    </row>
    <row r="703" spans="1:18">
      <c r="A703" s="3227" t="s">
        <v>1714</v>
      </c>
      <c r="B703" s="3223" t="s">
        <v>3192</v>
      </c>
      <c r="C703" s="3199"/>
      <c r="D703" s="3223" t="s">
        <v>3193</v>
      </c>
      <c r="E703" s="3199"/>
      <c r="F703" s="3195"/>
      <c r="G703" s="3199"/>
      <c r="H703" s="3195"/>
      <c r="I703" s="3192"/>
      <c r="J703" s="3227" t="s">
        <v>3194</v>
      </c>
      <c r="K703" s="3195" t="s">
        <v>3195</v>
      </c>
      <c r="L703" s="3195" t="s">
        <v>3190</v>
      </c>
      <c r="M703" s="3223"/>
      <c r="N703" s="3223"/>
      <c r="O703" s="3199"/>
      <c r="P703" s="3195" t="s">
        <v>1772</v>
      </c>
      <c r="Q703" s="3199" t="s">
        <v>3196</v>
      </c>
      <c r="R703" s="3195" t="s">
        <v>1714</v>
      </c>
    </row>
    <row r="704" spans="1:18">
      <c r="A704" s="3227" t="s">
        <v>1717</v>
      </c>
      <c r="B704" s="3192"/>
      <c r="C704" s="3222"/>
      <c r="D704" s="3234"/>
      <c r="E704" s="3195"/>
      <c r="F704" s="3195" t="s">
        <v>1825</v>
      </c>
      <c r="G704" s="3199" t="s">
        <v>3197</v>
      </c>
      <c r="H704" s="3195" t="s">
        <v>3198</v>
      </c>
      <c r="I704" s="3192"/>
      <c r="J704" s="3227" t="s">
        <v>3199</v>
      </c>
      <c r="K704" s="3195" t="s">
        <v>4</v>
      </c>
      <c r="L704" s="3195" t="s">
        <v>3195</v>
      </c>
      <c r="M704" s="3223" t="s">
        <v>3200</v>
      </c>
      <c r="N704" s="3223"/>
      <c r="O704" s="3199"/>
      <c r="P704" s="3195" t="s">
        <v>3201</v>
      </c>
      <c r="Q704" s="3199" t="s">
        <v>3202</v>
      </c>
      <c r="R704" s="3195" t="s">
        <v>1717</v>
      </c>
    </row>
    <row r="705" spans="1:18">
      <c r="A705" s="3235"/>
      <c r="B705" s="3192"/>
      <c r="C705" s="3195"/>
      <c r="D705" s="3192"/>
      <c r="E705" s="3195"/>
      <c r="F705" s="3195"/>
      <c r="G705" s="3199"/>
      <c r="H705" s="3222"/>
      <c r="I705" s="3192"/>
      <c r="J705" s="3235"/>
      <c r="K705" s="3222"/>
      <c r="L705" s="3195"/>
      <c r="M705" s="3192"/>
      <c r="N705" s="3192"/>
      <c r="O705" s="3195"/>
      <c r="P705" s="3195"/>
      <c r="Q705" s="3195"/>
      <c r="R705" s="3222"/>
    </row>
    <row r="706" spans="1:18" ht="15.75" thickBot="1">
      <c r="A706" s="3203"/>
      <c r="B706" s="3208" t="s">
        <v>3005</v>
      </c>
      <c r="C706" s="3205"/>
      <c r="D706" s="3208" t="s">
        <v>3006</v>
      </c>
      <c r="E706" s="3205"/>
      <c r="F706" s="3202" t="s">
        <v>3007</v>
      </c>
      <c r="G706" s="3205" t="s">
        <v>3008</v>
      </c>
      <c r="H706" s="3205" t="s">
        <v>2334</v>
      </c>
      <c r="I706" s="3192"/>
      <c r="J706" s="3236" t="s">
        <v>2335</v>
      </c>
      <c r="K706" s="3236" t="s">
        <v>2336</v>
      </c>
      <c r="L706" s="3236" t="s">
        <v>2337</v>
      </c>
      <c r="M706" s="3208" t="s">
        <v>2338</v>
      </c>
      <c r="N706" s="3208"/>
      <c r="O706" s="3205"/>
      <c r="P706" s="3202" t="s">
        <v>2339</v>
      </c>
      <c r="Q706" s="3202" t="s">
        <v>2340</v>
      </c>
      <c r="R706" s="3202"/>
    </row>
    <row r="707" spans="1:18">
      <c r="A707" s="3235">
        <v>1</v>
      </c>
      <c r="B707" s="3192" t="s">
        <v>5978</v>
      </c>
      <c r="C707" s="3222"/>
      <c r="D707" s="3192" t="s">
        <v>5617</v>
      </c>
      <c r="E707" s="3199"/>
      <c r="F707" s="3296">
        <v>34.4</v>
      </c>
      <c r="G707" s="3297">
        <v>13.8</v>
      </c>
      <c r="H707" s="3289"/>
      <c r="I707" s="3192"/>
      <c r="J707" s="3323">
        <v>4</v>
      </c>
      <c r="K707" s="3245">
        <v>1</v>
      </c>
      <c r="L707" s="3245"/>
      <c r="M707" s="3192"/>
      <c r="N707" s="3192"/>
      <c r="O707" s="3199"/>
      <c r="P707" s="3238"/>
      <c r="Q707" s="3268"/>
      <c r="R707" s="3235">
        <v>1</v>
      </c>
    </row>
    <row r="708" spans="1:18">
      <c r="A708" s="3235">
        <v>2</v>
      </c>
      <c r="B708" s="3192" t="s">
        <v>5979</v>
      </c>
      <c r="C708" s="3222"/>
      <c r="D708" s="3192" t="s">
        <v>5615</v>
      </c>
      <c r="E708" s="3195"/>
      <c r="F708" s="3296">
        <v>115</v>
      </c>
      <c r="G708" s="3297">
        <v>23</v>
      </c>
      <c r="H708" s="3289"/>
      <c r="I708" s="3192"/>
      <c r="J708" s="3323">
        <v>10</v>
      </c>
      <c r="K708" s="3245">
        <v>1</v>
      </c>
      <c r="L708" s="3245"/>
      <c r="M708" s="3192"/>
      <c r="N708" s="3192"/>
      <c r="O708" s="3195"/>
      <c r="P708" s="3238"/>
      <c r="Q708" s="3268"/>
      <c r="R708" s="3235">
        <v>2</v>
      </c>
    </row>
    <row r="709" spans="1:18">
      <c r="A709" s="3235">
        <v>3</v>
      </c>
      <c r="B709" s="3192" t="s">
        <v>5980</v>
      </c>
      <c r="C709" s="3222"/>
      <c r="D709" s="3192" t="s">
        <v>5615</v>
      </c>
      <c r="E709" s="3195"/>
      <c r="F709" s="3296">
        <v>115</v>
      </c>
      <c r="G709" s="3297">
        <v>34.5</v>
      </c>
      <c r="H709" s="3289"/>
      <c r="I709" s="3192"/>
      <c r="J709" s="3323">
        <v>7</v>
      </c>
      <c r="K709" s="3245">
        <v>1</v>
      </c>
      <c r="L709" s="3245"/>
      <c r="M709" s="3192"/>
      <c r="N709" s="3192"/>
      <c r="O709" s="3195"/>
      <c r="P709" s="3238"/>
      <c r="Q709" s="3268"/>
      <c r="R709" s="3235">
        <v>3</v>
      </c>
    </row>
    <row r="710" spans="1:18">
      <c r="A710" s="3235">
        <v>4</v>
      </c>
      <c r="B710" s="3192" t="s">
        <v>5980</v>
      </c>
      <c r="C710" s="3222"/>
      <c r="D710" s="3192" t="s">
        <v>5615</v>
      </c>
      <c r="E710" s="3195"/>
      <c r="F710" s="3296">
        <v>115</v>
      </c>
      <c r="G710" s="3297">
        <v>34.5</v>
      </c>
      <c r="H710" s="3289"/>
      <c r="I710" s="3192"/>
      <c r="J710" s="3323">
        <v>7</v>
      </c>
      <c r="K710" s="3245">
        <v>1</v>
      </c>
      <c r="L710" s="3245"/>
      <c r="M710" s="3192"/>
      <c r="N710" s="3192"/>
      <c r="O710" s="3195"/>
      <c r="P710" s="3238"/>
      <c r="Q710" s="3268"/>
      <c r="R710" s="3235">
        <v>4</v>
      </c>
    </row>
    <row r="711" spans="1:18">
      <c r="A711" s="3235">
        <v>5</v>
      </c>
      <c r="B711" s="3192" t="s">
        <v>5981</v>
      </c>
      <c r="C711" s="3222"/>
      <c r="D711" s="3192" t="s">
        <v>5615</v>
      </c>
      <c r="E711" s="3195"/>
      <c r="F711" s="3296">
        <v>115</v>
      </c>
      <c r="G711" s="3297">
        <v>34.5</v>
      </c>
      <c r="H711" s="3289"/>
      <c r="I711" s="3192"/>
      <c r="J711" s="3323">
        <v>15</v>
      </c>
      <c r="K711" s="3245">
        <v>1</v>
      </c>
      <c r="L711" s="3245"/>
      <c r="M711" s="3192"/>
      <c r="N711" s="3192"/>
      <c r="O711" s="3195"/>
      <c r="P711" s="3238"/>
      <c r="Q711" s="3268"/>
      <c r="R711" s="3235">
        <v>5</v>
      </c>
    </row>
    <row r="712" spans="1:18">
      <c r="A712" s="3247">
        <v>6</v>
      </c>
      <c r="B712" s="3192" t="s">
        <v>5981</v>
      </c>
      <c r="C712" s="3222"/>
      <c r="D712" s="3192" t="s">
        <v>5615</v>
      </c>
      <c r="E712" s="3222"/>
      <c r="F712" s="3298">
        <v>115</v>
      </c>
      <c r="G712" s="3299">
        <v>34.5</v>
      </c>
      <c r="H712" s="3289"/>
      <c r="I712" s="3192"/>
      <c r="J712" s="3324">
        <v>15</v>
      </c>
      <c r="K712" s="3245">
        <v>1</v>
      </c>
      <c r="L712" s="3245"/>
      <c r="M712" s="3192"/>
      <c r="N712" s="3192"/>
      <c r="O712" s="3222"/>
      <c r="P712" s="3238"/>
      <c r="Q712" s="3268"/>
      <c r="R712" s="3247">
        <v>6</v>
      </c>
    </row>
    <row r="713" spans="1:18">
      <c r="A713" s="3247">
        <v>7</v>
      </c>
      <c r="B713" s="3192" t="s">
        <v>5982</v>
      </c>
      <c r="C713" s="3222"/>
      <c r="D713" s="3192" t="s">
        <v>5615</v>
      </c>
      <c r="E713" s="3222"/>
      <c r="F713" s="3298">
        <v>34.5</v>
      </c>
      <c r="G713" s="3299">
        <v>4.8</v>
      </c>
      <c r="H713" s="3289"/>
      <c r="I713" s="3192"/>
      <c r="J713" s="3324">
        <v>1</v>
      </c>
      <c r="K713" s="3245">
        <v>1</v>
      </c>
      <c r="L713" s="3245"/>
      <c r="M713" s="3192"/>
      <c r="N713" s="3192"/>
      <c r="O713" s="3222"/>
      <c r="P713" s="3238"/>
      <c r="Q713" s="3268"/>
      <c r="R713" s="3247">
        <v>7</v>
      </c>
    </row>
    <row r="714" spans="1:18">
      <c r="A714" s="3247">
        <v>8</v>
      </c>
      <c r="B714" s="3192" t="s">
        <v>5983</v>
      </c>
      <c r="C714" s="3222"/>
      <c r="D714" s="3192" t="s">
        <v>5617</v>
      </c>
      <c r="E714" s="3222"/>
      <c r="F714" s="3298">
        <v>34.5</v>
      </c>
      <c r="G714" s="3299">
        <v>4.8</v>
      </c>
      <c r="H714" s="3289"/>
      <c r="I714" s="3192"/>
      <c r="J714" s="3324">
        <v>2</v>
      </c>
      <c r="K714" s="3245">
        <v>1</v>
      </c>
      <c r="L714" s="3245"/>
      <c r="M714" s="3192"/>
      <c r="N714" s="3192"/>
      <c r="O714" s="3222"/>
      <c r="P714" s="3238"/>
      <c r="Q714" s="3268"/>
      <c r="R714" s="3247">
        <v>8</v>
      </c>
    </row>
    <row r="715" spans="1:18">
      <c r="A715" s="3247">
        <v>9</v>
      </c>
      <c r="B715" s="3192" t="s">
        <v>5984</v>
      </c>
      <c r="C715" s="3222"/>
      <c r="D715" s="3192" t="s">
        <v>5617</v>
      </c>
      <c r="E715" s="3222"/>
      <c r="F715" s="3298">
        <v>34.5</v>
      </c>
      <c r="G715" s="3299">
        <v>13.8</v>
      </c>
      <c r="H715" s="3289"/>
      <c r="I715" s="3192"/>
      <c r="J715" s="3324">
        <v>3</v>
      </c>
      <c r="K715" s="3245">
        <v>1</v>
      </c>
      <c r="L715" s="3245"/>
      <c r="M715" s="3192"/>
      <c r="N715" s="3192"/>
      <c r="O715" s="3222"/>
      <c r="P715" s="3238"/>
      <c r="Q715" s="3268"/>
      <c r="R715" s="3247">
        <v>9</v>
      </c>
    </row>
    <row r="716" spans="1:18">
      <c r="A716" s="3247">
        <v>10</v>
      </c>
      <c r="B716" s="3192" t="s">
        <v>5985</v>
      </c>
      <c r="C716" s="3222"/>
      <c r="D716" s="3192" t="s">
        <v>5617</v>
      </c>
      <c r="E716" s="3222"/>
      <c r="F716" s="3298">
        <v>115</v>
      </c>
      <c r="G716" s="3299">
        <v>23</v>
      </c>
      <c r="H716" s="3289"/>
      <c r="I716" s="3192"/>
      <c r="J716" s="3324">
        <v>15</v>
      </c>
      <c r="K716" s="3245">
        <v>1</v>
      </c>
      <c r="L716" s="3245"/>
      <c r="M716" s="3192"/>
      <c r="N716" s="3192"/>
      <c r="O716" s="3222"/>
      <c r="P716" s="3238"/>
      <c r="Q716" s="3268"/>
      <c r="R716" s="3247">
        <v>10</v>
      </c>
    </row>
    <row r="717" spans="1:18">
      <c r="A717" s="3247">
        <v>11</v>
      </c>
      <c r="B717" s="3192" t="s">
        <v>5985</v>
      </c>
      <c r="C717" s="3222"/>
      <c r="D717" s="3192" t="s">
        <v>5617</v>
      </c>
      <c r="E717" s="3222"/>
      <c r="F717" s="3298">
        <v>115</v>
      </c>
      <c r="G717" s="3299">
        <v>13.8</v>
      </c>
      <c r="H717" s="3289"/>
      <c r="I717" s="3192"/>
      <c r="J717" s="3324">
        <v>12</v>
      </c>
      <c r="K717" s="3245">
        <v>1</v>
      </c>
      <c r="L717" s="3245"/>
      <c r="M717" s="3192"/>
      <c r="N717" s="3192"/>
      <c r="O717" s="3222"/>
      <c r="P717" s="3238"/>
      <c r="Q717" s="3268"/>
      <c r="R717" s="3247">
        <v>11</v>
      </c>
    </row>
    <row r="718" spans="1:18">
      <c r="A718" s="3247">
        <v>12</v>
      </c>
      <c r="B718" s="3192" t="s">
        <v>5988</v>
      </c>
      <c r="C718" s="3222"/>
      <c r="D718" s="3192" t="s">
        <v>5617</v>
      </c>
      <c r="E718" s="3222"/>
      <c r="F718" s="3298">
        <v>34.5</v>
      </c>
      <c r="G718" s="3299">
        <v>4.8</v>
      </c>
      <c r="H718" s="3289"/>
      <c r="I718" s="3192"/>
      <c r="J718" s="3324">
        <v>1</v>
      </c>
      <c r="K718" s="3245">
        <v>1</v>
      </c>
      <c r="L718" s="3245"/>
      <c r="M718" s="3192"/>
      <c r="N718" s="3192"/>
      <c r="O718" s="3222"/>
      <c r="P718" s="3238"/>
      <c r="Q718" s="3268"/>
      <c r="R718" s="3247">
        <v>12</v>
      </c>
    </row>
    <row r="719" spans="1:18">
      <c r="A719" s="3247">
        <v>13</v>
      </c>
      <c r="B719" s="3192" t="s">
        <v>5989</v>
      </c>
      <c r="C719" s="3222"/>
      <c r="D719" s="3192" t="s">
        <v>5617</v>
      </c>
      <c r="E719" s="3222"/>
      <c r="F719" s="3298">
        <v>34.5</v>
      </c>
      <c r="G719" s="3299">
        <v>4.8</v>
      </c>
      <c r="H719" s="3289"/>
      <c r="I719" s="3192"/>
      <c r="J719" s="3324">
        <v>3</v>
      </c>
      <c r="K719" s="3245">
        <v>1</v>
      </c>
      <c r="L719" s="3245"/>
      <c r="M719" s="3192"/>
      <c r="N719" s="3192"/>
      <c r="O719" s="3222"/>
      <c r="P719" s="3238"/>
      <c r="Q719" s="3268"/>
      <c r="R719" s="3247">
        <v>13</v>
      </c>
    </row>
    <row r="720" spans="1:18">
      <c r="A720" s="3247">
        <v>14</v>
      </c>
      <c r="B720" s="3192" t="s">
        <v>5990</v>
      </c>
      <c r="C720" s="3222"/>
      <c r="D720" s="3192" t="s">
        <v>5617</v>
      </c>
      <c r="E720" s="3222"/>
      <c r="F720" s="3298">
        <v>115</v>
      </c>
      <c r="G720" s="3299">
        <v>13.8</v>
      </c>
      <c r="H720" s="3289"/>
      <c r="I720" s="3192"/>
      <c r="J720" s="3324">
        <v>10</v>
      </c>
      <c r="K720" s="3245">
        <v>1</v>
      </c>
      <c r="L720" s="3245"/>
      <c r="M720" s="3192"/>
      <c r="N720" s="3192"/>
      <c r="O720" s="3222"/>
      <c r="P720" s="3238"/>
      <c r="Q720" s="3268"/>
      <c r="R720" s="3247">
        <v>14</v>
      </c>
    </row>
    <row r="721" spans="1:18">
      <c r="A721" s="3247">
        <v>15</v>
      </c>
      <c r="B721" s="3192" t="s">
        <v>5990</v>
      </c>
      <c r="C721" s="3222"/>
      <c r="D721" s="3192" t="s">
        <v>5617</v>
      </c>
      <c r="E721" s="3222"/>
      <c r="F721" s="3298">
        <v>115</v>
      </c>
      <c r="G721" s="3299">
        <v>13.8</v>
      </c>
      <c r="H721" s="3289"/>
      <c r="I721" s="3192"/>
      <c r="J721" s="3324">
        <v>30</v>
      </c>
      <c r="K721" s="3245">
        <v>1</v>
      </c>
      <c r="L721" s="3245"/>
      <c r="M721" s="3192"/>
      <c r="N721" s="3192"/>
      <c r="O721" s="3222"/>
      <c r="P721" s="3238"/>
      <c r="Q721" s="3268"/>
      <c r="R721" s="3247">
        <v>15</v>
      </c>
    </row>
    <row r="722" spans="1:18">
      <c r="A722" s="3247">
        <v>16</v>
      </c>
      <c r="B722" s="3192" t="s">
        <v>5991</v>
      </c>
      <c r="C722" s="3222"/>
      <c r="D722" s="3192" t="s">
        <v>5617</v>
      </c>
      <c r="E722" s="3222"/>
      <c r="F722" s="3298">
        <v>34.5</v>
      </c>
      <c r="G722" s="3299">
        <v>13.2</v>
      </c>
      <c r="H722" s="3289"/>
      <c r="I722" s="3192"/>
      <c r="J722" s="3324">
        <v>4</v>
      </c>
      <c r="K722" s="3245">
        <v>1</v>
      </c>
      <c r="L722" s="3245"/>
      <c r="M722" s="3192"/>
      <c r="N722" s="3192"/>
      <c r="O722" s="3222"/>
      <c r="P722" s="3238"/>
      <c r="Q722" s="3268"/>
      <c r="R722" s="3247">
        <v>16</v>
      </c>
    </row>
    <row r="723" spans="1:18">
      <c r="A723" s="3235">
        <v>17</v>
      </c>
      <c r="B723" s="3192" t="s">
        <v>5992</v>
      </c>
      <c r="C723" s="3222"/>
      <c r="D723" s="3192" t="s">
        <v>5617</v>
      </c>
      <c r="E723" s="3222"/>
      <c r="F723" s="3298">
        <v>115</v>
      </c>
      <c r="G723" s="3299">
        <v>13.8</v>
      </c>
      <c r="H723" s="3289"/>
      <c r="I723" s="3192"/>
      <c r="J723" s="3323">
        <v>12</v>
      </c>
      <c r="K723" s="3245">
        <v>1</v>
      </c>
      <c r="L723" s="3245"/>
      <c r="M723" s="3192"/>
      <c r="N723" s="3192"/>
      <c r="O723" s="3222"/>
      <c r="P723" s="3238"/>
      <c r="Q723" s="3268"/>
      <c r="R723" s="3235">
        <v>17</v>
      </c>
    </row>
    <row r="724" spans="1:18">
      <c r="A724" s="3235">
        <v>18</v>
      </c>
      <c r="B724" s="3192" t="s">
        <v>5993</v>
      </c>
      <c r="C724" s="3222"/>
      <c r="D724" s="3192" t="s">
        <v>5615</v>
      </c>
      <c r="E724" s="3222"/>
      <c r="F724" s="3298">
        <v>115</v>
      </c>
      <c r="G724" s="3299">
        <v>34.5</v>
      </c>
      <c r="H724" s="3289"/>
      <c r="I724" s="3192"/>
      <c r="J724" s="3323">
        <v>25</v>
      </c>
      <c r="K724" s="3245">
        <v>1</v>
      </c>
      <c r="L724" s="3245"/>
      <c r="M724" s="3192"/>
      <c r="N724" s="3192"/>
      <c r="O724" s="3222"/>
      <c r="P724" s="3238"/>
      <c r="Q724" s="3268"/>
      <c r="R724" s="3235">
        <v>18</v>
      </c>
    </row>
    <row r="725" spans="1:18">
      <c r="A725" s="3235">
        <v>19</v>
      </c>
      <c r="B725" s="3192" t="s">
        <v>5994</v>
      </c>
      <c r="C725" s="3222"/>
      <c r="D725" s="3192" t="s">
        <v>5617</v>
      </c>
      <c r="E725" s="3222"/>
      <c r="F725" s="3298">
        <v>34.5</v>
      </c>
      <c r="G725" s="3299">
        <v>4.8</v>
      </c>
      <c r="H725" s="3289"/>
      <c r="I725" s="3192"/>
      <c r="J725" s="3323">
        <v>3</v>
      </c>
      <c r="K725" s="3245">
        <v>1</v>
      </c>
      <c r="L725" s="3245"/>
      <c r="M725" s="3192"/>
      <c r="N725" s="3192"/>
      <c r="O725" s="3222"/>
      <c r="P725" s="3238"/>
      <c r="Q725" s="3268"/>
      <c r="R725" s="3235">
        <v>19</v>
      </c>
    </row>
    <row r="726" spans="1:18">
      <c r="A726" s="3235">
        <v>20</v>
      </c>
      <c r="B726" s="3192" t="s">
        <v>5995</v>
      </c>
      <c r="C726" s="3222"/>
      <c r="D726" s="3192" t="s">
        <v>5615</v>
      </c>
      <c r="E726" s="3222"/>
      <c r="F726" s="3298">
        <v>115</v>
      </c>
      <c r="G726" s="3299">
        <v>34.5</v>
      </c>
      <c r="H726" s="3289"/>
      <c r="I726" s="3192"/>
      <c r="J726" s="3323">
        <v>8</v>
      </c>
      <c r="K726" s="3245">
        <v>1</v>
      </c>
      <c r="L726" s="3245"/>
      <c r="M726" s="3192"/>
      <c r="N726" s="3192"/>
      <c r="O726" s="3222"/>
      <c r="P726" s="3238"/>
      <c r="Q726" s="3268"/>
      <c r="R726" s="3235">
        <v>20</v>
      </c>
    </row>
    <row r="727" spans="1:18">
      <c r="A727" s="3235">
        <v>21</v>
      </c>
      <c r="B727" s="3192" t="s">
        <v>5996</v>
      </c>
      <c r="C727" s="3222"/>
      <c r="D727" s="3192" t="s">
        <v>5617</v>
      </c>
      <c r="E727" s="3222"/>
      <c r="F727" s="3298">
        <v>115</v>
      </c>
      <c r="G727" s="3299">
        <v>13.8</v>
      </c>
      <c r="H727" s="3289"/>
      <c r="I727" s="3192"/>
      <c r="J727" s="3323">
        <v>12</v>
      </c>
      <c r="K727" s="3245">
        <v>1</v>
      </c>
      <c r="L727" s="3245"/>
      <c r="M727" s="3192"/>
      <c r="N727" s="3192"/>
      <c r="O727" s="3222"/>
      <c r="P727" s="3238"/>
      <c r="Q727" s="3268"/>
      <c r="R727" s="3235">
        <v>21</v>
      </c>
    </row>
    <row r="728" spans="1:18">
      <c r="A728" s="3235">
        <v>22</v>
      </c>
      <c r="B728" s="3192" t="s">
        <v>5997</v>
      </c>
      <c r="C728" s="3222"/>
      <c r="D728" s="3192" t="s">
        <v>5617</v>
      </c>
      <c r="E728" s="3222"/>
      <c r="F728" s="3298">
        <v>34.5</v>
      </c>
      <c r="G728" s="3299">
        <v>4.8</v>
      </c>
      <c r="H728" s="3289"/>
      <c r="I728" s="3192"/>
      <c r="J728" s="3323">
        <v>1</v>
      </c>
      <c r="K728" s="3245">
        <v>1</v>
      </c>
      <c r="L728" s="3245"/>
      <c r="M728" s="3192"/>
      <c r="N728" s="3192"/>
      <c r="O728" s="3222"/>
      <c r="P728" s="3238"/>
      <c r="Q728" s="3268"/>
      <c r="R728" s="3235">
        <v>22</v>
      </c>
    </row>
    <row r="729" spans="1:18">
      <c r="A729" s="3235">
        <v>23</v>
      </c>
      <c r="B729" s="3192" t="s">
        <v>5997</v>
      </c>
      <c r="C729" s="3222"/>
      <c r="D729" s="3192" t="s">
        <v>5617</v>
      </c>
      <c r="E729" s="3222"/>
      <c r="F729" s="3298">
        <v>34.5</v>
      </c>
      <c r="G729" s="3299">
        <v>4.8</v>
      </c>
      <c r="H729" s="3289"/>
      <c r="I729" s="3192"/>
      <c r="J729" s="3323">
        <v>1</v>
      </c>
      <c r="K729" s="3245">
        <v>1</v>
      </c>
      <c r="L729" s="3245"/>
      <c r="M729" s="3192"/>
      <c r="N729" s="3192"/>
      <c r="O729" s="3222"/>
      <c r="P729" s="3238"/>
      <c r="Q729" s="3268"/>
      <c r="R729" s="3235">
        <v>23</v>
      </c>
    </row>
    <row r="730" spans="1:18">
      <c r="A730" s="3235">
        <v>24</v>
      </c>
      <c r="B730" s="3192" t="s">
        <v>5997</v>
      </c>
      <c r="C730" s="3222"/>
      <c r="D730" s="3192" t="s">
        <v>5617</v>
      </c>
      <c r="E730" s="3222"/>
      <c r="F730" s="3298">
        <v>34.5</v>
      </c>
      <c r="G730" s="3299">
        <v>4.8</v>
      </c>
      <c r="H730" s="3289"/>
      <c r="I730" s="3192"/>
      <c r="J730" s="3323">
        <v>1</v>
      </c>
      <c r="K730" s="3245">
        <v>1</v>
      </c>
      <c r="L730" s="3245"/>
      <c r="M730" s="3192"/>
      <c r="N730" s="3192"/>
      <c r="O730" s="3222"/>
      <c r="P730" s="3238"/>
      <c r="Q730" s="3268"/>
      <c r="R730" s="3235">
        <v>24</v>
      </c>
    </row>
    <row r="731" spans="1:18">
      <c r="A731" s="3235">
        <v>25</v>
      </c>
      <c r="B731" s="3192" t="s">
        <v>5998</v>
      </c>
      <c r="C731" s="3222"/>
      <c r="D731" s="3192" t="s">
        <v>5615</v>
      </c>
      <c r="E731" s="3222"/>
      <c r="F731" s="3298">
        <v>115</v>
      </c>
      <c r="G731" s="3299">
        <v>34.5</v>
      </c>
      <c r="H731" s="3289"/>
      <c r="I731" s="3192"/>
      <c r="J731" s="3323">
        <v>30</v>
      </c>
      <c r="K731" s="3245">
        <v>1</v>
      </c>
      <c r="L731" s="3245"/>
      <c r="M731" s="3192"/>
      <c r="N731" s="3192"/>
      <c r="O731" s="3222"/>
      <c r="P731" s="3238"/>
      <c r="Q731" s="3268"/>
      <c r="R731" s="3235">
        <v>25</v>
      </c>
    </row>
    <row r="732" spans="1:18">
      <c r="A732" s="3235">
        <v>26</v>
      </c>
      <c r="B732" s="3192" t="s">
        <v>5998</v>
      </c>
      <c r="C732" s="3222"/>
      <c r="D732" s="3192" t="s">
        <v>5615</v>
      </c>
      <c r="E732" s="3222"/>
      <c r="F732" s="3298">
        <v>115</v>
      </c>
      <c r="G732" s="3299">
        <v>13.8</v>
      </c>
      <c r="H732" s="3289"/>
      <c r="I732" s="3192"/>
      <c r="J732" s="3323">
        <v>15</v>
      </c>
      <c r="K732" s="3245">
        <v>1</v>
      </c>
      <c r="L732" s="3245"/>
      <c r="M732" s="3192"/>
      <c r="N732" s="3192"/>
      <c r="O732" s="3222"/>
      <c r="P732" s="3238"/>
      <c r="Q732" s="3268"/>
      <c r="R732" s="3235">
        <v>26</v>
      </c>
    </row>
    <row r="733" spans="1:18">
      <c r="A733" s="3235">
        <v>27</v>
      </c>
      <c r="B733" s="3192" t="s">
        <v>5998</v>
      </c>
      <c r="C733" s="3222"/>
      <c r="D733" s="3192" t="s">
        <v>5615</v>
      </c>
      <c r="E733" s="3222"/>
      <c r="F733" s="3298">
        <v>115</v>
      </c>
      <c r="G733" s="3299">
        <v>34.5</v>
      </c>
      <c r="H733" s="3289"/>
      <c r="I733" s="3192"/>
      <c r="J733" s="3323">
        <v>30</v>
      </c>
      <c r="K733" s="3245">
        <v>1</v>
      </c>
      <c r="L733" s="3245"/>
      <c r="M733" s="3192"/>
      <c r="N733" s="3192"/>
      <c r="O733" s="3222"/>
      <c r="P733" s="3238"/>
      <c r="Q733" s="3268"/>
      <c r="R733" s="3235">
        <v>27</v>
      </c>
    </row>
    <row r="734" spans="1:18">
      <c r="A734" s="3235">
        <v>28</v>
      </c>
      <c r="B734" s="3192" t="s">
        <v>5999</v>
      </c>
      <c r="C734" s="3222"/>
      <c r="D734" s="3192" t="s">
        <v>5617</v>
      </c>
      <c r="E734" s="3222"/>
      <c r="F734" s="3298">
        <v>69</v>
      </c>
      <c r="G734" s="3299">
        <v>13.8</v>
      </c>
      <c r="H734" s="3289"/>
      <c r="I734" s="3192"/>
      <c r="J734" s="3323">
        <v>10</v>
      </c>
      <c r="K734" s="3245">
        <v>1</v>
      </c>
      <c r="L734" s="3245"/>
      <c r="M734" s="3192"/>
      <c r="N734" s="3192"/>
      <c r="O734" s="3222"/>
      <c r="P734" s="3238"/>
      <c r="Q734" s="3268"/>
      <c r="R734" s="3235">
        <v>28</v>
      </c>
    </row>
    <row r="735" spans="1:18">
      <c r="A735" s="3235">
        <v>29</v>
      </c>
      <c r="B735" s="3192" t="s">
        <v>5999</v>
      </c>
      <c r="C735" s="3222"/>
      <c r="D735" s="3192" t="s">
        <v>5617</v>
      </c>
      <c r="E735" s="3222"/>
      <c r="F735" s="3298">
        <v>69</v>
      </c>
      <c r="G735" s="3299">
        <v>23</v>
      </c>
      <c r="H735" s="3289"/>
      <c r="I735" s="3192"/>
      <c r="J735" s="3323">
        <v>10</v>
      </c>
      <c r="K735" s="3245">
        <v>1</v>
      </c>
      <c r="L735" s="3245"/>
      <c r="M735" s="3192"/>
      <c r="N735" s="3192"/>
      <c r="O735" s="3222"/>
      <c r="P735" s="3238"/>
      <c r="Q735" s="3268"/>
      <c r="R735" s="3235">
        <v>29</v>
      </c>
    </row>
    <row r="736" spans="1:18">
      <c r="A736" s="3235">
        <v>30</v>
      </c>
      <c r="B736" s="3192" t="s">
        <v>6000</v>
      </c>
      <c r="C736" s="3222"/>
      <c r="D736" s="3192" t="s">
        <v>5615</v>
      </c>
      <c r="E736" s="3222"/>
      <c r="F736" s="3298">
        <v>23</v>
      </c>
      <c r="G736" s="3299">
        <v>4.8</v>
      </c>
      <c r="H736" s="3289"/>
      <c r="I736" s="3192"/>
      <c r="J736" s="3323">
        <v>1</v>
      </c>
      <c r="K736" s="3245">
        <v>1</v>
      </c>
      <c r="L736" s="3245"/>
      <c r="M736" s="3192"/>
      <c r="N736" s="3192"/>
      <c r="O736" s="3222"/>
      <c r="P736" s="3238"/>
      <c r="Q736" s="3268"/>
      <c r="R736" s="3235">
        <v>30</v>
      </c>
    </row>
    <row r="737" spans="1:18">
      <c r="A737" s="3235">
        <v>31</v>
      </c>
      <c r="B737" s="3192" t="s">
        <v>6000</v>
      </c>
      <c r="C737" s="3222"/>
      <c r="D737" s="3192" t="s">
        <v>5615</v>
      </c>
      <c r="E737" s="3222"/>
      <c r="F737" s="3298">
        <v>23</v>
      </c>
      <c r="G737" s="3299">
        <v>4.8</v>
      </c>
      <c r="H737" s="3289"/>
      <c r="I737" s="3192"/>
      <c r="J737" s="3323">
        <v>1</v>
      </c>
      <c r="K737" s="3245">
        <v>1</v>
      </c>
      <c r="L737" s="3245"/>
      <c r="M737" s="3192"/>
      <c r="N737" s="3192"/>
      <c r="O737" s="3222"/>
      <c r="P737" s="3238"/>
      <c r="Q737" s="3268"/>
      <c r="R737" s="3235">
        <v>31</v>
      </c>
    </row>
    <row r="738" spans="1:18">
      <c r="A738" s="3235">
        <v>32</v>
      </c>
      <c r="B738" s="3192" t="s">
        <v>6000</v>
      </c>
      <c r="C738" s="3222"/>
      <c r="D738" s="3192" t="s">
        <v>5615</v>
      </c>
      <c r="E738" s="3222"/>
      <c r="F738" s="3298">
        <v>23</v>
      </c>
      <c r="G738" s="3299">
        <v>4.8</v>
      </c>
      <c r="H738" s="3289"/>
      <c r="I738" s="3192"/>
      <c r="J738" s="3323">
        <v>1</v>
      </c>
      <c r="K738" s="3245">
        <v>1</v>
      </c>
      <c r="L738" s="3245"/>
      <c r="M738" s="3192"/>
      <c r="N738" s="3192"/>
      <c r="O738" s="3222"/>
      <c r="P738" s="3238"/>
      <c r="Q738" s="3268"/>
      <c r="R738" s="3235">
        <v>32</v>
      </c>
    </row>
    <row r="739" spans="1:18">
      <c r="A739" s="3235">
        <v>33</v>
      </c>
      <c r="B739" s="3192" t="s">
        <v>6001</v>
      </c>
      <c r="C739" s="3222"/>
      <c r="D739" s="3192" t="s">
        <v>5617</v>
      </c>
      <c r="E739" s="3222"/>
      <c r="F739" s="3298">
        <v>34.5</v>
      </c>
      <c r="G739" s="3299">
        <v>4.8</v>
      </c>
      <c r="H739" s="3289"/>
      <c r="I739" s="3192"/>
      <c r="J739" s="3323">
        <v>3</v>
      </c>
      <c r="K739" s="3245">
        <v>1</v>
      </c>
      <c r="L739" s="3245"/>
      <c r="M739" s="3192"/>
      <c r="N739" s="3192"/>
      <c r="O739" s="3222"/>
      <c r="P739" s="3238"/>
      <c r="Q739" s="3268"/>
      <c r="R739" s="3235">
        <v>33</v>
      </c>
    </row>
    <row r="740" spans="1:18">
      <c r="A740" s="3235">
        <v>34</v>
      </c>
      <c r="B740" s="3192" t="s">
        <v>6002</v>
      </c>
      <c r="C740" s="3222"/>
      <c r="D740" s="3192" t="s">
        <v>5615</v>
      </c>
      <c r="E740" s="3222"/>
      <c r="F740" s="3298">
        <v>34.5</v>
      </c>
      <c r="G740" s="3299">
        <v>4.8</v>
      </c>
      <c r="H740" s="3289"/>
      <c r="I740" s="3192"/>
      <c r="J740" s="3323">
        <v>3</v>
      </c>
      <c r="K740" s="3245">
        <v>1</v>
      </c>
      <c r="L740" s="3245"/>
      <c r="M740" s="3192"/>
      <c r="N740" s="3192"/>
      <c r="O740" s="3222"/>
      <c r="P740" s="3238"/>
      <c r="Q740" s="3268"/>
      <c r="R740" s="3235">
        <v>34</v>
      </c>
    </row>
    <row r="741" spans="1:18">
      <c r="A741" s="3235">
        <v>35</v>
      </c>
      <c r="B741" s="3192" t="s">
        <v>6002</v>
      </c>
      <c r="C741" s="3222"/>
      <c r="D741" s="3192" t="s">
        <v>5615</v>
      </c>
      <c r="E741" s="3222"/>
      <c r="F741" s="3298">
        <v>115</v>
      </c>
      <c r="G741" s="3299">
        <v>34.5</v>
      </c>
      <c r="H741" s="3289"/>
      <c r="I741" s="3192"/>
      <c r="J741" s="3323">
        <v>28</v>
      </c>
      <c r="K741" s="3245">
        <v>1</v>
      </c>
      <c r="L741" s="3245"/>
      <c r="M741" s="3192"/>
      <c r="N741" s="3192"/>
      <c r="O741" s="3222"/>
      <c r="P741" s="3238"/>
      <c r="Q741" s="3268"/>
      <c r="R741" s="3235">
        <v>35</v>
      </c>
    </row>
    <row r="742" spans="1:18">
      <c r="A742" s="3235">
        <v>36</v>
      </c>
      <c r="B742" s="3192" t="s">
        <v>6003</v>
      </c>
      <c r="C742" s="3222"/>
      <c r="D742" s="3192" t="s">
        <v>5617</v>
      </c>
      <c r="E742" s="3222"/>
      <c r="F742" s="3298">
        <v>115</v>
      </c>
      <c r="G742" s="3299">
        <v>13.8</v>
      </c>
      <c r="H742" s="3289"/>
      <c r="I742" s="3192"/>
      <c r="J742" s="3323">
        <v>15</v>
      </c>
      <c r="K742" s="3245">
        <v>1</v>
      </c>
      <c r="L742" s="3245"/>
      <c r="M742" s="3192"/>
      <c r="N742" s="3192"/>
      <c r="O742" s="3222"/>
      <c r="P742" s="3238"/>
      <c r="Q742" s="3268"/>
      <c r="R742" s="3235">
        <v>36</v>
      </c>
    </row>
    <row r="743" spans="1:18">
      <c r="A743" s="3235">
        <v>37</v>
      </c>
      <c r="B743" s="3192" t="s">
        <v>6003</v>
      </c>
      <c r="C743" s="3222"/>
      <c r="D743" s="3192" t="s">
        <v>5617</v>
      </c>
      <c r="E743" s="3222"/>
      <c r="F743" s="3298">
        <v>115</v>
      </c>
      <c r="G743" s="3299">
        <v>13.8</v>
      </c>
      <c r="H743" s="3289"/>
      <c r="I743" s="3192"/>
      <c r="J743" s="3323">
        <v>15</v>
      </c>
      <c r="K743" s="3245">
        <v>1</v>
      </c>
      <c r="L743" s="3245"/>
      <c r="M743" s="3192" t="s">
        <v>2904</v>
      </c>
      <c r="N743" s="3192"/>
      <c r="O743" s="3222"/>
      <c r="P743" s="3238"/>
      <c r="Q743" s="3268"/>
      <c r="R743" s="3235">
        <v>37</v>
      </c>
    </row>
    <row r="744" spans="1:18">
      <c r="A744" s="3235">
        <v>38</v>
      </c>
      <c r="B744" s="3192" t="s">
        <v>6004</v>
      </c>
      <c r="C744" s="3222"/>
      <c r="D744" s="3192" t="s">
        <v>5617</v>
      </c>
      <c r="E744" s="3222"/>
      <c r="F744" s="3298">
        <v>34.4</v>
      </c>
      <c r="G744" s="3299">
        <v>13.8</v>
      </c>
      <c r="H744" s="3289"/>
      <c r="I744" s="3192"/>
      <c r="J744" s="3323">
        <v>10</v>
      </c>
      <c r="K744" s="3245">
        <v>1</v>
      </c>
      <c r="L744" s="3245"/>
      <c r="M744" s="3192" t="s">
        <v>2904</v>
      </c>
      <c r="N744" s="3192"/>
      <c r="O744" s="3222"/>
      <c r="P744" s="3238"/>
      <c r="Q744" s="3268"/>
      <c r="R744" s="3235">
        <v>38</v>
      </c>
    </row>
    <row r="745" spans="1:18">
      <c r="A745" s="3235">
        <v>39</v>
      </c>
      <c r="B745" s="3192" t="s">
        <v>6005</v>
      </c>
      <c r="C745" s="3222"/>
      <c r="D745" s="3192" t="s">
        <v>5617</v>
      </c>
      <c r="E745" s="3222"/>
      <c r="F745" s="3298">
        <v>115</v>
      </c>
      <c r="G745" s="3299">
        <v>13.8</v>
      </c>
      <c r="H745" s="3289"/>
      <c r="I745" s="3192"/>
      <c r="J745" s="3323">
        <v>32</v>
      </c>
      <c r="K745" s="3245">
        <v>2</v>
      </c>
      <c r="L745" s="3245"/>
      <c r="M745" s="3192" t="s">
        <v>2904</v>
      </c>
      <c r="N745" s="3192"/>
      <c r="O745" s="3222"/>
      <c r="P745" s="3238"/>
      <c r="Q745" s="3268"/>
      <c r="R745" s="3235">
        <v>39</v>
      </c>
    </row>
    <row r="746" spans="1:18">
      <c r="A746" s="3235">
        <v>40</v>
      </c>
      <c r="B746" s="3192" t="s">
        <v>6006</v>
      </c>
      <c r="C746" s="3222"/>
      <c r="D746" s="3192" t="s">
        <v>5615</v>
      </c>
      <c r="E746" s="3222"/>
      <c r="F746" s="3298">
        <v>115</v>
      </c>
      <c r="G746" s="3299">
        <v>13.8</v>
      </c>
      <c r="H746" s="3289"/>
      <c r="I746" s="3192"/>
      <c r="J746" s="3323">
        <v>15</v>
      </c>
      <c r="K746" s="3245">
        <v>1</v>
      </c>
      <c r="L746" s="3245"/>
      <c r="M746" s="3192" t="s">
        <v>2904</v>
      </c>
      <c r="N746" s="3192"/>
      <c r="O746" s="3222"/>
      <c r="P746" s="3238"/>
      <c r="Q746" s="3268"/>
      <c r="R746" s="3235">
        <v>40</v>
      </c>
    </row>
    <row r="747" spans="1:18">
      <c r="A747" s="3235">
        <v>41</v>
      </c>
      <c r="B747" s="3192" t="s">
        <v>6007</v>
      </c>
      <c r="C747" s="3222"/>
      <c r="D747" s="3192" t="s">
        <v>5617</v>
      </c>
      <c r="E747" s="3222"/>
      <c r="F747" s="3298">
        <v>23</v>
      </c>
      <c r="G747" s="3299">
        <v>0.48</v>
      </c>
      <c r="H747" s="3289"/>
      <c r="I747" s="3192"/>
      <c r="J747" s="3323"/>
      <c r="K747" s="3245">
        <v>1</v>
      </c>
      <c r="L747" s="3245"/>
      <c r="M747" s="3192" t="s">
        <v>2904</v>
      </c>
      <c r="N747" s="3192"/>
      <c r="O747" s="3222"/>
      <c r="P747" s="3238"/>
      <c r="Q747" s="3268"/>
      <c r="R747" s="3235">
        <v>41</v>
      </c>
    </row>
    <row r="748" spans="1:18">
      <c r="A748" s="3235">
        <v>42</v>
      </c>
      <c r="B748" s="3192" t="s">
        <v>6007</v>
      </c>
      <c r="C748" s="3222"/>
      <c r="D748" s="3192" t="s">
        <v>5617</v>
      </c>
      <c r="E748" s="3222"/>
      <c r="F748" s="3298">
        <v>23</v>
      </c>
      <c r="G748" s="3299">
        <v>5</v>
      </c>
      <c r="H748" s="3289"/>
      <c r="I748" s="3192"/>
      <c r="J748" s="3323"/>
      <c r="K748" s="3245">
        <v>1</v>
      </c>
      <c r="L748" s="3245"/>
      <c r="M748" s="3192" t="s">
        <v>2904</v>
      </c>
      <c r="N748" s="3192"/>
      <c r="O748" s="3222"/>
      <c r="P748" s="3238"/>
      <c r="Q748" s="3268"/>
      <c r="R748" s="3235">
        <v>42</v>
      </c>
    </row>
    <row r="749" spans="1:18">
      <c r="A749" s="3235">
        <v>43</v>
      </c>
      <c r="B749" s="3192" t="s">
        <v>6007</v>
      </c>
      <c r="C749" s="3222"/>
      <c r="D749" s="3192" t="s">
        <v>5617</v>
      </c>
      <c r="E749" s="3222"/>
      <c r="F749" s="3298">
        <v>23</v>
      </c>
      <c r="G749" s="3299">
        <v>5</v>
      </c>
      <c r="H749" s="3289"/>
      <c r="I749" s="3192"/>
      <c r="J749" s="3323"/>
      <c r="K749" s="3245">
        <v>1</v>
      </c>
      <c r="L749" s="3245"/>
      <c r="M749" s="3192" t="s">
        <v>2904</v>
      </c>
      <c r="N749" s="3192"/>
      <c r="O749" s="3222"/>
      <c r="P749" s="3238"/>
      <c r="Q749" s="3268"/>
      <c r="R749" s="3235">
        <v>43</v>
      </c>
    </row>
    <row r="750" spans="1:18">
      <c r="A750" s="3235">
        <v>44</v>
      </c>
      <c r="B750" s="3192" t="s">
        <v>6008</v>
      </c>
      <c r="C750" s="3222"/>
      <c r="D750" s="3192" t="s">
        <v>5617</v>
      </c>
      <c r="E750" s="3222"/>
      <c r="F750" s="3298">
        <v>46</v>
      </c>
      <c r="G750" s="3299">
        <v>4.8</v>
      </c>
      <c r="H750" s="3289"/>
      <c r="I750" s="3192"/>
      <c r="J750" s="3323">
        <v>5</v>
      </c>
      <c r="K750" s="3245">
        <v>1</v>
      </c>
      <c r="L750" s="3245"/>
      <c r="M750" s="3192" t="s">
        <v>2904</v>
      </c>
      <c r="N750" s="3192"/>
      <c r="O750" s="3222"/>
      <c r="P750" s="3238"/>
      <c r="Q750" s="3268"/>
      <c r="R750" s="3235">
        <v>44</v>
      </c>
    </row>
    <row r="751" spans="1:18">
      <c r="A751" s="3235">
        <v>45</v>
      </c>
      <c r="B751" s="3192" t="s">
        <v>6008</v>
      </c>
      <c r="C751" s="3222"/>
      <c r="D751" s="3192" t="s">
        <v>5617</v>
      </c>
      <c r="E751" s="3222"/>
      <c r="F751" s="3298">
        <v>46</v>
      </c>
      <c r="G751" s="3299">
        <v>4.8</v>
      </c>
      <c r="H751" s="3289"/>
      <c r="I751" s="3192"/>
      <c r="J751" s="3323">
        <v>1</v>
      </c>
      <c r="K751" s="3245">
        <v>1</v>
      </c>
      <c r="L751" s="3245"/>
      <c r="M751" s="3192" t="s">
        <v>2904</v>
      </c>
      <c r="N751" s="3192"/>
      <c r="O751" s="3222"/>
      <c r="P751" s="3238"/>
      <c r="Q751" s="3268"/>
      <c r="R751" s="3235">
        <v>45</v>
      </c>
    </row>
    <row r="752" spans="1:18">
      <c r="A752" s="3235">
        <v>46</v>
      </c>
      <c r="B752" s="3192" t="s">
        <v>6008</v>
      </c>
      <c r="C752" s="3222"/>
      <c r="D752" s="3192" t="s">
        <v>5617</v>
      </c>
      <c r="E752" s="3222"/>
      <c r="F752" s="3298">
        <v>46</v>
      </c>
      <c r="G752" s="3299">
        <v>4.8</v>
      </c>
      <c r="H752" s="3289"/>
      <c r="I752" s="3192"/>
      <c r="J752" s="3323">
        <v>1</v>
      </c>
      <c r="K752" s="3245">
        <v>1</v>
      </c>
      <c r="L752" s="3245"/>
      <c r="M752" s="3192" t="s">
        <v>2904</v>
      </c>
      <c r="N752" s="3192"/>
      <c r="O752" s="3222"/>
      <c r="P752" s="3238"/>
      <c r="Q752" s="3268"/>
      <c r="R752" s="3235">
        <v>46</v>
      </c>
    </row>
    <row r="753" spans="1:18">
      <c r="A753" s="3235">
        <v>47</v>
      </c>
      <c r="B753" s="3192" t="s">
        <v>6008</v>
      </c>
      <c r="C753" s="3222"/>
      <c r="D753" s="3192" t="s">
        <v>5617</v>
      </c>
      <c r="E753" s="3222"/>
      <c r="F753" s="3298">
        <v>46</v>
      </c>
      <c r="G753" s="3299">
        <v>4.8</v>
      </c>
      <c r="H753" s="3289"/>
      <c r="I753" s="3192"/>
      <c r="J753" s="3323">
        <v>1</v>
      </c>
      <c r="K753" s="3245">
        <v>1</v>
      </c>
      <c r="L753" s="3245"/>
      <c r="M753" s="3192" t="s">
        <v>2904</v>
      </c>
      <c r="N753" s="3192"/>
      <c r="O753" s="3222"/>
      <c r="P753" s="3238"/>
      <c r="Q753" s="3268"/>
      <c r="R753" s="3235">
        <v>47</v>
      </c>
    </row>
    <row r="754" spans="1:18">
      <c r="A754" s="3235">
        <v>48</v>
      </c>
      <c r="B754" s="3192" t="s">
        <v>6026</v>
      </c>
      <c r="C754" s="3222"/>
      <c r="D754" s="3192" t="s">
        <v>5615</v>
      </c>
      <c r="E754" s="3222"/>
      <c r="F754" s="3298">
        <v>115</v>
      </c>
      <c r="G754" s="3299">
        <v>13.8</v>
      </c>
      <c r="H754" s="3289"/>
      <c r="I754" s="3192"/>
      <c r="J754" s="3323">
        <v>48</v>
      </c>
      <c r="K754" s="3245">
        <v>2</v>
      </c>
      <c r="L754" s="3245"/>
      <c r="M754" s="3192" t="s">
        <v>2904</v>
      </c>
      <c r="N754" s="3192"/>
      <c r="O754" s="3222"/>
      <c r="P754" s="3238"/>
      <c r="Q754" s="3268"/>
      <c r="R754" s="3235">
        <v>48</v>
      </c>
    </row>
    <row r="755" spans="1:18">
      <c r="A755" s="3235">
        <v>49</v>
      </c>
      <c r="B755" s="3192" t="s">
        <v>6027</v>
      </c>
      <c r="C755" s="3222"/>
      <c r="D755" s="3192" t="s">
        <v>5617</v>
      </c>
      <c r="E755" s="3222"/>
      <c r="F755" s="3298">
        <v>34.5</v>
      </c>
      <c r="G755" s="3299">
        <v>4.8</v>
      </c>
      <c r="H755" s="3289"/>
      <c r="I755" s="3192"/>
      <c r="J755" s="3323">
        <v>3</v>
      </c>
      <c r="K755" s="3245">
        <v>1</v>
      </c>
      <c r="L755" s="3245"/>
      <c r="M755" s="3192" t="s">
        <v>2904</v>
      </c>
      <c r="N755" s="3192"/>
      <c r="O755" s="3222"/>
      <c r="P755" s="3238"/>
      <c r="Q755" s="3268"/>
      <c r="R755" s="3235">
        <v>49</v>
      </c>
    </row>
    <row r="756" spans="1:18">
      <c r="A756" s="3235">
        <v>50</v>
      </c>
      <c r="B756" s="3192" t="s">
        <v>6028</v>
      </c>
      <c r="C756" s="3222"/>
      <c r="D756" s="3192" t="s">
        <v>5615</v>
      </c>
      <c r="E756" s="3222"/>
      <c r="F756" s="3298">
        <v>115</v>
      </c>
      <c r="G756" s="3299">
        <v>34.5</v>
      </c>
      <c r="H756" s="3289"/>
      <c r="I756" s="3192"/>
      <c r="J756" s="3323">
        <v>40</v>
      </c>
      <c r="K756" s="3245">
        <v>3</v>
      </c>
      <c r="L756" s="3245">
        <v>1</v>
      </c>
      <c r="M756" s="3192" t="s">
        <v>2904</v>
      </c>
      <c r="N756" s="3192"/>
      <c r="O756" s="3222"/>
      <c r="P756" s="3238"/>
      <c r="Q756" s="3268"/>
      <c r="R756" s="3235">
        <v>50</v>
      </c>
    </row>
    <row r="757" spans="1:18">
      <c r="A757" s="3235">
        <v>51</v>
      </c>
      <c r="B757" s="3192" t="s">
        <v>6028</v>
      </c>
      <c r="C757" s="3222"/>
      <c r="D757" s="3192" t="s">
        <v>5615</v>
      </c>
      <c r="E757" s="3222"/>
      <c r="F757" s="3298">
        <v>345</v>
      </c>
      <c r="G757" s="3299">
        <v>115</v>
      </c>
      <c r="H757" s="3289"/>
      <c r="I757" s="3192"/>
      <c r="J757" s="3323">
        <v>448</v>
      </c>
      <c r="K757" s="3245">
        <v>1</v>
      </c>
      <c r="L757" s="3245"/>
      <c r="M757" s="3192" t="s">
        <v>2904</v>
      </c>
      <c r="N757" s="3192"/>
      <c r="O757" s="3222"/>
      <c r="P757" s="3238"/>
      <c r="Q757" s="3268"/>
      <c r="R757" s="3235">
        <v>51</v>
      </c>
    </row>
    <row r="758" spans="1:18">
      <c r="A758" s="3235">
        <v>52</v>
      </c>
      <c r="B758" s="3192" t="s">
        <v>6029</v>
      </c>
      <c r="C758" s="3222"/>
      <c r="D758" s="3192" t="s">
        <v>5617</v>
      </c>
      <c r="E758" s="3222"/>
      <c r="F758" s="3298">
        <v>115</v>
      </c>
      <c r="G758" s="3299">
        <v>4.8</v>
      </c>
      <c r="H758" s="3289"/>
      <c r="I758" s="3192"/>
      <c r="J758" s="3323">
        <v>4</v>
      </c>
      <c r="K758" s="3245">
        <v>1</v>
      </c>
      <c r="L758" s="3245"/>
      <c r="M758" s="3192" t="s">
        <v>2904</v>
      </c>
      <c r="N758" s="3192"/>
      <c r="O758" s="3222"/>
      <c r="P758" s="3238"/>
      <c r="Q758" s="3268"/>
      <c r="R758" s="3235">
        <v>52</v>
      </c>
    </row>
    <row r="759" spans="1:18">
      <c r="A759" s="3235">
        <v>53</v>
      </c>
      <c r="B759" s="3192" t="s">
        <v>6030</v>
      </c>
      <c r="C759" s="3222"/>
      <c r="D759" s="3192" t="s">
        <v>5615</v>
      </c>
      <c r="E759" s="3222"/>
      <c r="F759" s="3298">
        <v>230</v>
      </c>
      <c r="G759" s="3299">
        <v>120</v>
      </c>
      <c r="H759" s="3289">
        <v>13.2</v>
      </c>
      <c r="I759" s="3192"/>
      <c r="J759" s="3323">
        <v>75</v>
      </c>
      <c r="K759" s="3245">
        <v>1</v>
      </c>
      <c r="L759" s="3245"/>
      <c r="M759" s="3192" t="s">
        <v>2904</v>
      </c>
      <c r="N759" s="3192"/>
      <c r="O759" s="3222"/>
      <c r="P759" s="3238"/>
      <c r="Q759" s="3268"/>
      <c r="R759" s="3235">
        <v>53</v>
      </c>
    </row>
    <row r="760" spans="1:18">
      <c r="A760" s="3235">
        <v>54</v>
      </c>
      <c r="B760" s="3192" t="s">
        <v>6030</v>
      </c>
      <c r="C760" s="3222"/>
      <c r="D760" s="3192" t="s">
        <v>5615</v>
      </c>
      <c r="E760" s="3222"/>
      <c r="F760" s="3298">
        <v>230</v>
      </c>
      <c r="G760" s="3299">
        <v>120</v>
      </c>
      <c r="H760" s="3289">
        <v>13.2</v>
      </c>
      <c r="I760" s="3192"/>
      <c r="J760" s="3323">
        <v>75</v>
      </c>
      <c r="K760" s="3245">
        <v>1</v>
      </c>
      <c r="L760" s="3245"/>
      <c r="M760" s="3192" t="s">
        <v>2904</v>
      </c>
      <c r="N760" s="3192"/>
      <c r="O760" s="3222"/>
      <c r="P760" s="3238"/>
      <c r="Q760" s="3268"/>
      <c r="R760" s="3235">
        <v>54</v>
      </c>
    </row>
    <row r="761" spans="1:18">
      <c r="A761" s="3235">
        <v>55</v>
      </c>
      <c r="B761" s="3192" t="s">
        <v>6031</v>
      </c>
      <c r="C761" s="3222"/>
      <c r="D761" s="3192" t="s">
        <v>5615</v>
      </c>
      <c r="E761" s="3222"/>
      <c r="F761" s="3298">
        <v>230</v>
      </c>
      <c r="G761" s="3299">
        <v>120</v>
      </c>
      <c r="H761" s="3289">
        <v>13.2</v>
      </c>
      <c r="I761" s="3192"/>
      <c r="J761" s="3323">
        <v>75</v>
      </c>
      <c r="K761" s="3245"/>
      <c r="L761" s="3245">
        <v>1</v>
      </c>
      <c r="M761" s="3192" t="s">
        <v>2904</v>
      </c>
      <c r="N761" s="3192"/>
      <c r="O761" s="3222"/>
      <c r="P761" s="3238"/>
      <c r="Q761" s="3268"/>
      <c r="R761" s="3235">
        <v>55</v>
      </c>
    </row>
    <row r="762" spans="1:18">
      <c r="A762" s="3235">
        <v>56</v>
      </c>
      <c r="B762" s="3192" t="s">
        <v>6032</v>
      </c>
      <c r="C762" s="3222"/>
      <c r="D762" s="3192" t="s">
        <v>5617</v>
      </c>
      <c r="E762" s="3222"/>
      <c r="F762" s="3298">
        <v>115</v>
      </c>
      <c r="G762" s="3299">
        <v>13.8</v>
      </c>
      <c r="H762" s="3289"/>
      <c r="I762" s="3192"/>
      <c r="J762" s="3323">
        <v>12</v>
      </c>
      <c r="K762" s="3245">
        <v>1</v>
      </c>
      <c r="L762" s="3245"/>
      <c r="M762" s="3192" t="s">
        <v>2904</v>
      </c>
      <c r="N762" s="3192"/>
      <c r="O762" s="3222"/>
      <c r="P762" s="3238"/>
      <c r="Q762" s="3268"/>
      <c r="R762" s="3235">
        <v>56</v>
      </c>
    </row>
    <row r="763" spans="1:18" ht="15.75" thickBot="1">
      <c r="A763" s="3235">
        <v>57</v>
      </c>
      <c r="B763" s="3192" t="s">
        <v>6033</v>
      </c>
      <c r="C763" s="3222"/>
      <c r="D763" s="3192" t="s">
        <v>5617</v>
      </c>
      <c r="E763" s="3222"/>
      <c r="F763" s="3298">
        <v>34.5</v>
      </c>
      <c r="G763" s="3299">
        <v>4.8</v>
      </c>
      <c r="H763" s="3289"/>
      <c r="I763" s="3192"/>
      <c r="J763" s="3323">
        <v>2</v>
      </c>
      <c r="K763" s="3245">
        <v>1</v>
      </c>
      <c r="L763" s="3245"/>
      <c r="M763" s="3192" t="s">
        <v>2904</v>
      </c>
      <c r="N763" s="3192"/>
      <c r="O763" s="3222"/>
      <c r="P763" s="3238"/>
      <c r="Q763" s="3268"/>
      <c r="R763" s="3235">
        <v>57</v>
      </c>
    </row>
    <row r="764" spans="1:18" ht="15.75" thickBot="1">
      <c r="A764" s="3203">
        <v>58</v>
      </c>
      <c r="B764" s="3368"/>
      <c r="C764" s="3204" t="s">
        <v>6724</v>
      </c>
      <c r="D764" s="3368"/>
      <c r="E764" s="3369"/>
      <c r="F764" s="3370"/>
      <c r="G764" s="3371"/>
      <c r="H764" s="3372"/>
      <c r="I764" s="3192"/>
      <c r="J764" s="3373"/>
      <c r="K764" s="3276">
        <f>SUM(K707:K763)</f>
        <v>60</v>
      </c>
      <c r="L764" s="3276">
        <f>SUM(L707:L763)</f>
        <v>2</v>
      </c>
      <c r="M764" s="3201"/>
      <c r="N764" s="3201"/>
      <c r="O764" s="3204"/>
      <c r="P764" s="3276">
        <f t="shared" ref="P764" si="18">SUM(P707:P763)</f>
        <v>0</v>
      </c>
      <c r="Q764" s="3276">
        <f t="shared" ref="Q764" si="19">SUM(Q707:Q763)</f>
        <v>0</v>
      </c>
      <c r="R764" s="3203">
        <v>58</v>
      </c>
    </row>
    <row r="766" spans="1:18">
      <c r="A766" s="3212" t="s">
        <v>6009</v>
      </c>
      <c r="B766" s="3223"/>
      <c r="C766" s="3223"/>
      <c r="D766" s="3223"/>
      <c r="E766" s="3223"/>
      <c r="F766" s="3223"/>
      <c r="G766" s="3223"/>
      <c r="H766" s="3223"/>
      <c r="I766" s="3192"/>
      <c r="J766" s="3212" t="s">
        <v>6010</v>
      </c>
      <c r="K766" s="3223"/>
      <c r="L766" s="3223"/>
      <c r="M766" s="3223"/>
      <c r="N766" s="3223"/>
      <c r="O766" s="3223"/>
      <c r="P766" s="3223"/>
      <c r="Q766" s="3223"/>
      <c r="R766" s="3223"/>
    </row>
    <row r="767" spans="1:18">
      <c r="A767" s="3212"/>
      <c r="B767" s="3223"/>
      <c r="C767" s="3223"/>
      <c r="D767" s="3223"/>
      <c r="E767" s="3223"/>
      <c r="F767" s="3223"/>
      <c r="G767" s="3223"/>
      <c r="H767" s="3223"/>
      <c r="I767" s="3192"/>
      <c r="J767" s="3212"/>
      <c r="K767" s="3223"/>
      <c r="L767" s="3223"/>
      <c r="M767" s="3223"/>
      <c r="N767" s="3223"/>
      <c r="O767" s="3223"/>
      <c r="P767" s="3223"/>
      <c r="Q767" s="3223"/>
      <c r="R767" s="3223"/>
    </row>
    <row r="768" spans="1:18" ht="15.75" thickBot="1">
      <c r="A768" s="3113" t="s">
        <v>4700</v>
      </c>
      <c r="B768" s="3304"/>
      <c r="C768" s="3201"/>
      <c r="D768" s="3201"/>
      <c r="E768" s="3201"/>
      <c r="F768" s="3584" t="str">
        <f>'Data Sheet'!$C$40</f>
        <v>April 12, 2018</v>
      </c>
      <c r="G768" s="3584" t="str">
        <f>'Data Sheet'!$C$38</f>
        <v>December 31, 2017</v>
      </c>
      <c r="H768" s="3208"/>
      <c r="I768" s="3192"/>
      <c r="J768" s="3113" t="s">
        <v>4700</v>
      </c>
      <c r="K768" s="3201"/>
      <c r="L768" s="3201"/>
      <c r="M768" s="3201"/>
      <c r="N768" s="3201"/>
      <c r="O768" s="3201"/>
      <c r="P768" s="3584" t="str">
        <f>'Data Sheet'!$C$40</f>
        <v>April 12, 2018</v>
      </c>
      <c r="Q768" s="3584" t="str">
        <f>'Data Sheet'!$C$38</f>
        <v>December 31, 2017</v>
      </c>
      <c r="R768" s="3208"/>
    </row>
    <row r="769" spans="1:18" ht="16.5" thickBot="1">
      <c r="A769" s="3264" t="s">
        <v>3398</v>
      </c>
      <c r="B769" s="3207"/>
      <c r="C769" s="3207"/>
      <c r="D769" s="3208"/>
      <c r="E769" s="3208"/>
      <c r="F769" s="3209"/>
      <c r="G769" s="3209"/>
      <c r="H769" s="3205"/>
      <c r="I769" s="3192"/>
      <c r="J769" s="3264" t="s">
        <v>3398</v>
      </c>
      <c r="K769" s="3207"/>
      <c r="L769" s="3207"/>
      <c r="M769" s="3208"/>
      <c r="N769" s="3208"/>
      <c r="O769" s="3208"/>
      <c r="P769" s="3209"/>
      <c r="Q769" s="3209"/>
      <c r="R769" s="3205"/>
    </row>
    <row r="770" spans="1:18">
      <c r="A770" s="3221"/>
      <c r="B770" s="3192"/>
      <c r="C770" s="3222"/>
      <c r="D770" s="3234"/>
      <c r="E770" s="3195"/>
      <c r="F770" s="3223"/>
      <c r="G770" s="3223"/>
      <c r="H770" s="3193"/>
      <c r="I770" s="3192"/>
      <c r="J770" s="3221"/>
      <c r="K770" s="3222"/>
      <c r="L770" s="3222"/>
      <c r="M770" s="3223" t="s">
        <v>3184</v>
      </c>
      <c r="N770" s="3223"/>
      <c r="O770" s="3223"/>
      <c r="P770" s="3223"/>
      <c r="Q770" s="3199"/>
      <c r="R770" s="3189"/>
    </row>
    <row r="771" spans="1:18" ht="15.75" thickBot="1">
      <c r="A771" s="3227"/>
      <c r="B771" s="3234"/>
      <c r="C771" s="3195"/>
      <c r="D771" s="3234"/>
      <c r="E771" s="3195"/>
      <c r="F771" s="3208" t="s">
        <v>3185</v>
      </c>
      <c r="G771" s="3208"/>
      <c r="H771" s="3205"/>
      <c r="I771" s="3192"/>
      <c r="J771" s="3227" t="s">
        <v>3186</v>
      </c>
      <c r="K771" s="3195" t="s">
        <v>3187</v>
      </c>
      <c r="L771" s="3195" t="s">
        <v>3187</v>
      </c>
      <c r="M771" s="3208" t="s">
        <v>3188</v>
      </c>
      <c r="N771" s="3208"/>
      <c r="O771" s="3208"/>
      <c r="P771" s="3208"/>
      <c r="Q771" s="3205"/>
      <c r="R771" s="3195"/>
    </row>
    <row r="772" spans="1:18">
      <c r="A772" s="3227"/>
      <c r="B772" s="3234"/>
      <c r="C772" s="3195"/>
      <c r="D772" s="3234"/>
      <c r="E772" s="3195"/>
      <c r="F772" s="3195"/>
      <c r="G772" s="3199"/>
      <c r="H772" s="3195"/>
      <c r="I772" s="3192"/>
      <c r="J772" s="3227" t="s">
        <v>3189</v>
      </c>
      <c r="K772" s="3195" t="s">
        <v>3190</v>
      </c>
      <c r="L772" s="3195" t="s">
        <v>3191</v>
      </c>
      <c r="M772" s="3234"/>
      <c r="N772" s="3234"/>
      <c r="O772" s="3195"/>
      <c r="P772" s="3195"/>
      <c r="Q772" s="3199"/>
      <c r="R772" s="3195"/>
    </row>
    <row r="773" spans="1:18">
      <c r="A773" s="3227" t="s">
        <v>1714</v>
      </c>
      <c r="B773" s="3223" t="s">
        <v>3192</v>
      </c>
      <c r="C773" s="3199"/>
      <c r="D773" s="3223" t="s">
        <v>3193</v>
      </c>
      <c r="E773" s="3199"/>
      <c r="F773" s="3195"/>
      <c r="G773" s="3199"/>
      <c r="H773" s="3195"/>
      <c r="I773" s="3192"/>
      <c r="J773" s="3227" t="s">
        <v>3194</v>
      </c>
      <c r="K773" s="3195" t="s">
        <v>3195</v>
      </c>
      <c r="L773" s="3195" t="s">
        <v>3190</v>
      </c>
      <c r="M773" s="3223"/>
      <c r="N773" s="3223"/>
      <c r="O773" s="3199"/>
      <c r="P773" s="3195" t="s">
        <v>1772</v>
      </c>
      <c r="Q773" s="3199" t="s">
        <v>3196</v>
      </c>
      <c r="R773" s="3195" t="s">
        <v>1714</v>
      </c>
    </row>
    <row r="774" spans="1:18">
      <c r="A774" s="3227" t="s">
        <v>1717</v>
      </c>
      <c r="B774" s="3192"/>
      <c r="C774" s="3222"/>
      <c r="D774" s="3234"/>
      <c r="E774" s="3195"/>
      <c r="F774" s="3195" t="s">
        <v>1825</v>
      </c>
      <c r="G774" s="3199" t="s">
        <v>3197</v>
      </c>
      <c r="H774" s="3195" t="s">
        <v>3198</v>
      </c>
      <c r="I774" s="3192"/>
      <c r="J774" s="3227" t="s">
        <v>3199</v>
      </c>
      <c r="K774" s="3195" t="s">
        <v>4</v>
      </c>
      <c r="L774" s="3195" t="s">
        <v>3195</v>
      </c>
      <c r="M774" s="3223" t="s">
        <v>3200</v>
      </c>
      <c r="N774" s="3223"/>
      <c r="O774" s="3199"/>
      <c r="P774" s="3195" t="s">
        <v>3201</v>
      </c>
      <c r="Q774" s="3199" t="s">
        <v>3202</v>
      </c>
      <c r="R774" s="3195" t="s">
        <v>1717</v>
      </c>
    </row>
    <row r="775" spans="1:18">
      <c r="A775" s="3235"/>
      <c r="B775" s="3192"/>
      <c r="C775" s="3195"/>
      <c r="D775" s="3192"/>
      <c r="E775" s="3195"/>
      <c r="F775" s="3195"/>
      <c r="G775" s="3199"/>
      <c r="H775" s="3222"/>
      <c r="I775" s="3192"/>
      <c r="J775" s="3235"/>
      <c r="K775" s="3222"/>
      <c r="L775" s="3195"/>
      <c r="M775" s="3192"/>
      <c r="N775" s="3192"/>
      <c r="O775" s="3195"/>
      <c r="P775" s="3195"/>
      <c r="Q775" s="3195"/>
      <c r="R775" s="3222"/>
    </row>
    <row r="776" spans="1:18" ht="15.75" thickBot="1">
      <c r="A776" s="3203"/>
      <c r="B776" s="3208" t="s">
        <v>3005</v>
      </c>
      <c r="C776" s="3205"/>
      <c r="D776" s="3208" t="s">
        <v>3006</v>
      </c>
      <c r="E776" s="3205"/>
      <c r="F776" s="3202" t="s">
        <v>3007</v>
      </c>
      <c r="G776" s="3205" t="s">
        <v>3008</v>
      </c>
      <c r="H776" s="3205" t="s">
        <v>2334</v>
      </c>
      <c r="I776" s="3192"/>
      <c r="J776" s="3236" t="s">
        <v>2335</v>
      </c>
      <c r="K776" s="3236" t="s">
        <v>2336</v>
      </c>
      <c r="L776" s="3236" t="s">
        <v>2337</v>
      </c>
      <c r="M776" s="3208" t="s">
        <v>2338</v>
      </c>
      <c r="N776" s="3208"/>
      <c r="O776" s="3205"/>
      <c r="P776" s="3202" t="s">
        <v>2339</v>
      </c>
      <c r="Q776" s="3202" t="s">
        <v>2340</v>
      </c>
      <c r="R776" s="3202"/>
    </row>
    <row r="777" spans="1:18">
      <c r="A777" s="3235">
        <v>1</v>
      </c>
      <c r="B777" s="3192" t="s">
        <v>6034</v>
      </c>
      <c r="C777" s="3222"/>
      <c r="D777" s="3192" t="s">
        <v>5617</v>
      </c>
      <c r="E777" s="3222"/>
      <c r="F777" s="3298">
        <v>34.5</v>
      </c>
      <c r="G777" s="3299">
        <v>4.8</v>
      </c>
      <c r="H777" s="3289"/>
      <c r="I777" s="3192"/>
      <c r="J777" s="3323">
        <v>3</v>
      </c>
      <c r="K777" s="3245">
        <v>1</v>
      </c>
      <c r="L777" s="3245"/>
      <c r="M777" s="3192" t="s">
        <v>2904</v>
      </c>
      <c r="N777" s="3192"/>
      <c r="O777" s="3222"/>
      <c r="P777" s="3238"/>
      <c r="Q777" s="3268"/>
      <c r="R777" s="3545">
        <v>1</v>
      </c>
    </row>
    <row r="778" spans="1:18">
      <c r="A778" s="3235">
        <v>2</v>
      </c>
      <c r="B778" s="3192" t="s">
        <v>6035</v>
      </c>
      <c r="C778" s="3222"/>
      <c r="D778" s="3192" t="s">
        <v>5615</v>
      </c>
      <c r="E778" s="3222"/>
      <c r="F778" s="3298">
        <v>4.8</v>
      </c>
      <c r="G778" s="3299">
        <v>2.4</v>
      </c>
      <c r="H778" s="3289"/>
      <c r="I778" s="3192"/>
      <c r="J778" s="3323">
        <v>1</v>
      </c>
      <c r="K778" s="3245">
        <v>1</v>
      </c>
      <c r="L778" s="3245"/>
      <c r="M778" s="3192" t="s">
        <v>2904</v>
      </c>
      <c r="N778" s="3192"/>
      <c r="O778" s="3222"/>
      <c r="P778" s="3238"/>
      <c r="Q778" s="3268"/>
      <c r="R778" s="3546">
        <v>2</v>
      </c>
    </row>
    <row r="779" spans="1:18">
      <c r="A779" s="3235">
        <v>3</v>
      </c>
      <c r="B779" s="3192" t="s">
        <v>6035</v>
      </c>
      <c r="C779" s="3222"/>
      <c r="D779" s="3192" t="s">
        <v>5615</v>
      </c>
      <c r="E779" s="3222"/>
      <c r="F779" s="3298">
        <v>4.8</v>
      </c>
      <c r="G779" s="3299">
        <v>2.4</v>
      </c>
      <c r="H779" s="3289"/>
      <c r="I779" s="3192"/>
      <c r="J779" s="3323">
        <v>1</v>
      </c>
      <c r="K779" s="3245">
        <v>1</v>
      </c>
      <c r="L779" s="3245"/>
      <c r="M779" s="3192" t="s">
        <v>2904</v>
      </c>
      <c r="N779" s="3192"/>
      <c r="O779" s="3222"/>
      <c r="P779" s="3238"/>
      <c r="Q779" s="3268"/>
      <c r="R779" s="3546">
        <v>3</v>
      </c>
    </row>
    <row r="780" spans="1:18">
      <c r="A780" s="3235">
        <v>4</v>
      </c>
      <c r="B780" s="3192" t="s">
        <v>6036</v>
      </c>
      <c r="C780" s="3222"/>
      <c r="D780" s="3192" t="s">
        <v>5617</v>
      </c>
      <c r="E780" s="3222"/>
      <c r="F780" s="3298">
        <v>34.5</v>
      </c>
      <c r="G780" s="3299">
        <v>4.16</v>
      </c>
      <c r="H780" s="3289"/>
      <c r="I780" s="3192"/>
      <c r="J780" s="3323">
        <v>5</v>
      </c>
      <c r="K780" s="3245">
        <v>1</v>
      </c>
      <c r="L780" s="3245"/>
      <c r="M780" s="3192" t="s">
        <v>2904</v>
      </c>
      <c r="N780" s="3192"/>
      <c r="O780" s="3222"/>
      <c r="P780" s="3238"/>
      <c r="Q780" s="3268"/>
      <c r="R780" s="3546">
        <v>4</v>
      </c>
    </row>
    <row r="781" spans="1:18">
      <c r="A781" s="3235">
        <v>5</v>
      </c>
      <c r="B781" s="3192" t="s">
        <v>6037</v>
      </c>
      <c r="C781" s="3222"/>
      <c r="D781" s="3192" t="s">
        <v>5617</v>
      </c>
      <c r="E781" s="3222"/>
      <c r="F781" s="3298">
        <v>34.5</v>
      </c>
      <c r="G781" s="3299">
        <v>4.16</v>
      </c>
      <c r="H781" s="3289"/>
      <c r="I781" s="3192"/>
      <c r="J781" s="3323">
        <v>10</v>
      </c>
      <c r="K781" s="3245">
        <v>1</v>
      </c>
      <c r="L781" s="3245"/>
      <c r="M781" s="3192" t="s">
        <v>2904</v>
      </c>
      <c r="N781" s="3192"/>
      <c r="O781" s="3222"/>
      <c r="P781" s="3238"/>
      <c r="Q781" s="3268"/>
      <c r="R781" s="3546">
        <v>5</v>
      </c>
    </row>
    <row r="782" spans="1:18">
      <c r="A782" s="3235">
        <v>6</v>
      </c>
      <c r="B782" s="3192" t="s">
        <v>6037</v>
      </c>
      <c r="C782" s="3222"/>
      <c r="D782" s="3192" t="s">
        <v>5617</v>
      </c>
      <c r="E782" s="3222"/>
      <c r="F782" s="3298">
        <v>34.5</v>
      </c>
      <c r="G782" s="3299">
        <v>4.16</v>
      </c>
      <c r="H782" s="3289"/>
      <c r="I782" s="3192"/>
      <c r="J782" s="3323">
        <v>10</v>
      </c>
      <c r="K782" s="3245">
        <v>1</v>
      </c>
      <c r="L782" s="3245"/>
      <c r="M782" s="3192" t="s">
        <v>2904</v>
      </c>
      <c r="N782" s="3192"/>
      <c r="O782" s="3222"/>
      <c r="P782" s="3238"/>
      <c r="Q782" s="3268"/>
      <c r="R782" s="3546">
        <v>6</v>
      </c>
    </row>
    <row r="783" spans="1:18">
      <c r="A783" s="3235">
        <v>7</v>
      </c>
      <c r="B783" s="3192" t="s">
        <v>6038</v>
      </c>
      <c r="C783" s="3222"/>
      <c r="D783" s="3192" t="s">
        <v>5615</v>
      </c>
      <c r="E783" s="3222"/>
      <c r="F783" s="3298">
        <v>110</v>
      </c>
      <c r="G783" s="3299">
        <v>34.5</v>
      </c>
      <c r="H783" s="3289">
        <v>13.83</v>
      </c>
      <c r="I783" s="3192"/>
      <c r="J783" s="3323">
        <v>30</v>
      </c>
      <c r="K783" s="3245">
        <v>1</v>
      </c>
      <c r="L783" s="3245"/>
      <c r="M783" s="3192" t="s">
        <v>2904</v>
      </c>
      <c r="N783" s="3192"/>
      <c r="O783" s="3222"/>
      <c r="P783" s="3238"/>
      <c r="Q783" s="3268"/>
      <c r="R783" s="3546">
        <v>7</v>
      </c>
    </row>
    <row r="784" spans="1:18">
      <c r="A784" s="3235">
        <v>8</v>
      </c>
      <c r="B784" s="3192" t="s">
        <v>6038</v>
      </c>
      <c r="C784" s="3222"/>
      <c r="D784" s="3192" t="s">
        <v>5615</v>
      </c>
      <c r="E784" s="3222"/>
      <c r="F784" s="3298">
        <v>115</v>
      </c>
      <c r="G784" s="3299">
        <v>13.8</v>
      </c>
      <c r="H784" s="3289"/>
      <c r="I784" s="3192"/>
      <c r="J784" s="3323">
        <v>15</v>
      </c>
      <c r="K784" s="3245">
        <v>1</v>
      </c>
      <c r="L784" s="3245"/>
      <c r="M784" s="3192" t="s">
        <v>2904</v>
      </c>
      <c r="N784" s="3192"/>
      <c r="O784" s="3222"/>
      <c r="P784" s="3238"/>
      <c r="Q784" s="3268"/>
      <c r="R784" s="3546">
        <v>8</v>
      </c>
    </row>
    <row r="785" spans="1:18">
      <c r="A785" s="3235">
        <v>9</v>
      </c>
      <c r="B785" s="3192" t="s">
        <v>6039</v>
      </c>
      <c r="C785" s="3222"/>
      <c r="D785" s="3192" t="s">
        <v>5617</v>
      </c>
      <c r="E785" s="3222"/>
      <c r="F785" s="3298">
        <v>46</v>
      </c>
      <c r="G785" s="3299">
        <v>4.8</v>
      </c>
      <c r="H785" s="3289"/>
      <c r="I785" s="3192"/>
      <c r="J785" s="3323">
        <v>3</v>
      </c>
      <c r="K785" s="3245">
        <v>1</v>
      </c>
      <c r="L785" s="3245"/>
      <c r="M785" s="3192" t="s">
        <v>2904</v>
      </c>
      <c r="N785" s="3192"/>
      <c r="O785" s="3222"/>
      <c r="P785" s="3238"/>
      <c r="Q785" s="3268"/>
      <c r="R785" s="3546">
        <v>9</v>
      </c>
    </row>
    <row r="786" spans="1:18">
      <c r="A786" s="3235">
        <v>10</v>
      </c>
      <c r="B786" s="3192" t="s">
        <v>6040</v>
      </c>
      <c r="C786" s="3222"/>
      <c r="D786" s="3192" t="s">
        <v>5617</v>
      </c>
      <c r="E786" s="3222"/>
      <c r="F786" s="3298">
        <v>115</v>
      </c>
      <c r="G786" s="3299">
        <v>13.8</v>
      </c>
      <c r="H786" s="3289"/>
      <c r="I786" s="3192"/>
      <c r="J786" s="3323">
        <v>12</v>
      </c>
      <c r="K786" s="3245">
        <v>1</v>
      </c>
      <c r="L786" s="3245"/>
      <c r="M786" s="3192" t="s">
        <v>2904</v>
      </c>
      <c r="N786" s="3192"/>
      <c r="O786" s="3222"/>
      <c r="P786" s="3238"/>
      <c r="Q786" s="3268"/>
      <c r="R786" s="3546">
        <v>10</v>
      </c>
    </row>
    <row r="787" spans="1:18">
      <c r="A787" s="3235">
        <v>11</v>
      </c>
      <c r="B787" s="3192" t="s">
        <v>6041</v>
      </c>
      <c r="C787" s="3222"/>
      <c r="D787" s="3192" t="s">
        <v>5615</v>
      </c>
      <c r="E787" s="3222"/>
      <c r="F787" s="3298">
        <v>115</v>
      </c>
      <c r="G787" s="3299">
        <v>13.8</v>
      </c>
      <c r="H787" s="3289"/>
      <c r="I787" s="3192"/>
      <c r="J787" s="3323">
        <v>20</v>
      </c>
      <c r="K787" s="3245">
        <v>1</v>
      </c>
      <c r="L787" s="3245"/>
      <c r="M787" s="3192" t="s">
        <v>2904</v>
      </c>
      <c r="N787" s="3192"/>
      <c r="O787" s="3222"/>
      <c r="P787" s="3238"/>
      <c r="Q787" s="3268"/>
      <c r="R787" s="3546">
        <v>11</v>
      </c>
    </row>
    <row r="788" spans="1:18">
      <c r="A788" s="3235">
        <v>12</v>
      </c>
      <c r="B788" s="3192" t="s">
        <v>6041</v>
      </c>
      <c r="C788" s="3222"/>
      <c r="D788" s="3192" t="s">
        <v>5615</v>
      </c>
      <c r="E788" s="3222"/>
      <c r="F788" s="3298">
        <v>115</v>
      </c>
      <c r="G788" s="3299">
        <v>34.5</v>
      </c>
      <c r="H788" s="3289"/>
      <c r="I788" s="3192"/>
      <c r="J788" s="3323">
        <v>20</v>
      </c>
      <c r="K788" s="3245">
        <v>1</v>
      </c>
      <c r="L788" s="3245"/>
      <c r="M788" s="3192" t="s">
        <v>2904</v>
      </c>
      <c r="N788" s="3192"/>
      <c r="O788" s="3222"/>
      <c r="P788" s="3238"/>
      <c r="Q788" s="3268"/>
      <c r="R788" s="3546">
        <v>12</v>
      </c>
    </row>
    <row r="789" spans="1:18">
      <c r="A789" s="3235">
        <v>13</v>
      </c>
      <c r="B789" s="3192" t="s">
        <v>6042</v>
      </c>
      <c r="C789" s="3222"/>
      <c r="D789" s="3192" t="s">
        <v>5617</v>
      </c>
      <c r="E789" s="3222"/>
      <c r="F789" s="3298">
        <v>34.4</v>
      </c>
      <c r="G789" s="3299">
        <v>0.24</v>
      </c>
      <c r="H789" s="3289"/>
      <c r="I789" s="3192"/>
      <c r="J789" s="3323">
        <v>1</v>
      </c>
      <c r="K789" s="3245">
        <v>3</v>
      </c>
      <c r="L789" s="3245"/>
      <c r="M789" s="3192" t="s">
        <v>2904</v>
      </c>
      <c r="N789" s="3192"/>
      <c r="O789" s="3222"/>
      <c r="P789" s="3238"/>
      <c r="Q789" s="3268"/>
      <c r="R789" s="3546">
        <v>13</v>
      </c>
    </row>
    <row r="790" spans="1:18">
      <c r="A790" s="3235">
        <v>14</v>
      </c>
      <c r="B790" s="3192" t="s">
        <v>6043</v>
      </c>
      <c r="C790" s="3222"/>
      <c r="D790" s="3192" t="s">
        <v>5617</v>
      </c>
      <c r="E790" s="3222"/>
      <c r="F790" s="3298">
        <v>34.5</v>
      </c>
      <c r="G790" s="3299">
        <v>4.16</v>
      </c>
      <c r="H790" s="3289"/>
      <c r="I790" s="3192"/>
      <c r="J790" s="3323">
        <v>3</v>
      </c>
      <c r="K790" s="3245">
        <v>1</v>
      </c>
      <c r="L790" s="3245"/>
      <c r="M790" s="3192" t="s">
        <v>2904</v>
      </c>
      <c r="N790" s="3192"/>
      <c r="O790" s="3222"/>
      <c r="P790" s="3238"/>
      <c r="Q790" s="3268"/>
      <c r="R790" s="3546">
        <v>14</v>
      </c>
    </row>
    <row r="791" spans="1:18">
      <c r="A791" s="3235">
        <v>15</v>
      </c>
      <c r="B791" s="3192" t="s">
        <v>6044</v>
      </c>
      <c r="C791" s="3222"/>
      <c r="D791" s="3192" t="s">
        <v>5968</v>
      </c>
      <c r="E791" s="3222"/>
      <c r="F791" s="3298">
        <v>115</v>
      </c>
      <c r="G791" s="3299">
        <v>13.2</v>
      </c>
      <c r="H791" s="3289"/>
      <c r="I791" s="3192"/>
      <c r="J791" s="3323">
        <v>15</v>
      </c>
      <c r="K791" s="3245">
        <v>1</v>
      </c>
      <c r="L791" s="3245"/>
      <c r="M791" s="3192" t="s">
        <v>2904</v>
      </c>
      <c r="N791" s="3192"/>
      <c r="O791" s="3222"/>
      <c r="P791" s="3238"/>
      <c r="Q791" s="3268"/>
      <c r="R791" s="3546">
        <v>15</v>
      </c>
    </row>
    <row r="792" spans="1:18">
      <c r="A792" s="3235">
        <v>16</v>
      </c>
      <c r="B792" s="3192" t="s">
        <v>6044</v>
      </c>
      <c r="C792" s="3222"/>
      <c r="D792" s="3192" t="s">
        <v>5617</v>
      </c>
      <c r="E792" s="3222"/>
      <c r="F792" s="3298">
        <v>115</v>
      </c>
      <c r="G792" s="3299">
        <v>13.8</v>
      </c>
      <c r="H792" s="3289"/>
      <c r="I792" s="3192"/>
      <c r="J792" s="3323">
        <v>24</v>
      </c>
      <c r="K792" s="3245">
        <v>1</v>
      </c>
      <c r="L792" s="3245"/>
      <c r="M792" s="3192" t="s">
        <v>2904</v>
      </c>
      <c r="N792" s="3192"/>
      <c r="O792" s="3222"/>
      <c r="P792" s="3238"/>
      <c r="Q792" s="3268"/>
      <c r="R792" s="3546">
        <v>16</v>
      </c>
    </row>
    <row r="793" spans="1:18">
      <c r="A793" s="3235">
        <v>17</v>
      </c>
      <c r="B793" s="3192" t="s">
        <v>6045</v>
      </c>
      <c r="C793" s="3222"/>
      <c r="D793" s="3192" t="s">
        <v>5617</v>
      </c>
      <c r="E793" s="3222"/>
      <c r="F793" s="3298">
        <v>34.5</v>
      </c>
      <c r="G793" s="3299">
        <v>4.8</v>
      </c>
      <c r="H793" s="3289"/>
      <c r="I793" s="3192"/>
      <c r="J793" s="3323">
        <v>1</v>
      </c>
      <c r="K793" s="3245">
        <v>1</v>
      </c>
      <c r="L793" s="3245"/>
      <c r="M793" s="3192" t="s">
        <v>2904</v>
      </c>
      <c r="N793" s="3192"/>
      <c r="O793" s="3222"/>
      <c r="P793" s="3238"/>
      <c r="Q793" s="3268"/>
      <c r="R793" s="3546">
        <v>17</v>
      </c>
    </row>
    <row r="794" spans="1:18">
      <c r="A794" s="3235">
        <v>18</v>
      </c>
      <c r="B794" s="3192" t="s">
        <v>6045</v>
      </c>
      <c r="C794" s="3222"/>
      <c r="D794" s="3192" t="s">
        <v>5617</v>
      </c>
      <c r="E794" s="3222"/>
      <c r="F794" s="3298">
        <v>34.5</v>
      </c>
      <c r="G794" s="3299">
        <v>4.8</v>
      </c>
      <c r="H794" s="3289"/>
      <c r="I794" s="3192"/>
      <c r="J794" s="3323">
        <v>1</v>
      </c>
      <c r="K794" s="3245">
        <v>1</v>
      </c>
      <c r="L794" s="3245"/>
      <c r="M794" s="3192" t="s">
        <v>2904</v>
      </c>
      <c r="N794" s="3192"/>
      <c r="O794" s="3222"/>
      <c r="P794" s="3238"/>
      <c r="Q794" s="3268"/>
      <c r="R794" s="3546">
        <v>18</v>
      </c>
    </row>
    <row r="795" spans="1:18">
      <c r="A795" s="3235">
        <v>19</v>
      </c>
      <c r="B795" s="3192" t="s">
        <v>6045</v>
      </c>
      <c r="C795" s="3222"/>
      <c r="D795" s="3192" t="s">
        <v>5617</v>
      </c>
      <c r="E795" s="3222"/>
      <c r="F795" s="3298">
        <v>34.5</v>
      </c>
      <c r="G795" s="3299">
        <v>4.8</v>
      </c>
      <c r="H795" s="3289"/>
      <c r="I795" s="3192"/>
      <c r="J795" s="3323">
        <v>1</v>
      </c>
      <c r="K795" s="3245">
        <v>1</v>
      </c>
      <c r="L795" s="3245"/>
      <c r="M795" s="3192" t="s">
        <v>2904</v>
      </c>
      <c r="N795" s="3192"/>
      <c r="O795" s="3222"/>
      <c r="P795" s="3238"/>
      <c r="Q795" s="3268"/>
      <c r="R795" s="3546">
        <v>19</v>
      </c>
    </row>
    <row r="796" spans="1:18">
      <c r="A796" s="3235">
        <v>20</v>
      </c>
      <c r="B796" s="3192" t="s">
        <v>6046</v>
      </c>
      <c r="C796" s="3222"/>
      <c r="D796" s="3192" t="s">
        <v>5617</v>
      </c>
      <c r="E796" s="3222"/>
      <c r="F796" s="3298">
        <v>34.5</v>
      </c>
      <c r="G796" s="3299">
        <v>4.8</v>
      </c>
      <c r="H796" s="3289"/>
      <c r="I796" s="3192"/>
      <c r="J796" s="3323">
        <v>5</v>
      </c>
      <c r="K796" s="3245">
        <v>1</v>
      </c>
      <c r="L796" s="3245"/>
      <c r="M796" s="3192" t="s">
        <v>2904</v>
      </c>
      <c r="N796" s="3192"/>
      <c r="O796" s="3222"/>
      <c r="P796" s="3238"/>
      <c r="Q796" s="3268"/>
      <c r="R796" s="3546">
        <v>20</v>
      </c>
    </row>
    <row r="797" spans="1:18">
      <c r="A797" s="3235">
        <v>21</v>
      </c>
      <c r="B797" s="3192" t="s">
        <v>6047</v>
      </c>
      <c r="C797" s="3222"/>
      <c r="D797" s="3192" t="s">
        <v>5615</v>
      </c>
      <c r="E797" s="3222"/>
      <c r="F797" s="3298">
        <v>46</v>
      </c>
      <c r="G797" s="3299">
        <v>4.8</v>
      </c>
      <c r="H797" s="3289"/>
      <c r="I797" s="3192"/>
      <c r="J797" s="3323"/>
      <c r="K797" s="3245">
        <v>1</v>
      </c>
      <c r="L797" s="3245"/>
      <c r="M797" s="3192" t="s">
        <v>2904</v>
      </c>
      <c r="N797" s="3192"/>
      <c r="O797" s="3222"/>
      <c r="P797" s="3238"/>
      <c r="Q797" s="3268"/>
      <c r="R797" s="3546">
        <v>21</v>
      </c>
    </row>
    <row r="798" spans="1:18">
      <c r="A798" s="3235">
        <v>22</v>
      </c>
      <c r="B798" s="3192" t="s">
        <v>6047</v>
      </c>
      <c r="C798" s="3222"/>
      <c r="D798" s="3192" t="s">
        <v>5615</v>
      </c>
      <c r="E798" s="3222"/>
      <c r="F798" s="3298">
        <v>46</v>
      </c>
      <c r="G798" s="3299">
        <v>4.8</v>
      </c>
      <c r="H798" s="3289"/>
      <c r="I798" s="3192"/>
      <c r="J798" s="3323"/>
      <c r="K798" s="3245">
        <v>1</v>
      </c>
      <c r="L798" s="3245"/>
      <c r="M798" s="3192" t="s">
        <v>2904</v>
      </c>
      <c r="N798" s="3192"/>
      <c r="O798" s="3222"/>
      <c r="P798" s="3238"/>
      <c r="Q798" s="3268"/>
      <c r="R798" s="3546">
        <v>22</v>
      </c>
    </row>
    <row r="799" spans="1:18">
      <c r="A799" s="3235">
        <v>23</v>
      </c>
      <c r="B799" s="3192" t="s">
        <v>6047</v>
      </c>
      <c r="C799" s="3222"/>
      <c r="D799" s="3192" t="s">
        <v>5615</v>
      </c>
      <c r="E799" s="3222"/>
      <c r="F799" s="3298">
        <v>46</v>
      </c>
      <c r="G799" s="3299">
        <v>4.8</v>
      </c>
      <c r="H799" s="3289"/>
      <c r="I799" s="3192"/>
      <c r="J799" s="3323"/>
      <c r="K799" s="3245">
        <v>1</v>
      </c>
      <c r="L799" s="3245"/>
      <c r="M799" s="3192" t="s">
        <v>2904</v>
      </c>
      <c r="N799" s="3192"/>
      <c r="O799" s="3222"/>
      <c r="P799" s="3238"/>
      <c r="Q799" s="3268"/>
      <c r="R799" s="3546">
        <v>23</v>
      </c>
    </row>
    <row r="800" spans="1:18">
      <c r="A800" s="3235">
        <v>24</v>
      </c>
      <c r="B800" s="3192" t="s">
        <v>6048</v>
      </c>
      <c r="C800" s="3222"/>
      <c r="D800" s="3192" t="s">
        <v>5617</v>
      </c>
      <c r="E800" s="3222"/>
      <c r="F800" s="3298">
        <v>115</v>
      </c>
      <c r="G800" s="3299">
        <v>13.8</v>
      </c>
      <c r="H800" s="3289"/>
      <c r="I800" s="3192"/>
      <c r="J800" s="3323">
        <v>20</v>
      </c>
      <c r="K800" s="3245"/>
      <c r="L800" s="3245">
        <v>1</v>
      </c>
      <c r="M800" s="3192" t="s">
        <v>2904</v>
      </c>
      <c r="N800" s="3192"/>
      <c r="O800" s="3222"/>
      <c r="P800" s="3238"/>
      <c r="Q800" s="3268"/>
      <c r="R800" s="3546">
        <v>24</v>
      </c>
    </row>
    <row r="801" spans="1:18">
      <c r="A801" s="3235">
        <v>25</v>
      </c>
      <c r="B801" s="3192" t="s">
        <v>6048</v>
      </c>
      <c r="C801" s="3222"/>
      <c r="D801" s="3192" t="s">
        <v>5617</v>
      </c>
      <c r="E801" s="3222"/>
      <c r="F801" s="3298">
        <v>115</v>
      </c>
      <c r="G801" s="3299">
        <v>13.8</v>
      </c>
      <c r="H801" s="3289"/>
      <c r="I801" s="3192"/>
      <c r="J801" s="3323">
        <v>24</v>
      </c>
      <c r="K801" s="3245">
        <v>1</v>
      </c>
      <c r="L801" s="3245"/>
      <c r="M801" s="3192" t="s">
        <v>2904</v>
      </c>
      <c r="N801" s="3192"/>
      <c r="O801" s="3222"/>
      <c r="P801" s="3238"/>
      <c r="Q801" s="3268"/>
      <c r="R801" s="3546">
        <v>25</v>
      </c>
    </row>
    <row r="802" spans="1:18">
      <c r="A802" s="3235">
        <v>26</v>
      </c>
      <c r="B802" s="3192" t="s">
        <v>6049</v>
      </c>
      <c r="C802" s="3222"/>
      <c r="D802" s="3192" t="s">
        <v>5617</v>
      </c>
      <c r="E802" s="3222"/>
      <c r="F802" s="3298">
        <v>115</v>
      </c>
      <c r="G802" s="3299">
        <v>13.8</v>
      </c>
      <c r="H802" s="3289"/>
      <c r="I802" s="3192"/>
      <c r="J802" s="3323">
        <v>15</v>
      </c>
      <c r="K802" s="3245">
        <v>1</v>
      </c>
      <c r="L802" s="3245"/>
      <c r="M802" s="3192" t="s">
        <v>2904</v>
      </c>
      <c r="N802" s="3192"/>
      <c r="O802" s="3222"/>
      <c r="P802" s="3238"/>
      <c r="Q802" s="3268"/>
      <c r="R802" s="3546">
        <v>26</v>
      </c>
    </row>
    <row r="803" spans="1:18">
      <c r="A803" s="3235">
        <v>27</v>
      </c>
      <c r="B803" s="3192" t="s">
        <v>6049</v>
      </c>
      <c r="C803" s="3222"/>
      <c r="D803" s="3192" t="s">
        <v>6050</v>
      </c>
      <c r="E803" s="3222"/>
      <c r="F803" s="3298">
        <v>115</v>
      </c>
      <c r="G803" s="3299">
        <v>13.8</v>
      </c>
      <c r="H803" s="3289"/>
      <c r="I803" s="3192"/>
      <c r="J803" s="3323">
        <v>12</v>
      </c>
      <c r="K803" s="3245">
        <v>1</v>
      </c>
      <c r="L803" s="3245"/>
      <c r="M803" s="3192" t="s">
        <v>2904</v>
      </c>
      <c r="N803" s="3192"/>
      <c r="O803" s="3222"/>
      <c r="P803" s="3238"/>
      <c r="Q803" s="3268"/>
      <c r="R803" s="3546">
        <v>27</v>
      </c>
    </row>
    <row r="804" spans="1:18">
      <c r="A804" s="3235">
        <v>28</v>
      </c>
      <c r="B804" s="3192" t="s">
        <v>6051</v>
      </c>
      <c r="C804" s="3222"/>
      <c r="D804" s="3192" t="s">
        <v>5617</v>
      </c>
      <c r="E804" s="3222"/>
      <c r="F804" s="3298">
        <v>43.8</v>
      </c>
      <c r="G804" s="3299">
        <v>4.3600000000000003</v>
      </c>
      <c r="H804" s="3289"/>
      <c r="I804" s="3192"/>
      <c r="J804" s="3323">
        <v>5</v>
      </c>
      <c r="K804" s="3245">
        <v>1</v>
      </c>
      <c r="L804" s="3245"/>
      <c r="M804" s="3192" t="s">
        <v>2904</v>
      </c>
      <c r="N804" s="3192"/>
      <c r="O804" s="3222"/>
      <c r="P804" s="3238"/>
      <c r="Q804" s="3268"/>
      <c r="R804" s="3546">
        <v>28</v>
      </c>
    </row>
    <row r="805" spans="1:18">
      <c r="A805" s="3235">
        <v>29</v>
      </c>
      <c r="B805" s="3192" t="s">
        <v>6051</v>
      </c>
      <c r="C805" s="3222"/>
      <c r="D805" s="3192" t="s">
        <v>5617</v>
      </c>
      <c r="E805" s="3222"/>
      <c r="F805" s="3298">
        <v>43.8</v>
      </c>
      <c r="G805" s="3299">
        <v>4.3600000000000003</v>
      </c>
      <c r="H805" s="3289"/>
      <c r="I805" s="3192"/>
      <c r="J805" s="3323">
        <v>5</v>
      </c>
      <c r="K805" s="3245">
        <v>1</v>
      </c>
      <c r="L805" s="3245"/>
      <c r="M805" s="3192" t="s">
        <v>2904</v>
      </c>
      <c r="N805" s="3192"/>
      <c r="O805" s="3222"/>
      <c r="P805" s="3238"/>
      <c r="Q805" s="3268"/>
      <c r="R805" s="3546">
        <v>29</v>
      </c>
    </row>
    <row r="806" spans="1:18">
      <c r="A806" s="3235">
        <v>30</v>
      </c>
      <c r="B806" s="3192" t="s">
        <v>6052</v>
      </c>
      <c r="C806" s="3222"/>
      <c r="D806" s="3192" t="s">
        <v>5617</v>
      </c>
      <c r="E806" s="3222"/>
      <c r="F806" s="3298">
        <v>46</v>
      </c>
      <c r="G806" s="3299">
        <v>13.8</v>
      </c>
      <c r="H806" s="3289"/>
      <c r="I806" s="3192"/>
      <c r="J806" s="3323">
        <v>10</v>
      </c>
      <c r="K806" s="3245">
        <v>1</v>
      </c>
      <c r="L806" s="3245"/>
      <c r="M806" s="3192" t="s">
        <v>2904</v>
      </c>
      <c r="N806" s="3192"/>
      <c r="O806" s="3222"/>
      <c r="P806" s="3238"/>
      <c r="Q806" s="3268"/>
      <c r="R806" s="3546">
        <v>30</v>
      </c>
    </row>
    <row r="807" spans="1:18">
      <c r="A807" s="3235">
        <v>31</v>
      </c>
      <c r="B807" s="3192" t="s">
        <v>6053</v>
      </c>
      <c r="C807" s="3222"/>
      <c r="D807" s="3192" t="s">
        <v>5617</v>
      </c>
      <c r="E807" s="3222"/>
      <c r="F807" s="3298">
        <v>34.5</v>
      </c>
      <c r="G807" s="3299">
        <v>4.8</v>
      </c>
      <c r="H807" s="3289"/>
      <c r="I807" s="3192"/>
      <c r="J807" s="3323">
        <v>3</v>
      </c>
      <c r="K807" s="3245">
        <v>1</v>
      </c>
      <c r="L807" s="3245"/>
      <c r="M807" s="3192" t="s">
        <v>2904</v>
      </c>
      <c r="N807" s="3192"/>
      <c r="O807" s="3222"/>
      <c r="P807" s="3238"/>
      <c r="Q807" s="3268"/>
      <c r="R807" s="3546">
        <v>31</v>
      </c>
    </row>
    <row r="808" spans="1:18">
      <c r="A808" s="3235">
        <v>32</v>
      </c>
      <c r="B808" s="3192" t="s">
        <v>6054</v>
      </c>
      <c r="C808" s="3222"/>
      <c r="D808" s="3192" t="s">
        <v>5617</v>
      </c>
      <c r="E808" s="3222"/>
      <c r="F808" s="3298">
        <v>34.5</v>
      </c>
      <c r="G808" s="3299">
        <v>4.16</v>
      </c>
      <c r="H808" s="3289"/>
      <c r="I808" s="3192"/>
      <c r="J808" s="3323">
        <v>1</v>
      </c>
      <c r="K808" s="3245">
        <v>1</v>
      </c>
      <c r="L808" s="3245"/>
      <c r="M808" s="3192" t="s">
        <v>2904</v>
      </c>
      <c r="N808" s="3192"/>
      <c r="O808" s="3222"/>
      <c r="P808" s="3238"/>
      <c r="Q808" s="3268"/>
      <c r="R808" s="3546">
        <v>32</v>
      </c>
    </row>
    <row r="809" spans="1:18">
      <c r="A809" s="3235">
        <v>33</v>
      </c>
      <c r="B809" s="3192" t="s">
        <v>6054</v>
      </c>
      <c r="C809" s="3222"/>
      <c r="D809" s="3192" t="s">
        <v>5617</v>
      </c>
      <c r="E809" s="3222"/>
      <c r="F809" s="3298">
        <v>34.5</v>
      </c>
      <c r="G809" s="3299">
        <v>4.16</v>
      </c>
      <c r="H809" s="3289"/>
      <c r="I809" s="3192"/>
      <c r="J809" s="3323">
        <v>1</v>
      </c>
      <c r="K809" s="3245">
        <v>1</v>
      </c>
      <c r="L809" s="3245"/>
      <c r="M809" s="3192" t="s">
        <v>2904</v>
      </c>
      <c r="N809" s="3192"/>
      <c r="O809" s="3222"/>
      <c r="P809" s="3238"/>
      <c r="Q809" s="3268"/>
      <c r="R809" s="3546">
        <v>33</v>
      </c>
    </row>
    <row r="810" spans="1:18">
      <c r="A810" s="3235">
        <v>34</v>
      </c>
      <c r="B810" s="3192" t="s">
        <v>6054</v>
      </c>
      <c r="C810" s="3222"/>
      <c r="D810" s="3192" t="s">
        <v>5617</v>
      </c>
      <c r="E810" s="3222"/>
      <c r="F810" s="3298">
        <v>34.5</v>
      </c>
      <c r="G810" s="3299">
        <v>4.16</v>
      </c>
      <c r="H810" s="3289"/>
      <c r="I810" s="3192"/>
      <c r="J810" s="3323">
        <v>1</v>
      </c>
      <c r="K810" s="3245">
        <v>1</v>
      </c>
      <c r="L810" s="3245"/>
      <c r="M810" s="3192" t="s">
        <v>2904</v>
      </c>
      <c r="N810" s="3192"/>
      <c r="O810" s="3222"/>
      <c r="P810" s="3238"/>
      <c r="Q810" s="3268"/>
      <c r="R810" s="3546">
        <v>34</v>
      </c>
    </row>
    <row r="811" spans="1:18">
      <c r="A811" s="3235">
        <v>35</v>
      </c>
      <c r="B811" s="3192" t="s">
        <v>6055</v>
      </c>
      <c r="C811" s="3222"/>
      <c r="D811" s="3192" t="s">
        <v>5617</v>
      </c>
      <c r="E811" s="3222"/>
      <c r="F811" s="3298">
        <v>113</v>
      </c>
      <c r="G811" s="3299">
        <v>13.8</v>
      </c>
      <c r="H811" s="3289"/>
      <c r="I811" s="3192"/>
      <c r="J811" s="3323">
        <v>8</v>
      </c>
      <c r="K811" s="3245">
        <v>1</v>
      </c>
      <c r="L811" s="3245"/>
      <c r="M811" s="3192" t="s">
        <v>2904</v>
      </c>
      <c r="N811" s="3192"/>
      <c r="O811" s="3222"/>
      <c r="P811" s="3238"/>
      <c r="Q811" s="3268"/>
      <c r="R811" s="3546">
        <v>35</v>
      </c>
    </row>
    <row r="812" spans="1:18">
      <c r="A812" s="3235">
        <v>36</v>
      </c>
      <c r="B812" s="3192" t="s">
        <v>6056</v>
      </c>
      <c r="C812" s="3222"/>
      <c r="D812" s="3192" t="s">
        <v>5617</v>
      </c>
      <c r="E812" s="3222"/>
      <c r="F812" s="3298">
        <v>23</v>
      </c>
      <c r="G812" s="3299">
        <v>4.8</v>
      </c>
      <c r="H812" s="3289"/>
      <c r="I812" s="3192"/>
      <c r="J812" s="3323">
        <v>1</v>
      </c>
      <c r="K812" s="3245">
        <v>1</v>
      </c>
      <c r="L812" s="3245"/>
      <c r="M812" s="3192" t="s">
        <v>2904</v>
      </c>
      <c r="N812" s="3192"/>
      <c r="O812" s="3222"/>
      <c r="P812" s="3238"/>
      <c r="Q812" s="3268"/>
      <c r="R812" s="3546">
        <v>36</v>
      </c>
    </row>
    <row r="813" spans="1:18">
      <c r="A813" s="3235">
        <v>37</v>
      </c>
      <c r="B813" s="3192" t="s">
        <v>6056</v>
      </c>
      <c r="C813" s="3222"/>
      <c r="D813" s="3192" t="s">
        <v>5617</v>
      </c>
      <c r="E813" s="3222"/>
      <c r="F813" s="3298">
        <v>23</v>
      </c>
      <c r="G813" s="3299">
        <v>4.8</v>
      </c>
      <c r="H813" s="3289"/>
      <c r="I813" s="3192"/>
      <c r="J813" s="3323">
        <v>1</v>
      </c>
      <c r="K813" s="3245">
        <v>1</v>
      </c>
      <c r="L813" s="3245"/>
      <c r="M813" s="3192" t="s">
        <v>2904</v>
      </c>
      <c r="N813" s="3192"/>
      <c r="O813" s="3222"/>
      <c r="P813" s="3238"/>
      <c r="Q813" s="3268"/>
      <c r="R813" s="3546">
        <v>37</v>
      </c>
    </row>
    <row r="814" spans="1:18">
      <c r="A814" s="3235">
        <v>38</v>
      </c>
      <c r="B814" s="3192" t="s">
        <v>6056</v>
      </c>
      <c r="C814" s="3222"/>
      <c r="D814" s="3192" t="s">
        <v>5617</v>
      </c>
      <c r="E814" s="3222"/>
      <c r="F814" s="3298">
        <v>23</v>
      </c>
      <c r="G814" s="3299">
        <v>4.8</v>
      </c>
      <c r="H814" s="3289"/>
      <c r="I814" s="3192"/>
      <c r="J814" s="3323">
        <v>1</v>
      </c>
      <c r="K814" s="3245">
        <v>1</v>
      </c>
      <c r="L814" s="3245"/>
      <c r="M814" s="3192" t="s">
        <v>2904</v>
      </c>
      <c r="N814" s="3192"/>
      <c r="O814" s="3222"/>
      <c r="P814" s="3238"/>
      <c r="Q814" s="3268"/>
      <c r="R814" s="3546">
        <v>38</v>
      </c>
    </row>
    <row r="815" spans="1:18">
      <c r="A815" s="3235">
        <v>39</v>
      </c>
      <c r="B815" s="3192" t="s">
        <v>6057</v>
      </c>
      <c r="C815" s="3222"/>
      <c r="D815" s="3192" t="s">
        <v>5617</v>
      </c>
      <c r="E815" s="3222"/>
      <c r="F815" s="3298">
        <v>23</v>
      </c>
      <c r="G815" s="3299">
        <v>4.16</v>
      </c>
      <c r="H815" s="3289"/>
      <c r="I815" s="3192"/>
      <c r="J815" s="3323">
        <v>4</v>
      </c>
      <c r="K815" s="3245">
        <v>1</v>
      </c>
      <c r="L815" s="3245"/>
      <c r="M815" s="3192" t="s">
        <v>2904</v>
      </c>
      <c r="N815" s="3192"/>
      <c r="O815" s="3222"/>
      <c r="P815" s="3238"/>
      <c r="Q815" s="3268"/>
      <c r="R815" s="3546">
        <v>39</v>
      </c>
    </row>
    <row r="816" spans="1:18">
      <c r="A816" s="3235">
        <v>40</v>
      </c>
      <c r="B816" s="3192" t="s">
        <v>6058</v>
      </c>
      <c r="C816" s="3222"/>
      <c r="D816" s="3192" t="s">
        <v>5617</v>
      </c>
      <c r="E816" s="3222"/>
      <c r="F816" s="3298">
        <v>23</v>
      </c>
      <c r="G816" s="3299">
        <v>4.8</v>
      </c>
      <c r="H816" s="3289"/>
      <c r="I816" s="3192"/>
      <c r="J816" s="3323">
        <v>1</v>
      </c>
      <c r="K816" s="3245">
        <v>1</v>
      </c>
      <c r="L816" s="3245"/>
      <c r="M816" s="3192" t="s">
        <v>2904</v>
      </c>
      <c r="N816" s="3192"/>
      <c r="O816" s="3222"/>
      <c r="P816" s="3238"/>
      <c r="Q816" s="3268"/>
      <c r="R816" s="3546">
        <v>40</v>
      </c>
    </row>
    <row r="817" spans="1:18">
      <c r="A817" s="3235">
        <v>41</v>
      </c>
      <c r="B817" s="3192" t="s">
        <v>6059</v>
      </c>
      <c r="C817" s="3222"/>
      <c r="D817" s="3192" t="s">
        <v>5615</v>
      </c>
      <c r="E817" s="3222"/>
      <c r="F817" s="3298">
        <v>230</v>
      </c>
      <c r="G817" s="3299">
        <v>115</v>
      </c>
      <c r="H817" s="3289"/>
      <c r="I817" s="3192"/>
      <c r="J817" s="3323">
        <v>267</v>
      </c>
      <c r="K817" s="3245">
        <v>1</v>
      </c>
      <c r="L817" s="3245"/>
      <c r="M817" s="3192" t="s">
        <v>2904</v>
      </c>
      <c r="N817" s="3192"/>
      <c r="O817" s="3222"/>
      <c r="P817" s="3238"/>
      <c r="Q817" s="3268"/>
      <c r="R817" s="3546">
        <v>41</v>
      </c>
    </row>
    <row r="818" spans="1:18">
      <c r="A818" s="3235">
        <v>42</v>
      </c>
      <c r="B818" s="3192" t="s">
        <v>6059</v>
      </c>
      <c r="C818" s="3222"/>
      <c r="D818" s="3192" t="s">
        <v>5615</v>
      </c>
      <c r="E818" s="3222"/>
      <c r="F818" s="3298">
        <v>230</v>
      </c>
      <c r="G818" s="3299">
        <v>115</v>
      </c>
      <c r="H818" s="3289"/>
      <c r="I818" s="3192"/>
      <c r="J818" s="3323">
        <v>267</v>
      </c>
      <c r="K818" s="3245">
        <v>1</v>
      </c>
      <c r="L818" s="3245"/>
      <c r="M818" s="3192" t="s">
        <v>2904</v>
      </c>
      <c r="N818" s="3192"/>
      <c r="O818" s="3222"/>
      <c r="P818" s="3238"/>
      <c r="Q818" s="3268"/>
      <c r="R818" s="3546">
        <v>42</v>
      </c>
    </row>
    <row r="819" spans="1:18">
      <c r="A819" s="3235">
        <v>43</v>
      </c>
      <c r="B819" s="3192" t="s">
        <v>6059</v>
      </c>
      <c r="C819" s="3222"/>
      <c r="D819" s="3192" t="s">
        <v>5615</v>
      </c>
      <c r="E819" s="3222"/>
      <c r="F819" s="3298">
        <v>230</v>
      </c>
      <c r="G819" s="3299">
        <v>120</v>
      </c>
      <c r="H819" s="3289"/>
      <c r="I819" s="3192"/>
      <c r="J819" s="3323">
        <v>200</v>
      </c>
      <c r="K819" s="3245"/>
      <c r="L819" s="3245">
        <v>1</v>
      </c>
      <c r="M819" s="3192" t="s">
        <v>2904</v>
      </c>
      <c r="N819" s="3192"/>
      <c r="O819" s="3222"/>
      <c r="P819" s="3238"/>
      <c r="Q819" s="3268"/>
      <c r="R819" s="3546">
        <v>43</v>
      </c>
    </row>
    <row r="820" spans="1:18">
      <c r="A820" s="3235">
        <v>44</v>
      </c>
      <c r="B820" s="3192" t="s">
        <v>6060</v>
      </c>
      <c r="C820" s="3222"/>
      <c r="D820" s="3192" t="s">
        <v>5617</v>
      </c>
      <c r="E820" s="3222"/>
      <c r="F820" s="3298">
        <v>34.4</v>
      </c>
      <c r="G820" s="3299">
        <v>13.8</v>
      </c>
      <c r="H820" s="3289"/>
      <c r="I820" s="3192"/>
      <c r="J820" s="3323">
        <v>7</v>
      </c>
      <c r="K820" s="3245">
        <v>1</v>
      </c>
      <c r="L820" s="3245"/>
      <c r="M820" s="3192" t="s">
        <v>2904</v>
      </c>
      <c r="N820" s="3192"/>
      <c r="O820" s="3222"/>
      <c r="P820" s="3238"/>
      <c r="Q820" s="3268"/>
      <c r="R820" s="3546">
        <v>44</v>
      </c>
    </row>
    <row r="821" spans="1:18">
      <c r="A821" s="3235">
        <v>45</v>
      </c>
      <c r="B821" s="3192" t="s">
        <v>6061</v>
      </c>
      <c r="C821" s="3222"/>
      <c r="D821" s="3192" t="s">
        <v>5617</v>
      </c>
      <c r="E821" s="3222"/>
      <c r="F821" s="3298">
        <v>34.5</v>
      </c>
      <c r="G821" s="3299">
        <v>13.8</v>
      </c>
      <c r="H821" s="3289"/>
      <c r="I821" s="3192"/>
      <c r="J821" s="3323">
        <v>4</v>
      </c>
      <c r="K821" s="3245">
        <v>1</v>
      </c>
      <c r="L821" s="3245"/>
      <c r="M821" s="3192" t="s">
        <v>2904</v>
      </c>
      <c r="N821" s="3192"/>
      <c r="O821" s="3222"/>
      <c r="P821" s="3238"/>
      <c r="Q821" s="3268"/>
      <c r="R821" s="3546">
        <v>45</v>
      </c>
    </row>
    <row r="822" spans="1:18">
      <c r="A822" s="3235">
        <v>46</v>
      </c>
      <c r="B822" s="3192" t="s">
        <v>6062</v>
      </c>
      <c r="C822" s="3222"/>
      <c r="D822" s="3192" t="s">
        <v>6050</v>
      </c>
      <c r="E822" s="3222"/>
      <c r="F822" s="3298">
        <v>115</v>
      </c>
      <c r="G822" s="3299">
        <v>13.8</v>
      </c>
      <c r="H822" s="3289"/>
      <c r="I822" s="3192"/>
      <c r="J822" s="3323">
        <v>12</v>
      </c>
      <c r="K822" s="3245">
        <v>1</v>
      </c>
      <c r="L822" s="3245"/>
      <c r="M822" s="3192" t="s">
        <v>2904</v>
      </c>
      <c r="N822" s="3192"/>
      <c r="O822" s="3222"/>
      <c r="P822" s="3238"/>
      <c r="Q822" s="3268"/>
      <c r="R822" s="3546">
        <v>46</v>
      </c>
    </row>
    <row r="823" spans="1:18">
      <c r="A823" s="3235">
        <v>47</v>
      </c>
      <c r="B823" s="3192" t="s">
        <v>6063</v>
      </c>
      <c r="C823" s="3222"/>
      <c r="D823" s="3192" t="s">
        <v>5615</v>
      </c>
      <c r="E823" s="3222"/>
      <c r="F823" s="3298">
        <v>115</v>
      </c>
      <c r="G823" s="3299">
        <v>34.5</v>
      </c>
      <c r="H823" s="3289">
        <v>4.8</v>
      </c>
      <c r="I823" s="3192"/>
      <c r="J823" s="3323">
        <v>30</v>
      </c>
      <c r="K823" s="3245">
        <v>1</v>
      </c>
      <c r="L823" s="3245"/>
      <c r="M823" s="3192" t="s">
        <v>2904</v>
      </c>
      <c r="N823" s="3192"/>
      <c r="O823" s="3222"/>
      <c r="P823" s="3238"/>
      <c r="Q823" s="3268"/>
      <c r="R823" s="3546">
        <v>47</v>
      </c>
    </row>
    <row r="824" spans="1:18">
      <c r="A824" s="3235">
        <v>48</v>
      </c>
      <c r="B824" s="3192" t="s">
        <v>6063</v>
      </c>
      <c r="C824" s="3222"/>
      <c r="D824" s="3192" t="s">
        <v>5615</v>
      </c>
      <c r="E824" s="3222"/>
      <c r="F824" s="3298">
        <v>115</v>
      </c>
      <c r="G824" s="3299">
        <v>13.8</v>
      </c>
      <c r="H824" s="3289"/>
      <c r="I824" s="3192"/>
      <c r="J824" s="3323">
        <v>12</v>
      </c>
      <c r="K824" s="3245">
        <v>1</v>
      </c>
      <c r="L824" s="3245"/>
      <c r="M824" s="3192" t="s">
        <v>2904</v>
      </c>
      <c r="N824" s="3192"/>
      <c r="O824" s="3222"/>
      <c r="P824" s="3238"/>
      <c r="Q824" s="3268"/>
      <c r="R824" s="3546">
        <v>48</v>
      </c>
    </row>
    <row r="825" spans="1:18">
      <c r="A825" s="3235">
        <v>49</v>
      </c>
      <c r="B825" s="3192" t="s">
        <v>6063</v>
      </c>
      <c r="C825" s="3222"/>
      <c r="D825" s="3192" t="s">
        <v>5615</v>
      </c>
      <c r="E825" s="3222"/>
      <c r="F825" s="3298">
        <v>115</v>
      </c>
      <c r="G825" s="3299">
        <v>13.8</v>
      </c>
      <c r="H825" s="3289"/>
      <c r="I825" s="3192"/>
      <c r="J825" s="3323">
        <v>12</v>
      </c>
      <c r="K825" s="3245">
        <v>1</v>
      </c>
      <c r="L825" s="3245"/>
      <c r="M825" s="3192" t="s">
        <v>2904</v>
      </c>
      <c r="N825" s="3192"/>
      <c r="O825" s="3222"/>
      <c r="P825" s="3238"/>
      <c r="Q825" s="3268"/>
      <c r="R825" s="3546">
        <v>49</v>
      </c>
    </row>
    <row r="826" spans="1:18">
      <c r="A826" s="3235">
        <v>50</v>
      </c>
      <c r="B826" s="3192" t="s">
        <v>6064</v>
      </c>
      <c r="C826" s="3222"/>
      <c r="D826" s="3192" t="s">
        <v>5617</v>
      </c>
      <c r="E826" s="3222"/>
      <c r="F826" s="3298">
        <v>46</v>
      </c>
      <c r="G826" s="3299">
        <v>4.8</v>
      </c>
      <c r="H826" s="3289"/>
      <c r="I826" s="3192"/>
      <c r="J826" s="3323"/>
      <c r="K826" s="3245">
        <v>3</v>
      </c>
      <c r="L826" s="3245"/>
      <c r="M826" s="3192" t="s">
        <v>2904</v>
      </c>
      <c r="N826" s="3192"/>
      <c r="O826" s="3222"/>
      <c r="P826" s="3238"/>
      <c r="Q826" s="3268"/>
      <c r="R826" s="3546">
        <v>50</v>
      </c>
    </row>
    <row r="827" spans="1:18">
      <c r="A827" s="3235">
        <v>51</v>
      </c>
      <c r="B827" s="3192" t="s">
        <v>6065</v>
      </c>
      <c r="C827" s="3222"/>
      <c r="D827" s="3192" t="s">
        <v>6050</v>
      </c>
      <c r="E827" s="3222"/>
      <c r="F827" s="3298">
        <v>115</v>
      </c>
      <c r="G827" s="3299">
        <v>13.8</v>
      </c>
      <c r="H827" s="3289"/>
      <c r="I827" s="3192"/>
      <c r="J827" s="3323">
        <v>15</v>
      </c>
      <c r="K827" s="3245">
        <v>1</v>
      </c>
      <c r="L827" s="3245"/>
      <c r="M827" s="3192" t="s">
        <v>2904</v>
      </c>
      <c r="N827" s="3192"/>
      <c r="O827" s="3222"/>
      <c r="P827" s="3238"/>
      <c r="Q827" s="3268"/>
      <c r="R827" s="3546">
        <v>51</v>
      </c>
    </row>
    <row r="828" spans="1:18">
      <c r="A828" s="3235">
        <v>52</v>
      </c>
      <c r="B828" s="3192" t="s">
        <v>6066</v>
      </c>
      <c r="C828" s="3222"/>
      <c r="D828" s="3192" t="s">
        <v>5617</v>
      </c>
      <c r="E828" s="3222"/>
      <c r="F828" s="3298">
        <v>34.5</v>
      </c>
      <c r="G828" s="3299">
        <v>0.48</v>
      </c>
      <c r="H828" s="3289"/>
      <c r="I828" s="3192"/>
      <c r="J828" s="3323"/>
      <c r="K828" s="3245">
        <v>1</v>
      </c>
      <c r="L828" s="3245"/>
      <c r="M828" s="3192" t="s">
        <v>2904</v>
      </c>
      <c r="N828" s="3192"/>
      <c r="O828" s="3222"/>
      <c r="P828" s="3238"/>
      <c r="Q828" s="3268"/>
      <c r="R828" s="3546">
        <v>52</v>
      </c>
    </row>
    <row r="829" spans="1:18">
      <c r="A829" s="3235">
        <v>53</v>
      </c>
      <c r="B829" s="3192" t="s">
        <v>6066</v>
      </c>
      <c r="C829" s="3222"/>
      <c r="D829" s="3192" t="s">
        <v>5617</v>
      </c>
      <c r="E829" s="3222"/>
      <c r="F829" s="3298">
        <v>34.5</v>
      </c>
      <c r="G829" s="3299">
        <v>0.48</v>
      </c>
      <c r="H829" s="3289"/>
      <c r="I829" s="3192"/>
      <c r="J829" s="3323"/>
      <c r="K829" s="3245">
        <v>1</v>
      </c>
      <c r="L829" s="3245"/>
      <c r="M829" s="3192" t="s">
        <v>2904</v>
      </c>
      <c r="N829" s="3192"/>
      <c r="O829" s="3222"/>
      <c r="P829" s="3238"/>
      <c r="Q829" s="3268"/>
      <c r="R829" s="3546">
        <v>53</v>
      </c>
    </row>
    <row r="830" spans="1:18">
      <c r="A830" s="3235">
        <v>54</v>
      </c>
      <c r="B830" s="3192" t="s">
        <v>6066</v>
      </c>
      <c r="C830" s="3222"/>
      <c r="D830" s="3192" t="s">
        <v>5617</v>
      </c>
      <c r="E830" s="3222"/>
      <c r="F830" s="3298">
        <v>34.5</v>
      </c>
      <c r="G830" s="3299">
        <v>0.48</v>
      </c>
      <c r="H830" s="3289"/>
      <c r="I830" s="3192"/>
      <c r="J830" s="3323"/>
      <c r="K830" s="3245">
        <v>1</v>
      </c>
      <c r="L830" s="3245"/>
      <c r="M830" s="3192" t="s">
        <v>2904</v>
      </c>
      <c r="N830" s="3192"/>
      <c r="O830" s="3222"/>
      <c r="P830" s="3238"/>
      <c r="Q830" s="3268"/>
      <c r="R830" s="3546">
        <v>54</v>
      </c>
    </row>
    <row r="831" spans="1:18">
      <c r="A831" s="3235">
        <v>55</v>
      </c>
      <c r="B831" s="3192" t="s">
        <v>6067</v>
      </c>
      <c r="C831" s="3222"/>
      <c r="D831" s="3192" t="s">
        <v>6050</v>
      </c>
      <c r="E831" s="3222"/>
      <c r="F831" s="3298">
        <v>115</v>
      </c>
      <c r="G831" s="3299">
        <v>13.8</v>
      </c>
      <c r="H831" s="3289"/>
      <c r="I831" s="3192"/>
      <c r="J831" s="3323">
        <v>20</v>
      </c>
      <c r="K831" s="3245">
        <v>1</v>
      </c>
      <c r="L831" s="3245"/>
      <c r="M831" s="3192" t="s">
        <v>2904</v>
      </c>
      <c r="N831" s="3192"/>
      <c r="O831" s="3222"/>
      <c r="P831" s="3238"/>
      <c r="Q831" s="3268"/>
      <c r="R831" s="3546">
        <v>55</v>
      </c>
    </row>
    <row r="832" spans="1:18">
      <c r="A832" s="3235">
        <v>56</v>
      </c>
      <c r="B832" s="3192" t="s">
        <v>6067</v>
      </c>
      <c r="C832" s="3222"/>
      <c r="D832" s="3192" t="s">
        <v>5617</v>
      </c>
      <c r="E832" s="3222"/>
      <c r="F832" s="3298">
        <v>115</v>
      </c>
      <c r="G832" s="3299">
        <v>13.8</v>
      </c>
      <c r="H832" s="3289"/>
      <c r="I832" s="3192"/>
      <c r="J832" s="3323">
        <v>20</v>
      </c>
      <c r="K832" s="3245">
        <v>1</v>
      </c>
      <c r="L832" s="3245"/>
      <c r="M832" s="3192" t="s">
        <v>2904</v>
      </c>
      <c r="N832" s="3192"/>
      <c r="O832" s="3222"/>
      <c r="P832" s="3238"/>
      <c r="Q832" s="3268"/>
      <c r="R832" s="3546">
        <v>56</v>
      </c>
    </row>
    <row r="833" spans="1:18">
      <c r="A833" s="3235">
        <v>57</v>
      </c>
      <c r="B833" s="3192" t="s">
        <v>6068</v>
      </c>
      <c r="C833" s="3222"/>
      <c r="D833" s="3192" t="s">
        <v>5615</v>
      </c>
      <c r="E833" s="3222"/>
      <c r="F833" s="3298">
        <v>34.5</v>
      </c>
      <c r="G833" s="3299">
        <v>13.8</v>
      </c>
      <c r="H833" s="3289"/>
      <c r="I833" s="3192"/>
      <c r="J833" s="3323">
        <v>10</v>
      </c>
      <c r="K833" s="3245"/>
      <c r="L833" s="3245"/>
      <c r="M833" s="3192" t="s">
        <v>2904</v>
      </c>
      <c r="N833" s="3192"/>
      <c r="O833" s="3222"/>
      <c r="P833" s="3238"/>
      <c r="Q833" s="3268"/>
      <c r="R833" s="3546">
        <v>57</v>
      </c>
    </row>
    <row r="834" spans="1:18" ht="15.75" thickBot="1">
      <c r="A834" s="3235">
        <v>58</v>
      </c>
      <c r="B834" s="3192" t="s">
        <v>6069</v>
      </c>
      <c r="C834" s="3222"/>
      <c r="D834" s="3192" t="s">
        <v>5617</v>
      </c>
      <c r="E834" s="3222"/>
      <c r="F834" s="3298">
        <v>34.5</v>
      </c>
      <c r="G834" s="3299">
        <v>13.8</v>
      </c>
      <c r="H834" s="3289"/>
      <c r="I834" s="3192"/>
      <c r="J834" s="3323">
        <v>5</v>
      </c>
      <c r="K834" s="3245"/>
      <c r="L834" s="3245"/>
      <c r="M834" s="3192" t="s">
        <v>2904</v>
      </c>
      <c r="N834" s="3192"/>
      <c r="O834" s="3222"/>
      <c r="P834" s="3238"/>
      <c r="Q834" s="3268"/>
      <c r="R834" s="3546">
        <v>58</v>
      </c>
    </row>
    <row r="835" spans="1:18" ht="15.75" thickBot="1">
      <c r="A835" s="3374">
        <v>59</v>
      </c>
      <c r="B835" s="3368"/>
      <c r="C835" s="3204" t="s">
        <v>6724</v>
      </c>
      <c r="D835" s="3368"/>
      <c r="E835" s="3369"/>
      <c r="F835" s="3370"/>
      <c r="G835" s="3371"/>
      <c r="H835" s="3372"/>
      <c r="J835" s="3373"/>
      <c r="K835" s="3276">
        <f>SUM(K777:K834)</f>
        <v>58</v>
      </c>
      <c r="L835" s="3276">
        <f>SUM(L777:L834)</f>
        <v>2</v>
      </c>
      <c r="M835" s="3201"/>
      <c r="N835" s="3201"/>
      <c r="O835" s="3204"/>
      <c r="P835" s="3276">
        <f>SUM(P777:P834)</f>
        <v>0</v>
      </c>
      <c r="Q835" s="3276">
        <f>SUM(Q777:Q834)</f>
        <v>0</v>
      </c>
      <c r="R835" s="3547">
        <v>59</v>
      </c>
    </row>
    <row r="837" spans="1:18">
      <c r="A837" s="3212" t="s">
        <v>6076</v>
      </c>
      <c r="B837" s="3223"/>
      <c r="C837" s="3223"/>
      <c r="D837" s="3223"/>
      <c r="E837" s="3223"/>
      <c r="F837" s="3223"/>
      <c r="G837" s="3223"/>
      <c r="H837" s="3223"/>
      <c r="I837" s="3192"/>
      <c r="J837" s="3212" t="s">
        <v>6077</v>
      </c>
      <c r="K837" s="3223"/>
      <c r="L837" s="3223"/>
      <c r="M837" s="3223"/>
      <c r="N837" s="3223"/>
      <c r="O837" s="3223"/>
      <c r="P837" s="3223"/>
      <c r="Q837" s="3223"/>
      <c r="R837" s="3223"/>
    </row>
    <row r="838" spans="1:18">
      <c r="B838" s="3257"/>
    </row>
    <row r="839" spans="1:18" ht="15.75" thickBot="1">
      <c r="A839" s="3113" t="s">
        <v>4700</v>
      </c>
      <c r="B839" s="3304"/>
      <c r="C839" s="3201"/>
      <c r="D839" s="3201"/>
      <c r="E839" s="3201"/>
      <c r="F839" s="3584" t="str">
        <f>'Data Sheet'!$C$40</f>
        <v>April 12, 2018</v>
      </c>
      <c r="G839" s="3584" t="str">
        <f>'Data Sheet'!$C$38</f>
        <v>December 31, 2017</v>
      </c>
      <c r="H839" s="3208"/>
      <c r="I839" s="3192"/>
      <c r="J839" s="3113" t="s">
        <v>4700</v>
      </c>
      <c r="K839" s="3201"/>
      <c r="L839" s="3201"/>
      <c r="M839" s="3201"/>
      <c r="N839" s="3201"/>
      <c r="O839" s="3201"/>
      <c r="P839" s="3584" t="str">
        <f>'Data Sheet'!$C$40</f>
        <v>April 12, 2018</v>
      </c>
      <c r="Q839" s="3584" t="str">
        <f>'Data Sheet'!$C$38</f>
        <v>December 31, 2017</v>
      </c>
      <c r="R839" s="3208"/>
    </row>
    <row r="840" spans="1:18" ht="16.5" thickBot="1">
      <c r="A840" s="3264" t="s">
        <v>3398</v>
      </c>
      <c r="B840" s="3207"/>
      <c r="C840" s="3207"/>
      <c r="D840" s="3208"/>
      <c r="E840" s="3208"/>
      <c r="F840" s="3209"/>
      <c r="G840" s="3209"/>
      <c r="H840" s="3205"/>
      <c r="I840" s="3192"/>
      <c r="J840" s="3264" t="s">
        <v>3398</v>
      </c>
      <c r="K840" s="3207"/>
      <c r="L840" s="3207"/>
      <c r="M840" s="3208"/>
      <c r="N840" s="3208"/>
      <c r="O840" s="3208"/>
      <c r="P840" s="3209"/>
      <c r="Q840" s="3209"/>
      <c r="R840" s="3205"/>
    </row>
    <row r="841" spans="1:18">
      <c r="A841" s="3221"/>
      <c r="B841" s="3192"/>
      <c r="C841" s="3222"/>
      <c r="D841" s="3234"/>
      <c r="E841" s="3195"/>
      <c r="F841" s="3223"/>
      <c r="G841" s="3223"/>
      <c r="H841" s="3193"/>
      <c r="I841" s="3192"/>
      <c r="J841" s="3221"/>
      <c r="K841" s="3222"/>
      <c r="L841" s="3222"/>
      <c r="M841" s="3223" t="s">
        <v>3184</v>
      </c>
      <c r="N841" s="3223"/>
      <c r="O841" s="3223"/>
      <c r="P841" s="3223"/>
      <c r="Q841" s="3199"/>
      <c r="R841" s="3189"/>
    </row>
    <row r="842" spans="1:18" ht="15.75" thickBot="1">
      <c r="A842" s="3227"/>
      <c r="B842" s="3234"/>
      <c r="C842" s="3195"/>
      <c r="D842" s="3234"/>
      <c r="E842" s="3195"/>
      <c r="F842" s="3208" t="s">
        <v>3185</v>
      </c>
      <c r="G842" s="3208"/>
      <c r="H842" s="3205"/>
      <c r="I842" s="3192"/>
      <c r="J842" s="3227" t="s">
        <v>3186</v>
      </c>
      <c r="K842" s="3195" t="s">
        <v>3187</v>
      </c>
      <c r="L842" s="3195" t="s">
        <v>3187</v>
      </c>
      <c r="M842" s="3208" t="s">
        <v>3188</v>
      </c>
      <c r="N842" s="3208"/>
      <c r="O842" s="3208"/>
      <c r="P842" s="3208"/>
      <c r="Q842" s="3205"/>
      <c r="R842" s="3195"/>
    </row>
    <row r="843" spans="1:18">
      <c r="A843" s="3227"/>
      <c r="B843" s="3234"/>
      <c r="C843" s="3195"/>
      <c r="D843" s="3234"/>
      <c r="E843" s="3195"/>
      <c r="F843" s="3195"/>
      <c r="G843" s="3199"/>
      <c r="H843" s="3195"/>
      <c r="I843" s="3192"/>
      <c r="J843" s="3227" t="s">
        <v>3189</v>
      </c>
      <c r="K843" s="3195" t="s">
        <v>3190</v>
      </c>
      <c r="L843" s="3195" t="s">
        <v>3191</v>
      </c>
      <c r="M843" s="3234"/>
      <c r="N843" s="3234"/>
      <c r="O843" s="3195"/>
      <c r="P843" s="3195"/>
      <c r="Q843" s="3199"/>
      <c r="R843" s="3195"/>
    </row>
    <row r="844" spans="1:18">
      <c r="A844" s="3227" t="s">
        <v>1714</v>
      </c>
      <c r="B844" s="3223" t="s">
        <v>3192</v>
      </c>
      <c r="C844" s="3199"/>
      <c r="D844" s="3223" t="s">
        <v>3193</v>
      </c>
      <c r="E844" s="3199"/>
      <c r="F844" s="3195"/>
      <c r="G844" s="3199"/>
      <c r="H844" s="3195"/>
      <c r="I844" s="3192"/>
      <c r="J844" s="3227" t="s">
        <v>3194</v>
      </c>
      <c r="K844" s="3195" t="s">
        <v>3195</v>
      </c>
      <c r="L844" s="3195" t="s">
        <v>3190</v>
      </c>
      <c r="M844" s="3223"/>
      <c r="N844" s="3223"/>
      <c r="O844" s="3199"/>
      <c r="P844" s="3195" t="s">
        <v>1772</v>
      </c>
      <c r="Q844" s="3199" t="s">
        <v>3196</v>
      </c>
      <c r="R844" s="3195" t="s">
        <v>1714</v>
      </c>
    </row>
    <row r="845" spans="1:18">
      <c r="A845" s="3227" t="s">
        <v>1717</v>
      </c>
      <c r="B845" s="3192"/>
      <c r="C845" s="3222"/>
      <c r="D845" s="3234"/>
      <c r="E845" s="3195"/>
      <c r="F845" s="3195" t="s">
        <v>1825</v>
      </c>
      <c r="G845" s="3199" t="s">
        <v>3197</v>
      </c>
      <c r="H845" s="3195" t="s">
        <v>3198</v>
      </c>
      <c r="I845" s="3192"/>
      <c r="J845" s="3227" t="s">
        <v>3199</v>
      </c>
      <c r="K845" s="3195" t="s">
        <v>4</v>
      </c>
      <c r="L845" s="3195" t="s">
        <v>3195</v>
      </c>
      <c r="M845" s="3223" t="s">
        <v>3200</v>
      </c>
      <c r="N845" s="3223"/>
      <c r="O845" s="3199"/>
      <c r="P845" s="3195" t="s">
        <v>3201</v>
      </c>
      <c r="Q845" s="3199" t="s">
        <v>3202</v>
      </c>
      <c r="R845" s="3195" t="s">
        <v>1717</v>
      </c>
    </row>
    <row r="846" spans="1:18">
      <c r="A846" s="3235"/>
      <c r="B846" s="3192"/>
      <c r="C846" s="3195"/>
      <c r="D846" s="3192"/>
      <c r="E846" s="3195"/>
      <c r="F846" s="3195"/>
      <c r="G846" s="3199"/>
      <c r="H846" s="3222"/>
      <c r="I846" s="3192"/>
      <c r="J846" s="3235"/>
      <c r="K846" s="3222"/>
      <c r="L846" s="3195"/>
      <c r="M846" s="3192"/>
      <c r="N846" s="3192"/>
      <c r="O846" s="3195"/>
      <c r="P846" s="3195"/>
      <c r="Q846" s="3195"/>
      <c r="R846" s="3222"/>
    </row>
    <row r="847" spans="1:18" ht="15.75" thickBot="1">
      <c r="A847" s="3203"/>
      <c r="B847" s="3208" t="s">
        <v>3005</v>
      </c>
      <c r="C847" s="3205"/>
      <c r="D847" s="3208" t="s">
        <v>3006</v>
      </c>
      <c r="E847" s="3205"/>
      <c r="F847" s="3202" t="s">
        <v>3007</v>
      </c>
      <c r="G847" s="3205" t="s">
        <v>3008</v>
      </c>
      <c r="H847" s="3205" t="s">
        <v>2334</v>
      </c>
      <c r="I847" s="3192"/>
      <c r="J847" s="3236" t="s">
        <v>2335</v>
      </c>
      <c r="K847" s="3236" t="s">
        <v>2336</v>
      </c>
      <c r="L847" s="3236" t="s">
        <v>2337</v>
      </c>
      <c r="M847" s="3208" t="s">
        <v>2338</v>
      </c>
      <c r="N847" s="3208"/>
      <c r="O847" s="3205"/>
      <c r="P847" s="3202" t="s">
        <v>2339</v>
      </c>
      <c r="Q847" s="3202" t="s">
        <v>2340</v>
      </c>
      <c r="R847" s="3202"/>
    </row>
    <row r="848" spans="1:18">
      <c r="A848" s="3235">
        <v>1</v>
      </c>
      <c r="B848" s="3257" t="s">
        <v>6070</v>
      </c>
      <c r="C848" s="3222"/>
      <c r="D848" s="3257" t="s">
        <v>5615</v>
      </c>
      <c r="E848" s="3222"/>
      <c r="F848" s="3298">
        <v>115</v>
      </c>
      <c r="G848" s="3375">
        <v>13.8</v>
      </c>
      <c r="H848" s="3289"/>
      <c r="I848" s="3192"/>
      <c r="J848" s="3323">
        <v>15</v>
      </c>
      <c r="K848" s="3245">
        <v>1</v>
      </c>
      <c r="L848" s="3245"/>
      <c r="M848" s="3192" t="s">
        <v>2904</v>
      </c>
      <c r="N848" s="3192"/>
      <c r="O848" s="3222"/>
      <c r="P848" s="3238"/>
      <c r="R848" s="3235">
        <v>1</v>
      </c>
    </row>
    <row r="849" spans="1:18">
      <c r="A849" s="3235">
        <v>2</v>
      </c>
      <c r="B849" s="3257" t="s">
        <v>6070</v>
      </c>
      <c r="C849" s="3222"/>
      <c r="D849" s="3257" t="s">
        <v>5615</v>
      </c>
      <c r="E849" s="3222"/>
      <c r="F849" s="3298">
        <v>115</v>
      </c>
      <c r="G849" s="3375">
        <v>13.8</v>
      </c>
      <c r="H849" s="3289"/>
      <c r="I849" s="3192"/>
      <c r="J849" s="3323">
        <v>15</v>
      </c>
      <c r="K849" s="3245">
        <v>1</v>
      </c>
      <c r="L849" s="3245"/>
      <c r="M849" s="3192" t="s">
        <v>2904</v>
      </c>
      <c r="N849" s="3192"/>
      <c r="O849" s="3222"/>
      <c r="P849" s="3238"/>
      <c r="R849" s="3235">
        <v>2</v>
      </c>
    </row>
    <row r="850" spans="1:18">
      <c r="A850" s="3235">
        <v>3</v>
      </c>
      <c r="B850" s="3257" t="s">
        <v>6070</v>
      </c>
      <c r="C850" s="3222"/>
      <c r="D850" s="3257" t="s">
        <v>5615</v>
      </c>
      <c r="E850" s="3222"/>
      <c r="F850" s="3298">
        <v>345</v>
      </c>
      <c r="G850" s="3375">
        <v>115</v>
      </c>
      <c r="H850" s="3289"/>
      <c r="I850" s="3192"/>
      <c r="J850" s="3323">
        <v>400</v>
      </c>
      <c r="K850" s="3245">
        <v>1</v>
      </c>
      <c r="L850" s="3245"/>
      <c r="M850" s="3192" t="s">
        <v>2904</v>
      </c>
      <c r="N850" s="3192"/>
      <c r="O850" s="3222"/>
      <c r="P850" s="3238"/>
      <c r="R850" s="3235">
        <v>3</v>
      </c>
    </row>
    <row r="851" spans="1:18">
      <c r="A851" s="3235">
        <v>4</v>
      </c>
      <c r="B851" s="3257" t="s">
        <v>6071</v>
      </c>
      <c r="C851" s="3222"/>
      <c r="D851" s="3257" t="s">
        <v>5617</v>
      </c>
      <c r="E851" s="3222"/>
      <c r="F851" s="3298">
        <v>34.5</v>
      </c>
      <c r="G851" s="3375">
        <v>13.8</v>
      </c>
      <c r="H851" s="3289"/>
      <c r="I851" s="3192"/>
      <c r="J851" s="3323">
        <v>7</v>
      </c>
      <c r="K851" s="3245">
        <v>1</v>
      </c>
      <c r="L851" s="3245"/>
      <c r="M851" s="3192" t="s">
        <v>2904</v>
      </c>
      <c r="N851" s="3192"/>
      <c r="O851" s="3222"/>
      <c r="P851" s="3238"/>
      <c r="R851" s="3235">
        <v>4</v>
      </c>
    </row>
    <row r="852" spans="1:18">
      <c r="A852" s="3235">
        <v>5</v>
      </c>
      <c r="B852" s="3257" t="s">
        <v>6072</v>
      </c>
      <c r="C852" s="3222"/>
      <c r="D852" s="3257" t="s">
        <v>5617</v>
      </c>
      <c r="E852" s="3222"/>
      <c r="F852" s="3298">
        <v>34.5</v>
      </c>
      <c r="G852" s="3375">
        <v>4.8</v>
      </c>
      <c r="H852" s="3289"/>
      <c r="I852" s="3192"/>
      <c r="J852" s="3323">
        <v>1</v>
      </c>
      <c r="K852" s="3245">
        <v>1</v>
      </c>
      <c r="L852" s="3245"/>
      <c r="M852" s="3192" t="s">
        <v>2904</v>
      </c>
      <c r="N852" s="3192"/>
      <c r="O852" s="3222"/>
      <c r="P852" s="3238"/>
      <c r="R852" s="3235">
        <v>5</v>
      </c>
    </row>
    <row r="853" spans="1:18">
      <c r="A853" s="3235">
        <v>6</v>
      </c>
      <c r="B853" s="3257" t="s">
        <v>6072</v>
      </c>
      <c r="C853" s="3222"/>
      <c r="D853" s="3257" t="s">
        <v>5617</v>
      </c>
      <c r="E853" s="3222"/>
      <c r="F853" s="3298">
        <v>34.5</v>
      </c>
      <c r="G853" s="3375">
        <v>4.8</v>
      </c>
      <c r="H853" s="3289"/>
      <c r="I853" s="3192"/>
      <c r="J853" s="3323">
        <v>1</v>
      </c>
      <c r="K853" s="3245">
        <v>1</v>
      </c>
      <c r="L853" s="3245"/>
      <c r="M853" s="3192" t="s">
        <v>2904</v>
      </c>
      <c r="N853" s="3192"/>
      <c r="O853" s="3222"/>
      <c r="P853" s="3238"/>
      <c r="R853" s="3247">
        <v>6</v>
      </c>
    </row>
    <row r="854" spans="1:18">
      <c r="A854" s="3235">
        <v>7</v>
      </c>
      <c r="B854" s="3257" t="s">
        <v>6072</v>
      </c>
      <c r="C854" s="3222"/>
      <c r="D854" s="3257" t="s">
        <v>5617</v>
      </c>
      <c r="E854" s="3222"/>
      <c r="F854" s="3298">
        <v>34.5</v>
      </c>
      <c r="G854" s="3375">
        <v>4.8</v>
      </c>
      <c r="H854" s="3289"/>
      <c r="I854" s="3192"/>
      <c r="J854" s="3323">
        <v>1</v>
      </c>
      <c r="K854" s="3245">
        <v>1</v>
      </c>
      <c r="L854" s="3245"/>
      <c r="M854" s="3192" t="s">
        <v>2904</v>
      </c>
      <c r="N854" s="3192"/>
      <c r="O854" s="3222"/>
      <c r="P854" s="3238"/>
      <c r="R854" s="3247">
        <v>7</v>
      </c>
    </row>
    <row r="855" spans="1:18">
      <c r="A855" s="3235">
        <v>8</v>
      </c>
      <c r="B855" s="3257" t="s">
        <v>6073</v>
      </c>
      <c r="C855" s="3222"/>
      <c r="D855" s="3257" t="s">
        <v>5615</v>
      </c>
      <c r="E855" s="3222"/>
      <c r="F855" s="3298">
        <v>115</v>
      </c>
      <c r="G855" s="3375">
        <v>34.5</v>
      </c>
      <c r="H855" s="3289"/>
      <c r="I855" s="3192"/>
      <c r="J855" s="3323">
        <v>20</v>
      </c>
      <c r="K855" s="3245">
        <v>1</v>
      </c>
      <c r="L855" s="3245"/>
      <c r="M855" s="3192" t="s">
        <v>2904</v>
      </c>
      <c r="N855" s="3192"/>
      <c r="O855" s="3222"/>
      <c r="P855" s="3238"/>
      <c r="R855" s="3247">
        <v>8</v>
      </c>
    </row>
    <row r="856" spans="1:18">
      <c r="A856" s="3235">
        <v>9</v>
      </c>
      <c r="B856" s="3257" t="s">
        <v>6073</v>
      </c>
      <c r="C856" s="3222"/>
      <c r="D856" s="3257" t="s">
        <v>5615</v>
      </c>
      <c r="E856" s="3222"/>
      <c r="F856" s="3298">
        <v>115</v>
      </c>
      <c r="G856" s="3375">
        <v>34.5</v>
      </c>
      <c r="H856" s="3289"/>
      <c r="I856" s="3192"/>
      <c r="J856" s="3323">
        <v>20</v>
      </c>
      <c r="K856" s="3245">
        <v>1</v>
      </c>
      <c r="L856" s="3245"/>
      <c r="M856" s="3192" t="s">
        <v>2904</v>
      </c>
      <c r="N856" s="3192"/>
      <c r="O856" s="3222"/>
      <c r="P856" s="3238"/>
      <c r="R856" s="3247">
        <v>9</v>
      </c>
    </row>
    <row r="857" spans="1:18">
      <c r="A857" s="3235">
        <v>10</v>
      </c>
      <c r="B857" s="3257" t="s">
        <v>6073</v>
      </c>
      <c r="C857" s="3222"/>
      <c r="D857" s="3257" t="s">
        <v>5924</v>
      </c>
      <c r="E857" s="3222"/>
      <c r="F857" s="3298">
        <v>115</v>
      </c>
      <c r="G857" s="3375">
        <v>4.33</v>
      </c>
      <c r="H857" s="3289"/>
      <c r="I857" s="3192"/>
      <c r="J857" s="3323">
        <v>7</v>
      </c>
      <c r="K857" s="3245">
        <v>1</v>
      </c>
      <c r="L857" s="3245"/>
      <c r="M857" s="3192" t="s">
        <v>2904</v>
      </c>
      <c r="N857" s="3192"/>
      <c r="O857" s="3222"/>
      <c r="P857" s="3238"/>
      <c r="R857" s="3247">
        <v>10</v>
      </c>
    </row>
    <row r="858" spans="1:18">
      <c r="A858" s="3235">
        <v>11</v>
      </c>
      <c r="B858" s="3257" t="s">
        <v>6074</v>
      </c>
      <c r="C858" s="3222"/>
      <c r="D858" s="3257" t="s">
        <v>5617</v>
      </c>
      <c r="E858" s="3222"/>
      <c r="F858" s="3298">
        <v>34.5</v>
      </c>
      <c r="G858" s="3375">
        <v>4.8</v>
      </c>
      <c r="H858" s="3289"/>
      <c r="I858" s="3192"/>
      <c r="J858" s="3323">
        <v>4</v>
      </c>
      <c r="K858" s="3245">
        <v>1</v>
      </c>
      <c r="L858" s="3245"/>
      <c r="M858" s="3192" t="s">
        <v>2904</v>
      </c>
      <c r="N858" s="3192"/>
      <c r="O858" s="3222"/>
      <c r="P858" s="3238"/>
      <c r="R858" s="3247">
        <v>11</v>
      </c>
    </row>
    <row r="859" spans="1:18">
      <c r="A859" s="3235">
        <v>12</v>
      </c>
      <c r="B859" s="3257" t="s">
        <v>6075</v>
      </c>
      <c r="C859" s="3222"/>
      <c r="D859" s="3257" t="s">
        <v>5617</v>
      </c>
      <c r="E859" s="3222"/>
      <c r="F859" s="3298">
        <v>34.5</v>
      </c>
      <c r="G859" s="3375">
        <v>4.8</v>
      </c>
      <c r="H859" s="3289"/>
      <c r="I859" s="3192"/>
      <c r="J859" s="3323">
        <v>4</v>
      </c>
      <c r="K859" s="3245">
        <v>1</v>
      </c>
      <c r="L859" s="3245"/>
      <c r="M859" s="3192" t="s">
        <v>2904</v>
      </c>
      <c r="N859" s="3192"/>
      <c r="O859" s="3222"/>
      <c r="P859" s="3238"/>
      <c r="R859" s="3247">
        <v>12</v>
      </c>
    </row>
    <row r="860" spans="1:18">
      <c r="A860" s="3235">
        <v>13</v>
      </c>
      <c r="B860" s="3257" t="s">
        <v>6078</v>
      </c>
      <c r="C860" s="3222"/>
      <c r="D860" s="3257" t="s">
        <v>5617</v>
      </c>
      <c r="E860" s="3222"/>
      <c r="F860" s="3298">
        <v>115</v>
      </c>
      <c r="G860" s="3375">
        <v>13.8</v>
      </c>
      <c r="H860" s="3289"/>
      <c r="I860" s="3192"/>
      <c r="J860" s="3323">
        <v>48</v>
      </c>
      <c r="K860" s="3245">
        <v>2</v>
      </c>
      <c r="L860" s="3245"/>
      <c r="M860" s="3192" t="s">
        <v>2904</v>
      </c>
      <c r="N860" s="3192"/>
      <c r="O860" s="3222"/>
      <c r="P860" s="3238"/>
      <c r="R860" s="3247">
        <v>13</v>
      </c>
    </row>
    <row r="861" spans="1:18">
      <c r="A861" s="3235">
        <v>14</v>
      </c>
      <c r="B861" s="3257" t="s">
        <v>6078</v>
      </c>
      <c r="C861" s="3222"/>
      <c r="D861" s="3257" t="s">
        <v>5617</v>
      </c>
      <c r="E861" s="3222"/>
      <c r="F861" s="3298">
        <v>110</v>
      </c>
      <c r="G861" s="3375">
        <v>34</v>
      </c>
      <c r="H861" s="3289"/>
      <c r="I861" s="3192"/>
      <c r="J861" s="3323">
        <v>80</v>
      </c>
      <c r="K861" s="3245">
        <v>2</v>
      </c>
      <c r="L861" s="3245"/>
      <c r="M861" s="3192" t="s">
        <v>2904</v>
      </c>
      <c r="N861" s="3192"/>
      <c r="O861" s="3222"/>
      <c r="P861" s="3238"/>
      <c r="R861" s="3247">
        <v>14</v>
      </c>
    </row>
    <row r="862" spans="1:18">
      <c r="A862" s="3235">
        <v>15</v>
      </c>
      <c r="B862" s="3257" t="s">
        <v>6079</v>
      </c>
      <c r="C862" s="3222"/>
      <c r="D862" s="3257" t="s">
        <v>5617</v>
      </c>
      <c r="E862" s="3222"/>
      <c r="F862" s="3298">
        <v>43.8</v>
      </c>
      <c r="G862" s="3375">
        <v>4.8</v>
      </c>
      <c r="H862" s="3289"/>
      <c r="I862" s="3192"/>
      <c r="J862" s="3323">
        <v>1</v>
      </c>
      <c r="K862" s="3245">
        <v>1</v>
      </c>
      <c r="L862" s="3245"/>
      <c r="M862" s="3192" t="s">
        <v>2904</v>
      </c>
      <c r="N862" s="3192"/>
      <c r="O862" s="3222"/>
      <c r="P862" s="3238"/>
      <c r="R862" s="3247">
        <v>15</v>
      </c>
    </row>
    <row r="863" spans="1:18">
      <c r="A863" s="3235">
        <v>16</v>
      </c>
      <c r="B863" s="3257" t="s">
        <v>6080</v>
      </c>
      <c r="C863" s="3222"/>
      <c r="D863" s="3257" t="s">
        <v>5617</v>
      </c>
      <c r="E863" s="3222"/>
      <c r="F863" s="3298">
        <v>115</v>
      </c>
      <c r="G863" s="3375">
        <v>13.2</v>
      </c>
      <c r="H863" s="3289"/>
      <c r="I863" s="3192"/>
      <c r="J863" s="3323">
        <v>13</v>
      </c>
      <c r="K863" s="3245">
        <v>1</v>
      </c>
      <c r="L863" s="3245"/>
      <c r="M863" s="3192" t="s">
        <v>2904</v>
      </c>
      <c r="N863" s="3192"/>
      <c r="O863" s="3222"/>
      <c r="P863" s="3238"/>
      <c r="R863" s="3247">
        <v>16</v>
      </c>
    </row>
    <row r="864" spans="1:18">
      <c r="A864" s="3235">
        <v>17</v>
      </c>
      <c r="B864" s="3257" t="s">
        <v>6081</v>
      </c>
      <c r="C864" s="3222"/>
      <c r="D864" s="3257" t="s">
        <v>5617</v>
      </c>
      <c r="E864" s="3222"/>
      <c r="F864" s="3298">
        <v>34.5</v>
      </c>
      <c r="G864" s="3375">
        <v>4.8</v>
      </c>
      <c r="H864" s="3289"/>
      <c r="I864" s="3192"/>
      <c r="J864" s="3323">
        <v>4</v>
      </c>
      <c r="K864" s="3245">
        <v>1</v>
      </c>
      <c r="L864" s="3245"/>
      <c r="M864" s="3192" t="s">
        <v>2904</v>
      </c>
      <c r="N864" s="3192"/>
      <c r="O864" s="3222"/>
      <c r="P864" s="3238"/>
      <c r="R864" s="3235">
        <v>17</v>
      </c>
    </row>
    <row r="865" spans="1:18">
      <c r="A865" s="3235">
        <v>18</v>
      </c>
      <c r="B865" s="3257" t="s">
        <v>6082</v>
      </c>
      <c r="C865" s="3222"/>
      <c r="D865" s="3257" t="s">
        <v>5617</v>
      </c>
      <c r="E865" s="3222"/>
      <c r="F865" s="3298">
        <v>43.8</v>
      </c>
      <c r="G865" s="3375">
        <v>4.4000000000000004</v>
      </c>
      <c r="H865" s="3289"/>
      <c r="I865" s="3192"/>
      <c r="J865" s="3323">
        <v>5</v>
      </c>
      <c r="K865" s="3245">
        <v>1</v>
      </c>
      <c r="L865" s="3245"/>
      <c r="M865" s="3192" t="s">
        <v>2904</v>
      </c>
      <c r="N865" s="3192"/>
      <c r="O865" s="3222"/>
      <c r="P865" s="3238"/>
      <c r="R865" s="3235">
        <v>18</v>
      </c>
    </row>
    <row r="866" spans="1:18">
      <c r="A866" s="3235">
        <v>19</v>
      </c>
      <c r="B866" s="3257" t="s">
        <v>6083</v>
      </c>
      <c r="C866" s="3222"/>
      <c r="D866" s="3257" t="s">
        <v>5617</v>
      </c>
      <c r="E866" s="3222"/>
      <c r="F866" s="3298">
        <v>115</v>
      </c>
      <c r="G866" s="3375">
        <v>13.8</v>
      </c>
      <c r="H866" s="3289"/>
      <c r="I866" s="3192"/>
      <c r="J866" s="3323">
        <v>18</v>
      </c>
      <c r="K866" s="3245">
        <v>1</v>
      </c>
      <c r="L866" s="3245"/>
      <c r="M866" s="3192" t="s">
        <v>2904</v>
      </c>
      <c r="N866" s="3192"/>
      <c r="O866" s="3222"/>
      <c r="P866" s="3238"/>
      <c r="R866" s="3235">
        <v>19</v>
      </c>
    </row>
    <row r="867" spans="1:18">
      <c r="A867" s="3235">
        <v>20</v>
      </c>
      <c r="B867" s="3257" t="s">
        <v>6084</v>
      </c>
      <c r="C867" s="3222"/>
      <c r="D867" s="3257" t="s">
        <v>5615</v>
      </c>
      <c r="E867" s="3222"/>
      <c r="F867" s="3298">
        <v>115</v>
      </c>
      <c r="G867" s="3375">
        <v>13.8</v>
      </c>
      <c r="H867" s="3289"/>
      <c r="I867" s="3192"/>
      <c r="J867" s="3323">
        <v>18</v>
      </c>
      <c r="K867" s="3245">
        <v>1</v>
      </c>
      <c r="L867" s="3245"/>
      <c r="M867" s="3192" t="s">
        <v>2904</v>
      </c>
      <c r="N867" s="3192"/>
      <c r="O867" s="3222"/>
      <c r="P867" s="3238"/>
      <c r="R867" s="3235">
        <v>20</v>
      </c>
    </row>
    <row r="868" spans="1:18">
      <c r="A868" s="3235">
        <v>21</v>
      </c>
      <c r="B868" s="3257" t="s">
        <v>6084</v>
      </c>
      <c r="C868" s="3222"/>
      <c r="D868" s="3257" t="s">
        <v>5615</v>
      </c>
      <c r="E868" s="3222"/>
      <c r="F868" s="3298">
        <v>115</v>
      </c>
      <c r="G868" s="3375">
        <v>13.8</v>
      </c>
      <c r="H868" s="3289"/>
      <c r="I868" s="3192"/>
      <c r="J868" s="3323">
        <v>18</v>
      </c>
      <c r="K868" s="3245">
        <v>1</v>
      </c>
      <c r="L868" s="3245"/>
      <c r="M868" s="3192" t="s">
        <v>2904</v>
      </c>
      <c r="N868" s="3192"/>
      <c r="O868" s="3222"/>
      <c r="P868" s="3238"/>
      <c r="R868" s="3235">
        <v>21</v>
      </c>
    </row>
    <row r="869" spans="1:18">
      <c r="A869" s="3235">
        <v>22</v>
      </c>
      <c r="B869" s="3257" t="s">
        <v>6085</v>
      </c>
      <c r="C869" s="3222"/>
      <c r="D869" s="3257" t="s">
        <v>5615</v>
      </c>
      <c r="E869" s="3222"/>
      <c r="F869" s="3298">
        <v>115</v>
      </c>
      <c r="G869" s="3375">
        <v>13.8</v>
      </c>
      <c r="H869" s="3289"/>
      <c r="I869" s="3192"/>
      <c r="J869" s="3323">
        <v>12</v>
      </c>
      <c r="K869" s="3245">
        <v>1</v>
      </c>
      <c r="L869" s="3245"/>
      <c r="M869" s="3192" t="s">
        <v>2904</v>
      </c>
      <c r="N869" s="3192"/>
      <c r="O869" s="3222"/>
      <c r="P869" s="3238"/>
      <c r="R869" s="3235">
        <v>22</v>
      </c>
    </row>
    <row r="870" spans="1:18">
      <c r="A870" s="3235">
        <v>23</v>
      </c>
      <c r="B870" s="3257" t="s">
        <v>6085</v>
      </c>
      <c r="C870" s="3222"/>
      <c r="D870" s="3257" t="s">
        <v>5615</v>
      </c>
      <c r="E870" s="3222"/>
      <c r="F870" s="3298">
        <v>115</v>
      </c>
      <c r="G870" s="3375">
        <v>34.5</v>
      </c>
      <c r="H870" s="3289">
        <v>13.8</v>
      </c>
      <c r="I870" s="3192"/>
      <c r="J870" s="3323">
        <v>33</v>
      </c>
      <c r="K870" s="3245">
        <v>1</v>
      </c>
      <c r="L870" s="3245"/>
      <c r="M870" s="3192" t="s">
        <v>2904</v>
      </c>
      <c r="N870" s="3192"/>
      <c r="O870" s="3222"/>
      <c r="P870" s="3238"/>
      <c r="R870" s="3235">
        <v>23</v>
      </c>
    </row>
    <row r="871" spans="1:18">
      <c r="A871" s="3235">
        <v>24</v>
      </c>
      <c r="B871" s="3257" t="s">
        <v>6086</v>
      </c>
      <c r="C871" s="3222"/>
      <c r="D871" s="3257" t="s">
        <v>5615</v>
      </c>
      <c r="E871" s="3222"/>
      <c r="F871" s="3298">
        <v>115</v>
      </c>
      <c r="G871" s="3375">
        <v>69</v>
      </c>
      <c r="H871" s="3289"/>
      <c r="I871" s="3192"/>
      <c r="J871" s="3323">
        <v>15</v>
      </c>
      <c r="K871" s="3245">
        <v>1</v>
      </c>
      <c r="L871" s="3245"/>
      <c r="M871" s="3192" t="s">
        <v>2904</v>
      </c>
      <c r="N871" s="3192"/>
      <c r="O871" s="3222"/>
      <c r="P871" s="3238"/>
      <c r="R871" s="3235">
        <v>24</v>
      </c>
    </row>
    <row r="872" spans="1:18">
      <c r="A872" s="3235">
        <v>25</v>
      </c>
      <c r="B872" s="3257" t="s">
        <v>6086</v>
      </c>
      <c r="C872" s="3222"/>
      <c r="D872" s="3257" t="s">
        <v>5615</v>
      </c>
      <c r="E872" s="3222"/>
      <c r="F872" s="3298">
        <v>115</v>
      </c>
      <c r="G872" s="3375">
        <v>13.8</v>
      </c>
      <c r="H872" s="3289"/>
      <c r="I872" s="3192"/>
      <c r="J872" s="3323">
        <v>20</v>
      </c>
      <c r="K872" s="3245">
        <v>1</v>
      </c>
      <c r="L872" s="3245"/>
      <c r="M872" s="3192" t="s">
        <v>2904</v>
      </c>
      <c r="N872" s="3192"/>
      <c r="O872" s="3222"/>
      <c r="P872" s="3238"/>
      <c r="R872" s="3235">
        <v>25</v>
      </c>
    </row>
    <row r="873" spans="1:18">
      <c r="A873" s="3235">
        <v>26</v>
      </c>
      <c r="B873" s="3257" t="s">
        <v>6086</v>
      </c>
      <c r="C873" s="3222"/>
      <c r="D873" s="3257" t="s">
        <v>5615</v>
      </c>
      <c r="E873" s="3222"/>
      <c r="F873" s="3298">
        <v>115</v>
      </c>
      <c r="G873" s="3375">
        <v>34.5</v>
      </c>
      <c r="H873" s="3289"/>
      <c r="I873" s="3192"/>
      <c r="J873" s="3323">
        <v>60</v>
      </c>
      <c r="K873" s="3245">
        <v>4</v>
      </c>
      <c r="L873" s="3245"/>
      <c r="M873" s="3192" t="s">
        <v>2904</v>
      </c>
      <c r="N873" s="3192"/>
      <c r="O873" s="3222"/>
      <c r="P873" s="3238"/>
      <c r="R873" s="3235">
        <v>26</v>
      </c>
    </row>
    <row r="874" spans="1:18">
      <c r="A874" s="3235">
        <v>27</v>
      </c>
      <c r="B874" s="3257" t="s">
        <v>6086</v>
      </c>
      <c r="C874" s="3222"/>
      <c r="D874" s="3257" t="s">
        <v>5615</v>
      </c>
      <c r="E874" s="3222"/>
      <c r="F874" s="3298">
        <v>230</v>
      </c>
      <c r="G874" s="3375">
        <v>115</v>
      </c>
      <c r="H874" s="3289"/>
      <c r="I874" s="3192"/>
      <c r="J874" s="3323">
        <v>267</v>
      </c>
      <c r="K874" s="3245">
        <v>1</v>
      </c>
      <c r="L874" s="3245"/>
      <c r="M874" s="3192" t="s">
        <v>2904</v>
      </c>
      <c r="N874" s="3192"/>
      <c r="O874" s="3222"/>
      <c r="P874" s="3238"/>
      <c r="R874" s="3235">
        <v>27</v>
      </c>
    </row>
    <row r="875" spans="1:18">
      <c r="A875" s="3235">
        <v>28</v>
      </c>
      <c r="B875" s="3257" t="s">
        <v>6086</v>
      </c>
      <c r="C875" s="3222"/>
      <c r="D875" s="3257" t="s">
        <v>5615</v>
      </c>
      <c r="E875" s="3222"/>
      <c r="F875" s="3298">
        <v>230</v>
      </c>
      <c r="G875" s="3375">
        <v>115</v>
      </c>
      <c r="H875" s="3289"/>
      <c r="I875" s="3192"/>
      <c r="J875" s="3323">
        <v>267</v>
      </c>
      <c r="K875" s="3245">
        <v>1</v>
      </c>
      <c r="L875" s="3245"/>
      <c r="M875" s="3192" t="s">
        <v>2904</v>
      </c>
      <c r="N875" s="3192"/>
      <c r="O875" s="3222"/>
      <c r="P875" s="3238"/>
      <c r="R875" s="3235">
        <v>28</v>
      </c>
    </row>
    <row r="876" spans="1:18">
      <c r="A876" s="3235">
        <v>29</v>
      </c>
      <c r="B876" s="3257" t="s">
        <v>6086</v>
      </c>
      <c r="C876" s="3222"/>
      <c r="D876" s="3257" t="s">
        <v>5615</v>
      </c>
      <c r="E876" s="3222"/>
      <c r="F876" s="3298">
        <v>230</v>
      </c>
      <c r="G876" s="3375">
        <v>115</v>
      </c>
      <c r="H876" s="3289"/>
      <c r="I876" s="3192"/>
      <c r="J876" s="3323">
        <v>349</v>
      </c>
      <c r="K876" s="3245">
        <v>1</v>
      </c>
      <c r="L876" s="3245"/>
      <c r="M876" s="3192" t="s">
        <v>2904</v>
      </c>
      <c r="N876" s="3192"/>
      <c r="O876" s="3222"/>
      <c r="P876" s="3238"/>
      <c r="R876" s="3235">
        <v>29</v>
      </c>
    </row>
    <row r="877" spans="1:18">
      <c r="A877" s="3235">
        <v>30</v>
      </c>
      <c r="B877" s="3257" t="s">
        <v>6087</v>
      </c>
      <c r="C877" s="3222"/>
      <c r="D877" s="3257" t="s">
        <v>5617</v>
      </c>
      <c r="E877" s="3222"/>
      <c r="F877" s="3298">
        <v>34.5</v>
      </c>
      <c r="G877" s="3375">
        <v>4.8</v>
      </c>
      <c r="H877" s="3289"/>
      <c r="I877" s="3192"/>
      <c r="J877" s="3323">
        <v>1</v>
      </c>
      <c r="K877" s="3245">
        <v>1</v>
      </c>
      <c r="L877" s="3245"/>
      <c r="M877" s="3192" t="s">
        <v>2904</v>
      </c>
      <c r="N877" s="3192"/>
      <c r="O877" s="3222"/>
      <c r="P877" s="3238"/>
      <c r="R877" s="3235">
        <v>30</v>
      </c>
    </row>
    <row r="878" spans="1:18">
      <c r="A878" s="3235">
        <v>31</v>
      </c>
      <c r="B878" s="3257" t="s">
        <v>6087</v>
      </c>
      <c r="C878" s="3222"/>
      <c r="D878" s="3257" t="s">
        <v>5617</v>
      </c>
      <c r="E878" s="3222"/>
      <c r="F878" s="3298">
        <v>34.5</v>
      </c>
      <c r="G878" s="3375">
        <v>4.8</v>
      </c>
      <c r="H878" s="3289"/>
      <c r="I878" s="3192"/>
      <c r="J878" s="3323">
        <v>2</v>
      </c>
      <c r="K878" s="3245">
        <v>1</v>
      </c>
      <c r="L878" s="3245"/>
      <c r="M878" s="3192" t="s">
        <v>2904</v>
      </c>
      <c r="N878" s="3192"/>
      <c r="O878" s="3222"/>
      <c r="P878" s="3238"/>
      <c r="R878" s="3235">
        <v>31</v>
      </c>
    </row>
    <row r="879" spans="1:18">
      <c r="A879" s="3235">
        <v>32</v>
      </c>
      <c r="B879" s="3257" t="s">
        <v>6088</v>
      </c>
      <c r="C879" s="3222"/>
      <c r="D879" s="3257" t="s">
        <v>5617</v>
      </c>
      <c r="E879" s="3222"/>
      <c r="F879" s="3298">
        <v>115</v>
      </c>
      <c r="G879" s="3375">
        <v>13.8</v>
      </c>
      <c r="H879" s="3289"/>
      <c r="I879" s="3192"/>
      <c r="J879" s="3323">
        <v>18</v>
      </c>
      <c r="K879" s="3245">
        <v>1</v>
      </c>
      <c r="L879" s="3245"/>
      <c r="M879" s="3192" t="s">
        <v>2904</v>
      </c>
      <c r="N879" s="3192"/>
      <c r="O879" s="3222"/>
      <c r="P879" s="3238"/>
      <c r="R879" s="3235">
        <v>32</v>
      </c>
    </row>
    <row r="880" spans="1:18">
      <c r="A880" s="3235">
        <v>33</v>
      </c>
      <c r="B880" s="3257" t="s">
        <v>6089</v>
      </c>
      <c r="C880" s="3222"/>
      <c r="D880" s="3257" t="s">
        <v>5617</v>
      </c>
      <c r="E880" s="3222"/>
      <c r="F880" s="3298">
        <v>115</v>
      </c>
      <c r="G880" s="3375">
        <v>13.8</v>
      </c>
      <c r="H880" s="3289"/>
      <c r="I880" s="3192"/>
      <c r="J880" s="3323">
        <v>7</v>
      </c>
      <c r="K880" s="3245">
        <v>0</v>
      </c>
      <c r="L880" s="3245"/>
      <c r="M880" s="3192" t="s">
        <v>2904</v>
      </c>
      <c r="N880" s="3192"/>
      <c r="O880" s="3222"/>
      <c r="P880" s="3238"/>
      <c r="R880" s="3235">
        <v>33</v>
      </c>
    </row>
    <row r="881" spans="1:18">
      <c r="A881" s="3235">
        <v>34</v>
      </c>
      <c r="B881" s="3257" t="s">
        <v>6089</v>
      </c>
      <c r="C881" s="3222"/>
      <c r="D881" s="3257" t="s">
        <v>5617</v>
      </c>
      <c r="E881" s="3222"/>
      <c r="F881" s="3298">
        <v>115</v>
      </c>
      <c r="G881" s="3375">
        <v>13.8</v>
      </c>
      <c r="H881" s="3289"/>
      <c r="I881" s="3192"/>
      <c r="J881" s="3323">
        <v>5</v>
      </c>
      <c r="K881" s="3245">
        <v>1</v>
      </c>
      <c r="L881" s="3245"/>
      <c r="M881" s="3192" t="s">
        <v>2904</v>
      </c>
      <c r="N881" s="3192"/>
      <c r="O881" s="3222"/>
      <c r="P881" s="3238"/>
      <c r="R881" s="3235">
        <v>34</v>
      </c>
    </row>
    <row r="882" spans="1:18">
      <c r="A882" s="3235">
        <v>35</v>
      </c>
      <c r="B882" s="3257" t="s">
        <v>6090</v>
      </c>
      <c r="C882" s="3222"/>
      <c r="D882" s="3257" t="s">
        <v>5617</v>
      </c>
      <c r="E882" s="3222"/>
      <c r="F882" s="3298">
        <v>34.5</v>
      </c>
      <c r="G882" s="3375">
        <v>4.8</v>
      </c>
      <c r="H882" s="3289"/>
      <c r="I882" s="3192"/>
      <c r="J882" s="3323">
        <v>5</v>
      </c>
      <c r="K882" s="3245">
        <v>1</v>
      </c>
      <c r="L882" s="3245"/>
      <c r="M882" s="3192" t="s">
        <v>2904</v>
      </c>
      <c r="N882" s="3192"/>
      <c r="O882" s="3222"/>
      <c r="P882" s="3238"/>
      <c r="R882" s="3235">
        <v>35</v>
      </c>
    </row>
    <row r="883" spans="1:18">
      <c r="A883" s="3235">
        <v>36</v>
      </c>
      <c r="B883" s="3257" t="s">
        <v>6091</v>
      </c>
      <c r="C883" s="3222"/>
      <c r="D883" s="3257" t="s">
        <v>5617</v>
      </c>
      <c r="E883" s="3222"/>
      <c r="F883" s="3298">
        <v>113</v>
      </c>
      <c r="G883" s="3375">
        <v>13.8</v>
      </c>
      <c r="H883" s="3289"/>
      <c r="I883" s="3192"/>
      <c r="J883" s="3323">
        <v>5</v>
      </c>
      <c r="K883" s="3245">
        <v>1</v>
      </c>
      <c r="L883" s="3245"/>
      <c r="M883" s="3192" t="s">
        <v>2904</v>
      </c>
      <c r="N883" s="3192"/>
      <c r="O883" s="3222"/>
      <c r="P883" s="3238"/>
      <c r="R883" s="3235">
        <v>36</v>
      </c>
    </row>
    <row r="884" spans="1:18">
      <c r="A884" s="3235">
        <v>37</v>
      </c>
      <c r="B884" s="3257" t="s">
        <v>6091</v>
      </c>
      <c r="C884" s="3222"/>
      <c r="D884" s="3257" t="s">
        <v>5617</v>
      </c>
      <c r="E884" s="3222"/>
      <c r="F884" s="3298">
        <v>110</v>
      </c>
      <c r="G884" s="3375">
        <v>13.8</v>
      </c>
      <c r="H884" s="3289"/>
      <c r="I884" s="3192"/>
      <c r="J884" s="3323">
        <v>7</v>
      </c>
      <c r="K884" s="3245">
        <v>1</v>
      </c>
      <c r="L884" s="3245"/>
      <c r="M884" s="3192" t="s">
        <v>2904</v>
      </c>
      <c r="N884" s="3192"/>
      <c r="O884" s="3222"/>
      <c r="P884" s="3238"/>
      <c r="R884" s="3235">
        <v>37</v>
      </c>
    </row>
    <row r="885" spans="1:18">
      <c r="A885" s="3235">
        <v>38</v>
      </c>
      <c r="B885" s="3257" t="s">
        <v>6092</v>
      </c>
      <c r="C885" s="3222"/>
      <c r="D885" s="3257" t="s">
        <v>5615</v>
      </c>
      <c r="E885" s="3222"/>
      <c r="F885" s="3298">
        <v>115</v>
      </c>
      <c r="G885" s="3375">
        <v>34.5</v>
      </c>
      <c r="H885" s="3289"/>
      <c r="I885" s="3192"/>
      <c r="J885" s="3323">
        <v>7</v>
      </c>
      <c r="K885" s="3245">
        <v>1</v>
      </c>
      <c r="L885" s="3245"/>
      <c r="M885" s="3192" t="s">
        <v>2904</v>
      </c>
      <c r="N885" s="3192"/>
      <c r="O885" s="3222"/>
      <c r="P885" s="3238"/>
      <c r="R885" s="3235">
        <v>38</v>
      </c>
    </row>
    <row r="886" spans="1:18">
      <c r="A886" s="3235">
        <v>39</v>
      </c>
      <c r="B886" s="3257" t="s">
        <v>6093</v>
      </c>
      <c r="C886" s="3222"/>
      <c r="D886" s="3257" t="s">
        <v>5615</v>
      </c>
      <c r="E886" s="3222"/>
      <c r="F886" s="3298">
        <v>115</v>
      </c>
      <c r="G886" s="3375">
        <v>13.8</v>
      </c>
      <c r="H886" s="3289"/>
      <c r="I886" s="3192"/>
      <c r="J886" s="3323">
        <v>15</v>
      </c>
      <c r="K886" s="3245">
        <v>1</v>
      </c>
      <c r="L886" s="3245"/>
      <c r="M886" s="3192" t="s">
        <v>2904</v>
      </c>
      <c r="N886" s="3192"/>
      <c r="O886" s="3222"/>
      <c r="P886" s="3238"/>
      <c r="R886" s="3235">
        <v>39</v>
      </c>
    </row>
    <row r="887" spans="1:18">
      <c r="A887" s="3235">
        <v>40</v>
      </c>
      <c r="B887" s="3257" t="s">
        <v>6094</v>
      </c>
      <c r="C887" s="3222"/>
      <c r="D887" s="3257" t="s">
        <v>5617</v>
      </c>
      <c r="E887" s="3222"/>
      <c r="F887" s="3298">
        <v>34.5</v>
      </c>
      <c r="G887" s="3375">
        <v>4.16</v>
      </c>
      <c r="H887" s="3289"/>
      <c r="I887" s="3192"/>
      <c r="J887" s="3323">
        <v>3</v>
      </c>
      <c r="K887" s="3245">
        <v>1</v>
      </c>
      <c r="L887" s="3245"/>
      <c r="M887" s="3192" t="s">
        <v>2904</v>
      </c>
      <c r="N887" s="3192"/>
      <c r="O887" s="3222"/>
      <c r="P887" s="3238"/>
      <c r="R887" s="3235">
        <v>40</v>
      </c>
    </row>
    <row r="888" spans="1:18">
      <c r="A888" s="3235">
        <v>41</v>
      </c>
      <c r="B888" s="3257" t="s">
        <v>6095</v>
      </c>
      <c r="C888" s="3222"/>
      <c r="D888" s="3257" t="s">
        <v>5617</v>
      </c>
      <c r="E888" s="3222"/>
      <c r="F888" s="3298">
        <v>34.5</v>
      </c>
      <c r="G888" s="3375">
        <v>13.8</v>
      </c>
      <c r="H888" s="3289"/>
      <c r="I888" s="3192"/>
      <c r="J888" s="3323">
        <v>5</v>
      </c>
      <c r="K888" s="3245">
        <v>1</v>
      </c>
      <c r="L888" s="3245"/>
      <c r="M888" s="3192" t="s">
        <v>2904</v>
      </c>
      <c r="N888" s="3192"/>
      <c r="O888" s="3222"/>
      <c r="P888" s="3238"/>
      <c r="R888" s="3235">
        <v>41</v>
      </c>
    </row>
    <row r="889" spans="1:18">
      <c r="A889" s="3235">
        <v>42</v>
      </c>
      <c r="B889" s="3257" t="s">
        <v>6096</v>
      </c>
      <c r="C889" s="3222"/>
      <c r="D889" s="3257" t="s">
        <v>5617</v>
      </c>
      <c r="E889" s="3222"/>
      <c r="F889" s="3298">
        <v>34.5</v>
      </c>
      <c r="G889" s="3375">
        <v>13.8</v>
      </c>
      <c r="H889" s="3289"/>
      <c r="I889" s="3192"/>
      <c r="J889" s="3323">
        <v>7</v>
      </c>
      <c r="K889" s="3245">
        <v>1</v>
      </c>
      <c r="L889" s="3245"/>
      <c r="M889" s="3192" t="s">
        <v>2904</v>
      </c>
      <c r="N889" s="3192"/>
      <c r="O889" s="3222"/>
      <c r="P889" s="3238"/>
      <c r="R889" s="3235">
        <v>42</v>
      </c>
    </row>
    <row r="890" spans="1:18">
      <c r="A890" s="3235">
        <v>43</v>
      </c>
      <c r="B890" s="3257" t="s">
        <v>6096</v>
      </c>
      <c r="C890" s="3222"/>
      <c r="D890" s="3257" t="s">
        <v>5617</v>
      </c>
      <c r="E890" s="3222"/>
      <c r="F890" s="3298">
        <v>34.5</v>
      </c>
      <c r="G890" s="3375">
        <v>4.16</v>
      </c>
      <c r="H890" s="3289"/>
      <c r="I890" s="3192"/>
      <c r="J890" s="3323">
        <v>5</v>
      </c>
      <c r="K890" s="3245">
        <v>1</v>
      </c>
      <c r="L890" s="3245"/>
      <c r="M890" s="3192" t="s">
        <v>2904</v>
      </c>
      <c r="N890" s="3192"/>
      <c r="O890" s="3222"/>
      <c r="P890" s="3238"/>
      <c r="R890" s="3235">
        <v>43</v>
      </c>
    </row>
    <row r="891" spans="1:18">
      <c r="A891" s="3235">
        <v>44</v>
      </c>
      <c r="B891" s="3257" t="s">
        <v>6097</v>
      </c>
      <c r="C891" s="3222"/>
      <c r="D891" s="3257" t="s">
        <v>6098</v>
      </c>
      <c r="E891" s="3222"/>
      <c r="F891" s="3298">
        <v>23</v>
      </c>
      <c r="G891" s="3375">
        <v>13.3</v>
      </c>
      <c r="H891" s="3289"/>
      <c r="I891" s="3192"/>
      <c r="J891" s="3323">
        <v>2</v>
      </c>
      <c r="K891" s="3245">
        <v>0</v>
      </c>
      <c r="L891" s="3245">
        <v>1</v>
      </c>
      <c r="M891" s="3192" t="s">
        <v>2904</v>
      </c>
      <c r="N891" s="3192"/>
      <c r="O891" s="3222"/>
      <c r="P891" s="3238"/>
      <c r="R891" s="3235">
        <v>44</v>
      </c>
    </row>
    <row r="892" spans="1:18">
      <c r="A892" s="3235">
        <v>45</v>
      </c>
      <c r="B892" s="3257" t="s">
        <v>6097</v>
      </c>
      <c r="C892" s="3222"/>
      <c r="D892" s="3257" t="s">
        <v>5615</v>
      </c>
      <c r="E892" s="3222"/>
      <c r="F892" s="3298">
        <v>230</v>
      </c>
      <c r="G892" s="3375">
        <v>23</v>
      </c>
      <c r="H892" s="3289"/>
      <c r="I892" s="3192"/>
      <c r="J892" s="3323">
        <v>60</v>
      </c>
      <c r="K892" s="3245">
        <v>1</v>
      </c>
      <c r="L892" s="3245"/>
      <c r="M892" s="3192" t="s">
        <v>2904</v>
      </c>
      <c r="N892" s="3192"/>
      <c r="O892" s="3222"/>
      <c r="P892" s="3238"/>
      <c r="R892" s="3235">
        <v>45</v>
      </c>
    </row>
    <row r="893" spans="1:18">
      <c r="A893" s="3235">
        <v>46</v>
      </c>
      <c r="B893" s="3257" t="s">
        <v>6097</v>
      </c>
      <c r="C893" s="3222"/>
      <c r="D893" s="3257" t="s">
        <v>5615</v>
      </c>
      <c r="E893" s="3222"/>
      <c r="F893" s="3298">
        <v>230</v>
      </c>
      <c r="G893" s="3375">
        <v>23</v>
      </c>
      <c r="H893" s="3289"/>
      <c r="I893" s="3192"/>
      <c r="J893" s="3323">
        <v>60</v>
      </c>
      <c r="K893" s="3245">
        <v>1</v>
      </c>
      <c r="L893" s="3245"/>
      <c r="M893" s="3192" t="s">
        <v>2904</v>
      </c>
      <c r="N893" s="3192"/>
      <c r="O893" s="3222"/>
      <c r="P893" s="3238"/>
      <c r="R893" s="3235">
        <v>46</v>
      </c>
    </row>
    <row r="894" spans="1:18">
      <c r="A894" s="3235">
        <v>47</v>
      </c>
      <c r="B894" s="3257" t="s">
        <v>6097</v>
      </c>
      <c r="C894" s="3222"/>
      <c r="D894" s="3257" t="s">
        <v>5615</v>
      </c>
      <c r="E894" s="3222"/>
      <c r="F894" s="3298">
        <v>230</v>
      </c>
      <c r="G894" s="3375">
        <v>23</v>
      </c>
      <c r="H894" s="3289"/>
      <c r="I894" s="3192"/>
      <c r="J894" s="3323">
        <v>60</v>
      </c>
      <c r="K894" s="3245">
        <v>1</v>
      </c>
      <c r="L894" s="3245"/>
      <c r="M894" s="3192" t="s">
        <v>2904</v>
      </c>
      <c r="N894" s="3192"/>
      <c r="O894" s="3222"/>
      <c r="P894" s="3238"/>
      <c r="R894" s="3235">
        <v>47</v>
      </c>
    </row>
    <row r="895" spans="1:18">
      <c r="A895" s="3235">
        <v>48</v>
      </c>
      <c r="B895" s="3257" t="s">
        <v>6099</v>
      </c>
      <c r="C895" s="3222"/>
      <c r="D895" s="3257" t="s">
        <v>5617</v>
      </c>
      <c r="E895" s="3222"/>
      <c r="F895" s="3298">
        <v>2223</v>
      </c>
      <c r="G895" s="3375">
        <v>4.8</v>
      </c>
      <c r="H895" s="3289"/>
      <c r="I895" s="3192"/>
      <c r="J895" s="3323">
        <v>1</v>
      </c>
      <c r="K895" s="3245">
        <v>1</v>
      </c>
      <c r="L895" s="3245"/>
      <c r="M895" s="3192" t="s">
        <v>2904</v>
      </c>
      <c r="N895" s="3192"/>
      <c r="O895" s="3222"/>
      <c r="P895" s="3238"/>
      <c r="R895" s="3235">
        <v>48</v>
      </c>
    </row>
    <row r="896" spans="1:18">
      <c r="A896" s="3235">
        <v>49</v>
      </c>
      <c r="B896" s="3257" t="s">
        <v>6099</v>
      </c>
      <c r="C896" s="3222"/>
      <c r="D896" s="3257" t="s">
        <v>5617</v>
      </c>
      <c r="E896" s="3222"/>
      <c r="F896" s="3298">
        <v>22</v>
      </c>
      <c r="G896" s="3375">
        <v>4.8</v>
      </c>
      <c r="H896" s="3289"/>
      <c r="I896" s="3192"/>
      <c r="J896" s="3323">
        <v>1</v>
      </c>
      <c r="K896" s="3245">
        <v>1</v>
      </c>
      <c r="L896" s="3245"/>
      <c r="M896" s="3192" t="s">
        <v>2904</v>
      </c>
      <c r="N896" s="3192"/>
      <c r="O896" s="3222"/>
      <c r="P896" s="3238"/>
      <c r="R896" s="3235">
        <v>49</v>
      </c>
    </row>
    <row r="897" spans="1:18">
      <c r="A897" s="3235">
        <v>50</v>
      </c>
      <c r="B897" s="3257" t="s">
        <v>6099</v>
      </c>
      <c r="C897" s="3222"/>
      <c r="D897" s="3257" t="s">
        <v>5617</v>
      </c>
      <c r="E897" s="3222"/>
      <c r="F897" s="3298">
        <v>22</v>
      </c>
      <c r="G897" s="3375">
        <v>4.8</v>
      </c>
      <c r="H897" s="3289"/>
      <c r="I897" s="3192"/>
      <c r="J897" s="3323">
        <v>1</v>
      </c>
      <c r="K897" s="3245">
        <v>1</v>
      </c>
      <c r="L897" s="3245"/>
      <c r="M897" s="3192" t="s">
        <v>2904</v>
      </c>
      <c r="N897" s="3192"/>
      <c r="O897" s="3222"/>
      <c r="P897" s="3238"/>
      <c r="R897" s="3235">
        <v>50</v>
      </c>
    </row>
    <row r="898" spans="1:18">
      <c r="A898" s="3235">
        <v>51</v>
      </c>
      <c r="B898" s="3257" t="s">
        <v>6100</v>
      </c>
      <c r="C898" s="3222"/>
      <c r="D898" s="3257" t="s">
        <v>5617</v>
      </c>
      <c r="E898" s="3222"/>
      <c r="F898" s="3298">
        <v>115</v>
      </c>
      <c r="G898" s="3375">
        <v>13.8</v>
      </c>
      <c r="H898" s="3289"/>
      <c r="I898" s="3192"/>
      <c r="J898" s="3323">
        <v>12</v>
      </c>
      <c r="K898" s="3245">
        <v>1</v>
      </c>
      <c r="L898" s="3245"/>
      <c r="M898" s="3192" t="s">
        <v>2904</v>
      </c>
      <c r="N898" s="3192"/>
      <c r="O898" s="3222"/>
      <c r="P898" s="3238"/>
      <c r="R898" s="3235">
        <v>51</v>
      </c>
    </row>
    <row r="899" spans="1:18">
      <c r="A899" s="3235">
        <v>52</v>
      </c>
      <c r="B899" s="3257" t="s">
        <v>6101</v>
      </c>
      <c r="C899" s="3222"/>
      <c r="D899" s="3257" t="s">
        <v>5617</v>
      </c>
      <c r="E899" s="3222"/>
      <c r="F899" s="3298">
        <v>69</v>
      </c>
      <c r="G899" s="3375">
        <v>13.8</v>
      </c>
      <c r="H899" s="3289"/>
      <c r="I899" s="3192"/>
      <c r="J899" s="3323">
        <v>7</v>
      </c>
      <c r="K899" s="3245">
        <v>1</v>
      </c>
      <c r="L899" s="3245"/>
      <c r="M899" s="3192" t="s">
        <v>2904</v>
      </c>
      <c r="N899" s="3192"/>
      <c r="O899" s="3222"/>
      <c r="P899" s="3238"/>
      <c r="R899" s="3235">
        <v>52</v>
      </c>
    </row>
    <row r="900" spans="1:18">
      <c r="A900" s="3235">
        <v>53</v>
      </c>
      <c r="B900" s="3257" t="s">
        <v>6102</v>
      </c>
      <c r="C900" s="3222"/>
      <c r="D900" s="3257" t="s">
        <v>5617</v>
      </c>
      <c r="E900" s="3222"/>
      <c r="F900" s="3298">
        <v>34.4</v>
      </c>
      <c r="G900" s="3375">
        <v>13.8</v>
      </c>
      <c r="H900" s="3289"/>
      <c r="I900" s="3192"/>
      <c r="J900" s="3323">
        <v>5</v>
      </c>
      <c r="K900" s="3245">
        <v>1</v>
      </c>
      <c r="L900" s="3245"/>
      <c r="M900" s="3192" t="s">
        <v>2904</v>
      </c>
      <c r="N900" s="3192"/>
      <c r="O900" s="3222"/>
      <c r="P900" s="3238"/>
      <c r="R900" s="3235">
        <v>53</v>
      </c>
    </row>
    <row r="901" spans="1:18">
      <c r="A901" s="3235">
        <v>54</v>
      </c>
      <c r="B901" s="3257" t="s">
        <v>6103</v>
      </c>
      <c r="C901" s="3222"/>
      <c r="D901" s="3257" t="s">
        <v>5615</v>
      </c>
      <c r="E901" s="3222"/>
      <c r="F901" s="3298">
        <v>115</v>
      </c>
      <c r="G901" s="3375">
        <v>46</v>
      </c>
      <c r="H901" s="3289"/>
      <c r="I901" s="3192"/>
      <c r="J901" s="3323">
        <v>21</v>
      </c>
      <c r="K901" s="3245">
        <v>1</v>
      </c>
      <c r="L901" s="3245"/>
      <c r="M901" s="3192" t="s">
        <v>2904</v>
      </c>
      <c r="N901" s="3192"/>
      <c r="O901" s="3222"/>
      <c r="P901" s="3238"/>
      <c r="R901" s="3235">
        <v>54</v>
      </c>
    </row>
    <row r="902" spans="1:18">
      <c r="A902" s="3235">
        <v>55</v>
      </c>
      <c r="B902" s="3257" t="s">
        <v>6103</v>
      </c>
      <c r="C902" s="3222"/>
      <c r="D902" s="3257" t="s">
        <v>5615</v>
      </c>
      <c r="E902" s="3222"/>
      <c r="F902" s="3298">
        <v>115</v>
      </c>
      <c r="G902" s="3375">
        <v>46</v>
      </c>
      <c r="H902" s="3289"/>
      <c r="I902" s="3192"/>
      <c r="J902" s="3323">
        <v>20</v>
      </c>
      <c r="K902" s="3245">
        <v>1</v>
      </c>
      <c r="L902" s="3245"/>
      <c r="M902" s="3192" t="s">
        <v>2904</v>
      </c>
      <c r="N902" s="3192"/>
      <c r="O902" s="3222"/>
      <c r="P902" s="3238"/>
      <c r="R902" s="3235">
        <v>55</v>
      </c>
    </row>
    <row r="903" spans="1:18">
      <c r="A903" s="3235">
        <v>56</v>
      </c>
      <c r="B903" s="3257" t="s">
        <v>6103</v>
      </c>
      <c r="C903" s="3222"/>
      <c r="D903" s="3257" t="s">
        <v>5615</v>
      </c>
      <c r="E903" s="3222"/>
      <c r="F903" s="3298">
        <v>115</v>
      </c>
      <c r="G903" s="3375">
        <v>13.8</v>
      </c>
      <c r="H903" s="3289"/>
      <c r="I903" s="3192"/>
      <c r="J903" s="3323">
        <v>21</v>
      </c>
      <c r="K903" s="3245">
        <v>1</v>
      </c>
      <c r="L903" s="3245"/>
      <c r="M903" s="3192" t="s">
        <v>2904</v>
      </c>
      <c r="N903" s="3192"/>
      <c r="O903" s="3222"/>
      <c r="P903" s="3238"/>
      <c r="R903" s="3235">
        <v>56</v>
      </c>
    </row>
    <row r="904" spans="1:18">
      <c r="A904" s="3235">
        <v>57</v>
      </c>
      <c r="B904" s="3257" t="s">
        <v>6104</v>
      </c>
      <c r="C904" s="3222"/>
      <c r="D904" s="3257" t="s">
        <v>5615</v>
      </c>
      <c r="E904" s="3222"/>
      <c r="F904" s="3298">
        <v>34.5</v>
      </c>
      <c r="G904" s="3375">
        <v>4.8</v>
      </c>
      <c r="H904" s="3289"/>
      <c r="I904" s="3192"/>
      <c r="J904" s="3323">
        <v>5</v>
      </c>
      <c r="K904" s="3245">
        <v>1</v>
      </c>
      <c r="L904" s="3245"/>
      <c r="M904" s="3192" t="s">
        <v>2904</v>
      </c>
      <c r="N904" s="3192"/>
      <c r="O904" s="3222"/>
      <c r="P904" s="3238"/>
      <c r="R904" s="3235">
        <v>57</v>
      </c>
    </row>
    <row r="905" spans="1:18" ht="15.75" thickBot="1">
      <c r="A905" s="3235">
        <v>58</v>
      </c>
      <c r="B905" s="3257" t="s">
        <v>6105</v>
      </c>
      <c r="C905" s="3222"/>
      <c r="D905" s="3257" t="s">
        <v>5617</v>
      </c>
      <c r="E905" s="3222"/>
      <c r="F905" s="3298">
        <v>115</v>
      </c>
      <c r="G905" s="3375">
        <v>13.8</v>
      </c>
      <c r="H905" s="3289"/>
      <c r="I905" s="3192"/>
      <c r="J905" s="3323">
        <v>7</v>
      </c>
      <c r="K905" s="3245">
        <v>1</v>
      </c>
      <c r="L905" s="3245"/>
      <c r="M905" s="3192" t="s">
        <v>2904</v>
      </c>
      <c r="N905" s="3192"/>
      <c r="O905" s="3222"/>
      <c r="P905" s="3238"/>
      <c r="R905" s="3235">
        <v>58</v>
      </c>
    </row>
    <row r="906" spans="1:18" ht="15.75" thickBot="1">
      <c r="A906" s="3374">
        <v>59</v>
      </c>
      <c r="B906" s="3368"/>
      <c r="C906" s="3204" t="s">
        <v>6724</v>
      </c>
      <c r="D906" s="3368"/>
      <c r="E906" s="3369"/>
      <c r="F906" s="3370"/>
      <c r="G906" s="3371"/>
      <c r="H906" s="3372"/>
      <c r="I906" s="3192"/>
      <c r="J906" s="3373"/>
      <c r="K906" s="3276">
        <f>SUM(K848:K905)</f>
        <v>61</v>
      </c>
      <c r="L906" s="3276">
        <f>SUM(L848:L905)</f>
        <v>1</v>
      </c>
      <c r="M906" s="3201"/>
      <c r="N906" s="3201"/>
      <c r="O906" s="3204"/>
      <c r="P906" s="3276">
        <f>SUM(P848:P905)</f>
        <v>0</v>
      </c>
      <c r="Q906" s="3276">
        <f>SUM(Q848:Q905)</f>
        <v>0</v>
      </c>
      <c r="R906" s="3374">
        <v>59</v>
      </c>
    </row>
    <row r="908" spans="1:18">
      <c r="A908" s="3212" t="s">
        <v>6117</v>
      </c>
      <c r="B908" s="3223"/>
      <c r="C908" s="3223"/>
      <c r="D908" s="3223"/>
      <c r="E908" s="3223"/>
      <c r="F908" s="3223"/>
      <c r="G908" s="3223"/>
      <c r="H908" s="3223"/>
      <c r="I908" s="3192"/>
      <c r="J908" s="3212" t="s">
        <v>6118</v>
      </c>
      <c r="K908" s="3223"/>
      <c r="L908" s="3223"/>
      <c r="M908" s="3223"/>
      <c r="N908" s="3223"/>
      <c r="O908" s="3223"/>
      <c r="P908" s="3223"/>
      <c r="Q908" s="3223"/>
      <c r="R908" s="3223"/>
    </row>
    <row r="909" spans="1:18">
      <c r="B909" s="3257"/>
    </row>
    <row r="910" spans="1:18" ht="15.75" thickBot="1">
      <c r="A910" s="3113" t="s">
        <v>4700</v>
      </c>
      <c r="B910" s="3304"/>
      <c r="C910" s="3201"/>
      <c r="D910" s="3201"/>
      <c r="E910" s="3201"/>
      <c r="F910" s="3584" t="str">
        <f>'Data Sheet'!$C$40</f>
        <v>April 12, 2018</v>
      </c>
      <c r="G910" s="3584" t="str">
        <f>'Data Sheet'!$C$38</f>
        <v>December 31, 2017</v>
      </c>
      <c r="H910" s="3208"/>
      <c r="I910" s="3192"/>
      <c r="J910" s="3113" t="s">
        <v>4700</v>
      </c>
      <c r="K910" s="3201"/>
      <c r="L910" s="3201"/>
      <c r="M910" s="3201"/>
      <c r="N910" s="3201"/>
      <c r="O910" s="3201"/>
      <c r="P910" s="3584" t="str">
        <f>'Data Sheet'!$C$40</f>
        <v>April 12, 2018</v>
      </c>
      <c r="Q910" s="3584" t="str">
        <f>'Data Sheet'!$C$38</f>
        <v>December 31, 2017</v>
      </c>
    </row>
    <row r="911" spans="1:18" ht="16.5" thickBot="1">
      <c r="A911" s="3264" t="s">
        <v>3398</v>
      </c>
      <c r="B911" s="3207"/>
      <c r="C911" s="3207"/>
      <c r="D911" s="3208"/>
      <c r="E911" s="3208"/>
      <c r="F911" s="3209"/>
      <c r="G911" s="3209"/>
      <c r="H911" s="3205"/>
      <c r="I911" s="3192"/>
      <c r="J911" s="3264" t="s">
        <v>3398</v>
      </c>
      <c r="K911" s="3207"/>
      <c r="L911" s="3207"/>
      <c r="M911" s="3208"/>
      <c r="N911" s="3208"/>
      <c r="O911" s="3208"/>
      <c r="P911" s="3209"/>
      <c r="Q911" s="3209"/>
      <c r="R911" s="3548"/>
    </row>
    <row r="912" spans="1:18">
      <c r="A912" s="3221"/>
      <c r="B912" s="3192"/>
      <c r="C912" s="3222"/>
      <c r="D912" s="3234"/>
      <c r="E912" s="3195"/>
      <c r="F912" s="3223"/>
      <c r="G912" s="3223"/>
      <c r="H912" s="3193"/>
      <c r="I912" s="3192"/>
      <c r="J912" s="3221"/>
      <c r="K912" s="3222"/>
      <c r="L912" s="3222"/>
      <c r="M912" s="3223" t="s">
        <v>3184</v>
      </c>
      <c r="N912" s="3223"/>
      <c r="O912" s="3223"/>
      <c r="P912" s="3223"/>
      <c r="Q912" s="3199"/>
      <c r="R912" s="3189"/>
    </row>
    <row r="913" spans="1:18" ht="15.75" thickBot="1">
      <c r="A913" s="3227"/>
      <c r="B913" s="3234"/>
      <c r="C913" s="3195"/>
      <c r="D913" s="3234"/>
      <c r="E913" s="3195"/>
      <c r="F913" s="3208" t="s">
        <v>3185</v>
      </c>
      <c r="G913" s="3208"/>
      <c r="H913" s="3205"/>
      <c r="I913" s="3192"/>
      <c r="J913" s="3227" t="s">
        <v>3186</v>
      </c>
      <c r="K913" s="3195" t="s">
        <v>3187</v>
      </c>
      <c r="L913" s="3195" t="s">
        <v>3187</v>
      </c>
      <c r="M913" s="3208" t="s">
        <v>3188</v>
      </c>
      <c r="N913" s="3208"/>
      <c r="O913" s="3208"/>
      <c r="P913" s="3208"/>
      <c r="Q913" s="3205"/>
      <c r="R913" s="3195"/>
    </row>
    <row r="914" spans="1:18">
      <c r="A914" s="3227"/>
      <c r="B914" s="3234"/>
      <c r="C914" s="3195"/>
      <c r="D914" s="3234"/>
      <c r="E914" s="3195"/>
      <c r="F914" s="3195"/>
      <c r="G914" s="3199"/>
      <c r="H914" s="3195"/>
      <c r="I914" s="3192"/>
      <c r="J914" s="3227" t="s">
        <v>3189</v>
      </c>
      <c r="K914" s="3195" t="s">
        <v>3190</v>
      </c>
      <c r="L914" s="3195" t="s">
        <v>3191</v>
      </c>
      <c r="M914" s="3234"/>
      <c r="N914" s="3234"/>
      <c r="O914" s="3195"/>
      <c r="P914" s="3195"/>
      <c r="Q914" s="3199"/>
      <c r="R914" s="3195"/>
    </row>
    <row r="915" spans="1:18">
      <c r="A915" s="3227" t="s">
        <v>1714</v>
      </c>
      <c r="B915" s="3223" t="s">
        <v>3192</v>
      </c>
      <c r="C915" s="3199"/>
      <c r="D915" s="3223" t="s">
        <v>3193</v>
      </c>
      <c r="E915" s="3199"/>
      <c r="F915" s="3195"/>
      <c r="G915" s="3199"/>
      <c r="H915" s="3195"/>
      <c r="I915" s="3192"/>
      <c r="J915" s="3227" t="s">
        <v>3194</v>
      </c>
      <c r="K915" s="3195" t="s">
        <v>3195</v>
      </c>
      <c r="L915" s="3195" t="s">
        <v>3190</v>
      </c>
      <c r="M915" s="3223"/>
      <c r="N915" s="3223"/>
      <c r="O915" s="3199"/>
      <c r="P915" s="3195" t="s">
        <v>1772</v>
      </c>
      <c r="Q915" s="3199" t="s">
        <v>3196</v>
      </c>
      <c r="R915" s="3195" t="s">
        <v>1714</v>
      </c>
    </row>
    <row r="916" spans="1:18">
      <c r="A916" s="3227" t="s">
        <v>1717</v>
      </c>
      <c r="B916" s="3192"/>
      <c r="C916" s="3222"/>
      <c r="D916" s="3234"/>
      <c r="E916" s="3195"/>
      <c r="F916" s="3195" t="s">
        <v>1825</v>
      </c>
      <c r="G916" s="3199" t="s">
        <v>3197</v>
      </c>
      <c r="H916" s="3195" t="s">
        <v>3198</v>
      </c>
      <c r="I916" s="3192"/>
      <c r="J916" s="3227" t="s">
        <v>3199</v>
      </c>
      <c r="K916" s="3195" t="s">
        <v>4</v>
      </c>
      <c r="L916" s="3195" t="s">
        <v>3195</v>
      </c>
      <c r="M916" s="3223" t="s">
        <v>3200</v>
      </c>
      <c r="N916" s="3223"/>
      <c r="O916" s="3199"/>
      <c r="P916" s="3195" t="s">
        <v>3201</v>
      </c>
      <c r="Q916" s="3199" t="s">
        <v>3202</v>
      </c>
      <c r="R916" s="3195" t="s">
        <v>1717</v>
      </c>
    </row>
    <row r="917" spans="1:18">
      <c r="A917" s="3235"/>
      <c r="B917" s="3192"/>
      <c r="C917" s="3195"/>
      <c r="D917" s="3192"/>
      <c r="E917" s="3195"/>
      <c r="F917" s="3195"/>
      <c r="G917" s="3199"/>
      <c r="H917" s="3222"/>
      <c r="I917" s="3192"/>
      <c r="J917" s="3235"/>
      <c r="K917" s="3222"/>
      <c r="L917" s="3195"/>
      <c r="M917" s="3192"/>
      <c r="N917" s="3192"/>
      <c r="O917" s="3195"/>
      <c r="P917" s="3195"/>
      <c r="Q917" s="3195"/>
      <c r="R917" s="3222"/>
    </row>
    <row r="918" spans="1:18" ht="15.75" thickBot="1">
      <c r="A918" s="3203"/>
      <c r="B918" s="3208" t="s">
        <v>3005</v>
      </c>
      <c r="C918" s="3205"/>
      <c r="D918" s="3208" t="s">
        <v>3006</v>
      </c>
      <c r="E918" s="3205"/>
      <c r="F918" s="3202" t="s">
        <v>3007</v>
      </c>
      <c r="G918" s="3205" t="s">
        <v>3008</v>
      </c>
      <c r="H918" s="3205" t="s">
        <v>2334</v>
      </c>
      <c r="I918" s="3192"/>
      <c r="J918" s="3236" t="s">
        <v>2335</v>
      </c>
      <c r="K918" s="3236" t="s">
        <v>2336</v>
      </c>
      <c r="L918" s="3236" t="s">
        <v>2337</v>
      </c>
      <c r="M918" s="3208" t="s">
        <v>2338</v>
      </c>
      <c r="N918" s="3208"/>
      <c r="O918" s="3205"/>
      <c r="P918" s="3202" t="s">
        <v>2339</v>
      </c>
      <c r="Q918" s="3202" t="s">
        <v>2340</v>
      </c>
      <c r="R918" s="3202"/>
    </row>
    <row r="919" spans="1:18">
      <c r="A919" s="3235">
        <v>1</v>
      </c>
      <c r="B919" s="3257" t="s">
        <v>6106</v>
      </c>
      <c r="C919" s="3222"/>
      <c r="D919" s="3257" t="s">
        <v>5617</v>
      </c>
      <c r="E919" s="3222"/>
      <c r="F919" s="3298">
        <v>34.5</v>
      </c>
      <c r="G919" s="3375">
        <v>4.16</v>
      </c>
      <c r="H919" s="3289"/>
      <c r="I919" s="3192"/>
      <c r="J919" s="3323">
        <v>5</v>
      </c>
      <c r="K919" s="3245">
        <v>1</v>
      </c>
      <c r="L919" s="3245"/>
      <c r="M919" s="3192" t="s">
        <v>2904</v>
      </c>
      <c r="N919" s="3192"/>
      <c r="O919" s="3222"/>
      <c r="P919" s="3238"/>
      <c r="R919" s="3235">
        <v>1</v>
      </c>
    </row>
    <row r="920" spans="1:18">
      <c r="A920" s="3235">
        <v>2</v>
      </c>
      <c r="B920" s="3257" t="s">
        <v>6106</v>
      </c>
      <c r="C920" s="3222"/>
      <c r="D920" s="3257" t="s">
        <v>5617</v>
      </c>
      <c r="E920" s="3222"/>
      <c r="F920" s="3298">
        <v>34.5</v>
      </c>
      <c r="G920" s="3375">
        <v>4.16</v>
      </c>
      <c r="H920" s="3289"/>
      <c r="I920" s="3192"/>
      <c r="J920" s="3323">
        <v>5</v>
      </c>
      <c r="K920" s="3245">
        <v>1</v>
      </c>
      <c r="L920" s="3245"/>
      <c r="M920" s="3192" t="s">
        <v>2904</v>
      </c>
      <c r="N920" s="3192"/>
      <c r="O920" s="3222"/>
      <c r="P920" s="3238"/>
      <c r="R920" s="3235">
        <v>2</v>
      </c>
    </row>
    <row r="921" spans="1:18">
      <c r="A921" s="3235">
        <v>3</v>
      </c>
      <c r="B921" s="3257" t="s">
        <v>6107</v>
      </c>
      <c r="C921" s="3222"/>
      <c r="D921" s="3257" t="s">
        <v>5617</v>
      </c>
      <c r="E921" s="3222"/>
      <c r="F921" s="3298">
        <v>115</v>
      </c>
      <c r="G921" s="3375">
        <v>2.4</v>
      </c>
      <c r="H921" s="3289"/>
      <c r="I921" s="3192"/>
      <c r="J921" s="3323">
        <v>10</v>
      </c>
      <c r="K921" s="3245">
        <v>1</v>
      </c>
      <c r="L921" s="3245"/>
      <c r="M921" s="3192" t="s">
        <v>2904</v>
      </c>
      <c r="N921" s="3192"/>
      <c r="O921" s="3222"/>
      <c r="P921" s="3238"/>
      <c r="R921" s="3235">
        <v>3</v>
      </c>
    </row>
    <row r="922" spans="1:18">
      <c r="A922" s="3235">
        <v>4</v>
      </c>
      <c r="B922" s="3257" t="s">
        <v>6108</v>
      </c>
      <c r="C922" s="3222"/>
      <c r="D922" s="3257" t="s">
        <v>5617</v>
      </c>
      <c r="E922" s="3222"/>
      <c r="F922" s="3298">
        <v>34.4</v>
      </c>
      <c r="G922" s="3375">
        <v>13.8</v>
      </c>
      <c r="H922" s="3289"/>
      <c r="I922" s="3192"/>
      <c r="J922" s="3323">
        <v>7</v>
      </c>
      <c r="K922" s="3245">
        <v>1</v>
      </c>
      <c r="L922" s="3245"/>
      <c r="M922" s="3192" t="s">
        <v>2904</v>
      </c>
      <c r="N922" s="3192"/>
      <c r="O922" s="3222"/>
      <c r="P922" s="3238"/>
      <c r="R922" s="3235">
        <v>4</v>
      </c>
    </row>
    <row r="923" spans="1:18">
      <c r="A923" s="3235">
        <v>5</v>
      </c>
      <c r="B923" s="3257" t="s">
        <v>6109</v>
      </c>
      <c r="C923" s="3222"/>
      <c r="D923" s="3257" t="s">
        <v>5617</v>
      </c>
      <c r="E923" s="3222"/>
      <c r="F923" s="3298">
        <v>34.5</v>
      </c>
      <c r="G923" s="3375">
        <v>4.16</v>
      </c>
      <c r="H923" s="3289"/>
      <c r="I923" s="3192"/>
      <c r="J923" s="3323">
        <v>5</v>
      </c>
      <c r="K923" s="3245">
        <v>1</v>
      </c>
      <c r="L923" s="3245"/>
      <c r="M923" s="3192" t="s">
        <v>2904</v>
      </c>
      <c r="N923" s="3192"/>
      <c r="O923" s="3222"/>
      <c r="P923" s="3238"/>
      <c r="R923" s="3235">
        <v>5</v>
      </c>
    </row>
    <row r="924" spans="1:18">
      <c r="A924" s="3247">
        <v>6</v>
      </c>
      <c r="B924" s="3257" t="s">
        <v>6110</v>
      </c>
      <c r="C924" s="3222"/>
      <c r="D924" s="3257" t="s">
        <v>5615</v>
      </c>
      <c r="E924" s="3222"/>
      <c r="F924" s="3298">
        <v>115</v>
      </c>
      <c r="G924" s="3375">
        <v>23</v>
      </c>
      <c r="H924" s="3289"/>
      <c r="I924" s="3192"/>
      <c r="J924" s="3323">
        <v>120</v>
      </c>
      <c r="K924" s="3245">
        <v>4</v>
      </c>
      <c r="L924" s="3245"/>
      <c r="M924" s="3192" t="s">
        <v>2904</v>
      </c>
      <c r="N924" s="3192"/>
      <c r="O924" s="3222"/>
      <c r="P924" s="3238"/>
      <c r="R924" s="3247">
        <v>6</v>
      </c>
    </row>
    <row r="925" spans="1:18">
      <c r="A925" s="3247">
        <v>7</v>
      </c>
      <c r="B925" s="3257" t="s">
        <v>6111</v>
      </c>
      <c r="C925" s="3222"/>
      <c r="D925" s="3257" t="s">
        <v>5617</v>
      </c>
      <c r="E925" s="3222"/>
      <c r="F925" s="3298">
        <v>33</v>
      </c>
      <c r="G925" s="3375">
        <v>2.2999999999999998</v>
      </c>
      <c r="H925" s="3289"/>
      <c r="I925" s="3192"/>
      <c r="J925" s="3323">
        <v>1</v>
      </c>
      <c r="K925" s="3245">
        <v>3</v>
      </c>
      <c r="L925" s="3245"/>
      <c r="M925" s="3192" t="s">
        <v>2904</v>
      </c>
      <c r="N925" s="3192"/>
      <c r="O925" s="3222"/>
      <c r="P925" s="3238"/>
      <c r="R925" s="3247">
        <v>7</v>
      </c>
    </row>
    <row r="926" spans="1:18">
      <c r="A926" s="3247">
        <v>8</v>
      </c>
      <c r="B926" s="3257" t="s">
        <v>6112</v>
      </c>
      <c r="C926" s="3222"/>
      <c r="D926" s="3257" t="s">
        <v>5617</v>
      </c>
      <c r="E926" s="3222"/>
      <c r="F926" s="3298">
        <v>34.5</v>
      </c>
      <c r="G926" s="3375">
        <v>4.16</v>
      </c>
      <c r="H926" s="3289"/>
      <c r="I926" s="3192"/>
      <c r="J926" s="3323">
        <v>5</v>
      </c>
      <c r="K926" s="3245">
        <v>1</v>
      </c>
      <c r="L926" s="3245"/>
      <c r="M926" s="3192" t="s">
        <v>2904</v>
      </c>
      <c r="N926" s="3192"/>
      <c r="O926" s="3222"/>
      <c r="P926" s="3238"/>
      <c r="R926" s="3247">
        <v>8</v>
      </c>
    </row>
    <row r="927" spans="1:18">
      <c r="A927" s="3247">
        <v>9</v>
      </c>
      <c r="B927" s="3257" t="s">
        <v>6113</v>
      </c>
      <c r="C927" s="3222"/>
      <c r="D927" s="3257" t="s">
        <v>5617</v>
      </c>
      <c r="E927" s="3222"/>
      <c r="F927" s="3298">
        <v>34.5</v>
      </c>
      <c r="G927" s="3375">
        <v>4.8</v>
      </c>
      <c r="H927" s="3289"/>
      <c r="I927" s="3192"/>
      <c r="J927" s="3323">
        <v>5</v>
      </c>
      <c r="K927" s="3245">
        <v>1</v>
      </c>
      <c r="L927" s="3245"/>
      <c r="M927" s="3192" t="s">
        <v>2904</v>
      </c>
      <c r="N927" s="3192"/>
      <c r="O927" s="3222"/>
      <c r="P927" s="3238"/>
      <c r="R927" s="3247">
        <v>9</v>
      </c>
    </row>
    <row r="928" spans="1:18">
      <c r="A928" s="3247">
        <v>10</v>
      </c>
      <c r="B928" s="3257" t="s">
        <v>6114</v>
      </c>
      <c r="C928" s="3222"/>
      <c r="D928" s="3257" t="s">
        <v>5615</v>
      </c>
      <c r="E928" s="3222"/>
      <c r="F928" s="3298">
        <v>115</v>
      </c>
      <c r="G928" s="3375">
        <v>34.5</v>
      </c>
      <c r="H928" s="3289"/>
      <c r="I928" s="3192"/>
      <c r="J928" s="3323">
        <v>7</v>
      </c>
      <c r="K928" s="3245">
        <v>1</v>
      </c>
      <c r="L928" s="3245"/>
      <c r="M928" s="3192" t="s">
        <v>2904</v>
      </c>
      <c r="N928" s="3192"/>
      <c r="O928" s="3222"/>
      <c r="P928" s="3238"/>
      <c r="R928" s="3247">
        <v>10</v>
      </c>
    </row>
    <row r="929" spans="1:18">
      <c r="A929" s="3247">
        <v>11</v>
      </c>
      <c r="B929" s="3257" t="s">
        <v>6115</v>
      </c>
      <c r="C929" s="3222"/>
      <c r="D929" s="3257" t="s">
        <v>5617</v>
      </c>
      <c r="E929" s="3222"/>
      <c r="F929" s="3298">
        <v>69</v>
      </c>
      <c r="G929" s="3375">
        <v>13.8</v>
      </c>
      <c r="H929" s="3289"/>
      <c r="I929" s="3192"/>
      <c r="J929" s="3323">
        <v>8</v>
      </c>
      <c r="K929" s="3245">
        <v>1</v>
      </c>
      <c r="L929" s="3245"/>
      <c r="M929" s="3192" t="s">
        <v>2904</v>
      </c>
      <c r="N929" s="3192"/>
      <c r="O929" s="3222"/>
      <c r="P929" s="3238"/>
      <c r="R929" s="3247">
        <v>11</v>
      </c>
    </row>
    <row r="930" spans="1:18">
      <c r="A930" s="3247">
        <v>12</v>
      </c>
      <c r="B930" s="3257" t="s">
        <v>6116</v>
      </c>
      <c r="C930" s="3222"/>
      <c r="D930" s="3257" t="s">
        <v>5968</v>
      </c>
      <c r="E930" s="3222"/>
      <c r="F930" s="3298">
        <v>115</v>
      </c>
      <c r="G930" s="3375">
        <v>13.8</v>
      </c>
      <c r="H930" s="3289"/>
      <c r="I930" s="3192"/>
      <c r="J930" s="3323">
        <v>15</v>
      </c>
      <c r="K930" s="3245">
        <v>1</v>
      </c>
      <c r="L930" s="3245"/>
      <c r="M930" s="3192" t="s">
        <v>2904</v>
      </c>
      <c r="N930" s="3192"/>
      <c r="O930" s="3222"/>
      <c r="P930" s="3238"/>
      <c r="R930" s="3247">
        <v>12</v>
      </c>
    </row>
    <row r="931" spans="1:18">
      <c r="A931" s="3247">
        <v>13</v>
      </c>
      <c r="B931" s="3257" t="s">
        <v>6116</v>
      </c>
      <c r="C931" s="3222"/>
      <c r="D931" s="3257" t="s">
        <v>5617</v>
      </c>
      <c r="E931" s="3222"/>
      <c r="F931" s="3298">
        <v>115</v>
      </c>
      <c r="G931" s="3375">
        <v>13.8</v>
      </c>
      <c r="H931" s="3289"/>
      <c r="I931" s="3192"/>
      <c r="J931" s="3323">
        <v>15</v>
      </c>
      <c r="K931" s="3245">
        <v>1</v>
      </c>
      <c r="L931" s="3245"/>
      <c r="M931" s="3192" t="s">
        <v>2904</v>
      </c>
      <c r="N931" s="3192"/>
      <c r="O931" s="3222"/>
      <c r="P931" s="3238"/>
      <c r="R931" s="3247">
        <v>13</v>
      </c>
    </row>
    <row r="932" spans="1:18">
      <c r="A932" s="3247">
        <v>14</v>
      </c>
      <c r="B932" s="3257" t="s">
        <v>6119</v>
      </c>
      <c r="C932" s="3222"/>
      <c r="D932" s="3257" t="s">
        <v>5617</v>
      </c>
      <c r="E932" s="3222"/>
      <c r="F932" s="3298">
        <v>34.5</v>
      </c>
      <c r="G932" s="3375">
        <v>13.8</v>
      </c>
      <c r="H932" s="3289"/>
      <c r="I932" s="3192"/>
      <c r="J932" s="3323">
        <v>3</v>
      </c>
      <c r="K932" s="3245">
        <v>1</v>
      </c>
      <c r="L932" s="3245"/>
      <c r="M932" s="3192" t="s">
        <v>2904</v>
      </c>
      <c r="N932" s="3192"/>
      <c r="O932" s="3222"/>
      <c r="P932" s="3238"/>
      <c r="R932" s="3247">
        <v>14</v>
      </c>
    </row>
    <row r="933" spans="1:18">
      <c r="A933" s="3247">
        <v>15</v>
      </c>
      <c r="B933" s="3257" t="s">
        <v>6119</v>
      </c>
      <c r="C933" s="3222"/>
      <c r="D933" s="3257" t="s">
        <v>5617</v>
      </c>
      <c r="E933" s="3222"/>
      <c r="F933" s="3298">
        <v>34.5</v>
      </c>
      <c r="G933" s="3375">
        <v>13.8</v>
      </c>
      <c r="H933" s="3289"/>
      <c r="I933" s="3192"/>
      <c r="J933" s="3323">
        <v>5</v>
      </c>
      <c r="K933" s="3245">
        <v>1</v>
      </c>
      <c r="L933" s="3245"/>
      <c r="M933" s="3192" t="s">
        <v>2904</v>
      </c>
      <c r="N933" s="3192"/>
      <c r="O933" s="3222"/>
      <c r="P933" s="3238"/>
      <c r="R933" s="3247">
        <v>15</v>
      </c>
    </row>
    <row r="934" spans="1:18">
      <c r="A934" s="3247">
        <v>16</v>
      </c>
      <c r="B934" s="3257" t="s">
        <v>6120</v>
      </c>
      <c r="C934" s="3222"/>
      <c r="D934" s="3257" t="s">
        <v>5617</v>
      </c>
      <c r="E934" s="3222"/>
      <c r="F934" s="3298">
        <v>34.5</v>
      </c>
      <c r="G934" s="3375">
        <v>4.8</v>
      </c>
      <c r="H934" s="3289"/>
      <c r="I934" s="3192"/>
      <c r="J934" s="3323">
        <v>2</v>
      </c>
      <c r="K934" s="3245">
        <v>1</v>
      </c>
      <c r="L934" s="3245"/>
      <c r="M934" s="3192" t="s">
        <v>2904</v>
      </c>
      <c r="N934" s="3192"/>
      <c r="O934" s="3222"/>
      <c r="P934" s="3238"/>
      <c r="R934" s="3247">
        <v>16</v>
      </c>
    </row>
    <row r="935" spans="1:18">
      <c r="A935" s="3235">
        <v>17</v>
      </c>
      <c r="B935" s="3257" t="s">
        <v>6121</v>
      </c>
      <c r="C935" s="3222"/>
      <c r="D935" s="3257" t="s">
        <v>6122</v>
      </c>
      <c r="E935" s="3222"/>
      <c r="F935" s="3298">
        <v>46</v>
      </c>
      <c r="G935" s="3375">
        <v>13.8</v>
      </c>
      <c r="H935" s="3289"/>
      <c r="I935" s="3192"/>
      <c r="J935" s="3323">
        <v>10</v>
      </c>
      <c r="K935" s="3245">
        <v>1</v>
      </c>
      <c r="L935" s="3245"/>
      <c r="M935" s="3192" t="s">
        <v>2904</v>
      </c>
      <c r="N935" s="3192"/>
      <c r="O935" s="3222"/>
      <c r="P935" s="3238"/>
      <c r="R935" s="3235">
        <v>17</v>
      </c>
    </row>
    <row r="936" spans="1:18">
      <c r="A936" s="3235">
        <v>18</v>
      </c>
      <c r="B936" s="3257" t="s">
        <v>6123</v>
      </c>
      <c r="C936" s="3222"/>
      <c r="D936" s="3257" t="s">
        <v>5617</v>
      </c>
      <c r="E936" s="3222"/>
      <c r="F936" s="3298">
        <v>34.4</v>
      </c>
      <c r="G936" s="3375">
        <v>4.8</v>
      </c>
      <c r="H936" s="3289"/>
      <c r="I936" s="3192"/>
      <c r="J936" s="3323">
        <v>5</v>
      </c>
      <c r="K936" s="3245">
        <v>1</v>
      </c>
      <c r="L936" s="3245"/>
      <c r="M936" s="3192" t="s">
        <v>2904</v>
      </c>
      <c r="N936" s="3192"/>
      <c r="O936" s="3222"/>
      <c r="P936" s="3238"/>
      <c r="R936" s="3235">
        <v>18</v>
      </c>
    </row>
    <row r="937" spans="1:18">
      <c r="A937" s="3235">
        <v>19</v>
      </c>
      <c r="B937" s="3257" t="s">
        <v>6124</v>
      </c>
      <c r="C937" s="3222"/>
      <c r="D937" s="3257" t="s">
        <v>5617</v>
      </c>
      <c r="E937" s="3222"/>
      <c r="F937" s="3298">
        <v>46</v>
      </c>
      <c r="G937" s="3375">
        <v>2.4</v>
      </c>
      <c r="H937" s="3289"/>
      <c r="I937" s="3192"/>
      <c r="J937" s="3323"/>
      <c r="K937" s="3245">
        <v>1</v>
      </c>
      <c r="L937" s="3245"/>
      <c r="M937" s="3192" t="s">
        <v>2904</v>
      </c>
      <c r="N937" s="3192"/>
      <c r="O937" s="3222"/>
      <c r="P937" s="3238"/>
      <c r="R937" s="3235">
        <v>19</v>
      </c>
    </row>
    <row r="938" spans="1:18">
      <c r="A938" s="3235">
        <v>20</v>
      </c>
      <c r="B938" s="3257" t="s">
        <v>6125</v>
      </c>
      <c r="C938" s="3222"/>
      <c r="D938" s="3257" t="s">
        <v>5617</v>
      </c>
      <c r="E938" s="3222"/>
      <c r="F938" s="3298">
        <v>34.5</v>
      </c>
      <c r="G938" s="3375">
        <v>4.8</v>
      </c>
      <c r="H938" s="3289"/>
      <c r="I938" s="3192"/>
      <c r="J938" s="3323">
        <v>2</v>
      </c>
      <c r="K938" s="3245">
        <v>1</v>
      </c>
      <c r="L938" s="3245"/>
      <c r="M938" s="3192" t="s">
        <v>2904</v>
      </c>
      <c r="N938" s="3192"/>
      <c r="O938" s="3222"/>
      <c r="P938" s="3238"/>
      <c r="R938" s="3235">
        <v>20</v>
      </c>
    </row>
    <row r="939" spans="1:18">
      <c r="A939" s="3235">
        <v>21</v>
      </c>
      <c r="B939" s="3257" t="s">
        <v>6126</v>
      </c>
      <c r="C939" s="3222"/>
      <c r="D939" s="3257" t="s">
        <v>5615</v>
      </c>
      <c r="E939" s="3222"/>
      <c r="F939" s="3298">
        <v>115</v>
      </c>
      <c r="G939" s="3375">
        <v>13.8</v>
      </c>
      <c r="H939" s="3289"/>
      <c r="I939" s="3192"/>
      <c r="J939" s="3323">
        <v>15</v>
      </c>
      <c r="K939" s="3245">
        <v>1</v>
      </c>
      <c r="L939" s="3245"/>
      <c r="M939" s="3192" t="s">
        <v>2904</v>
      </c>
      <c r="N939" s="3192"/>
      <c r="O939" s="3222"/>
      <c r="P939" s="3238"/>
      <c r="R939" s="3235">
        <v>21</v>
      </c>
    </row>
    <row r="940" spans="1:18">
      <c r="A940" s="3235">
        <v>22</v>
      </c>
      <c r="B940" s="3257" t="s">
        <v>6127</v>
      </c>
      <c r="C940" s="3222"/>
      <c r="D940" s="3257" t="s">
        <v>5615</v>
      </c>
      <c r="E940" s="3222"/>
      <c r="F940" s="3298">
        <v>115</v>
      </c>
      <c r="G940" s="3375">
        <v>34.5</v>
      </c>
      <c r="H940" s="3289"/>
      <c r="I940" s="3192"/>
      <c r="J940" s="3323">
        <v>60</v>
      </c>
      <c r="K940" s="3245">
        <v>12</v>
      </c>
      <c r="L940" s="3245"/>
      <c r="M940" s="3192" t="s">
        <v>2904</v>
      </c>
      <c r="N940" s="3192"/>
      <c r="O940" s="3222"/>
      <c r="P940" s="3238"/>
      <c r="R940" s="3235">
        <v>22</v>
      </c>
    </row>
    <row r="941" spans="1:18">
      <c r="A941" s="3235">
        <v>23</v>
      </c>
      <c r="B941" s="3257" t="s">
        <v>6128</v>
      </c>
      <c r="C941" s="3222"/>
      <c r="D941" s="3257" t="s">
        <v>5617</v>
      </c>
      <c r="E941" s="3222"/>
      <c r="F941" s="3298">
        <v>115</v>
      </c>
      <c r="G941" s="3375">
        <v>13.8</v>
      </c>
      <c r="H941" s="3289"/>
      <c r="I941" s="3192"/>
      <c r="J941" s="3323">
        <v>15</v>
      </c>
      <c r="K941" s="3245">
        <v>1</v>
      </c>
      <c r="L941" s="3245"/>
      <c r="M941" s="3192" t="s">
        <v>2904</v>
      </c>
      <c r="N941" s="3192"/>
      <c r="O941" s="3222"/>
      <c r="P941" s="3238"/>
      <c r="R941" s="3235">
        <v>23</v>
      </c>
    </row>
    <row r="942" spans="1:18">
      <c r="A942" s="3235">
        <v>24</v>
      </c>
      <c r="B942" s="3257" t="s">
        <v>6129</v>
      </c>
      <c r="C942" s="3222"/>
      <c r="D942" s="3257" t="s">
        <v>5615</v>
      </c>
      <c r="E942" s="3222"/>
      <c r="F942" s="3298">
        <v>115</v>
      </c>
      <c r="G942" s="3375">
        <v>34.5</v>
      </c>
      <c r="H942" s="3289"/>
      <c r="I942" s="3192"/>
      <c r="J942" s="3323">
        <v>20</v>
      </c>
      <c r="K942" s="3245">
        <v>1</v>
      </c>
      <c r="L942" s="3245"/>
      <c r="M942" s="3192" t="s">
        <v>2904</v>
      </c>
      <c r="N942" s="3192"/>
      <c r="O942" s="3222"/>
      <c r="P942" s="3238"/>
      <c r="R942" s="3235">
        <v>24</v>
      </c>
    </row>
    <row r="943" spans="1:18">
      <c r="A943" s="3235">
        <v>25</v>
      </c>
      <c r="B943" s="3257" t="s">
        <v>6129</v>
      </c>
      <c r="C943" s="3222"/>
      <c r="D943" s="3257" t="s">
        <v>5615</v>
      </c>
      <c r="E943" s="3222"/>
      <c r="F943" s="3298">
        <v>115</v>
      </c>
      <c r="G943" s="3375">
        <v>34.5</v>
      </c>
      <c r="H943" s="3289"/>
      <c r="I943" s="3192"/>
      <c r="J943" s="3323">
        <v>20</v>
      </c>
      <c r="K943" s="3245">
        <v>1</v>
      </c>
      <c r="L943" s="3245"/>
      <c r="M943" s="3192" t="s">
        <v>2904</v>
      </c>
      <c r="N943" s="3192"/>
      <c r="O943" s="3222"/>
      <c r="P943" s="3238"/>
      <c r="R943" s="3235">
        <v>25</v>
      </c>
    </row>
    <row r="944" spans="1:18">
      <c r="A944" s="3235">
        <v>26</v>
      </c>
      <c r="B944" s="3257" t="s">
        <v>6130</v>
      </c>
      <c r="C944" s="3222"/>
      <c r="D944" s="3257" t="s">
        <v>5617</v>
      </c>
      <c r="E944" s="3222"/>
      <c r="F944" s="3298">
        <v>23</v>
      </c>
      <c r="G944" s="3375">
        <v>4.8</v>
      </c>
      <c r="H944" s="3289"/>
      <c r="I944" s="3192"/>
      <c r="J944" s="3323">
        <v>1</v>
      </c>
      <c r="K944" s="3245">
        <v>3</v>
      </c>
      <c r="L944" s="3245"/>
      <c r="M944" s="3192" t="s">
        <v>2904</v>
      </c>
      <c r="N944" s="3192"/>
      <c r="O944" s="3222"/>
      <c r="P944" s="3238"/>
      <c r="R944" s="3235">
        <v>26</v>
      </c>
    </row>
    <row r="945" spans="1:18">
      <c r="A945" s="3235">
        <v>27</v>
      </c>
      <c r="B945" s="3257" t="s">
        <v>6131</v>
      </c>
      <c r="C945" s="3222"/>
      <c r="D945" s="3257" t="s">
        <v>5617</v>
      </c>
      <c r="E945" s="3222"/>
      <c r="F945" s="3298">
        <v>34.5</v>
      </c>
      <c r="G945" s="3375">
        <v>4.8</v>
      </c>
      <c r="H945" s="3289"/>
      <c r="I945" s="3192"/>
      <c r="J945" s="3323">
        <v>1</v>
      </c>
      <c r="K945" s="3245">
        <v>1</v>
      </c>
      <c r="L945" s="3245"/>
      <c r="M945" s="3192" t="s">
        <v>2904</v>
      </c>
      <c r="N945" s="3192"/>
      <c r="O945" s="3222"/>
      <c r="P945" s="3238"/>
      <c r="R945" s="3235">
        <v>27</v>
      </c>
    </row>
    <row r="946" spans="1:18">
      <c r="A946" s="3235">
        <v>28</v>
      </c>
      <c r="B946" s="3257" t="s">
        <v>6132</v>
      </c>
      <c r="C946" s="3222"/>
      <c r="D946" s="3257" t="s">
        <v>5617</v>
      </c>
      <c r="E946" s="3222"/>
      <c r="F946" s="3298">
        <v>34.4</v>
      </c>
      <c r="G946" s="3375">
        <v>13.8</v>
      </c>
      <c r="H946" s="3289"/>
      <c r="I946" s="3192"/>
      <c r="J946" s="3323">
        <v>10</v>
      </c>
      <c r="K946" s="3245">
        <v>1</v>
      </c>
      <c r="L946" s="3245"/>
      <c r="M946" s="3192" t="s">
        <v>2904</v>
      </c>
      <c r="N946" s="3192"/>
      <c r="O946" s="3222"/>
      <c r="P946" s="3238"/>
      <c r="R946" s="3235">
        <v>28</v>
      </c>
    </row>
    <row r="947" spans="1:18">
      <c r="A947" s="3235">
        <v>29</v>
      </c>
      <c r="B947" s="3257" t="s">
        <v>6133</v>
      </c>
      <c r="C947" s="3222"/>
      <c r="D947" s="3257" t="s">
        <v>5617</v>
      </c>
      <c r="E947" s="3222"/>
      <c r="F947" s="3298">
        <v>46</v>
      </c>
      <c r="G947" s="3375">
        <v>13.8</v>
      </c>
      <c r="H947" s="3289"/>
      <c r="I947" s="3192"/>
      <c r="J947" s="3323">
        <v>5</v>
      </c>
      <c r="K947" s="3245">
        <v>1</v>
      </c>
      <c r="L947" s="3245"/>
      <c r="M947" s="3192" t="s">
        <v>2904</v>
      </c>
      <c r="N947" s="3192"/>
      <c r="O947" s="3222"/>
      <c r="P947" s="3238"/>
      <c r="R947" s="3235">
        <v>29</v>
      </c>
    </row>
    <row r="948" spans="1:18">
      <c r="A948" s="3235">
        <v>30</v>
      </c>
      <c r="B948" s="3257" t="s">
        <v>6134</v>
      </c>
      <c r="C948" s="3222"/>
      <c r="D948" s="3257" t="s">
        <v>5617</v>
      </c>
      <c r="E948" s="3222"/>
      <c r="F948" s="3298">
        <v>34.5</v>
      </c>
      <c r="G948" s="3375">
        <v>4.8</v>
      </c>
      <c r="H948" s="3289"/>
      <c r="I948" s="3192"/>
      <c r="J948" s="3323">
        <v>3</v>
      </c>
      <c r="K948" s="3245">
        <v>1</v>
      </c>
      <c r="L948" s="3245"/>
      <c r="M948" s="3192" t="s">
        <v>2904</v>
      </c>
      <c r="N948" s="3192"/>
      <c r="O948" s="3222"/>
      <c r="P948" s="3238"/>
      <c r="R948" s="3235">
        <v>30</v>
      </c>
    </row>
    <row r="949" spans="1:18">
      <c r="A949" s="3235">
        <v>31</v>
      </c>
      <c r="B949" s="3257" t="s">
        <v>6135</v>
      </c>
      <c r="C949" s="3222"/>
      <c r="D949" s="3257" t="s">
        <v>5617</v>
      </c>
      <c r="E949" s="3222"/>
      <c r="F949" s="3298">
        <v>34.5</v>
      </c>
      <c r="G949" s="3375">
        <v>4.8</v>
      </c>
      <c r="H949" s="3289"/>
      <c r="I949" s="3192"/>
      <c r="J949" s="3323">
        <v>3</v>
      </c>
      <c r="K949" s="3245">
        <v>1</v>
      </c>
      <c r="L949" s="3245"/>
      <c r="M949" s="3192" t="s">
        <v>2904</v>
      </c>
      <c r="N949" s="3192"/>
      <c r="O949" s="3222"/>
      <c r="P949" s="3238"/>
      <c r="R949" s="3235">
        <v>31</v>
      </c>
    </row>
    <row r="950" spans="1:18">
      <c r="A950" s="3235">
        <v>32</v>
      </c>
      <c r="B950" s="3257" t="s">
        <v>6136</v>
      </c>
      <c r="C950" s="3222"/>
      <c r="D950" s="3257" t="s">
        <v>5617</v>
      </c>
      <c r="E950" s="3222"/>
      <c r="F950" s="3298">
        <v>110</v>
      </c>
      <c r="G950" s="3375">
        <v>13.8</v>
      </c>
      <c r="H950" s="3289"/>
      <c r="I950" s="3192"/>
      <c r="J950" s="3323">
        <v>12</v>
      </c>
      <c r="K950" s="3245">
        <v>1</v>
      </c>
      <c r="L950" s="3245"/>
      <c r="M950" s="3192" t="s">
        <v>2904</v>
      </c>
      <c r="N950" s="3192"/>
      <c r="O950" s="3222"/>
      <c r="P950" s="3238"/>
      <c r="R950" s="3235">
        <v>32</v>
      </c>
    </row>
    <row r="951" spans="1:18">
      <c r="A951" s="3235">
        <v>33</v>
      </c>
      <c r="B951" s="3257" t="s">
        <v>6137</v>
      </c>
      <c r="C951" s="3222"/>
      <c r="D951" s="3257" t="s">
        <v>5617</v>
      </c>
      <c r="E951" s="3222"/>
      <c r="F951" s="3298">
        <v>34.5</v>
      </c>
      <c r="G951" s="3375">
        <v>0.48</v>
      </c>
      <c r="H951" s="3289"/>
      <c r="I951" s="3192"/>
      <c r="J951" s="3323"/>
      <c r="K951" s="3245">
        <v>3</v>
      </c>
      <c r="L951" s="3245"/>
      <c r="M951" s="3192" t="s">
        <v>2904</v>
      </c>
      <c r="N951" s="3192"/>
      <c r="O951" s="3222"/>
      <c r="P951" s="3238"/>
      <c r="R951" s="3235">
        <v>33</v>
      </c>
    </row>
    <row r="952" spans="1:18">
      <c r="A952" s="3235">
        <v>34</v>
      </c>
      <c r="B952" s="3257" t="s">
        <v>6138</v>
      </c>
      <c r="C952" s="3222"/>
      <c r="D952" s="3257" t="s">
        <v>5615</v>
      </c>
      <c r="E952" s="3222"/>
      <c r="F952" s="3298">
        <v>115</v>
      </c>
      <c r="G952" s="3375">
        <v>34.5</v>
      </c>
      <c r="H952" s="3289"/>
      <c r="I952" s="3192"/>
      <c r="J952" s="3323">
        <v>50</v>
      </c>
      <c r="K952" s="3245">
        <v>1</v>
      </c>
      <c r="L952" s="3245"/>
      <c r="M952" s="3192" t="s">
        <v>2904</v>
      </c>
      <c r="N952" s="3192"/>
      <c r="O952" s="3222"/>
      <c r="P952" s="3238"/>
      <c r="R952" s="3235">
        <v>34</v>
      </c>
    </row>
    <row r="953" spans="1:18">
      <c r="A953" s="3235">
        <v>35</v>
      </c>
      <c r="B953" s="3257" t="s">
        <v>6139</v>
      </c>
      <c r="C953" s="3222"/>
      <c r="D953" s="3257" t="s">
        <v>5617</v>
      </c>
      <c r="E953" s="3222"/>
      <c r="F953" s="3298">
        <v>34.5</v>
      </c>
      <c r="G953" s="3375">
        <v>4.16</v>
      </c>
      <c r="H953" s="3289"/>
      <c r="I953" s="3192"/>
      <c r="J953" s="3323">
        <v>5</v>
      </c>
      <c r="K953" s="3245">
        <v>1</v>
      </c>
      <c r="L953" s="3245"/>
      <c r="M953" s="3192" t="s">
        <v>2904</v>
      </c>
      <c r="N953" s="3192"/>
      <c r="O953" s="3222"/>
      <c r="P953" s="3238"/>
      <c r="R953" s="3235">
        <v>35</v>
      </c>
    </row>
    <row r="954" spans="1:18">
      <c r="A954" s="3235">
        <v>36</v>
      </c>
      <c r="B954" s="3257" t="s">
        <v>6139</v>
      </c>
      <c r="C954" s="3222"/>
      <c r="D954" s="3257" t="s">
        <v>5617</v>
      </c>
      <c r="E954" s="3222"/>
      <c r="F954" s="3298">
        <v>34.5</v>
      </c>
      <c r="G954" s="3375">
        <v>4.16</v>
      </c>
      <c r="H954" s="3289"/>
      <c r="I954" s="3192"/>
      <c r="J954" s="3323">
        <v>5</v>
      </c>
      <c r="K954" s="3245">
        <v>1</v>
      </c>
      <c r="L954" s="3245"/>
      <c r="M954" s="3192" t="s">
        <v>2904</v>
      </c>
      <c r="N954" s="3192"/>
      <c r="O954" s="3222"/>
      <c r="P954" s="3238"/>
      <c r="R954" s="3235">
        <v>36</v>
      </c>
    </row>
    <row r="955" spans="1:18">
      <c r="A955" s="3235">
        <v>37</v>
      </c>
      <c r="B955" s="3257" t="s">
        <v>6140</v>
      </c>
      <c r="C955" s="3222"/>
      <c r="D955" s="3257" t="s">
        <v>5617</v>
      </c>
      <c r="E955" s="3222"/>
      <c r="F955" s="3298">
        <v>34.5</v>
      </c>
      <c r="G955" s="3375">
        <v>4.8</v>
      </c>
      <c r="H955" s="3289"/>
      <c r="I955" s="3192"/>
      <c r="J955" s="3323">
        <v>3</v>
      </c>
      <c r="K955" s="3245">
        <v>1</v>
      </c>
      <c r="L955" s="3245"/>
      <c r="M955" s="3192" t="s">
        <v>2904</v>
      </c>
      <c r="N955" s="3192"/>
      <c r="O955" s="3222"/>
      <c r="P955" s="3238"/>
      <c r="R955" s="3235">
        <v>37</v>
      </c>
    </row>
    <row r="956" spans="1:18">
      <c r="A956" s="3235">
        <v>38</v>
      </c>
      <c r="B956" s="3257" t="s">
        <v>6141</v>
      </c>
      <c r="C956" s="3222"/>
      <c r="D956" s="3257" t="s">
        <v>5617</v>
      </c>
      <c r="E956" s="3222"/>
      <c r="F956" s="3298">
        <v>115</v>
      </c>
      <c r="G956" s="3375">
        <v>13.8</v>
      </c>
      <c r="H956" s="3289"/>
      <c r="I956" s="3192"/>
      <c r="J956" s="3323">
        <v>15</v>
      </c>
      <c r="K956" s="3245">
        <v>1</v>
      </c>
      <c r="L956" s="3245"/>
      <c r="M956" s="3192" t="s">
        <v>2904</v>
      </c>
      <c r="N956" s="3192"/>
      <c r="O956" s="3222"/>
      <c r="P956" s="3238"/>
      <c r="R956" s="3235">
        <v>38</v>
      </c>
    </row>
    <row r="957" spans="1:18">
      <c r="A957" s="3235">
        <v>39</v>
      </c>
      <c r="B957" s="3257" t="s">
        <v>6142</v>
      </c>
      <c r="C957" s="3222"/>
      <c r="D957" s="3257" t="s">
        <v>5617</v>
      </c>
      <c r="E957" s="3222"/>
      <c r="F957" s="3298">
        <v>23</v>
      </c>
      <c r="G957" s="3375">
        <v>4.8</v>
      </c>
      <c r="H957" s="3289"/>
      <c r="I957" s="3192"/>
      <c r="J957" s="3323">
        <v>3</v>
      </c>
      <c r="K957" s="3245">
        <v>1</v>
      </c>
      <c r="L957" s="3245"/>
      <c r="M957" s="3192" t="s">
        <v>2904</v>
      </c>
      <c r="N957" s="3192"/>
      <c r="O957" s="3222"/>
      <c r="P957" s="3238"/>
      <c r="R957" s="3235">
        <v>39</v>
      </c>
    </row>
    <row r="958" spans="1:18">
      <c r="A958" s="3235">
        <v>40</v>
      </c>
      <c r="B958" s="3257" t="s">
        <v>6142</v>
      </c>
      <c r="C958" s="3222"/>
      <c r="D958" s="3257" t="s">
        <v>5617</v>
      </c>
      <c r="E958" s="3222"/>
      <c r="F958" s="3298">
        <v>23</v>
      </c>
      <c r="G958" s="3375">
        <v>4.8</v>
      </c>
      <c r="H958" s="3289"/>
      <c r="I958" s="3192"/>
      <c r="J958" s="3323">
        <v>3</v>
      </c>
      <c r="K958" s="3245">
        <v>1</v>
      </c>
      <c r="L958" s="3245"/>
      <c r="M958" s="3192" t="s">
        <v>2904</v>
      </c>
      <c r="N958" s="3192"/>
      <c r="O958" s="3222"/>
      <c r="P958" s="3238"/>
      <c r="R958" s="3235">
        <v>40</v>
      </c>
    </row>
    <row r="959" spans="1:18">
      <c r="A959" s="3235">
        <v>41</v>
      </c>
      <c r="B959" s="3257" t="s">
        <v>6143</v>
      </c>
      <c r="C959" s="3222"/>
      <c r="D959" s="3257" t="s">
        <v>5617</v>
      </c>
      <c r="E959" s="3222"/>
      <c r="F959" s="3298">
        <v>23</v>
      </c>
      <c r="G959" s="3375">
        <v>4.16</v>
      </c>
      <c r="H959" s="3289"/>
      <c r="I959" s="3192"/>
      <c r="J959" s="3323">
        <v>15</v>
      </c>
      <c r="K959" s="3245">
        <v>4</v>
      </c>
      <c r="L959" s="3245">
        <v>1</v>
      </c>
      <c r="M959" s="3192" t="s">
        <v>2904</v>
      </c>
      <c r="N959" s="3192"/>
      <c r="O959" s="3222"/>
      <c r="P959" s="3238"/>
      <c r="R959" s="3235">
        <v>41</v>
      </c>
    </row>
    <row r="960" spans="1:18">
      <c r="A960" s="3235">
        <v>42</v>
      </c>
      <c r="B960" s="3257" t="s">
        <v>6144</v>
      </c>
      <c r="C960" s="3222"/>
      <c r="D960" s="3257" t="s">
        <v>5617</v>
      </c>
      <c r="E960" s="3222"/>
      <c r="F960" s="3298">
        <v>22.9</v>
      </c>
      <c r="G960" s="3375">
        <v>4.3600000000000003</v>
      </c>
      <c r="H960" s="3289"/>
      <c r="I960" s="3192"/>
      <c r="J960" s="3323">
        <v>15</v>
      </c>
      <c r="K960" s="3245">
        <v>4</v>
      </c>
      <c r="L960" s="3245"/>
      <c r="M960" s="3192" t="s">
        <v>2904</v>
      </c>
      <c r="N960" s="3192"/>
      <c r="O960" s="3222"/>
      <c r="P960" s="3238"/>
      <c r="R960" s="3235">
        <v>42</v>
      </c>
    </row>
    <row r="961" spans="1:18">
      <c r="A961" s="3235">
        <v>43</v>
      </c>
      <c r="B961" s="3257" t="s">
        <v>6145</v>
      </c>
      <c r="C961" s="3222"/>
      <c r="D961" s="3257" t="s">
        <v>5617</v>
      </c>
      <c r="E961" s="3222"/>
      <c r="F961" s="3298">
        <v>22.9</v>
      </c>
      <c r="G961" s="3375">
        <v>4.3600000000000003</v>
      </c>
      <c r="H961" s="3289"/>
      <c r="I961" s="3192"/>
      <c r="J961" s="3323">
        <v>15</v>
      </c>
      <c r="K961" s="3245">
        <v>4</v>
      </c>
      <c r="L961" s="3245"/>
      <c r="M961" s="3192" t="s">
        <v>2904</v>
      </c>
      <c r="N961" s="3192"/>
      <c r="O961" s="3222"/>
      <c r="P961" s="3238"/>
      <c r="R961" s="3235">
        <v>43</v>
      </c>
    </row>
    <row r="962" spans="1:18">
      <c r="A962" s="3235">
        <v>44</v>
      </c>
      <c r="B962" s="3257" t="s">
        <v>6146</v>
      </c>
      <c r="C962" s="3222"/>
      <c r="D962" s="3257" t="s">
        <v>5617</v>
      </c>
      <c r="E962" s="3222"/>
      <c r="F962" s="3298">
        <v>22.9</v>
      </c>
      <c r="G962" s="3375">
        <v>4.3600000000000003</v>
      </c>
      <c r="H962" s="3289"/>
      <c r="I962" s="3192"/>
      <c r="J962" s="3323">
        <v>15</v>
      </c>
      <c r="K962" s="3245">
        <v>4</v>
      </c>
      <c r="L962" s="3245"/>
      <c r="M962" s="3192" t="s">
        <v>2904</v>
      </c>
      <c r="N962" s="3192"/>
      <c r="O962" s="3222"/>
      <c r="P962" s="3238"/>
      <c r="R962" s="3235">
        <v>44</v>
      </c>
    </row>
    <row r="963" spans="1:18">
      <c r="A963" s="3235">
        <v>45</v>
      </c>
      <c r="B963" s="3257" t="s">
        <v>6147</v>
      </c>
      <c r="C963" s="3222"/>
      <c r="D963" s="3257" t="s">
        <v>5617</v>
      </c>
      <c r="E963" s="3222"/>
      <c r="F963" s="3298">
        <v>23</v>
      </c>
      <c r="G963" s="3375">
        <v>4.16</v>
      </c>
      <c r="H963" s="3289"/>
      <c r="I963" s="3192"/>
      <c r="J963" s="3323">
        <v>10</v>
      </c>
      <c r="K963" s="3245">
        <v>4</v>
      </c>
      <c r="L963" s="3245"/>
      <c r="M963" s="3192" t="s">
        <v>2904</v>
      </c>
      <c r="N963" s="3192"/>
      <c r="O963" s="3222"/>
      <c r="P963" s="3238"/>
      <c r="R963" s="3235">
        <v>45</v>
      </c>
    </row>
    <row r="964" spans="1:18">
      <c r="A964" s="3235">
        <v>46</v>
      </c>
      <c r="B964" s="3257" t="s">
        <v>6148</v>
      </c>
      <c r="C964" s="3222"/>
      <c r="D964" s="3257" t="s">
        <v>5617</v>
      </c>
      <c r="E964" s="3222"/>
      <c r="F964" s="3298">
        <v>23</v>
      </c>
      <c r="G964" s="3375">
        <v>4.16</v>
      </c>
      <c r="H964" s="3289"/>
      <c r="I964" s="3192"/>
      <c r="J964" s="3323">
        <v>15</v>
      </c>
      <c r="K964" s="3245">
        <v>4</v>
      </c>
      <c r="L964" s="3245"/>
      <c r="M964" s="3192" t="s">
        <v>2904</v>
      </c>
      <c r="N964" s="3192"/>
      <c r="O964" s="3222"/>
      <c r="P964" s="3238"/>
      <c r="R964" s="3235">
        <v>46</v>
      </c>
    </row>
    <row r="965" spans="1:18">
      <c r="A965" s="3235">
        <v>47</v>
      </c>
      <c r="B965" s="3257" t="s">
        <v>6149</v>
      </c>
      <c r="C965" s="3222"/>
      <c r="D965" s="3257" t="s">
        <v>5617</v>
      </c>
      <c r="E965" s="3222"/>
      <c r="F965" s="3298">
        <v>23</v>
      </c>
      <c r="G965" s="3375">
        <v>4.16</v>
      </c>
      <c r="H965" s="3289"/>
      <c r="I965" s="3192"/>
      <c r="J965" s="3323">
        <v>7</v>
      </c>
      <c r="K965" s="3245">
        <v>2</v>
      </c>
      <c r="L965" s="3245"/>
      <c r="M965" s="3192" t="s">
        <v>2904</v>
      </c>
      <c r="N965" s="3192"/>
      <c r="O965" s="3222"/>
      <c r="P965" s="3238"/>
      <c r="R965" s="3235">
        <v>47</v>
      </c>
    </row>
    <row r="966" spans="1:18">
      <c r="A966" s="3235">
        <v>48</v>
      </c>
      <c r="B966" s="3257" t="s">
        <v>6150</v>
      </c>
      <c r="C966" s="3222"/>
      <c r="D966" s="3257" t="s">
        <v>5617</v>
      </c>
      <c r="E966" s="3222"/>
      <c r="F966" s="3298">
        <v>23</v>
      </c>
      <c r="G966" s="3375">
        <v>4.16</v>
      </c>
      <c r="H966" s="3289"/>
      <c r="I966" s="3192"/>
      <c r="J966" s="3323">
        <v>15</v>
      </c>
      <c r="K966" s="3245">
        <v>4</v>
      </c>
      <c r="L966" s="3245"/>
      <c r="M966" s="3192" t="s">
        <v>2904</v>
      </c>
      <c r="N966" s="3192"/>
      <c r="O966" s="3222"/>
      <c r="P966" s="3238"/>
      <c r="R966" s="3235">
        <v>48</v>
      </c>
    </row>
    <row r="967" spans="1:18">
      <c r="A967" s="3235">
        <v>49</v>
      </c>
      <c r="B967" s="3257" t="s">
        <v>6151</v>
      </c>
      <c r="C967" s="3222"/>
      <c r="D967" s="3257" t="s">
        <v>5617</v>
      </c>
      <c r="E967" s="3222"/>
      <c r="F967" s="3298">
        <v>23</v>
      </c>
      <c r="G967" s="3375">
        <v>4.16</v>
      </c>
      <c r="H967" s="3289"/>
      <c r="I967" s="3192"/>
      <c r="J967" s="3323">
        <v>11</v>
      </c>
      <c r="K967" s="3245">
        <v>4</v>
      </c>
      <c r="L967" s="3245"/>
      <c r="M967" s="3192" t="s">
        <v>2904</v>
      </c>
      <c r="N967" s="3192"/>
      <c r="O967" s="3222"/>
      <c r="P967" s="3238"/>
      <c r="R967" s="3235">
        <v>49</v>
      </c>
    </row>
    <row r="968" spans="1:18">
      <c r="A968" s="3235">
        <v>50</v>
      </c>
      <c r="B968" s="3257" t="s">
        <v>6152</v>
      </c>
      <c r="C968" s="3222"/>
      <c r="D968" s="3257" t="s">
        <v>5617</v>
      </c>
      <c r="E968" s="3222"/>
      <c r="F968" s="3298">
        <v>23</v>
      </c>
      <c r="G968" s="3375">
        <v>4.16</v>
      </c>
      <c r="H968" s="3289"/>
      <c r="I968" s="3192"/>
      <c r="J968" s="3323">
        <v>10</v>
      </c>
      <c r="K968" s="3245">
        <v>4</v>
      </c>
      <c r="L968" s="3245"/>
      <c r="M968" s="3192" t="s">
        <v>2904</v>
      </c>
      <c r="N968" s="3192"/>
      <c r="O968" s="3222"/>
      <c r="P968" s="3238"/>
      <c r="R968" s="3235">
        <v>50</v>
      </c>
    </row>
    <row r="969" spans="1:18">
      <c r="A969" s="3235">
        <v>51</v>
      </c>
      <c r="B969" s="3257" t="s">
        <v>6153</v>
      </c>
      <c r="C969" s="3222"/>
      <c r="D969" s="3257" t="s">
        <v>5617</v>
      </c>
      <c r="E969" s="3222"/>
      <c r="F969" s="3298">
        <v>23</v>
      </c>
      <c r="G969" s="3375">
        <v>4.16</v>
      </c>
      <c r="H969" s="3289"/>
      <c r="I969" s="3192"/>
      <c r="J969" s="3323">
        <v>10</v>
      </c>
      <c r="K969" s="3245">
        <v>4</v>
      </c>
      <c r="L969" s="3245"/>
      <c r="M969" s="3192" t="s">
        <v>2904</v>
      </c>
      <c r="N969" s="3192"/>
      <c r="O969" s="3222"/>
      <c r="P969" s="3238"/>
      <c r="R969" s="3235">
        <v>51</v>
      </c>
    </row>
    <row r="970" spans="1:18">
      <c r="A970" s="3235">
        <v>52</v>
      </c>
      <c r="B970" s="3257" t="s">
        <v>6154</v>
      </c>
      <c r="C970" s="3222"/>
      <c r="D970" s="3257" t="s">
        <v>5617</v>
      </c>
      <c r="E970" s="3222"/>
      <c r="F970" s="3298">
        <v>23</v>
      </c>
      <c r="G970" s="3375">
        <v>4.16</v>
      </c>
      <c r="H970" s="3289"/>
      <c r="I970" s="3192"/>
      <c r="J970" s="3323">
        <v>10</v>
      </c>
      <c r="K970" s="3245">
        <v>4</v>
      </c>
      <c r="L970" s="3245"/>
      <c r="M970" s="3192" t="s">
        <v>2904</v>
      </c>
      <c r="N970" s="3192"/>
      <c r="O970" s="3222"/>
      <c r="P970" s="3238"/>
      <c r="R970" s="3235">
        <v>52</v>
      </c>
    </row>
    <row r="971" spans="1:18">
      <c r="A971" s="3235">
        <v>53</v>
      </c>
      <c r="B971" s="3257" t="s">
        <v>6155</v>
      </c>
      <c r="C971" s="3222"/>
      <c r="D971" s="3257" t="s">
        <v>5617</v>
      </c>
      <c r="E971" s="3222"/>
      <c r="F971" s="3298">
        <v>23</v>
      </c>
      <c r="G971" s="3375">
        <v>4.16</v>
      </c>
      <c r="H971" s="3289"/>
      <c r="I971" s="3192"/>
      <c r="J971" s="3323">
        <v>15</v>
      </c>
      <c r="K971" s="3245">
        <v>4</v>
      </c>
      <c r="L971" s="3245"/>
      <c r="M971" s="3192" t="s">
        <v>2904</v>
      </c>
      <c r="N971" s="3192"/>
      <c r="O971" s="3222"/>
      <c r="P971" s="3238"/>
      <c r="R971" s="3235">
        <v>53</v>
      </c>
    </row>
    <row r="972" spans="1:18">
      <c r="A972" s="3235">
        <v>54</v>
      </c>
      <c r="B972" s="3257" t="s">
        <v>6156</v>
      </c>
      <c r="C972" s="3222"/>
      <c r="D972" s="3257" t="s">
        <v>5617</v>
      </c>
      <c r="E972" s="3222"/>
      <c r="F972" s="3298">
        <v>23</v>
      </c>
      <c r="G972" s="3375">
        <v>4.16</v>
      </c>
      <c r="H972" s="3289"/>
      <c r="I972" s="3192"/>
      <c r="J972" s="3323">
        <v>10</v>
      </c>
      <c r="K972" s="3245">
        <v>4</v>
      </c>
      <c r="L972" s="3245"/>
      <c r="M972" s="3192" t="s">
        <v>2904</v>
      </c>
      <c r="N972" s="3192"/>
      <c r="O972" s="3222"/>
      <c r="P972" s="3238"/>
      <c r="R972" s="3235">
        <v>54</v>
      </c>
    </row>
    <row r="973" spans="1:18">
      <c r="A973" s="3235">
        <v>55</v>
      </c>
      <c r="B973" s="3257" t="s">
        <v>6157</v>
      </c>
      <c r="C973" s="3222"/>
      <c r="D973" s="3257" t="s">
        <v>5617</v>
      </c>
      <c r="E973" s="3222"/>
      <c r="F973" s="3298">
        <v>23</v>
      </c>
      <c r="G973" s="3375">
        <v>4.16</v>
      </c>
      <c r="H973" s="3289"/>
      <c r="I973" s="3192"/>
      <c r="J973" s="3323">
        <v>10</v>
      </c>
      <c r="K973" s="3245">
        <v>4</v>
      </c>
      <c r="L973" s="3245"/>
      <c r="M973" s="3192" t="s">
        <v>2904</v>
      </c>
      <c r="N973" s="3192"/>
      <c r="O973" s="3222"/>
      <c r="P973" s="3238"/>
      <c r="R973" s="3235">
        <v>55</v>
      </c>
    </row>
    <row r="974" spans="1:18">
      <c r="A974" s="3235">
        <v>56</v>
      </c>
      <c r="B974" s="3257" t="s">
        <v>6158</v>
      </c>
      <c r="C974" s="3222"/>
      <c r="D974" s="3257" t="s">
        <v>5617</v>
      </c>
      <c r="E974" s="3222"/>
      <c r="F974" s="3298">
        <v>23</v>
      </c>
      <c r="G974" s="3375">
        <v>4.16</v>
      </c>
      <c r="H974" s="3289"/>
      <c r="I974" s="3192"/>
      <c r="J974" s="3323">
        <v>15</v>
      </c>
      <c r="K974" s="3245">
        <v>4</v>
      </c>
      <c r="L974" s="3245"/>
      <c r="M974" s="3192" t="s">
        <v>2904</v>
      </c>
      <c r="N974" s="3192"/>
      <c r="O974" s="3222"/>
      <c r="P974" s="3238"/>
      <c r="R974" s="3235">
        <v>56</v>
      </c>
    </row>
    <row r="975" spans="1:18">
      <c r="A975" s="3235">
        <v>57</v>
      </c>
      <c r="B975" s="3257" t="s">
        <v>6159</v>
      </c>
      <c r="C975" s="3222"/>
      <c r="D975" s="3257" t="s">
        <v>5617</v>
      </c>
      <c r="E975" s="3222"/>
      <c r="F975" s="3298">
        <v>23</v>
      </c>
      <c r="G975" s="3375">
        <v>4.16</v>
      </c>
      <c r="H975" s="3289"/>
      <c r="I975" s="3192"/>
      <c r="J975" s="3323">
        <v>10</v>
      </c>
      <c r="K975" s="3245">
        <v>4</v>
      </c>
      <c r="L975" s="3245"/>
      <c r="M975" s="3192" t="s">
        <v>2904</v>
      </c>
      <c r="N975" s="3192"/>
      <c r="O975" s="3222"/>
      <c r="P975" s="3238"/>
      <c r="R975" s="3235">
        <v>57</v>
      </c>
    </row>
    <row r="976" spans="1:18" ht="15.75" thickBot="1">
      <c r="A976" s="3235">
        <v>58</v>
      </c>
      <c r="B976" s="3257" t="s">
        <v>6160</v>
      </c>
      <c r="C976" s="3222"/>
      <c r="D976" s="3257" t="s">
        <v>5617</v>
      </c>
      <c r="E976" s="3222"/>
      <c r="F976" s="3298">
        <v>23</v>
      </c>
      <c r="G976" s="3375">
        <v>4.16</v>
      </c>
      <c r="H976" s="3289"/>
      <c r="I976" s="3192"/>
      <c r="J976" s="3323">
        <v>10</v>
      </c>
      <c r="K976" s="3245">
        <v>4</v>
      </c>
      <c r="L976" s="3245"/>
      <c r="M976" s="3192" t="s">
        <v>2904</v>
      </c>
      <c r="N976" s="3192"/>
      <c r="O976" s="3222"/>
      <c r="P976" s="3238"/>
      <c r="R976" s="3235">
        <v>58</v>
      </c>
    </row>
    <row r="977" spans="1:18" ht="15.75" thickBot="1">
      <c r="A977" s="3203">
        <v>59</v>
      </c>
      <c r="B977" s="3368"/>
      <c r="C977" s="3204" t="s">
        <v>6724</v>
      </c>
      <c r="D977" s="3368"/>
      <c r="E977" s="3369"/>
      <c r="F977" s="3370"/>
      <c r="G977" s="3371"/>
      <c r="H977" s="3372"/>
      <c r="I977" s="3192"/>
      <c r="J977" s="3373"/>
      <c r="K977" s="3276">
        <f>SUM(K919:K976)</f>
        <v>130</v>
      </c>
      <c r="L977" s="3276">
        <f>SUM(L919:L976)</f>
        <v>1</v>
      </c>
      <c r="M977" s="3201"/>
      <c r="N977" s="3201"/>
      <c r="O977" s="3204"/>
      <c r="P977" s="3276">
        <f>SUM(P919:P976)</f>
        <v>0</v>
      </c>
      <c r="Q977" s="3276">
        <f>SUM(Q919:Q976)</f>
        <v>0</v>
      </c>
      <c r="R977" s="3374">
        <v>59</v>
      </c>
    </row>
    <row r="979" spans="1:18">
      <c r="A979" s="3212" t="s">
        <v>6175</v>
      </c>
      <c r="B979" s="3223"/>
      <c r="C979" s="3223"/>
      <c r="D979" s="3223"/>
      <c r="E979" s="3223"/>
      <c r="F979" s="3223"/>
      <c r="G979" s="3223"/>
      <c r="H979" s="3223"/>
      <c r="I979" s="3192"/>
      <c r="J979" s="3212" t="s">
        <v>6176</v>
      </c>
      <c r="K979" s="3223"/>
      <c r="L979" s="3223"/>
      <c r="M979" s="3223"/>
      <c r="N979" s="3223"/>
      <c r="O979" s="3223"/>
      <c r="P979" s="3223"/>
      <c r="Q979" s="3223"/>
    </row>
    <row r="980" spans="1:18">
      <c r="B980" s="3257"/>
    </row>
    <row r="981" spans="1:18" ht="15.75" thickBot="1">
      <c r="A981" s="3113" t="s">
        <v>4700</v>
      </c>
      <c r="B981" s="3304"/>
      <c r="C981" s="3201"/>
      <c r="D981" s="3201"/>
      <c r="E981" s="3201"/>
      <c r="F981" s="3584" t="str">
        <f>'Data Sheet'!$C$40</f>
        <v>April 12, 2018</v>
      </c>
      <c r="G981" s="3584" t="str">
        <f>'Data Sheet'!$C$38</f>
        <v>December 31, 2017</v>
      </c>
      <c r="H981" s="3208"/>
      <c r="I981" s="3192"/>
      <c r="J981" s="3113" t="s">
        <v>4700</v>
      </c>
      <c r="K981" s="3201"/>
      <c r="L981" s="3201"/>
      <c r="M981" s="3201"/>
      <c r="N981" s="3201"/>
      <c r="O981" s="3201"/>
      <c r="P981" s="3584" t="str">
        <f>'Data Sheet'!$C$40</f>
        <v>April 12, 2018</v>
      </c>
      <c r="Q981" s="3584" t="str">
        <f>'Data Sheet'!$C$38</f>
        <v>December 31, 2017</v>
      </c>
    </row>
    <row r="982" spans="1:18" ht="16.5" thickBot="1">
      <c r="A982" s="3264" t="s">
        <v>3398</v>
      </c>
      <c r="B982" s="3207"/>
      <c r="C982" s="3207"/>
      <c r="D982" s="3208"/>
      <c r="E982" s="3208"/>
      <c r="F982" s="3209"/>
      <c r="G982" s="3209"/>
      <c r="H982" s="3205"/>
      <c r="I982" s="3192"/>
      <c r="J982" s="3264" t="s">
        <v>3398</v>
      </c>
      <c r="K982" s="3207"/>
      <c r="L982" s="3207"/>
      <c r="M982" s="3208"/>
      <c r="N982" s="3208"/>
      <c r="O982" s="3208"/>
      <c r="P982" s="3209"/>
      <c r="Q982" s="3209"/>
      <c r="R982" s="3548"/>
    </row>
    <row r="983" spans="1:18">
      <c r="A983" s="3221"/>
      <c r="B983" s="3192"/>
      <c r="C983" s="3222"/>
      <c r="D983" s="3234"/>
      <c r="E983" s="3195"/>
      <c r="F983" s="3223"/>
      <c r="G983" s="3223"/>
      <c r="H983" s="3193"/>
      <c r="I983" s="3192"/>
      <c r="J983" s="3221"/>
      <c r="K983" s="3222"/>
      <c r="L983" s="3222"/>
      <c r="M983" s="3223" t="s">
        <v>3184</v>
      </c>
      <c r="N983" s="3223"/>
      <c r="O983" s="3223"/>
      <c r="P983" s="3223"/>
      <c r="Q983" s="3199"/>
      <c r="R983" s="3189"/>
    </row>
    <row r="984" spans="1:18" ht="15.75" thickBot="1">
      <c r="A984" s="3227"/>
      <c r="B984" s="3234"/>
      <c r="C984" s="3195"/>
      <c r="D984" s="3234"/>
      <c r="E984" s="3195"/>
      <c r="F984" s="3208" t="s">
        <v>3185</v>
      </c>
      <c r="G984" s="3208"/>
      <c r="H984" s="3205"/>
      <c r="I984" s="3192"/>
      <c r="J984" s="3227" t="s">
        <v>3186</v>
      </c>
      <c r="K984" s="3195" t="s">
        <v>3187</v>
      </c>
      <c r="L984" s="3195" t="s">
        <v>3187</v>
      </c>
      <c r="M984" s="3208" t="s">
        <v>3188</v>
      </c>
      <c r="N984" s="3208"/>
      <c r="O984" s="3208"/>
      <c r="P984" s="3208"/>
      <c r="Q984" s="3205"/>
      <c r="R984" s="3195"/>
    </row>
    <row r="985" spans="1:18">
      <c r="A985" s="3227"/>
      <c r="B985" s="3234"/>
      <c r="C985" s="3195"/>
      <c r="D985" s="3234"/>
      <c r="E985" s="3195"/>
      <c r="F985" s="3195"/>
      <c r="G985" s="3199"/>
      <c r="H985" s="3195"/>
      <c r="I985" s="3192"/>
      <c r="J985" s="3227" t="s">
        <v>3189</v>
      </c>
      <c r="K985" s="3195" t="s">
        <v>3190</v>
      </c>
      <c r="L985" s="3195" t="s">
        <v>3191</v>
      </c>
      <c r="M985" s="3234"/>
      <c r="N985" s="3234"/>
      <c r="O985" s="3195"/>
      <c r="P985" s="3195"/>
      <c r="Q985" s="3199"/>
      <c r="R985" s="3195"/>
    </row>
    <row r="986" spans="1:18">
      <c r="A986" s="3227" t="s">
        <v>1714</v>
      </c>
      <c r="B986" s="3223" t="s">
        <v>3192</v>
      </c>
      <c r="C986" s="3199"/>
      <c r="D986" s="3223" t="s">
        <v>3193</v>
      </c>
      <c r="E986" s="3199"/>
      <c r="F986" s="3195"/>
      <c r="G986" s="3199"/>
      <c r="H986" s="3195"/>
      <c r="I986" s="3192"/>
      <c r="J986" s="3227" t="s">
        <v>3194</v>
      </c>
      <c r="K986" s="3195" t="s">
        <v>3195</v>
      </c>
      <c r="L986" s="3195" t="s">
        <v>3190</v>
      </c>
      <c r="M986" s="3223"/>
      <c r="N986" s="3223"/>
      <c r="O986" s="3199"/>
      <c r="P986" s="3195" t="s">
        <v>1772</v>
      </c>
      <c r="Q986" s="3199" t="s">
        <v>3196</v>
      </c>
      <c r="R986" s="3195" t="s">
        <v>1714</v>
      </c>
    </row>
    <row r="987" spans="1:18">
      <c r="A987" s="3227" t="s">
        <v>1717</v>
      </c>
      <c r="B987" s="3192"/>
      <c r="C987" s="3222"/>
      <c r="D987" s="3234"/>
      <c r="E987" s="3195"/>
      <c r="F987" s="3195" t="s">
        <v>1825</v>
      </c>
      <c r="G987" s="3199" t="s">
        <v>3197</v>
      </c>
      <c r="H987" s="3195" t="s">
        <v>3198</v>
      </c>
      <c r="I987" s="3192"/>
      <c r="J987" s="3227" t="s">
        <v>3199</v>
      </c>
      <c r="K987" s="3195" t="s">
        <v>4</v>
      </c>
      <c r="L987" s="3195" t="s">
        <v>3195</v>
      </c>
      <c r="M987" s="3223" t="s">
        <v>3200</v>
      </c>
      <c r="N987" s="3223"/>
      <c r="O987" s="3199"/>
      <c r="P987" s="3195" t="s">
        <v>3201</v>
      </c>
      <c r="Q987" s="3199" t="s">
        <v>3202</v>
      </c>
      <c r="R987" s="3195" t="s">
        <v>1717</v>
      </c>
    </row>
    <row r="988" spans="1:18">
      <c r="A988" s="3235"/>
      <c r="B988" s="3192"/>
      <c r="C988" s="3195"/>
      <c r="D988" s="3192"/>
      <c r="E988" s="3195"/>
      <c r="F988" s="3195"/>
      <c r="G988" s="3199"/>
      <c r="H988" s="3222"/>
      <c r="I988" s="3192"/>
      <c r="J988" s="3235"/>
      <c r="K988" s="3222"/>
      <c r="L988" s="3195"/>
      <c r="M988" s="3192"/>
      <c r="N988" s="3192"/>
      <c r="O988" s="3195"/>
      <c r="P988" s="3195"/>
      <c r="Q988" s="3195"/>
      <c r="R988" s="3222"/>
    </row>
    <row r="989" spans="1:18" ht="15.75" thickBot="1">
      <c r="A989" s="3203"/>
      <c r="B989" s="3208" t="s">
        <v>3005</v>
      </c>
      <c r="C989" s="3205"/>
      <c r="D989" s="3208" t="s">
        <v>3006</v>
      </c>
      <c r="E989" s="3205"/>
      <c r="F989" s="3202" t="s">
        <v>3007</v>
      </c>
      <c r="G989" s="3205" t="s">
        <v>3008</v>
      </c>
      <c r="H989" s="3205" t="s">
        <v>2334</v>
      </c>
      <c r="I989" s="3192"/>
      <c r="J989" s="3236" t="s">
        <v>2335</v>
      </c>
      <c r="K989" s="3236" t="s">
        <v>2336</v>
      </c>
      <c r="L989" s="3236" t="s">
        <v>2337</v>
      </c>
      <c r="M989" s="3208" t="s">
        <v>2338</v>
      </c>
      <c r="N989" s="3208"/>
      <c r="O989" s="3205"/>
      <c r="P989" s="3202" t="s">
        <v>2339</v>
      </c>
      <c r="Q989" s="3202" t="s">
        <v>2340</v>
      </c>
      <c r="R989" s="3202"/>
    </row>
    <row r="990" spans="1:18">
      <c r="A990" s="3235">
        <v>1</v>
      </c>
      <c r="B990" s="3257" t="s">
        <v>6161</v>
      </c>
      <c r="C990" s="3222"/>
      <c r="D990" s="3257" t="s">
        <v>5617</v>
      </c>
      <c r="E990" s="3222"/>
      <c r="F990" s="3298">
        <v>23</v>
      </c>
      <c r="G990" s="3375">
        <v>4.16</v>
      </c>
      <c r="H990" s="3289"/>
      <c r="I990" s="3192"/>
      <c r="J990" s="3323">
        <v>15</v>
      </c>
      <c r="K990" s="3245">
        <v>4</v>
      </c>
      <c r="L990" s="3245"/>
      <c r="M990" s="3192" t="s">
        <v>2904</v>
      </c>
      <c r="N990" s="3192"/>
      <c r="O990" s="3222"/>
      <c r="P990" s="3238"/>
      <c r="R990" s="3235">
        <v>1</v>
      </c>
    </row>
    <row r="991" spans="1:18">
      <c r="A991" s="3235">
        <v>2</v>
      </c>
      <c r="B991" s="3257" t="s">
        <v>6162</v>
      </c>
      <c r="C991" s="3222"/>
      <c r="D991" s="3257" t="s">
        <v>5617</v>
      </c>
      <c r="E991" s="3222"/>
      <c r="F991" s="3298">
        <v>23</v>
      </c>
      <c r="G991" s="3375">
        <v>4.16</v>
      </c>
      <c r="H991" s="3289"/>
      <c r="I991" s="3192"/>
      <c r="J991" s="3323">
        <v>15</v>
      </c>
      <c r="K991" s="3245">
        <v>4</v>
      </c>
      <c r="L991" s="3245"/>
      <c r="M991" s="3192" t="s">
        <v>2904</v>
      </c>
      <c r="N991" s="3192"/>
      <c r="O991" s="3222"/>
      <c r="P991" s="3238"/>
      <c r="R991" s="3235">
        <v>2</v>
      </c>
    </row>
    <row r="992" spans="1:18">
      <c r="A992" s="3235">
        <v>3</v>
      </c>
      <c r="B992" s="3257" t="s">
        <v>6163</v>
      </c>
      <c r="C992" s="3222"/>
      <c r="D992" s="3257" t="s">
        <v>5617</v>
      </c>
      <c r="E992" s="3222"/>
      <c r="F992" s="3298">
        <v>23</v>
      </c>
      <c r="G992" s="3375">
        <v>4.16</v>
      </c>
      <c r="H992" s="3289"/>
      <c r="I992" s="3192"/>
      <c r="J992" s="3323">
        <v>10</v>
      </c>
      <c r="K992" s="3245">
        <v>4</v>
      </c>
      <c r="L992" s="3245"/>
      <c r="M992" s="3192" t="s">
        <v>2904</v>
      </c>
      <c r="N992" s="3192"/>
      <c r="O992" s="3222"/>
      <c r="P992" s="3238"/>
      <c r="R992" s="3235">
        <v>3</v>
      </c>
    </row>
    <row r="993" spans="1:18">
      <c r="A993" s="3235">
        <v>4</v>
      </c>
      <c r="B993" s="3257" t="s">
        <v>6164</v>
      </c>
      <c r="C993" s="3222"/>
      <c r="D993" s="3257" t="s">
        <v>5617</v>
      </c>
      <c r="E993" s="3222"/>
      <c r="F993" s="3298">
        <v>23</v>
      </c>
      <c r="G993" s="3375">
        <v>4.16</v>
      </c>
      <c r="H993" s="3289"/>
      <c r="I993" s="3192"/>
      <c r="J993" s="3323">
        <v>7</v>
      </c>
      <c r="K993" s="3245">
        <v>3</v>
      </c>
      <c r="L993" s="3245"/>
      <c r="M993" s="3192" t="s">
        <v>2904</v>
      </c>
      <c r="N993" s="3192"/>
      <c r="O993" s="3222"/>
      <c r="P993" s="3238"/>
      <c r="R993" s="3235">
        <v>4</v>
      </c>
    </row>
    <row r="994" spans="1:18">
      <c r="A994" s="3235">
        <v>5</v>
      </c>
      <c r="B994" s="3257" t="s">
        <v>6165</v>
      </c>
      <c r="C994" s="3222"/>
      <c r="D994" s="3257" t="s">
        <v>5617</v>
      </c>
      <c r="E994" s="3222"/>
      <c r="F994" s="3298">
        <v>22.9</v>
      </c>
      <c r="G994" s="3375">
        <v>4.3600000000000003</v>
      </c>
      <c r="H994" s="3289"/>
      <c r="I994" s="3192"/>
      <c r="J994" s="3323">
        <v>15</v>
      </c>
      <c r="K994" s="3245">
        <v>4</v>
      </c>
      <c r="L994" s="3245"/>
      <c r="M994" s="3192" t="s">
        <v>2904</v>
      </c>
      <c r="N994" s="3192"/>
      <c r="O994" s="3222"/>
      <c r="P994" s="3238"/>
      <c r="R994" s="3235">
        <v>5</v>
      </c>
    </row>
    <row r="995" spans="1:18">
      <c r="A995" s="3247">
        <v>6</v>
      </c>
      <c r="B995" s="3257" t="s">
        <v>6166</v>
      </c>
      <c r="C995" s="3222"/>
      <c r="D995" s="3257" t="s">
        <v>5617</v>
      </c>
      <c r="E995" s="3222"/>
      <c r="F995" s="3298">
        <v>23</v>
      </c>
      <c r="G995" s="3375">
        <v>4.16</v>
      </c>
      <c r="H995" s="3289"/>
      <c r="I995" s="3192"/>
      <c r="J995" s="3323">
        <v>15</v>
      </c>
      <c r="K995" s="3245">
        <v>4</v>
      </c>
      <c r="L995" s="3245"/>
      <c r="M995" s="3192" t="s">
        <v>2904</v>
      </c>
      <c r="N995" s="3192"/>
      <c r="O995" s="3222"/>
      <c r="P995" s="3238"/>
      <c r="R995" s="3247">
        <v>6</v>
      </c>
    </row>
    <row r="996" spans="1:18">
      <c r="A996" s="3247">
        <v>7</v>
      </c>
      <c r="B996" s="3257" t="s">
        <v>6167</v>
      </c>
      <c r="C996" s="3222"/>
      <c r="D996" s="3257" t="s">
        <v>5617</v>
      </c>
      <c r="E996" s="3222"/>
      <c r="F996" s="3298">
        <v>23</v>
      </c>
      <c r="G996" s="3375">
        <v>4.16</v>
      </c>
      <c r="H996" s="3289"/>
      <c r="I996" s="3192"/>
      <c r="J996" s="3323">
        <v>10</v>
      </c>
      <c r="K996" s="3245">
        <v>4</v>
      </c>
      <c r="L996" s="3245"/>
      <c r="M996" s="3192" t="s">
        <v>2904</v>
      </c>
      <c r="N996" s="3192"/>
      <c r="O996" s="3222"/>
      <c r="P996" s="3238"/>
      <c r="R996" s="3247">
        <v>7</v>
      </c>
    </row>
    <row r="997" spans="1:18">
      <c r="A997" s="3247">
        <v>8</v>
      </c>
      <c r="B997" s="3257" t="s">
        <v>6168</v>
      </c>
      <c r="C997" s="3222"/>
      <c r="D997" s="3257" t="s">
        <v>5617</v>
      </c>
      <c r="E997" s="3222"/>
      <c r="F997" s="3298">
        <v>23</v>
      </c>
      <c r="G997" s="3375">
        <v>4.16</v>
      </c>
      <c r="H997" s="3289"/>
      <c r="I997" s="3192"/>
      <c r="J997" s="3323">
        <v>15</v>
      </c>
      <c r="K997" s="3245">
        <v>4</v>
      </c>
      <c r="L997" s="3245"/>
      <c r="M997" s="3192" t="s">
        <v>2904</v>
      </c>
      <c r="N997" s="3192"/>
      <c r="O997" s="3222"/>
      <c r="P997" s="3238"/>
      <c r="R997" s="3247">
        <v>8</v>
      </c>
    </row>
    <row r="998" spans="1:18">
      <c r="A998" s="3247">
        <v>9</v>
      </c>
      <c r="B998" s="3257" t="s">
        <v>6169</v>
      </c>
      <c r="C998" s="3222"/>
      <c r="D998" s="3257" t="s">
        <v>5617</v>
      </c>
      <c r="E998" s="3222"/>
      <c r="F998" s="3298">
        <v>23</v>
      </c>
      <c r="G998" s="3375">
        <v>4.3600000000000003</v>
      </c>
      <c r="H998" s="3289"/>
      <c r="I998" s="3192"/>
      <c r="J998" s="3323">
        <v>11</v>
      </c>
      <c r="K998" s="3245">
        <v>3</v>
      </c>
      <c r="L998" s="3245"/>
      <c r="M998" s="3192" t="s">
        <v>2904</v>
      </c>
      <c r="N998" s="3192"/>
      <c r="O998" s="3222"/>
      <c r="P998" s="3238"/>
      <c r="R998" s="3247">
        <v>9</v>
      </c>
    </row>
    <row r="999" spans="1:18">
      <c r="A999" s="3247">
        <v>10</v>
      </c>
      <c r="B999" s="3257" t="s">
        <v>6170</v>
      </c>
      <c r="C999" s="3222"/>
      <c r="D999" s="3257" t="s">
        <v>5617</v>
      </c>
      <c r="E999" s="3222"/>
      <c r="F999" s="3298">
        <v>23</v>
      </c>
      <c r="G999" s="3375">
        <v>4.3600000000000003</v>
      </c>
      <c r="H999" s="3289"/>
      <c r="I999" s="3192"/>
      <c r="J999" s="3323">
        <v>15</v>
      </c>
      <c r="K999" s="3245">
        <v>4</v>
      </c>
      <c r="L999" s="3245"/>
      <c r="M999" s="3192" t="s">
        <v>2904</v>
      </c>
      <c r="N999" s="3192"/>
      <c r="O999" s="3222"/>
      <c r="P999" s="3238"/>
      <c r="R999" s="3247">
        <v>10</v>
      </c>
    </row>
    <row r="1000" spans="1:18">
      <c r="A1000" s="3247">
        <v>11</v>
      </c>
      <c r="B1000" s="3257" t="s">
        <v>6171</v>
      </c>
      <c r="C1000" s="3222"/>
      <c r="D1000" s="3257" t="s">
        <v>5617</v>
      </c>
      <c r="E1000" s="3222"/>
      <c r="F1000" s="3298">
        <v>23</v>
      </c>
      <c r="G1000" s="3375">
        <v>4.3600000000000003</v>
      </c>
      <c r="H1000" s="3289"/>
      <c r="I1000" s="3192"/>
      <c r="J1000" s="3323">
        <v>15</v>
      </c>
      <c r="K1000" s="3245">
        <v>4</v>
      </c>
      <c r="L1000" s="3245"/>
      <c r="M1000" s="3192" t="s">
        <v>2904</v>
      </c>
      <c r="N1000" s="3192"/>
      <c r="O1000" s="3222"/>
      <c r="P1000" s="3238"/>
      <c r="R1000" s="3247">
        <v>11</v>
      </c>
    </row>
    <row r="1001" spans="1:18">
      <c r="A1001" s="3247">
        <v>12</v>
      </c>
      <c r="B1001" s="3257" t="s">
        <v>6172</v>
      </c>
      <c r="C1001" s="3222"/>
      <c r="D1001" s="3257" t="s">
        <v>5617</v>
      </c>
      <c r="E1001" s="3222"/>
      <c r="F1001" s="3298">
        <v>23</v>
      </c>
      <c r="G1001" s="3375">
        <v>4.3600000000000003</v>
      </c>
      <c r="H1001" s="3289"/>
      <c r="I1001" s="3192"/>
      <c r="J1001" s="3323">
        <v>11</v>
      </c>
      <c r="K1001" s="3245">
        <v>3</v>
      </c>
      <c r="L1001" s="3245"/>
      <c r="M1001" s="3192" t="s">
        <v>2904</v>
      </c>
      <c r="N1001" s="3192"/>
      <c r="O1001" s="3222"/>
      <c r="P1001" s="3238"/>
      <c r="R1001" s="3247">
        <v>12</v>
      </c>
    </row>
    <row r="1002" spans="1:18">
      <c r="A1002" s="3247">
        <v>13</v>
      </c>
      <c r="B1002" s="3257" t="s">
        <v>6173</v>
      </c>
      <c r="C1002" s="3222"/>
      <c r="D1002" s="3257" t="s">
        <v>5617</v>
      </c>
      <c r="E1002" s="3222"/>
      <c r="F1002" s="3298">
        <v>23</v>
      </c>
      <c r="G1002" s="3375">
        <v>4.16</v>
      </c>
      <c r="H1002" s="3289"/>
      <c r="I1002" s="3192"/>
      <c r="J1002" s="3323">
        <v>10</v>
      </c>
      <c r="K1002" s="3245">
        <v>4</v>
      </c>
      <c r="L1002" s="3245"/>
      <c r="M1002" s="3192" t="s">
        <v>2904</v>
      </c>
      <c r="N1002" s="3192"/>
      <c r="O1002" s="3222"/>
      <c r="P1002" s="3238"/>
      <c r="R1002" s="3247">
        <v>13</v>
      </c>
    </row>
    <row r="1003" spans="1:18">
      <c r="A1003" s="3247">
        <v>14</v>
      </c>
      <c r="B1003" s="3257" t="s">
        <v>6174</v>
      </c>
      <c r="C1003" s="3222"/>
      <c r="D1003" s="3257" t="s">
        <v>5617</v>
      </c>
      <c r="E1003" s="3222"/>
      <c r="F1003" s="3298">
        <v>23</v>
      </c>
      <c r="G1003" s="3375">
        <v>4.16</v>
      </c>
      <c r="H1003" s="3289"/>
      <c r="I1003" s="3192"/>
      <c r="J1003" s="3323">
        <v>15</v>
      </c>
      <c r="K1003" s="3245">
        <v>4</v>
      </c>
      <c r="L1003" s="3245"/>
      <c r="M1003" s="3192" t="s">
        <v>2904</v>
      </c>
      <c r="N1003" s="3192"/>
      <c r="O1003" s="3222"/>
      <c r="P1003" s="3238"/>
      <c r="R1003" s="3247">
        <v>14</v>
      </c>
    </row>
    <row r="1004" spans="1:18">
      <c r="A1004" s="3247">
        <v>15</v>
      </c>
      <c r="B1004" s="3257" t="s">
        <v>6177</v>
      </c>
      <c r="C1004" s="3222"/>
      <c r="D1004" s="3257" t="s">
        <v>5617</v>
      </c>
      <c r="E1004" s="3222"/>
      <c r="F1004" s="3298">
        <v>23</v>
      </c>
      <c r="G1004" s="3375">
        <v>4.16</v>
      </c>
      <c r="H1004" s="3289"/>
      <c r="I1004" s="3192"/>
      <c r="J1004" s="3323">
        <v>7</v>
      </c>
      <c r="K1004" s="3245">
        <v>3</v>
      </c>
      <c r="L1004" s="3245"/>
      <c r="M1004" s="3192" t="s">
        <v>2904</v>
      </c>
      <c r="N1004" s="3192"/>
      <c r="O1004" s="3222"/>
      <c r="P1004" s="3238"/>
      <c r="R1004" s="3247">
        <v>15</v>
      </c>
    </row>
    <row r="1005" spans="1:18">
      <c r="A1005" s="3247">
        <v>16</v>
      </c>
      <c r="B1005" s="3257" t="s">
        <v>6178</v>
      </c>
      <c r="C1005" s="3222"/>
      <c r="D1005" s="3257" t="s">
        <v>5615</v>
      </c>
      <c r="E1005" s="3222"/>
      <c r="F1005" s="3298">
        <v>115</v>
      </c>
      <c r="G1005" s="3375">
        <v>4.16</v>
      </c>
      <c r="H1005" s="3289"/>
      <c r="I1005" s="3192"/>
      <c r="J1005" s="3323">
        <v>15</v>
      </c>
      <c r="K1005" s="3245">
        <v>2</v>
      </c>
      <c r="L1005" s="3245"/>
      <c r="M1005" s="3192" t="s">
        <v>2904</v>
      </c>
      <c r="N1005" s="3192"/>
      <c r="O1005" s="3222"/>
      <c r="P1005" s="3238"/>
      <c r="R1005" s="3247">
        <v>16</v>
      </c>
    </row>
    <row r="1006" spans="1:18">
      <c r="A1006" s="3235">
        <v>17</v>
      </c>
      <c r="B1006" s="3257" t="s">
        <v>6179</v>
      </c>
      <c r="C1006" s="3222"/>
      <c r="D1006" s="3257" t="s">
        <v>5615</v>
      </c>
      <c r="E1006" s="3222"/>
      <c r="F1006" s="3298">
        <v>115</v>
      </c>
      <c r="G1006" s="3375">
        <v>4.16</v>
      </c>
      <c r="H1006" s="3289"/>
      <c r="I1006" s="3192"/>
      <c r="J1006" s="3323">
        <v>7</v>
      </c>
      <c r="K1006" s="3245">
        <v>2</v>
      </c>
      <c r="L1006" s="3245"/>
      <c r="M1006" s="3192" t="s">
        <v>2904</v>
      </c>
      <c r="N1006" s="3192"/>
      <c r="O1006" s="3222"/>
      <c r="P1006" s="3238"/>
      <c r="R1006" s="3235">
        <v>17</v>
      </c>
    </row>
    <row r="1007" spans="1:18">
      <c r="A1007" s="3235">
        <v>18</v>
      </c>
      <c r="B1007" s="3257" t="s">
        <v>6180</v>
      </c>
      <c r="C1007" s="3222"/>
      <c r="D1007" s="3257" t="s">
        <v>5617</v>
      </c>
      <c r="E1007" s="3222"/>
      <c r="F1007" s="3298">
        <v>22.9</v>
      </c>
      <c r="G1007" s="3375">
        <v>4.16</v>
      </c>
      <c r="H1007" s="3289"/>
      <c r="I1007" s="3192"/>
      <c r="J1007" s="3323">
        <v>10</v>
      </c>
      <c r="K1007" s="3245">
        <v>4</v>
      </c>
      <c r="L1007" s="3245"/>
      <c r="M1007" s="3192" t="s">
        <v>2904</v>
      </c>
      <c r="N1007" s="3192"/>
      <c r="O1007" s="3222"/>
      <c r="P1007" s="3238"/>
      <c r="R1007" s="3235">
        <v>18</v>
      </c>
    </row>
    <row r="1008" spans="1:18">
      <c r="A1008" s="3235">
        <v>19</v>
      </c>
      <c r="B1008" s="3257" t="s">
        <v>6181</v>
      </c>
      <c r="C1008" s="3222"/>
      <c r="D1008" s="3257" t="s">
        <v>5617</v>
      </c>
      <c r="E1008" s="3222"/>
      <c r="F1008" s="3298">
        <v>22.9</v>
      </c>
      <c r="G1008" s="3375"/>
      <c r="H1008" s="3289"/>
      <c r="I1008" s="3192"/>
      <c r="J1008" s="3323">
        <v>11</v>
      </c>
      <c r="K1008" s="3245">
        <v>3</v>
      </c>
      <c r="L1008" s="3245"/>
      <c r="M1008" s="3192" t="s">
        <v>2904</v>
      </c>
      <c r="N1008" s="3192"/>
      <c r="O1008" s="3222"/>
      <c r="P1008" s="3238"/>
      <c r="R1008" s="3235">
        <v>19</v>
      </c>
    </row>
    <row r="1009" spans="1:18">
      <c r="A1009" s="3235">
        <v>20</v>
      </c>
      <c r="B1009" s="3257" t="s">
        <v>6182</v>
      </c>
      <c r="C1009" s="3222"/>
      <c r="D1009" s="3257" t="s">
        <v>5617</v>
      </c>
      <c r="E1009" s="3222"/>
      <c r="F1009" s="3298">
        <v>34.5</v>
      </c>
      <c r="G1009" s="3375">
        <v>4.16</v>
      </c>
      <c r="H1009" s="3289"/>
      <c r="I1009" s="3192"/>
      <c r="J1009" s="3323">
        <v>15</v>
      </c>
      <c r="K1009" s="3245">
        <v>4</v>
      </c>
      <c r="L1009" s="3245"/>
      <c r="M1009" s="3192" t="s">
        <v>2904</v>
      </c>
      <c r="N1009" s="3192"/>
      <c r="O1009" s="3222"/>
      <c r="P1009" s="3238"/>
      <c r="R1009" s="3235">
        <v>20</v>
      </c>
    </row>
    <row r="1010" spans="1:18">
      <c r="A1010" s="3235">
        <v>21</v>
      </c>
      <c r="B1010" s="3257" t="s">
        <v>6183</v>
      </c>
      <c r="C1010" s="3222"/>
      <c r="D1010" s="3257" t="s">
        <v>5617</v>
      </c>
      <c r="E1010" s="3222"/>
      <c r="F1010" s="3298">
        <v>23</v>
      </c>
      <c r="G1010" s="3375">
        <v>4.16</v>
      </c>
      <c r="H1010" s="3289"/>
      <c r="I1010" s="3192"/>
      <c r="J1010" s="3323">
        <v>7</v>
      </c>
      <c r="K1010" s="3245">
        <v>3</v>
      </c>
      <c r="L1010" s="3245"/>
      <c r="M1010" s="3192" t="s">
        <v>2904</v>
      </c>
      <c r="N1010" s="3192"/>
      <c r="O1010" s="3222"/>
      <c r="P1010" s="3238"/>
      <c r="R1010" s="3235">
        <v>21</v>
      </c>
    </row>
    <row r="1011" spans="1:18">
      <c r="A1011" s="3235">
        <v>22</v>
      </c>
      <c r="B1011" s="3257" t="s">
        <v>6184</v>
      </c>
      <c r="C1011" s="3222"/>
      <c r="D1011" s="3257" t="s">
        <v>5615</v>
      </c>
      <c r="E1011" s="3222"/>
      <c r="F1011" s="3298">
        <v>115</v>
      </c>
      <c r="G1011" s="3375">
        <v>13.8</v>
      </c>
      <c r="H1011" s="3289"/>
      <c r="I1011" s="3192"/>
      <c r="J1011" s="3323">
        <v>24</v>
      </c>
      <c r="K1011" s="3245">
        <v>2</v>
      </c>
      <c r="L1011" s="3245"/>
      <c r="M1011" s="3192" t="s">
        <v>2904</v>
      </c>
      <c r="N1011" s="3192"/>
      <c r="O1011" s="3222"/>
      <c r="P1011" s="3238"/>
      <c r="R1011" s="3235">
        <v>22</v>
      </c>
    </row>
    <row r="1012" spans="1:18">
      <c r="A1012" s="3235">
        <v>23</v>
      </c>
      <c r="B1012" s="3257" t="s">
        <v>6185</v>
      </c>
      <c r="C1012" s="3222"/>
      <c r="D1012" s="3257" t="s">
        <v>5617</v>
      </c>
      <c r="E1012" s="3222"/>
      <c r="F1012" s="3298">
        <v>115</v>
      </c>
      <c r="G1012" s="3375">
        <v>4.16</v>
      </c>
      <c r="H1012" s="3289"/>
      <c r="I1012" s="3192"/>
      <c r="J1012" s="3323">
        <v>15</v>
      </c>
      <c r="K1012" s="3245">
        <v>2</v>
      </c>
      <c r="L1012" s="3245"/>
      <c r="M1012" s="3192" t="s">
        <v>2904</v>
      </c>
      <c r="N1012" s="3192"/>
      <c r="O1012" s="3222"/>
      <c r="P1012" s="3238"/>
      <c r="R1012" s="3235">
        <v>23</v>
      </c>
    </row>
    <row r="1013" spans="1:18">
      <c r="A1013" s="3235">
        <v>24</v>
      </c>
      <c r="B1013" s="3257" t="s">
        <v>6186</v>
      </c>
      <c r="C1013" s="3222"/>
      <c r="D1013" s="3257" t="s">
        <v>5617</v>
      </c>
      <c r="E1013" s="3222"/>
      <c r="F1013" s="3298">
        <v>23</v>
      </c>
      <c r="G1013" s="3375">
        <v>4.16</v>
      </c>
      <c r="H1013" s="3289"/>
      <c r="I1013" s="3192"/>
      <c r="J1013" s="3323">
        <v>13</v>
      </c>
      <c r="K1013" s="3245">
        <v>3</v>
      </c>
      <c r="L1013" s="3245"/>
      <c r="M1013" s="3192" t="s">
        <v>2904</v>
      </c>
      <c r="N1013" s="3192"/>
      <c r="O1013" s="3222"/>
      <c r="P1013" s="3238"/>
      <c r="R1013" s="3235">
        <v>24</v>
      </c>
    </row>
    <row r="1014" spans="1:18">
      <c r="A1014" s="3235">
        <v>25</v>
      </c>
      <c r="B1014" s="3257" t="s">
        <v>6187</v>
      </c>
      <c r="C1014" s="3222"/>
      <c r="D1014" s="3257" t="s">
        <v>5617</v>
      </c>
      <c r="E1014" s="3222"/>
      <c r="F1014" s="3298">
        <v>113</v>
      </c>
      <c r="G1014" s="3375">
        <v>13.8</v>
      </c>
      <c r="H1014" s="3289"/>
      <c r="I1014" s="3192"/>
      <c r="J1014" s="3323">
        <v>24</v>
      </c>
      <c r="K1014" s="3245">
        <v>2</v>
      </c>
      <c r="L1014" s="3245"/>
      <c r="M1014" s="3192" t="s">
        <v>2904</v>
      </c>
      <c r="N1014" s="3192"/>
      <c r="O1014" s="3222"/>
      <c r="P1014" s="3238"/>
      <c r="R1014" s="3235">
        <v>25</v>
      </c>
    </row>
    <row r="1015" spans="1:18">
      <c r="A1015" s="3235">
        <v>26</v>
      </c>
      <c r="B1015" s="3257" t="s">
        <v>6188</v>
      </c>
      <c r="C1015" s="3222"/>
      <c r="D1015" s="3257" t="s">
        <v>5617</v>
      </c>
      <c r="E1015" s="3222"/>
      <c r="F1015" s="3298">
        <v>34.5</v>
      </c>
      <c r="G1015" s="3375">
        <v>4.8</v>
      </c>
      <c r="H1015" s="3289"/>
      <c r="I1015" s="3192"/>
      <c r="J1015" s="3323">
        <v>3</v>
      </c>
      <c r="K1015" s="3245">
        <v>1</v>
      </c>
      <c r="L1015" s="3245"/>
      <c r="M1015" s="3192" t="s">
        <v>2904</v>
      </c>
      <c r="N1015" s="3192"/>
      <c r="O1015" s="3222"/>
      <c r="P1015" s="3238"/>
      <c r="R1015" s="3235">
        <v>26</v>
      </c>
    </row>
    <row r="1016" spans="1:18">
      <c r="A1016" s="3235">
        <v>27</v>
      </c>
      <c r="B1016" s="3257" t="s">
        <v>6189</v>
      </c>
      <c r="C1016" s="3222"/>
      <c r="D1016" s="3257" t="s">
        <v>5617</v>
      </c>
      <c r="E1016" s="3222"/>
      <c r="F1016" s="3298">
        <v>34.5</v>
      </c>
      <c r="G1016" s="3375">
        <v>4.16</v>
      </c>
      <c r="H1016" s="3289"/>
      <c r="I1016" s="3192"/>
      <c r="J1016" s="3323">
        <v>7</v>
      </c>
      <c r="K1016" s="3245">
        <v>2</v>
      </c>
      <c r="L1016" s="3245"/>
      <c r="M1016" s="3192" t="s">
        <v>2904</v>
      </c>
      <c r="N1016" s="3192"/>
      <c r="O1016" s="3222"/>
      <c r="P1016" s="3238"/>
      <c r="R1016" s="3235">
        <v>27</v>
      </c>
    </row>
    <row r="1017" spans="1:18">
      <c r="A1017" s="3235">
        <v>28</v>
      </c>
      <c r="B1017" s="3257" t="s">
        <v>6190</v>
      </c>
      <c r="C1017" s="3222"/>
      <c r="D1017" s="3257" t="s">
        <v>5617</v>
      </c>
      <c r="E1017" s="3222"/>
      <c r="F1017" s="3298">
        <v>23</v>
      </c>
      <c r="G1017" s="3375">
        <v>4.16</v>
      </c>
      <c r="H1017" s="3289"/>
      <c r="I1017" s="3192"/>
      <c r="J1017" s="3323">
        <v>10</v>
      </c>
      <c r="K1017" s="3245">
        <v>4</v>
      </c>
      <c r="L1017" s="3245"/>
      <c r="M1017" s="3192" t="s">
        <v>2904</v>
      </c>
      <c r="N1017" s="3192"/>
      <c r="O1017" s="3222"/>
      <c r="P1017" s="3238"/>
      <c r="R1017" s="3235">
        <v>28</v>
      </c>
    </row>
    <row r="1018" spans="1:18">
      <c r="A1018" s="3235">
        <v>29</v>
      </c>
      <c r="B1018" s="3257" t="s">
        <v>6191</v>
      </c>
      <c r="C1018" s="3222"/>
      <c r="D1018" s="3257" t="s">
        <v>5617</v>
      </c>
      <c r="E1018" s="3222"/>
      <c r="F1018" s="3298">
        <v>34.4</v>
      </c>
      <c r="G1018" s="3375">
        <v>5.04</v>
      </c>
      <c r="H1018" s="3289"/>
      <c r="I1018" s="3192"/>
      <c r="J1018" s="3323">
        <v>3</v>
      </c>
      <c r="K1018" s="3245">
        <v>1</v>
      </c>
      <c r="L1018" s="3245"/>
      <c r="M1018" s="3192" t="s">
        <v>2904</v>
      </c>
      <c r="N1018" s="3192"/>
      <c r="O1018" s="3222"/>
      <c r="P1018" s="3238"/>
      <c r="R1018" s="3235">
        <v>29</v>
      </c>
    </row>
    <row r="1019" spans="1:18">
      <c r="A1019" s="3235">
        <v>30</v>
      </c>
      <c r="B1019" s="3257" t="s">
        <v>6192</v>
      </c>
      <c r="C1019" s="3222"/>
      <c r="D1019" s="3257" t="s">
        <v>5617</v>
      </c>
      <c r="E1019" s="3222"/>
      <c r="F1019" s="3298">
        <v>23</v>
      </c>
      <c r="G1019" s="3375">
        <v>4.16</v>
      </c>
      <c r="H1019" s="3289"/>
      <c r="I1019" s="3192"/>
      <c r="J1019" s="3323">
        <v>8</v>
      </c>
      <c r="K1019" s="3245">
        <v>3</v>
      </c>
      <c r="L1019" s="3245"/>
      <c r="M1019" s="3192" t="s">
        <v>2904</v>
      </c>
      <c r="N1019" s="3192"/>
      <c r="O1019" s="3222"/>
      <c r="P1019" s="3238"/>
      <c r="R1019" s="3235">
        <v>30</v>
      </c>
    </row>
    <row r="1020" spans="1:18">
      <c r="A1020" s="3235">
        <v>31</v>
      </c>
      <c r="B1020" s="3257" t="s">
        <v>6193</v>
      </c>
      <c r="C1020" s="3222"/>
      <c r="D1020" s="3257" t="s">
        <v>5617</v>
      </c>
      <c r="E1020" s="3222"/>
      <c r="F1020" s="3298">
        <v>115</v>
      </c>
      <c r="G1020" s="3375">
        <v>13.8</v>
      </c>
      <c r="H1020" s="3289"/>
      <c r="I1020" s="3192"/>
      <c r="J1020" s="3323">
        <v>12</v>
      </c>
      <c r="K1020" s="3245">
        <v>1</v>
      </c>
      <c r="L1020" s="3245"/>
      <c r="M1020" s="3192" t="s">
        <v>2904</v>
      </c>
      <c r="N1020" s="3192"/>
      <c r="O1020" s="3222"/>
      <c r="P1020" s="3238"/>
      <c r="R1020" s="3235">
        <v>31</v>
      </c>
    </row>
    <row r="1021" spans="1:18">
      <c r="A1021" s="3235">
        <v>32</v>
      </c>
      <c r="B1021" s="3257" t="s">
        <v>6194</v>
      </c>
      <c r="C1021" s="3222"/>
      <c r="D1021" s="3257" t="s">
        <v>5617</v>
      </c>
      <c r="E1021" s="3222"/>
      <c r="F1021" s="3298">
        <v>23</v>
      </c>
      <c r="G1021" s="3375">
        <v>4.16</v>
      </c>
      <c r="H1021" s="3289"/>
      <c r="I1021" s="3192"/>
      <c r="J1021" s="3323">
        <v>9</v>
      </c>
      <c r="K1021" s="3245">
        <v>2</v>
      </c>
      <c r="L1021" s="3245"/>
      <c r="M1021" s="3192" t="s">
        <v>2904</v>
      </c>
      <c r="N1021" s="3192"/>
      <c r="O1021" s="3222"/>
      <c r="P1021" s="3238"/>
      <c r="R1021" s="3235">
        <v>32</v>
      </c>
    </row>
    <row r="1022" spans="1:18">
      <c r="A1022" s="3235">
        <v>33</v>
      </c>
      <c r="B1022" s="3257" t="s">
        <v>6195</v>
      </c>
      <c r="C1022" s="3222"/>
      <c r="D1022" s="3257" t="s">
        <v>6196</v>
      </c>
      <c r="E1022" s="3222"/>
      <c r="F1022" s="3298">
        <v>115</v>
      </c>
      <c r="G1022" s="3375">
        <v>23</v>
      </c>
      <c r="H1022" s="3289"/>
      <c r="I1022" s="3192"/>
      <c r="J1022" s="3323">
        <v>115</v>
      </c>
      <c r="K1022" s="3245">
        <v>6</v>
      </c>
      <c r="L1022" s="3245"/>
      <c r="M1022" s="3192" t="s">
        <v>2904</v>
      </c>
      <c r="N1022" s="3192"/>
      <c r="O1022" s="3222"/>
      <c r="P1022" s="3238"/>
      <c r="R1022" s="3235">
        <v>33</v>
      </c>
    </row>
    <row r="1023" spans="1:18">
      <c r="A1023" s="3235">
        <v>34</v>
      </c>
      <c r="B1023" s="3257" t="s">
        <v>6197</v>
      </c>
      <c r="C1023" s="3222"/>
      <c r="D1023" s="3257" t="s">
        <v>5617</v>
      </c>
      <c r="E1023" s="3222"/>
      <c r="F1023" s="3298">
        <v>23</v>
      </c>
      <c r="G1023" s="3375">
        <v>4.16</v>
      </c>
      <c r="H1023" s="3289"/>
      <c r="I1023" s="3192"/>
      <c r="J1023" s="3323">
        <v>7</v>
      </c>
      <c r="K1023" s="3245">
        <v>3</v>
      </c>
      <c r="L1023" s="3245"/>
      <c r="M1023" s="3192" t="s">
        <v>2904</v>
      </c>
      <c r="N1023" s="3192"/>
      <c r="O1023" s="3222"/>
      <c r="P1023" s="3238"/>
      <c r="R1023" s="3235">
        <v>34</v>
      </c>
    </row>
    <row r="1024" spans="1:18">
      <c r="A1024" s="3235">
        <v>35</v>
      </c>
      <c r="B1024" s="3257" t="s">
        <v>6198</v>
      </c>
      <c r="C1024" s="3222"/>
      <c r="D1024" s="3257" t="s">
        <v>5617</v>
      </c>
      <c r="E1024" s="3222"/>
      <c r="F1024" s="3298">
        <v>12</v>
      </c>
      <c r="G1024" s="3375">
        <v>4.16</v>
      </c>
      <c r="H1024" s="3289"/>
      <c r="I1024" s="3192"/>
      <c r="J1024" s="3323">
        <v>10</v>
      </c>
      <c r="K1024" s="3245">
        <v>3</v>
      </c>
      <c r="L1024" s="3245"/>
      <c r="M1024" s="3192" t="s">
        <v>2904</v>
      </c>
      <c r="N1024" s="3192"/>
      <c r="O1024" s="3222"/>
      <c r="P1024" s="3238"/>
      <c r="R1024" s="3235">
        <v>35</v>
      </c>
    </row>
    <row r="1025" spans="1:18">
      <c r="A1025" s="3235">
        <v>36</v>
      </c>
      <c r="B1025" s="3257" t="s">
        <v>6199</v>
      </c>
      <c r="C1025" s="3222"/>
      <c r="D1025" s="3257" t="s">
        <v>5617</v>
      </c>
      <c r="E1025" s="3222"/>
      <c r="F1025" s="3298">
        <v>12</v>
      </c>
      <c r="G1025" s="3375">
        <v>4.16</v>
      </c>
      <c r="H1025" s="3289"/>
      <c r="I1025" s="3192"/>
      <c r="J1025" s="3323">
        <v>10</v>
      </c>
      <c r="K1025" s="3245">
        <v>3</v>
      </c>
      <c r="L1025" s="3245"/>
      <c r="M1025" s="3192" t="s">
        <v>2904</v>
      </c>
      <c r="N1025" s="3192"/>
      <c r="O1025" s="3222"/>
      <c r="P1025" s="3238"/>
      <c r="R1025" s="3235">
        <v>36</v>
      </c>
    </row>
    <row r="1026" spans="1:18">
      <c r="A1026" s="3235">
        <v>37</v>
      </c>
      <c r="B1026" s="3257" t="s">
        <v>6200</v>
      </c>
      <c r="C1026" s="3222"/>
      <c r="D1026" s="3257" t="s">
        <v>5617</v>
      </c>
      <c r="E1026" s="3222"/>
      <c r="F1026" s="3298">
        <v>12</v>
      </c>
      <c r="G1026" s="3375">
        <v>4.16</v>
      </c>
      <c r="H1026" s="3289"/>
      <c r="I1026" s="3192"/>
      <c r="J1026" s="3323">
        <v>14</v>
      </c>
      <c r="K1026" s="3245">
        <v>3</v>
      </c>
      <c r="L1026" s="3245">
        <v>1</v>
      </c>
      <c r="M1026" s="3192" t="s">
        <v>2904</v>
      </c>
      <c r="N1026" s="3192"/>
      <c r="O1026" s="3222"/>
      <c r="P1026" s="3238"/>
      <c r="R1026" s="3235">
        <v>37</v>
      </c>
    </row>
    <row r="1027" spans="1:18">
      <c r="A1027" s="3235">
        <v>38</v>
      </c>
      <c r="B1027" s="3257" t="s">
        <v>6201</v>
      </c>
      <c r="C1027" s="3222"/>
      <c r="D1027" s="3257" t="s">
        <v>5617</v>
      </c>
      <c r="E1027" s="3222"/>
      <c r="F1027" s="3298">
        <v>12</v>
      </c>
      <c r="G1027" s="3375">
        <v>4.16</v>
      </c>
      <c r="H1027" s="3289"/>
      <c r="I1027" s="3192"/>
      <c r="J1027" s="3323">
        <v>10</v>
      </c>
      <c r="K1027" s="3245">
        <v>3</v>
      </c>
      <c r="L1027" s="3245"/>
      <c r="M1027" s="3192" t="s">
        <v>2904</v>
      </c>
      <c r="N1027" s="3192"/>
      <c r="O1027" s="3222"/>
      <c r="P1027" s="3238"/>
      <c r="R1027" s="3235">
        <v>38</v>
      </c>
    </row>
    <row r="1028" spans="1:18">
      <c r="A1028" s="3235">
        <v>39</v>
      </c>
      <c r="B1028" s="3257" t="s">
        <v>6202</v>
      </c>
      <c r="C1028" s="3222"/>
      <c r="D1028" s="3257" t="s">
        <v>5617</v>
      </c>
      <c r="E1028" s="3222"/>
      <c r="F1028" s="3298">
        <v>12</v>
      </c>
      <c r="G1028" s="3375">
        <v>4.8</v>
      </c>
      <c r="H1028" s="3289"/>
      <c r="I1028" s="3192"/>
      <c r="J1028" s="3323">
        <v>10</v>
      </c>
      <c r="K1028" s="3245">
        <v>3</v>
      </c>
      <c r="L1028" s="3245"/>
      <c r="M1028" s="3192" t="s">
        <v>2904</v>
      </c>
      <c r="N1028" s="3192"/>
      <c r="O1028" s="3222"/>
      <c r="P1028" s="3238"/>
      <c r="R1028" s="3235">
        <v>39</v>
      </c>
    </row>
    <row r="1029" spans="1:18">
      <c r="A1029" s="3235">
        <v>40</v>
      </c>
      <c r="B1029" s="3257" t="s">
        <v>6203</v>
      </c>
      <c r="C1029" s="3222"/>
      <c r="D1029" s="3257" t="s">
        <v>5617</v>
      </c>
      <c r="E1029" s="3222"/>
      <c r="F1029" s="3298">
        <v>34.5</v>
      </c>
      <c r="G1029" s="3375">
        <v>4.8</v>
      </c>
      <c r="H1029" s="3289"/>
      <c r="I1029" s="3192"/>
      <c r="J1029" s="3323">
        <v>3</v>
      </c>
      <c r="K1029" s="3245">
        <v>1</v>
      </c>
      <c r="L1029" s="3245"/>
      <c r="M1029" s="3192" t="s">
        <v>2904</v>
      </c>
      <c r="N1029" s="3192"/>
      <c r="O1029" s="3222"/>
      <c r="P1029" s="3238"/>
      <c r="R1029" s="3235">
        <v>40</v>
      </c>
    </row>
    <row r="1030" spans="1:18">
      <c r="A1030" s="3235">
        <v>41</v>
      </c>
      <c r="B1030" s="3257" t="s">
        <v>6204</v>
      </c>
      <c r="C1030" s="3222"/>
      <c r="D1030" s="3257" t="s">
        <v>5617</v>
      </c>
      <c r="E1030" s="3222"/>
      <c r="F1030" s="3298">
        <v>34.5</v>
      </c>
      <c r="G1030" s="3375">
        <v>4.8</v>
      </c>
      <c r="H1030" s="3289"/>
      <c r="I1030" s="3192"/>
      <c r="J1030" s="3323">
        <v>3</v>
      </c>
      <c r="K1030" s="3245">
        <v>1</v>
      </c>
      <c r="L1030" s="3245"/>
      <c r="M1030" s="3192" t="s">
        <v>2904</v>
      </c>
      <c r="N1030" s="3192"/>
      <c r="O1030" s="3222"/>
      <c r="P1030" s="3238"/>
      <c r="R1030" s="3235">
        <v>41</v>
      </c>
    </row>
    <row r="1031" spans="1:18">
      <c r="A1031" s="3235">
        <v>42</v>
      </c>
      <c r="B1031" s="3257" t="s">
        <v>6205</v>
      </c>
      <c r="C1031" s="3222"/>
      <c r="D1031" s="3257" t="s">
        <v>5617</v>
      </c>
      <c r="E1031" s="3222"/>
      <c r="F1031" s="3298">
        <v>34.5</v>
      </c>
      <c r="G1031" s="3375">
        <v>4.8</v>
      </c>
      <c r="H1031" s="3289"/>
      <c r="I1031" s="3192"/>
      <c r="J1031" s="3323">
        <v>4</v>
      </c>
      <c r="K1031" s="3245">
        <v>1</v>
      </c>
      <c r="L1031" s="3245"/>
      <c r="M1031" s="3192" t="s">
        <v>2904</v>
      </c>
      <c r="N1031" s="3192"/>
      <c r="O1031" s="3222"/>
      <c r="P1031" s="3238"/>
      <c r="R1031" s="3235">
        <v>42</v>
      </c>
    </row>
    <row r="1032" spans="1:18">
      <c r="A1032" s="3235">
        <v>43</v>
      </c>
      <c r="B1032" s="3257" t="s">
        <v>6206</v>
      </c>
      <c r="C1032" s="3222"/>
      <c r="D1032" s="3257" t="s">
        <v>5617</v>
      </c>
      <c r="E1032" s="3222"/>
      <c r="F1032" s="3298">
        <v>34.5</v>
      </c>
      <c r="G1032" s="3375">
        <v>4.8</v>
      </c>
      <c r="H1032" s="3289"/>
      <c r="I1032" s="3192"/>
      <c r="J1032" s="3323">
        <v>3</v>
      </c>
      <c r="K1032" s="3245">
        <v>1</v>
      </c>
      <c r="L1032" s="3245"/>
      <c r="M1032" s="3192" t="s">
        <v>2904</v>
      </c>
      <c r="N1032" s="3192"/>
      <c r="O1032" s="3222"/>
      <c r="P1032" s="3238"/>
      <c r="R1032" s="3235">
        <v>43</v>
      </c>
    </row>
    <row r="1033" spans="1:18">
      <c r="A1033" s="3235">
        <v>44</v>
      </c>
      <c r="B1033" s="3257" t="s">
        <v>6207</v>
      </c>
      <c r="C1033" s="3222"/>
      <c r="D1033" s="3257" t="s">
        <v>5617</v>
      </c>
      <c r="E1033" s="3222"/>
      <c r="F1033" s="3298">
        <v>34.5</v>
      </c>
      <c r="G1033" s="3375">
        <v>4.8</v>
      </c>
      <c r="H1033" s="3289"/>
      <c r="I1033" s="3192"/>
      <c r="J1033" s="3323">
        <v>3</v>
      </c>
      <c r="K1033" s="3245">
        <v>1</v>
      </c>
      <c r="L1033" s="3245"/>
      <c r="M1033" s="3192" t="s">
        <v>2904</v>
      </c>
      <c r="N1033" s="3192"/>
      <c r="O1033" s="3222"/>
      <c r="P1033" s="3238"/>
      <c r="R1033" s="3235">
        <v>44</v>
      </c>
    </row>
    <row r="1034" spans="1:18">
      <c r="A1034" s="3235">
        <v>45</v>
      </c>
      <c r="B1034" s="3257" t="s">
        <v>6208</v>
      </c>
      <c r="C1034" s="3222"/>
      <c r="D1034" s="3257" t="s">
        <v>5617</v>
      </c>
      <c r="E1034" s="3222"/>
      <c r="F1034" s="3298">
        <v>113</v>
      </c>
      <c r="G1034" s="3375">
        <v>13.8</v>
      </c>
      <c r="H1034" s="3289"/>
      <c r="I1034" s="3192"/>
      <c r="J1034" s="3323">
        <v>24</v>
      </c>
      <c r="K1034" s="3245">
        <v>2</v>
      </c>
      <c r="L1034" s="3245"/>
      <c r="M1034" s="3192" t="s">
        <v>2904</v>
      </c>
      <c r="N1034" s="3192"/>
      <c r="O1034" s="3222"/>
      <c r="P1034" s="3238"/>
      <c r="R1034" s="3235">
        <v>45</v>
      </c>
    </row>
    <row r="1035" spans="1:18">
      <c r="A1035" s="3235">
        <v>46</v>
      </c>
      <c r="B1035" s="3257" t="s">
        <v>6209</v>
      </c>
      <c r="C1035" s="3222"/>
      <c r="D1035" s="3257" t="s">
        <v>5615</v>
      </c>
      <c r="E1035" s="3222"/>
      <c r="F1035" s="3298">
        <v>115</v>
      </c>
      <c r="G1035" s="3375">
        <v>13.8</v>
      </c>
      <c r="H1035" s="3289"/>
      <c r="I1035" s="3192"/>
      <c r="J1035" s="3323">
        <v>15</v>
      </c>
      <c r="K1035" s="3245">
        <v>1</v>
      </c>
      <c r="L1035" s="3245"/>
      <c r="M1035" s="3192" t="s">
        <v>2904</v>
      </c>
      <c r="N1035" s="3192"/>
      <c r="O1035" s="3222"/>
      <c r="P1035" s="3238"/>
      <c r="R1035" s="3235">
        <v>46</v>
      </c>
    </row>
    <row r="1036" spans="1:18">
      <c r="A1036" s="3235">
        <v>47</v>
      </c>
      <c r="B1036" s="3257" t="s">
        <v>6209</v>
      </c>
      <c r="C1036" s="3222"/>
      <c r="D1036" s="3257" t="s">
        <v>5615</v>
      </c>
      <c r="E1036" s="3222"/>
      <c r="F1036" s="3298">
        <v>115</v>
      </c>
      <c r="G1036" s="3375">
        <v>13.8</v>
      </c>
      <c r="H1036" s="3289"/>
      <c r="I1036" s="3192"/>
      <c r="J1036" s="3323">
        <v>15</v>
      </c>
      <c r="K1036" s="3245">
        <v>1</v>
      </c>
      <c r="L1036" s="3245"/>
      <c r="M1036" s="3192" t="s">
        <v>2904</v>
      </c>
      <c r="N1036" s="3192"/>
      <c r="O1036" s="3222"/>
      <c r="P1036" s="3238"/>
      <c r="R1036" s="3235">
        <v>47</v>
      </c>
    </row>
    <row r="1037" spans="1:18">
      <c r="A1037" s="3235">
        <v>48</v>
      </c>
      <c r="B1037" s="3257" t="s">
        <v>6210</v>
      </c>
      <c r="C1037" s="3222"/>
      <c r="D1037" s="3257" t="s">
        <v>5617</v>
      </c>
      <c r="E1037" s="3222"/>
      <c r="F1037" s="3298">
        <v>34.5</v>
      </c>
      <c r="G1037" s="3375">
        <v>4.8</v>
      </c>
      <c r="H1037" s="3289"/>
      <c r="I1037" s="3192"/>
      <c r="J1037" s="3323">
        <v>1</v>
      </c>
      <c r="K1037" s="3245">
        <v>1</v>
      </c>
      <c r="L1037" s="3245"/>
      <c r="M1037" s="3192" t="s">
        <v>2904</v>
      </c>
      <c r="N1037" s="3192"/>
      <c r="O1037" s="3222"/>
      <c r="P1037" s="3238"/>
      <c r="R1037" s="3235">
        <v>48</v>
      </c>
    </row>
    <row r="1038" spans="1:18">
      <c r="A1038" s="3235">
        <v>49</v>
      </c>
      <c r="B1038" s="3257" t="s">
        <v>6210</v>
      </c>
      <c r="C1038" s="3222"/>
      <c r="D1038" s="3257" t="s">
        <v>5617</v>
      </c>
      <c r="E1038" s="3222"/>
      <c r="F1038" s="3298">
        <v>34.5</v>
      </c>
      <c r="G1038" s="3375">
        <v>4.8</v>
      </c>
      <c r="H1038" s="3289"/>
      <c r="I1038" s="3192"/>
      <c r="J1038" s="3323">
        <v>1</v>
      </c>
      <c r="K1038" s="3245">
        <v>2</v>
      </c>
      <c r="L1038" s="3245"/>
      <c r="M1038" s="3192" t="s">
        <v>2904</v>
      </c>
      <c r="N1038" s="3192"/>
      <c r="O1038" s="3222"/>
      <c r="P1038" s="3238"/>
      <c r="R1038" s="3235">
        <v>49</v>
      </c>
    </row>
    <row r="1039" spans="1:18">
      <c r="A1039" s="3235">
        <v>50</v>
      </c>
      <c r="B1039" s="3257" t="s">
        <v>6211</v>
      </c>
      <c r="C1039" s="3222"/>
      <c r="D1039" s="3257" t="s">
        <v>5617</v>
      </c>
      <c r="E1039" s="3222"/>
      <c r="F1039" s="3298">
        <v>23</v>
      </c>
      <c r="G1039" s="3375">
        <v>4.16</v>
      </c>
      <c r="H1039" s="3289"/>
      <c r="I1039" s="3192"/>
      <c r="J1039" s="3323">
        <v>12</v>
      </c>
      <c r="K1039" s="3245">
        <v>4</v>
      </c>
      <c r="L1039" s="3245"/>
      <c r="M1039" s="3192" t="s">
        <v>2904</v>
      </c>
      <c r="N1039" s="3192"/>
      <c r="O1039" s="3222"/>
      <c r="P1039" s="3238"/>
      <c r="R1039" s="3235">
        <v>50</v>
      </c>
    </row>
    <row r="1040" spans="1:18">
      <c r="A1040" s="3235">
        <v>51</v>
      </c>
      <c r="B1040" s="3257" t="s">
        <v>6212</v>
      </c>
      <c r="C1040" s="3222"/>
      <c r="D1040" s="3257" t="s">
        <v>5617</v>
      </c>
      <c r="E1040" s="3222"/>
      <c r="F1040" s="3298">
        <v>34.5</v>
      </c>
      <c r="G1040" s="3375">
        <v>4.16</v>
      </c>
      <c r="H1040" s="3289"/>
      <c r="I1040" s="3192"/>
      <c r="J1040" s="3323">
        <v>5</v>
      </c>
      <c r="K1040" s="3245">
        <v>1</v>
      </c>
      <c r="L1040" s="3245"/>
      <c r="M1040" s="3192" t="s">
        <v>2904</v>
      </c>
      <c r="N1040" s="3192"/>
      <c r="O1040" s="3222"/>
      <c r="P1040" s="3238"/>
      <c r="R1040" s="3235">
        <v>51</v>
      </c>
    </row>
    <row r="1041" spans="1:18">
      <c r="A1041" s="3235">
        <v>52</v>
      </c>
      <c r="B1041" s="3257" t="s">
        <v>6212</v>
      </c>
      <c r="C1041" s="3222"/>
      <c r="D1041" s="3257" t="s">
        <v>5617</v>
      </c>
      <c r="E1041" s="3222"/>
      <c r="F1041" s="3298">
        <v>34.5</v>
      </c>
      <c r="G1041" s="3375">
        <v>4.16</v>
      </c>
      <c r="H1041" s="3289"/>
      <c r="I1041" s="3192"/>
      <c r="J1041" s="3323">
        <v>3</v>
      </c>
      <c r="K1041" s="3245">
        <v>1</v>
      </c>
      <c r="L1041" s="3245"/>
      <c r="M1041" s="3192" t="s">
        <v>2904</v>
      </c>
      <c r="N1041" s="3192"/>
      <c r="O1041" s="3222"/>
      <c r="P1041" s="3238"/>
      <c r="R1041" s="3235">
        <v>52</v>
      </c>
    </row>
    <row r="1042" spans="1:18">
      <c r="A1042" s="3235">
        <v>53</v>
      </c>
      <c r="B1042" s="3257" t="s">
        <v>6212</v>
      </c>
      <c r="C1042" s="3222"/>
      <c r="D1042" s="3257" t="s">
        <v>5617</v>
      </c>
      <c r="E1042" s="3222"/>
      <c r="F1042" s="3298">
        <v>34.5</v>
      </c>
      <c r="G1042" s="3375">
        <v>4.16</v>
      </c>
      <c r="H1042" s="3289"/>
      <c r="I1042" s="3192"/>
      <c r="J1042" s="3323">
        <v>5</v>
      </c>
      <c r="K1042" s="3245">
        <v>1</v>
      </c>
      <c r="L1042" s="3245"/>
      <c r="M1042" s="3192" t="s">
        <v>2904</v>
      </c>
      <c r="N1042" s="3192"/>
      <c r="O1042" s="3222"/>
      <c r="P1042" s="3238"/>
      <c r="R1042" s="3235">
        <v>53</v>
      </c>
    </row>
    <row r="1043" spans="1:18">
      <c r="A1043" s="3235">
        <v>54</v>
      </c>
      <c r="B1043" s="3257" t="s">
        <v>6212</v>
      </c>
      <c r="C1043" s="3222"/>
      <c r="D1043" s="3257" t="s">
        <v>5617</v>
      </c>
      <c r="E1043" s="3222"/>
      <c r="F1043" s="3298">
        <v>34.5</v>
      </c>
      <c r="G1043" s="3375">
        <v>4.16</v>
      </c>
      <c r="H1043" s="3289"/>
      <c r="I1043" s="3192"/>
      <c r="J1043" s="3323">
        <v>4</v>
      </c>
      <c r="K1043" s="3245">
        <v>1</v>
      </c>
      <c r="L1043" s="3245"/>
      <c r="M1043" s="3192" t="s">
        <v>2904</v>
      </c>
      <c r="N1043" s="3192"/>
      <c r="O1043" s="3222"/>
      <c r="P1043" s="3238"/>
      <c r="R1043" s="3235">
        <v>54</v>
      </c>
    </row>
    <row r="1044" spans="1:18">
      <c r="A1044" s="3235">
        <v>55</v>
      </c>
      <c r="B1044" s="3257" t="s">
        <v>6213</v>
      </c>
      <c r="C1044" s="3222"/>
      <c r="D1044" s="3257" t="s">
        <v>5617</v>
      </c>
      <c r="E1044" s="3222"/>
      <c r="F1044" s="3298">
        <v>23</v>
      </c>
      <c r="G1044" s="3375">
        <v>4.16</v>
      </c>
      <c r="H1044" s="3289"/>
      <c r="I1044" s="3192"/>
      <c r="J1044" s="3323">
        <v>5</v>
      </c>
      <c r="K1044" s="3245">
        <v>2</v>
      </c>
      <c r="L1044" s="3245"/>
      <c r="M1044" s="3192" t="s">
        <v>2904</v>
      </c>
      <c r="N1044" s="3192"/>
      <c r="O1044" s="3222"/>
      <c r="P1044" s="3238"/>
      <c r="R1044" s="3235">
        <v>55</v>
      </c>
    </row>
    <row r="1045" spans="1:18">
      <c r="A1045" s="3235">
        <v>56</v>
      </c>
      <c r="B1045" s="3257" t="s">
        <v>6214</v>
      </c>
      <c r="C1045" s="3222"/>
      <c r="D1045" s="3257" t="s">
        <v>5617</v>
      </c>
      <c r="E1045" s="3222"/>
      <c r="F1045" s="3298">
        <v>23</v>
      </c>
      <c r="G1045" s="3375">
        <v>4.16</v>
      </c>
      <c r="H1045" s="3289"/>
      <c r="I1045" s="3192"/>
      <c r="J1045" s="3323">
        <v>7</v>
      </c>
      <c r="K1045" s="3245">
        <v>3</v>
      </c>
      <c r="L1045" s="3245"/>
      <c r="M1045" s="3192" t="s">
        <v>2904</v>
      </c>
      <c r="N1045" s="3192"/>
      <c r="O1045" s="3222"/>
      <c r="P1045" s="3238"/>
      <c r="R1045" s="3235">
        <v>56</v>
      </c>
    </row>
    <row r="1046" spans="1:18">
      <c r="A1046" s="3235">
        <v>57</v>
      </c>
      <c r="B1046" s="3257" t="s">
        <v>6215</v>
      </c>
      <c r="C1046" s="3222"/>
      <c r="D1046" s="3257" t="s">
        <v>5617</v>
      </c>
      <c r="E1046" s="3222"/>
      <c r="F1046" s="3298">
        <v>115</v>
      </c>
      <c r="G1046" s="3375">
        <v>4.33</v>
      </c>
      <c r="H1046" s="3289"/>
      <c r="I1046" s="3192"/>
      <c r="J1046" s="3323">
        <v>7</v>
      </c>
      <c r="K1046" s="3245">
        <v>1</v>
      </c>
      <c r="L1046" s="3245"/>
      <c r="M1046" s="3192" t="s">
        <v>2904</v>
      </c>
      <c r="N1046" s="3192"/>
      <c r="O1046" s="3222"/>
      <c r="P1046" s="3238"/>
      <c r="R1046" s="3235">
        <v>57</v>
      </c>
    </row>
    <row r="1047" spans="1:18" ht="15.75" thickBot="1">
      <c r="A1047" s="3235">
        <v>58</v>
      </c>
      <c r="B1047" s="3257" t="s">
        <v>6215</v>
      </c>
      <c r="C1047" s="3222"/>
      <c r="D1047" s="3257" t="s">
        <v>5617</v>
      </c>
      <c r="E1047" s="3222"/>
      <c r="F1047" s="3298">
        <v>115</v>
      </c>
      <c r="G1047" s="3375">
        <v>4.16</v>
      </c>
      <c r="H1047" s="3289"/>
      <c r="I1047" s="3192"/>
      <c r="J1047" s="3323">
        <v>7</v>
      </c>
      <c r="K1047" s="3245">
        <v>1</v>
      </c>
      <c r="L1047" s="3245"/>
      <c r="M1047" s="3192" t="s">
        <v>2904</v>
      </c>
      <c r="N1047" s="3192"/>
      <c r="O1047" s="3222"/>
      <c r="P1047" s="3238"/>
      <c r="R1047" s="3235">
        <v>58</v>
      </c>
    </row>
    <row r="1048" spans="1:18" ht="15.75" thickBot="1">
      <c r="A1048" s="3374">
        <v>59</v>
      </c>
      <c r="B1048" s="3368"/>
      <c r="C1048" s="3204" t="s">
        <v>6724</v>
      </c>
      <c r="D1048" s="3368"/>
      <c r="E1048" s="3369"/>
      <c r="F1048" s="3370"/>
      <c r="G1048" s="3371"/>
      <c r="H1048" s="3372"/>
      <c r="I1048" s="3192"/>
      <c r="J1048" s="3373"/>
      <c r="K1048" s="3276">
        <f>SUM(K990:K1047)</f>
        <v>148</v>
      </c>
      <c r="L1048" s="3276">
        <f>SUM(L990:L1047)</f>
        <v>1</v>
      </c>
      <c r="M1048" s="3201"/>
      <c r="N1048" s="3201"/>
      <c r="O1048" s="3204"/>
      <c r="P1048" s="3276">
        <f>SUM(P990:P1047)</f>
        <v>0</v>
      </c>
      <c r="Q1048" s="3276">
        <f>SUM(Q990:Q1047)</f>
        <v>0</v>
      </c>
      <c r="R1048" s="3374">
        <v>59</v>
      </c>
    </row>
    <row r="1049" spans="1:18">
      <c r="R1049" s="3257"/>
    </row>
    <row r="1050" spans="1:18">
      <c r="A1050" s="3212" t="s">
        <v>6226</v>
      </c>
      <c r="B1050" s="3223"/>
      <c r="C1050" s="3223"/>
      <c r="D1050" s="3223"/>
      <c r="E1050" s="3223"/>
      <c r="F1050" s="3223"/>
      <c r="G1050" s="3223"/>
      <c r="H1050" s="3223"/>
      <c r="I1050" s="3192"/>
      <c r="J1050" s="3212" t="s">
        <v>6227</v>
      </c>
      <c r="K1050" s="3223"/>
      <c r="L1050" s="3223"/>
      <c r="M1050" s="3223"/>
      <c r="N1050" s="3223"/>
      <c r="O1050" s="3223"/>
      <c r="P1050" s="3223"/>
      <c r="Q1050" s="3223"/>
    </row>
    <row r="1051" spans="1:18">
      <c r="B1051" s="3257"/>
    </row>
    <row r="1052" spans="1:18" ht="15.75" thickBot="1">
      <c r="A1052" s="3113" t="s">
        <v>4700</v>
      </c>
      <c r="B1052" s="3304"/>
      <c r="C1052" s="3201"/>
      <c r="D1052" s="3201"/>
      <c r="E1052" s="3201"/>
      <c r="F1052" s="3584" t="str">
        <f>'Data Sheet'!$C$40</f>
        <v>April 12, 2018</v>
      </c>
      <c r="G1052" s="3584" t="str">
        <f>'Data Sheet'!$C$38</f>
        <v>December 31, 2017</v>
      </c>
      <c r="H1052" s="3208"/>
      <c r="I1052" s="3192"/>
      <c r="J1052" s="3113" t="s">
        <v>4700</v>
      </c>
      <c r="K1052" s="3201"/>
      <c r="L1052" s="3201"/>
      <c r="M1052" s="3201"/>
      <c r="N1052" s="3201"/>
      <c r="O1052" s="3201"/>
      <c r="P1052" s="3584" t="str">
        <f>'Data Sheet'!$C$40</f>
        <v>April 12, 2018</v>
      </c>
      <c r="Q1052" s="3584" t="str">
        <f>'Data Sheet'!$C$38</f>
        <v>December 31, 2017</v>
      </c>
    </row>
    <row r="1053" spans="1:18" ht="16.5" thickBot="1">
      <c r="A1053" s="3264" t="s">
        <v>3398</v>
      </c>
      <c r="B1053" s="3207"/>
      <c r="C1053" s="3207"/>
      <c r="D1053" s="3208"/>
      <c r="E1053" s="3208"/>
      <c r="F1053" s="3209"/>
      <c r="G1053" s="3209"/>
      <c r="H1053" s="3205"/>
      <c r="I1053" s="3192"/>
      <c r="J1053" s="3264" t="s">
        <v>3398</v>
      </c>
      <c r="K1053" s="3207"/>
      <c r="L1053" s="3207"/>
      <c r="M1053" s="3208"/>
      <c r="N1053" s="3208"/>
      <c r="O1053" s="3208"/>
      <c r="P1053" s="3209"/>
      <c r="Q1053" s="3209"/>
      <c r="R1053" s="3548"/>
    </row>
    <row r="1054" spans="1:18">
      <c r="A1054" s="3221"/>
      <c r="B1054" s="3192"/>
      <c r="C1054" s="3222"/>
      <c r="D1054" s="3234"/>
      <c r="E1054" s="3195"/>
      <c r="F1054" s="3223"/>
      <c r="G1054" s="3223"/>
      <c r="H1054" s="3193"/>
      <c r="I1054" s="3192"/>
      <c r="J1054" s="3221"/>
      <c r="K1054" s="3222"/>
      <c r="L1054" s="3222"/>
      <c r="M1054" s="3223" t="s">
        <v>3184</v>
      </c>
      <c r="N1054" s="3223"/>
      <c r="O1054" s="3223"/>
      <c r="P1054" s="3223"/>
      <c r="Q1054" s="3199"/>
      <c r="R1054" s="3189"/>
    </row>
    <row r="1055" spans="1:18" ht="15.75" thickBot="1">
      <c r="A1055" s="3227"/>
      <c r="B1055" s="3234"/>
      <c r="C1055" s="3195"/>
      <c r="D1055" s="3234"/>
      <c r="E1055" s="3195"/>
      <c r="F1055" s="3208" t="s">
        <v>3185</v>
      </c>
      <c r="G1055" s="3208"/>
      <c r="H1055" s="3205"/>
      <c r="I1055" s="3192"/>
      <c r="J1055" s="3227" t="s">
        <v>3186</v>
      </c>
      <c r="K1055" s="3195" t="s">
        <v>3187</v>
      </c>
      <c r="L1055" s="3195" t="s">
        <v>3187</v>
      </c>
      <c r="M1055" s="3208" t="s">
        <v>3188</v>
      </c>
      <c r="N1055" s="3208"/>
      <c r="O1055" s="3208"/>
      <c r="P1055" s="3208"/>
      <c r="Q1055" s="3205"/>
      <c r="R1055" s="3195"/>
    </row>
    <row r="1056" spans="1:18">
      <c r="A1056" s="3227"/>
      <c r="B1056" s="3234"/>
      <c r="C1056" s="3195"/>
      <c r="D1056" s="3234"/>
      <c r="E1056" s="3195"/>
      <c r="F1056" s="3195"/>
      <c r="G1056" s="3199"/>
      <c r="H1056" s="3195"/>
      <c r="I1056" s="3192"/>
      <c r="J1056" s="3227" t="s">
        <v>3189</v>
      </c>
      <c r="K1056" s="3195" t="s">
        <v>3190</v>
      </c>
      <c r="L1056" s="3195" t="s">
        <v>3191</v>
      </c>
      <c r="M1056" s="3234"/>
      <c r="N1056" s="3234"/>
      <c r="O1056" s="3195"/>
      <c r="P1056" s="3195"/>
      <c r="Q1056" s="3199"/>
      <c r="R1056" s="3195"/>
    </row>
    <row r="1057" spans="1:18">
      <c r="A1057" s="3227" t="s">
        <v>1714</v>
      </c>
      <c r="B1057" s="3223" t="s">
        <v>3192</v>
      </c>
      <c r="C1057" s="3199"/>
      <c r="D1057" s="3223" t="s">
        <v>3193</v>
      </c>
      <c r="E1057" s="3199"/>
      <c r="F1057" s="3195"/>
      <c r="G1057" s="3199"/>
      <c r="H1057" s="3195"/>
      <c r="I1057" s="3192"/>
      <c r="J1057" s="3227" t="s">
        <v>3194</v>
      </c>
      <c r="K1057" s="3195" t="s">
        <v>3195</v>
      </c>
      <c r="L1057" s="3195" t="s">
        <v>3190</v>
      </c>
      <c r="M1057" s="3223"/>
      <c r="N1057" s="3223"/>
      <c r="O1057" s="3199"/>
      <c r="P1057" s="3195" t="s">
        <v>1772</v>
      </c>
      <c r="Q1057" s="3199" t="s">
        <v>3196</v>
      </c>
      <c r="R1057" s="3195" t="s">
        <v>1714</v>
      </c>
    </row>
    <row r="1058" spans="1:18">
      <c r="A1058" s="3227" t="s">
        <v>1717</v>
      </c>
      <c r="B1058" s="3192"/>
      <c r="C1058" s="3222"/>
      <c r="D1058" s="3234"/>
      <c r="E1058" s="3195"/>
      <c r="F1058" s="3195" t="s">
        <v>1825</v>
      </c>
      <c r="G1058" s="3199" t="s">
        <v>3197</v>
      </c>
      <c r="H1058" s="3195" t="s">
        <v>3198</v>
      </c>
      <c r="I1058" s="3192"/>
      <c r="J1058" s="3227" t="s">
        <v>3199</v>
      </c>
      <c r="K1058" s="3195" t="s">
        <v>4</v>
      </c>
      <c r="L1058" s="3195" t="s">
        <v>3195</v>
      </c>
      <c r="M1058" s="3223" t="s">
        <v>3200</v>
      </c>
      <c r="N1058" s="3223"/>
      <c r="O1058" s="3199"/>
      <c r="P1058" s="3195" t="s">
        <v>3201</v>
      </c>
      <c r="Q1058" s="3199" t="s">
        <v>3202</v>
      </c>
      <c r="R1058" s="3195" t="s">
        <v>1717</v>
      </c>
    </row>
    <row r="1059" spans="1:18">
      <c r="A1059" s="3235"/>
      <c r="B1059" s="3192"/>
      <c r="C1059" s="3195"/>
      <c r="D1059" s="3192"/>
      <c r="E1059" s="3195"/>
      <c r="F1059" s="3195"/>
      <c r="G1059" s="3199"/>
      <c r="H1059" s="3222"/>
      <c r="I1059" s="3192"/>
      <c r="J1059" s="3235"/>
      <c r="K1059" s="3222"/>
      <c r="L1059" s="3195"/>
      <c r="M1059" s="3192"/>
      <c r="N1059" s="3192"/>
      <c r="O1059" s="3195"/>
      <c r="P1059" s="3195"/>
      <c r="Q1059" s="3195"/>
      <c r="R1059" s="3222"/>
    </row>
    <row r="1060" spans="1:18" ht="15.75" thickBot="1">
      <c r="A1060" s="3203"/>
      <c r="B1060" s="3208" t="s">
        <v>3005</v>
      </c>
      <c r="C1060" s="3205"/>
      <c r="D1060" s="3208" t="s">
        <v>3006</v>
      </c>
      <c r="E1060" s="3205"/>
      <c r="F1060" s="3202" t="s">
        <v>3007</v>
      </c>
      <c r="G1060" s="3205" t="s">
        <v>3008</v>
      </c>
      <c r="H1060" s="3205" t="s">
        <v>2334</v>
      </c>
      <c r="I1060" s="3192"/>
      <c r="J1060" s="3236" t="s">
        <v>2335</v>
      </c>
      <c r="K1060" s="3236" t="s">
        <v>2336</v>
      </c>
      <c r="L1060" s="3236" t="s">
        <v>2337</v>
      </c>
      <c r="M1060" s="3208" t="s">
        <v>2338</v>
      </c>
      <c r="N1060" s="3208"/>
      <c r="O1060" s="3205"/>
      <c r="P1060" s="3202" t="s">
        <v>2339</v>
      </c>
      <c r="Q1060" s="3202" t="s">
        <v>2340</v>
      </c>
      <c r="R1060" s="3202"/>
    </row>
    <row r="1061" spans="1:18">
      <c r="A1061" s="3235">
        <v>1</v>
      </c>
      <c r="B1061" s="3257" t="s">
        <v>6216</v>
      </c>
      <c r="C1061" s="3222"/>
      <c r="D1061" s="3257" t="s">
        <v>5617</v>
      </c>
      <c r="E1061" s="3222"/>
      <c r="F1061" s="3298">
        <v>115</v>
      </c>
      <c r="G1061" s="3375">
        <v>13.8</v>
      </c>
      <c r="H1061" s="3289"/>
      <c r="I1061" s="3192"/>
      <c r="J1061" s="3323">
        <v>20</v>
      </c>
      <c r="K1061" s="3245">
        <v>1</v>
      </c>
      <c r="L1061" s="3245"/>
      <c r="M1061" s="3192" t="s">
        <v>2904</v>
      </c>
      <c r="N1061" s="3192"/>
      <c r="O1061" s="3222"/>
      <c r="P1061" s="3238"/>
      <c r="R1061" s="3235">
        <v>1</v>
      </c>
    </row>
    <row r="1062" spans="1:18">
      <c r="A1062" s="3235">
        <v>2</v>
      </c>
      <c r="B1062" s="3257" t="s">
        <v>6216</v>
      </c>
      <c r="C1062" s="3222"/>
      <c r="D1062" s="3257" t="s">
        <v>5617</v>
      </c>
      <c r="E1062" s="3222"/>
      <c r="F1062" s="3298">
        <v>115</v>
      </c>
      <c r="G1062" s="3375">
        <v>13.8</v>
      </c>
      <c r="H1062" s="3289"/>
      <c r="I1062" s="3192"/>
      <c r="J1062" s="3323">
        <v>20</v>
      </c>
      <c r="K1062" s="3245">
        <v>1</v>
      </c>
      <c r="L1062" s="3245"/>
      <c r="M1062" s="3192" t="s">
        <v>2904</v>
      </c>
      <c r="N1062" s="3192"/>
      <c r="O1062" s="3222"/>
      <c r="P1062" s="3238"/>
      <c r="R1062" s="3235">
        <v>2</v>
      </c>
    </row>
    <row r="1063" spans="1:18">
      <c r="A1063" s="3235">
        <v>3</v>
      </c>
      <c r="B1063" s="3257" t="s">
        <v>6217</v>
      </c>
      <c r="C1063" s="3222"/>
      <c r="D1063" s="3257" t="s">
        <v>5617</v>
      </c>
      <c r="E1063" s="3222"/>
      <c r="F1063" s="3298">
        <v>34.5</v>
      </c>
      <c r="G1063" s="3375">
        <v>4.8</v>
      </c>
      <c r="H1063" s="3289"/>
      <c r="I1063" s="3192"/>
      <c r="J1063" s="3323">
        <v>4</v>
      </c>
      <c r="K1063" s="3245">
        <v>1</v>
      </c>
      <c r="L1063" s="3245"/>
      <c r="M1063" s="3192" t="s">
        <v>2904</v>
      </c>
      <c r="N1063" s="3192"/>
      <c r="O1063" s="3222"/>
      <c r="P1063" s="3238"/>
      <c r="R1063" s="3235">
        <v>3</v>
      </c>
    </row>
    <row r="1064" spans="1:18">
      <c r="A1064" s="3235">
        <v>4</v>
      </c>
      <c r="B1064" s="3257" t="s">
        <v>6218</v>
      </c>
      <c r="C1064" s="3222"/>
      <c r="D1064" s="3257" t="s">
        <v>5617</v>
      </c>
      <c r="E1064" s="3222"/>
      <c r="F1064" s="3298">
        <v>115</v>
      </c>
      <c r="G1064" s="3375">
        <v>4.16</v>
      </c>
      <c r="H1064" s="3289"/>
      <c r="I1064" s="3192"/>
      <c r="J1064" s="3323">
        <v>12</v>
      </c>
      <c r="K1064" s="3245">
        <v>1</v>
      </c>
      <c r="L1064" s="3245"/>
      <c r="M1064" s="3192" t="s">
        <v>2904</v>
      </c>
      <c r="N1064" s="3192"/>
      <c r="O1064" s="3222"/>
      <c r="P1064" s="3238"/>
      <c r="R1064" s="3235">
        <v>4</v>
      </c>
    </row>
    <row r="1065" spans="1:18">
      <c r="A1065" s="3235">
        <v>5</v>
      </c>
      <c r="B1065" s="3257" t="s">
        <v>6219</v>
      </c>
      <c r="C1065" s="3222"/>
      <c r="D1065" s="3257" t="s">
        <v>5617</v>
      </c>
      <c r="E1065" s="3222"/>
      <c r="F1065" s="3298">
        <v>115</v>
      </c>
      <c r="G1065" s="3375">
        <v>4.16</v>
      </c>
      <c r="H1065" s="3289"/>
      <c r="I1065" s="3192"/>
      <c r="J1065" s="3323">
        <v>4</v>
      </c>
      <c r="K1065" s="3245">
        <v>1</v>
      </c>
      <c r="L1065" s="3245"/>
      <c r="M1065" s="3192" t="s">
        <v>2904</v>
      </c>
      <c r="N1065" s="3192"/>
      <c r="O1065" s="3222"/>
      <c r="P1065" s="3238"/>
      <c r="R1065" s="3235">
        <v>5</v>
      </c>
    </row>
    <row r="1066" spans="1:18">
      <c r="A1066" s="3247">
        <v>6</v>
      </c>
      <c r="B1066" s="3257" t="s">
        <v>6219</v>
      </c>
      <c r="C1066" s="3222"/>
      <c r="D1066" s="3257" t="s">
        <v>5617</v>
      </c>
      <c r="E1066" s="3222"/>
      <c r="F1066" s="3298">
        <v>115</v>
      </c>
      <c r="G1066" s="3375">
        <v>4.16</v>
      </c>
      <c r="H1066" s="3289"/>
      <c r="I1066" s="3192"/>
      <c r="J1066" s="3323">
        <v>3</v>
      </c>
      <c r="K1066" s="3245">
        <v>1</v>
      </c>
      <c r="L1066" s="3245"/>
      <c r="M1066" s="3192" t="s">
        <v>2904</v>
      </c>
      <c r="N1066" s="3192"/>
      <c r="O1066" s="3222"/>
      <c r="P1066" s="3238"/>
      <c r="R1066" s="3247">
        <v>6</v>
      </c>
    </row>
    <row r="1067" spans="1:18">
      <c r="A1067" s="3247">
        <v>7</v>
      </c>
      <c r="B1067" s="3257" t="s">
        <v>6220</v>
      </c>
      <c r="C1067" s="3222"/>
      <c r="D1067" s="3257" t="s">
        <v>5617</v>
      </c>
      <c r="E1067" s="3222"/>
      <c r="F1067" s="3298">
        <v>115</v>
      </c>
      <c r="G1067" s="3375">
        <v>13.8</v>
      </c>
      <c r="H1067" s="3289"/>
      <c r="I1067" s="3192"/>
      <c r="J1067" s="3323">
        <v>18</v>
      </c>
      <c r="K1067" s="3245">
        <v>1</v>
      </c>
      <c r="L1067" s="3245"/>
      <c r="M1067" s="3192" t="s">
        <v>2904</v>
      </c>
      <c r="N1067" s="3192"/>
      <c r="O1067" s="3222"/>
      <c r="P1067" s="3238"/>
      <c r="R1067" s="3247">
        <v>7</v>
      </c>
    </row>
    <row r="1068" spans="1:18">
      <c r="A1068" s="3247">
        <v>8</v>
      </c>
      <c r="B1068" s="3257" t="s">
        <v>6220</v>
      </c>
      <c r="C1068" s="3222"/>
      <c r="D1068" s="3257" t="s">
        <v>5617</v>
      </c>
      <c r="E1068" s="3222"/>
      <c r="F1068" s="3298">
        <v>115</v>
      </c>
      <c r="G1068" s="3375">
        <v>13.8</v>
      </c>
      <c r="H1068" s="3289"/>
      <c r="I1068" s="3192"/>
      <c r="J1068" s="3323">
        <v>18</v>
      </c>
      <c r="K1068" s="3245">
        <v>1</v>
      </c>
      <c r="L1068" s="3245"/>
      <c r="M1068" s="3192" t="s">
        <v>2904</v>
      </c>
      <c r="N1068" s="3192"/>
      <c r="O1068" s="3222"/>
      <c r="P1068" s="3238"/>
      <c r="R1068" s="3247">
        <v>8</v>
      </c>
    </row>
    <row r="1069" spans="1:18">
      <c r="A1069" s="3247">
        <v>9</v>
      </c>
      <c r="B1069" s="3257" t="s">
        <v>6221</v>
      </c>
      <c r="C1069" s="3222"/>
      <c r="D1069" s="3257" t="s">
        <v>5617</v>
      </c>
      <c r="E1069" s="3222"/>
      <c r="F1069" s="3298">
        <v>115</v>
      </c>
      <c r="G1069" s="3375">
        <v>4.16</v>
      </c>
      <c r="H1069" s="3289"/>
      <c r="I1069" s="3192"/>
      <c r="J1069" s="3323">
        <v>4</v>
      </c>
      <c r="K1069" s="3245">
        <v>1</v>
      </c>
      <c r="L1069" s="3245"/>
      <c r="M1069" s="3192" t="s">
        <v>2904</v>
      </c>
      <c r="N1069" s="3192"/>
      <c r="O1069" s="3222"/>
      <c r="P1069" s="3238"/>
      <c r="R1069" s="3247">
        <v>9</v>
      </c>
    </row>
    <row r="1070" spans="1:18">
      <c r="A1070" s="3247">
        <v>10</v>
      </c>
      <c r="B1070" s="3257" t="s">
        <v>6222</v>
      </c>
      <c r="C1070" s="3222"/>
      <c r="D1070" s="3257" t="s">
        <v>5617</v>
      </c>
      <c r="E1070" s="3222"/>
      <c r="F1070" s="3298">
        <v>34.5</v>
      </c>
      <c r="G1070" s="3375">
        <v>4.8</v>
      </c>
      <c r="H1070" s="3289"/>
      <c r="I1070" s="3192"/>
      <c r="J1070" s="3323">
        <v>1</v>
      </c>
      <c r="K1070" s="3245">
        <v>1</v>
      </c>
      <c r="L1070" s="3245"/>
      <c r="M1070" s="3192" t="s">
        <v>2904</v>
      </c>
      <c r="N1070" s="3192"/>
      <c r="O1070" s="3222"/>
      <c r="P1070" s="3238"/>
      <c r="R1070" s="3247">
        <v>10</v>
      </c>
    </row>
    <row r="1071" spans="1:18">
      <c r="A1071" s="3247">
        <v>11</v>
      </c>
      <c r="B1071" s="3257" t="s">
        <v>6222</v>
      </c>
      <c r="C1071" s="3222"/>
      <c r="D1071" s="3257" t="s">
        <v>5617</v>
      </c>
      <c r="E1071" s="3222"/>
      <c r="F1071" s="3298">
        <v>34.5</v>
      </c>
      <c r="G1071" s="3375">
        <v>13.8</v>
      </c>
      <c r="H1071" s="3289"/>
      <c r="I1071" s="3192"/>
      <c r="J1071" s="3323">
        <v>4</v>
      </c>
      <c r="K1071" s="3245">
        <v>1</v>
      </c>
      <c r="L1071" s="3245"/>
      <c r="M1071" s="3192" t="s">
        <v>2904</v>
      </c>
      <c r="N1071" s="3192"/>
      <c r="O1071" s="3222"/>
      <c r="P1071" s="3238"/>
      <c r="R1071" s="3247">
        <v>11</v>
      </c>
    </row>
    <row r="1072" spans="1:18">
      <c r="A1072" s="3247">
        <v>12</v>
      </c>
      <c r="B1072" s="3257" t="s">
        <v>6223</v>
      </c>
      <c r="C1072" s="3222"/>
      <c r="D1072" s="3257" t="s">
        <v>5617</v>
      </c>
      <c r="E1072" s="3222"/>
      <c r="F1072" s="3298">
        <v>34.5</v>
      </c>
      <c r="G1072" s="3375">
        <v>4.16</v>
      </c>
      <c r="H1072" s="3289"/>
      <c r="I1072" s="3192"/>
      <c r="J1072" s="3323">
        <v>3</v>
      </c>
      <c r="K1072" s="3245">
        <v>1</v>
      </c>
      <c r="L1072" s="3245"/>
      <c r="M1072" s="3192" t="s">
        <v>2904</v>
      </c>
      <c r="N1072" s="3192"/>
      <c r="O1072" s="3222"/>
      <c r="P1072" s="3238"/>
      <c r="R1072" s="3247">
        <v>12</v>
      </c>
    </row>
    <row r="1073" spans="1:18">
      <c r="A1073" s="3247">
        <v>13</v>
      </c>
      <c r="B1073" s="3257" t="s">
        <v>6224</v>
      </c>
      <c r="C1073" s="3222"/>
      <c r="D1073" s="3257" t="s">
        <v>5617</v>
      </c>
      <c r="E1073" s="3222"/>
      <c r="F1073" s="3298">
        <v>115</v>
      </c>
      <c r="G1073" s="3375">
        <v>4.16</v>
      </c>
      <c r="H1073" s="3289"/>
      <c r="I1073" s="3192"/>
      <c r="J1073" s="3323">
        <v>4</v>
      </c>
      <c r="K1073" s="3245">
        <v>1</v>
      </c>
      <c r="L1073" s="3245"/>
      <c r="M1073" s="3192" t="s">
        <v>2904</v>
      </c>
      <c r="N1073" s="3192"/>
      <c r="O1073" s="3222"/>
      <c r="P1073" s="3238"/>
      <c r="R1073" s="3247">
        <v>13</v>
      </c>
    </row>
    <row r="1074" spans="1:18">
      <c r="A1074" s="3247">
        <v>14</v>
      </c>
      <c r="B1074" s="3257" t="s">
        <v>6224</v>
      </c>
      <c r="C1074" s="3222"/>
      <c r="D1074" s="3257" t="s">
        <v>5617</v>
      </c>
      <c r="E1074" s="3222"/>
      <c r="F1074" s="3298">
        <v>115</v>
      </c>
      <c r="G1074" s="3375">
        <v>4.16</v>
      </c>
      <c r="H1074" s="3289"/>
      <c r="I1074" s="3192"/>
      <c r="J1074" s="3323">
        <v>4</v>
      </c>
      <c r="K1074" s="3245">
        <v>1</v>
      </c>
      <c r="L1074" s="3245"/>
      <c r="M1074" s="3192" t="s">
        <v>2904</v>
      </c>
      <c r="N1074" s="3192"/>
      <c r="O1074" s="3222"/>
      <c r="P1074" s="3238"/>
      <c r="R1074" s="3247">
        <v>14</v>
      </c>
    </row>
    <row r="1075" spans="1:18">
      <c r="A1075" s="3247">
        <v>15</v>
      </c>
      <c r="B1075" s="3257" t="s">
        <v>6225</v>
      </c>
      <c r="C1075" s="3222"/>
      <c r="D1075" s="3257" t="s">
        <v>5617</v>
      </c>
      <c r="E1075" s="3222"/>
      <c r="F1075" s="3298">
        <v>115</v>
      </c>
      <c r="G1075" s="3375">
        <v>4.16</v>
      </c>
      <c r="H1075" s="3289"/>
      <c r="I1075" s="3192"/>
      <c r="J1075" s="3323">
        <v>7</v>
      </c>
      <c r="K1075" s="3245">
        <v>1</v>
      </c>
      <c r="L1075" s="3245"/>
      <c r="M1075" s="3192" t="s">
        <v>2904</v>
      </c>
      <c r="N1075" s="3192"/>
      <c r="O1075" s="3222"/>
      <c r="P1075" s="3238"/>
      <c r="R1075" s="3247">
        <v>15</v>
      </c>
    </row>
    <row r="1076" spans="1:18">
      <c r="A1076" s="3247">
        <v>16</v>
      </c>
      <c r="B1076" s="3257" t="s">
        <v>6228</v>
      </c>
      <c r="C1076" s="3222"/>
      <c r="D1076" s="3257" t="s">
        <v>5617</v>
      </c>
      <c r="E1076" s="3222"/>
      <c r="F1076" s="3298">
        <v>23</v>
      </c>
      <c r="G1076" s="3375">
        <v>4.16</v>
      </c>
      <c r="H1076" s="3289"/>
      <c r="I1076" s="3192"/>
      <c r="J1076" s="3323">
        <v>5</v>
      </c>
      <c r="K1076" s="3245">
        <v>1</v>
      </c>
      <c r="L1076" s="3245"/>
      <c r="M1076" s="3192" t="s">
        <v>2904</v>
      </c>
      <c r="N1076" s="3192"/>
      <c r="O1076" s="3222"/>
      <c r="P1076" s="3238"/>
      <c r="R1076" s="3247">
        <v>16</v>
      </c>
    </row>
    <row r="1077" spans="1:18">
      <c r="A1077" s="3235">
        <v>17</v>
      </c>
      <c r="B1077" s="3257" t="s">
        <v>6229</v>
      </c>
      <c r="C1077" s="3222"/>
      <c r="D1077" s="3257" t="s">
        <v>5617</v>
      </c>
      <c r="E1077" s="3222"/>
      <c r="F1077" s="3298">
        <v>23</v>
      </c>
      <c r="G1077" s="3375">
        <v>4.16</v>
      </c>
      <c r="H1077" s="3289"/>
      <c r="I1077" s="3192"/>
      <c r="J1077" s="3323">
        <v>12</v>
      </c>
      <c r="K1077" s="3245">
        <v>3</v>
      </c>
      <c r="L1077" s="3245"/>
      <c r="M1077" s="3192" t="s">
        <v>2904</v>
      </c>
      <c r="N1077" s="3192"/>
      <c r="O1077" s="3222"/>
      <c r="P1077" s="3238"/>
      <c r="R1077" s="3235">
        <v>17</v>
      </c>
    </row>
    <row r="1078" spans="1:18">
      <c r="A1078" s="3235">
        <v>18</v>
      </c>
      <c r="B1078" s="3257" t="s">
        <v>6230</v>
      </c>
      <c r="C1078" s="3222"/>
      <c r="D1078" s="3257" t="s">
        <v>6050</v>
      </c>
      <c r="E1078" s="3222"/>
      <c r="F1078" s="3298">
        <v>23</v>
      </c>
      <c r="G1078" s="3375">
        <v>4.16</v>
      </c>
      <c r="H1078" s="3289"/>
      <c r="I1078" s="3192"/>
      <c r="J1078" s="3323">
        <v>11</v>
      </c>
      <c r="K1078" s="3245">
        <v>3</v>
      </c>
      <c r="L1078" s="3245"/>
      <c r="M1078" s="3192" t="s">
        <v>2904</v>
      </c>
      <c r="N1078" s="3192"/>
      <c r="O1078" s="3222"/>
      <c r="P1078" s="3238"/>
      <c r="R1078" s="3235">
        <v>18</v>
      </c>
    </row>
    <row r="1079" spans="1:18">
      <c r="A1079" s="3235">
        <v>19</v>
      </c>
      <c r="B1079" s="3257" t="s">
        <v>6231</v>
      </c>
      <c r="C1079" s="3222"/>
      <c r="D1079" s="3257" t="s">
        <v>5617</v>
      </c>
      <c r="E1079" s="3222"/>
      <c r="F1079" s="3298">
        <v>23</v>
      </c>
      <c r="G1079" s="3375">
        <v>4.16</v>
      </c>
      <c r="H1079" s="3289"/>
      <c r="I1079" s="3192"/>
      <c r="J1079" s="3323">
        <v>2</v>
      </c>
      <c r="K1079" s="3245">
        <v>1</v>
      </c>
      <c r="L1079" s="3245"/>
      <c r="M1079" s="3192" t="s">
        <v>2904</v>
      </c>
      <c r="N1079" s="3192"/>
      <c r="O1079" s="3222"/>
      <c r="P1079" s="3238"/>
      <c r="R1079" s="3235">
        <v>19</v>
      </c>
    </row>
    <row r="1080" spans="1:18">
      <c r="A1080" s="3235">
        <v>20</v>
      </c>
      <c r="B1080" s="3257" t="s">
        <v>6231</v>
      </c>
      <c r="C1080" s="3222"/>
      <c r="D1080" s="3257" t="s">
        <v>5617</v>
      </c>
      <c r="E1080" s="3222"/>
      <c r="F1080" s="3298">
        <v>23</v>
      </c>
      <c r="G1080" s="3375">
        <v>4.16</v>
      </c>
      <c r="H1080" s="3289"/>
      <c r="I1080" s="3192"/>
      <c r="J1080" s="3323">
        <v>2</v>
      </c>
      <c r="K1080" s="3245">
        <v>1</v>
      </c>
      <c r="L1080" s="3245"/>
      <c r="M1080" s="3192" t="s">
        <v>2904</v>
      </c>
      <c r="N1080" s="3192"/>
      <c r="O1080" s="3222"/>
      <c r="P1080" s="3238"/>
      <c r="R1080" s="3235">
        <v>20</v>
      </c>
    </row>
    <row r="1081" spans="1:18">
      <c r="A1081" s="3235">
        <v>21</v>
      </c>
      <c r="B1081" s="3257" t="s">
        <v>6232</v>
      </c>
      <c r="C1081" s="3222"/>
      <c r="D1081" s="3257" t="s">
        <v>5617</v>
      </c>
      <c r="E1081" s="3222"/>
      <c r="F1081" s="3298">
        <v>34.5</v>
      </c>
      <c r="G1081" s="3375">
        <v>4.8</v>
      </c>
      <c r="H1081" s="3289"/>
      <c r="I1081" s="3192"/>
      <c r="J1081" s="3323">
        <v>5</v>
      </c>
      <c r="K1081" s="3245">
        <v>1</v>
      </c>
      <c r="L1081" s="3245"/>
      <c r="M1081" s="3192" t="s">
        <v>2904</v>
      </c>
      <c r="N1081" s="3192"/>
      <c r="O1081" s="3222"/>
      <c r="P1081" s="3238"/>
      <c r="R1081" s="3235">
        <v>21</v>
      </c>
    </row>
    <row r="1082" spans="1:18">
      <c r="A1082" s="3235">
        <v>22</v>
      </c>
      <c r="B1082" s="3257" t="s">
        <v>6233</v>
      </c>
      <c r="C1082" s="3222"/>
      <c r="D1082" s="3257" t="s">
        <v>5617</v>
      </c>
      <c r="E1082" s="3222"/>
      <c r="F1082" s="3298">
        <v>34.5</v>
      </c>
      <c r="G1082" s="3375">
        <v>4.8</v>
      </c>
      <c r="H1082" s="3289"/>
      <c r="I1082" s="3192"/>
      <c r="J1082" s="3323">
        <v>3</v>
      </c>
      <c r="K1082" s="3245">
        <v>1</v>
      </c>
      <c r="L1082" s="3245"/>
      <c r="M1082" s="3192" t="s">
        <v>2904</v>
      </c>
      <c r="N1082" s="3192"/>
      <c r="O1082" s="3222"/>
      <c r="P1082" s="3238"/>
      <c r="R1082" s="3235">
        <v>22</v>
      </c>
    </row>
    <row r="1083" spans="1:18">
      <c r="A1083" s="3235">
        <v>23</v>
      </c>
      <c r="B1083" s="3257" t="s">
        <v>6234</v>
      </c>
      <c r="C1083" s="3222"/>
      <c r="D1083" s="3257" t="s">
        <v>5617</v>
      </c>
      <c r="E1083" s="3222"/>
      <c r="F1083" s="3298">
        <v>23</v>
      </c>
      <c r="G1083" s="3375">
        <v>4.16</v>
      </c>
      <c r="H1083" s="3289"/>
      <c r="I1083" s="3192"/>
      <c r="J1083" s="3323">
        <v>3</v>
      </c>
      <c r="K1083" s="3245">
        <v>1</v>
      </c>
      <c r="L1083" s="3245"/>
      <c r="M1083" s="3192" t="s">
        <v>2904</v>
      </c>
      <c r="N1083" s="3192"/>
      <c r="O1083" s="3222"/>
      <c r="P1083" s="3238"/>
      <c r="R1083" s="3235">
        <v>23</v>
      </c>
    </row>
    <row r="1084" spans="1:18">
      <c r="A1084" s="3235">
        <v>24</v>
      </c>
      <c r="B1084" s="3257" t="s">
        <v>6235</v>
      </c>
      <c r="C1084" s="3222"/>
      <c r="D1084" s="3257" t="s">
        <v>5617</v>
      </c>
      <c r="E1084" s="3222"/>
      <c r="F1084" s="3298">
        <v>23</v>
      </c>
      <c r="G1084" s="3375">
        <v>4.16</v>
      </c>
      <c r="H1084" s="3289"/>
      <c r="I1084" s="3192"/>
      <c r="J1084" s="3323">
        <v>1</v>
      </c>
      <c r="K1084" s="3245">
        <v>1</v>
      </c>
      <c r="L1084" s="3245"/>
      <c r="M1084" s="3192" t="s">
        <v>2904</v>
      </c>
      <c r="N1084" s="3192"/>
      <c r="O1084" s="3222"/>
      <c r="P1084" s="3238"/>
      <c r="R1084" s="3235">
        <v>24</v>
      </c>
    </row>
    <row r="1085" spans="1:18">
      <c r="A1085" s="3235">
        <v>25</v>
      </c>
      <c r="B1085" s="3257" t="s">
        <v>6236</v>
      </c>
      <c r="C1085" s="3222"/>
      <c r="D1085" s="3257" t="s">
        <v>5617</v>
      </c>
      <c r="E1085" s="3222"/>
      <c r="F1085" s="3298">
        <v>23</v>
      </c>
      <c r="G1085" s="3375">
        <v>13.8</v>
      </c>
      <c r="H1085" s="3289"/>
      <c r="I1085" s="3192"/>
      <c r="J1085" s="3323">
        <v>15</v>
      </c>
      <c r="K1085" s="3245">
        <v>4</v>
      </c>
      <c r="L1085" s="3245"/>
      <c r="M1085" s="3192" t="s">
        <v>2904</v>
      </c>
      <c r="N1085" s="3192"/>
      <c r="O1085" s="3222"/>
      <c r="P1085" s="3238"/>
      <c r="R1085" s="3235">
        <v>25</v>
      </c>
    </row>
    <row r="1086" spans="1:18">
      <c r="A1086" s="3235">
        <v>26</v>
      </c>
      <c r="B1086" s="3257" t="s">
        <v>6237</v>
      </c>
      <c r="C1086" s="3222"/>
      <c r="D1086" s="3257" t="s">
        <v>5617</v>
      </c>
      <c r="E1086" s="3222"/>
      <c r="F1086" s="3298">
        <v>115</v>
      </c>
      <c r="G1086" s="3375">
        <v>13.8</v>
      </c>
      <c r="H1086" s="3289"/>
      <c r="I1086" s="3192"/>
      <c r="J1086" s="3323">
        <v>15</v>
      </c>
      <c r="K1086" s="3245">
        <v>1</v>
      </c>
      <c r="L1086" s="3245"/>
      <c r="M1086" s="3192" t="s">
        <v>2904</v>
      </c>
      <c r="N1086" s="3192"/>
      <c r="O1086" s="3222"/>
      <c r="P1086" s="3238"/>
      <c r="R1086" s="3235">
        <v>26</v>
      </c>
    </row>
    <row r="1087" spans="1:18">
      <c r="A1087" s="3235">
        <v>27</v>
      </c>
      <c r="B1087" s="3257" t="s">
        <v>6237</v>
      </c>
      <c r="C1087" s="3222"/>
      <c r="D1087" s="3257" t="s">
        <v>5617</v>
      </c>
      <c r="E1087" s="3222"/>
      <c r="F1087" s="3298">
        <v>115</v>
      </c>
      <c r="G1087" s="3375">
        <v>13.8</v>
      </c>
      <c r="H1087" s="3289"/>
      <c r="I1087" s="3192"/>
      <c r="J1087" s="3323">
        <v>15</v>
      </c>
      <c r="K1087" s="3245">
        <v>1</v>
      </c>
      <c r="L1087" s="3245"/>
      <c r="M1087" s="3192" t="s">
        <v>2904</v>
      </c>
      <c r="N1087" s="3192"/>
      <c r="O1087" s="3222"/>
      <c r="P1087" s="3238"/>
      <c r="R1087" s="3235">
        <v>27</v>
      </c>
    </row>
    <row r="1088" spans="1:18">
      <c r="A1088" s="3235">
        <v>28</v>
      </c>
      <c r="B1088" s="3257" t="s">
        <v>6238</v>
      </c>
      <c r="C1088" s="3222"/>
      <c r="D1088" s="3257" t="s">
        <v>5617</v>
      </c>
      <c r="E1088" s="3222"/>
      <c r="F1088" s="3298">
        <v>34.4</v>
      </c>
      <c r="G1088" s="3375">
        <v>13.8</v>
      </c>
      <c r="H1088" s="3289"/>
      <c r="I1088" s="3192"/>
      <c r="J1088" s="3323">
        <v>4</v>
      </c>
      <c r="K1088" s="3245">
        <v>1</v>
      </c>
      <c r="L1088" s="3245"/>
      <c r="M1088" s="3192" t="s">
        <v>2904</v>
      </c>
      <c r="N1088" s="3192"/>
      <c r="O1088" s="3222"/>
      <c r="P1088" s="3238"/>
      <c r="R1088" s="3235">
        <v>28</v>
      </c>
    </row>
    <row r="1089" spans="1:18">
      <c r="A1089" s="3235">
        <v>29</v>
      </c>
      <c r="B1089" s="3257" t="s">
        <v>6239</v>
      </c>
      <c r="C1089" s="3222"/>
      <c r="D1089" s="3257" t="s">
        <v>5617</v>
      </c>
      <c r="E1089" s="3222"/>
      <c r="F1089" s="3298">
        <v>23</v>
      </c>
      <c r="G1089" s="3375">
        <v>4.4000000000000004</v>
      </c>
      <c r="H1089" s="3289">
        <v>11</v>
      </c>
      <c r="I1089" s="3192"/>
      <c r="J1089" s="3323">
        <v>3</v>
      </c>
      <c r="K1089" s="3245"/>
      <c r="L1089" s="3245"/>
      <c r="M1089" s="3192" t="s">
        <v>2904</v>
      </c>
      <c r="N1089" s="3192"/>
      <c r="O1089" s="3222"/>
      <c r="P1089" s="3238"/>
      <c r="R1089" s="3235">
        <v>29</v>
      </c>
    </row>
    <row r="1090" spans="1:18">
      <c r="A1090" s="3235">
        <v>30</v>
      </c>
      <c r="B1090" s="3257" t="s">
        <v>6240</v>
      </c>
      <c r="C1090" s="3222"/>
      <c r="D1090" s="3257" t="s">
        <v>5617</v>
      </c>
      <c r="E1090" s="3222"/>
      <c r="F1090" s="3298">
        <v>115</v>
      </c>
      <c r="G1090" s="3375">
        <v>13.8</v>
      </c>
      <c r="H1090" s="3289"/>
      <c r="I1090" s="3192"/>
      <c r="J1090" s="3323">
        <v>15</v>
      </c>
      <c r="K1090" s="3245">
        <v>1</v>
      </c>
      <c r="L1090" s="3245"/>
      <c r="M1090" s="3192" t="s">
        <v>2904</v>
      </c>
      <c r="N1090" s="3192"/>
      <c r="O1090" s="3222"/>
      <c r="P1090" s="3238"/>
      <c r="R1090" s="3235">
        <v>30</v>
      </c>
    </row>
    <row r="1091" spans="1:18">
      <c r="A1091" s="3235">
        <v>31</v>
      </c>
      <c r="B1091" s="3257" t="s">
        <v>6241</v>
      </c>
      <c r="C1091" s="3222"/>
      <c r="D1091" s="3257" t="s">
        <v>5617</v>
      </c>
      <c r="E1091" s="3222"/>
      <c r="F1091" s="3298">
        <v>115</v>
      </c>
      <c r="G1091" s="3375">
        <v>13.8</v>
      </c>
      <c r="H1091" s="3289"/>
      <c r="I1091" s="3192"/>
      <c r="J1091" s="3323">
        <v>20</v>
      </c>
      <c r="K1091" s="3245">
        <v>1</v>
      </c>
      <c r="L1091" s="3245"/>
      <c r="M1091" s="3192" t="s">
        <v>2904</v>
      </c>
      <c r="N1091" s="3192"/>
      <c r="O1091" s="3222"/>
      <c r="P1091" s="3238"/>
      <c r="R1091" s="3235">
        <v>31</v>
      </c>
    </row>
    <row r="1092" spans="1:18">
      <c r="A1092" s="3235">
        <v>32</v>
      </c>
      <c r="B1092" s="3257" t="s">
        <v>6242</v>
      </c>
      <c r="C1092" s="3222"/>
      <c r="D1092" s="3257" t="s">
        <v>5617</v>
      </c>
      <c r="E1092" s="3222"/>
      <c r="F1092" s="3298">
        <v>115</v>
      </c>
      <c r="G1092" s="3375">
        <v>13.8</v>
      </c>
      <c r="H1092" s="3289"/>
      <c r="I1092" s="3192"/>
      <c r="J1092" s="3323">
        <v>20</v>
      </c>
      <c r="K1092" s="3245">
        <v>1</v>
      </c>
      <c r="L1092" s="3245"/>
      <c r="M1092" s="3192" t="s">
        <v>2904</v>
      </c>
      <c r="N1092" s="3192"/>
      <c r="O1092" s="3222"/>
      <c r="P1092" s="3238"/>
      <c r="R1092" s="3235">
        <v>32</v>
      </c>
    </row>
    <row r="1093" spans="1:18">
      <c r="A1093" s="3235">
        <v>33</v>
      </c>
      <c r="B1093" s="3257" t="s">
        <v>6242</v>
      </c>
      <c r="C1093" s="3222"/>
      <c r="D1093" s="3257" t="s">
        <v>5617</v>
      </c>
      <c r="E1093" s="3222"/>
      <c r="F1093" s="3298">
        <v>115</v>
      </c>
      <c r="G1093" s="3375">
        <v>13.8</v>
      </c>
      <c r="H1093" s="3289"/>
      <c r="I1093" s="3192"/>
      <c r="J1093" s="3323">
        <v>20</v>
      </c>
      <c r="K1093" s="3245">
        <v>1</v>
      </c>
      <c r="L1093" s="3245"/>
      <c r="M1093" s="3192" t="s">
        <v>2904</v>
      </c>
      <c r="N1093" s="3192"/>
      <c r="O1093" s="3222"/>
      <c r="P1093" s="3238"/>
      <c r="R1093" s="3235">
        <v>33</v>
      </c>
    </row>
    <row r="1094" spans="1:18">
      <c r="A1094" s="3235">
        <v>34</v>
      </c>
      <c r="B1094" s="3257" t="s">
        <v>6243</v>
      </c>
      <c r="C1094" s="3222"/>
      <c r="D1094" s="3257" t="s">
        <v>5617</v>
      </c>
      <c r="E1094" s="3222"/>
      <c r="F1094" s="3298">
        <v>115</v>
      </c>
      <c r="G1094" s="3375">
        <v>13.8</v>
      </c>
      <c r="H1094" s="3289"/>
      <c r="I1094" s="3192"/>
      <c r="J1094" s="3323">
        <v>15</v>
      </c>
      <c r="K1094" s="3245">
        <v>1</v>
      </c>
      <c r="L1094" s="3245"/>
      <c r="M1094" s="3192" t="s">
        <v>2904</v>
      </c>
      <c r="N1094" s="3192"/>
      <c r="O1094" s="3222"/>
      <c r="P1094" s="3238"/>
      <c r="R1094" s="3235">
        <v>34</v>
      </c>
    </row>
    <row r="1095" spans="1:18">
      <c r="A1095" s="3235">
        <v>35</v>
      </c>
      <c r="B1095" s="3257" t="s">
        <v>6243</v>
      </c>
      <c r="C1095" s="3222"/>
      <c r="D1095" s="3257" t="s">
        <v>5617</v>
      </c>
      <c r="E1095" s="3222"/>
      <c r="F1095" s="3298">
        <v>115</v>
      </c>
      <c r="G1095" s="3375">
        <v>13.8</v>
      </c>
      <c r="H1095" s="3289"/>
      <c r="I1095" s="3192"/>
      <c r="J1095" s="3323">
        <v>15</v>
      </c>
      <c r="K1095" s="3245">
        <v>1</v>
      </c>
      <c r="L1095" s="3245"/>
      <c r="M1095" s="3192" t="s">
        <v>2904</v>
      </c>
      <c r="N1095" s="3192"/>
      <c r="O1095" s="3222"/>
      <c r="P1095" s="3238"/>
      <c r="R1095" s="3235">
        <v>35</v>
      </c>
    </row>
    <row r="1096" spans="1:18">
      <c r="A1096" s="3235">
        <v>36</v>
      </c>
      <c r="B1096" s="3257" t="s">
        <v>6244</v>
      </c>
      <c r="C1096" s="3222"/>
      <c r="D1096" s="3257" t="s">
        <v>5615</v>
      </c>
      <c r="E1096" s="3222"/>
      <c r="F1096" s="3298">
        <v>115</v>
      </c>
      <c r="G1096" s="3375">
        <v>13.8</v>
      </c>
      <c r="H1096" s="3289"/>
      <c r="I1096" s="3192"/>
      <c r="J1096" s="3323">
        <v>8</v>
      </c>
      <c r="K1096" s="3245">
        <v>1</v>
      </c>
      <c r="L1096" s="3245"/>
      <c r="M1096" s="3192" t="s">
        <v>2904</v>
      </c>
      <c r="N1096" s="3192"/>
      <c r="O1096" s="3222"/>
      <c r="P1096" s="3238"/>
      <c r="R1096" s="3235">
        <v>36</v>
      </c>
    </row>
    <row r="1097" spans="1:18">
      <c r="A1097" s="3235">
        <v>37</v>
      </c>
      <c r="B1097" s="3257" t="s">
        <v>6245</v>
      </c>
      <c r="C1097" s="3222"/>
      <c r="D1097" s="3257" t="s">
        <v>5615</v>
      </c>
      <c r="E1097" s="3222"/>
      <c r="F1097" s="3298">
        <v>115</v>
      </c>
      <c r="G1097" s="3375">
        <v>4.16</v>
      </c>
      <c r="H1097" s="3289"/>
      <c r="I1097" s="3192"/>
      <c r="J1097" s="3323">
        <v>7</v>
      </c>
      <c r="K1097" s="3245">
        <v>1</v>
      </c>
      <c r="L1097" s="3245"/>
      <c r="M1097" s="3192" t="s">
        <v>2904</v>
      </c>
      <c r="N1097" s="3192"/>
      <c r="O1097" s="3222"/>
      <c r="P1097" s="3238"/>
      <c r="R1097" s="3235">
        <v>37</v>
      </c>
    </row>
    <row r="1098" spans="1:18">
      <c r="A1098" s="3235">
        <v>38</v>
      </c>
      <c r="B1098" s="3257" t="s">
        <v>6246</v>
      </c>
      <c r="C1098" s="3222"/>
      <c r="D1098" s="3257" t="s">
        <v>5615</v>
      </c>
      <c r="E1098" s="3222"/>
      <c r="F1098" s="3298">
        <v>115</v>
      </c>
      <c r="G1098" s="3375">
        <v>13.8</v>
      </c>
      <c r="H1098" s="3289"/>
      <c r="I1098" s="3192"/>
      <c r="J1098" s="3323">
        <v>20</v>
      </c>
      <c r="K1098" s="3245">
        <v>1</v>
      </c>
      <c r="L1098" s="3245"/>
      <c r="M1098" s="3192" t="s">
        <v>2904</v>
      </c>
      <c r="N1098" s="3192"/>
      <c r="O1098" s="3222"/>
      <c r="P1098" s="3238"/>
      <c r="R1098" s="3235">
        <v>38</v>
      </c>
    </row>
    <row r="1099" spans="1:18">
      <c r="A1099" s="3235">
        <v>39</v>
      </c>
      <c r="B1099" s="3257" t="s">
        <v>6246</v>
      </c>
      <c r="C1099" s="3222"/>
      <c r="D1099" s="3257" t="s">
        <v>5615</v>
      </c>
      <c r="E1099" s="3222"/>
      <c r="F1099" s="3298">
        <v>115</v>
      </c>
      <c r="G1099" s="3375">
        <v>13.8</v>
      </c>
      <c r="H1099" s="3289"/>
      <c r="I1099" s="3192"/>
      <c r="J1099" s="3323">
        <v>20</v>
      </c>
      <c r="K1099" s="3245">
        <v>1</v>
      </c>
      <c r="L1099" s="3245"/>
      <c r="M1099" s="3192" t="s">
        <v>2904</v>
      </c>
      <c r="N1099" s="3192"/>
      <c r="O1099" s="3222"/>
      <c r="P1099" s="3238"/>
      <c r="R1099" s="3235">
        <v>39</v>
      </c>
    </row>
    <row r="1100" spans="1:18">
      <c r="A1100" s="3235">
        <v>40</v>
      </c>
      <c r="B1100" s="3257" t="s">
        <v>6247</v>
      </c>
      <c r="C1100" s="3222"/>
      <c r="D1100" s="3257" t="s">
        <v>5615</v>
      </c>
      <c r="E1100" s="3222"/>
      <c r="F1100" s="3298">
        <v>115</v>
      </c>
      <c r="G1100" s="3375">
        <v>13.8</v>
      </c>
      <c r="H1100" s="3289"/>
      <c r="I1100" s="3192"/>
      <c r="J1100" s="3323">
        <v>15</v>
      </c>
      <c r="K1100" s="3245">
        <v>1</v>
      </c>
      <c r="L1100" s="3245"/>
      <c r="M1100" s="3192" t="s">
        <v>2904</v>
      </c>
      <c r="N1100" s="3192"/>
      <c r="O1100" s="3222"/>
      <c r="P1100" s="3238"/>
      <c r="R1100" s="3235">
        <v>40</v>
      </c>
    </row>
    <row r="1101" spans="1:18">
      <c r="A1101" s="3235">
        <v>41</v>
      </c>
      <c r="B1101" s="3257" t="s">
        <v>6248</v>
      </c>
      <c r="C1101" s="3222"/>
      <c r="D1101" s="3257" t="s">
        <v>5615</v>
      </c>
      <c r="E1101" s="3222"/>
      <c r="F1101" s="3298">
        <v>115</v>
      </c>
      <c r="G1101" s="3375">
        <v>13.8</v>
      </c>
      <c r="H1101" s="3289"/>
      <c r="I1101" s="3192"/>
      <c r="J1101" s="3323">
        <v>13</v>
      </c>
      <c r="K1101" s="3245">
        <v>1</v>
      </c>
      <c r="L1101" s="3245"/>
      <c r="M1101" s="3192" t="s">
        <v>2904</v>
      </c>
      <c r="N1101" s="3192"/>
      <c r="O1101" s="3222"/>
      <c r="P1101" s="3238"/>
      <c r="R1101" s="3235">
        <v>41</v>
      </c>
    </row>
    <row r="1102" spans="1:18">
      <c r="A1102" s="3235">
        <v>42</v>
      </c>
      <c r="B1102" s="3257" t="s">
        <v>6249</v>
      </c>
      <c r="C1102" s="3222"/>
      <c r="D1102" s="3257" t="s">
        <v>5615</v>
      </c>
      <c r="E1102" s="3222"/>
      <c r="F1102" s="3298">
        <v>115</v>
      </c>
      <c r="G1102" s="3375">
        <v>13.8</v>
      </c>
      <c r="H1102" s="3289"/>
      <c r="I1102" s="3192"/>
      <c r="J1102" s="3323">
        <v>5</v>
      </c>
      <c r="K1102" s="3245">
        <v>1</v>
      </c>
      <c r="L1102" s="3245"/>
      <c r="M1102" s="3192" t="s">
        <v>2904</v>
      </c>
      <c r="N1102" s="3192"/>
      <c r="O1102" s="3222"/>
      <c r="P1102" s="3238"/>
      <c r="R1102" s="3235">
        <v>42</v>
      </c>
    </row>
    <row r="1103" spans="1:18">
      <c r="A1103" s="3235">
        <v>43</v>
      </c>
      <c r="B1103" s="3257" t="s">
        <v>6250</v>
      </c>
      <c r="C1103" s="3222"/>
      <c r="D1103" s="3257" t="s">
        <v>5617</v>
      </c>
      <c r="E1103" s="3222"/>
      <c r="F1103" s="3298">
        <v>115</v>
      </c>
      <c r="G1103" s="3375">
        <v>13.8</v>
      </c>
      <c r="H1103" s="3289"/>
      <c r="I1103" s="3192"/>
      <c r="J1103" s="3323">
        <v>20</v>
      </c>
      <c r="K1103" s="3245">
        <v>1</v>
      </c>
      <c r="L1103" s="3245"/>
      <c r="M1103" s="3192" t="s">
        <v>2904</v>
      </c>
      <c r="N1103" s="3192"/>
      <c r="O1103" s="3222"/>
      <c r="P1103" s="3238"/>
      <c r="R1103" s="3235">
        <v>43</v>
      </c>
    </row>
    <row r="1104" spans="1:18">
      <c r="A1104" s="3235">
        <v>44</v>
      </c>
      <c r="B1104" s="3257" t="s">
        <v>6250</v>
      </c>
      <c r="C1104" s="3222"/>
      <c r="D1104" s="3257" t="s">
        <v>5617</v>
      </c>
      <c r="E1104" s="3222"/>
      <c r="F1104" s="3298">
        <v>115</v>
      </c>
      <c r="G1104" s="3375">
        <v>13.8</v>
      </c>
      <c r="H1104" s="3289"/>
      <c r="I1104" s="3192"/>
      <c r="J1104" s="3323">
        <v>20</v>
      </c>
      <c r="K1104" s="3245">
        <v>1</v>
      </c>
      <c r="L1104" s="3245"/>
      <c r="M1104" s="3192" t="s">
        <v>2904</v>
      </c>
      <c r="N1104" s="3192"/>
      <c r="O1104" s="3222"/>
      <c r="P1104" s="3238"/>
      <c r="R1104" s="3235">
        <v>44</v>
      </c>
    </row>
    <row r="1105" spans="1:18">
      <c r="A1105" s="3235">
        <v>45</v>
      </c>
      <c r="B1105" s="3257" t="s">
        <v>6251</v>
      </c>
      <c r="C1105" s="3222"/>
      <c r="D1105" s="3257" t="s">
        <v>5617</v>
      </c>
      <c r="E1105" s="3222"/>
      <c r="F1105" s="3298">
        <v>34.5</v>
      </c>
      <c r="G1105" s="3375">
        <v>4.8</v>
      </c>
      <c r="H1105" s="3289"/>
      <c r="I1105" s="3192"/>
      <c r="J1105" s="3323">
        <v>1</v>
      </c>
      <c r="K1105" s="3245">
        <v>1</v>
      </c>
      <c r="L1105" s="3245"/>
      <c r="M1105" s="3192" t="s">
        <v>2904</v>
      </c>
      <c r="N1105" s="3192"/>
      <c r="O1105" s="3222"/>
      <c r="P1105" s="3238"/>
      <c r="R1105" s="3235">
        <v>45</v>
      </c>
    </row>
    <row r="1106" spans="1:18">
      <c r="A1106" s="3235">
        <v>46</v>
      </c>
      <c r="B1106" s="3257" t="s">
        <v>6252</v>
      </c>
      <c r="C1106" s="3222"/>
      <c r="D1106" s="3257" t="s">
        <v>5617</v>
      </c>
      <c r="E1106" s="3222"/>
      <c r="F1106" s="3298">
        <v>34.5</v>
      </c>
      <c r="G1106" s="3375">
        <v>4.8</v>
      </c>
      <c r="H1106" s="3289"/>
      <c r="I1106" s="3192"/>
      <c r="J1106" s="3323">
        <v>1</v>
      </c>
      <c r="K1106" s="3245">
        <v>1</v>
      </c>
      <c r="L1106" s="3245"/>
      <c r="M1106" s="3192" t="s">
        <v>2904</v>
      </c>
      <c r="N1106" s="3192"/>
      <c r="O1106" s="3222"/>
      <c r="P1106" s="3238"/>
      <c r="R1106" s="3235">
        <v>46</v>
      </c>
    </row>
    <row r="1107" spans="1:18">
      <c r="A1107" s="3235">
        <v>47</v>
      </c>
      <c r="B1107" s="3257" t="s">
        <v>6252</v>
      </c>
      <c r="C1107" s="3222"/>
      <c r="D1107" s="3257" t="s">
        <v>5617</v>
      </c>
      <c r="E1107" s="3222"/>
      <c r="F1107" s="3298">
        <v>34.5</v>
      </c>
      <c r="G1107" s="3375">
        <v>4.8</v>
      </c>
      <c r="H1107" s="3289"/>
      <c r="I1107" s="3192"/>
      <c r="J1107" s="3323">
        <v>2</v>
      </c>
      <c r="K1107" s="3245">
        <v>1</v>
      </c>
      <c r="L1107" s="3245"/>
      <c r="M1107" s="3192" t="s">
        <v>2904</v>
      </c>
      <c r="N1107" s="3192"/>
      <c r="O1107" s="3222"/>
      <c r="P1107" s="3238"/>
      <c r="R1107" s="3235">
        <v>47</v>
      </c>
    </row>
    <row r="1108" spans="1:18">
      <c r="A1108" s="3235">
        <v>48</v>
      </c>
      <c r="B1108" s="3257" t="s">
        <v>6252</v>
      </c>
      <c r="C1108" s="3222"/>
      <c r="D1108" s="3257" t="s">
        <v>5617</v>
      </c>
      <c r="E1108" s="3222"/>
      <c r="F1108" s="3298">
        <v>34.5</v>
      </c>
      <c r="G1108" s="3375">
        <v>4.8</v>
      </c>
      <c r="H1108" s="3289"/>
      <c r="I1108" s="3192"/>
      <c r="J1108" s="3323">
        <v>2</v>
      </c>
      <c r="K1108" s="3245">
        <v>1</v>
      </c>
      <c r="L1108" s="3245"/>
      <c r="M1108" s="3192" t="s">
        <v>2904</v>
      </c>
      <c r="N1108" s="3192"/>
      <c r="O1108" s="3222"/>
      <c r="P1108" s="3238"/>
      <c r="R1108" s="3235">
        <v>48</v>
      </c>
    </row>
    <row r="1109" spans="1:18">
      <c r="A1109" s="3235">
        <v>49</v>
      </c>
      <c r="B1109" s="3257" t="s">
        <v>6253</v>
      </c>
      <c r="C1109" s="3222"/>
      <c r="D1109" s="3257" t="s">
        <v>5617</v>
      </c>
      <c r="E1109" s="3222"/>
      <c r="F1109" s="3298">
        <v>115</v>
      </c>
      <c r="G1109" s="3375">
        <v>13.8</v>
      </c>
      <c r="H1109" s="3289"/>
      <c r="I1109" s="3192"/>
      <c r="J1109" s="3323">
        <v>7</v>
      </c>
      <c r="K1109" s="3245">
        <v>1</v>
      </c>
      <c r="L1109" s="3245"/>
      <c r="M1109" s="3192" t="s">
        <v>2904</v>
      </c>
      <c r="N1109" s="3192"/>
      <c r="O1109" s="3222"/>
      <c r="P1109" s="3238"/>
      <c r="R1109" s="3235">
        <v>49</v>
      </c>
    </row>
    <row r="1110" spans="1:18">
      <c r="A1110" s="3235">
        <v>50</v>
      </c>
      <c r="B1110" s="3257" t="s">
        <v>6254</v>
      </c>
      <c r="C1110" s="3222"/>
      <c r="D1110" s="3257" t="s">
        <v>5617</v>
      </c>
      <c r="E1110" s="3222"/>
      <c r="F1110" s="3298">
        <v>115</v>
      </c>
      <c r="G1110" s="3375">
        <v>13.8</v>
      </c>
      <c r="H1110" s="3289"/>
      <c r="I1110" s="3192"/>
      <c r="J1110" s="3323">
        <v>12</v>
      </c>
      <c r="K1110" s="3245">
        <v>1</v>
      </c>
      <c r="L1110" s="3245"/>
      <c r="M1110" s="3192" t="s">
        <v>2904</v>
      </c>
      <c r="N1110" s="3192"/>
      <c r="O1110" s="3222"/>
      <c r="P1110" s="3238"/>
      <c r="R1110" s="3235">
        <v>50</v>
      </c>
    </row>
    <row r="1111" spans="1:18">
      <c r="A1111" s="3235">
        <v>51</v>
      </c>
      <c r="B1111" s="3257" t="s">
        <v>6255</v>
      </c>
      <c r="C1111" s="3222"/>
      <c r="D1111" s="3257" t="s">
        <v>5617</v>
      </c>
      <c r="E1111" s="3222"/>
      <c r="F1111" s="3298">
        <v>34.5</v>
      </c>
      <c r="G1111" s="3375">
        <v>4.8</v>
      </c>
      <c r="H1111" s="3289"/>
      <c r="I1111" s="3192"/>
      <c r="J1111" s="3323">
        <v>3</v>
      </c>
      <c r="K1111" s="3245">
        <v>1</v>
      </c>
      <c r="L1111" s="3245"/>
      <c r="M1111" s="3192" t="s">
        <v>2904</v>
      </c>
      <c r="N1111" s="3192"/>
      <c r="O1111" s="3222"/>
      <c r="P1111" s="3238"/>
      <c r="R1111" s="3235">
        <v>51</v>
      </c>
    </row>
    <row r="1112" spans="1:18">
      <c r="A1112" s="3235">
        <v>52</v>
      </c>
      <c r="B1112" s="3257" t="s">
        <v>6256</v>
      </c>
      <c r="C1112" s="3222"/>
      <c r="D1112" s="3257" t="s">
        <v>5615</v>
      </c>
      <c r="E1112" s="3222"/>
      <c r="F1112" s="3298">
        <v>34.4</v>
      </c>
      <c r="G1112" s="3375">
        <v>13.8</v>
      </c>
      <c r="H1112" s="3289"/>
      <c r="I1112" s="3192"/>
      <c r="J1112" s="3323">
        <v>10</v>
      </c>
      <c r="K1112" s="3245">
        <v>1</v>
      </c>
      <c r="L1112" s="3245"/>
      <c r="M1112" s="3192" t="s">
        <v>2904</v>
      </c>
      <c r="N1112" s="3192"/>
      <c r="O1112" s="3222"/>
      <c r="P1112" s="3238"/>
      <c r="R1112" s="3235">
        <v>52</v>
      </c>
    </row>
    <row r="1113" spans="1:18">
      <c r="A1113" s="3235">
        <v>53</v>
      </c>
      <c r="B1113" s="3257" t="s">
        <v>6257</v>
      </c>
      <c r="C1113" s="3222"/>
      <c r="D1113" s="3257" t="s">
        <v>5617</v>
      </c>
      <c r="E1113" s="3222"/>
      <c r="F1113" s="3298">
        <v>69</v>
      </c>
      <c r="G1113" s="3375">
        <v>4.8</v>
      </c>
      <c r="H1113" s="3289"/>
      <c r="I1113" s="3192"/>
      <c r="J1113" s="3323">
        <v>7</v>
      </c>
      <c r="K1113" s="3245">
        <v>1</v>
      </c>
      <c r="L1113" s="3245"/>
      <c r="M1113" s="3192" t="s">
        <v>2904</v>
      </c>
      <c r="N1113" s="3192"/>
      <c r="O1113" s="3222"/>
      <c r="P1113" s="3238"/>
      <c r="R1113" s="3235">
        <v>53</v>
      </c>
    </row>
    <row r="1114" spans="1:18">
      <c r="A1114" s="3235">
        <v>54</v>
      </c>
      <c r="B1114" s="3257" t="s">
        <v>6257</v>
      </c>
      <c r="C1114" s="3222"/>
      <c r="D1114" s="3257" t="s">
        <v>5617</v>
      </c>
      <c r="E1114" s="3222"/>
      <c r="F1114" s="3298">
        <v>69</v>
      </c>
      <c r="G1114" s="3375">
        <v>23</v>
      </c>
      <c r="H1114" s="3289"/>
      <c r="I1114" s="3192"/>
      <c r="J1114" s="3323">
        <v>7</v>
      </c>
      <c r="K1114" s="3245">
        <v>1</v>
      </c>
      <c r="L1114" s="3245"/>
      <c r="M1114" s="3192" t="s">
        <v>2904</v>
      </c>
      <c r="N1114" s="3192"/>
      <c r="O1114" s="3222"/>
      <c r="P1114" s="3238"/>
      <c r="R1114" s="3235">
        <v>54</v>
      </c>
    </row>
    <row r="1115" spans="1:18">
      <c r="A1115" s="3235">
        <v>55</v>
      </c>
      <c r="B1115" s="3257" t="s">
        <v>6258</v>
      </c>
      <c r="C1115" s="3222"/>
      <c r="D1115" s="3257" t="s">
        <v>5617</v>
      </c>
      <c r="E1115" s="3222"/>
      <c r="F1115" s="3298">
        <v>115</v>
      </c>
      <c r="G1115" s="3375">
        <v>13.8</v>
      </c>
      <c r="H1115" s="3289"/>
      <c r="I1115" s="3192"/>
      <c r="J1115" s="3323">
        <v>2</v>
      </c>
      <c r="K1115" s="3245">
        <v>1</v>
      </c>
      <c r="L1115" s="3245"/>
      <c r="M1115" s="3192" t="s">
        <v>2904</v>
      </c>
      <c r="N1115" s="3192"/>
      <c r="O1115" s="3222"/>
      <c r="P1115" s="3238"/>
      <c r="R1115" s="3235">
        <v>55</v>
      </c>
    </row>
    <row r="1116" spans="1:18">
      <c r="A1116" s="3235">
        <v>56</v>
      </c>
      <c r="B1116" s="3257" t="s">
        <v>6259</v>
      </c>
      <c r="C1116" s="3222"/>
      <c r="D1116" s="3257" t="s">
        <v>5617</v>
      </c>
      <c r="E1116" s="3222"/>
      <c r="F1116" s="3298">
        <v>115</v>
      </c>
      <c r="G1116" s="3375">
        <v>13.8</v>
      </c>
      <c r="H1116" s="3289"/>
      <c r="I1116" s="3192"/>
      <c r="J1116" s="3323">
        <v>12</v>
      </c>
      <c r="K1116" s="3245">
        <v>1</v>
      </c>
      <c r="L1116" s="3245"/>
      <c r="M1116" s="3192" t="s">
        <v>2904</v>
      </c>
      <c r="N1116" s="3192"/>
      <c r="O1116" s="3222"/>
      <c r="P1116" s="3238"/>
      <c r="R1116" s="3235">
        <v>56</v>
      </c>
    </row>
    <row r="1117" spans="1:18">
      <c r="A1117" s="3235">
        <v>57</v>
      </c>
      <c r="B1117" s="3257" t="s">
        <v>6260</v>
      </c>
      <c r="C1117" s="3222"/>
      <c r="D1117" s="3257" t="s">
        <v>5617</v>
      </c>
      <c r="E1117" s="3222"/>
      <c r="F1117" s="3298">
        <v>115</v>
      </c>
      <c r="G1117" s="3375">
        <v>34.5</v>
      </c>
      <c r="H1117" s="3289"/>
      <c r="I1117" s="3192"/>
      <c r="J1117" s="3323">
        <v>15</v>
      </c>
      <c r="K1117" s="3245">
        <v>1</v>
      </c>
      <c r="L1117" s="3245"/>
      <c r="M1117" s="3192" t="s">
        <v>2904</v>
      </c>
      <c r="N1117" s="3192"/>
      <c r="O1117" s="3222"/>
      <c r="P1117" s="3238"/>
      <c r="R1117" s="3235">
        <v>57</v>
      </c>
    </row>
    <row r="1118" spans="1:18" ht="15.75" thickBot="1">
      <c r="A1118" s="3235">
        <v>58</v>
      </c>
      <c r="B1118" s="3257" t="s">
        <v>6261</v>
      </c>
      <c r="C1118" s="3222"/>
      <c r="D1118" s="3257" t="s">
        <v>5617</v>
      </c>
      <c r="E1118" s="3222"/>
      <c r="F1118" s="3298">
        <v>115</v>
      </c>
      <c r="G1118" s="3375">
        <v>13.8</v>
      </c>
      <c r="H1118" s="3289"/>
      <c r="I1118" s="3192"/>
      <c r="J1118" s="3323">
        <v>15</v>
      </c>
      <c r="K1118" s="3245">
        <v>1</v>
      </c>
      <c r="L1118" s="3245"/>
      <c r="M1118" s="3192" t="s">
        <v>2904</v>
      </c>
      <c r="N1118" s="3192"/>
      <c r="O1118" s="3222"/>
      <c r="P1118" s="3238"/>
      <c r="R1118" s="3235">
        <v>58</v>
      </c>
    </row>
    <row r="1119" spans="1:18" ht="15.75" thickBot="1">
      <c r="A1119" s="3203">
        <v>59</v>
      </c>
      <c r="B1119" s="3368"/>
      <c r="C1119" s="3204" t="s">
        <v>6724</v>
      </c>
      <c r="D1119" s="3368"/>
      <c r="E1119" s="3369"/>
      <c r="F1119" s="3370"/>
      <c r="G1119" s="3371"/>
      <c r="H1119" s="3372"/>
      <c r="I1119" s="3192"/>
      <c r="J1119" s="3373"/>
      <c r="K1119" s="3276">
        <f>SUM(K1061:K1118)</f>
        <v>64</v>
      </c>
      <c r="L1119" s="3276">
        <f>SUM(L1061:L1118)</f>
        <v>0</v>
      </c>
      <c r="M1119" s="3201"/>
      <c r="N1119" s="3201"/>
      <c r="O1119" s="3204"/>
      <c r="P1119" s="3276">
        <f>SUM(P1061:P1118)</f>
        <v>0</v>
      </c>
      <c r="Q1119" s="3276">
        <f>SUM(Q1061:Q1118)</f>
        <v>0</v>
      </c>
      <c r="R1119" s="3374">
        <v>59</v>
      </c>
    </row>
    <row r="1121" spans="1:18">
      <c r="A1121" s="3212" t="s">
        <v>6271</v>
      </c>
      <c r="B1121" s="3223"/>
      <c r="C1121" s="3223"/>
      <c r="D1121" s="3223"/>
      <c r="E1121" s="3223"/>
      <c r="F1121" s="3223"/>
      <c r="G1121" s="3223"/>
      <c r="H1121" s="3223"/>
      <c r="I1121" s="3192"/>
      <c r="J1121" s="3212" t="s">
        <v>6272</v>
      </c>
      <c r="K1121" s="3223"/>
      <c r="L1121" s="3223"/>
      <c r="M1121" s="3223"/>
      <c r="N1121" s="3223"/>
      <c r="O1121" s="3223"/>
      <c r="P1121" s="3223"/>
      <c r="Q1121" s="3223"/>
    </row>
    <row r="1122" spans="1:18">
      <c r="B1122" s="3257"/>
    </row>
    <row r="1123" spans="1:18" ht="15.75" thickBot="1">
      <c r="A1123" s="3113" t="s">
        <v>4700</v>
      </c>
      <c r="B1123" s="3304"/>
      <c r="C1123" s="3201"/>
      <c r="D1123" s="3201"/>
      <c r="E1123" s="3201"/>
      <c r="F1123" s="3584" t="str">
        <f>'Data Sheet'!$C$40</f>
        <v>April 12, 2018</v>
      </c>
      <c r="G1123" s="3584" t="str">
        <f>'Data Sheet'!$C$38</f>
        <v>December 31, 2017</v>
      </c>
      <c r="H1123" s="3208"/>
      <c r="I1123" s="3192"/>
      <c r="J1123" s="3113" t="s">
        <v>4700</v>
      </c>
      <c r="K1123" s="3201"/>
      <c r="L1123" s="3201"/>
      <c r="M1123" s="3201"/>
      <c r="N1123" s="3201"/>
      <c r="O1123" s="3201"/>
      <c r="P1123" s="3584" t="str">
        <f>'Data Sheet'!$C$40</f>
        <v>April 12, 2018</v>
      </c>
      <c r="Q1123" s="3584" t="str">
        <f>'Data Sheet'!$C$38</f>
        <v>December 31, 2017</v>
      </c>
    </row>
    <row r="1124" spans="1:18" ht="16.5" thickBot="1">
      <c r="A1124" s="3264" t="s">
        <v>3398</v>
      </c>
      <c r="B1124" s="3207"/>
      <c r="C1124" s="3207"/>
      <c r="D1124" s="3208"/>
      <c r="E1124" s="3208"/>
      <c r="F1124" s="3209"/>
      <c r="G1124" s="3209"/>
      <c r="H1124" s="3205"/>
      <c r="I1124" s="3192"/>
      <c r="J1124" s="3264" t="s">
        <v>3398</v>
      </c>
      <c r="K1124" s="3207"/>
      <c r="L1124" s="3207"/>
      <c r="M1124" s="3208"/>
      <c r="N1124" s="3208"/>
      <c r="O1124" s="3208"/>
      <c r="P1124" s="3209"/>
      <c r="Q1124" s="3209"/>
      <c r="R1124" s="3548"/>
    </row>
    <row r="1125" spans="1:18">
      <c r="A1125" s="3221"/>
      <c r="B1125" s="3192"/>
      <c r="C1125" s="3222"/>
      <c r="D1125" s="3234"/>
      <c r="E1125" s="3195"/>
      <c r="F1125" s="3223"/>
      <c r="G1125" s="3223"/>
      <c r="H1125" s="3193"/>
      <c r="I1125" s="3192"/>
      <c r="J1125" s="3221"/>
      <c r="K1125" s="3222"/>
      <c r="L1125" s="3222"/>
      <c r="M1125" s="3223" t="s">
        <v>3184</v>
      </c>
      <c r="N1125" s="3223"/>
      <c r="O1125" s="3223"/>
      <c r="P1125" s="3223"/>
      <c r="Q1125" s="3199"/>
      <c r="R1125" s="3189"/>
    </row>
    <row r="1126" spans="1:18" ht="15.75" thickBot="1">
      <c r="A1126" s="3227"/>
      <c r="B1126" s="3234"/>
      <c r="C1126" s="3195"/>
      <c r="D1126" s="3234"/>
      <c r="E1126" s="3195"/>
      <c r="F1126" s="3208" t="s">
        <v>3185</v>
      </c>
      <c r="G1126" s="3208"/>
      <c r="H1126" s="3205"/>
      <c r="I1126" s="3192"/>
      <c r="J1126" s="3227" t="s">
        <v>3186</v>
      </c>
      <c r="K1126" s="3195" t="s">
        <v>3187</v>
      </c>
      <c r="L1126" s="3195" t="s">
        <v>3187</v>
      </c>
      <c r="M1126" s="3208" t="s">
        <v>3188</v>
      </c>
      <c r="N1126" s="3208"/>
      <c r="O1126" s="3208"/>
      <c r="P1126" s="3208"/>
      <c r="Q1126" s="3205"/>
      <c r="R1126" s="3195"/>
    </row>
    <row r="1127" spans="1:18">
      <c r="A1127" s="3227"/>
      <c r="B1127" s="3234"/>
      <c r="C1127" s="3195"/>
      <c r="D1127" s="3234"/>
      <c r="E1127" s="3195"/>
      <c r="F1127" s="3195"/>
      <c r="G1127" s="3199"/>
      <c r="H1127" s="3195"/>
      <c r="I1127" s="3192"/>
      <c r="J1127" s="3227" t="s">
        <v>3189</v>
      </c>
      <c r="K1127" s="3195" t="s">
        <v>3190</v>
      </c>
      <c r="L1127" s="3195" t="s">
        <v>3191</v>
      </c>
      <c r="M1127" s="3234"/>
      <c r="N1127" s="3234"/>
      <c r="O1127" s="3195"/>
      <c r="P1127" s="3195"/>
      <c r="Q1127" s="3199"/>
      <c r="R1127" s="3195"/>
    </row>
    <row r="1128" spans="1:18">
      <c r="A1128" s="3227" t="s">
        <v>1714</v>
      </c>
      <c r="B1128" s="3223" t="s">
        <v>3192</v>
      </c>
      <c r="C1128" s="3199"/>
      <c r="D1128" s="3223" t="s">
        <v>3193</v>
      </c>
      <c r="E1128" s="3199"/>
      <c r="F1128" s="3195"/>
      <c r="G1128" s="3199"/>
      <c r="H1128" s="3195"/>
      <c r="I1128" s="3192"/>
      <c r="J1128" s="3227" t="s">
        <v>3194</v>
      </c>
      <c r="K1128" s="3195" t="s">
        <v>3195</v>
      </c>
      <c r="L1128" s="3195" t="s">
        <v>3190</v>
      </c>
      <c r="M1128" s="3223"/>
      <c r="N1128" s="3223"/>
      <c r="O1128" s="3199"/>
      <c r="P1128" s="3195" t="s">
        <v>1772</v>
      </c>
      <c r="Q1128" s="3199" t="s">
        <v>3196</v>
      </c>
      <c r="R1128" s="3195" t="s">
        <v>1714</v>
      </c>
    </row>
    <row r="1129" spans="1:18">
      <c r="A1129" s="3227" t="s">
        <v>1717</v>
      </c>
      <c r="B1129" s="3192"/>
      <c r="C1129" s="3222"/>
      <c r="D1129" s="3234"/>
      <c r="E1129" s="3195"/>
      <c r="F1129" s="3195" t="s">
        <v>1825</v>
      </c>
      <c r="G1129" s="3199" t="s">
        <v>3197</v>
      </c>
      <c r="H1129" s="3195" t="s">
        <v>3198</v>
      </c>
      <c r="I1129" s="3192"/>
      <c r="J1129" s="3227" t="s">
        <v>3199</v>
      </c>
      <c r="K1129" s="3195" t="s">
        <v>4</v>
      </c>
      <c r="L1129" s="3195" t="s">
        <v>3195</v>
      </c>
      <c r="M1129" s="3223" t="s">
        <v>3200</v>
      </c>
      <c r="N1129" s="3223"/>
      <c r="O1129" s="3199"/>
      <c r="P1129" s="3195" t="s">
        <v>3201</v>
      </c>
      <c r="Q1129" s="3199" t="s">
        <v>3202</v>
      </c>
      <c r="R1129" s="3195" t="s">
        <v>1717</v>
      </c>
    </row>
    <row r="1130" spans="1:18">
      <c r="A1130" s="3235"/>
      <c r="B1130" s="3192"/>
      <c r="C1130" s="3195"/>
      <c r="D1130" s="3192"/>
      <c r="E1130" s="3195"/>
      <c r="F1130" s="3195"/>
      <c r="G1130" s="3199"/>
      <c r="H1130" s="3222"/>
      <c r="I1130" s="3192"/>
      <c r="J1130" s="3235"/>
      <c r="K1130" s="3222"/>
      <c r="L1130" s="3195"/>
      <c r="M1130" s="3192"/>
      <c r="N1130" s="3192"/>
      <c r="O1130" s="3195"/>
      <c r="P1130" s="3195"/>
      <c r="Q1130" s="3195"/>
      <c r="R1130" s="3222"/>
    </row>
    <row r="1131" spans="1:18" ht="15.75" thickBot="1">
      <c r="A1131" s="3203"/>
      <c r="B1131" s="3208" t="s">
        <v>3005</v>
      </c>
      <c r="C1131" s="3205"/>
      <c r="D1131" s="3208" t="s">
        <v>3006</v>
      </c>
      <c r="E1131" s="3205"/>
      <c r="F1131" s="3202" t="s">
        <v>3007</v>
      </c>
      <c r="G1131" s="3205" t="s">
        <v>3008</v>
      </c>
      <c r="H1131" s="3205" t="s">
        <v>2334</v>
      </c>
      <c r="I1131" s="3192"/>
      <c r="J1131" s="3236" t="s">
        <v>2335</v>
      </c>
      <c r="K1131" s="3236" t="s">
        <v>2336</v>
      </c>
      <c r="L1131" s="3236" t="s">
        <v>2337</v>
      </c>
      <c r="M1131" s="3208" t="s">
        <v>2338</v>
      </c>
      <c r="N1131" s="3208"/>
      <c r="O1131" s="3205"/>
      <c r="P1131" s="3202" t="s">
        <v>2339</v>
      </c>
      <c r="Q1131" s="3202" t="s">
        <v>2340</v>
      </c>
      <c r="R1131" s="3202"/>
    </row>
    <row r="1132" spans="1:18">
      <c r="A1132" s="3235">
        <v>1</v>
      </c>
      <c r="B1132" s="3257" t="s">
        <v>6261</v>
      </c>
      <c r="C1132" s="3222"/>
      <c r="D1132" s="3257" t="s">
        <v>5617</v>
      </c>
      <c r="E1132" s="3222"/>
      <c r="F1132" s="3298">
        <v>115</v>
      </c>
      <c r="G1132" s="3375">
        <v>13.8</v>
      </c>
      <c r="H1132" s="3289"/>
      <c r="I1132" s="3192"/>
      <c r="J1132" s="3323">
        <v>12</v>
      </c>
      <c r="K1132" s="3245">
        <v>1</v>
      </c>
      <c r="L1132" s="3245"/>
      <c r="M1132" s="3192" t="s">
        <v>2904</v>
      </c>
      <c r="N1132" s="3192"/>
      <c r="O1132" s="3222"/>
      <c r="P1132" s="3238"/>
      <c r="R1132" s="3235">
        <v>1</v>
      </c>
    </row>
    <row r="1133" spans="1:18">
      <c r="A1133" s="3235">
        <v>2</v>
      </c>
      <c r="B1133" s="3257" t="s">
        <v>6262</v>
      </c>
      <c r="C1133" s="3222"/>
      <c r="D1133" s="3257" t="s">
        <v>5615</v>
      </c>
      <c r="E1133" s="3222"/>
      <c r="F1133" s="3298">
        <v>115</v>
      </c>
      <c r="G1133" s="3375">
        <v>23</v>
      </c>
      <c r="H1133" s="3289"/>
      <c r="I1133" s="3192"/>
      <c r="J1133" s="3323">
        <v>20</v>
      </c>
      <c r="K1133" s="3245">
        <v>1</v>
      </c>
      <c r="L1133" s="3245"/>
      <c r="M1133" s="3192" t="s">
        <v>2904</v>
      </c>
      <c r="N1133" s="3192"/>
      <c r="O1133" s="3222"/>
      <c r="P1133" s="3238"/>
      <c r="R1133" s="3235">
        <v>2</v>
      </c>
    </row>
    <row r="1134" spans="1:18">
      <c r="A1134" s="3235">
        <v>3</v>
      </c>
      <c r="B1134" s="3257" t="s">
        <v>6263</v>
      </c>
      <c r="C1134" s="3222"/>
      <c r="D1134" s="3257" t="s">
        <v>5615</v>
      </c>
      <c r="E1134" s="3222"/>
      <c r="F1134" s="3298">
        <v>115</v>
      </c>
      <c r="G1134" s="3375">
        <v>13.8</v>
      </c>
      <c r="H1134" s="3289"/>
      <c r="I1134" s="3192"/>
      <c r="J1134" s="3323">
        <v>84</v>
      </c>
      <c r="K1134" s="3245">
        <v>13</v>
      </c>
      <c r="L1134" s="3245"/>
      <c r="M1134" s="3192" t="s">
        <v>2904</v>
      </c>
      <c r="N1134" s="3192"/>
      <c r="O1134" s="3222"/>
      <c r="P1134" s="3238"/>
      <c r="R1134" s="3235">
        <v>3</v>
      </c>
    </row>
    <row r="1135" spans="1:18">
      <c r="A1135" s="3235">
        <v>4</v>
      </c>
      <c r="B1135" s="3257" t="s">
        <v>6264</v>
      </c>
      <c r="C1135" s="3222"/>
      <c r="D1135" s="3257" t="s">
        <v>5615</v>
      </c>
      <c r="E1135" s="3222"/>
      <c r="F1135" s="3298">
        <v>115</v>
      </c>
      <c r="G1135" s="3375">
        <v>34.5</v>
      </c>
      <c r="H1135" s="3289"/>
      <c r="I1135" s="3192"/>
      <c r="J1135" s="3323">
        <v>30</v>
      </c>
      <c r="K1135" s="3245">
        <v>1</v>
      </c>
      <c r="L1135" s="3245"/>
      <c r="M1135" s="3192" t="s">
        <v>2904</v>
      </c>
      <c r="N1135" s="3192"/>
      <c r="O1135" s="3222"/>
      <c r="P1135" s="3238"/>
      <c r="R1135" s="3235">
        <v>4</v>
      </c>
    </row>
    <row r="1136" spans="1:18">
      <c r="A1136" s="3235">
        <v>5</v>
      </c>
      <c r="B1136" s="3257" t="s">
        <v>6264</v>
      </c>
      <c r="C1136" s="3222"/>
      <c r="D1136" s="3257" t="s">
        <v>5615</v>
      </c>
      <c r="E1136" s="3222"/>
      <c r="F1136" s="3298">
        <v>115</v>
      </c>
      <c r="G1136" s="3375">
        <v>34.5</v>
      </c>
      <c r="H1136" s="3289"/>
      <c r="I1136" s="3192"/>
      <c r="J1136" s="3323">
        <v>30</v>
      </c>
      <c r="K1136" s="3245">
        <v>1</v>
      </c>
      <c r="L1136" s="3245"/>
      <c r="M1136" s="3192" t="s">
        <v>2904</v>
      </c>
      <c r="N1136" s="3192"/>
      <c r="O1136" s="3222"/>
      <c r="P1136" s="3238"/>
      <c r="R1136" s="3235">
        <v>5</v>
      </c>
    </row>
    <row r="1137" spans="1:18">
      <c r="A1137" s="3247">
        <v>6</v>
      </c>
      <c r="B1137" s="3257" t="s">
        <v>6265</v>
      </c>
      <c r="C1137" s="3222"/>
      <c r="D1137" s="3257" t="s">
        <v>5615</v>
      </c>
      <c r="E1137" s="3222"/>
      <c r="F1137" s="3298">
        <v>115</v>
      </c>
      <c r="G1137" s="3375">
        <v>13.8</v>
      </c>
      <c r="H1137" s="3289"/>
      <c r="I1137" s="3192"/>
      <c r="J1137" s="3323">
        <v>27</v>
      </c>
      <c r="K1137" s="3245">
        <v>1</v>
      </c>
      <c r="L1137" s="3245"/>
      <c r="M1137" s="3192" t="s">
        <v>2904</v>
      </c>
      <c r="N1137" s="3192"/>
      <c r="O1137" s="3222"/>
      <c r="P1137" s="3238"/>
      <c r="R1137" s="3247">
        <v>6</v>
      </c>
    </row>
    <row r="1138" spans="1:18">
      <c r="A1138" s="3247">
        <v>7</v>
      </c>
      <c r="B1138" s="3257" t="s">
        <v>6265</v>
      </c>
      <c r="C1138" s="3222"/>
      <c r="D1138" s="3257" t="s">
        <v>5615</v>
      </c>
      <c r="E1138" s="3222"/>
      <c r="F1138" s="3298">
        <v>115</v>
      </c>
      <c r="G1138" s="3375">
        <v>13.8</v>
      </c>
      <c r="H1138" s="3289"/>
      <c r="I1138" s="3192"/>
      <c r="J1138" s="3323">
        <v>24</v>
      </c>
      <c r="K1138" s="3245">
        <v>1</v>
      </c>
      <c r="L1138" s="3245"/>
      <c r="M1138" s="3192" t="s">
        <v>2904</v>
      </c>
      <c r="N1138" s="3192"/>
      <c r="O1138" s="3222"/>
      <c r="P1138" s="3238"/>
      <c r="R1138" s="3247">
        <v>7</v>
      </c>
    </row>
    <row r="1139" spans="1:18">
      <c r="A1139" s="3247">
        <v>8</v>
      </c>
      <c r="B1139" s="3257" t="s">
        <v>6265</v>
      </c>
      <c r="C1139" s="3222"/>
      <c r="D1139" s="3257" t="s">
        <v>5615</v>
      </c>
      <c r="E1139" s="3222"/>
      <c r="F1139" s="3298">
        <v>115</v>
      </c>
      <c r="G1139" s="3375">
        <v>13.8</v>
      </c>
      <c r="H1139" s="3289"/>
      <c r="I1139" s="3192"/>
      <c r="J1139" s="3323">
        <v>24</v>
      </c>
      <c r="K1139" s="3245">
        <v>1</v>
      </c>
      <c r="L1139" s="3245"/>
      <c r="M1139" s="3192" t="s">
        <v>2904</v>
      </c>
      <c r="N1139" s="3192"/>
      <c r="O1139" s="3222"/>
      <c r="P1139" s="3238"/>
      <c r="R1139" s="3247">
        <v>8</v>
      </c>
    </row>
    <row r="1140" spans="1:18">
      <c r="A1140" s="3247">
        <v>9</v>
      </c>
      <c r="B1140" s="3257" t="s">
        <v>6266</v>
      </c>
      <c r="C1140" s="3222"/>
      <c r="D1140" s="3257" t="s">
        <v>5615</v>
      </c>
      <c r="E1140" s="3222"/>
      <c r="F1140" s="3298">
        <v>110</v>
      </c>
      <c r="G1140" s="3375">
        <v>13.8</v>
      </c>
      <c r="H1140" s="3289"/>
      <c r="I1140" s="3192"/>
      <c r="J1140" s="3323">
        <v>45</v>
      </c>
      <c r="K1140" s="3245">
        <v>1</v>
      </c>
      <c r="L1140" s="3245"/>
      <c r="M1140" s="3192" t="s">
        <v>2904</v>
      </c>
      <c r="N1140" s="3192"/>
      <c r="O1140" s="3222"/>
      <c r="P1140" s="3238"/>
      <c r="R1140" s="3247">
        <v>9</v>
      </c>
    </row>
    <row r="1141" spans="1:18">
      <c r="A1141" s="3247">
        <v>10</v>
      </c>
      <c r="B1141" s="3257" t="s">
        <v>6266</v>
      </c>
      <c r="C1141" s="3222"/>
      <c r="D1141" s="3257" t="s">
        <v>5615</v>
      </c>
      <c r="E1141" s="3222"/>
      <c r="F1141" s="3298">
        <v>115</v>
      </c>
      <c r="G1141" s="3375">
        <v>13.8</v>
      </c>
      <c r="H1141" s="3289"/>
      <c r="I1141" s="3192"/>
      <c r="J1141" s="3323">
        <v>40</v>
      </c>
      <c r="K1141" s="3245">
        <v>1</v>
      </c>
      <c r="L1141" s="3245"/>
      <c r="M1141" s="3192" t="s">
        <v>2904</v>
      </c>
      <c r="N1141" s="3192"/>
      <c r="O1141" s="3222"/>
      <c r="P1141" s="3238"/>
      <c r="R1141" s="3247">
        <v>10</v>
      </c>
    </row>
    <row r="1142" spans="1:18">
      <c r="A1142" s="3247">
        <v>11</v>
      </c>
      <c r="B1142" s="3257" t="s">
        <v>6267</v>
      </c>
      <c r="C1142" s="3222"/>
      <c r="D1142" s="3257" t="s">
        <v>5617</v>
      </c>
      <c r="E1142" s="3222"/>
      <c r="F1142" s="3298">
        <v>34.5</v>
      </c>
      <c r="G1142" s="3375">
        <v>4.8</v>
      </c>
      <c r="H1142" s="3289"/>
      <c r="I1142" s="3192"/>
      <c r="J1142" s="3323">
        <v>5</v>
      </c>
      <c r="K1142" s="3245">
        <v>1</v>
      </c>
      <c r="L1142" s="3245"/>
      <c r="M1142" s="3192" t="s">
        <v>2904</v>
      </c>
      <c r="N1142" s="3192"/>
      <c r="O1142" s="3222"/>
      <c r="P1142" s="3238"/>
      <c r="R1142" s="3247">
        <v>11</v>
      </c>
    </row>
    <row r="1143" spans="1:18">
      <c r="A1143" s="3247">
        <v>12</v>
      </c>
      <c r="B1143" s="3257" t="s">
        <v>6268</v>
      </c>
      <c r="C1143" s="3222"/>
      <c r="D1143" s="3257" t="s">
        <v>5617</v>
      </c>
      <c r="E1143" s="3222"/>
      <c r="F1143" s="3298">
        <v>115</v>
      </c>
      <c r="G1143" s="3375">
        <v>13.8</v>
      </c>
      <c r="H1143" s="3289"/>
      <c r="I1143" s="3192"/>
      <c r="J1143" s="3323">
        <v>15</v>
      </c>
      <c r="K1143" s="3245">
        <v>1</v>
      </c>
      <c r="L1143" s="3245"/>
      <c r="M1143" s="3192" t="s">
        <v>2904</v>
      </c>
      <c r="N1143" s="3192"/>
      <c r="O1143" s="3222"/>
      <c r="P1143" s="3238"/>
      <c r="R1143" s="3247">
        <v>12</v>
      </c>
    </row>
    <row r="1144" spans="1:18">
      <c r="A1144" s="3247">
        <v>13</v>
      </c>
      <c r="B1144" s="3257" t="s">
        <v>6268</v>
      </c>
      <c r="C1144" s="3222"/>
      <c r="D1144" s="3257" t="s">
        <v>5617</v>
      </c>
      <c r="E1144" s="3222"/>
      <c r="F1144" s="3298">
        <v>115</v>
      </c>
      <c r="G1144" s="3375">
        <v>13.8</v>
      </c>
      <c r="H1144" s="3289"/>
      <c r="I1144" s="3192"/>
      <c r="J1144" s="3323">
        <v>15</v>
      </c>
      <c r="K1144" s="3245">
        <v>1</v>
      </c>
      <c r="L1144" s="3245"/>
      <c r="M1144" s="3192" t="s">
        <v>2904</v>
      </c>
      <c r="N1144" s="3192"/>
      <c r="O1144" s="3222"/>
      <c r="P1144" s="3238"/>
      <c r="R1144" s="3247">
        <v>13</v>
      </c>
    </row>
    <row r="1145" spans="1:18">
      <c r="A1145" s="3247">
        <v>14</v>
      </c>
      <c r="B1145" s="3257" t="s">
        <v>6269</v>
      </c>
      <c r="C1145" s="3222"/>
      <c r="D1145" s="3257" t="s">
        <v>5617</v>
      </c>
      <c r="E1145" s="3222"/>
      <c r="F1145" s="3298">
        <v>34.5</v>
      </c>
      <c r="G1145" s="3375">
        <v>4.16</v>
      </c>
      <c r="H1145" s="3289"/>
      <c r="I1145" s="3192"/>
      <c r="J1145" s="3323">
        <v>5</v>
      </c>
      <c r="K1145" s="3245">
        <v>1</v>
      </c>
      <c r="L1145" s="3245"/>
      <c r="M1145" s="3192" t="s">
        <v>2904</v>
      </c>
      <c r="N1145" s="3192"/>
      <c r="O1145" s="3222"/>
      <c r="P1145" s="3238"/>
      <c r="R1145" s="3247">
        <v>14</v>
      </c>
    </row>
    <row r="1146" spans="1:18">
      <c r="A1146" s="3247">
        <v>15</v>
      </c>
      <c r="B1146" s="3257" t="s">
        <v>6270</v>
      </c>
      <c r="C1146" s="3222"/>
      <c r="D1146" s="3257" t="s">
        <v>5615</v>
      </c>
      <c r="E1146" s="3222"/>
      <c r="F1146" s="3298">
        <v>115</v>
      </c>
      <c r="G1146" s="3375">
        <v>34.5</v>
      </c>
      <c r="H1146" s="3289"/>
      <c r="I1146" s="3192"/>
      <c r="J1146" s="3323">
        <v>20</v>
      </c>
      <c r="K1146" s="3245">
        <v>1</v>
      </c>
      <c r="L1146" s="3245"/>
      <c r="M1146" s="3192" t="s">
        <v>2904</v>
      </c>
      <c r="N1146" s="3192"/>
      <c r="O1146" s="3222"/>
      <c r="P1146" s="3238"/>
      <c r="R1146" s="3247">
        <v>15</v>
      </c>
    </row>
    <row r="1147" spans="1:18">
      <c r="A1147" s="3247">
        <v>16</v>
      </c>
      <c r="B1147" s="3257" t="s">
        <v>6270</v>
      </c>
      <c r="C1147" s="3222"/>
      <c r="D1147" s="3257" t="s">
        <v>5615</v>
      </c>
      <c r="E1147" s="3222"/>
      <c r="F1147" s="3298">
        <v>115</v>
      </c>
      <c r="G1147" s="3375">
        <v>34.5</v>
      </c>
      <c r="H1147" s="3289"/>
      <c r="I1147" s="3192"/>
      <c r="J1147" s="3323">
        <v>20</v>
      </c>
      <c r="K1147" s="3245">
        <v>1</v>
      </c>
      <c r="L1147" s="3245"/>
      <c r="M1147" s="3192" t="s">
        <v>2904</v>
      </c>
      <c r="N1147" s="3192"/>
      <c r="O1147" s="3222"/>
      <c r="P1147" s="3238"/>
      <c r="R1147" s="3247">
        <v>16</v>
      </c>
    </row>
    <row r="1148" spans="1:18">
      <c r="A1148" s="3235">
        <v>17</v>
      </c>
      <c r="B1148" s="3257" t="s">
        <v>6273</v>
      </c>
      <c r="C1148" s="3222"/>
      <c r="D1148" s="3257" t="s">
        <v>5615</v>
      </c>
      <c r="E1148" s="3222"/>
      <c r="F1148" s="3298">
        <v>115</v>
      </c>
      <c r="G1148" s="3375"/>
      <c r="H1148" s="3289"/>
      <c r="I1148" s="3192"/>
      <c r="J1148" s="3323">
        <v>30</v>
      </c>
      <c r="K1148" s="3245">
        <v>1</v>
      </c>
      <c r="L1148" s="3245"/>
      <c r="M1148" s="3192" t="s">
        <v>2904</v>
      </c>
      <c r="N1148" s="3192"/>
      <c r="O1148" s="3222"/>
      <c r="P1148" s="3238"/>
      <c r="R1148" s="3235">
        <v>17</v>
      </c>
    </row>
    <row r="1149" spans="1:18">
      <c r="A1149" s="3235">
        <v>18</v>
      </c>
      <c r="B1149" s="3257" t="s">
        <v>6274</v>
      </c>
      <c r="C1149" s="3222"/>
      <c r="D1149" s="3257" t="s">
        <v>5617</v>
      </c>
      <c r="E1149" s="3222"/>
      <c r="F1149" s="3298">
        <v>13.8</v>
      </c>
      <c r="G1149" s="3375">
        <v>4.16</v>
      </c>
      <c r="H1149" s="3289"/>
      <c r="I1149" s="3192"/>
      <c r="J1149" s="3323">
        <v>9</v>
      </c>
      <c r="K1149" s="3245">
        <v>1</v>
      </c>
      <c r="L1149" s="3245"/>
      <c r="M1149" s="3192" t="s">
        <v>2904</v>
      </c>
      <c r="N1149" s="3192"/>
      <c r="O1149" s="3222"/>
      <c r="P1149" s="3238"/>
      <c r="R1149" s="3235">
        <v>18</v>
      </c>
    </row>
    <row r="1150" spans="1:18">
      <c r="A1150" s="3235">
        <v>19</v>
      </c>
      <c r="B1150" s="3257" t="s">
        <v>6274</v>
      </c>
      <c r="C1150" s="3222"/>
      <c r="D1150" s="3257" t="s">
        <v>5617</v>
      </c>
      <c r="E1150" s="3222"/>
      <c r="F1150" s="3298">
        <v>115</v>
      </c>
      <c r="G1150" s="3375">
        <v>13.8</v>
      </c>
      <c r="H1150" s="3289"/>
      <c r="I1150" s="3192"/>
      <c r="J1150" s="3323">
        <v>34</v>
      </c>
      <c r="K1150" s="3245">
        <v>1</v>
      </c>
      <c r="L1150" s="3245"/>
      <c r="M1150" s="3192" t="s">
        <v>2904</v>
      </c>
      <c r="N1150" s="3192"/>
      <c r="O1150" s="3222"/>
      <c r="P1150" s="3238"/>
      <c r="R1150" s="3235">
        <v>19</v>
      </c>
    </row>
    <row r="1151" spans="1:18">
      <c r="A1151" s="3235">
        <v>20</v>
      </c>
      <c r="B1151" s="3257" t="s">
        <v>6274</v>
      </c>
      <c r="C1151" s="3222"/>
      <c r="D1151" s="3257" t="s">
        <v>5617</v>
      </c>
      <c r="E1151" s="3222"/>
      <c r="F1151" s="3298">
        <v>115</v>
      </c>
      <c r="G1151" s="3375">
        <v>13.8</v>
      </c>
      <c r="H1151" s="3289"/>
      <c r="I1151" s="3192"/>
      <c r="J1151" s="3323">
        <v>34</v>
      </c>
      <c r="K1151" s="3245">
        <v>1</v>
      </c>
      <c r="L1151" s="3245"/>
      <c r="M1151" s="3192" t="s">
        <v>2904</v>
      </c>
      <c r="N1151" s="3192"/>
      <c r="O1151" s="3222"/>
      <c r="P1151" s="3238"/>
      <c r="R1151" s="3235">
        <v>20</v>
      </c>
    </row>
    <row r="1152" spans="1:18">
      <c r="A1152" s="3235">
        <v>21</v>
      </c>
      <c r="B1152" s="3257" t="s">
        <v>6275</v>
      </c>
      <c r="C1152" s="3222"/>
      <c r="D1152" s="3257" t="s">
        <v>5617</v>
      </c>
      <c r="E1152" s="3222"/>
      <c r="F1152" s="3298">
        <v>34.5</v>
      </c>
      <c r="G1152" s="3375">
        <v>4.8</v>
      </c>
      <c r="H1152" s="3289"/>
      <c r="I1152" s="3192"/>
      <c r="J1152" s="3323">
        <v>1</v>
      </c>
      <c r="K1152" s="3245">
        <v>6</v>
      </c>
      <c r="L1152" s="3245"/>
      <c r="M1152" s="3192" t="s">
        <v>2904</v>
      </c>
      <c r="N1152" s="3192"/>
      <c r="O1152" s="3222"/>
      <c r="P1152" s="3238"/>
      <c r="R1152" s="3235">
        <v>21</v>
      </c>
    </row>
    <row r="1153" spans="1:18">
      <c r="A1153" s="3235">
        <v>22</v>
      </c>
      <c r="B1153" s="3257" t="s">
        <v>6276</v>
      </c>
      <c r="C1153" s="3222"/>
      <c r="D1153" s="3257" t="s">
        <v>5617</v>
      </c>
      <c r="E1153" s="3222"/>
      <c r="F1153" s="3298">
        <v>115</v>
      </c>
      <c r="G1153" s="3375">
        <v>13.8</v>
      </c>
      <c r="H1153" s="3289"/>
      <c r="I1153" s="3192"/>
      <c r="J1153" s="3323">
        <v>5</v>
      </c>
      <c r="K1153" s="3245">
        <v>1</v>
      </c>
      <c r="L1153" s="3245"/>
      <c r="M1153" s="3192" t="s">
        <v>2904</v>
      </c>
      <c r="N1153" s="3192"/>
      <c r="O1153" s="3222"/>
      <c r="P1153" s="3238"/>
      <c r="R1153" s="3235">
        <v>22</v>
      </c>
    </row>
    <row r="1154" spans="1:18">
      <c r="A1154" s="3235">
        <v>23</v>
      </c>
      <c r="B1154" s="3257" t="s">
        <v>6277</v>
      </c>
      <c r="C1154" s="3222"/>
      <c r="D1154" s="3257" t="s">
        <v>5617</v>
      </c>
      <c r="E1154" s="3222"/>
      <c r="F1154" s="3298">
        <v>115</v>
      </c>
      <c r="G1154" s="3375">
        <v>13.8</v>
      </c>
      <c r="H1154" s="3289"/>
      <c r="I1154" s="3192"/>
      <c r="J1154" s="3323">
        <v>12</v>
      </c>
      <c r="K1154" s="3245">
        <v>1</v>
      </c>
      <c r="L1154" s="3245"/>
      <c r="M1154" s="3192" t="s">
        <v>2904</v>
      </c>
      <c r="N1154" s="3192"/>
      <c r="O1154" s="3222"/>
      <c r="P1154" s="3238"/>
      <c r="R1154" s="3235">
        <v>23</v>
      </c>
    </row>
    <row r="1155" spans="1:18">
      <c r="A1155" s="3235">
        <v>24</v>
      </c>
      <c r="B1155" s="3257" t="s">
        <v>6278</v>
      </c>
      <c r="C1155" s="3222"/>
      <c r="D1155" s="3257" t="s">
        <v>5617</v>
      </c>
      <c r="E1155" s="3222"/>
      <c r="F1155" s="3298">
        <v>46</v>
      </c>
      <c r="G1155" s="3375">
        <v>13.8</v>
      </c>
      <c r="H1155" s="3289"/>
      <c r="I1155" s="3192"/>
      <c r="J1155" s="3323">
        <v>10</v>
      </c>
      <c r="K1155" s="3245">
        <v>1</v>
      </c>
      <c r="L1155" s="3245"/>
      <c r="M1155" s="3192" t="s">
        <v>2904</v>
      </c>
      <c r="N1155" s="3192"/>
      <c r="O1155" s="3222"/>
      <c r="P1155" s="3238"/>
      <c r="R1155" s="3235">
        <v>24</v>
      </c>
    </row>
    <row r="1156" spans="1:18">
      <c r="A1156" s="3235">
        <v>25</v>
      </c>
      <c r="B1156" s="3257" t="s">
        <v>6278</v>
      </c>
      <c r="C1156" s="3222"/>
      <c r="D1156" s="3257" t="s">
        <v>5617</v>
      </c>
      <c r="E1156" s="3222"/>
      <c r="F1156" s="3298">
        <v>46</v>
      </c>
      <c r="G1156" s="3375">
        <v>15</v>
      </c>
      <c r="H1156" s="3289"/>
      <c r="I1156" s="3192"/>
      <c r="J1156" s="3323">
        <v>13</v>
      </c>
      <c r="K1156" s="3245">
        <v>1</v>
      </c>
      <c r="L1156" s="3245"/>
      <c r="M1156" s="3192" t="s">
        <v>2904</v>
      </c>
      <c r="N1156" s="3192"/>
      <c r="O1156" s="3222"/>
      <c r="P1156" s="3238"/>
      <c r="R1156" s="3235">
        <v>25</v>
      </c>
    </row>
    <row r="1157" spans="1:18">
      <c r="A1157" s="3235">
        <v>26</v>
      </c>
      <c r="B1157" s="3257" t="s">
        <v>6279</v>
      </c>
      <c r="C1157" s="3222"/>
      <c r="D1157" s="3257" t="s">
        <v>5615</v>
      </c>
      <c r="E1157" s="3222"/>
      <c r="F1157" s="3298">
        <v>115</v>
      </c>
      <c r="G1157" s="3375">
        <v>13.8</v>
      </c>
      <c r="H1157" s="3289"/>
      <c r="I1157" s="3192"/>
      <c r="J1157" s="3323">
        <v>15</v>
      </c>
      <c r="K1157" s="3245">
        <v>1</v>
      </c>
      <c r="L1157" s="3245"/>
      <c r="M1157" s="3192" t="s">
        <v>2904</v>
      </c>
      <c r="N1157" s="3192"/>
      <c r="O1157" s="3222"/>
      <c r="P1157" s="3238"/>
      <c r="R1157" s="3235">
        <v>26</v>
      </c>
    </row>
    <row r="1158" spans="1:18">
      <c r="A1158" s="3235">
        <v>27</v>
      </c>
      <c r="B1158" s="3257" t="s">
        <v>6280</v>
      </c>
      <c r="C1158" s="3222"/>
      <c r="D1158" s="3257" t="s">
        <v>5617</v>
      </c>
      <c r="E1158" s="3222"/>
      <c r="F1158" s="3298">
        <v>46</v>
      </c>
      <c r="G1158" s="3375">
        <v>2.4</v>
      </c>
      <c r="H1158" s="3289"/>
      <c r="I1158" s="3192"/>
      <c r="J1158" s="3323">
        <v>1</v>
      </c>
      <c r="K1158" s="3245">
        <v>1</v>
      </c>
      <c r="L1158" s="3245"/>
      <c r="M1158" s="3192" t="s">
        <v>2904</v>
      </c>
      <c r="N1158" s="3192"/>
      <c r="O1158" s="3222"/>
      <c r="P1158" s="3238"/>
      <c r="R1158" s="3235">
        <v>27</v>
      </c>
    </row>
    <row r="1159" spans="1:18">
      <c r="A1159" s="3235">
        <v>28</v>
      </c>
      <c r="B1159" s="3257" t="s">
        <v>6280</v>
      </c>
      <c r="C1159" s="3222"/>
      <c r="D1159" s="3257" t="s">
        <v>5617</v>
      </c>
      <c r="E1159" s="3222"/>
      <c r="F1159" s="3298">
        <v>46</v>
      </c>
      <c r="G1159" s="3375">
        <v>2.4</v>
      </c>
      <c r="H1159" s="3289"/>
      <c r="I1159" s="3192"/>
      <c r="J1159" s="3323">
        <v>1</v>
      </c>
      <c r="K1159" s="3245">
        <v>1</v>
      </c>
      <c r="L1159" s="3245"/>
      <c r="M1159" s="3192" t="s">
        <v>2904</v>
      </c>
      <c r="N1159" s="3192"/>
      <c r="O1159" s="3222"/>
      <c r="P1159" s="3238"/>
      <c r="R1159" s="3235">
        <v>28</v>
      </c>
    </row>
    <row r="1160" spans="1:18">
      <c r="A1160" s="3235">
        <v>29</v>
      </c>
      <c r="B1160" s="3257" t="s">
        <v>6280</v>
      </c>
      <c r="C1160" s="3222"/>
      <c r="D1160" s="3257" t="s">
        <v>5617</v>
      </c>
      <c r="E1160" s="3222"/>
      <c r="F1160" s="3298">
        <v>46</v>
      </c>
      <c r="G1160" s="3375">
        <v>2.4</v>
      </c>
      <c r="H1160" s="3289"/>
      <c r="I1160" s="3192"/>
      <c r="J1160" s="3323">
        <v>1</v>
      </c>
      <c r="K1160" s="3245">
        <v>1</v>
      </c>
      <c r="L1160" s="3245"/>
      <c r="M1160" s="3192" t="s">
        <v>2904</v>
      </c>
      <c r="N1160" s="3192"/>
      <c r="O1160" s="3222"/>
      <c r="P1160" s="3238"/>
      <c r="R1160" s="3235">
        <v>29</v>
      </c>
    </row>
    <row r="1161" spans="1:18">
      <c r="A1161" s="3235">
        <v>30</v>
      </c>
      <c r="B1161" s="3257" t="s">
        <v>6281</v>
      </c>
      <c r="C1161" s="3222"/>
      <c r="D1161" s="3257" t="s">
        <v>5617</v>
      </c>
      <c r="E1161" s="3222"/>
      <c r="F1161" s="3298">
        <v>34.4</v>
      </c>
      <c r="G1161" s="3375">
        <v>13.8</v>
      </c>
      <c r="H1161" s="3289"/>
      <c r="I1161" s="3192"/>
      <c r="J1161" s="3323">
        <v>7</v>
      </c>
      <c r="K1161" s="3245">
        <v>1</v>
      </c>
      <c r="L1161" s="3245"/>
      <c r="M1161" s="3192" t="s">
        <v>2904</v>
      </c>
      <c r="N1161" s="3192"/>
      <c r="O1161" s="3222"/>
      <c r="P1161" s="3238"/>
      <c r="R1161" s="3235">
        <v>30</v>
      </c>
    </row>
    <row r="1162" spans="1:18">
      <c r="A1162" s="3235">
        <v>31</v>
      </c>
      <c r="B1162" s="3257" t="s">
        <v>6282</v>
      </c>
      <c r="C1162" s="3222"/>
      <c r="D1162" s="3257" t="s">
        <v>5617</v>
      </c>
      <c r="E1162" s="3222"/>
      <c r="F1162" s="3298">
        <v>34.5</v>
      </c>
      <c r="G1162" s="3375">
        <v>13.8</v>
      </c>
      <c r="H1162" s="3289"/>
      <c r="I1162" s="3192"/>
      <c r="J1162" s="3323">
        <v>10</v>
      </c>
      <c r="K1162" s="3245">
        <v>1</v>
      </c>
      <c r="L1162" s="3245"/>
      <c r="M1162" s="3192" t="s">
        <v>2904</v>
      </c>
      <c r="N1162" s="3192"/>
      <c r="O1162" s="3222"/>
      <c r="P1162" s="3238"/>
      <c r="R1162" s="3235">
        <v>31</v>
      </c>
    </row>
    <row r="1163" spans="1:18">
      <c r="A1163" s="3235">
        <v>32</v>
      </c>
      <c r="B1163" s="3257" t="s">
        <v>6283</v>
      </c>
      <c r="C1163" s="3222"/>
      <c r="D1163" s="3257" t="s">
        <v>5617</v>
      </c>
      <c r="E1163" s="3222"/>
      <c r="F1163" s="3298">
        <v>115</v>
      </c>
      <c r="G1163" s="3375">
        <v>13.8</v>
      </c>
      <c r="H1163" s="3289"/>
      <c r="I1163" s="3192"/>
      <c r="J1163" s="3323">
        <v>12</v>
      </c>
      <c r="K1163" s="3245">
        <v>1</v>
      </c>
      <c r="L1163" s="3245"/>
      <c r="M1163" s="3192" t="s">
        <v>2904</v>
      </c>
      <c r="N1163" s="3192"/>
      <c r="O1163" s="3222"/>
      <c r="P1163" s="3238"/>
      <c r="R1163" s="3235">
        <v>32</v>
      </c>
    </row>
    <row r="1164" spans="1:18">
      <c r="A1164" s="3235">
        <v>33</v>
      </c>
      <c r="B1164" s="3257" t="s">
        <v>6284</v>
      </c>
      <c r="C1164" s="3222"/>
      <c r="D1164" s="3257" t="s">
        <v>5617</v>
      </c>
      <c r="E1164" s="3222"/>
      <c r="F1164" s="3298">
        <v>115</v>
      </c>
      <c r="G1164" s="3375">
        <v>69</v>
      </c>
      <c r="H1164" s="3289"/>
      <c r="I1164" s="3192"/>
      <c r="J1164" s="3323">
        <v>30</v>
      </c>
      <c r="K1164" s="3245">
        <v>1</v>
      </c>
      <c r="L1164" s="3245"/>
      <c r="M1164" s="3192" t="s">
        <v>2904</v>
      </c>
      <c r="N1164" s="3192"/>
      <c r="O1164" s="3222"/>
      <c r="P1164" s="3238"/>
      <c r="R1164" s="3235">
        <v>33</v>
      </c>
    </row>
    <row r="1165" spans="1:18">
      <c r="A1165" s="3235">
        <v>34</v>
      </c>
      <c r="B1165" s="3257" t="s">
        <v>6284</v>
      </c>
      <c r="C1165" s="3222"/>
      <c r="D1165" s="3257" t="s">
        <v>5617</v>
      </c>
      <c r="E1165" s="3222"/>
      <c r="F1165" s="3298">
        <v>115</v>
      </c>
      <c r="G1165" s="3375">
        <v>13.8</v>
      </c>
      <c r="H1165" s="3289"/>
      <c r="I1165" s="3192"/>
      <c r="J1165" s="3323">
        <v>12</v>
      </c>
      <c r="K1165" s="3245">
        <v>1</v>
      </c>
      <c r="L1165" s="3245"/>
      <c r="M1165" s="3192" t="s">
        <v>2904</v>
      </c>
      <c r="N1165" s="3192"/>
      <c r="O1165" s="3222"/>
      <c r="P1165" s="3238"/>
      <c r="R1165" s="3235">
        <v>34</v>
      </c>
    </row>
    <row r="1166" spans="1:18">
      <c r="A1166" s="3235">
        <v>35</v>
      </c>
      <c r="B1166" s="3257" t="s">
        <v>6285</v>
      </c>
      <c r="C1166" s="3222"/>
      <c r="D1166" s="3257" t="s">
        <v>5617</v>
      </c>
      <c r="E1166" s="3222"/>
      <c r="F1166" s="3298">
        <v>115</v>
      </c>
      <c r="G1166" s="3375">
        <v>13.8</v>
      </c>
      <c r="H1166" s="3289"/>
      <c r="I1166" s="3192"/>
      <c r="J1166" s="3323">
        <v>12</v>
      </c>
      <c r="K1166" s="3245">
        <v>1</v>
      </c>
      <c r="L1166" s="3245"/>
      <c r="M1166" s="3192" t="s">
        <v>2904</v>
      </c>
      <c r="N1166" s="3192"/>
      <c r="O1166" s="3222"/>
      <c r="P1166" s="3238"/>
      <c r="R1166" s="3235">
        <v>35</v>
      </c>
    </row>
    <row r="1167" spans="1:18">
      <c r="A1167" s="3235">
        <v>36</v>
      </c>
      <c r="B1167" s="3257" t="s">
        <v>6286</v>
      </c>
      <c r="C1167" s="3222"/>
      <c r="D1167" s="3257" t="s">
        <v>5617</v>
      </c>
      <c r="E1167" s="3222"/>
      <c r="F1167" s="3298">
        <v>115</v>
      </c>
      <c r="G1167" s="3375">
        <v>13.8</v>
      </c>
      <c r="H1167" s="3289"/>
      <c r="I1167" s="3192"/>
      <c r="J1167" s="3323">
        <v>20</v>
      </c>
      <c r="K1167" s="3245">
        <v>1</v>
      </c>
      <c r="L1167" s="3245"/>
      <c r="M1167" s="3192" t="s">
        <v>2904</v>
      </c>
      <c r="N1167" s="3192"/>
      <c r="O1167" s="3222"/>
      <c r="P1167" s="3238"/>
      <c r="R1167" s="3235">
        <v>36</v>
      </c>
    </row>
    <row r="1168" spans="1:18">
      <c r="A1168" s="3235">
        <v>37</v>
      </c>
      <c r="B1168" s="3257" t="s">
        <v>6286</v>
      </c>
      <c r="C1168" s="3222"/>
      <c r="D1168" s="3257" t="s">
        <v>5617</v>
      </c>
      <c r="E1168" s="3222"/>
      <c r="F1168" s="3298">
        <v>115</v>
      </c>
      <c r="G1168" s="3375">
        <v>13.8</v>
      </c>
      <c r="H1168" s="3289"/>
      <c r="I1168" s="3192"/>
      <c r="J1168" s="3323">
        <v>15</v>
      </c>
      <c r="K1168" s="3245">
        <v>1</v>
      </c>
      <c r="L1168" s="3245"/>
      <c r="M1168" s="3192" t="s">
        <v>2904</v>
      </c>
      <c r="N1168" s="3192"/>
      <c r="O1168" s="3222"/>
      <c r="P1168" s="3238"/>
      <c r="R1168" s="3235">
        <v>37</v>
      </c>
    </row>
    <row r="1169" spans="1:18">
      <c r="A1169" s="3235">
        <v>38</v>
      </c>
      <c r="B1169" s="3257" t="s">
        <v>6287</v>
      </c>
      <c r="C1169" s="3222"/>
      <c r="D1169" s="3257" t="s">
        <v>5617</v>
      </c>
      <c r="E1169" s="3222"/>
      <c r="F1169" s="3298">
        <v>115</v>
      </c>
      <c r="G1169" s="3375">
        <v>46</v>
      </c>
      <c r="H1169" s="3289"/>
      <c r="I1169" s="3192"/>
      <c r="J1169" s="3323">
        <v>15</v>
      </c>
      <c r="K1169" s="3245">
        <v>1</v>
      </c>
      <c r="L1169" s="3245"/>
      <c r="M1169" s="3192" t="s">
        <v>2904</v>
      </c>
      <c r="N1169" s="3192"/>
      <c r="O1169" s="3222"/>
      <c r="P1169" s="3238"/>
      <c r="R1169" s="3235">
        <v>38</v>
      </c>
    </row>
    <row r="1170" spans="1:18">
      <c r="A1170" s="3235">
        <v>39</v>
      </c>
      <c r="B1170" s="3257" t="s">
        <v>6287</v>
      </c>
      <c r="C1170" s="3222"/>
      <c r="D1170" s="3257" t="s">
        <v>5617</v>
      </c>
      <c r="E1170" s="3222"/>
      <c r="F1170" s="3298">
        <v>115</v>
      </c>
      <c r="G1170" s="3375">
        <v>46</v>
      </c>
      <c r="H1170" s="3289"/>
      <c r="I1170" s="3192"/>
      <c r="J1170" s="3323">
        <v>7</v>
      </c>
      <c r="K1170" s="3245">
        <v>1</v>
      </c>
      <c r="L1170" s="3245"/>
      <c r="M1170" s="3192" t="s">
        <v>2904</v>
      </c>
      <c r="N1170" s="3192"/>
      <c r="O1170" s="3222"/>
      <c r="P1170" s="3238"/>
      <c r="R1170" s="3235">
        <v>39</v>
      </c>
    </row>
    <row r="1171" spans="1:18">
      <c r="A1171" s="3235">
        <v>40</v>
      </c>
      <c r="B1171" s="3257" t="s">
        <v>6287</v>
      </c>
      <c r="C1171" s="3222"/>
      <c r="D1171" s="3257" t="s">
        <v>5617</v>
      </c>
      <c r="E1171" s="3222"/>
      <c r="F1171" s="3298">
        <v>115</v>
      </c>
      <c r="G1171" s="3375">
        <v>46</v>
      </c>
      <c r="H1171" s="3289"/>
      <c r="I1171" s="3192"/>
      <c r="J1171" s="3323">
        <v>7</v>
      </c>
      <c r="K1171" s="3245">
        <v>1</v>
      </c>
      <c r="L1171" s="3245"/>
      <c r="M1171" s="3192" t="s">
        <v>2904</v>
      </c>
      <c r="N1171" s="3192"/>
      <c r="O1171" s="3222"/>
      <c r="P1171" s="3238"/>
      <c r="R1171" s="3235">
        <v>40</v>
      </c>
    </row>
    <row r="1172" spans="1:18">
      <c r="A1172" s="3235">
        <v>41</v>
      </c>
      <c r="B1172" s="3257" t="s">
        <v>6287</v>
      </c>
      <c r="C1172" s="3222"/>
      <c r="D1172" s="3257" t="s">
        <v>5617</v>
      </c>
      <c r="E1172" s="3222"/>
      <c r="F1172" s="3298">
        <v>115</v>
      </c>
      <c r="G1172" s="3375">
        <v>4.16</v>
      </c>
      <c r="H1172" s="3289"/>
      <c r="I1172" s="3192"/>
      <c r="J1172" s="3323">
        <v>7</v>
      </c>
      <c r="K1172" s="3245">
        <v>1</v>
      </c>
      <c r="L1172" s="3245"/>
      <c r="M1172" s="3192" t="s">
        <v>2904</v>
      </c>
      <c r="N1172" s="3192"/>
      <c r="O1172" s="3222"/>
      <c r="P1172" s="3238"/>
      <c r="R1172" s="3235">
        <v>41</v>
      </c>
    </row>
    <row r="1173" spans="1:18">
      <c r="A1173" s="3235">
        <v>42</v>
      </c>
      <c r="B1173" s="3257" t="s">
        <v>6287</v>
      </c>
      <c r="C1173" s="3222"/>
      <c r="D1173" s="3257" t="s">
        <v>5617</v>
      </c>
      <c r="E1173" s="3222"/>
      <c r="F1173" s="3298">
        <v>115</v>
      </c>
      <c r="G1173" s="3375">
        <v>4.16</v>
      </c>
      <c r="H1173" s="3289"/>
      <c r="I1173" s="3192"/>
      <c r="J1173" s="3323">
        <v>7</v>
      </c>
      <c r="K1173" s="3245">
        <v>1</v>
      </c>
      <c r="L1173" s="3245"/>
      <c r="M1173" s="3192" t="s">
        <v>2904</v>
      </c>
      <c r="N1173" s="3192"/>
      <c r="O1173" s="3222"/>
      <c r="P1173" s="3238"/>
      <c r="R1173" s="3235">
        <v>42</v>
      </c>
    </row>
    <row r="1174" spans="1:18">
      <c r="A1174" s="3235">
        <v>43</v>
      </c>
      <c r="B1174" s="3257" t="s">
        <v>6288</v>
      </c>
      <c r="C1174" s="3222"/>
      <c r="D1174" s="3257" t="s">
        <v>5617</v>
      </c>
      <c r="E1174" s="3222"/>
      <c r="F1174" s="3298">
        <v>34.5</v>
      </c>
      <c r="G1174" s="3375">
        <v>13.8</v>
      </c>
      <c r="H1174" s="3289"/>
      <c r="I1174" s="3192"/>
      <c r="J1174" s="3323">
        <v>5</v>
      </c>
      <c r="K1174" s="3245">
        <v>1</v>
      </c>
      <c r="L1174" s="3245"/>
      <c r="M1174" s="3192" t="s">
        <v>2904</v>
      </c>
      <c r="N1174" s="3192"/>
      <c r="O1174" s="3222"/>
      <c r="P1174" s="3238"/>
      <c r="R1174" s="3235">
        <v>43</v>
      </c>
    </row>
    <row r="1175" spans="1:18">
      <c r="A1175" s="3235">
        <v>44</v>
      </c>
      <c r="B1175" s="3257" t="s">
        <v>6289</v>
      </c>
      <c r="C1175" s="3222"/>
      <c r="D1175" s="3257" t="s">
        <v>5617</v>
      </c>
      <c r="E1175" s="3222"/>
      <c r="F1175" s="3298">
        <v>34.4</v>
      </c>
      <c r="G1175" s="3375">
        <v>13.8</v>
      </c>
      <c r="H1175" s="3289"/>
      <c r="I1175" s="3192"/>
      <c r="J1175" s="3323">
        <v>9</v>
      </c>
      <c r="K1175" s="3245">
        <v>1</v>
      </c>
      <c r="L1175" s="3245"/>
      <c r="M1175" s="3192" t="s">
        <v>2904</v>
      </c>
      <c r="N1175" s="3192"/>
      <c r="O1175" s="3222"/>
      <c r="P1175" s="3238"/>
      <c r="R1175" s="3235">
        <v>44</v>
      </c>
    </row>
    <row r="1176" spans="1:18">
      <c r="A1176" s="3235">
        <v>45</v>
      </c>
      <c r="B1176" s="3257" t="s">
        <v>6289</v>
      </c>
      <c r="C1176" s="3222"/>
      <c r="D1176" s="3257" t="s">
        <v>5617</v>
      </c>
      <c r="E1176" s="3222"/>
      <c r="F1176" s="3298">
        <v>34.5</v>
      </c>
      <c r="G1176" s="3375">
        <v>13.8</v>
      </c>
      <c r="H1176" s="3289"/>
      <c r="I1176" s="3192"/>
      <c r="J1176" s="3323">
        <v>9</v>
      </c>
      <c r="K1176" s="3245">
        <v>1</v>
      </c>
      <c r="L1176" s="3245"/>
      <c r="M1176" s="3192" t="s">
        <v>2904</v>
      </c>
      <c r="N1176" s="3192"/>
      <c r="O1176" s="3222"/>
      <c r="P1176" s="3238"/>
      <c r="R1176" s="3235">
        <v>45</v>
      </c>
    </row>
    <row r="1177" spans="1:18">
      <c r="A1177" s="3235">
        <v>46</v>
      </c>
      <c r="B1177" s="3257" t="s">
        <v>6290</v>
      </c>
      <c r="C1177" s="3222"/>
      <c r="D1177" s="3257" t="s">
        <v>5617</v>
      </c>
      <c r="E1177" s="3222"/>
      <c r="F1177" s="3298">
        <v>115</v>
      </c>
      <c r="G1177" s="3375">
        <v>19.95</v>
      </c>
      <c r="H1177" s="3289"/>
      <c r="I1177" s="3192"/>
      <c r="J1177" s="3323">
        <v>7</v>
      </c>
      <c r="K1177" s="3245">
        <v>1</v>
      </c>
      <c r="L1177" s="3245"/>
      <c r="M1177" s="3192" t="s">
        <v>2904</v>
      </c>
      <c r="N1177" s="3192"/>
      <c r="O1177" s="3222"/>
      <c r="P1177" s="3238"/>
      <c r="R1177" s="3235">
        <v>46</v>
      </c>
    </row>
    <row r="1178" spans="1:18">
      <c r="A1178" s="3235">
        <v>47</v>
      </c>
      <c r="B1178" s="3257" t="s">
        <v>6290</v>
      </c>
      <c r="C1178" s="3222"/>
      <c r="D1178" s="3257" t="s">
        <v>5617</v>
      </c>
      <c r="E1178" s="3222"/>
      <c r="F1178" s="3298">
        <v>115</v>
      </c>
      <c r="G1178" s="3375">
        <v>34.5</v>
      </c>
      <c r="H1178" s="3289"/>
      <c r="I1178" s="3192"/>
      <c r="J1178" s="3323">
        <v>7</v>
      </c>
      <c r="K1178" s="3245">
        <v>0</v>
      </c>
      <c r="L1178" s="3245">
        <v>1</v>
      </c>
      <c r="M1178" s="3192" t="s">
        <v>2904</v>
      </c>
      <c r="N1178" s="3192"/>
      <c r="O1178" s="3222"/>
      <c r="P1178" s="3238"/>
      <c r="R1178" s="3235">
        <v>47</v>
      </c>
    </row>
    <row r="1179" spans="1:18">
      <c r="A1179" s="3235">
        <v>48</v>
      </c>
      <c r="B1179" s="3257" t="s">
        <v>6291</v>
      </c>
      <c r="C1179" s="3222"/>
      <c r="D1179" s="3257" t="s">
        <v>5617</v>
      </c>
      <c r="E1179" s="3222"/>
      <c r="F1179" s="3298">
        <v>115</v>
      </c>
      <c r="G1179" s="3375">
        <v>13.8</v>
      </c>
      <c r="H1179" s="3289"/>
      <c r="I1179" s="3192"/>
      <c r="J1179" s="3323">
        <v>15</v>
      </c>
      <c r="K1179" s="3245">
        <v>1</v>
      </c>
      <c r="L1179" s="3245"/>
      <c r="M1179" s="3192" t="s">
        <v>2904</v>
      </c>
      <c r="N1179" s="3192"/>
      <c r="O1179" s="3222"/>
      <c r="P1179" s="3238"/>
      <c r="R1179" s="3235">
        <v>48</v>
      </c>
    </row>
    <row r="1180" spans="1:18">
      <c r="A1180" s="3235">
        <v>49</v>
      </c>
      <c r="B1180" s="3257" t="s">
        <v>6292</v>
      </c>
      <c r="C1180" s="3222"/>
      <c r="D1180" s="3257" t="s">
        <v>5617</v>
      </c>
      <c r="E1180" s="3222"/>
      <c r="F1180" s="3298">
        <v>115</v>
      </c>
      <c r="G1180" s="3375">
        <v>13.8</v>
      </c>
      <c r="H1180" s="3289"/>
      <c r="I1180" s="3192"/>
      <c r="J1180" s="3323">
        <v>15</v>
      </c>
      <c r="K1180" s="3245">
        <v>1</v>
      </c>
      <c r="L1180" s="3245"/>
      <c r="M1180" s="3192" t="s">
        <v>2904</v>
      </c>
      <c r="N1180" s="3192"/>
      <c r="O1180" s="3222"/>
      <c r="P1180" s="3238"/>
      <c r="R1180" s="3235">
        <v>49</v>
      </c>
    </row>
    <row r="1181" spans="1:18">
      <c r="A1181" s="3235">
        <v>50</v>
      </c>
      <c r="B1181" s="3257" t="s">
        <v>6293</v>
      </c>
      <c r="C1181" s="3222"/>
      <c r="D1181" s="3257" t="s">
        <v>5617</v>
      </c>
      <c r="E1181" s="3222"/>
      <c r="F1181" s="3298">
        <v>115</v>
      </c>
      <c r="G1181" s="3375">
        <v>13.8</v>
      </c>
      <c r="H1181" s="3289"/>
      <c r="I1181" s="3192"/>
      <c r="J1181" s="3323">
        <v>10</v>
      </c>
      <c r="K1181" s="3245">
        <v>1</v>
      </c>
      <c r="L1181" s="3245"/>
      <c r="M1181" s="3192" t="s">
        <v>2904</v>
      </c>
      <c r="N1181" s="3192"/>
      <c r="O1181" s="3222"/>
      <c r="P1181" s="3238"/>
      <c r="R1181" s="3235">
        <v>50</v>
      </c>
    </row>
    <row r="1182" spans="1:18">
      <c r="A1182" s="3235">
        <v>51</v>
      </c>
      <c r="B1182" s="3257" t="s">
        <v>6293</v>
      </c>
      <c r="C1182" s="3222"/>
      <c r="D1182" s="3257" t="s">
        <v>5617</v>
      </c>
      <c r="E1182" s="3222"/>
      <c r="F1182" s="3298">
        <v>115</v>
      </c>
      <c r="G1182" s="3375">
        <v>34.5</v>
      </c>
      <c r="H1182" s="3289"/>
      <c r="I1182" s="3192"/>
      <c r="J1182" s="3323">
        <v>30</v>
      </c>
      <c r="K1182" s="3245">
        <v>1</v>
      </c>
      <c r="L1182" s="3245"/>
      <c r="M1182" s="3192" t="s">
        <v>2904</v>
      </c>
      <c r="N1182" s="3192"/>
      <c r="O1182" s="3222"/>
      <c r="P1182" s="3238"/>
      <c r="R1182" s="3235">
        <v>51</v>
      </c>
    </row>
    <row r="1183" spans="1:18">
      <c r="A1183" s="3235">
        <v>52</v>
      </c>
      <c r="B1183" s="3257" t="s">
        <v>6294</v>
      </c>
      <c r="C1183" s="3222"/>
      <c r="D1183" s="3257" t="s">
        <v>5617</v>
      </c>
      <c r="E1183" s="3222"/>
      <c r="F1183" s="3298">
        <v>23</v>
      </c>
      <c r="G1183" s="3375">
        <v>0.21</v>
      </c>
      <c r="H1183" s="3289"/>
      <c r="I1183" s="3192"/>
      <c r="J1183" s="3323">
        <v>1</v>
      </c>
      <c r="K1183" s="3245">
        <v>1</v>
      </c>
      <c r="L1183" s="3245"/>
      <c r="M1183" s="3192" t="s">
        <v>2904</v>
      </c>
      <c r="N1183" s="3192"/>
      <c r="O1183" s="3222"/>
      <c r="P1183" s="3238"/>
      <c r="R1183" s="3235">
        <v>52</v>
      </c>
    </row>
    <row r="1184" spans="1:18">
      <c r="A1184" s="3235">
        <v>53</v>
      </c>
      <c r="B1184" s="3257" t="s">
        <v>6295</v>
      </c>
      <c r="C1184" s="3222"/>
      <c r="D1184" s="3257" t="s">
        <v>5617</v>
      </c>
      <c r="E1184" s="3222"/>
      <c r="F1184" s="3298">
        <v>23</v>
      </c>
      <c r="G1184" s="3375">
        <v>4.16</v>
      </c>
      <c r="H1184" s="3289"/>
      <c r="I1184" s="3192"/>
      <c r="J1184" s="3323">
        <v>1</v>
      </c>
      <c r="K1184" s="3245">
        <v>1</v>
      </c>
      <c r="L1184" s="3245"/>
      <c r="M1184" s="3192" t="s">
        <v>2904</v>
      </c>
      <c r="N1184" s="3192"/>
      <c r="O1184" s="3222"/>
      <c r="P1184" s="3238"/>
      <c r="R1184" s="3235">
        <v>53</v>
      </c>
    </row>
    <row r="1185" spans="1:18">
      <c r="A1185" s="3235">
        <v>54</v>
      </c>
      <c r="B1185" s="3257" t="s">
        <v>6296</v>
      </c>
      <c r="C1185" s="3222"/>
      <c r="D1185" s="3257" t="s">
        <v>5615</v>
      </c>
      <c r="E1185" s="3222"/>
      <c r="F1185" s="3298">
        <v>34.5</v>
      </c>
      <c r="G1185" s="3375">
        <v>4.8</v>
      </c>
      <c r="H1185" s="3289"/>
      <c r="I1185" s="3192"/>
      <c r="J1185" s="3323">
        <v>3</v>
      </c>
      <c r="K1185" s="3245">
        <v>1</v>
      </c>
      <c r="L1185" s="3245"/>
      <c r="M1185" s="3192" t="s">
        <v>2904</v>
      </c>
      <c r="N1185" s="3192"/>
      <c r="O1185" s="3222"/>
      <c r="P1185" s="3238"/>
      <c r="R1185" s="3235">
        <v>54</v>
      </c>
    </row>
    <row r="1186" spans="1:18">
      <c r="A1186" s="3235">
        <v>55</v>
      </c>
      <c r="B1186" s="3257" t="s">
        <v>6297</v>
      </c>
      <c r="C1186" s="3222"/>
      <c r="D1186" s="3257" t="s">
        <v>5617</v>
      </c>
      <c r="E1186" s="3222"/>
      <c r="F1186" s="3298">
        <v>34.4</v>
      </c>
      <c r="G1186" s="3375">
        <v>13.8</v>
      </c>
      <c r="H1186" s="3289"/>
      <c r="I1186" s="3192"/>
      <c r="J1186" s="3323">
        <v>8</v>
      </c>
      <c r="K1186" s="3245">
        <v>1</v>
      </c>
      <c r="L1186" s="3245"/>
      <c r="M1186" s="3192" t="s">
        <v>2904</v>
      </c>
      <c r="N1186" s="3192"/>
      <c r="O1186" s="3222"/>
      <c r="P1186" s="3238"/>
      <c r="R1186" s="3235">
        <v>55</v>
      </c>
    </row>
    <row r="1187" spans="1:18">
      <c r="A1187" s="3235">
        <v>56</v>
      </c>
      <c r="B1187" s="3257" t="s">
        <v>6298</v>
      </c>
      <c r="C1187" s="3222"/>
      <c r="D1187" s="3257" t="s">
        <v>5617</v>
      </c>
      <c r="E1187" s="3222"/>
      <c r="F1187" s="3298">
        <v>34.5</v>
      </c>
      <c r="G1187" s="3375">
        <v>13.8</v>
      </c>
      <c r="H1187" s="3289"/>
      <c r="I1187" s="3192"/>
      <c r="J1187" s="3323">
        <v>10</v>
      </c>
      <c r="K1187" s="3245">
        <v>1</v>
      </c>
      <c r="L1187" s="3245"/>
      <c r="M1187" s="3192" t="s">
        <v>2904</v>
      </c>
      <c r="N1187" s="3192"/>
      <c r="O1187" s="3222"/>
      <c r="P1187" s="3238"/>
      <c r="R1187" s="3235">
        <v>56</v>
      </c>
    </row>
    <row r="1188" spans="1:18">
      <c r="A1188" s="3235">
        <v>57</v>
      </c>
      <c r="B1188" s="3257" t="s">
        <v>6299</v>
      </c>
      <c r="C1188" s="3222"/>
      <c r="D1188" s="3257" t="s">
        <v>5617</v>
      </c>
      <c r="E1188" s="3222"/>
      <c r="F1188" s="3298">
        <v>115</v>
      </c>
      <c r="G1188" s="3375">
        <v>13.8</v>
      </c>
      <c r="H1188" s="3289"/>
      <c r="I1188" s="3192"/>
      <c r="J1188" s="3323">
        <v>20</v>
      </c>
      <c r="K1188" s="3245">
        <v>1</v>
      </c>
      <c r="L1188" s="3245"/>
      <c r="M1188" s="3192" t="s">
        <v>2904</v>
      </c>
      <c r="N1188" s="3192"/>
      <c r="O1188" s="3222"/>
      <c r="P1188" s="3238"/>
      <c r="R1188" s="3235">
        <v>57</v>
      </c>
    </row>
    <row r="1189" spans="1:18" ht="15.75" thickBot="1">
      <c r="A1189" s="3235">
        <v>58</v>
      </c>
      <c r="B1189" s="3257" t="s">
        <v>6299</v>
      </c>
      <c r="C1189" s="3222"/>
      <c r="D1189" s="3257" t="s">
        <v>5617</v>
      </c>
      <c r="E1189" s="3222"/>
      <c r="F1189" s="3298">
        <v>115</v>
      </c>
      <c r="G1189" s="3375">
        <v>13.8</v>
      </c>
      <c r="H1189" s="3289"/>
      <c r="I1189" s="3192"/>
      <c r="J1189" s="3323">
        <v>20</v>
      </c>
      <c r="K1189" s="3245">
        <v>1</v>
      </c>
      <c r="L1189" s="3245"/>
      <c r="M1189" s="3192" t="s">
        <v>2904</v>
      </c>
      <c r="N1189" s="3192"/>
      <c r="O1189" s="3222"/>
      <c r="P1189" s="3238"/>
      <c r="R1189" s="3235">
        <v>58</v>
      </c>
    </row>
    <row r="1190" spans="1:18" ht="15.75" thickBot="1">
      <c r="A1190" s="3203">
        <v>59</v>
      </c>
      <c r="B1190" s="3368"/>
      <c r="C1190" s="3204" t="s">
        <v>6724</v>
      </c>
      <c r="D1190" s="3368"/>
      <c r="E1190" s="3369"/>
      <c r="F1190" s="3370"/>
      <c r="G1190" s="3371"/>
      <c r="H1190" s="3372"/>
      <c r="I1190" s="3192"/>
      <c r="J1190" s="3373"/>
      <c r="K1190" s="3276">
        <f>SUM(K1132:K1189)</f>
        <v>74</v>
      </c>
      <c r="L1190" s="3276">
        <f>SUM(L1132:L1189)</f>
        <v>1</v>
      </c>
      <c r="M1190" s="3201"/>
      <c r="N1190" s="3201"/>
      <c r="O1190" s="3204"/>
      <c r="P1190" s="3276">
        <f>SUM(P1132:P1189)</f>
        <v>0</v>
      </c>
      <c r="Q1190" s="3276">
        <f>SUM(Q1132:Q1189)</f>
        <v>0</v>
      </c>
      <c r="R1190" s="3374">
        <v>59</v>
      </c>
    </row>
    <row r="1192" spans="1:18">
      <c r="A1192" s="3212" t="s">
        <v>6313</v>
      </c>
      <c r="B1192" s="3223"/>
      <c r="C1192" s="3223"/>
      <c r="D1192" s="3223"/>
      <c r="E1192" s="3223"/>
      <c r="F1192" s="3223"/>
      <c r="G1192" s="3223"/>
      <c r="H1192" s="3223"/>
      <c r="I1192" s="3192"/>
      <c r="J1192" s="3212" t="s">
        <v>6314</v>
      </c>
      <c r="K1192" s="3223"/>
      <c r="L1192" s="3223"/>
      <c r="M1192" s="3223"/>
      <c r="N1192" s="3223"/>
      <c r="O1192" s="3223"/>
      <c r="P1192" s="3223"/>
      <c r="Q1192" s="3223"/>
    </row>
    <row r="1193" spans="1:18">
      <c r="B1193" s="3257"/>
    </row>
    <row r="1194" spans="1:18" ht="15.75" thickBot="1">
      <c r="A1194" s="3113" t="s">
        <v>4700</v>
      </c>
      <c r="B1194" s="3304"/>
      <c r="C1194" s="3201"/>
      <c r="D1194" s="3201"/>
      <c r="E1194" s="3201"/>
      <c r="F1194" s="3584" t="str">
        <f>'Data Sheet'!$C$40</f>
        <v>April 12, 2018</v>
      </c>
      <c r="G1194" s="3584" t="str">
        <f>'Data Sheet'!$C$38</f>
        <v>December 31, 2017</v>
      </c>
      <c r="H1194" s="3208"/>
      <c r="I1194" s="3192"/>
      <c r="J1194" s="3113" t="s">
        <v>4700</v>
      </c>
      <c r="K1194" s="3201"/>
      <c r="L1194" s="3201"/>
      <c r="M1194" s="3201"/>
      <c r="N1194" s="3201"/>
      <c r="O1194" s="3201"/>
      <c r="P1194" s="3584" t="str">
        <f>'Data Sheet'!$C$40</f>
        <v>April 12, 2018</v>
      </c>
      <c r="Q1194" s="3584" t="str">
        <f>'Data Sheet'!$C$38</f>
        <v>December 31, 2017</v>
      </c>
    </row>
    <row r="1195" spans="1:18" ht="16.5" thickBot="1">
      <c r="A1195" s="3264" t="s">
        <v>3398</v>
      </c>
      <c r="B1195" s="3207"/>
      <c r="C1195" s="3207"/>
      <c r="D1195" s="3208"/>
      <c r="E1195" s="3208"/>
      <c r="F1195" s="3209"/>
      <c r="G1195" s="3209"/>
      <c r="H1195" s="3205"/>
      <c r="I1195" s="3192"/>
      <c r="J1195" s="3264" t="s">
        <v>3398</v>
      </c>
      <c r="K1195" s="3207"/>
      <c r="L1195" s="3207"/>
      <c r="M1195" s="3208"/>
      <c r="N1195" s="3208"/>
      <c r="O1195" s="3208"/>
      <c r="P1195" s="3209"/>
      <c r="Q1195" s="3209"/>
      <c r="R1195" s="3548"/>
    </row>
    <row r="1196" spans="1:18">
      <c r="A1196" s="3221"/>
      <c r="B1196" s="3192"/>
      <c r="C1196" s="3222"/>
      <c r="D1196" s="3234"/>
      <c r="E1196" s="3195"/>
      <c r="F1196" s="3223"/>
      <c r="G1196" s="3223"/>
      <c r="H1196" s="3193"/>
      <c r="I1196" s="3192"/>
      <c r="J1196" s="3221"/>
      <c r="K1196" s="3222"/>
      <c r="L1196" s="3222"/>
      <c r="M1196" s="3223" t="s">
        <v>3184</v>
      </c>
      <c r="N1196" s="3223"/>
      <c r="O1196" s="3223"/>
      <c r="P1196" s="3223"/>
      <c r="Q1196" s="3199"/>
      <c r="R1196" s="3189"/>
    </row>
    <row r="1197" spans="1:18" ht="15.75" thickBot="1">
      <c r="A1197" s="3227"/>
      <c r="B1197" s="3234"/>
      <c r="C1197" s="3195"/>
      <c r="D1197" s="3234"/>
      <c r="E1197" s="3195"/>
      <c r="F1197" s="3208" t="s">
        <v>3185</v>
      </c>
      <c r="G1197" s="3208"/>
      <c r="H1197" s="3205"/>
      <c r="I1197" s="3192"/>
      <c r="J1197" s="3227" t="s">
        <v>3186</v>
      </c>
      <c r="K1197" s="3195" t="s">
        <v>3187</v>
      </c>
      <c r="L1197" s="3195" t="s">
        <v>3187</v>
      </c>
      <c r="M1197" s="3208" t="s">
        <v>3188</v>
      </c>
      <c r="N1197" s="3208"/>
      <c r="O1197" s="3208"/>
      <c r="P1197" s="3208"/>
      <c r="Q1197" s="3205"/>
      <c r="R1197" s="3195"/>
    </row>
    <row r="1198" spans="1:18">
      <c r="A1198" s="3227"/>
      <c r="B1198" s="3234"/>
      <c r="C1198" s="3195"/>
      <c r="D1198" s="3234"/>
      <c r="E1198" s="3195"/>
      <c r="F1198" s="3195"/>
      <c r="G1198" s="3199"/>
      <c r="H1198" s="3195"/>
      <c r="I1198" s="3192"/>
      <c r="J1198" s="3227" t="s">
        <v>3189</v>
      </c>
      <c r="K1198" s="3195" t="s">
        <v>3190</v>
      </c>
      <c r="L1198" s="3195" t="s">
        <v>3191</v>
      </c>
      <c r="M1198" s="3234"/>
      <c r="N1198" s="3234"/>
      <c r="O1198" s="3195"/>
      <c r="P1198" s="3195"/>
      <c r="Q1198" s="3199"/>
      <c r="R1198" s="3195"/>
    </row>
    <row r="1199" spans="1:18">
      <c r="A1199" s="3227" t="s">
        <v>1714</v>
      </c>
      <c r="B1199" s="3223" t="s">
        <v>3192</v>
      </c>
      <c r="C1199" s="3199"/>
      <c r="D1199" s="3223" t="s">
        <v>3193</v>
      </c>
      <c r="E1199" s="3199"/>
      <c r="F1199" s="3195"/>
      <c r="G1199" s="3199"/>
      <c r="H1199" s="3195"/>
      <c r="I1199" s="3192"/>
      <c r="J1199" s="3227" t="s">
        <v>3194</v>
      </c>
      <c r="K1199" s="3195" t="s">
        <v>3195</v>
      </c>
      <c r="L1199" s="3195" t="s">
        <v>3190</v>
      </c>
      <c r="M1199" s="3223"/>
      <c r="N1199" s="3223"/>
      <c r="O1199" s="3199"/>
      <c r="P1199" s="3195" t="s">
        <v>1772</v>
      </c>
      <c r="Q1199" s="3199" t="s">
        <v>3196</v>
      </c>
      <c r="R1199" s="3195" t="s">
        <v>1714</v>
      </c>
    </row>
    <row r="1200" spans="1:18">
      <c r="A1200" s="3227" t="s">
        <v>1717</v>
      </c>
      <c r="B1200" s="3192"/>
      <c r="C1200" s="3222"/>
      <c r="D1200" s="3234"/>
      <c r="E1200" s="3195"/>
      <c r="F1200" s="3195" t="s">
        <v>1825</v>
      </c>
      <c r="G1200" s="3199" t="s">
        <v>3197</v>
      </c>
      <c r="H1200" s="3195" t="s">
        <v>3198</v>
      </c>
      <c r="I1200" s="3192"/>
      <c r="J1200" s="3227" t="s">
        <v>3199</v>
      </c>
      <c r="K1200" s="3195" t="s">
        <v>4</v>
      </c>
      <c r="L1200" s="3195" t="s">
        <v>3195</v>
      </c>
      <c r="M1200" s="3223" t="s">
        <v>3200</v>
      </c>
      <c r="N1200" s="3223"/>
      <c r="O1200" s="3199"/>
      <c r="P1200" s="3195" t="s">
        <v>3201</v>
      </c>
      <c r="Q1200" s="3199" t="s">
        <v>3202</v>
      </c>
      <c r="R1200" s="3195" t="s">
        <v>1717</v>
      </c>
    </row>
    <row r="1201" spans="1:18">
      <c r="A1201" s="3235"/>
      <c r="B1201" s="3192"/>
      <c r="C1201" s="3195"/>
      <c r="D1201" s="3192"/>
      <c r="E1201" s="3195"/>
      <c r="F1201" s="3195"/>
      <c r="G1201" s="3199"/>
      <c r="H1201" s="3222"/>
      <c r="I1201" s="3192"/>
      <c r="J1201" s="3235"/>
      <c r="K1201" s="3222"/>
      <c r="L1201" s="3195"/>
      <c r="M1201" s="3192"/>
      <c r="N1201" s="3192"/>
      <c r="O1201" s="3195"/>
      <c r="P1201" s="3195"/>
      <c r="Q1201" s="3195"/>
      <c r="R1201" s="3222"/>
    </row>
    <row r="1202" spans="1:18" ht="15.75" thickBot="1">
      <c r="A1202" s="3203"/>
      <c r="B1202" s="3208" t="s">
        <v>3005</v>
      </c>
      <c r="C1202" s="3205"/>
      <c r="D1202" s="3208" t="s">
        <v>3006</v>
      </c>
      <c r="E1202" s="3205"/>
      <c r="F1202" s="3202" t="s">
        <v>3007</v>
      </c>
      <c r="G1202" s="3205" t="s">
        <v>3008</v>
      </c>
      <c r="H1202" s="3205" t="s">
        <v>2334</v>
      </c>
      <c r="I1202" s="3192"/>
      <c r="J1202" s="3236" t="s">
        <v>2335</v>
      </c>
      <c r="K1202" s="3236" t="s">
        <v>2336</v>
      </c>
      <c r="L1202" s="3236" t="s">
        <v>2337</v>
      </c>
      <c r="M1202" s="3208" t="s">
        <v>2338</v>
      </c>
      <c r="N1202" s="3208"/>
      <c r="O1202" s="3205"/>
      <c r="P1202" s="3202" t="s">
        <v>2339</v>
      </c>
      <c r="Q1202" s="3202" t="s">
        <v>2340</v>
      </c>
      <c r="R1202" s="3202"/>
    </row>
    <row r="1203" spans="1:18">
      <c r="A1203" s="3235">
        <v>1</v>
      </c>
      <c r="B1203" s="3257" t="s">
        <v>6300</v>
      </c>
      <c r="C1203" s="3222"/>
      <c r="D1203" s="3257" t="s">
        <v>5617</v>
      </c>
      <c r="E1203" s="3222"/>
      <c r="F1203" s="3298">
        <v>23</v>
      </c>
      <c r="G1203" s="3375">
        <v>4.8</v>
      </c>
      <c r="H1203" s="3289"/>
      <c r="I1203" s="3192"/>
      <c r="J1203" s="3323">
        <v>3</v>
      </c>
      <c r="K1203" s="3245">
        <v>1</v>
      </c>
      <c r="L1203" s="3245"/>
      <c r="M1203" s="3192" t="s">
        <v>2904</v>
      </c>
      <c r="N1203" s="3192"/>
      <c r="O1203" s="3222"/>
      <c r="P1203" s="3238"/>
      <c r="R1203" s="3235">
        <v>1</v>
      </c>
    </row>
    <row r="1204" spans="1:18">
      <c r="A1204" s="3235">
        <v>2</v>
      </c>
      <c r="B1204" s="3257" t="s">
        <v>6301</v>
      </c>
      <c r="C1204" s="3222"/>
      <c r="D1204" s="3257" t="s">
        <v>5615</v>
      </c>
      <c r="E1204" s="3222"/>
      <c r="F1204" s="3298">
        <v>115</v>
      </c>
      <c r="G1204" s="3375">
        <v>13.8</v>
      </c>
      <c r="H1204" s="3289"/>
      <c r="I1204" s="3192"/>
      <c r="J1204" s="3323">
        <v>15</v>
      </c>
      <c r="K1204" s="3245">
        <v>1</v>
      </c>
      <c r="L1204" s="3245"/>
      <c r="M1204" s="3192" t="s">
        <v>2904</v>
      </c>
      <c r="N1204" s="3192"/>
      <c r="O1204" s="3222"/>
      <c r="P1204" s="3238"/>
      <c r="R1204" s="3235">
        <v>2</v>
      </c>
    </row>
    <row r="1205" spans="1:18">
      <c r="A1205" s="3235">
        <v>3</v>
      </c>
      <c r="B1205" s="3257" t="s">
        <v>6302</v>
      </c>
      <c r="C1205" s="3222"/>
      <c r="D1205" s="3257" t="s">
        <v>5617</v>
      </c>
      <c r="E1205" s="3222"/>
      <c r="F1205" s="3298">
        <v>34.5</v>
      </c>
      <c r="G1205" s="3375">
        <v>13.8</v>
      </c>
      <c r="H1205" s="3289"/>
      <c r="I1205" s="3192"/>
      <c r="J1205" s="3323">
        <v>5</v>
      </c>
      <c r="K1205" s="3245">
        <v>1</v>
      </c>
      <c r="L1205" s="3245"/>
      <c r="M1205" s="3192" t="s">
        <v>2904</v>
      </c>
      <c r="N1205" s="3192"/>
      <c r="O1205" s="3222"/>
      <c r="P1205" s="3238"/>
      <c r="R1205" s="3235">
        <v>3</v>
      </c>
    </row>
    <row r="1206" spans="1:18">
      <c r="A1206" s="3235">
        <v>4</v>
      </c>
      <c r="B1206" s="3257" t="s">
        <v>6303</v>
      </c>
      <c r="C1206" s="3222"/>
      <c r="D1206" s="3257" t="s">
        <v>5617</v>
      </c>
      <c r="E1206" s="3222"/>
      <c r="F1206" s="3298">
        <v>34.5</v>
      </c>
      <c r="G1206" s="3375">
        <v>13.8</v>
      </c>
      <c r="H1206" s="3289"/>
      <c r="I1206" s="3192"/>
      <c r="J1206" s="3323">
        <v>1</v>
      </c>
      <c r="K1206" s="3245">
        <v>1</v>
      </c>
      <c r="L1206" s="3245"/>
      <c r="M1206" s="3192" t="s">
        <v>2904</v>
      </c>
      <c r="N1206" s="3192"/>
      <c r="O1206" s="3222"/>
      <c r="P1206" s="3238"/>
      <c r="R1206" s="3235">
        <v>4</v>
      </c>
    </row>
    <row r="1207" spans="1:18">
      <c r="A1207" s="3235">
        <v>5</v>
      </c>
      <c r="B1207" s="3257" t="s">
        <v>6303</v>
      </c>
      <c r="C1207" s="3222"/>
      <c r="D1207" s="3257" t="s">
        <v>5617</v>
      </c>
      <c r="E1207" s="3222"/>
      <c r="F1207" s="3298">
        <v>34.5</v>
      </c>
      <c r="G1207" s="3375">
        <v>13.8</v>
      </c>
      <c r="H1207" s="3289"/>
      <c r="I1207" s="3192"/>
      <c r="J1207" s="3323">
        <v>1</v>
      </c>
      <c r="K1207" s="3245">
        <v>1</v>
      </c>
      <c r="L1207" s="3245"/>
      <c r="M1207" s="3192" t="s">
        <v>2904</v>
      </c>
      <c r="N1207" s="3192"/>
      <c r="O1207" s="3222"/>
      <c r="P1207" s="3238"/>
      <c r="R1207" s="3235">
        <v>5</v>
      </c>
    </row>
    <row r="1208" spans="1:18">
      <c r="A1208" s="3247">
        <v>6</v>
      </c>
      <c r="B1208" s="3257" t="s">
        <v>6303</v>
      </c>
      <c r="C1208" s="3222"/>
      <c r="D1208" s="3257" t="s">
        <v>5617</v>
      </c>
      <c r="E1208" s="3222"/>
      <c r="F1208" s="3298">
        <v>34.5</v>
      </c>
      <c r="G1208" s="3375">
        <v>13.8</v>
      </c>
      <c r="H1208" s="3289"/>
      <c r="I1208" s="3192"/>
      <c r="J1208" s="3323">
        <v>1</v>
      </c>
      <c r="K1208" s="3245">
        <v>1</v>
      </c>
      <c r="L1208" s="3245"/>
      <c r="M1208" s="3192" t="s">
        <v>2904</v>
      </c>
      <c r="N1208" s="3192"/>
      <c r="O1208" s="3222"/>
      <c r="P1208" s="3238"/>
      <c r="R1208" s="3247">
        <v>6</v>
      </c>
    </row>
    <row r="1209" spans="1:18">
      <c r="A1209" s="3247">
        <v>7</v>
      </c>
      <c r="B1209" s="3257" t="s">
        <v>6304</v>
      </c>
      <c r="C1209" s="3222"/>
      <c r="D1209" s="3257" t="s">
        <v>5617</v>
      </c>
      <c r="E1209" s="3222"/>
      <c r="F1209" s="3298">
        <v>115</v>
      </c>
      <c r="G1209" s="3375">
        <v>13.8</v>
      </c>
      <c r="H1209" s="3289"/>
      <c r="I1209" s="3192"/>
      <c r="J1209" s="3323">
        <v>20</v>
      </c>
      <c r="K1209" s="3245">
        <v>1</v>
      </c>
      <c r="L1209" s="3245"/>
      <c r="M1209" s="3192" t="s">
        <v>2904</v>
      </c>
      <c r="N1209" s="3192"/>
      <c r="O1209" s="3222"/>
      <c r="P1209" s="3238"/>
      <c r="R1209" s="3247">
        <v>7</v>
      </c>
    </row>
    <row r="1210" spans="1:18">
      <c r="A1210" s="3247">
        <v>8</v>
      </c>
      <c r="B1210" s="3257" t="s">
        <v>6305</v>
      </c>
      <c r="C1210" s="3222"/>
      <c r="D1210" s="3257" t="s">
        <v>5787</v>
      </c>
      <c r="E1210" s="3222"/>
      <c r="F1210" s="3298">
        <v>34.4</v>
      </c>
      <c r="G1210" s="3375">
        <v>13.8</v>
      </c>
      <c r="H1210" s="3289"/>
      <c r="I1210" s="3192"/>
      <c r="J1210" s="3323">
        <v>5</v>
      </c>
      <c r="K1210" s="3245">
        <v>1</v>
      </c>
      <c r="L1210" s="3245"/>
      <c r="M1210" s="3192" t="s">
        <v>2904</v>
      </c>
      <c r="N1210" s="3192"/>
      <c r="O1210" s="3222"/>
      <c r="P1210" s="3238"/>
      <c r="R1210" s="3247">
        <v>8</v>
      </c>
    </row>
    <row r="1211" spans="1:18">
      <c r="A1211" s="3247">
        <v>9</v>
      </c>
      <c r="B1211" s="3257" t="s">
        <v>6306</v>
      </c>
      <c r="C1211" s="3222"/>
      <c r="D1211" s="3257" t="s">
        <v>5617</v>
      </c>
      <c r="E1211" s="3222"/>
      <c r="F1211" s="3298">
        <v>34.5</v>
      </c>
      <c r="G1211" s="3375">
        <v>13.8</v>
      </c>
      <c r="H1211" s="3289"/>
      <c r="I1211" s="3192"/>
      <c r="J1211" s="3323">
        <v>5</v>
      </c>
      <c r="K1211" s="3245">
        <v>1</v>
      </c>
      <c r="L1211" s="3245"/>
      <c r="M1211" s="3192" t="s">
        <v>2904</v>
      </c>
      <c r="N1211" s="3192"/>
      <c r="O1211" s="3222"/>
      <c r="P1211" s="3238"/>
      <c r="R1211" s="3247">
        <v>9</v>
      </c>
    </row>
    <row r="1212" spans="1:18">
      <c r="A1212" s="3247">
        <v>10</v>
      </c>
      <c r="B1212" s="3257" t="s">
        <v>6307</v>
      </c>
      <c r="C1212" s="3222"/>
      <c r="D1212" s="3257" t="s">
        <v>5617</v>
      </c>
      <c r="E1212" s="3222"/>
      <c r="F1212" s="3298">
        <v>115</v>
      </c>
      <c r="G1212" s="3375">
        <v>13.8</v>
      </c>
      <c r="H1212" s="3289"/>
      <c r="I1212" s="3192"/>
      <c r="J1212" s="3323">
        <v>15</v>
      </c>
      <c r="K1212" s="3245">
        <v>1</v>
      </c>
      <c r="L1212" s="3245"/>
      <c r="M1212" s="3192" t="s">
        <v>2904</v>
      </c>
      <c r="N1212" s="3192"/>
      <c r="O1212" s="3222"/>
      <c r="P1212" s="3238"/>
      <c r="R1212" s="3247">
        <v>10</v>
      </c>
    </row>
    <row r="1213" spans="1:18">
      <c r="A1213" s="3247">
        <v>11</v>
      </c>
      <c r="B1213" s="3257" t="s">
        <v>6307</v>
      </c>
      <c r="C1213" s="3222"/>
      <c r="D1213" s="3257" t="s">
        <v>5617</v>
      </c>
      <c r="E1213" s="3222"/>
      <c r="F1213" s="3298">
        <v>113</v>
      </c>
      <c r="G1213" s="3375">
        <v>13.8</v>
      </c>
      <c r="H1213" s="3289"/>
      <c r="I1213" s="3192"/>
      <c r="J1213" s="3323">
        <v>12</v>
      </c>
      <c r="K1213" s="3245">
        <v>1</v>
      </c>
      <c r="L1213" s="3245"/>
      <c r="M1213" s="3192" t="s">
        <v>2904</v>
      </c>
      <c r="N1213" s="3192"/>
      <c r="O1213" s="3222"/>
      <c r="P1213" s="3238"/>
      <c r="R1213" s="3247">
        <v>11</v>
      </c>
    </row>
    <row r="1214" spans="1:18">
      <c r="A1214" s="3247">
        <v>12</v>
      </c>
      <c r="B1214" s="3257" t="s">
        <v>6308</v>
      </c>
      <c r="C1214" s="3222"/>
      <c r="D1214" s="3257" t="s">
        <v>5617</v>
      </c>
      <c r="E1214" s="3222"/>
      <c r="F1214" s="3298">
        <v>34.4</v>
      </c>
      <c r="G1214" s="3375">
        <v>13.8</v>
      </c>
      <c r="H1214" s="3289"/>
      <c r="I1214" s="3192"/>
      <c r="J1214" s="3323">
        <v>5</v>
      </c>
      <c r="K1214" s="3245">
        <v>1</v>
      </c>
      <c r="L1214" s="3245"/>
      <c r="M1214" s="3192" t="s">
        <v>2904</v>
      </c>
      <c r="N1214" s="3192"/>
      <c r="O1214" s="3222"/>
      <c r="P1214" s="3238"/>
      <c r="R1214" s="3247">
        <v>12</v>
      </c>
    </row>
    <row r="1215" spans="1:18">
      <c r="A1215" s="3247">
        <v>13</v>
      </c>
      <c r="B1215" s="3257" t="s">
        <v>6309</v>
      </c>
      <c r="C1215" s="3222"/>
      <c r="D1215" s="3257" t="s">
        <v>5617</v>
      </c>
      <c r="E1215" s="3222"/>
      <c r="F1215" s="3298">
        <v>34.5</v>
      </c>
      <c r="G1215" s="3375">
        <v>4.8</v>
      </c>
      <c r="H1215" s="3289"/>
      <c r="I1215" s="3192"/>
      <c r="J1215" s="3323">
        <v>2</v>
      </c>
      <c r="K1215" s="3245">
        <v>1</v>
      </c>
      <c r="L1215" s="3245"/>
      <c r="M1215" s="3192" t="s">
        <v>2904</v>
      </c>
      <c r="N1215" s="3192"/>
      <c r="O1215" s="3222"/>
      <c r="P1215" s="3238"/>
      <c r="R1215" s="3247">
        <v>13</v>
      </c>
    </row>
    <row r="1216" spans="1:18">
      <c r="A1216" s="3247">
        <v>14</v>
      </c>
      <c r="B1216" s="3257" t="s">
        <v>6310</v>
      </c>
      <c r="C1216" s="3222"/>
      <c r="D1216" s="3257" t="s">
        <v>5617</v>
      </c>
      <c r="E1216" s="3222"/>
      <c r="F1216" s="3298">
        <v>34.5</v>
      </c>
      <c r="G1216" s="3375">
        <v>4.8</v>
      </c>
      <c r="H1216" s="3289"/>
      <c r="I1216" s="3192"/>
      <c r="J1216" s="3323">
        <v>3</v>
      </c>
      <c r="K1216" s="3245">
        <v>1</v>
      </c>
      <c r="L1216" s="3245"/>
      <c r="M1216" s="3192" t="s">
        <v>2904</v>
      </c>
      <c r="N1216" s="3192"/>
      <c r="O1216" s="3222"/>
      <c r="P1216" s="3238"/>
      <c r="R1216" s="3247">
        <v>14</v>
      </c>
    </row>
    <row r="1217" spans="1:18">
      <c r="A1217" s="3247">
        <v>15</v>
      </c>
      <c r="B1217" s="3257" t="s">
        <v>6311</v>
      </c>
      <c r="C1217" s="3222"/>
      <c r="D1217" s="3257" t="s">
        <v>5617</v>
      </c>
      <c r="E1217" s="3222"/>
      <c r="F1217" s="3298">
        <v>34.5</v>
      </c>
      <c r="G1217" s="3375">
        <v>4.16</v>
      </c>
      <c r="H1217" s="3289"/>
      <c r="I1217" s="3192"/>
      <c r="J1217" s="3323">
        <v>7</v>
      </c>
      <c r="K1217" s="3245">
        <v>1</v>
      </c>
      <c r="L1217" s="3245"/>
      <c r="M1217" s="3192" t="s">
        <v>2904</v>
      </c>
      <c r="N1217" s="3192"/>
      <c r="O1217" s="3222"/>
      <c r="P1217" s="3238"/>
      <c r="R1217" s="3247">
        <v>15</v>
      </c>
    </row>
    <row r="1218" spans="1:18">
      <c r="A1218" s="3247">
        <v>16</v>
      </c>
      <c r="B1218" s="3257" t="s">
        <v>6312</v>
      </c>
      <c r="C1218" s="3222"/>
      <c r="D1218" s="3257" t="s">
        <v>5617</v>
      </c>
      <c r="E1218" s="3222"/>
      <c r="F1218" s="3298">
        <v>34.5</v>
      </c>
      <c r="G1218" s="3375">
        <v>4.8</v>
      </c>
      <c r="H1218" s="3289"/>
      <c r="I1218" s="3192"/>
      <c r="J1218" s="3323">
        <v>1</v>
      </c>
      <c r="K1218" s="3245">
        <v>1</v>
      </c>
      <c r="L1218" s="3245"/>
      <c r="M1218" s="3192" t="s">
        <v>2904</v>
      </c>
      <c r="N1218" s="3192"/>
      <c r="O1218" s="3222"/>
      <c r="P1218" s="3238"/>
      <c r="R1218" s="3247">
        <v>16</v>
      </c>
    </row>
    <row r="1219" spans="1:18">
      <c r="A1219" s="3235">
        <v>17</v>
      </c>
      <c r="B1219" s="3257" t="s">
        <v>6312</v>
      </c>
      <c r="C1219" s="3222"/>
      <c r="D1219" s="3257" t="s">
        <v>5617</v>
      </c>
      <c r="E1219" s="3222"/>
      <c r="F1219" s="3298">
        <v>34.5</v>
      </c>
      <c r="G1219" s="3375">
        <v>4.8</v>
      </c>
      <c r="H1219" s="3289"/>
      <c r="I1219" s="3192"/>
      <c r="J1219" s="3323">
        <v>1</v>
      </c>
      <c r="K1219" s="3245">
        <v>1</v>
      </c>
      <c r="L1219" s="3245"/>
      <c r="M1219" s="3192" t="s">
        <v>2904</v>
      </c>
      <c r="N1219" s="3192"/>
      <c r="O1219" s="3222"/>
      <c r="P1219" s="3238"/>
      <c r="R1219" s="3235">
        <v>17</v>
      </c>
    </row>
    <row r="1220" spans="1:18">
      <c r="A1220" s="3235">
        <v>18</v>
      </c>
      <c r="B1220" s="3257" t="s">
        <v>6312</v>
      </c>
      <c r="C1220" s="3222"/>
      <c r="D1220" s="3257" t="s">
        <v>5617</v>
      </c>
      <c r="E1220" s="3222"/>
      <c r="F1220" s="3298">
        <v>34.5</v>
      </c>
      <c r="G1220" s="3375">
        <v>4.8</v>
      </c>
      <c r="H1220" s="3289"/>
      <c r="I1220" s="3192"/>
      <c r="J1220" s="3323">
        <v>1</v>
      </c>
      <c r="K1220" s="3245">
        <v>1</v>
      </c>
      <c r="L1220" s="3245"/>
      <c r="M1220" s="3192" t="s">
        <v>2904</v>
      </c>
      <c r="N1220" s="3192"/>
      <c r="O1220" s="3222"/>
      <c r="P1220" s="3238"/>
      <c r="R1220" s="3235">
        <v>18</v>
      </c>
    </row>
    <row r="1221" spans="1:18">
      <c r="A1221" s="3235">
        <v>19</v>
      </c>
      <c r="B1221" s="3257" t="s">
        <v>6315</v>
      </c>
      <c r="C1221" s="3222"/>
      <c r="D1221" s="3257" t="s">
        <v>5617</v>
      </c>
      <c r="E1221" s="3222"/>
      <c r="F1221" s="3298">
        <v>34.5</v>
      </c>
      <c r="G1221" s="3375">
        <v>4.8</v>
      </c>
      <c r="H1221" s="3289"/>
      <c r="I1221" s="3192"/>
      <c r="J1221" s="3323">
        <v>1</v>
      </c>
      <c r="K1221" s="3245">
        <v>1</v>
      </c>
      <c r="L1221" s="3245"/>
      <c r="M1221" s="3192" t="s">
        <v>2904</v>
      </c>
      <c r="N1221" s="3192"/>
      <c r="O1221" s="3222"/>
      <c r="P1221" s="3238"/>
      <c r="R1221" s="3235">
        <v>19</v>
      </c>
    </row>
    <row r="1222" spans="1:18">
      <c r="A1222" s="3235">
        <v>20</v>
      </c>
      <c r="B1222" s="3257" t="s">
        <v>6315</v>
      </c>
      <c r="C1222" s="3222"/>
      <c r="D1222" s="3257" t="s">
        <v>5617</v>
      </c>
      <c r="E1222" s="3222"/>
      <c r="F1222" s="3298">
        <v>34.5</v>
      </c>
      <c r="G1222" s="3375">
        <v>4.8</v>
      </c>
      <c r="H1222" s="3289"/>
      <c r="I1222" s="3192"/>
      <c r="J1222" s="3323">
        <v>1</v>
      </c>
      <c r="K1222" s="3245">
        <v>1</v>
      </c>
      <c r="L1222" s="3245"/>
      <c r="M1222" s="3192" t="s">
        <v>2904</v>
      </c>
      <c r="N1222" s="3192"/>
      <c r="O1222" s="3222"/>
      <c r="P1222" s="3238"/>
      <c r="R1222" s="3235">
        <v>20</v>
      </c>
    </row>
    <row r="1223" spans="1:18">
      <c r="A1223" s="3235">
        <v>21</v>
      </c>
      <c r="B1223" s="3257" t="s">
        <v>6316</v>
      </c>
      <c r="C1223" s="3222"/>
      <c r="D1223" s="3257" t="s">
        <v>5787</v>
      </c>
      <c r="E1223" s="3222"/>
      <c r="F1223" s="3298">
        <v>115</v>
      </c>
      <c r="G1223" s="3375">
        <v>13.8</v>
      </c>
      <c r="H1223" s="3289"/>
      <c r="I1223" s="3192"/>
      <c r="J1223" s="3323">
        <v>48</v>
      </c>
      <c r="K1223" s="3245">
        <v>2</v>
      </c>
      <c r="L1223" s="3245"/>
      <c r="M1223" s="3192" t="s">
        <v>2904</v>
      </c>
      <c r="N1223" s="3192"/>
      <c r="O1223" s="3222"/>
      <c r="P1223" s="3238"/>
      <c r="R1223" s="3235">
        <v>21</v>
      </c>
    </row>
    <row r="1224" spans="1:18">
      <c r="A1224" s="3235">
        <v>22</v>
      </c>
      <c r="B1224" s="3257" t="s">
        <v>6317</v>
      </c>
      <c r="C1224" s="3222"/>
      <c r="D1224" s="3257" t="s">
        <v>5615</v>
      </c>
      <c r="E1224" s="3222"/>
      <c r="F1224" s="3298">
        <v>115</v>
      </c>
      <c r="G1224" s="3375">
        <v>13.8</v>
      </c>
      <c r="H1224" s="3289"/>
      <c r="I1224" s="3192"/>
      <c r="J1224" s="3323">
        <v>18</v>
      </c>
      <c r="K1224" s="3245">
        <v>1</v>
      </c>
      <c r="L1224" s="3245"/>
      <c r="M1224" s="3192" t="s">
        <v>2904</v>
      </c>
      <c r="N1224" s="3192"/>
      <c r="O1224" s="3222"/>
      <c r="P1224" s="3238"/>
      <c r="R1224" s="3235">
        <v>22</v>
      </c>
    </row>
    <row r="1225" spans="1:18">
      <c r="A1225" s="3235">
        <v>23</v>
      </c>
      <c r="B1225" s="3257" t="s">
        <v>6318</v>
      </c>
      <c r="C1225" s="3222"/>
      <c r="D1225" s="3257" t="s">
        <v>5617</v>
      </c>
      <c r="E1225" s="3222"/>
      <c r="F1225" s="3298">
        <v>46</v>
      </c>
      <c r="G1225" s="3375">
        <v>4.8</v>
      </c>
      <c r="H1225" s="3289"/>
      <c r="I1225" s="3192"/>
      <c r="J1225" s="3323">
        <v>1</v>
      </c>
      <c r="K1225" s="3245">
        <v>1</v>
      </c>
      <c r="L1225" s="3245"/>
      <c r="M1225" s="3192" t="s">
        <v>2904</v>
      </c>
      <c r="N1225" s="3192"/>
      <c r="O1225" s="3222"/>
      <c r="P1225" s="3238"/>
      <c r="R1225" s="3235">
        <v>23</v>
      </c>
    </row>
    <row r="1226" spans="1:18">
      <c r="A1226" s="3235">
        <v>24</v>
      </c>
      <c r="B1226" s="3257" t="s">
        <v>6318</v>
      </c>
      <c r="C1226" s="3222"/>
      <c r="D1226" s="3257" t="s">
        <v>5617</v>
      </c>
      <c r="E1226" s="3222"/>
      <c r="F1226" s="3298">
        <v>46</v>
      </c>
      <c r="G1226" s="3375">
        <v>4.8</v>
      </c>
      <c r="H1226" s="3289"/>
      <c r="I1226" s="3192"/>
      <c r="J1226" s="3323">
        <v>1</v>
      </c>
      <c r="K1226" s="3245">
        <v>1</v>
      </c>
      <c r="L1226" s="3245"/>
      <c r="M1226" s="3192" t="s">
        <v>2904</v>
      </c>
      <c r="N1226" s="3192"/>
      <c r="O1226" s="3222"/>
      <c r="P1226" s="3238"/>
      <c r="R1226" s="3235">
        <v>24</v>
      </c>
    </row>
    <row r="1227" spans="1:18">
      <c r="A1227" s="3235">
        <v>25</v>
      </c>
      <c r="B1227" s="3257" t="s">
        <v>6318</v>
      </c>
      <c r="C1227" s="3222"/>
      <c r="D1227" s="3257" t="s">
        <v>5617</v>
      </c>
      <c r="E1227" s="3222"/>
      <c r="F1227" s="3298">
        <v>46</v>
      </c>
      <c r="G1227" s="3375">
        <v>4.8</v>
      </c>
      <c r="H1227" s="3289"/>
      <c r="I1227" s="3192"/>
      <c r="J1227" s="3323">
        <v>1</v>
      </c>
      <c r="K1227" s="3245">
        <v>1</v>
      </c>
      <c r="L1227" s="3245"/>
      <c r="M1227" s="3192" t="s">
        <v>2904</v>
      </c>
      <c r="N1227" s="3192"/>
      <c r="O1227" s="3222"/>
      <c r="P1227" s="3238"/>
      <c r="R1227" s="3235">
        <v>25</v>
      </c>
    </row>
    <row r="1228" spans="1:18">
      <c r="A1228" s="3235">
        <v>26</v>
      </c>
      <c r="B1228" s="3257" t="s">
        <v>6319</v>
      </c>
      <c r="C1228" s="3222"/>
      <c r="D1228" s="3257" t="s">
        <v>5615</v>
      </c>
      <c r="E1228" s="3222"/>
      <c r="F1228" s="3298">
        <v>115</v>
      </c>
      <c r="G1228" s="3375">
        <v>13.8</v>
      </c>
      <c r="H1228" s="3289"/>
      <c r="I1228" s="3192"/>
      <c r="J1228" s="3323">
        <v>10</v>
      </c>
      <c r="K1228" s="3245">
        <v>1</v>
      </c>
      <c r="L1228" s="3245"/>
      <c r="M1228" s="3192"/>
      <c r="N1228" s="3192"/>
      <c r="O1228" s="3222"/>
      <c r="P1228" s="3238"/>
      <c r="R1228" s="3235">
        <v>26</v>
      </c>
    </row>
    <row r="1229" spans="1:18">
      <c r="A1229" s="3235">
        <v>27</v>
      </c>
      <c r="B1229" s="3257" t="s">
        <v>6320</v>
      </c>
      <c r="C1229" s="3222"/>
      <c r="D1229" s="3257" t="s">
        <v>5617</v>
      </c>
      <c r="E1229" s="3222"/>
      <c r="F1229" s="3298">
        <v>46</v>
      </c>
      <c r="G1229" s="3375">
        <v>4.16</v>
      </c>
      <c r="H1229" s="3289"/>
      <c r="I1229" s="3192"/>
      <c r="J1229" s="3323">
        <v>5</v>
      </c>
      <c r="K1229" s="3245">
        <v>1</v>
      </c>
      <c r="L1229" s="3245"/>
      <c r="M1229" s="3192"/>
      <c r="N1229" s="3192"/>
      <c r="O1229" s="3222"/>
      <c r="P1229" s="3238"/>
      <c r="R1229" s="3235">
        <v>27</v>
      </c>
    </row>
    <row r="1230" spans="1:18">
      <c r="A1230" s="3235">
        <v>28</v>
      </c>
      <c r="B1230" s="3257" t="s">
        <v>6321</v>
      </c>
      <c r="C1230" s="3222"/>
      <c r="D1230" s="3257" t="s">
        <v>5617</v>
      </c>
      <c r="E1230" s="3222"/>
      <c r="F1230" s="3298">
        <v>34.5</v>
      </c>
      <c r="G1230" s="3375">
        <v>4.8</v>
      </c>
      <c r="H1230" s="3289"/>
      <c r="I1230" s="3192"/>
      <c r="J1230" s="3323">
        <v>1</v>
      </c>
      <c r="K1230" s="3245">
        <v>1</v>
      </c>
      <c r="L1230" s="3245"/>
      <c r="M1230" s="3192"/>
      <c r="N1230" s="3192"/>
      <c r="O1230" s="3222"/>
      <c r="P1230" s="3238"/>
      <c r="R1230" s="3235">
        <v>28</v>
      </c>
    </row>
    <row r="1231" spans="1:18">
      <c r="A1231" s="3235">
        <v>29</v>
      </c>
      <c r="B1231" s="3257" t="s">
        <v>6322</v>
      </c>
      <c r="C1231" s="3222"/>
      <c r="D1231" s="3257" t="s">
        <v>5615</v>
      </c>
      <c r="E1231" s="3222"/>
      <c r="F1231" s="3298">
        <v>115</v>
      </c>
      <c r="G1231" s="3375">
        <v>34.5</v>
      </c>
      <c r="H1231" s="3289"/>
      <c r="I1231" s="3192"/>
      <c r="J1231" s="3323">
        <v>7</v>
      </c>
      <c r="K1231" s="3245">
        <v>1</v>
      </c>
      <c r="L1231" s="3245"/>
      <c r="M1231" s="3192"/>
      <c r="N1231" s="3192"/>
      <c r="O1231" s="3222"/>
      <c r="P1231" s="3238"/>
      <c r="R1231" s="3235">
        <v>29</v>
      </c>
    </row>
    <row r="1232" spans="1:18">
      <c r="A1232" s="3235">
        <v>30</v>
      </c>
      <c r="B1232" s="3257" t="s">
        <v>6323</v>
      </c>
      <c r="C1232" s="3222"/>
      <c r="D1232" s="3257" t="s">
        <v>5617</v>
      </c>
      <c r="E1232" s="3222"/>
      <c r="F1232" s="3298">
        <v>34.5</v>
      </c>
      <c r="G1232" s="3375">
        <v>4.8</v>
      </c>
      <c r="H1232" s="3289"/>
      <c r="I1232" s="3192"/>
      <c r="J1232" s="3323">
        <v>2</v>
      </c>
      <c r="K1232" s="3245">
        <v>1</v>
      </c>
      <c r="L1232" s="3245"/>
      <c r="M1232" s="3192"/>
      <c r="N1232" s="3192"/>
      <c r="O1232" s="3222"/>
      <c r="P1232" s="3238"/>
      <c r="R1232" s="3235">
        <v>30</v>
      </c>
    </row>
    <row r="1233" spans="1:18">
      <c r="A1233" s="3235">
        <v>31</v>
      </c>
      <c r="B1233" s="3257" t="s">
        <v>6324</v>
      </c>
      <c r="C1233" s="3222"/>
      <c r="D1233" s="3257" t="s">
        <v>5617</v>
      </c>
      <c r="E1233" s="3222"/>
      <c r="F1233" s="3298">
        <v>34.5</v>
      </c>
      <c r="G1233" s="3375">
        <v>13.8</v>
      </c>
      <c r="H1233" s="3289"/>
      <c r="I1233" s="3192"/>
      <c r="J1233" s="3323">
        <v>10</v>
      </c>
      <c r="K1233" s="3245">
        <v>1</v>
      </c>
      <c r="L1233" s="3245"/>
      <c r="M1233" s="3192"/>
      <c r="N1233" s="3192"/>
      <c r="O1233" s="3222"/>
      <c r="P1233" s="3238"/>
      <c r="R1233" s="3235">
        <v>31</v>
      </c>
    </row>
    <row r="1234" spans="1:18">
      <c r="A1234" s="3235">
        <v>32</v>
      </c>
      <c r="B1234" s="3257" t="s">
        <v>6325</v>
      </c>
      <c r="C1234" s="3222"/>
      <c r="D1234" s="3257" t="s">
        <v>5617</v>
      </c>
      <c r="E1234" s="3222"/>
      <c r="F1234" s="3298">
        <v>115</v>
      </c>
      <c r="G1234" s="3375">
        <v>13.8</v>
      </c>
      <c r="H1234" s="3289"/>
      <c r="I1234" s="3192"/>
      <c r="J1234" s="3323">
        <v>12</v>
      </c>
      <c r="K1234" s="3245">
        <v>1</v>
      </c>
      <c r="L1234" s="3245"/>
      <c r="M1234" s="3192"/>
      <c r="N1234" s="3192"/>
      <c r="O1234" s="3222"/>
      <c r="P1234" s="3238"/>
      <c r="R1234" s="3235">
        <v>32</v>
      </c>
    </row>
    <row r="1235" spans="1:18">
      <c r="A1235" s="3235">
        <v>33</v>
      </c>
      <c r="B1235" s="3257" t="s">
        <v>6326</v>
      </c>
      <c r="C1235" s="3222"/>
      <c r="D1235" s="3257" t="s">
        <v>5617</v>
      </c>
      <c r="E1235" s="3222"/>
      <c r="F1235" s="3298">
        <v>115</v>
      </c>
      <c r="G1235" s="3375">
        <v>13.8</v>
      </c>
      <c r="H1235" s="3289"/>
      <c r="I1235" s="3192"/>
      <c r="J1235" s="3323">
        <v>36</v>
      </c>
      <c r="K1235" s="3245">
        <v>1</v>
      </c>
      <c r="L1235" s="3245"/>
      <c r="M1235" s="3192"/>
      <c r="N1235" s="3192"/>
      <c r="O1235" s="3222"/>
      <c r="P1235" s="3238"/>
      <c r="R1235" s="3235">
        <v>33</v>
      </c>
    </row>
    <row r="1236" spans="1:18">
      <c r="A1236" s="3235">
        <v>34</v>
      </c>
      <c r="B1236" s="3257" t="s">
        <v>6327</v>
      </c>
      <c r="C1236" s="3222"/>
      <c r="D1236" s="3257" t="s">
        <v>5615</v>
      </c>
      <c r="E1236" s="3222"/>
      <c r="F1236" s="3298">
        <v>110</v>
      </c>
      <c r="G1236" s="3375">
        <v>34.5</v>
      </c>
      <c r="H1236" s="3289"/>
      <c r="I1236" s="3192"/>
      <c r="J1236" s="3323">
        <v>60</v>
      </c>
      <c r="K1236" s="3245">
        <v>2</v>
      </c>
      <c r="L1236" s="3245"/>
      <c r="M1236" s="3192"/>
      <c r="N1236" s="3192"/>
      <c r="O1236" s="3222"/>
      <c r="P1236" s="3238"/>
      <c r="R1236" s="3235">
        <v>34</v>
      </c>
    </row>
    <row r="1237" spans="1:18">
      <c r="A1237" s="3235">
        <v>35</v>
      </c>
      <c r="B1237" s="3257" t="s">
        <v>6328</v>
      </c>
      <c r="C1237" s="3222"/>
      <c r="D1237" s="3257" t="s">
        <v>5615</v>
      </c>
      <c r="E1237" s="3222"/>
      <c r="F1237" s="3298">
        <v>110</v>
      </c>
      <c r="G1237" s="3375">
        <v>34.5</v>
      </c>
      <c r="H1237" s="3289"/>
      <c r="I1237" s="3192"/>
      <c r="J1237" s="3323">
        <v>49</v>
      </c>
      <c r="K1237" s="3245">
        <v>4</v>
      </c>
      <c r="L1237" s="3245"/>
      <c r="M1237" s="3192"/>
      <c r="N1237" s="3192"/>
      <c r="O1237" s="3222"/>
      <c r="P1237" s="3238"/>
      <c r="R1237" s="3235">
        <v>35</v>
      </c>
    </row>
    <row r="1238" spans="1:18">
      <c r="A1238" s="3235">
        <v>36</v>
      </c>
      <c r="B1238" s="3257" t="s">
        <v>6329</v>
      </c>
      <c r="C1238" s="3222"/>
      <c r="D1238" s="3257" t="s">
        <v>5617</v>
      </c>
      <c r="E1238" s="3222"/>
      <c r="F1238" s="3298">
        <v>23</v>
      </c>
      <c r="G1238" s="3375">
        <v>13.8</v>
      </c>
      <c r="H1238" s="3289"/>
      <c r="I1238" s="3192"/>
      <c r="J1238" s="3323">
        <v>4</v>
      </c>
      <c r="K1238" s="3245">
        <v>1</v>
      </c>
      <c r="L1238" s="3245"/>
      <c r="M1238" s="3192"/>
      <c r="N1238" s="3192"/>
      <c r="O1238" s="3222"/>
      <c r="P1238" s="3238"/>
      <c r="R1238" s="3235">
        <v>36</v>
      </c>
    </row>
    <row r="1239" spans="1:18">
      <c r="A1239" s="3235">
        <v>37</v>
      </c>
      <c r="B1239" s="3257" t="s">
        <v>6330</v>
      </c>
      <c r="C1239" s="3222"/>
      <c r="D1239" s="3257" t="s">
        <v>5615</v>
      </c>
      <c r="E1239" s="3222"/>
      <c r="F1239" s="3298">
        <v>115</v>
      </c>
      <c r="G1239" s="3375">
        <v>13.8</v>
      </c>
      <c r="H1239" s="3289"/>
      <c r="I1239" s="3192"/>
      <c r="J1239" s="3323">
        <v>18</v>
      </c>
      <c r="K1239" s="3245">
        <v>1</v>
      </c>
      <c r="L1239" s="3245"/>
      <c r="M1239" s="3192"/>
      <c r="N1239" s="3192"/>
      <c r="O1239" s="3222"/>
      <c r="P1239" s="3238"/>
      <c r="R1239" s="3235">
        <v>37</v>
      </c>
    </row>
    <row r="1240" spans="1:18">
      <c r="A1240" s="3235">
        <v>38</v>
      </c>
      <c r="B1240" s="3257" t="s">
        <v>6330</v>
      </c>
      <c r="C1240" s="3222"/>
      <c r="D1240" s="3257" t="s">
        <v>5615</v>
      </c>
      <c r="E1240" s="3222"/>
      <c r="F1240" s="3298">
        <v>115</v>
      </c>
      <c r="G1240" s="3375">
        <v>46</v>
      </c>
      <c r="H1240" s="3289"/>
      <c r="I1240" s="3192"/>
      <c r="J1240" s="3323">
        <v>21</v>
      </c>
      <c r="K1240" s="3245">
        <v>1</v>
      </c>
      <c r="L1240" s="3245"/>
      <c r="M1240" s="3192"/>
      <c r="N1240" s="3192"/>
      <c r="O1240" s="3222"/>
      <c r="P1240" s="3238"/>
      <c r="R1240" s="3235">
        <v>38</v>
      </c>
    </row>
    <row r="1241" spans="1:18">
      <c r="A1241" s="3235">
        <v>39</v>
      </c>
      <c r="B1241" s="3257" t="s">
        <v>6330</v>
      </c>
      <c r="C1241" s="3222"/>
      <c r="D1241" s="3257" t="s">
        <v>5615</v>
      </c>
      <c r="E1241" s="3222"/>
      <c r="F1241" s="3298">
        <v>115</v>
      </c>
      <c r="G1241" s="3375">
        <v>46</v>
      </c>
      <c r="H1241" s="3289"/>
      <c r="I1241" s="3192"/>
      <c r="J1241" s="3323">
        <v>20</v>
      </c>
      <c r="K1241" s="3245">
        <v>1</v>
      </c>
      <c r="L1241" s="3245"/>
      <c r="M1241" s="3192"/>
      <c r="N1241" s="3192"/>
      <c r="O1241" s="3222"/>
      <c r="P1241" s="3238"/>
      <c r="R1241" s="3235">
        <v>39</v>
      </c>
    </row>
    <row r="1242" spans="1:18">
      <c r="A1242" s="3235">
        <v>40</v>
      </c>
      <c r="B1242" s="3257" t="s">
        <v>6331</v>
      </c>
      <c r="C1242" s="3222"/>
      <c r="D1242" s="3257" t="s">
        <v>5617</v>
      </c>
      <c r="E1242" s="3222"/>
      <c r="F1242" s="3298">
        <v>69</v>
      </c>
      <c r="G1242" s="3375">
        <v>13.8</v>
      </c>
      <c r="H1242" s="3289"/>
      <c r="I1242" s="3192"/>
      <c r="J1242" s="3323">
        <v>8</v>
      </c>
      <c r="K1242" s="3245">
        <v>1</v>
      </c>
      <c r="L1242" s="3245"/>
      <c r="M1242" s="3192"/>
      <c r="N1242" s="3192"/>
      <c r="O1242" s="3222"/>
      <c r="P1242" s="3238"/>
      <c r="R1242" s="3235">
        <v>40</v>
      </c>
    </row>
    <row r="1243" spans="1:18">
      <c r="A1243" s="3235">
        <v>41</v>
      </c>
      <c r="B1243" s="3257" t="s">
        <v>6332</v>
      </c>
      <c r="C1243" s="3222"/>
      <c r="D1243" s="3257" t="s">
        <v>5615</v>
      </c>
      <c r="E1243" s="3222"/>
      <c r="F1243" s="3298">
        <v>115</v>
      </c>
      <c r="G1243" s="3375">
        <v>34.5</v>
      </c>
      <c r="H1243" s="3289"/>
      <c r="I1243" s="3192"/>
      <c r="J1243" s="3323">
        <v>20</v>
      </c>
      <c r="K1243" s="3245">
        <v>1</v>
      </c>
      <c r="L1243" s="3245"/>
      <c r="M1243" s="3192"/>
      <c r="N1243" s="3192"/>
      <c r="O1243" s="3222"/>
      <c r="P1243" s="3238"/>
      <c r="R1243" s="3235">
        <v>41</v>
      </c>
    </row>
    <row r="1244" spans="1:18" ht="15.75" thickBot="1">
      <c r="A1244" s="3235">
        <v>42</v>
      </c>
      <c r="B1244" s="3257" t="s">
        <v>6332</v>
      </c>
      <c r="C1244" s="3222"/>
      <c r="D1244" s="3257" t="s">
        <v>5615</v>
      </c>
      <c r="E1244" s="3222"/>
      <c r="F1244" s="3298">
        <v>115</v>
      </c>
      <c r="G1244" s="3375">
        <v>34.5</v>
      </c>
      <c r="H1244" s="3289"/>
      <c r="I1244" s="3192"/>
      <c r="J1244" s="3323">
        <v>20</v>
      </c>
      <c r="K1244" s="3245">
        <v>1</v>
      </c>
      <c r="L1244" s="3245"/>
      <c r="M1244" s="3192"/>
      <c r="N1244" s="3192"/>
      <c r="O1244" s="3222"/>
      <c r="P1244" s="3238"/>
      <c r="R1244" s="3235">
        <v>42</v>
      </c>
    </row>
    <row r="1245" spans="1:18">
      <c r="A1245" s="3235">
        <v>43</v>
      </c>
      <c r="B1245" s="3257"/>
      <c r="C1245" s="3222" t="s">
        <v>6724</v>
      </c>
      <c r="D1245" s="3257"/>
      <c r="E1245" s="3222"/>
      <c r="F1245" s="3298"/>
      <c r="G1245" s="3375"/>
      <c r="H1245" s="3289"/>
      <c r="I1245" s="3192"/>
      <c r="J1245" s="3323"/>
      <c r="K1245" s="3581">
        <f>SUM(K1203:K1244)</f>
        <v>47</v>
      </c>
      <c r="L1245" s="3582">
        <f>SUM(L1203:L1244)</f>
        <v>0</v>
      </c>
      <c r="M1245" s="3284"/>
      <c r="N1245" s="3257"/>
      <c r="O1245" s="3222"/>
      <c r="P1245" s="3581">
        <f>SUM(P1203:P1244)</f>
        <v>0</v>
      </c>
      <c r="Q1245" s="3581">
        <f>SUM(Q1203:Q1244)</f>
        <v>0</v>
      </c>
      <c r="R1245" s="3235">
        <v>43</v>
      </c>
    </row>
    <row r="1246" spans="1:18">
      <c r="A1246" s="3235">
        <v>44</v>
      </c>
      <c r="B1246" s="3257"/>
      <c r="C1246" s="3222"/>
      <c r="D1246" s="3257"/>
      <c r="E1246" s="3222"/>
      <c r="F1246" s="3298"/>
      <c r="G1246" s="3375"/>
      <c r="H1246" s="3289"/>
      <c r="I1246" s="3192"/>
      <c r="J1246" s="3323"/>
      <c r="K1246" s="3245"/>
      <c r="L1246" s="3245"/>
      <c r="M1246" s="3192"/>
      <c r="N1246" s="3192"/>
      <c r="O1246" s="3222"/>
      <c r="P1246" s="3238"/>
      <c r="R1246" s="3247">
        <v>44</v>
      </c>
    </row>
    <row r="1247" spans="1:18">
      <c r="A1247" s="3235">
        <v>45</v>
      </c>
      <c r="B1247" s="3257"/>
      <c r="C1247" s="3222"/>
      <c r="D1247" s="3257"/>
      <c r="E1247" s="3222"/>
      <c r="F1247" s="3298"/>
      <c r="G1247" s="3375"/>
      <c r="H1247" s="3289"/>
      <c r="I1247" s="3192"/>
      <c r="J1247" s="3323"/>
      <c r="K1247" s="3245"/>
      <c r="L1247" s="3245"/>
      <c r="M1247" s="3192"/>
      <c r="N1247" s="3192"/>
      <c r="O1247" s="3222"/>
      <c r="P1247" s="3238"/>
      <c r="R1247" s="3247">
        <v>45</v>
      </c>
    </row>
    <row r="1248" spans="1:18">
      <c r="A1248" s="3235">
        <v>46</v>
      </c>
      <c r="B1248" s="3257"/>
      <c r="C1248" s="3222"/>
      <c r="D1248" s="3257"/>
      <c r="E1248" s="3222"/>
      <c r="F1248" s="3298"/>
      <c r="G1248" s="3375"/>
      <c r="H1248" s="3289"/>
      <c r="I1248" s="3192"/>
      <c r="J1248" s="3323"/>
      <c r="K1248" s="3245"/>
      <c r="L1248" s="3245"/>
      <c r="M1248" s="3192"/>
      <c r="N1248" s="3192"/>
      <c r="O1248" s="3222"/>
      <c r="P1248" s="3238"/>
      <c r="R1248" s="3247">
        <v>46</v>
      </c>
    </row>
    <row r="1249" spans="1:18">
      <c r="A1249" s="3235">
        <v>47</v>
      </c>
      <c r="B1249" s="3257"/>
      <c r="C1249" s="3222"/>
      <c r="D1249" s="3257"/>
      <c r="E1249" s="3222"/>
      <c r="F1249" s="3298"/>
      <c r="G1249" s="3375"/>
      <c r="H1249" s="3289"/>
      <c r="I1249" s="3192"/>
      <c r="J1249" s="3323"/>
      <c r="K1249" s="3245"/>
      <c r="L1249" s="3245"/>
      <c r="M1249" s="3192"/>
      <c r="N1249" s="3192"/>
      <c r="O1249" s="3222"/>
      <c r="P1249" s="3238"/>
      <c r="R1249" s="3247">
        <v>47</v>
      </c>
    </row>
    <row r="1250" spans="1:18">
      <c r="A1250" s="3235">
        <v>48</v>
      </c>
      <c r="B1250" s="3257"/>
      <c r="C1250" s="3222"/>
      <c r="D1250" s="3257"/>
      <c r="E1250" s="3222"/>
      <c r="F1250" s="3298"/>
      <c r="G1250" s="3375"/>
      <c r="H1250" s="3289"/>
      <c r="I1250" s="3192"/>
      <c r="J1250" s="3323"/>
      <c r="K1250" s="3245"/>
      <c r="L1250" s="3245"/>
      <c r="M1250" s="3192"/>
      <c r="N1250" s="3192"/>
      <c r="O1250" s="3222"/>
      <c r="P1250" s="3238"/>
      <c r="R1250" s="3247">
        <v>48</v>
      </c>
    </row>
    <row r="1251" spans="1:18">
      <c r="A1251" s="3235">
        <v>49</v>
      </c>
      <c r="B1251" s="3257"/>
      <c r="C1251" s="3222"/>
      <c r="D1251" s="3257"/>
      <c r="E1251" s="3222"/>
      <c r="F1251" s="3298"/>
      <c r="G1251" s="3375"/>
      <c r="H1251" s="3289"/>
      <c r="I1251" s="3192"/>
      <c r="J1251" s="3323"/>
      <c r="K1251" s="3245"/>
      <c r="L1251" s="3245"/>
      <c r="M1251" s="3192"/>
      <c r="N1251" s="3192"/>
      <c r="O1251" s="3222"/>
      <c r="P1251" s="3238"/>
      <c r="R1251" s="3247">
        <v>49</v>
      </c>
    </row>
    <row r="1252" spans="1:18">
      <c r="A1252" s="3235">
        <v>50</v>
      </c>
      <c r="B1252" s="3257"/>
      <c r="C1252" s="3222"/>
      <c r="D1252" s="3257"/>
      <c r="E1252" s="3222"/>
      <c r="F1252" s="3298"/>
      <c r="G1252" s="3375"/>
      <c r="H1252" s="3289"/>
      <c r="I1252" s="3192"/>
      <c r="J1252" s="3323"/>
      <c r="K1252" s="3245"/>
      <c r="L1252" s="3245"/>
      <c r="M1252" s="3192"/>
      <c r="N1252" s="3192"/>
      <c r="O1252" s="3222"/>
      <c r="P1252" s="3238"/>
      <c r="R1252" s="3247">
        <v>50</v>
      </c>
    </row>
    <row r="1253" spans="1:18">
      <c r="A1253" s="3235">
        <v>51</v>
      </c>
      <c r="B1253" s="3257"/>
      <c r="C1253" s="3222"/>
      <c r="D1253" s="3257"/>
      <c r="E1253" s="3222"/>
      <c r="F1253" s="3298"/>
      <c r="G1253" s="3375"/>
      <c r="H1253" s="3289"/>
      <c r="I1253" s="3192"/>
      <c r="J1253" s="3323"/>
      <c r="K1253" s="3245"/>
      <c r="L1253" s="3245"/>
      <c r="M1253" s="3192"/>
      <c r="N1253" s="3192"/>
      <c r="O1253" s="3222"/>
      <c r="P1253" s="3238"/>
      <c r="R1253" s="3247">
        <v>51</v>
      </c>
    </row>
    <row r="1254" spans="1:18">
      <c r="A1254" s="3235">
        <v>52</v>
      </c>
      <c r="B1254" s="3257"/>
      <c r="C1254" s="3222"/>
      <c r="D1254" s="3257"/>
      <c r="E1254" s="3222"/>
      <c r="F1254" s="3298"/>
      <c r="G1254" s="3375"/>
      <c r="H1254" s="3289"/>
      <c r="I1254" s="3192"/>
      <c r="J1254" s="3323"/>
      <c r="K1254" s="3245"/>
      <c r="L1254" s="3245"/>
      <c r="M1254" s="3192"/>
      <c r="N1254" s="3192"/>
      <c r="O1254" s="3222"/>
      <c r="P1254" s="3238"/>
      <c r="R1254" s="3247">
        <v>52</v>
      </c>
    </row>
    <row r="1255" spans="1:18">
      <c r="A1255" s="3235">
        <v>53</v>
      </c>
      <c r="B1255" s="3257"/>
      <c r="C1255" s="3222"/>
      <c r="D1255" s="3257"/>
      <c r="E1255" s="3222"/>
      <c r="F1255" s="3298"/>
      <c r="G1255" s="3375"/>
      <c r="H1255" s="3289"/>
      <c r="I1255" s="3192"/>
      <c r="J1255" s="3323"/>
      <c r="K1255" s="3245"/>
      <c r="L1255" s="3245"/>
      <c r="M1255" s="3192"/>
      <c r="N1255" s="3192"/>
      <c r="O1255" s="3222"/>
      <c r="P1255" s="3238"/>
      <c r="R1255" s="3247">
        <v>53</v>
      </c>
    </row>
    <row r="1256" spans="1:18">
      <c r="A1256" s="3235">
        <v>54</v>
      </c>
      <c r="B1256" s="3257"/>
      <c r="C1256" s="3222"/>
      <c r="D1256" s="3257"/>
      <c r="E1256" s="3222"/>
      <c r="F1256" s="3298"/>
      <c r="G1256" s="3375"/>
      <c r="H1256" s="3289"/>
      <c r="I1256" s="3192"/>
      <c r="J1256" s="3323"/>
      <c r="K1256" s="3245"/>
      <c r="L1256" s="3245"/>
      <c r="M1256" s="3192"/>
      <c r="N1256" s="3192"/>
      <c r="O1256" s="3222"/>
      <c r="P1256" s="3238"/>
      <c r="R1256" s="3247">
        <v>54</v>
      </c>
    </row>
    <row r="1257" spans="1:18">
      <c r="A1257" s="3235">
        <v>55</v>
      </c>
      <c r="B1257" s="3257"/>
      <c r="C1257" s="3222"/>
      <c r="D1257" s="3257"/>
      <c r="E1257" s="3222"/>
      <c r="F1257" s="3298"/>
      <c r="G1257" s="3375"/>
      <c r="H1257" s="3289"/>
      <c r="I1257" s="3192"/>
      <c r="J1257" s="3323"/>
      <c r="K1257" s="3245"/>
      <c r="L1257" s="3245"/>
      <c r="M1257" s="3192"/>
      <c r="N1257" s="3192"/>
      <c r="O1257" s="3222"/>
      <c r="P1257" s="3238"/>
      <c r="R1257" s="3247">
        <v>55</v>
      </c>
    </row>
    <row r="1258" spans="1:18">
      <c r="A1258" s="3235">
        <v>56</v>
      </c>
      <c r="B1258" s="3257"/>
      <c r="C1258" s="3222"/>
      <c r="D1258" s="3257"/>
      <c r="E1258" s="3222"/>
      <c r="F1258" s="3298"/>
      <c r="G1258" s="3375"/>
      <c r="H1258" s="3289"/>
      <c r="I1258" s="3192"/>
      <c r="J1258" s="3323"/>
      <c r="K1258" s="3245"/>
      <c r="L1258" s="3245"/>
      <c r="M1258" s="3192"/>
      <c r="N1258" s="3192"/>
      <c r="O1258" s="3222"/>
      <c r="P1258" s="3238"/>
      <c r="R1258" s="3247">
        <v>56</v>
      </c>
    </row>
    <row r="1259" spans="1:18">
      <c r="A1259" s="3235">
        <v>57</v>
      </c>
      <c r="B1259" s="3257"/>
      <c r="C1259" s="3222"/>
      <c r="D1259" s="3257"/>
      <c r="E1259" s="3222"/>
      <c r="F1259" s="3298"/>
      <c r="G1259" s="3375"/>
      <c r="H1259" s="3289"/>
      <c r="I1259" s="3192"/>
      <c r="J1259" s="3323"/>
      <c r="K1259" s="3245"/>
      <c r="L1259" s="3245"/>
      <c r="M1259" s="3192"/>
      <c r="N1259" s="3192"/>
      <c r="O1259" s="3222"/>
      <c r="P1259" s="3238"/>
      <c r="R1259" s="3247">
        <v>57</v>
      </c>
    </row>
    <row r="1260" spans="1:18" ht="15.75" thickBot="1">
      <c r="A1260" s="3235">
        <v>58</v>
      </c>
      <c r="B1260" s="3257"/>
      <c r="C1260" s="3222"/>
      <c r="D1260" s="3257"/>
      <c r="E1260" s="3222"/>
      <c r="F1260" s="3298"/>
      <c r="G1260" s="3375"/>
      <c r="H1260" s="3289"/>
      <c r="I1260" s="3192"/>
      <c r="J1260" s="3323"/>
      <c r="K1260" s="3245"/>
      <c r="L1260" s="3245"/>
      <c r="M1260" s="3192"/>
      <c r="N1260" s="3192"/>
      <c r="O1260" s="3222"/>
      <c r="P1260" s="3238"/>
      <c r="R1260" s="3247">
        <v>58</v>
      </c>
    </row>
    <row r="1261" spans="1:18" ht="15.75" thickBot="1">
      <c r="A1261" s="3203">
        <v>59</v>
      </c>
      <c r="B1261" s="3304" t="s">
        <v>6333</v>
      </c>
      <c r="C1261" s="3369"/>
      <c r="D1261" s="3368"/>
      <c r="E1261" s="3369"/>
      <c r="F1261" s="3376"/>
      <c r="G1261" s="3377"/>
      <c r="H1261" s="3377"/>
      <c r="I1261" s="3368"/>
      <c r="J1261" s="3378"/>
      <c r="K1261" s="3583">
        <f>SUM(K1245,K1190,K1119,K1048,K977,K906,K835,K764,K694,K624,K554,K484,K414,K344,K274,K204,K134,K60)</f>
        <v>1240</v>
      </c>
      <c r="L1261" s="3583">
        <f>SUM(L1245,L1190,L1119,L1048,L977,L906,L835,L764,L694,L624,L554,L484,L414,L344,L274,L204,L134,L60)</f>
        <v>23</v>
      </c>
      <c r="M1261" s="3368"/>
      <c r="N1261" s="3368"/>
      <c r="O1261" s="3369"/>
      <c r="P1261" s="3583">
        <f>SUM(P1245,P1190,P1119,P1048,P977,P906,P835,P764,P694,P624,P554,P484,P414,P344,P274,P204,P134,P60)</f>
        <v>0</v>
      </c>
      <c r="Q1261" s="3583">
        <f>SUM(Q1245,Q1190,Q1119,Q1048,Q977,Q906,Q835,Q764,Q694,Q624,Q554,Q484,Q414,Q344,Q274,Q204,Q134,Q60)</f>
        <v>0</v>
      </c>
      <c r="R1261" s="3585">
        <v>59</v>
      </c>
    </row>
    <row r="1263" spans="1:18">
      <c r="A1263" s="3212" t="s">
        <v>6334</v>
      </c>
      <c r="B1263" s="3223"/>
      <c r="C1263" s="3223"/>
      <c r="D1263" s="3223"/>
      <c r="E1263" s="3223"/>
      <c r="F1263" s="3223"/>
      <c r="G1263" s="3223"/>
      <c r="H1263" s="3223"/>
      <c r="I1263" s="3192"/>
      <c r="J1263" s="3212" t="s">
        <v>6335</v>
      </c>
      <c r="K1263" s="3223"/>
      <c r="L1263" s="3223"/>
      <c r="M1263" s="3223"/>
      <c r="N1263" s="3223"/>
      <c r="O1263" s="3223"/>
      <c r="P1263" s="3223"/>
      <c r="Q1263" s="3223"/>
    </row>
    <row r="1264" spans="1:18" hidden="1"/>
    <row r="1265" spans="6:17" hidden="1"/>
    <row r="1266" spans="6:17" hidden="1">
      <c r="F1266" s="3379"/>
      <c r="G1266" s="3379"/>
      <c r="H1266" s="3379"/>
      <c r="K1266" s="3379"/>
      <c r="L1266" s="3379"/>
      <c r="P1266" s="3379">
        <f>SUM(P1203:P1227,P1132:P1190,P1061:P1119,P990:P1048,P919:P977,P848:P906,P777:P835,P707:P764,P637:P694,P567:P624,P497:P554,P427:P484,P357:P414,P287:P344,P217:P274,P147:P204,P77:P134,P21:P60)</f>
        <v>0</v>
      </c>
      <c r="Q1266" s="3379">
        <f>SUM(Q1203:Q1227,Q1132:Q1190,Q1061:Q1119,Q990:Q1048,Q919:Q977,Q848:Q906,Q777:Q835,Q707:Q764,Q637:Q694,Q567:Q624,Q497:Q554,Q427:Q484,Q357:Q414,Q287:Q344,Q217:Q274,Q147:Q204,Q77:Q134,Q21:Q60)</f>
        <v>0</v>
      </c>
    </row>
    <row r="1267" spans="6:17">
      <c r="F1267" s="3379"/>
    </row>
    <row r="1272" spans="6:17">
      <c r="H1272" s="3379"/>
    </row>
  </sheetData>
  <printOptions horizontalCentered="1" verticalCentered="1"/>
  <pageMargins left="0" right="0" top="0" bottom="0" header="0.25" footer="0.25"/>
  <pageSetup scale="70" fitToWidth="2" fitToHeight="2" orientation="portrait" r:id="rId1"/>
  <headerFooter alignWithMargins="0"/>
  <rowBreaks count="18" manualBreakCount="18">
    <brk id="66" max="16383" man="1"/>
    <brk id="136" max="16383" man="1"/>
    <brk id="206" max="16383" man="1"/>
    <brk id="276" max="16383" man="1"/>
    <brk id="346" max="16383" man="1"/>
    <brk id="416" max="16383" man="1"/>
    <brk id="486" max="16383" man="1"/>
    <brk id="556" max="16383" man="1"/>
    <brk id="626" max="16383" man="1"/>
    <brk id="696" max="16383" man="1"/>
    <brk id="766" max="16383" man="1"/>
    <brk id="837" max="16383" man="1"/>
    <brk id="908" max="16383" man="1"/>
    <brk id="979" max="16383" man="1"/>
    <brk id="1050" max="16383" man="1"/>
    <brk id="1121" max="16383" man="1"/>
    <brk id="1192" max="16383" man="1"/>
    <brk id="1263" max="16383" man="1"/>
  </rowBreaks>
  <colBreaks count="1" manualBreakCount="1">
    <brk id="9"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pageSetUpPr fitToPage="1"/>
  </sheetPr>
  <dimension ref="A1:F66"/>
  <sheetViews>
    <sheetView defaultGridColor="0" view="pageBreakPreview" colorId="22" zoomScale="90" zoomScaleNormal="100" zoomScaleSheetLayoutView="90" workbookViewId="0">
      <selection activeCell="H57" sqref="H57"/>
    </sheetView>
  </sheetViews>
  <sheetFormatPr defaultColWidth="9.6640625" defaultRowHeight="15"/>
  <cols>
    <col min="1" max="1" width="5.5546875" customWidth="1"/>
    <col min="2" max="2" width="42" bestFit="1" customWidth="1"/>
    <col min="3" max="3" width="11" customWidth="1"/>
    <col min="4" max="4" width="18.6640625" customWidth="1"/>
    <col min="5" max="5" width="15.6640625" customWidth="1"/>
    <col min="6" max="6" width="22.77734375" customWidth="1"/>
  </cols>
  <sheetData>
    <row r="1" spans="1:6">
      <c r="A1" s="863" t="s">
        <v>1785</v>
      </c>
      <c r="B1" s="864"/>
      <c r="C1" s="966" t="s">
        <v>1330</v>
      </c>
      <c r="D1" s="864"/>
      <c r="E1" s="967" t="s">
        <v>1787</v>
      </c>
      <c r="F1" s="968" t="s">
        <v>1788</v>
      </c>
    </row>
    <row r="2" spans="1:6">
      <c r="A2" s="72" t="str">
        <f>'Data Sheet'!$C$25</f>
        <v xml:space="preserve">Niagara Mohawk Power Corporation </v>
      </c>
      <c r="B2" s="861"/>
      <c r="C2" s="923" t="s">
        <v>1123</v>
      </c>
      <c r="D2" s="861"/>
      <c r="E2" s="971" t="s">
        <v>1790</v>
      </c>
      <c r="F2" s="981"/>
    </row>
    <row r="3" spans="1:6" ht="15" customHeight="1" thickBot="1">
      <c r="A3" s="939"/>
      <c r="B3" s="913"/>
      <c r="C3" s="939" t="s">
        <v>1124</v>
      </c>
      <c r="D3" s="913"/>
      <c r="E3" s="973" t="str">
        <f>'Data Sheet'!$C$40</f>
        <v>April 12, 2018</v>
      </c>
      <c r="F3" s="947" t="str">
        <f>'Data Sheet'!$C$38</f>
        <v>December 31, 2017</v>
      </c>
    </row>
    <row r="4" spans="1:6" ht="15" customHeight="1" thickBot="1">
      <c r="A4" s="540" t="s">
        <v>2795</v>
      </c>
      <c r="B4" s="541"/>
      <c r="C4" s="974"/>
      <c r="D4" s="974"/>
      <c r="E4" s="974"/>
      <c r="F4" s="975"/>
    </row>
    <row r="5" spans="1:6">
      <c r="A5" s="923"/>
      <c r="B5" s="861"/>
      <c r="C5" s="861"/>
      <c r="D5" s="861"/>
      <c r="E5" s="861"/>
      <c r="F5" s="924"/>
    </row>
    <row r="6" spans="1:6">
      <c r="A6" s="923" t="s">
        <v>2670</v>
      </c>
      <c r="B6" s="861"/>
      <c r="C6" s="861"/>
      <c r="D6" s="861" t="s">
        <v>2796</v>
      </c>
      <c r="E6" s="861"/>
      <c r="F6" s="924"/>
    </row>
    <row r="7" spans="1:6">
      <c r="A7" s="923" t="s">
        <v>2797</v>
      </c>
      <c r="B7" s="861"/>
      <c r="C7" s="861"/>
      <c r="D7" s="861" t="s">
        <v>2798</v>
      </c>
      <c r="E7" s="861"/>
      <c r="F7" s="924"/>
    </row>
    <row r="8" spans="1:6">
      <c r="A8" s="923" t="s">
        <v>2799</v>
      </c>
      <c r="B8" s="861"/>
      <c r="C8" s="861"/>
      <c r="D8" s="861" t="s">
        <v>2800</v>
      </c>
      <c r="E8" s="861"/>
      <c r="F8" s="924"/>
    </row>
    <row r="9" spans="1:6">
      <c r="A9" s="923" t="s">
        <v>2801</v>
      </c>
      <c r="B9" s="861"/>
      <c r="C9" s="861"/>
      <c r="D9" s="861" t="s">
        <v>2802</v>
      </c>
      <c r="E9" s="861"/>
      <c r="F9" s="924"/>
    </row>
    <row r="10" spans="1:6">
      <c r="A10" s="923" t="s">
        <v>2803</v>
      </c>
      <c r="B10" s="861"/>
      <c r="C10" s="861"/>
      <c r="D10" s="861" t="s">
        <v>2509</v>
      </c>
      <c r="E10" s="861"/>
      <c r="F10" s="924"/>
    </row>
    <row r="11" spans="1:6">
      <c r="A11" s="923" t="s">
        <v>2510</v>
      </c>
      <c r="B11" s="861"/>
      <c r="C11" s="861"/>
      <c r="D11" s="861" t="s">
        <v>2511</v>
      </c>
      <c r="E11" s="861"/>
      <c r="F11" s="924"/>
    </row>
    <row r="12" spans="1:6">
      <c r="A12" s="923" t="s">
        <v>2512</v>
      </c>
      <c r="B12" s="861"/>
      <c r="C12" s="861"/>
      <c r="D12" s="861" t="s">
        <v>2513</v>
      </c>
      <c r="E12" s="861"/>
      <c r="F12" s="924"/>
    </row>
    <row r="13" spans="1:6">
      <c r="A13" s="923" t="s">
        <v>2514</v>
      </c>
      <c r="B13" s="861"/>
      <c r="C13" s="861"/>
      <c r="D13" s="861" t="s">
        <v>2515</v>
      </c>
      <c r="E13" s="861"/>
      <c r="F13" s="924"/>
    </row>
    <row r="14" spans="1:6">
      <c r="A14" s="923" t="s">
        <v>2516</v>
      </c>
      <c r="B14" s="861"/>
      <c r="C14" s="861"/>
      <c r="D14" s="861"/>
      <c r="E14" s="861"/>
      <c r="F14" s="924"/>
    </row>
    <row r="15" spans="1:6" ht="15.75" thickBot="1">
      <c r="A15" s="923"/>
      <c r="B15" s="861"/>
      <c r="C15" s="861"/>
      <c r="D15" s="861"/>
      <c r="E15" s="861"/>
      <c r="F15" s="924"/>
    </row>
    <row r="16" spans="1:6" ht="15.75" thickBot="1">
      <c r="A16" s="998"/>
      <c r="B16" s="993"/>
      <c r="C16" s="978"/>
      <c r="D16" s="978"/>
      <c r="E16" s="976" t="s">
        <v>2517</v>
      </c>
      <c r="F16" s="975"/>
    </row>
    <row r="17" spans="1:6">
      <c r="A17" s="981" t="s">
        <v>1714</v>
      </c>
      <c r="B17" s="862" t="s">
        <v>1768</v>
      </c>
      <c r="C17" s="922"/>
      <c r="D17" s="874" t="s">
        <v>2518</v>
      </c>
      <c r="E17" s="874"/>
      <c r="F17" s="874"/>
    </row>
    <row r="18" spans="1:6">
      <c r="A18" s="981" t="s">
        <v>1717</v>
      </c>
      <c r="B18" s="542"/>
      <c r="C18" s="924"/>
      <c r="D18" s="874" t="s">
        <v>2519</v>
      </c>
      <c r="E18" s="874" t="s">
        <v>1772</v>
      </c>
      <c r="F18" s="874" t="s">
        <v>2520</v>
      </c>
    </row>
    <row r="19" spans="1:6" ht="15.75" thickBot="1">
      <c r="A19" s="991"/>
      <c r="B19" s="974" t="s">
        <v>3005</v>
      </c>
      <c r="C19" s="985"/>
      <c r="D19" s="984" t="s">
        <v>3006</v>
      </c>
      <c r="E19" s="984" t="s">
        <v>3007</v>
      </c>
      <c r="F19" s="984" t="s">
        <v>3008</v>
      </c>
    </row>
    <row r="20" spans="1:6">
      <c r="A20" s="1006">
        <v>1</v>
      </c>
      <c r="B20" s="876" t="s">
        <v>2521</v>
      </c>
      <c r="C20" s="935"/>
      <c r="D20" s="1012">
        <v>1752343</v>
      </c>
      <c r="E20" s="1012">
        <v>424486</v>
      </c>
      <c r="F20" s="1012">
        <v>16144</v>
      </c>
    </row>
    <row r="21" spans="1:6">
      <c r="A21" s="1006">
        <v>2</v>
      </c>
      <c r="B21" s="876" t="s">
        <v>2522</v>
      </c>
      <c r="C21" s="935"/>
      <c r="D21" s="1012"/>
      <c r="E21" s="1012"/>
      <c r="F21" s="1012"/>
    </row>
    <row r="22" spans="1:6">
      <c r="A22" s="1000">
        <v>3</v>
      </c>
      <c r="B22" s="876" t="s">
        <v>2523</v>
      </c>
      <c r="C22" s="935"/>
      <c r="D22" s="1012">
        <v>9454</v>
      </c>
      <c r="E22" s="1012">
        <v>5997</v>
      </c>
      <c r="F22" s="1012">
        <v>228</v>
      </c>
    </row>
    <row r="23" spans="1:6">
      <c r="A23" s="1000">
        <v>4</v>
      </c>
      <c r="B23" s="876" t="s">
        <v>2524</v>
      </c>
      <c r="C23" s="935"/>
      <c r="D23" s="1012"/>
      <c r="E23" s="1012"/>
      <c r="F23" s="1012"/>
    </row>
    <row r="24" spans="1:6">
      <c r="A24" s="972">
        <v>5</v>
      </c>
      <c r="B24" s="861" t="s">
        <v>2525</v>
      </c>
      <c r="C24" s="924"/>
      <c r="D24" s="990"/>
      <c r="E24" s="990"/>
      <c r="F24" s="990"/>
    </row>
    <row r="25" spans="1:6">
      <c r="A25" s="1000"/>
      <c r="B25" s="876" t="s">
        <v>2526</v>
      </c>
      <c r="C25" s="935"/>
      <c r="D25" s="1012">
        <f>D22+D23</f>
        <v>9454</v>
      </c>
      <c r="E25" s="1012">
        <f>E22+E23</f>
        <v>5997</v>
      </c>
      <c r="F25" s="1012">
        <f>F22+F23</f>
        <v>228</v>
      </c>
    </row>
    <row r="26" spans="1:6">
      <c r="A26" s="1000">
        <v>6</v>
      </c>
      <c r="B26" s="876" t="s">
        <v>2527</v>
      </c>
      <c r="C26" s="935"/>
      <c r="D26" s="1012"/>
      <c r="E26" s="1012"/>
      <c r="F26" s="1012"/>
    </row>
    <row r="27" spans="1:6">
      <c r="A27" s="1000">
        <v>7</v>
      </c>
      <c r="B27" s="876" t="s">
        <v>2528</v>
      </c>
      <c r="C27" s="935"/>
      <c r="D27" s="1012">
        <v>13688</v>
      </c>
      <c r="E27" s="1012">
        <v>0</v>
      </c>
      <c r="F27" s="1012">
        <v>0</v>
      </c>
    </row>
    <row r="28" spans="1:6">
      <c r="A28" s="1000">
        <v>8</v>
      </c>
      <c r="B28" s="876" t="s">
        <v>2529</v>
      </c>
      <c r="C28" s="935"/>
      <c r="D28" s="1012"/>
      <c r="E28" s="1012"/>
      <c r="F28" s="1012"/>
    </row>
    <row r="29" spans="1:6">
      <c r="A29" s="972">
        <v>9</v>
      </c>
      <c r="B29" s="861" t="s">
        <v>2530</v>
      </c>
      <c r="C29" s="924"/>
      <c r="D29" s="990"/>
      <c r="E29" s="990"/>
      <c r="F29" s="990"/>
    </row>
    <row r="30" spans="1:6">
      <c r="A30" s="1000"/>
      <c r="B30" s="876" t="s">
        <v>2531</v>
      </c>
      <c r="C30" s="935"/>
      <c r="D30" s="1012">
        <f>D27+D28</f>
        <v>13688</v>
      </c>
      <c r="E30" s="1012">
        <f>E27+E28</f>
        <v>0</v>
      </c>
      <c r="F30" s="1012">
        <f>F27+F28</f>
        <v>0</v>
      </c>
    </row>
    <row r="31" spans="1:6">
      <c r="A31" s="1000">
        <v>10</v>
      </c>
      <c r="B31" s="876" t="s">
        <v>2532</v>
      </c>
      <c r="C31" s="935"/>
      <c r="D31" s="1012">
        <f>D20+D25-D30</f>
        <v>1748109</v>
      </c>
      <c r="E31" s="1012">
        <f>E20+E25-E30</f>
        <v>430483</v>
      </c>
      <c r="F31" s="1012">
        <f>F20+F25-F30</f>
        <v>16372</v>
      </c>
    </row>
    <row r="32" spans="1:6">
      <c r="A32" s="1000">
        <v>11</v>
      </c>
      <c r="B32" s="876" t="s">
        <v>2533</v>
      </c>
      <c r="C32" s="935"/>
      <c r="D32" s="1012">
        <v>10044</v>
      </c>
      <c r="E32" s="1012">
        <v>19365</v>
      </c>
      <c r="F32" s="1012">
        <v>736</v>
      </c>
    </row>
    <row r="33" spans="1:6">
      <c r="A33" s="1000">
        <v>12</v>
      </c>
      <c r="B33" s="876" t="s">
        <v>2534</v>
      </c>
      <c r="C33" s="935"/>
      <c r="D33" s="1012"/>
      <c r="E33" s="1012"/>
      <c r="F33" s="1012"/>
    </row>
    <row r="34" spans="1:6">
      <c r="A34" s="1000">
        <v>13</v>
      </c>
      <c r="B34" s="876" t="s">
        <v>2535</v>
      </c>
      <c r="C34" s="935"/>
      <c r="D34" s="1012"/>
      <c r="E34" s="1012"/>
      <c r="F34" s="1012"/>
    </row>
    <row r="35" spans="1:6">
      <c r="A35" s="1000">
        <v>14</v>
      </c>
      <c r="B35" s="876" t="s">
        <v>2536</v>
      </c>
      <c r="C35" s="935"/>
      <c r="D35" s="1012"/>
      <c r="E35" s="1012"/>
      <c r="F35" s="1012"/>
    </row>
    <row r="36" spans="1:6">
      <c r="A36" s="1000">
        <v>15</v>
      </c>
      <c r="B36" s="876" t="s">
        <v>2537</v>
      </c>
      <c r="C36" s="935"/>
      <c r="D36" s="1012">
        <v>1738065</v>
      </c>
      <c r="E36" s="1012">
        <v>411118</v>
      </c>
      <c r="F36" s="1012">
        <v>15636</v>
      </c>
    </row>
    <row r="37" spans="1:6">
      <c r="A37" s="972">
        <v>16</v>
      </c>
      <c r="B37" s="861" t="s">
        <v>2538</v>
      </c>
      <c r="C37" s="924"/>
      <c r="D37" s="990"/>
      <c r="E37" s="990"/>
      <c r="F37" s="990"/>
    </row>
    <row r="38" spans="1:6" ht="15.75" thickBot="1">
      <c r="A38" s="3110"/>
      <c r="B38" s="986" t="s">
        <v>2539</v>
      </c>
      <c r="C38" s="940"/>
      <c r="D38" s="1035">
        <f>SUM(D32:D37)</f>
        <v>1748109</v>
      </c>
      <c r="E38" s="1035">
        <f>SUM(E32:E37)</f>
        <v>430483</v>
      </c>
      <c r="F38" s="1035">
        <f>SUM(F32:F37)</f>
        <v>16372</v>
      </c>
    </row>
    <row r="39" spans="1:6">
      <c r="A39" s="863"/>
      <c r="B39" s="864"/>
      <c r="C39" s="864"/>
      <c r="D39" s="864"/>
      <c r="E39" s="864"/>
      <c r="F39" s="920"/>
    </row>
    <row r="40" spans="1:6">
      <c r="A40" s="923"/>
      <c r="B40" s="861"/>
      <c r="C40" s="861"/>
      <c r="D40" s="861"/>
      <c r="E40" s="861"/>
      <c r="F40" s="924"/>
    </row>
    <row r="41" spans="1:6">
      <c r="A41" s="923"/>
      <c r="C41" s="861"/>
      <c r="D41" s="861"/>
      <c r="E41" s="861"/>
      <c r="F41" s="924"/>
    </row>
    <row r="42" spans="1:6">
      <c r="A42" s="923"/>
      <c r="B42" s="861"/>
      <c r="C42" s="861"/>
      <c r="D42" s="861"/>
      <c r="E42" s="861"/>
      <c r="F42" s="924"/>
    </row>
    <row r="43" spans="1:6">
      <c r="A43" s="923"/>
      <c r="B43" s="861"/>
      <c r="C43" s="861"/>
      <c r="D43" s="861"/>
      <c r="E43" s="861"/>
      <c r="F43" s="924"/>
    </row>
    <row r="44" spans="1:6">
      <c r="A44" s="923"/>
      <c r="B44" s="861"/>
      <c r="C44" s="861"/>
      <c r="D44" s="861"/>
      <c r="E44" s="861"/>
      <c r="F44" s="924"/>
    </row>
    <row r="45" spans="1:6">
      <c r="A45" s="923"/>
      <c r="B45" s="861"/>
      <c r="C45" s="861"/>
      <c r="D45" s="861"/>
      <c r="E45" s="861"/>
      <c r="F45" s="924"/>
    </row>
    <row r="46" spans="1:6">
      <c r="A46" s="923"/>
      <c r="B46" s="861"/>
      <c r="C46" s="861"/>
      <c r="D46" s="861"/>
      <c r="E46" s="861"/>
      <c r="F46" s="924"/>
    </row>
    <row r="47" spans="1:6">
      <c r="A47" s="923"/>
      <c r="B47" s="861"/>
      <c r="C47" s="861"/>
      <c r="D47" s="861"/>
      <c r="E47" s="861"/>
      <c r="F47" s="924"/>
    </row>
    <row r="48" spans="1:6">
      <c r="A48" s="923"/>
      <c r="B48" s="861"/>
      <c r="C48" s="861"/>
      <c r="D48" s="861"/>
      <c r="E48" s="861"/>
      <c r="F48" s="924"/>
    </row>
    <row r="49" spans="1:6">
      <c r="A49" s="923"/>
      <c r="B49" s="861"/>
      <c r="C49" s="861"/>
      <c r="D49" s="861"/>
      <c r="E49" s="861"/>
      <c r="F49" s="924"/>
    </row>
    <row r="50" spans="1:6">
      <c r="A50" s="923"/>
      <c r="B50" s="861"/>
      <c r="C50" s="861"/>
      <c r="D50" s="861"/>
      <c r="E50" s="861"/>
      <c r="F50" s="924"/>
    </row>
    <row r="51" spans="1:6">
      <c r="A51" s="923"/>
      <c r="B51" s="861"/>
      <c r="C51" s="861"/>
      <c r="D51" s="861"/>
      <c r="E51" s="861"/>
      <c r="F51" s="924"/>
    </row>
    <row r="52" spans="1:6">
      <c r="A52" s="923"/>
      <c r="B52" s="861"/>
      <c r="C52" s="861"/>
      <c r="D52" s="861"/>
      <c r="E52" s="861"/>
      <c r="F52" s="924"/>
    </row>
    <row r="53" spans="1:6">
      <c r="A53" s="923"/>
      <c r="B53" s="861"/>
      <c r="C53" s="861"/>
      <c r="D53" s="861"/>
      <c r="E53" s="861"/>
      <c r="F53" s="924"/>
    </row>
    <row r="54" spans="1:6">
      <c r="A54" s="923"/>
      <c r="B54" s="861"/>
      <c r="C54" s="861"/>
      <c r="D54" s="861"/>
      <c r="E54" s="861"/>
      <c r="F54" s="924"/>
    </row>
    <row r="55" spans="1:6">
      <c r="A55" s="923"/>
      <c r="B55" s="861"/>
      <c r="C55" s="861"/>
      <c r="D55" s="861"/>
      <c r="E55" s="861"/>
      <c r="F55" s="924"/>
    </row>
    <row r="56" spans="1:6">
      <c r="A56" s="923"/>
      <c r="B56" s="861"/>
      <c r="C56" s="861"/>
      <c r="D56" s="861"/>
      <c r="E56" s="861"/>
      <c r="F56" s="924"/>
    </row>
    <row r="57" spans="1:6">
      <c r="A57" s="923"/>
      <c r="B57" s="861"/>
      <c r="C57" s="861"/>
      <c r="D57" s="861"/>
      <c r="E57" s="861"/>
      <c r="F57" s="924"/>
    </row>
    <row r="58" spans="1:6">
      <c r="A58" s="923"/>
      <c r="B58" s="861"/>
      <c r="C58" s="861"/>
      <c r="D58" s="861"/>
      <c r="E58" s="861"/>
      <c r="F58" s="924"/>
    </row>
    <row r="59" spans="1:6">
      <c r="A59" s="923"/>
      <c r="B59" s="861"/>
      <c r="C59" s="861"/>
      <c r="D59" s="861"/>
      <c r="E59" s="861"/>
      <c r="F59" s="924"/>
    </row>
    <row r="60" spans="1:6">
      <c r="A60" s="923"/>
      <c r="B60" s="861"/>
      <c r="C60" s="861"/>
      <c r="D60" s="861"/>
      <c r="E60" s="861"/>
      <c r="F60" s="924"/>
    </row>
    <row r="61" spans="1:6">
      <c r="A61" s="923"/>
      <c r="B61" s="861"/>
      <c r="C61" s="861"/>
      <c r="D61" s="861"/>
      <c r="E61" s="861"/>
      <c r="F61" s="924"/>
    </row>
    <row r="62" spans="1:6">
      <c r="A62" s="923"/>
      <c r="B62" s="861"/>
      <c r="C62" s="861"/>
      <c r="D62" s="861"/>
      <c r="E62" s="861"/>
      <c r="F62" s="924"/>
    </row>
    <row r="63" spans="1:6" ht="15.75" thickBot="1">
      <c r="A63" s="939"/>
      <c r="B63" s="913"/>
      <c r="C63" s="913"/>
      <c r="D63" s="913"/>
      <c r="E63" s="913"/>
      <c r="F63" s="940"/>
    </row>
    <row r="64" spans="1:6">
      <c r="A64" s="1047"/>
      <c r="B64" s="1047"/>
      <c r="C64" s="1047"/>
      <c r="D64" s="1047"/>
      <c r="E64" s="1047"/>
      <c r="F64" s="1047"/>
    </row>
    <row r="65" spans="1:6" ht="15.75">
      <c r="A65" s="99" t="s">
        <v>572</v>
      </c>
      <c r="B65" s="861"/>
      <c r="C65" s="861"/>
      <c r="D65" s="861"/>
      <c r="E65" s="861"/>
      <c r="F65" s="861"/>
    </row>
    <row r="66" spans="1:6">
      <c r="A66" s="862" t="s">
        <v>2540</v>
      </c>
      <c r="B66" s="862"/>
      <c r="C66" s="862"/>
      <c r="D66" s="862"/>
      <c r="E66" s="862"/>
      <c r="F66" s="862"/>
    </row>
  </sheetData>
  <printOptions horizontalCentered="1" verticalCentered="1"/>
  <pageMargins left="0.5" right="0.5" top="0" bottom="0" header="0.25" footer="0.25"/>
  <pageSetup scale="69" orientation="portrait" horizontalDpi="300" verticalDpi="300"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60"/>
  <sheetViews>
    <sheetView view="pageBreakPreview" zoomScale="80" zoomScaleNormal="100" zoomScaleSheetLayoutView="80" workbookViewId="0">
      <selection activeCell="A6" sqref="A6"/>
    </sheetView>
  </sheetViews>
  <sheetFormatPr defaultRowHeight="15"/>
  <cols>
    <col min="1" max="1" width="4" customWidth="1"/>
    <col min="2" max="2" width="46.33203125" bestFit="1" customWidth="1"/>
    <col min="3" max="3" width="39.77734375" customWidth="1"/>
    <col min="4" max="4" width="14.6640625" bestFit="1" customWidth="1"/>
    <col min="5" max="5" width="16.6640625" customWidth="1"/>
  </cols>
  <sheetData>
    <row r="1" spans="1:9" ht="15.75" thickBot="1"/>
    <row r="2" spans="1:9" ht="15.75" thickTop="1">
      <c r="A2" s="1263" t="s">
        <v>3272</v>
      </c>
      <c r="B2" s="1264"/>
      <c r="C2" s="1265" t="s">
        <v>3273</v>
      </c>
      <c r="D2" s="1266" t="s">
        <v>1787</v>
      </c>
      <c r="E2" s="1428" t="s">
        <v>1788</v>
      </c>
    </row>
    <row r="3" spans="1:9">
      <c r="A3" s="72" t="str">
        <f>'Data Sheet'!$C$25</f>
        <v xml:space="preserve">Niagara Mohawk Power Corporation </v>
      </c>
      <c r="B3" s="81"/>
      <c r="C3" s="771" t="s">
        <v>3274</v>
      </c>
      <c r="D3" s="78" t="s">
        <v>3292</v>
      </c>
      <c r="E3" s="1429"/>
    </row>
    <row r="4" spans="1:9">
      <c r="A4" s="1271" t="s">
        <v>3275</v>
      </c>
      <c r="B4" s="81"/>
      <c r="C4" s="771" t="s">
        <v>3276</v>
      </c>
      <c r="D4" s="86" t="str">
        <f>'Data Sheet'!$C$40</f>
        <v>April 12, 2018</v>
      </c>
      <c r="E4" s="947" t="str">
        <f>'Data Sheet'!$C$38</f>
        <v>December 31, 2017</v>
      </c>
    </row>
    <row r="5" spans="1:9">
      <c r="A5" s="1273" t="s">
        <v>6674</v>
      </c>
      <c r="B5" s="212"/>
      <c r="C5" s="212"/>
      <c r="D5" s="212"/>
      <c r="E5" s="1274"/>
    </row>
    <row r="6" spans="1:9">
      <c r="A6" s="1269" t="s">
        <v>4182</v>
      </c>
      <c r="B6" s="771"/>
      <c r="C6" s="771"/>
      <c r="D6" s="771"/>
      <c r="E6" s="1430"/>
    </row>
    <row r="7" spans="1:9">
      <c r="A7" s="1269" t="s">
        <v>4183</v>
      </c>
      <c r="B7" s="771"/>
      <c r="C7" s="771"/>
      <c r="D7" s="771"/>
      <c r="E7" s="1270"/>
    </row>
    <row r="8" spans="1:9">
      <c r="A8" s="1278" t="s">
        <v>4184</v>
      </c>
      <c r="B8" s="1279"/>
      <c r="C8" s="1279"/>
      <c r="D8" s="1279"/>
      <c r="E8" s="1280"/>
    </row>
    <row r="9" spans="1:9">
      <c r="A9" s="1278" t="s">
        <v>4185</v>
      </c>
      <c r="B9" s="1279"/>
      <c r="C9" s="1279"/>
      <c r="D9" s="1279"/>
      <c r="E9" s="1280"/>
    </row>
    <row r="10" spans="1:9">
      <c r="A10" s="1278" t="s">
        <v>4186</v>
      </c>
      <c r="B10" s="1279"/>
      <c r="C10" s="1279"/>
      <c r="D10" s="1279"/>
      <c r="E10" s="1280"/>
    </row>
    <row r="11" spans="1:9">
      <c r="A11" s="1281"/>
      <c r="B11" s="1282"/>
      <c r="C11" s="1321" t="s">
        <v>4187</v>
      </c>
      <c r="D11" s="1321" t="s">
        <v>176</v>
      </c>
      <c r="E11" s="1431" t="s">
        <v>1826</v>
      </c>
    </row>
    <row r="12" spans="1:9">
      <c r="A12" s="1285" t="s">
        <v>1714</v>
      </c>
      <c r="B12" s="1365"/>
      <c r="C12" s="1296" t="s">
        <v>4188</v>
      </c>
      <c r="D12" s="1296" t="s">
        <v>4189</v>
      </c>
      <c r="E12" s="1323" t="s">
        <v>4189</v>
      </c>
    </row>
    <row r="13" spans="1:9">
      <c r="A13" s="1285" t="s">
        <v>1717</v>
      </c>
      <c r="B13" s="1366" t="s">
        <v>4190</v>
      </c>
      <c r="C13" s="1296" t="s">
        <v>4191</v>
      </c>
      <c r="D13" s="1296" t="s">
        <v>2217</v>
      </c>
      <c r="E13" s="1323" t="s">
        <v>2217</v>
      </c>
    </row>
    <row r="14" spans="1:9">
      <c r="A14" s="1287"/>
      <c r="B14" s="1284" t="s">
        <v>3005</v>
      </c>
      <c r="C14" s="1296" t="s">
        <v>3006</v>
      </c>
      <c r="D14" s="1296" t="s">
        <v>3007</v>
      </c>
      <c r="E14" s="1323" t="s">
        <v>3008</v>
      </c>
      <c r="I14" s="3325"/>
    </row>
    <row r="15" spans="1:9" ht="15.75">
      <c r="A15" s="1288">
        <v>1</v>
      </c>
      <c r="B15" s="1367" t="s">
        <v>4192</v>
      </c>
      <c r="C15" s="1368"/>
      <c r="D15" s="1368"/>
      <c r="E15" s="1432"/>
      <c r="G15" s="3325"/>
      <c r="H15" s="3325"/>
      <c r="I15" s="3325"/>
    </row>
    <row r="16" spans="1:9">
      <c r="A16" s="1288">
        <v>2</v>
      </c>
      <c r="B16" s="1289"/>
      <c r="C16" s="1290" t="s">
        <v>4805</v>
      </c>
      <c r="D16" s="1294"/>
      <c r="E16" s="1433">
        <v>366166534</v>
      </c>
      <c r="G16" s="3325"/>
      <c r="H16" s="3325"/>
      <c r="I16" s="3325"/>
    </row>
    <row r="17" spans="1:9">
      <c r="A17" s="1288">
        <v>3</v>
      </c>
      <c r="B17" s="1289"/>
      <c r="C17" s="1290" t="s">
        <v>5435</v>
      </c>
      <c r="D17" s="1294"/>
      <c r="E17" s="1433">
        <v>262501</v>
      </c>
      <c r="G17" s="3325"/>
      <c r="H17" s="3325"/>
      <c r="I17" s="3325"/>
    </row>
    <row r="18" spans="1:9">
      <c r="A18" s="1288">
        <v>4</v>
      </c>
      <c r="B18" s="1289"/>
      <c r="C18" s="1290"/>
      <c r="D18" s="1304"/>
      <c r="E18" s="1436"/>
      <c r="G18" s="3325"/>
      <c r="H18" s="3325"/>
      <c r="I18" s="3325"/>
    </row>
    <row r="19" spans="1:9">
      <c r="A19" s="1288">
        <v>5</v>
      </c>
      <c r="B19" s="1289"/>
      <c r="C19" s="1290"/>
      <c r="D19" s="1294"/>
      <c r="E19" s="1433"/>
      <c r="G19" s="3325"/>
      <c r="H19" s="3325"/>
      <c r="I19" s="3325"/>
    </row>
    <row r="20" spans="1:9">
      <c r="A20" s="1288">
        <v>6</v>
      </c>
      <c r="B20" s="1289"/>
      <c r="C20" s="1290"/>
      <c r="D20" s="1294"/>
      <c r="E20" s="1433"/>
      <c r="G20" s="3325"/>
      <c r="H20" s="3325"/>
      <c r="I20" s="3325"/>
    </row>
    <row r="21" spans="1:9">
      <c r="A21" s="1288">
        <v>7</v>
      </c>
      <c r="B21" s="1289"/>
      <c r="C21" s="1290"/>
      <c r="D21" s="1294"/>
      <c r="E21" s="1433"/>
      <c r="G21" s="3325"/>
      <c r="H21" s="3325"/>
      <c r="I21" s="3325"/>
    </row>
    <row r="22" spans="1:9">
      <c r="A22" s="1288">
        <v>8</v>
      </c>
      <c r="B22" s="1289"/>
      <c r="C22" s="1290"/>
      <c r="D22" s="1294"/>
      <c r="E22" s="1433"/>
      <c r="G22" s="3325"/>
      <c r="H22" s="3325"/>
      <c r="I22" s="3325"/>
    </row>
    <row r="23" spans="1:9">
      <c r="A23" s="1288">
        <v>9</v>
      </c>
      <c r="B23" s="1289"/>
      <c r="C23" s="1290"/>
      <c r="D23" s="1294"/>
      <c r="E23" s="1433"/>
      <c r="G23" s="3325"/>
      <c r="H23" s="3325"/>
      <c r="I23" s="3325"/>
    </row>
    <row r="24" spans="1:9">
      <c r="A24" s="1288">
        <v>10</v>
      </c>
      <c r="B24" s="1289"/>
      <c r="C24" s="1290"/>
      <c r="D24" s="1294"/>
      <c r="E24" s="1433"/>
      <c r="G24" s="3325"/>
      <c r="H24" s="3325"/>
      <c r="I24" s="3325"/>
    </row>
    <row r="25" spans="1:9">
      <c r="A25" s="1288">
        <v>11</v>
      </c>
      <c r="B25" s="1289"/>
      <c r="C25" s="1290"/>
      <c r="D25" s="1294"/>
      <c r="E25" s="1433"/>
      <c r="G25" s="3325"/>
      <c r="H25" s="3325"/>
      <c r="I25" s="3325"/>
    </row>
    <row r="26" spans="1:9">
      <c r="A26" s="1288">
        <v>12</v>
      </c>
      <c r="B26" s="1289"/>
      <c r="C26" s="1290"/>
      <c r="D26" s="1294"/>
      <c r="E26" s="1433"/>
      <c r="G26" s="3325"/>
      <c r="H26" s="3325"/>
      <c r="I26" s="3325"/>
    </row>
    <row r="27" spans="1:9">
      <c r="A27" s="1288">
        <v>13</v>
      </c>
      <c r="B27" s="1289"/>
      <c r="C27" s="1290"/>
      <c r="D27" s="1294"/>
      <c r="E27" s="1433"/>
      <c r="I27" s="3325"/>
    </row>
    <row r="28" spans="1:9">
      <c r="A28" s="1288">
        <v>14</v>
      </c>
      <c r="B28" s="1289"/>
      <c r="C28" s="1290"/>
      <c r="D28" s="1294"/>
      <c r="E28" s="1433"/>
      <c r="I28" s="3325"/>
    </row>
    <row r="29" spans="1:9">
      <c r="A29" s="1288">
        <v>15</v>
      </c>
      <c r="B29" s="1289"/>
      <c r="C29" s="1290"/>
      <c r="D29" s="1294"/>
      <c r="E29" s="1433"/>
      <c r="I29" s="3325"/>
    </row>
    <row r="30" spans="1:9">
      <c r="A30" s="1288">
        <v>16</v>
      </c>
      <c r="B30" s="1289"/>
      <c r="C30" s="1290"/>
      <c r="D30" s="1304"/>
      <c r="E30" s="1436"/>
      <c r="I30" s="3325"/>
    </row>
    <row r="31" spans="1:9">
      <c r="A31" s="1288">
        <v>17</v>
      </c>
      <c r="B31" s="1289"/>
      <c r="C31" s="1290"/>
      <c r="D31" s="1304"/>
      <c r="E31" s="1436"/>
    </row>
    <row r="32" spans="1:9">
      <c r="A32" s="1288">
        <v>18</v>
      </c>
      <c r="B32" s="1289"/>
      <c r="C32" s="1290"/>
      <c r="D32" s="1294"/>
      <c r="E32" s="1433"/>
    </row>
    <row r="33" spans="1:5">
      <c r="A33" s="1288">
        <v>19</v>
      </c>
      <c r="B33" s="1289"/>
      <c r="C33" s="1290"/>
      <c r="D33" s="1294"/>
      <c r="E33" s="1433"/>
    </row>
    <row r="34" spans="1:5">
      <c r="A34" s="1288">
        <v>20</v>
      </c>
      <c r="B34" s="1289"/>
      <c r="C34" s="1290"/>
      <c r="D34" s="1294"/>
      <c r="E34" s="1433"/>
    </row>
    <row r="35" spans="1:5" ht="15.75">
      <c r="A35" s="1288">
        <v>21</v>
      </c>
      <c r="B35" s="1367" t="s">
        <v>4193</v>
      </c>
      <c r="C35" s="1368"/>
      <c r="D35" s="1369"/>
      <c r="E35" s="1437"/>
    </row>
    <row r="36" spans="1:5">
      <c r="A36" s="1288">
        <v>22</v>
      </c>
      <c r="B36" s="1289"/>
      <c r="C36" s="1290" t="s">
        <v>5434</v>
      </c>
      <c r="D36" s="1292"/>
      <c r="E36" s="3423">
        <v>2383350</v>
      </c>
    </row>
    <row r="37" spans="1:5">
      <c r="A37" s="1288">
        <v>23</v>
      </c>
      <c r="B37" s="1289"/>
      <c r="C37" s="1290" t="s">
        <v>5435</v>
      </c>
      <c r="D37" s="1292"/>
      <c r="E37" s="1433">
        <v>1588938</v>
      </c>
    </row>
    <row r="38" spans="1:5">
      <c r="A38" s="1288">
        <v>24</v>
      </c>
      <c r="B38" s="1289"/>
      <c r="C38" s="1290" t="s">
        <v>4806</v>
      </c>
      <c r="D38" s="1294"/>
      <c r="E38" s="1433">
        <v>8361273</v>
      </c>
    </row>
    <row r="39" spans="1:5">
      <c r="A39" s="1288">
        <v>25</v>
      </c>
      <c r="B39" s="1289"/>
      <c r="C39" s="1290" t="s">
        <v>4807</v>
      </c>
      <c r="D39" s="1294"/>
      <c r="E39" s="1433">
        <v>2247884</v>
      </c>
    </row>
    <row r="40" spans="1:5">
      <c r="A40" s="1288">
        <v>26</v>
      </c>
      <c r="B40" s="1289"/>
      <c r="C40" s="1290" t="s">
        <v>6628</v>
      </c>
      <c r="D40" s="1298"/>
      <c r="E40" s="1434">
        <v>397885</v>
      </c>
    </row>
    <row r="41" spans="1:5">
      <c r="A41" s="1288">
        <v>27</v>
      </c>
      <c r="B41" s="1289"/>
      <c r="C41" s="1290" t="s">
        <v>4808</v>
      </c>
      <c r="D41" s="1301"/>
      <c r="E41" s="1435">
        <v>5158388</v>
      </c>
    </row>
    <row r="42" spans="1:5">
      <c r="A42" s="1288">
        <v>28</v>
      </c>
      <c r="B42" s="1289"/>
      <c r="C42" s="1290" t="s">
        <v>4809</v>
      </c>
      <c r="D42" s="1294"/>
      <c r="E42" s="1433">
        <v>727002</v>
      </c>
    </row>
    <row r="43" spans="1:5">
      <c r="A43" s="1288">
        <v>29</v>
      </c>
      <c r="B43" s="1289"/>
      <c r="C43" s="1290" t="s">
        <v>6663</v>
      </c>
      <c r="D43" s="1294"/>
      <c r="E43" s="1433">
        <v>282993</v>
      </c>
    </row>
    <row r="44" spans="1:5">
      <c r="A44" s="1288">
        <v>30</v>
      </c>
      <c r="B44" s="1289"/>
      <c r="C44" s="1290"/>
      <c r="D44" s="1294"/>
      <c r="E44" s="1433"/>
    </row>
    <row r="45" spans="1:5">
      <c r="A45" s="1288">
        <v>31</v>
      </c>
      <c r="B45" s="1289"/>
      <c r="C45" s="1290"/>
      <c r="D45" s="1294"/>
      <c r="E45" s="1433"/>
    </row>
    <row r="46" spans="1:5">
      <c r="A46" s="1288">
        <v>32</v>
      </c>
      <c r="B46" s="1289"/>
      <c r="C46" s="1290"/>
      <c r="D46" s="1294"/>
      <c r="E46" s="1433"/>
    </row>
    <row r="47" spans="1:5">
      <c r="A47" s="1288">
        <v>33</v>
      </c>
      <c r="B47" s="1289"/>
      <c r="C47" s="1290"/>
      <c r="D47" s="1304"/>
      <c r="E47" s="1436"/>
    </row>
    <row r="48" spans="1:5">
      <c r="A48" s="1288">
        <v>34</v>
      </c>
      <c r="B48" s="1289"/>
      <c r="C48" s="1290"/>
      <c r="D48" s="1294"/>
      <c r="E48" s="1433"/>
    </row>
    <row r="49" spans="1:5">
      <c r="A49" s="1288">
        <v>35</v>
      </c>
      <c r="B49" s="1289"/>
      <c r="C49" s="1290"/>
      <c r="D49" s="1294"/>
      <c r="E49" s="1433"/>
    </row>
    <row r="50" spans="1:5">
      <c r="A50" s="1288">
        <v>36</v>
      </c>
      <c r="B50" s="1289"/>
      <c r="C50" s="1290"/>
      <c r="D50" s="1294"/>
      <c r="E50" s="1433"/>
    </row>
    <row r="51" spans="1:5">
      <c r="A51" s="1288">
        <v>37</v>
      </c>
      <c r="B51" s="1289"/>
      <c r="C51" s="1290"/>
      <c r="D51" s="1294"/>
      <c r="E51" s="1433"/>
    </row>
    <row r="52" spans="1:5">
      <c r="A52" s="1288">
        <v>38</v>
      </c>
      <c r="B52" s="1289"/>
      <c r="C52" s="1290"/>
      <c r="D52" s="1294"/>
      <c r="E52" s="1433"/>
    </row>
    <row r="53" spans="1:5">
      <c r="A53" s="1288">
        <v>39</v>
      </c>
      <c r="B53" s="1289"/>
      <c r="C53" s="1290"/>
      <c r="D53" s="1294"/>
      <c r="E53" s="1433"/>
    </row>
    <row r="54" spans="1:5">
      <c r="A54" s="1306">
        <v>40</v>
      </c>
      <c r="B54" s="1307"/>
      <c r="C54" s="1308"/>
      <c r="D54" s="1309"/>
      <c r="E54" s="1438"/>
    </row>
    <row r="55" spans="1:5">
      <c r="A55" s="1306">
        <v>41</v>
      </c>
      <c r="B55" s="1307"/>
      <c r="C55" s="1308"/>
      <c r="D55" s="1309"/>
      <c r="E55" s="1438"/>
    </row>
    <row r="56" spans="1:5" ht="15.75" thickBot="1">
      <c r="A56" s="1310">
        <v>42</v>
      </c>
      <c r="B56" s="1311"/>
      <c r="C56" s="1312"/>
      <c r="D56" s="1313"/>
      <c r="E56" s="1439"/>
    </row>
    <row r="57" spans="1:5" ht="15.75" thickTop="1">
      <c r="A57" s="771"/>
      <c r="B57" s="771"/>
      <c r="C57" s="771"/>
      <c r="D57" s="931"/>
      <c r="E57" s="931"/>
    </row>
    <row r="58" spans="1:5">
      <c r="A58" s="17" t="s">
        <v>4648</v>
      </c>
      <c r="B58" s="17"/>
      <c r="C58" s="17"/>
      <c r="D58" s="17"/>
      <c r="E58" s="17"/>
    </row>
    <row r="59" spans="1:5">
      <c r="A59" s="17" t="s">
        <v>4194</v>
      </c>
      <c r="B59" s="17"/>
      <c r="C59" s="17"/>
      <c r="D59" s="17"/>
      <c r="E59" s="17"/>
    </row>
    <row r="60" spans="1:5">
      <c r="A60" s="69" t="s">
        <v>2692</v>
      </c>
      <c r="B60" s="69"/>
      <c r="C60" s="69"/>
      <c r="D60" s="69"/>
      <c r="E60" s="69"/>
    </row>
  </sheetData>
  <pageMargins left="0.7" right="0.7" top="0.75" bottom="0.75" header="0.3" footer="0.3"/>
  <pageSetup scale="62" orientation="portrait" r:id="rId1"/>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G135"/>
  <sheetViews>
    <sheetView defaultGridColor="0" colorId="22" zoomScaleNormal="100" zoomScaleSheetLayoutView="80" workbookViewId="0">
      <selection activeCell="F27" sqref="F27"/>
    </sheetView>
  </sheetViews>
  <sheetFormatPr defaultColWidth="9.6640625" defaultRowHeight="15"/>
  <cols>
    <col min="1" max="3" width="7.6640625" customWidth="1"/>
    <col min="4" max="4" width="16.6640625" customWidth="1"/>
    <col min="5" max="5" width="25.6640625" customWidth="1"/>
    <col min="6" max="7" width="18.6640625" customWidth="1"/>
  </cols>
  <sheetData>
    <row r="1" spans="1:7">
      <c r="A1" s="778" t="s">
        <v>1785</v>
      </c>
      <c r="B1" s="781"/>
      <c r="C1" s="781"/>
      <c r="D1" s="781"/>
      <c r="E1" s="1190" t="s">
        <v>1330</v>
      </c>
      <c r="F1" s="1191" t="s">
        <v>1787</v>
      </c>
      <c r="G1" s="1192" t="s">
        <v>1788</v>
      </c>
    </row>
    <row r="2" spans="1:7">
      <c r="A2" s="72" t="str">
        <f>'Data Sheet'!$C$25</f>
        <v xml:space="preserve">Niagara Mohawk Power Corporation </v>
      </c>
      <c r="B2" s="9"/>
      <c r="C2" s="9"/>
      <c r="D2" s="9"/>
      <c r="E2" s="783" t="s">
        <v>1123</v>
      </c>
      <c r="F2" s="1116" t="s">
        <v>1790</v>
      </c>
      <c r="G2" s="1107"/>
    </row>
    <row r="3" spans="1:7" ht="15.75" thickBot="1">
      <c r="A3" s="799"/>
      <c r="B3" s="800"/>
      <c r="C3" s="800"/>
      <c r="D3" s="800"/>
      <c r="E3" s="799" t="s">
        <v>1124</v>
      </c>
      <c r="F3" s="1193" t="str">
        <f>'Data Sheet'!$C$40</f>
        <v>April 12, 2018</v>
      </c>
      <c r="G3" s="1225" t="str">
        <f>'Data Sheet'!$C$38</f>
        <v>December 31, 2017</v>
      </c>
    </row>
    <row r="4" spans="1:7" ht="16.5" thickBot="1">
      <c r="A4" s="1194" t="s">
        <v>2264</v>
      </c>
      <c r="B4" s="1195"/>
      <c r="C4" s="1195"/>
      <c r="D4" s="1195"/>
      <c r="E4" s="801"/>
      <c r="F4" s="801"/>
      <c r="G4" s="1196"/>
    </row>
    <row r="5" spans="1:7">
      <c r="A5" s="1116" t="s">
        <v>1771</v>
      </c>
      <c r="B5" s="1084" t="s">
        <v>1768</v>
      </c>
      <c r="C5" s="1084" t="s">
        <v>2265</v>
      </c>
      <c r="D5" s="12"/>
      <c r="E5" s="12"/>
      <c r="F5" s="12"/>
      <c r="G5" s="1147"/>
    </row>
    <row r="6" spans="1:7">
      <c r="A6" s="1116" t="s">
        <v>1772</v>
      </c>
      <c r="B6" s="1084" t="s">
        <v>1772</v>
      </c>
      <c r="C6" s="1084" t="s">
        <v>1772</v>
      </c>
      <c r="D6" s="1133" t="s">
        <v>1773</v>
      </c>
      <c r="E6" s="12"/>
      <c r="F6" s="12"/>
      <c r="G6" s="795"/>
    </row>
    <row r="7" spans="1:7" ht="15.75" thickBot="1">
      <c r="A7" s="1197" t="s">
        <v>3005</v>
      </c>
      <c r="B7" s="1198" t="s">
        <v>3006</v>
      </c>
      <c r="C7" s="1198" t="s">
        <v>3007</v>
      </c>
      <c r="D7" s="1199" t="s">
        <v>3008</v>
      </c>
      <c r="E7" s="801"/>
      <c r="F7" s="801"/>
      <c r="G7" s="802"/>
    </row>
    <row r="8" spans="1:7">
      <c r="A8" s="1107"/>
      <c r="B8" s="1071"/>
      <c r="C8" s="1071"/>
      <c r="D8" s="9"/>
      <c r="E8" s="9"/>
      <c r="F8" s="9"/>
      <c r="G8" s="1071"/>
    </row>
    <row r="9" spans="1:7">
      <c r="A9" s="1107"/>
      <c r="B9" s="1071"/>
      <c r="C9" s="1071"/>
      <c r="D9" s="9"/>
      <c r="E9" s="9"/>
      <c r="F9" s="9"/>
      <c r="G9" s="1071"/>
    </row>
    <row r="10" spans="1:7">
      <c r="A10" s="1107"/>
      <c r="B10" s="1071"/>
      <c r="C10" s="1071"/>
      <c r="D10" s="9"/>
      <c r="E10" s="9"/>
      <c r="F10" s="9"/>
      <c r="G10" s="1071"/>
    </row>
    <row r="11" spans="1:7">
      <c r="A11" s="1107"/>
      <c r="B11" s="1071"/>
      <c r="C11" s="1071"/>
      <c r="D11" s="9"/>
      <c r="E11" s="9"/>
      <c r="F11" s="9"/>
      <c r="G11" s="1071"/>
    </row>
    <row r="12" spans="1:7">
      <c r="A12" s="1107"/>
      <c r="B12" s="1071"/>
      <c r="C12" s="1071"/>
      <c r="D12" s="9"/>
      <c r="E12" s="9"/>
      <c r="F12" s="9"/>
      <c r="G12" s="1071"/>
    </row>
    <row r="13" spans="1:7">
      <c r="A13" s="1107"/>
      <c r="B13" s="1071"/>
      <c r="C13" s="1071"/>
      <c r="D13" s="9"/>
      <c r="E13" s="9"/>
      <c r="F13" s="9"/>
      <c r="G13" s="1071"/>
    </row>
    <row r="14" spans="1:7">
      <c r="A14" s="1107"/>
      <c r="B14" s="1071"/>
      <c r="C14" s="1071"/>
      <c r="D14" s="9"/>
      <c r="E14" s="9"/>
      <c r="F14" s="9"/>
      <c r="G14" s="1071"/>
    </row>
    <row r="15" spans="1:7">
      <c r="A15" s="1107"/>
      <c r="B15" s="1071"/>
      <c r="C15" s="1071"/>
      <c r="D15" s="9"/>
      <c r="E15" s="9"/>
      <c r="F15" s="9"/>
      <c r="G15" s="1071"/>
    </row>
    <row r="16" spans="1:7">
      <c r="A16" s="1107"/>
      <c r="B16" s="1071"/>
      <c r="C16" s="1071"/>
      <c r="D16" s="9"/>
      <c r="E16" s="9"/>
      <c r="F16" s="9"/>
      <c r="G16" s="1071"/>
    </row>
    <row r="17" spans="1:7">
      <c r="A17" s="1107"/>
      <c r="B17" s="1071"/>
      <c r="C17" s="1071"/>
      <c r="D17" s="9"/>
      <c r="E17" s="9"/>
      <c r="F17" s="9"/>
      <c r="G17" s="1071"/>
    </row>
    <row r="18" spans="1:7">
      <c r="A18" s="1107"/>
      <c r="B18" s="1071"/>
      <c r="C18" s="1071"/>
      <c r="D18" s="9"/>
      <c r="E18" s="9"/>
      <c r="F18" s="9"/>
      <c r="G18" s="1071"/>
    </row>
    <row r="19" spans="1:7">
      <c r="A19" s="1116"/>
      <c r="B19" s="1200"/>
      <c r="C19" s="1200"/>
      <c r="D19" s="1201"/>
      <c r="E19" s="1081"/>
      <c r="F19" s="1081"/>
      <c r="G19" s="1084"/>
    </row>
    <row r="20" spans="1:7">
      <c r="A20" s="1202"/>
      <c r="B20" s="1071"/>
      <c r="C20" s="1071"/>
      <c r="D20" s="9"/>
      <c r="E20" s="9"/>
      <c r="F20" s="9"/>
      <c r="G20" s="1071"/>
    </row>
    <row r="21" spans="1:7">
      <c r="A21" s="1202"/>
      <c r="B21" s="1071"/>
      <c r="C21" s="1071"/>
      <c r="D21" s="9"/>
      <c r="E21" s="9"/>
      <c r="F21" s="9"/>
      <c r="G21" s="1071"/>
    </row>
    <row r="22" spans="1:7">
      <c r="A22" s="1202"/>
      <c r="B22" s="1071"/>
      <c r="C22" s="1071"/>
      <c r="D22" s="9"/>
      <c r="E22" s="9"/>
      <c r="F22" s="9"/>
      <c r="G22" s="1071"/>
    </row>
    <row r="23" spans="1:7">
      <c r="A23" s="1202"/>
      <c r="B23" s="1071"/>
      <c r="C23" s="1071"/>
      <c r="D23" s="9"/>
      <c r="E23" s="9"/>
      <c r="F23" s="9"/>
      <c r="G23" s="1071"/>
    </row>
    <row r="24" spans="1:7">
      <c r="A24" s="1202"/>
      <c r="B24" s="1071"/>
      <c r="C24" s="1071"/>
      <c r="D24" s="9"/>
      <c r="E24" s="9"/>
      <c r="F24" s="9"/>
      <c r="G24" s="1071"/>
    </row>
    <row r="25" spans="1:7">
      <c r="A25" s="1202"/>
      <c r="B25" s="1071"/>
      <c r="C25" s="1071"/>
      <c r="D25" s="9"/>
      <c r="E25" s="9"/>
      <c r="F25" s="9"/>
      <c r="G25" s="1071"/>
    </row>
    <row r="26" spans="1:7">
      <c r="A26" s="1202"/>
      <c r="B26" s="1071"/>
      <c r="C26" s="1071"/>
      <c r="D26" s="9"/>
      <c r="E26" s="9"/>
      <c r="F26" s="9"/>
      <c r="G26" s="1071"/>
    </row>
    <row r="27" spans="1:7">
      <c r="A27" s="1202"/>
      <c r="B27" s="1071"/>
      <c r="C27" s="1071"/>
      <c r="D27" s="9"/>
      <c r="E27" s="9"/>
      <c r="F27" s="9"/>
      <c r="G27" s="1071"/>
    </row>
    <row r="28" spans="1:7">
      <c r="A28" s="1202"/>
      <c r="B28" s="1071"/>
      <c r="C28" s="1071"/>
      <c r="D28" s="9"/>
      <c r="E28" s="9"/>
      <c r="F28" s="9"/>
      <c r="G28" s="1071"/>
    </row>
    <row r="29" spans="1:7">
      <c r="A29" s="1202"/>
      <c r="B29" s="1071"/>
      <c r="C29" s="1071"/>
      <c r="D29" s="9"/>
      <c r="E29" s="9"/>
      <c r="F29" s="9"/>
      <c r="G29" s="1071"/>
    </row>
    <row r="30" spans="1:7">
      <c r="A30" s="1202"/>
      <c r="B30" s="1071"/>
      <c r="C30" s="1071"/>
      <c r="D30" s="9"/>
      <c r="E30" s="9"/>
      <c r="F30" s="9"/>
      <c r="G30" s="1071"/>
    </row>
    <row r="31" spans="1:7">
      <c r="A31" s="1107"/>
      <c r="B31" s="1071"/>
      <c r="C31" s="1071"/>
      <c r="D31" s="9"/>
      <c r="E31" s="9"/>
      <c r="F31" s="9"/>
      <c r="G31" s="1071"/>
    </row>
    <row r="32" spans="1:7">
      <c r="A32" s="1107"/>
      <c r="B32" s="1071"/>
      <c r="C32" s="1071"/>
      <c r="D32" s="9"/>
      <c r="E32" s="9"/>
      <c r="F32" s="9"/>
      <c r="G32" s="1071"/>
    </row>
    <row r="33" spans="1:7">
      <c r="A33" s="1107"/>
      <c r="B33" s="1071"/>
      <c r="C33" s="1071"/>
      <c r="D33" s="9"/>
      <c r="E33" s="9"/>
      <c r="F33" s="9"/>
      <c r="G33" s="1071"/>
    </row>
    <row r="34" spans="1:7">
      <c r="A34" s="1107"/>
      <c r="B34" s="1071"/>
      <c r="C34" s="1071"/>
      <c r="D34" s="9"/>
      <c r="E34" s="9"/>
      <c r="F34" s="9"/>
      <c r="G34" s="1071"/>
    </row>
    <row r="35" spans="1:7">
      <c r="A35" s="1107"/>
      <c r="B35" s="1071"/>
      <c r="C35" s="1071"/>
      <c r="D35" s="9"/>
      <c r="E35" s="9"/>
      <c r="F35" s="9"/>
      <c r="G35" s="1071"/>
    </row>
    <row r="36" spans="1:7">
      <c r="A36" s="1107"/>
      <c r="B36" s="1071"/>
      <c r="C36" s="1071"/>
      <c r="D36" s="9"/>
      <c r="E36" s="9"/>
      <c r="F36" s="9"/>
      <c r="G36" s="1071"/>
    </row>
    <row r="37" spans="1:7">
      <c r="A37" s="1107"/>
      <c r="B37" s="1071"/>
      <c r="C37" s="1071"/>
      <c r="D37" s="9"/>
      <c r="E37" s="9"/>
      <c r="F37" s="9"/>
      <c r="G37" s="1071"/>
    </row>
    <row r="38" spans="1:7">
      <c r="A38" s="1107"/>
      <c r="B38" s="1071"/>
      <c r="C38" s="1071"/>
      <c r="D38" s="9"/>
      <c r="E38" s="9"/>
      <c r="F38" s="9"/>
      <c r="G38" s="1071"/>
    </row>
    <row r="39" spans="1:7">
      <c r="A39" s="1107"/>
      <c r="B39" s="1071"/>
      <c r="C39" s="1071"/>
      <c r="D39" s="9"/>
      <c r="E39" s="9"/>
      <c r="F39" s="9"/>
      <c r="G39" s="1071"/>
    </row>
    <row r="40" spans="1:7">
      <c r="A40" s="1107"/>
      <c r="B40" s="1071"/>
      <c r="C40" s="1071"/>
      <c r="D40" s="9"/>
      <c r="E40" s="9"/>
      <c r="F40" s="9"/>
      <c r="G40" s="1071"/>
    </row>
    <row r="41" spans="1:7">
      <c r="A41" s="1107"/>
      <c r="B41" s="1071"/>
      <c r="C41" s="1071"/>
      <c r="D41" s="9"/>
      <c r="E41" s="9"/>
      <c r="F41" s="9"/>
      <c r="G41" s="1071"/>
    </row>
    <row r="42" spans="1:7">
      <c r="A42" s="1107"/>
      <c r="B42" s="1071"/>
      <c r="C42" s="1071"/>
      <c r="D42" s="9"/>
      <c r="E42" s="9"/>
      <c r="F42" s="9"/>
      <c r="G42" s="1071"/>
    </row>
    <row r="43" spans="1:7">
      <c r="A43" s="1107"/>
      <c r="B43" s="1071"/>
      <c r="C43" s="1071"/>
      <c r="D43" s="9"/>
      <c r="E43" s="9"/>
      <c r="F43" s="9"/>
      <c r="G43" s="1071"/>
    </row>
    <row r="44" spans="1:7">
      <c r="A44" s="1107"/>
      <c r="B44" s="1071"/>
      <c r="C44" s="1071"/>
      <c r="D44" s="9"/>
      <c r="E44" s="9"/>
      <c r="F44" s="9"/>
      <c r="G44" s="1071"/>
    </row>
    <row r="45" spans="1:7">
      <c r="A45" s="1107"/>
      <c r="B45" s="1071"/>
      <c r="C45" s="1071"/>
      <c r="D45" s="9"/>
      <c r="E45" s="9"/>
      <c r="F45" s="9"/>
      <c r="G45" s="1071"/>
    </row>
    <row r="46" spans="1:7">
      <c r="A46" s="1107"/>
      <c r="B46" s="1071"/>
      <c r="C46" s="1071"/>
      <c r="D46" s="9"/>
      <c r="E46" s="9"/>
      <c r="F46" s="9"/>
      <c r="G46" s="1071"/>
    </row>
    <row r="47" spans="1:7">
      <c r="A47" s="1107"/>
      <c r="B47" s="1071"/>
      <c r="C47" s="1071"/>
      <c r="D47" s="9"/>
      <c r="E47" s="9"/>
      <c r="F47" s="9"/>
      <c r="G47" s="1071"/>
    </row>
    <row r="48" spans="1:7">
      <c r="A48" s="1107"/>
      <c r="B48" s="1071"/>
      <c r="C48" s="1071"/>
      <c r="D48" s="9"/>
      <c r="E48" s="9"/>
      <c r="F48" s="9"/>
      <c r="G48" s="1071"/>
    </row>
    <row r="49" spans="1:7">
      <c r="A49" s="1107"/>
      <c r="B49" s="1071"/>
      <c r="C49" s="1071"/>
      <c r="D49" s="9"/>
      <c r="E49" s="9"/>
      <c r="F49" s="9"/>
      <c r="G49" s="1071"/>
    </row>
    <row r="50" spans="1:7">
      <c r="A50" s="1107"/>
      <c r="B50" s="1071"/>
      <c r="C50" s="1071"/>
      <c r="D50" s="9"/>
      <c r="E50" s="9"/>
      <c r="F50" s="9"/>
      <c r="G50" s="1071"/>
    </row>
    <row r="51" spans="1:7">
      <c r="A51" s="1107"/>
      <c r="B51" s="1071"/>
      <c r="C51" s="1071"/>
      <c r="D51" s="9"/>
      <c r="E51" s="9"/>
      <c r="F51" s="9"/>
      <c r="G51" s="1071"/>
    </row>
    <row r="52" spans="1:7">
      <c r="A52" s="1107"/>
      <c r="B52" s="1071"/>
      <c r="C52" s="1071"/>
      <c r="D52" s="9"/>
      <c r="E52" s="9"/>
      <c r="F52" s="9"/>
      <c r="G52" s="1071"/>
    </row>
    <row r="53" spans="1:7">
      <c r="A53" s="1107"/>
      <c r="B53" s="1071"/>
      <c r="C53" s="1071"/>
      <c r="D53" s="9"/>
      <c r="E53" s="9"/>
      <c r="F53" s="9"/>
      <c r="G53" s="1071"/>
    </row>
    <row r="54" spans="1:7">
      <c r="A54" s="1107"/>
      <c r="B54" s="1071"/>
      <c r="C54" s="1071"/>
      <c r="D54" s="9"/>
      <c r="E54" s="9"/>
      <c r="F54" s="9"/>
      <c r="G54" s="1071"/>
    </row>
    <row r="55" spans="1:7">
      <c r="A55" s="1107"/>
      <c r="B55" s="1071"/>
      <c r="C55" s="1071"/>
      <c r="D55" s="9"/>
      <c r="E55" s="9"/>
      <c r="F55" s="9"/>
      <c r="G55" s="1071"/>
    </row>
    <row r="56" spans="1:7">
      <c r="A56" s="1107"/>
      <c r="B56" s="1071"/>
      <c r="C56" s="1071"/>
      <c r="D56" s="9"/>
      <c r="E56" s="9"/>
      <c r="F56" s="9"/>
      <c r="G56" s="1071"/>
    </row>
    <row r="57" spans="1:7">
      <c r="A57" s="1107"/>
      <c r="B57" s="1071"/>
      <c r="C57" s="1071"/>
      <c r="D57" s="9"/>
      <c r="E57" s="9"/>
      <c r="F57" s="9"/>
      <c r="G57" s="1071"/>
    </row>
    <row r="58" spans="1:7">
      <c r="A58" s="1107"/>
      <c r="B58" s="1071"/>
      <c r="C58" s="1071"/>
      <c r="D58" s="9"/>
      <c r="E58" s="9"/>
      <c r="F58" s="9"/>
      <c r="G58" s="1071"/>
    </row>
    <row r="59" spans="1:7">
      <c r="A59" s="1107"/>
      <c r="B59" s="1071"/>
      <c r="C59" s="1071"/>
      <c r="D59" s="9"/>
      <c r="E59" s="9"/>
      <c r="F59" s="9"/>
      <c r="G59" s="1071"/>
    </row>
    <row r="60" spans="1:7">
      <c r="A60" s="1107"/>
      <c r="B60" s="1071"/>
      <c r="C60" s="1071"/>
      <c r="D60" s="9"/>
      <c r="E60" s="9"/>
      <c r="F60" s="9"/>
      <c r="G60" s="1071"/>
    </row>
    <row r="61" spans="1:7">
      <c r="A61" s="1107"/>
      <c r="B61" s="1071"/>
      <c r="C61" s="1071"/>
      <c r="D61" s="9"/>
      <c r="E61" s="9"/>
      <c r="F61" s="9"/>
      <c r="G61" s="1071"/>
    </row>
    <row r="62" spans="1:7">
      <c r="A62" s="1107"/>
      <c r="B62" s="1071"/>
      <c r="C62" s="1071"/>
      <c r="D62" s="9"/>
      <c r="E62" s="9"/>
      <c r="F62" s="9"/>
      <c r="G62" s="1071"/>
    </row>
    <row r="63" spans="1:7">
      <c r="A63" s="1107"/>
      <c r="B63" s="1071"/>
      <c r="C63" s="1071"/>
      <c r="D63" s="9"/>
      <c r="E63" s="9"/>
      <c r="F63" s="9"/>
      <c r="G63" s="1071"/>
    </row>
    <row r="64" spans="1:7" ht="15.75" thickBot="1">
      <c r="A64" s="1203"/>
      <c r="B64" s="1091"/>
      <c r="C64" s="1091"/>
      <c r="D64" s="800"/>
      <c r="E64" s="800"/>
      <c r="F64" s="800"/>
      <c r="G64" s="1091"/>
    </row>
    <row r="65" spans="1:7" ht="15.75">
      <c r="A65" s="1092" t="s">
        <v>3806</v>
      </c>
      <c r="B65" s="9"/>
      <c r="C65" s="9"/>
      <c r="D65" s="9"/>
      <c r="E65" s="9"/>
      <c r="F65" s="9"/>
      <c r="G65" s="9"/>
    </row>
    <row r="66" spans="1:7">
      <c r="A66" s="12" t="s">
        <v>2266</v>
      </c>
      <c r="B66" s="12"/>
      <c r="C66" s="12"/>
      <c r="D66" s="12"/>
      <c r="E66" s="12"/>
      <c r="F66" s="12"/>
      <c r="G66" s="12"/>
    </row>
    <row r="67" spans="1:7">
      <c r="A67" s="9"/>
      <c r="B67" s="9"/>
      <c r="C67" s="9"/>
      <c r="D67" s="9"/>
      <c r="E67" s="9"/>
      <c r="F67" s="9"/>
      <c r="G67" s="9"/>
    </row>
    <row r="68" spans="1:7" ht="15.75">
      <c r="A68" s="1092" t="s">
        <v>1179</v>
      </c>
      <c r="B68" s="9"/>
      <c r="C68" s="9"/>
      <c r="D68" s="9"/>
      <c r="E68" s="9"/>
      <c r="F68" s="9"/>
      <c r="G68" s="9"/>
    </row>
    <row r="69" spans="1:7">
      <c r="A69" s="9"/>
      <c r="B69" s="9"/>
      <c r="C69" s="9"/>
      <c r="D69" s="9"/>
      <c r="E69" s="9"/>
      <c r="F69" s="9"/>
      <c r="G69" s="9"/>
    </row>
    <row r="70" spans="1:7">
      <c r="A70" s="9"/>
      <c r="B70" s="9"/>
      <c r="C70" s="9"/>
      <c r="D70" s="9"/>
      <c r="E70" s="9"/>
      <c r="F70" s="9"/>
      <c r="G70" s="9"/>
    </row>
    <row r="71" spans="1:7" ht="15.75" thickBot="1">
      <c r="A71" s="9" t="str">
        <f>'Data Sheet'!$C$25</f>
        <v xml:space="preserve">Niagara Mohawk Power Corporation </v>
      </c>
      <c r="B71" s="9"/>
      <c r="C71" s="9"/>
      <c r="D71" s="9"/>
      <c r="E71" s="9"/>
      <c r="F71" s="1067" t="s">
        <v>1774</v>
      </c>
      <c r="G71" s="1258" t="str">
        <f>'Data Sheet'!$C$38</f>
        <v>December 31, 2017</v>
      </c>
    </row>
    <row r="72" spans="1:7" ht="16.5" thickBot="1">
      <c r="A72" s="1204" t="s">
        <v>2264</v>
      </c>
      <c r="B72" s="1205"/>
      <c r="C72" s="1205"/>
      <c r="D72" s="1205"/>
      <c r="E72" s="1206"/>
      <c r="F72" s="1206"/>
      <c r="G72" s="1196"/>
    </row>
    <row r="73" spans="1:7">
      <c r="A73" s="1116" t="s">
        <v>1771</v>
      </c>
      <c r="B73" s="1084" t="s">
        <v>1768</v>
      </c>
      <c r="C73" s="1084" t="s">
        <v>2265</v>
      </c>
      <c r="D73" s="12"/>
      <c r="E73" s="12"/>
      <c r="F73" s="12"/>
      <c r="G73" s="1147"/>
    </row>
    <row r="74" spans="1:7">
      <c r="A74" s="1116" t="s">
        <v>1772</v>
      </c>
      <c r="B74" s="1084" t="s">
        <v>1772</v>
      </c>
      <c r="C74" s="1084" t="s">
        <v>1772</v>
      </c>
      <c r="D74" s="1133" t="s">
        <v>1773</v>
      </c>
      <c r="E74" s="12"/>
      <c r="F74" s="12"/>
      <c r="G74" s="795"/>
    </row>
    <row r="75" spans="1:7" ht="15.75" thickBot="1">
      <c r="A75" s="1197" t="s">
        <v>3005</v>
      </c>
      <c r="B75" s="1198" t="s">
        <v>3006</v>
      </c>
      <c r="C75" s="1198" t="s">
        <v>3007</v>
      </c>
      <c r="D75" s="1199" t="s">
        <v>3008</v>
      </c>
      <c r="E75" s="801"/>
      <c r="F75" s="801"/>
      <c r="G75" s="802"/>
    </row>
    <row r="76" spans="1:7">
      <c r="A76" s="1107"/>
      <c r="B76" s="1071"/>
      <c r="C76" s="1071"/>
      <c r="D76" s="9"/>
      <c r="E76" s="9"/>
      <c r="F76" s="9"/>
      <c r="G76" s="1071"/>
    </row>
    <row r="77" spans="1:7">
      <c r="A77" s="1107"/>
      <c r="B77" s="1071"/>
      <c r="C77" s="1071"/>
      <c r="D77" s="9"/>
      <c r="E77" s="9"/>
      <c r="F77" s="9"/>
      <c r="G77" s="1071"/>
    </row>
    <row r="78" spans="1:7">
      <c r="A78" s="1107"/>
      <c r="B78" s="1071"/>
      <c r="C78" s="1071"/>
      <c r="D78" s="9"/>
      <c r="E78" s="9"/>
      <c r="F78" s="9"/>
      <c r="G78" s="1071"/>
    </row>
    <row r="79" spans="1:7">
      <c r="A79" s="1107"/>
      <c r="B79" s="1071"/>
      <c r="C79" s="1071"/>
      <c r="D79" s="9"/>
      <c r="E79" s="9"/>
      <c r="F79" s="9"/>
      <c r="G79" s="1071"/>
    </row>
    <row r="80" spans="1:7">
      <c r="A80" s="1107"/>
      <c r="B80" s="1071"/>
      <c r="C80" s="1071"/>
      <c r="D80" s="9"/>
      <c r="E80" s="9"/>
      <c r="F80" s="9"/>
      <c r="G80" s="1071"/>
    </row>
    <row r="81" spans="1:7">
      <c r="A81" s="1107"/>
      <c r="B81" s="1071"/>
      <c r="C81" s="1071"/>
      <c r="D81" s="9"/>
      <c r="E81" s="9"/>
      <c r="F81" s="9"/>
      <c r="G81" s="1071"/>
    </row>
    <row r="82" spans="1:7">
      <c r="A82" s="1107"/>
      <c r="B82" s="1071"/>
      <c r="C82" s="1071"/>
      <c r="D82" s="9"/>
      <c r="E82" s="9"/>
      <c r="F82" s="9"/>
      <c r="G82" s="1071"/>
    </row>
    <row r="83" spans="1:7">
      <c r="A83" s="1107"/>
      <c r="B83" s="1071"/>
      <c r="C83" s="1071"/>
      <c r="D83" s="9"/>
      <c r="E83" s="9"/>
      <c r="F83" s="9"/>
      <c r="G83" s="1071"/>
    </row>
    <row r="84" spans="1:7">
      <c r="A84" s="1107"/>
      <c r="B84" s="1071"/>
      <c r="C84" s="1071"/>
      <c r="D84" s="9"/>
      <c r="E84" s="9"/>
      <c r="F84" s="9"/>
      <c r="G84" s="1071"/>
    </row>
    <row r="85" spans="1:7">
      <c r="A85" s="1107"/>
      <c r="B85" s="1071"/>
      <c r="C85" s="1071"/>
      <c r="D85" s="9"/>
      <c r="E85" s="9"/>
      <c r="F85" s="9"/>
      <c r="G85" s="1071"/>
    </row>
    <row r="86" spans="1:7">
      <c r="A86" s="1107"/>
      <c r="B86" s="1071"/>
      <c r="C86" s="1071"/>
      <c r="D86" s="9"/>
      <c r="E86" s="9"/>
      <c r="F86" s="9"/>
      <c r="G86" s="1071"/>
    </row>
    <row r="87" spans="1:7">
      <c r="A87" s="1116"/>
      <c r="B87" s="1200"/>
      <c r="C87" s="1200"/>
      <c r="D87" s="1201"/>
      <c r="E87" s="1081"/>
      <c r="F87" s="1081"/>
      <c r="G87" s="1084"/>
    </row>
    <row r="88" spans="1:7">
      <c r="A88" s="1202"/>
      <c r="B88" s="1071"/>
      <c r="C88" s="1071"/>
      <c r="D88" s="9"/>
      <c r="E88" s="9"/>
      <c r="F88" s="9"/>
      <c r="G88" s="1071"/>
    </row>
    <row r="89" spans="1:7">
      <c r="A89" s="1202"/>
      <c r="B89" s="1071"/>
      <c r="C89" s="1071"/>
      <c r="D89" s="9"/>
      <c r="E89" s="9"/>
      <c r="F89" s="9"/>
      <c r="G89" s="1071"/>
    </row>
    <row r="90" spans="1:7">
      <c r="A90" s="1202"/>
      <c r="B90" s="1071"/>
      <c r="C90" s="1071"/>
      <c r="D90" s="9"/>
      <c r="E90" s="9"/>
      <c r="F90" s="9"/>
      <c r="G90" s="1071"/>
    </row>
    <row r="91" spans="1:7">
      <c r="A91" s="1202"/>
      <c r="B91" s="1071"/>
      <c r="C91" s="1071"/>
      <c r="D91" s="9"/>
      <c r="E91" s="9"/>
      <c r="F91" s="9"/>
      <c r="G91" s="1071"/>
    </row>
    <row r="92" spans="1:7">
      <c r="A92" s="1202"/>
      <c r="B92" s="1071"/>
      <c r="C92" s="1071"/>
      <c r="D92" s="9"/>
      <c r="E92" s="9"/>
      <c r="F92" s="9"/>
      <c r="G92" s="1071"/>
    </row>
    <row r="93" spans="1:7">
      <c r="A93" s="1202"/>
      <c r="B93" s="1071"/>
      <c r="C93" s="1071"/>
      <c r="D93" s="9"/>
      <c r="E93" s="9"/>
      <c r="F93" s="9"/>
      <c r="G93" s="1071"/>
    </row>
    <row r="94" spans="1:7">
      <c r="A94" s="1202"/>
      <c r="B94" s="1071"/>
      <c r="C94" s="1071"/>
      <c r="D94" s="9"/>
      <c r="E94" s="9"/>
      <c r="F94" s="9"/>
      <c r="G94" s="1071"/>
    </row>
    <row r="95" spans="1:7">
      <c r="A95" s="1202"/>
      <c r="B95" s="1071"/>
      <c r="C95" s="1071"/>
      <c r="D95" s="9"/>
      <c r="E95" s="9"/>
      <c r="F95" s="9"/>
      <c r="G95" s="1071"/>
    </row>
    <row r="96" spans="1:7">
      <c r="A96" s="1202"/>
      <c r="B96" s="1071"/>
      <c r="C96" s="1071"/>
      <c r="D96" s="9"/>
      <c r="E96" s="9"/>
      <c r="F96" s="9"/>
      <c r="G96" s="1071"/>
    </row>
    <row r="97" spans="1:7">
      <c r="A97" s="1202"/>
      <c r="B97" s="1071"/>
      <c r="C97" s="1071"/>
      <c r="D97" s="9"/>
      <c r="E97" s="9"/>
      <c r="F97" s="9"/>
      <c r="G97" s="1071"/>
    </row>
    <row r="98" spans="1:7">
      <c r="A98" s="1202"/>
      <c r="B98" s="1071"/>
      <c r="C98" s="1071"/>
      <c r="D98" s="9"/>
      <c r="E98" s="9"/>
      <c r="F98" s="9"/>
      <c r="G98" s="1071"/>
    </row>
    <row r="99" spans="1:7">
      <c r="A99" s="1107"/>
      <c r="B99" s="1071"/>
      <c r="C99" s="1071"/>
      <c r="D99" s="9"/>
      <c r="E99" s="9"/>
      <c r="F99" s="9"/>
      <c r="G99" s="1071"/>
    </row>
    <row r="100" spans="1:7">
      <c r="A100" s="1107"/>
      <c r="B100" s="1071"/>
      <c r="C100" s="1071"/>
      <c r="D100" s="9"/>
      <c r="E100" s="9"/>
      <c r="F100" s="9"/>
      <c r="G100" s="1071"/>
    </row>
    <row r="101" spans="1:7">
      <c r="A101" s="1107"/>
      <c r="B101" s="1071"/>
      <c r="C101" s="1071"/>
      <c r="D101" s="9"/>
      <c r="E101" s="9"/>
      <c r="F101" s="9"/>
      <c r="G101" s="1071"/>
    </row>
    <row r="102" spans="1:7">
      <c r="A102" s="1107"/>
      <c r="B102" s="1071"/>
      <c r="C102" s="1071"/>
      <c r="D102" s="9"/>
      <c r="E102" s="9"/>
      <c r="F102" s="9"/>
      <c r="G102" s="1071"/>
    </row>
    <row r="103" spans="1:7">
      <c r="A103" s="1107"/>
      <c r="B103" s="1071"/>
      <c r="C103" s="1071"/>
      <c r="D103" s="9"/>
      <c r="E103" s="9"/>
      <c r="F103" s="9"/>
      <c r="G103" s="1071"/>
    </row>
    <row r="104" spans="1:7">
      <c r="A104" s="1107"/>
      <c r="B104" s="1071"/>
      <c r="C104" s="1071"/>
      <c r="D104" s="9"/>
      <c r="E104" s="9"/>
      <c r="F104" s="9"/>
      <c r="G104" s="1071"/>
    </row>
    <row r="105" spans="1:7">
      <c r="A105" s="1107"/>
      <c r="B105" s="1071"/>
      <c r="C105" s="1071"/>
      <c r="D105" s="9"/>
      <c r="E105" s="9"/>
      <c r="F105" s="9"/>
      <c r="G105" s="1071"/>
    </row>
    <row r="106" spans="1:7">
      <c r="A106" s="1107"/>
      <c r="B106" s="1071"/>
      <c r="C106" s="1071"/>
      <c r="D106" s="9"/>
      <c r="E106" s="9"/>
      <c r="F106" s="9"/>
      <c r="G106" s="1071"/>
    </row>
    <row r="107" spans="1:7">
      <c r="A107" s="1107"/>
      <c r="B107" s="1071"/>
      <c r="C107" s="1071"/>
      <c r="D107" s="9"/>
      <c r="E107" s="9"/>
      <c r="F107" s="9"/>
      <c r="G107" s="1071"/>
    </row>
    <row r="108" spans="1:7">
      <c r="A108" s="1107"/>
      <c r="B108" s="1071"/>
      <c r="C108" s="1071"/>
      <c r="D108" s="9"/>
      <c r="E108" s="9"/>
      <c r="F108" s="9"/>
      <c r="G108" s="1071"/>
    </row>
    <row r="109" spans="1:7">
      <c r="A109" s="1107"/>
      <c r="B109" s="1071"/>
      <c r="C109" s="1071"/>
      <c r="D109" s="9"/>
      <c r="E109" s="9"/>
      <c r="F109" s="9"/>
      <c r="G109" s="1071"/>
    </row>
    <row r="110" spans="1:7">
      <c r="A110" s="1107"/>
      <c r="B110" s="1071"/>
      <c r="C110" s="1071"/>
      <c r="D110" s="9"/>
      <c r="E110" s="9"/>
      <c r="F110" s="9"/>
      <c r="G110" s="1071"/>
    </row>
    <row r="111" spans="1:7">
      <c r="A111" s="1107"/>
      <c r="B111" s="1071"/>
      <c r="C111" s="1071"/>
      <c r="D111" s="9"/>
      <c r="E111" s="9"/>
      <c r="F111" s="9"/>
      <c r="G111" s="1071"/>
    </row>
    <row r="112" spans="1:7">
      <c r="A112" s="1107"/>
      <c r="B112" s="1071"/>
      <c r="C112" s="1071"/>
      <c r="D112" s="9"/>
      <c r="E112" s="9"/>
      <c r="F112" s="9"/>
      <c r="G112" s="1071"/>
    </row>
    <row r="113" spans="1:7">
      <c r="A113" s="1107"/>
      <c r="B113" s="1071"/>
      <c r="C113" s="1071"/>
      <c r="D113" s="9"/>
      <c r="E113" s="9"/>
      <c r="F113" s="9"/>
      <c r="G113" s="1071"/>
    </row>
    <row r="114" spans="1:7">
      <c r="A114" s="1107"/>
      <c r="B114" s="1071"/>
      <c r="C114" s="1071"/>
      <c r="D114" s="9"/>
      <c r="E114" s="9"/>
      <c r="F114" s="9"/>
      <c r="G114" s="1071"/>
    </row>
    <row r="115" spans="1:7">
      <c r="A115" s="1107"/>
      <c r="B115" s="1071"/>
      <c r="C115" s="1071"/>
      <c r="D115" s="9"/>
      <c r="E115" s="9"/>
      <c r="F115" s="9"/>
      <c r="G115" s="1071"/>
    </row>
    <row r="116" spans="1:7">
      <c r="A116" s="1107"/>
      <c r="B116" s="1071"/>
      <c r="C116" s="1071"/>
      <c r="D116" s="9"/>
      <c r="E116" s="9"/>
      <c r="F116" s="9"/>
      <c r="G116" s="1071"/>
    </row>
    <row r="117" spans="1:7">
      <c r="A117" s="1107"/>
      <c r="B117" s="1071"/>
      <c r="C117" s="1071"/>
      <c r="D117" s="9"/>
      <c r="E117" s="9"/>
      <c r="F117" s="9"/>
      <c r="G117" s="1071"/>
    </row>
    <row r="118" spans="1:7">
      <c r="A118" s="1107"/>
      <c r="B118" s="1071"/>
      <c r="C118" s="1071"/>
      <c r="D118" s="9"/>
      <c r="E118" s="9"/>
      <c r="F118" s="9"/>
      <c r="G118" s="1071"/>
    </row>
    <row r="119" spans="1:7">
      <c r="A119" s="1107"/>
      <c r="B119" s="1071"/>
      <c r="C119" s="1071"/>
      <c r="D119" s="9"/>
      <c r="E119" s="9"/>
      <c r="F119" s="9"/>
      <c r="G119" s="1071"/>
    </row>
    <row r="120" spans="1:7">
      <c r="A120" s="1107"/>
      <c r="B120" s="1071"/>
      <c r="C120" s="1071"/>
      <c r="D120" s="9"/>
      <c r="E120" s="9"/>
      <c r="F120" s="9"/>
      <c r="G120" s="1071"/>
    </row>
    <row r="121" spans="1:7">
      <c r="A121" s="1107"/>
      <c r="B121" s="1071"/>
      <c r="C121" s="1071"/>
      <c r="D121" s="9"/>
      <c r="E121" s="9"/>
      <c r="F121" s="9"/>
      <c r="G121" s="1071"/>
    </row>
    <row r="122" spans="1:7">
      <c r="A122" s="1107"/>
      <c r="B122" s="1071"/>
      <c r="C122" s="1071"/>
      <c r="D122" s="9"/>
      <c r="E122" s="9"/>
      <c r="F122" s="9"/>
      <c r="G122" s="1071"/>
    </row>
    <row r="123" spans="1:7">
      <c r="A123" s="1107"/>
      <c r="B123" s="1071"/>
      <c r="C123" s="1071"/>
      <c r="D123" s="9"/>
      <c r="E123" s="9"/>
      <c r="F123" s="9"/>
      <c r="G123" s="1071"/>
    </row>
    <row r="124" spans="1:7">
      <c r="A124" s="1107"/>
      <c r="B124" s="1071"/>
      <c r="C124" s="1071"/>
      <c r="D124" s="9"/>
      <c r="E124" s="9"/>
      <c r="F124" s="9"/>
      <c r="G124" s="1071"/>
    </row>
    <row r="125" spans="1:7">
      <c r="A125" s="1107"/>
      <c r="B125" s="1071"/>
      <c r="C125" s="1071"/>
      <c r="D125" s="9"/>
      <c r="E125" s="9"/>
      <c r="F125" s="9"/>
      <c r="G125" s="1071"/>
    </row>
    <row r="126" spans="1:7">
      <c r="A126" s="1107"/>
      <c r="B126" s="1071"/>
      <c r="C126" s="1071"/>
      <c r="D126" s="9"/>
      <c r="E126" s="9"/>
      <c r="F126" s="9"/>
      <c r="G126" s="1071"/>
    </row>
    <row r="127" spans="1:7">
      <c r="A127" s="1107"/>
      <c r="B127" s="1071"/>
      <c r="C127" s="1071"/>
      <c r="D127" s="9"/>
      <c r="E127" s="9"/>
      <c r="F127" s="9"/>
      <c r="G127" s="1071"/>
    </row>
    <row r="128" spans="1:7">
      <c r="A128" s="1107"/>
      <c r="B128" s="1071"/>
      <c r="C128" s="1071"/>
      <c r="D128" s="9"/>
      <c r="E128" s="9"/>
      <c r="F128" s="9"/>
      <c r="G128" s="1071"/>
    </row>
    <row r="129" spans="1:7">
      <c r="A129" s="1107"/>
      <c r="B129" s="1071"/>
      <c r="C129" s="1071"/>
      <c r="D129" s="9"/>
      <c r="E129" s="9"/>
      <c r="F129" s="9"/>
      <c r="G129" s="1071"/>
    </row>
    <row r="130" spans="1:7">
      <c r="A130" s="1107"/>
      <c r="B130" s="1071"/>
      <c r="C130" s="1071"/>
      <c r="D130" s="9"/>
      <c r="E130" s="9"/>
      <c r="F130" s="9"/>
      <c r="G130" s="1071"/>
    </row>
    <row r="131" spans="1:7">
      <c r="A131" s="1107"/>
      <c r="B131" s="1071"/>
      <c r="C131" s="1071"/>
      <c r="D131" s="9"/>
      <c r="E131" s="9"/>
      <c r="F131" s="9"/>
      <c r="G131" s="1071"/>
    </row>
    <row r="132" spans="1:7" ht="15.75" thickBot="1">
      <c r="A132" s="1203"/>
      <c r="B132" s="1091"/>
      <c r="C132" s="1091"/>
      <c r="D132" s="800"/>
      <c r="E132" s="800"/>
      <c r="F132" s="800"/>
      <c r="G132" s="1091"/>
    </row>
    <row r="133" spans="1:7" ht="15.75">
      <c r="A133" s="1092" t="s">
        <v>3806</v>
      </c>
      <c r="B133" s="9"/>
      <c r="C133" s="9"/>
      <c r="D133" s="9"/>
      <c r="E133" s="9"/>
      <c r="F133" s="9"/>
      <c r="G133" s="9"/>
    </row>
    <row r="134" spans="1:7">
      <c r="A134" s="12" t="s">
        <v>2550</v>
      </c>
      <c r="B134" s="12"/>
      <c r="C134" s="12"/>
      <c r="D134" s="12"/>
      <c r="E134" s="12"/>
      <c r="F134" s="12"/>
      <c r="G134" s="12"/>
    </row>
    <row r="135" spans="1:7">
      <c r="A135" s="9"/>
      <c r="B135" s="9"/>
      <c r="C135" s="9"/>
      <c r="D135" s="9"/>
      <c r="E135" s="9"/>
      <c r="F135" s="9"/>
      <c r="G135" s="9"/>
    </row>
  </sheetData>
  <printOptions horizontalCentered="1" verticalCentered="1"/>
  <pageMargins left="0.5" right="0.5" top="0" bottom="0" header="0.25" footer="0.25"/>
  <pageSetup scale="76" fitToHeight="2" orientation="portrait" horizontalDpi="300" verticalDpi="300"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5857" r:id="rId4" name="Button 81">
              <controlPr locked="0" defaultSize="0" autoFill="0" autoLine="0" autoPict="0">
                <anchor moveWithCells="1" sizeWithCells="1">
                  <from>
                    <xdr:col>3</xdr:col>
                    <xdr:colOff>923925</xdr:colOff>
                    <xdr:row>50</xdr:row>
                    <xdr:rowOff>0</xdr:rowOff>
                  </from>
                  <to>
                    <xdr:col>4</xdr:col>
                    <xdr:colOff>371475</xdr:colOff>
                    <xdr:row>50</xdr:row>
                    <xdr:rowOff>0</xdr:rowOff>
                  </to>
                </anchor>
              </controlPr>
            </control>
          </mc:Choice>
        </mc:AlternateContent>
      </controls>
    </mc:Choice>
  </mc:AlternateConten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645"/>
  <sheetViews>
    <sheetView defaultGridColor="0" view="pageBreakPreview" colorId="22" zoomScale="80" zoomScaleNormal="70" zoomScaleSheetLayoutView="80" workbookViewId="0">
      <selection activeCell="C192" sqref="C192"/>
    </sheetView>
  </sheetViews>
  <sheetFormatPr defaultColWidth="9.6640625" defaultRowHeight="15"/>
  <cols>
    <col min="1" max="1" width="64.21875" style="9" bestFit="1" customWidth="1"/>
    <col min="2" max="2" width="41.21875" style="9" bestFit="1" customWidth="1"/>
    <col min="3" max="3" width="17.109375" style="9" customWidth="1"/>
    <col min="4" max="4" width="9.6640625" style="9"/>
    <col min="5" max="5" width="16.33203125" style="9" customWidth="1"/>
    <col min="6" max="16384" width="9.6640625" style="9"/>
  </cols>
  <sheetData>
    <row r="1" spans="1:8" ht="15.75">
      <c r="A1" s="71" t="s">
        <v>2267</v>
      </c>
      <c r="B1" s="71"/>
      <c r="C1" s="71"/>
      <c r="D1" s="99"/>
      <c r="E1" s="99"/>
      <c r="F1" s="69"/>
    </row>
    <row r="2" spans="1:8" ht="15.75">
      <c r="A2" s="71"/>
      <c r="B2" s="71"/>
      <c r="C2" s="71"/>
      <c r="D2" s="99"/>
      <c r="E2" s="99"/>
    </row>
    <row r="3" spans="1:8" ht="15" customHeight="1">
      <c r="A3" s="71" t="s">
        <v>1635</v>
      </c>
      <c r="B3" s="69"/>
      <c r="C3" s="71"/>
      <c r="D3" s="99"/>
      <c r="E3" s="99"/>
    </row>
    <row r="4" spans="1:8" ht="15" customHeight="1">
      <c r="A4" s="71" t="s">
        <v>2268</v>
      </c>
      <c r="B4" s="69"/>
      <c r="C4" s="71"/>
      <c r="D4" s="99"/>
      <c r="E4" s="99"/>
    </row>
    <row r="5" spans="1:8" ht="15.75">
      <c r="A5" s="71" t="s">
        <v>2269</v>
      </c>
      <c r="B5" s="69"/>
      <c r="C5" s="71"/>
      <c r="D5" s="99"/>
      <c r="E5" s="99"/>
    </row>
    <row r="6" spans="1:8" ht="15.75">
      <c r="A6" s="99"/>
      <c r="B6" s="17"/>
      <c r="C6" s="99"/>
      <c r="D6" s="99"/>
      <c r="E6" s="99"/>
    </row>
    <row r="7" spans="1:8" ht="20.25">
      <c r="A7" s="629" t="str">
        <f>'Data Sheet'!$C$25</f>
        <v xml:space="preserve">Niagara Mohawk Power Corporation </v>
      </c>
      <c r="B7" s="69"/>
      <c r="C7" s="71"/>
      <c r="D7" s="99"/>
      <c r="E7" s="99"/>
    </row>
    <row r="8" spans="1:8" ht="18">
      <c r="A8" s="385" t="str">
        <f>'Data Sheet'!$C$38</f>
        <v>December 31, 2017</v>
      </c>
      <c r="B8" s="69"/>
      <c r="C8" s="69"/>
    </row>
    <row r="9" spans="1:8">
      <c r="A9" s="17"/>
      <c r="B9" s="18"/>
      <c r="C9" s="18"/>
      <c r="D9" s="19"/>
      <c r="E9" s="18"/>
      <c r="F9" s="69"/>
      <c r="G9" s="69"/>
      <c r="H9" s="18"/>
    </row>
    <row r="10" spans="1:8" ht="15.75">
      <c r="A10" s="71" t="s">
        <v>2270</v>
      </c>
      <c r="B10" s="18"/>
      <c r="C10" s="18"/>
      <c r="D10" s="19"/>
      <c r="E10" s="18"/>
      <c r="F10" s="69"/>
      <c r="G10" s="69"/>
      <c r="H10" s="18"/>
    </row>
    <row r="11" spans="1:8" ht="15.75">
      <c r="A11" s="71" t="s">
        <v>2271</v>
      </c>
      <c r="B11" s="18"/>
      <c r="C11" s="18"/>
      <c r="D11" s="19"/>
      <c r="E11" s="18"/>
      <c r="F11" s="69"/>
      <c r="G11" s="69"/>
      <c r="H11" s="18"/>
    </row>
    <row r="12" spans="1:8" ht="15.75">
      <c r="A12" s="71"/>
      <c r="B12" s="18"/>
      <c r="C12" s="18"/>
      <c r="D12" s="19"/>
      <c r="E12" s="18"/>
      <c r="F12" s="69"/>
      <c r="G12" s="69"/>
      <c r="H12" s="18"/>
    </row>
    <row r="14" spans="1:8" ht="15.75">
      <c r="A14" s="99"/>
      <c r="B14" s="2441" t="s">
        <v>2272</v>
      </c>
    </row>
    <row r="15" spans="1:8" ht="15.75">
      <c r="A15" s="17"/>
      <c r="B15" s="2441" t="s">
        <v>2273</v>
      </c>
      <c r="C15" s="99"/>
    </row>
    <row r="16" spans="1:8" ht="15.75">
      <c r="A16" s="594" t="s">
        <v>2503</v>
      </c>
      <c r="B16" s="99"/>
      <c r="C16" s="1210" t="str">
        <f>'Data Sheet'!C38</f>
        <v>December 31, 2017</v>
      </c>
    </row>
    <row r="17" spans="1:3">
      <c r="A17" s="17" t="s">
        <v>2274</v>
      </c>
      <c r="B17" s="17" t="s">
        <v>2275</v>
      </c>
      <c r="C17" s="387">
        <f>'200201'!E21+'110113'!H14</f>
        <v>9634121102</v>
      </c>
    </row>
    <row r="18" spans="1:3">
      <c r="A18" s="17" t="s">
        <v>2276</v>
      </c>
      <c r="B18" s="17" t="s">
        <v>2277</v>
      </c>
      <c r="C18" s="287">
        <f>'200201'!E22+'110113'!H15</f>
        <v>2820739696</v>
      </c>
    </row>
    <row r="19" spans="1:3">
      <c r="A19" s="17" t="s">
        <v>2278</v>
      </c>
      <c r="B19" s="17" t="s">
        <v>2279</v>
      </c>
      <c r="C19" s="287">
        <f>C17-C18</f>
        <v>6813381406</v>
      </c>
    </row>
    <row r="20" spans="1:3">
      <c r="A20" s="17"/>
      <c r="B20" s="17"/>
      <c r="C20" s="287"/>
    </row>
    <row r="21" spans="1:3">
      <c r="A21" s="17" t="s">
        <v>2280</v>
      </c>
      <c r="B21" s="17" t="s">
        <v>2281</v>
      </c>
      <c r="C21" s="287">
        <f>'200201'!F21+'110113'!H19</f>
        <v>2404033315</v>
      </c>
    </row>
    <row r="22" spans="1:3">
      <c r="A22" s="17" t="s">
        <v>2276</v>
      </c>
      <c r="B22" s="17" t="s">
        <v>2282</v>
      </c>
      <c r="C22" s="287">
        <f>'200201'!F22</f>
        <v>859396173</v>
      </c>
    </row>
    <row r="23" spans="1:3">
      <c r="A23" s="17" t="s">
        <v>2283</v>
      </c>
      <c r="B23" s="17" t="s">
        <v>2279</v>
      </c>
      <c r="C23" s="287">
        <f>C21-C22</f>
        <v>1544637142</v>
      </c>
    </row>
    <row r="24" spans="1:3">
      <c r="A24" s="17"/>
      <c r="B24" s="17"/>
      <c r="C24" s="287"/>
    </row>
    <row r="25" spans="1:3">
      <c r="A25" s="17" t="s">
        <v>2284</v>
      </c>
      <c r="B25" s="17" t="s">
        <v>2279</v>
      </c>
      <c r="C25" s="287">
        <f>C29-C17-C21</f>
        <v>276454238</v>
      </c>
    </row>
    <row r="26" spans="1:3">
      <c r="A26" s="17" t="s">
        <v>2276</v>
      </c>
      <c r="B26" s="17" t="s">
        <v>2279</v>
      </c>
      <c r="C26" s="287">
        <f>C30-C18-C22</f>
        <v>91110247</v>
      </c>
    </row>
    <row r="27" spans="1:3">
      <c r="A27" s="17" t="s">
        <v>2285</v>
      </c>
      <c r="B27" s="17" t="s">
        <v>2279</v>
      </c>
      <c r="C27" s="287">
        <f>C25-C26</f>
        <v>185343991</v>
      </c>
    </row>
    <row r="28" spans="1:3">
      <c r="A28" s="17"/>
      <c r="B28" s="17"/>
      <c r="C28" s="287"/>
    </row>
    <row r="29" spans="1:3">
      <c r="A29" s="17" t="s">
        <v>2286</v>
      </c>
      <c r="B29" s="17" t="s">
        <v>2287</v>
      </c>
      <c r="C29" s="287">
        <f>SUM('110113'!H11,'110113'!H14,'110113'!H18,'110113'!H19)</f>
        <v>12314608655</v>
      </c>
    </row>
    <row r="30" spans="1:3">
      <c r="A30" s="17" t="s">
        <v>2276</v>
      </c>
      <c r="B30" s="17" t="s">
        <v>2288</v>
      </c>
      <c r="C30" s="287">
        <f>SUM('110113'!H12,'110113'!H15)</f>
        <v>3771246116</v>
      </c>
    </row>
    <row r="31" spans="1:3" ht="15.75">
      <c r="A31" s="99" t="s">
        <v>2289</v>
      </c>
      <c r="B31" s="17" t="s">
        <v>2279</v>
      </c>
      <c r="C31" s="287">
        <f>C29-C30</f>
        <v>8543362539</v>
      </c>
    </row>
    <row r="32" spans="1:3">
      <c r="A32" s="17"/>
      <c r="B32" s="17"/>
      <c r="C32" s="287"/>
    </row>
    <row r="33" spans="1:3" ht="15.75">
      <c r="A33" s="594" t="s">
        <v>1852</v>
      </c>
      <c r="B33" s="99"/>
      <c r="C33" s="287"/>
    </row>
    <row r="34" spans="1:3">
      <c r="A34" s="17" t="s">
        <v>2290</v>
      </c>
      <c r="B34" s="17" t="s">
        <v>2291</v>
      </c>
      <c r="C34" s="287">
        <f>'110113'!H21</f>
        <v>11562002</v>
      </c>
    </row>
    <row r="35" spans="1:3">
      <c r="A35" s="17" t="s">
        <v>3477</v>
      </c>
      <c r="B35" s="17" t="s">
        <v>3478</v>
      </c>
      <c r="C35" s="287">
        <f>-'110113'!H22</f>
        <v>-53623</v>
      </c>
    </row>
    <row r="36" spans="1:3">
      <c r="A36" s="17" t="s">
        <v>3479</v>
      </c>
      <c r="B36" s="17" t="s">
        <v>3480</v>
      </c>
      <c r="C36" s="287">
        <f>'110113'!H23</f>
        <v>0</v>
      </c>
    </row>
    <row r="37" spans="1:3">
      <c r="A37" s="17" t="s">
        <v>1288</v>
      </c>
      <c r="B37" s="17" t="s">
        <v>3481</v>
      </c>
      <c r="C37" s="287">
        <f>'110113'!H24</f>
        <v>778606</v>
      </c>
    </row>
    <row r="38" spans="1:3">
      <c r="A38" s="17" t="s">
        <v>3482</v>
      </c>
      <c r="B38" s="17" t="s">
        <v>3483</v>
      </c>
      <c r="C38" s="287">
        <f>'110113'!H27</f>
        <v>5882286</v>
      </c>
    </row>
    <row r="39" spans="1:3">
      <c r="A39" s="17" t="s">
        <v>3484</v>
      </c>
      <c r="B39" s="17" t="s">
        <v>2279</v>
      </c>
      <c r="C39" s="287">
        <f>C42-SUM(C34:C38)</f>
        <v>35302972</v>
      </c>
    </row>
    <row r="40" spans="1:3">
      <c r="A40" s="2442" t="s">
        <v>3855</v>
      </c>
      <c r="B40" s="1441" t="s">
        <v>3486</v>
      </c>
      <c r="C40" s="2443">
        <f>'110113'!H29</f>
        <v>855619</v>
      </c>
    </row>
    <row r="41" spans="1:3">
      <c r="A41" s="2442" t="s">
        <v>3856</v>
      </c>
      <c r="B41" s="1441" t="s">
        <v>4412</v>
      </c>
      <c r="C41" s="2443">
        <f>'110113'!H30</f>
        <v>0</v>
      </c>
    </row>
    <row r="42" spans="1:3" ht="15.75">
      <c r="A42" s="99" t="s">
        <v>3485</v>
      </c>
      <c r="B42" s="1441" t="s">
        <v>4425</v>
      </c>
      <c r="C42" s="287">
        <f>'110113'!H31</f>
        <v>53472243</v>
      </c>
    </row>
    <row r="43" spans="1:3">
      <c r="B43" s="1362"/>
    </row>
    <row r="44" spans="1:3" ht="15.75">
      <c r="A44" s="594" t="s">
        <v>1871</v>
      </c>
      <c r="B44" s="1441"/>
    </row>
    <row r="45" spans="1:3">
      <c r="A45" s="17" t="s">
        <v>3487</v>
      </c>
      <c r="B45" s="1441" t="s">
        <v>4426</v>
      </c>
      <c r="C45" s="287">
        <f>'110113'!H33</f>
        <v>1081689</v>
      </c>
    </row>
    <row r="46" spans="1:3">
      <c r="A46" s="17" t="s">
        <v>3488</v>
      </c>
      <c r="B46" s="1441" t="s">
        <v>4427</v>
      </c>
      <c r="C46" s="287">
        <f>'110113'!H34</f>
        <v>20515417</v>
      </c>
    </row>
    <row r="47" spans="1:3">
      <c r="A47" s="17" t="s">
        <v>3489</v>
      </c>
      <c r="B47" s="1441" t="s">
        <v>4428</v>
      </c>
      <c r="C47" s="287">
        <f>'110113'!H35</f>
        <v>0</v>
      </c>
    </row>
    <row r="48" spans="1:3">
      <c r="A48" s="17" t="s">
        <v>3490</v>
      </c>
      <c r="B48" s="1441" t="s">
        <v>4429</v>
      </c>
      <c r="C48" s="287">
        <f>'110113'!H36</f>
        <v>0</v>
      </c>
    </row>
    <row r="49" spans="1:3">
      <c r="A49" s="17" t="s">
        <v>3491</v>
      </c>
      <c r="B49" s="1441" t="s">
        <v>4430</v>
      </c>
      <c r="C49" s="287">
        <f>'110113'!H37</f>
        <v>0</v>
      </c>
    </row>
    <row r="50" spans="1:3">
      <c r="A50" s="17" t="s">
        <v>3492</v>
      </c>
      <c r="B50" s="1441" t="s">
        <v>4431</v>
      </c>
      <c r="C50" s="287">
        <f>SUM('110113'!H38,'110113'!H39)</f>
        <v>528345928</v>
      </c>
    </row>
    <row r="51" spans="1:3">
      <c r="A51" s="17" t="s">
        <v>2594</v>
      </c>
      <c r="B51" s="1441" t="s">
        <v>4432</v>
      </c>
      <c r="C51" s="287">
        <f>-'110113'!H40</f>
        <v>-148613954</v>
      </c>
    </row>
    <row r="52" spans="1:3">
      <c r="A52" s="17" t="s">
        <v>2595</v>
      </c>
      <c r="B52" s="1441" t="s">
        <v>4433</v>
      </c>
      <c r="C52" s="287">
        <f>'110113'!H41</f>
        <v>182917175</v>
      </c>
    </row>
    <row r="53" spans="1:3">
      <c r="A53" s="17" t="s">
        <v>3738</v>
      </c>
      <c r="B53" s="1441" t="s">
        <v>4434</v>
      </c>
      <c r="C53" s="287">
        <f>'110113'!H42</f>
        <v>72469078</v>
      </c>
    </row>
    <row r="54" spans="1:3">
      <c r="A54" s="17" t="s">
        <v>3739</v>
      </c>
      <c r="B54" s="1441" t="s">
        <v>4435</v>
      </c>
      <c r="C54" s="287">
        <f>SUM('110113'!H43:H50)-'110113'!H51+'110113'!H52</f>
        <v>47053177</v>
      </c>
    </row>
    <row r="55" spans="1:3">
      <c r="A55" s="17" t="s">
        <v>3740</v>
      </c>
      <c r="B55" s="1441" t="s">
        <v>4436</v>
      </c>
      <c r="C55" s="287">
        <f>'110113'!H53</f>
        <v>26965736</v>
      </c>
    </row>
    <row r="56" spans="1:3">
      <c r="A56" s="17" t="s">
        <v>3741</v>
      </c>
      <c r="B56" s="1441" t="s">
        <v>4437</v>
      </c>
      <c r="C56" s="287">
        <f>'110113'!H54</f>
        <v>0</v>
      </c>
    </row>
    <row r="57" spans="1:3">
      <c r="A57" s="17" t="s">
        <v>3742</v>
      </c>
      <c r="B57" s="1441" t="s">
        <v>4438</v>
      </c>
      <c r="C57" s="287">
        <f>SUM('110113'!H55,'110113'!H56)</f>
        <v>45836349</v>
      </c>
    </row>
    <row r="58" spans="1:3">
      <c r="A58" s="17" t="s">
        <v>3743</v>
      </c>
      <c r="B58" s="1441" t="s">
        <v>4439</v>
      </c>
      <c r="C58" s="287">
        <f>'110113'!H57</f>
        <v>0</v>
      </c>
    </row>
    <row r="59" spans="1:3">
      <c r="A59" s="17" t="s">
        <v>3744</v>
      </c>
      <c r="B59" s="1441" t="s">
        <v>4440</v>
      </c>
      <c r="C59" s="287">
        <f>'110113'!H58</f>
        <v>7033617</v>
      </c>
    </row>
    <row r="60" spans="1:3">
      <c r="A60" s="17" t="s">
        <v>3745</v>
      </c>
      <c r="B60" s="1441" t="s">
        <v>4441</v>
      </c>
      <c r="C60" s="287">
        <f>'110113'!H59</f>
        <v>144367294</v>
      </c>
    </row>
    <row r="61" spans="1:3">
      <c r="A61" s="17" t="s">
        <v>3746</v>
      </c>
      <c r="B61" s="1441" t="s">
        <v>4442</v>
      </c>
      <c r="C61" s="287">
        <f>'110113'!H60</f>
        <v>6767364</v>
      </c>
    </row>
    <row r="62" spans="1:3">
      <c r="A62" s="2442" t="s">
        <v>4668</v>
      </c>
      <c r="B62" s="1441" t="s">
        <v>4669</v>
      </c>
      <c r="C62" s="287">
        <f>'110113'!H61-'110113'!H62</f>
        <v>0</v>
      </c>
    </row>
    <row r="63" spans="1:3">
      <c r="A63" s="2442" t="s">
        <v>4670</v>
      </c>
      <c r="B63" s="1441" t="s">
        <v>4672</v>
      </c>
      <c r="C63" s="287">
        <f>'110113'!H63-'110113'!H64</f>
        <v>7118732</v>
      </c>
    </row>
    <row r="64" spans="1:3" ht="15.75">
      <c r="A64" s="99" t="s">
        <v>3747</v>
      </c>
      <c r="B64" s="17" t="s">
        <v>2279</v>
      </c>
      <c r="C64" s="287">
        <f>SUM(C45:C63)</f>
        <v>941857602</v>
      </c>
    </row>
    <row r="67" spans="1:3" ht="15.75">
      <c r="A67" s="594" t="s">
        <v>985</v>
      </c>
      <c r="B67" s="99"/>
    </row>
    <row r="68" spans="1:3">
      <c r="A68" s="17" t="s">
        <v>3748</v>
      </c>
      <c r="B68" s="1441" t="s">
        <v>4447</v>
      </c>
      <c r="C68" s="287">
        <f>'110113'!H79</f>
        <v>17453503</v>
      </c>
    </row>
    <row r="69" spans="1:3">
      <c r="A69" s="17" t="s">
        <v>1293</v>
      </c>
      <c r="B69" s="1441" t="s">
        <v>4448</v>
      </c>
      <c r="C69" s="287">
        <f>SUM('110113'!H80:H81)</f>
        <v>0</v>
      </c>
    </row>
    <row r="70" spans="1:3">
      <c r="A70" s="17" t="s">
        <v>3749</v>
      </c>
      <c r="B70" s="1441" t="s">
        <v>4449</v>
      </c>
      <c r="C70" s="287">
        <f>SUM('110113'!H83:H84)</f>
        <v>24659470</v>
      </c>
    </row>
    <row r="71" spans="1:3">
      <c r="A71" s="17" t="s">
        <v>2753</v>
      </c>
      <c r="B71" s="1441" t="s">
        <v>4450</v>
      </c>
      <c r="C71" s="287">
        <f>'110113'!H85</f>
        <v>-104919</v>
      </c>
    </row>
    <row r="72" spans="1:3">
      <c r="A72" s="17" t="s">
        <v>3750</v>
      </c>
      <c r="B72" s="1441" t="s">
        <v>4451</v>
      </c>
      <c r="C72" s="287">
        <f>'110113'!H86</f>
        <v>0</v>
      </c>
    </row>
    <row r="73" spans="1:3">
      <c r="A73" s="17" t="s">
        <v>1297</v>
      </c>
      <c r="B73" s="1441" t="s">
        <v>4452</v>
      </c>
      <c r="C73" s="287">
        <f>SUM('110113'!H82,'110113'!H87,'110113'!H90,'110113'!H92)</f>
        <v>1499999299</v>
      </c>
    </row>
    <row r="74" spans="1:3">
      <c r="A74" s="17" t="s">
        <v>3751</v>
      </c>
      <c r="B74" s="1441" t="s">
        <v>4453</v>
      </c>
      <c r="C74" s="287">
        <f>'110113'!H88</f>
        <v>0</v>
      </c>
    </row>
    <row r="75" spans="1:3">
      <c r="A75" s="17" t="s">
        <v>3752</v>
      </c>
      <c r="B75" s="1441" t="s">
        <v>4454</v>
      </c>
      <c r="C75" s="287">
        <f>'110113'!H89</f>
        <v>0</v>
      </c>
    </row>
    <row r="76" spans="1:3">
      <c r="A76" s="17" t="s">
        <v>3753</v>
      </c>
      <c r="B76" s="1441" t="s">
        <v>4455</v>
      </c>
      <c r="C76" s="287">
        <f>'110113'!H91</f>
        <v>741319453</v>
      </c>
    </row>
    <row r="77" spans="1:3" ht="15.75">
      <c r="A77" s="99" t="s">
        <v>3754</v>
      </c>
      <c r="B77" s="17" t="s">
        <v>2279</v>
      </c>
      <c r="C77" s="287">
        <f>SUM(C68:C76)</f>
        <v>2283326806</v>
      </c>
    </row>
    <row r="79" spans="1:3" ht="15.75">
      <c r="A79" s="99" t="s">
        <v>3755</v>
      </c>
      <c r="B79" s="17" t="s">
        <v>4671</v>
      </c>
      <c r="C79" s="630">
        <f>C31+C42+C64+C77</f>
        <v>11822019190</v>
      </c>
    </row>
    <row r="80" spans="1:3" ht="15.75">
      <c r="A80" s="17"/>
      <c r="B80" s="99"/>
      <c r="C80" s="99"/>
    </row>
    <row r="82" spans="1:3" ht="18">
      <c r="A82" s="385" t="s">
        <v>2270</v>
      </c>
      <c r="B82" s="385"/>
      <c r="C82" s="385"/>
    </row>
    <row r="83" spans="1:3" ht="18">
      <c r="A83" s="385" t="s">
        <v>3756</v>
      </c>
      <c r="B83" s="385"/>
      <c r="C83" s="385"/>
    </row>
    <row r="84" spans="1:3" ht="18">
      <c r="A84" s="385"/>
      <c r="B84" s="385"/>
      <c r="C84" s="385"/>
    </row>
    <row r="85" spans="1:3" ht="15.75">
      <c r="A85" s="71"/>
      <c r="B85" s="71"/>
      <c r="C85" s="71"/>
    </row>
    <row r="86" spans="1:3" ht="15.75">
      <c r="A86" s="99"/>
      <c r="B86" s="99"/>
      <c r="C86" s="99"/>
    </row>
    <row r="87" spans="1:3" ht="15.75">
      <c r="A87" s="99"/>
      <c r="B87" s="2441" t="s">
        <v>2272</v>
      </c>
    </row>
    <row r="88" spans="1:3" ht="15.75">
      <c r="A88" s="17"/>
      <c r="B88" s="2441" t="s">
        <v>2273</v>
      </c>
      <c r="C88" s="2441" t="str">
        <f>$C$16</f>
        <v>December 31, 2017</v>
      </c>
    </row>
    <row r="89" spans="1:3" ht="15.75">
      <c r="A89" s="594" t="s">
        <v>1019</v>
      </c>
      <c r="B89" s="99"/>
      <c r="C89" s="287" t="s">
        <v>1774</v>
      </c>
    </row>
    <row r="90" spans="1:3">
      <c r="A90" s="17" t="s">
        <v>3757</v>
      </c>
      <c r="B90" s="17" t="s">
        <v>3758</v>
      </c>
      <c r="C90" s="287">
        <f>'110113'!H139</f>
        <v>187364863</v>
      </c>
    </row>
    <row r="91" spans="1:3">
      <c r="A91" s="17" t="s">
        <v>3759</v>
      </c>
      <c r="B91" s="17" t="s">
        <v>3760</v>
      </c>
      <c r="C91" s="287">
        <f>'110113'!H140</f>
        <v>28984701</v>
      </c>
    </row>
    <row r="92" spans="1:3">
      <c r="A92" s="17" t="s">
        <v>3761</v>
      </c>
      <c r="B92" s="17" t="s">
        <v>3762</v>
      </c>
      <c r="C92" s="287">
        <f>'110113'!H141</f>
        <v>0</v>
      </c>
    </row>
    <row r="93" spans="1:3">
      <c r="A93" s="17" t="s">
        <v>3763</v>
      </c>
      <c r="B93" s="17" t="s">
        <v>3764</v>
      </c>
      <c r="C93" s="287">
        <f>'110113'!H142</f>
        <v>0</v>
      </c>
    </row>
    <row r="94" spans="1:3">
      <c r="A94" s="17" t="s">
        <v>3765</v>
      </c>
      <c r="B94" s="17" t="s">
        <v>3766</v>
      </c>
      <c r="C94" s="287">
        <f>'110113'!H143</f>
        <v>0</v>
      </c>
    </row>
    <row r="95" spans="1:3">
      <c r="A95" s="17" t="s">
        <v>3767</v>
      </c>
      <c r="B95" s="17" t="s">
        <v>3768</v>
      </c>
      <c r="C95" s="287">
        <f>'110113'!H144</f>
        <v>1773485310</v>
      </c>
    </row>
    <row r="96" spans="1:3">
      <c r="A96" s="17" t="s">
        <v>3769</v>
      </c>
      <c r="B96" s="17" t="s">
        <v>3770</v>
      </c>
      <c r="C96" s="287">
        <f>'110113'!H145</f>
        <v>0</v>
      </c>
    </row>
    <row r="97" spans="1:3">
      <c r="A97" s="17" t="s">
        <v>1648</v>
      </c>
      <c r="B97" s="17" t="s">
        <v>3107</v>
      </c>
      <c r="C97" s="287">
        <f>-'110113'!H146-'110113'!H147</f>
        <v>0</v>
      </c>
    </row>
    <row r="98" spans="1:3">
      <c r="A98" s="17" t="s">
        <v>3108</v>
      </c>
      <c r="B98" s="17" t="s">
        <v>3109</v>
      </c>
      <c r="C98" s="287">
        <f>'110113'!H148</f>
        <v>1188971762</v>
      </c>
    </row>
    <row r="99" spans="1:3">
      <c r="A99" s="17" t="s">
        <v>3110</v>
      </c>
      <c r="B99" s="17" t="s">
        <v>3111</v>
      </c>
      <c r="C99" s="287">
        <f>'110113'!H149</f>
        <v>-2736209</v>
      </c>
    </row>
    <row r="100" spans="1:3">
      <c r="A100" s="17" t="s">
        <v>3112</v>
      </c>
      <c r="B100" s="17" t="s">
        <v>3113</v>
      </c>
      <c r="C100" s="287">
        <f>-'110113'!H150</f>
        <v>0</v>
      </c>
    </row>
    <row r="101" spans="1:3">
      <c r="A101" s="2442" t="s">
        <v>4413</v>
      </c>
      <c r="B101" s="1441" t="s">
        <v>4414</v>
      </c>
      <c r="C101" s="287">
        <f>'110113'!H151</f>
        <v>2441133</v>
      </c>
    </row>
    <row r="102" spans="1:3" ht="15.75">
      <c r="A102" s="99" t="s">
        <v>3114</v>
      </c>
      <c r="B102" s="17" t="s">
        <v>2279</v>
      </c>
      <c r="C102" s="287">
        <f>SUM(C90:C101)</f>
        <v>3178511560</v>
      </c>
    </row>
    <row r="104" spans="1:3" ht="15.75">
      <c r="A104" s="594" t="s">
        <v>2393</v>
      </c>
      <c r="B104" s="99"/>
    </row>
    <row r="105" spans="1:3">
      <c r="A105" s="17" t="s">
        <v>3115</v>
      </c>
      <c r="B105" s="1441" t="s">
        <v>4468</v>
      </c>
      <c r="C105" s="287">
        <f>'110113'!H154</f>
        <v>2465705000</v>
      </c>
    </row>
    <row r="106" spans="1:3">
      <c r="A106" s="17" t="s">
        <v>4685</v>
      </c>
      <c r="B106" s="1441" t="s">
        <v>4469</v>
      </c>
      <c r="C106" s="287">
        <f>-'110113'!H155</f>
        <v>0</v>
      </c>
    </row>
    <row r="107" spans="1:3">
      <c r="A107" s="17" t="s">
        <v>3116</v>
      </c>
      <c r="B107" s="1441" t="s">
        <v>4470</v>
      </c>
      <c r="C107" s="287">
        <f>'110113'!H156</f>
        <v>0</v>
      </c>
    </row>
    <row r="108" spans="1:3">
      <c r="A108" s="17" t="s">
        <v>3117</v>
      </c>
      <c r="B108" s="1441" t="s">
        <v>4471</v>
      </c>
      <c r="C108" s="287">
        <f>'110113'!H157</f>
        <v>313760000</v>
      </c>
    </row>
    <row r="109" spans="1:3">
      <c r="A109" s="17" t="s">
        <v>3118</v>
      </c>
      <c r="B109" s="1441" t="s">
        <v>4472</v>
      </c>
      <c r="C109" s="287">
        <f>'110113'!H158</f>
        <v>0</v>
      </c>
    </row>
    <row r="110" spans="1:3">
      <c r="A110" s="17" t="s">
        <v>3119</v>
      </c>
      <c r="B110" s="1441" t="s">
        <v>4473</v>
      </c>
      <c r="C110" s="287">
        <f>-'110113'!H159</f>
        <v>-6716</v>
      </c>
    </row>
    <row r="111" spans="1:3" ht="15.75">
      <c r="A111" s="99" t="s">
        <v>3120</v>
      </c>
      <c r="B111" s="17" t="s">
        <v>2279</v>
      </c>
      <c r="C111" s="287">
        <f>SUM(C105:C110)</f>
        <v>2779458284</v>
      </c>
    </row>
    <row r="112" spans="1:3">
      <c r="A112" s="17"/>
      <c r="B112" s="17"/>
      <c r="C112" s="287"/>
    </row>
    <row r="113" spans="1:3" ht="15.75">
      <c r="A113" s="594" t="s">
        <v>2407</v>
      </c>
      <c r="B113" s="99"/>
      <c r="C113" s="287"/>
    </row>
    <row r="114" spans="1:3">
      <c r="A114" s="17" t="s">
        <v>3121</v>
      </c>
      <c r="B114" s="1441" t="s">
        <v>4474</v>
      </c>
      <c r="C114" s="287">
        <f>'110113'!H173</f>
        <v>0</v>
      </c>
    </row>
    <row r="115" spans="1:3">
      <c r="A115" s="17" t="s">
        <v>3123</v>
      </c>
      <c r="B115" s="1441" t="s">
        <v>4475</v>
      </c>
      <c r="C115" s="287">
        <f>'110113'!H174</f>
        <v>175251699</v>
      </c>
    </row>
    <row r="116" spans="1:3">
      <c r="A116" s="17" t="s">
        <v>3125</v>
      </c>
      <c r="B116" s="1441" t="s">
        <v>4476</v>
      </c>
      <c r="C116" s="287">
        <f>'110113'!H175</f>
        <v>0</v>
      </c>
    </row>
    <row r="117" spans="1:3">
      <c r="A117" s="17" t="s">
        <v>3126</v>
      </c>
      <c r="B117" s="1441" t="s">
        <v>4477</v>
      </c>
      <c r="C117" s="287">
        <f>'110113'!H176</f>
        <v>168963574</v>
      </c>
    </row>
    <row r="118" spans="1:3">
      <c r="A118" s="17" t="s">
        <v>3127</v>
      </c>
      <c r="B118" s="1441" t="s">
        <v>4478</v>
      </c>
      <c r="C118" s="287">
        <f>'110113'!H177</f>
        <v>32184023</v>
      </c>
    </row>
    <row r="119" spans="1:3">
      <c r="A119" s="17" t="s">
        <v>445</v>
      </c>
      <c r="B119" s="1441" t="s">
        <v>4479</v>
      </c>
      <c r="C119" s="287">
        <f>'110113'!H178</f>
        <v>121385382</v>
      </c>
    </row>
    <row r="120" spans="1:3">
      <c r="A120" s="17" t="s">
        <v>3128</v>
      </c>
      <c r="B120" s="1441" t="s">
        <v>4480</v>
      </c>
      <c r="C120" s="287">
        <f>'110113'!H179</f>
        <v>26708077</v>
      </c>
    </row>
    <row r="121" spans="1:3">
      <c r="A121" s="17" t="s">
        <v>3129</v>
      </c>
      <c r="B121" s="1441" t="s">
        <v>4481</v>
      </c>
      <c r="C121" s="287">
        <f>'110113'!H180</f>
        <v>0</v>
      </c>
    </row>
    <row r="122" spans="1:3">
      <c r="A122" s="17" t="s">
        <v>3130</v>
      </c>
      <c r="B122" s="1441" t="s">
        <v>4482</v>
      </c>
      <c r="C122" s="287">
        <f>'110113'!H181</f>
        <v>0</v>
      </c>
    </row>
    <row r="123" spans="1:3">
      <c r="A123" s="17" t="s">
        <v>3131</v>
      </c>
      <c r="B123" s="1441" t="s">
        <v>4483</v>
      </c>
      <c r="C123" s="287">
        <f>'110113'!H182</f>
        <v>0</v>
      </c>
    </row>
    <row r="124" spans="1:3">
      <c r="A124" s="17" t="s">
        <v>3132</v>
      </c>
      <c r="B124" s="1441" t="s">
        <v>4484</v>
      </c>
      <c r="C124" s="287">
        <f>'110113'!H183</f>
        <v>0</v>
      </c>
    </row>
    <row r="125" spans="1:3">
      <c r="A125" s="17" t="s">
        <v>3133</v>
      </c>
      <c r="B125" s="1441" t="s">
        <v>4485</v>
      </c>
      <c r="C125" s="287">
        <f>SUM('110113'!H184:H185)</f>
        <v>184163770</v>
      </c>
    </row>
    <row r="126" spans="1:3" s="1362" customFormat="1">
      <c r="A126" s="2442" t="s">
        <v>4668</v>
      </c>
      <c r="B126" s="1441" t="s">
        <v>4673</v>
      </c>
      <c r="C126" s="2443">
        <f>'110113'!H186-'110113'!H187</f>
        <v>14526710</v>
      </c>
    </row>
    <row r="127" spans="1:3" s="1362" customFormat="1">
      <c r="A127" s="2442" t="s">
        <v>4670</v>
      </c>
      <c r="B127" s="1441" t="s">
        <v>4674</v>
      </c>
      <c r="C127" s="2443">
        <f>'110113'!H188-'110113'!H189</f>
        <v>1954832</v>
      </c>
    </row>
    <row r="128" spans="1:3" ht="15.75">
      <c r="A128" s="594" t="s">
        <v>3134</v>
      </c>
      <c r="B128" s="17" t="s">
        <v>2279</v>
      </c>
      <c r="C128" s="287">
        <f>SUM(C114:C127)</f>
        <v>725138067</v>
      </c>
    </row>
    <row r="129" spans="1:3">
      <c r="A129" s="17"/>
      <c r="B129" s="17"/>
      <c r="C129" s="287"/>
    </row>
    <row r="130" spans="1:3" ht="15.75">
      <c r="A130" s="594" t="s">
        <v>2424</v>
      </c>
      <c r="B130" s="99"/>
      <c r="C130" s="287"/>
    </row>
    <row r="131" spans="1:3">
      <c r="A131" s="17" t="s">
        <v>3135</v>
      </c>
      <c r="B131" s="1441" t="s">
        <v>4486</v>
      </c>
      <c r="C131" s="287">
        <f>'110113'!H202</f>
        <v>4961398</v>
      </c>
    </row>
    <row r="132" spans="1:3">
      <c r="A132" s="17" t="s">
        <v>1660</v>
      </c>
      <c r="B132" s="1441" t="s">
        <v>4487</v>
      </c>
      <c r="C132" s="287">
        <f>SUM('110113'!H205:H207)</f>
        <v>2524302223</v>
      </c>
    </row>
    <row r="133" spans="1:3">
      <c r="A133" s="17" t="s">
        <v>1658</v>
      </c>
      <c r="B133" s="1441" t="s">
        <v>4488</v>
      </c>
      <c r="C133" s="287">
        <f>'110113'!H203</f>
        <v>14346995</v>
      </c>
    </row>
    <row r="134" spans="1:3">
      <c r="A134" s="17" t="s">
        <v>4684</v>
      </c>
      <c r="B134" s="1441" t="s">
        <v>4489</v>
      </c>
      <c r="C134" s="287">
        <f>'110113'!H204</f>
        <v>0</v>
      </c>
    </row>
    <row r="135" spans="1:3">
      <c r="A135" s="17" t="s">
        <v>3753</v>
      </c>
      <c r="B135" s="1441" t="s">
        <v>4490</v>
      </c>
      <c r="C135" s="287">
        <f>'110113'!H208</f>
        <v>1823686085</v>
      </c>
    </row>
    <row r="136" spans="1:3" ht="15.75">
      <c r="A136" s="99" t="s">
        <v>1900</v>
      </c>
      <c r="B136" s="17" t="s">
        <v>2279</v>
      </c>
      <c r="C136" s="287">
        <f>SUM(C131:C135)</f>
        <v>4367296701</v>
      </c>
    </row>
    <row r="137" spans="1:3">
      <c r="A137" s="17"/>
      <c r="B137" s="17"/>
      <c r="C137" s="287"/>
    </row>
    <row r="138" spans="1:3" ht="15.75">
      <c r="A138" s="594" t="s">
        <v>1901</v>
      </c>
      <c r="B138" s="99"/>
      <c r="C138" s="287"/>
    </row>
    <row r="139" spans="1:3">
      <c r="A139" s="17" t="s">
        <v>1902</v>
      </c>
      <c r="B139" s="1441" t="s">
        <v>4443</v>
      </c>
      <c r="C139" s="287">
        <f>'110113'!H163</f>
        <v>0</v>
      </c>
    </row>
    <row r="140" spans="1:3">
      <c r="A140" s="17" t="s">
        <v>1903</v>
      </c>
      <c r="B140" s="1441" t="s">
        <v>4444</v>
      </c>
      <c r="C140" s="287">
        <f>'110113'!H164</f>
        <v>25554080</v>
      </c>
    </row>
    <row r="141" spans="1:3">
      <c r="A141" s="17" t="s">
        <v>1904</v>
      </c>
      <c r="B141" s="1441" t="s">
        <v>4445</v>
      </c>
      <c r="C141" s="287">
        <f>'110113'!H165</f>
        <v>359077929</v>
      </c>
    </row>
    <row r="142" spans="1:3">
      <c r="A142" s="17" t="s">
        <v>1905</v>
      </c>
      <c r="B142" s="1441" t="s">
        <v>4446</v>
      </c>
      <c r="C142" s="287">
        <f>SUM('110113'!H162,'110113'!H166,'110113'!H167)</f>
        <v>359631704</v>
      </c>
    </row>
    <row r="143" spans="1:3" ht="15.75">
      <c r="A143" s="99" t="s">
        <v>1906</v>
      </c>
      <c r="B143" s="17" t="s">
        <v>2279</v>
      </c>
      <c r="C143" s="287">
        <f>SUM(C139:C142)</f>
        <v>744263713</v>
      </c>
    </row>
    <row r="144" spans="1:3" ht="15.75">
      <c r="A144" s="99"/>
      <c r="B144" s="17"/>
      <c r="C144" s="287"/>
    </row>
    <row r="145" spans="1:4" ht="15.75">
      <c r="A145" s="2660" t="s">
        <v>2400</v>
      </c>
      <c r="B145" s="17"/>
      <c r="C145" s="287"/>
    </row>
    <row r="146" spans="1:4">
      <c r="A146" s="2442" t="s">
        <v>3868</v>
      </c>
      <c r="B146" s="1441" t="s">
        <v>4415</v>
      </c>
      <c r="C146" s="287">
        <f>'110113'!H168</f>
        <v>11913778</v>
      </c>
    </row>
    <row r="147" spans="1:4">
      <c r="A147" s="2442" t="s">
        <v>3869</v>
      </c>
      <c r="B147" s="1441" t="s">
        <v>3122</v>
      </c>
      <c r="C147" s="287">
        <f>'110113'!H169</f>
        <v>0</v>
      </c>
    </row>
    <row r="148" spans="1:4">
      <c r="A148" s="2442" t="s">
        <v>4416</v>
      </c>
      <c r="B148" s="1441" t="s">
        <v>3124</v>
      </c>
      <c r="C148" s="287">
        <f>'110113'!H170</f>
        <v>15437087</v>
      </c>
    </row>
    <row r="149" spans="1:4" ht="15.75">
      <c r="A149" s="99" t="s">
        <v>4676</v>
      </c>
      <c r="B149" s="1441"/>
      <c r="C149" s="287">
        <f>SUM(C146:C148)</f>
        <v>27350865</v>
      </c>
    </row>
    <row r="150" spans="1:4">
      <c r="A150" s="2442"/>
      <c r="B150" s="1441"/>
      <c r="C150" s="287"/>
    </row>
    <row r="151" spans="1:4">
      <c r="A151" s="2442"/>
      <c r="B151" s="1441"/>
      <c r="C151" s="287"/>
    </row>
    <row r="152" spans="1:4" ht="15.75">
      <c r="A152" s="594" t="s">
        <v>1907</v>
      </c>
      <c r="B152" s="17" t="s">
        <v>4675</v>
      </c>
      <c r="C152" s="630">
        <f>C143+C136+C128+C111+C102+C149</f>
        <v>11822019190</v>
      </c>
    </row>
    <row r="155" spans="1:4" ht="18">
      <c r="A155" s="385" t="s">
        <v>1908</v>
      </c>
      <c r="B155" s="385"/>
      <c r="C155" s="385"/>
      <c r="D155" s="69"/>
    </row>
    <row r="156" spans="1:4" ht="18">
      <c r="A156" s="385" t="s">
        <v>1909</v>
      </c>
      <c r="B156" s="385"/>
      <c r="C156" s="385"/>
      <c r="D156" s="69"/>
    </row>
    <row r="158" spans="1:4">
      <c r="B158" s="1362"/>
    </row>
    <row r="159" spans="1:4" ht="15.75">
      <c r="A159" s="17"/>
      <c r="B159" s="2441" t="s">
        <v>2272</v>
      </c>
    </row>
    <row r="160" spans="1:4" ht="15.75">
      <c r="A160" s="17"/>
      <c r="B160" s="2441" t="s">
        <v>2273</v>
      </c>
      <c r="C160" s="2441" t="str">
        <f>$C$16</f>
        <v>December 31, 2017</v>
      </c>
    </row>
    <row r="161" spans="1:3" ht="15.75">
      <c r="A161" s="594" t="s">
        <v>1910</v>
      </c>
      <c r="B161" s="99"/>
      <c r="C161" s="99"/>
    </row>
    <row r="162" spans="1:3">
      <c r="A162" s="17" t="s">
        <v>1911</v>
      </c>
      <c r="B162" s="17" t="s">
        <v>1912</v>
      </c>
      <c r="C162" s="387">
        <f>'114117'!I23</f>
        <v>2446693772</v>
      </c>
    </row>
    <row r="163" spans="1:3">
      <c r="A163" s="9" t="s">
        <v>1913</v>
      </c>
    </row>
    <row r="164" spans="1:3">
      <c r="A164" s="17" t="s">
        <v>1914</v>
      </c>
      <c r="B164" s="17" t="s">
        <v>1915</v>
      </c>
      <c r="C164" s="287">
        <f>'114117'!I25</f>
        <v>1370294748</v>
      </c>
    </row>
    <row r="165" spans="1:3">
      <c r="A165" s="17" t="s">
        <v>1916</v>
      </c>
      <c r="B165" s="17" t="s">
        <v>1971</v>
      </c>
      <c r="C165" s="287">
        <f>'114117'!I26</f>
        <v>220190899</v>
      </c>
    </row>
    <row r="166" spans="1:3">
      <c r="A166" s="17" t="s">
        <v>1972</v>
      </c>
      <c r="B166" s="17" t="s">
        <v>1973</v>
      </c>
      <c r="C166" s="287">
        <f>'114117'!I27</f>
        <v>209689197</v>
      </c>
    </row>
    <row r="167" spans="1:3">
      <c r="A167" s="2445" t="s">
        <v>4456</v>
      </c>
      <c r="B167" s="1441" t="s">
        <v>1975</v>
      </c>
      <c r="C167" s="287">
        <f>'114117'!I28</f>
        <v>0</v>
      </c>
    </row>
    <row r="168" spans="1:3">
      <c r="A168" s="17" t="s">
        <v>1974</v>
      </c>
      <c r="B168" s="1441" t="s">
        <v>4491</v>
      </c>
      <c r="C168" s="287">
        <f>'114117'!I29</f>
        <v>1130866</v>
      </c>
    </row>
    <row r="169" spans="1:3">
      <c r="A169" s="17" t="s">
        <v>1976</v>
      </c>
      <c r="B169" s="1441" t="s">
        <v>4457</v>
      </c>
      <c r="C169" s="287">
        <f>'114117'!I33+'114117'!I34-'114117'!I35</f>
        <v>-11326719</v>
      </c>
    </row>
    <row r="170" spans="1:3">
      <c r="A170" s="17" t="s">
        <v>1977</v>
      </c>
      <c r="B170" s="1441" t="s">
        <v>4458</v>
      </c>
      <c r="C170" s="287">
        <f>SUM('114117'!I31,'114117'!I32)</f>
        <v>0</v>
      </c>
    </row>
    <row r="171" spans="1:3">
      <c r="A171" s="17" t="s">
        <v>1978</v>
      </c>
      <c r="B171" s="1441" t="s">
        <v>4492</v>
      </c>
      <c r="C171" s="287">
        <f>'114117'!I30</f>
        <v>0</v>
      </c>
    </row>
    <row r="172" spans="1:3">
      <c r="A172" s="17" t="s">
        <v>1979</v>
      </c>
      <c r="B172" s="1441" t="s">
        <v>4493</v>
      </c>
      <c r="C172" s="287">
        <f>'114117'!I36</f>
        <v>218049708</v>
      </c>
    </row>
    <row r="173" spans="1:3">
      <c r="A173" s="17" t="s">
        <v>1980</v>
      </c>
      <c r="B173" s="1441" t="s">
        <v>4494</v>
      </c>
      <c r="C173" s="287">
        <f>SUM('114117'!I37:I39)-'114117'!I40+'114117'!I41</f>
        <v>106264924</v>
      </c>
    </row>
    <row r="174" spans="1:3">
      <c r="A174" s="17" t="s">
        <v>1981</v>
      </c>
      <c r="B174" s="1441" t="s">
        <v>4495</v>
      </c>
      <c r="C174" s="287">
        <f>SUM('114117'!I42,'114117'!I44)</f>
        <v>290785</v>
      </c>
    </row>
    <row r="175" spans="1:3">
      <c r="A175" s="17" t="s">
        <v>1982</v>
      </c>
      <c r="B175" s="1441" t="s">
        <v>4496</v>
      </c>
      <c r="C175" s="287">
        <f>SUM('114117'!I43,'114117'!I45)</f>
        <v>0</v>
      </c>
    </row>
    <row r="176" spans="1:3">
      <c r="A176" s="2445" t="s">
        <v>4417</v>
      </c>
      <c r="B176" s="1441" t="s">
        <v>4418</v>
      </c>
      <c r="C176" s="287">
        <f>'114117'!I46</f>
        <v>0</v>
      </c>
    </row>
    <row r="177" spans="1:3" ht="15.75">
      <c r="A177" s="99" t="s">
        <v>1983</v>
      </c>
      <c r="B177" s="9" t="s">
        <v>2279</v>
      </c>
      <c r="C177" s="2437">
        <f>SUM(C164:C173)-C174+C175+C176</f>
        <v>2114002838</v>
      </c>
    </row>
    <row r="178" spans="1:3" ht="15.75">
      <c r="A178" s="99" t="s">
        <v>1984</v>
      </c>
      <c r="B178" s="9" t="s">
        <v>2279</v>
      </c>
      <c r="C178" s="2438">
        <f>C162-C177</f>
        <v>332690934</v>
      </c>
    </row>
    <row r="179" spans="1:3">
      <c r="A179" s="17"/>
      <c r="B179" s="17"/>
      <c r="C179" s="287"/>
    </row>
    <row r="180" spans="1:3">
      <c r="A180" s="17" t="s">
        <v>1985</v>
      </c>
      <c r="B180" s="17" t="s">
        <v>1986</v>
      </c>
      <c r="C180" s="287"/>
    </row>
    <row r="181" spans="1:3">
      <c r="A181" s="17"/>
      <c r="B181" s="17"/>
      <c r="C181" s="287"/>
    </row>
    <row r="182" spans="1:3" ht="15.75">
      <c r="A182" s="99" t="s">
        <v>1987</v>
      </c>
      <c r="B182" s="9" t="s">
        <v>2279</v>
      </c>
      <c r="C182" s="2438">
        <f>C178+C179-C180+C181</f>
        <v>332690934</v>
      </c>
    </row>
    <row r="184" spans="1:3" ht="15.75">
      <c r="A184" s="594" t="s">
        <v>1988</v>
      </c>
      <c r="B184" s="99"/>
    </row>
    <row r="185" spans="1:3">
      <c r="A185" s="17" t="s">
        <v>1911</v>
      </c>
      <c r="B185" s="17" t="s">
        <v>1989</v>
      </c>
      <c r="C185" s="387">
        <f>'114117'!K23</f>
        <v>557449458</v>
      </c>
    </row>
    <row r="186" spans="1:3">
      <c r="A186" s="9" t="s">
        <v>1913</v>
      </c>
    </row>
    <row r="187" spans="1:3">
      <c r="A187" s="17" t="s">
        <v>1914</v>
      </c>
      <c r="B187" s="17" t="s">
        <v>1990</v>
      </c>
      <c r="C187" s="287">
        <f>'114117'!K25</f>
        <v>339447483</v>
      </c>
    </row>
    <row r="188" spans="1:3">
      <c r="A188" s="17" t="s">
        <v>1916</v>
      </c>
      <c r="B188" s="17" t="s">
        <v>1991</v>
      </c>
      <c r="C188" s="287">
        <f>'114117'!K26</f>
        <v>26730788</v>
      </c>
    </row>
    <row r="189" spans="1:3">
      <c r="A189" s="17" t="s">
        <v>1972</v>
      </c>
      <c r="B189" s="17" t="s">
        <v>1992</v>
      </c>
      <c r="C189" s="287">
        <f>'114117'!K27</f>
        <v>50008886</v>
      </c>
    </row>
    <row r="190" spans="1:3">
      <c r="A190" s="2445" t="s">
        <v>4456</v>
      </c>
      <c r="B190" s="1441" t="s">
        <v>1993</v>
      </c>
      <c r="C190" s="287">
        <f>'114117'!K28</f>
        <v>0</v>
      </c>
    </row>
    <row r="191" spans="1:3">
      <c r="A191" s="17" t="s">
        <v>1974</v>
      </c>
      <c r="B191" s="1441" t="s">
        <v>4491</v>
      </c>
      <c r="C191" s="287">
        <f>'114117'!K29</f>
        <v>46920</v>
      </c>
    </row>
    <row r="192" spans="1:3">
      <c r="A192" s="17" t="s">
        <v>6633</v>
      </c>
      <c r="B192" s="1441" t="s">
        <v>4459</v>
      </c>
      <c r="C192" s="287">
        <f>'114117'!K33+'114117'!K34-'114117'!K35</f>
        <v>2116686</v>
      </c>
    </row>
    <row r="193" spans="1:3">
      <c r="A193" s="17" t="s">
        <v>1977</v>
      </c>
      <c r="B193" s="1441" t="s">
        <v>4497</v>
      </c>
      <c r="C193" s="287">
        <f>SUM('114117'!K31,'114117'!K32)</f>
        <v>0</v>
      </c>
    </row>
    <row r="194" spans="1:3">
      <c r="A194" s="17" t="s">
        <v>1976</v>
      </c>
      <c r="B194" s="1441" t="s">
        <v>4498</v>
      </c>
      <c r="C194" s="287">
        <f>'114117'!K30</f>
        <v>0</v>
      </c>
    </row>
    <row r="195" spans="1:3">
      <c r="A195" s="17" t="s">
        <v>1979</v>
      </c>
      <c r="B195" s="1441" t="s">
        <v>4499</v>
      </c>
      <c r="C195" s="287">
        <f>'114117'!K36</f>
        <v>52827562</v>
      </c>
    </row>
    <row r="196" spans="1:3">
      <c r="A196" s="17" t="s">
        <v>1980</v>
      </c>
      <c r="B196" s="1441" t="s">
        <v>4500</v>
      </c>
      <c r="C196" s="287">
        <f>SUM('114117'!K37:K39)-'114117'!K40+'114117'!K41</f>
        <v>21153056</v>
      </c>
    </row>
    <row r="197" spans="1:3">
      <c r="A197" s="17" t="s">
        <v>1981</v>
      </c>
      <c r="B197" s="1441" t="s">
        <v>4501</v>
      </c>
      <c r="C197" s="287">
        <f>SUM('114117'!K42,'114117'!K44)</f>
        <v>0</v>
      </c>
    </row>
    <row r="198" spans="1:3">
      <c r="A198" s="17" t="s">
        <v>1982</v>
      </c>
      <c r="B198" s="1441" t="s">
        <v>4502</v>
      </c>
      <c r="C198" s="287">
        <f>SUM('114117'!K43,'114117'!K45)</f>
        <v>39277</v>
      </c>
    </row>
    <row r="199" spans="1:3">
      <c r="A199" s="2445" t="s">
        <v>4417</v>
      </c>
      <c r="B199" s="1441" t="s">
        <v>4419</v>
      </c>
      <c r="C199" s="287">
        <f>'114117'!K46</f>
        <v>0</v>
      </c>
    </row>
    <row r="200" spans="1:3" ht="15.75">
      <c r="A200" s="99" t="s">
        <v>1983</v>
      </c>
      <c r="B200" s="9" t="s">
        <v>2279</v>
      </c>
      <c r="C200" s="2437">
        <f>SUM(C187:C196)-C197+C198+C199</f>
        <v>492370658</v>
      </c>
    </row>
    <row r="201" spans="1:3" ht="15.75">
      <c r="A201" s="99" t="s">
        <v>1984</v>
      </c>
      <c r="B201" s="9" t="s">
        <v>2279</v>
      </c>
      <c r="C201" s="9">
        <f>C185-C200</f>
        <v>65078800</v>
      </c>
    </row>
    <row r="202" spans="1:3">
      <c r="A202" s="17"/>
      <c r="B202" s="17"/>
      <c r="C202" s="287"/>
    </row>
    <row r="203" spans="1:3">
      <c r="A203" s="17" t="s">
        <v>3210</v>
      </c>
      <c r="B203" s="17" t="s">
        <v>1986</v>
      </c>
      <c r="C203" s="287"/>
    </row>
    <row r="204" spans="1:3">
      <c r="A204" s="17"/>
      <c r="B204" s="17"/>
      <c r="C204" s="287"/>
    </row>
    <row r="205" spans="1:3" ht="15.75">
      <c r="A205" s="99" t="s">
        <v>3211</v>
      </c>
      <c r="C205" s="2437">
        <f>C201+C202-C203+C204</f>
        <v>65078800</v>
      </c>
    </row>
    <row r="207" spans="1:3">
      <c r="A207" s="17" t="s">
        <v>3212</v>
      </c>
      <c r="B207" s="1441" t="s">
        <v>4503</v>
      </c>
      <c r="C207" s="287">
        <f>SUM('114117'!M49,'114117'!Q49,'114117'!S49,'114117'!U49)</f>
        <v>92790</v>
      </c>
    </row>
    <row r="209" spans="1:3" ht="15.75">
      <c r="A209" s="99" t="s">
        <v>3213</v>
      </c>
      <c r="B209" s="17" t="s">
        <v>3214</v>
      </c>
      <c r="C209" s="630">
        <f>C182+C205+C207</f>
        <v>397862524</v>
      </c>
    </row>
    <row r="210" spans="1:3" ht="15.75">
      <c r="A210" s="17"/>
      <c r="B210" s="99"/>
      <c r="C210" s="99"/>
    </row>
    <row r="212" spans="1:3" ht="18">
      <c r="A212" s="385" t="s">
        <v>1908</v>
      </c>
      <c r="B212" s="385"/>
      <c r="C212" s="385"/>
    </row>
    <row r="213" spans="1:3" ht="18">
      <c r="A213" s="385" t="s">
        <v>3215</v>
      </c>
      <c r="B213" s="385"/>
      <c r="C213" s="385"/>
    </row>
    <row r="217" spans="1:3" ht="15.75">
      <c r="A217" s="17"/>
      <c r="B217" s="2441" t="s">
        <v>2272</v>
      </c>
    </row>
    <row r="218" spans="1:3" ht="15.75">
      <c r="A218" s="17"/>
      <c r="B218" s="2441" t="s">
        <v>2273</v>
      </c>
      <c r="C218" s="2441" t="str">
        <f>$C$16</f>
        <v>December 31, 2017</v>
      </c>
    </row>
    <row r="219" spans="1:3" ht="15.75">
      <c r="A219" s="594" t="s">
        <v>3216</v>
      </c>
      <c r="B219" s="99"/>
      <c r="C219" s="99"/>
    </row>
    <row r="220" spans="1:3">
      <c r="A220" s="17" t="s">
        <v>3217</v>
      </c>
      <c r="B220" s="1441" t="s">
        <v>4460</v>
      </c>
      <c r="C220" s="287">
        <f>'114117'!AC12-'114117'!AC13</f>
        <v>0</v>
      </c>
    </row>
    <row r="221" spans="1:3">
      <c r="A221" s="17" t="s">
        <v>3218</v>
      </c>
      <c r="B221" s="1441" t="s">
        <v>4461</v>
      </c>
      <c r="C221" s="287">
        <f>'114117'!AC14-'114117'!AC15</f>
        <v>-7711592</v>
      </c>
    </row>
    <row r="222" spans="1:3">
      <c r="A222" s="17" t="s">
        <v>3219</v>
      </c>
      <c r="B222" s="1441" t="s">
        <v>4462</v>
      </c>
      <c r="C222" s="287">
        <f>'114117'!AC16</f>
        <v>43437</v>
      </c>
    </row>
    <row r="223" spans="1:3">
      <c r="A223" s="17" t="s">
        <v>3220</v>
      </c>
      <c r="B223" s="1441" t="s">
        <v>4463</v>
      </c>
      <c r="C223" s="287">
        <f>'114117'!AC17</f>
        <v>-89247</v>
      </c>
    </row>
    <row r="224" spans="1:3">
      <c r="A224" s="17" t="s">
        <v>3221</v>
      </c>
      <c r="B224" s="1441" t="s">
        <v>4464</v>
      </c>
      <c r="C224" s="287">
        <f>'114117'!AC18</f>
        <v>22165637</v>
      </c>
    </row>
    <row r="225" spans="1:3">
      <c r="A225" s="17" t="s">
        <v>3222</v>
      </c>
      <c r="B225" s="1441" t="s">
        <v>4465</v>
      </c>
      <c r="C225" s="287">
        <f>'114117'!AC19</f>
        <v>11831665</v>
      </c>
    </row>
    <row r="226" spans="1:3">
      <c r="A226" s="17" t="s">
        <v>712</v>
      </c>
      <c r="B226" s="1441" t="s">
        <v>4466</v>
      </c>
      <c r="C226" s="287">
        <f>'114117'!AC20</f>
        <v>2093486</v>
      </c>
    </row>
    <row r="227" spans="1:3">
      <c r="A227" s="17" t="s">
        <v>713</v>
      </c>
      <c r="B227" s="1441" t="s">
        <v>4467</v>
      </c>
      <c r="C227" s="287">
        <f>'114117'!AC21</f>
        <v>0</v>
      </c>
    </row>
    <row r="228" spans="1:3" ht="15.75">
      <c r="A228" s="99" t="s">
        <v>714</v>
      </c>
      <c r="B228" s="9" t="s">
        <v>2279</v>
      </c>
      <c r="C228" s="9">
        <f>SUM(C220:C227)</f>
        <v>28333386</v>
      </c>
    </row>
    <row r="230" spans="1:3" ht="15.75">
      <c r="A230" s="594" t="s">
        <v>715</v>
      </c>
      <c r="B230" s="99"/>
    </row>
    <row r="231" spans="1:3">
      <c r="A231" s="17" t="s">
        <v>716</v>
      </c>
      <c r="B231" s="1441" t="s">
        <v>4504</v>
      </c>
      <c r="C231" s="287">
        <f>'114117'!AC24</f>
        <v>3501</v>
      </c>
    </row>
    <row r="232" spans="1:3">
      <c r="A232" s="17" t="s">
        <v>717</v>
      </c>
      <c r="B232" s="1441" t="s">
        <v>4505</v>
      </c>
      <c r="C232" s="287">
        <f>'114117'!AC25</f>
        <v>0</v>
      </c>
    </row>
    <row r="233" spans="1:3">
      <c r="A233" s="17" t="s">
        <v>718</v>
      </c>
      <c r="B233" s="1441" t="s">
        <v>4506</v>
      </c>
      <c r="C233" s="287">
        <f>'114117'!AC26</f>
        <v>2032730</v>
      </c>
    </row>
    <row r="234" spans="1:3" ht="15.75">
      <c r="A234" s="99" t="s">
        <v>719</v>
      </c>
      <c r="B234" s="9" t="s">
        <v>2279</v>
      </c>
      <c r="C234" s="9">
        <f>SUM(C231:C233)</f>
        <v>2036231</v>
      </c>
    </row>
    <row r="236" spans="1:3" ht="15.75">
      <c r="A236" s="594" t="s">
        <v>720</v>
      </c>
      <c r="B236" s="99"/>
    </row>
    <row r="237" spans="1:3">
      <c r="A237" s="17" t="s">
        <v>721</v>
      </c>
      <c r="B237" s="1441" t="s">
        <v>4507</v>
      </c>
      <c r="C237" s="287">
        <f>'114117'!AC29</f>
        <v>556312</v>
      </c>
    </row>
    <row r="238" spans="1:3">
      <c r="A238" s="17" t="s">
        <v>722</v>
      </c>
      <c r="B238" s="1441" t="s">
        <v>4508</v>
      </c>
      <c r="C238" s="287">
        <f>SUM('114117'!AC30:AC32)-'114117'!AC33+'114117'!AC34-'114117'!AC35</f>
        <v>2880936</v>
      </c>
    </row>
    <row r="239" spans="1:3" ht="15.75">
      <c r="A239" s="99" t="s">
        <v>723</v>
      </c>
      <c r="B239" s="9" t="s">
        <v>2279</v>
      </c>
      <c r="C239" s="9">
        <f>C237+C238</f>
        <v>3437248</v>
      </c>
    </row>
    <row r="240" spans="1:3" ht="15.75">
      <c r="A240" s="99" t="s">
        <v>724</v>
      </c>
      <c r="B240" s="9" t="s">
        <v>2279</v>
      </c>
      <c r="C240" s="9">
        <f>C228-C234-C239</f>
        <v>22859907</v>
      </c>
    </row>
    <row r="242" spans="1:3" ht="15.75">
      <c r="A242" s="594" t="s">
        <v>725</v>
      </c>
      <c r="B242" s="99"/>
    </row>
    <row r="243" spans="1:3">
      <c r="A243" s="17" t="s">
        <v>726</v>
      </c>
      <c r="B243" s="1441" t="s">
        <v>4509</v>
      </c>
      <c r="C243" s="287">
        <f>'114117'!AC39</f>
        <v>107692297</v>
      </c>
    </row>
    <row r="244" spans="1:3">
      <c r="A244" s="17" t="s">
        <v>727</v>
      </c>
      <c r="B244" s="1441" t="s">
        <v>4510</v>
      </c>
      <c r="C244" s="287">
        <f>'114117'!AC40+'114117'!AC41-'114117'!AC43</f>
        <v>4444350</v>
      </c>
    </row>
    <row r="245" spans="1:3">
      <c r="A245" s="17" t="s">
        <v>728</v>
      </c>
      <c r="B245" s="1441" t="s">
        <v>4511</v>
      </c>
      <c r="C245" s="287">
        <f>'114117'!AC42</f>
        <v>0</v>
      </c>
    </row>
    <row r="246" spans="1:3">
      <c r="A246" s="17" t="s">
        <v>729</v>
      </c>
      <c r="B246" s="1441" t="s">
        <v>4512</v>
      </c>
      <c r="C246" s="287">
        <f>'114117'!AC44</f>
        <v>0</v>
      </c>
    </row>
    <row r="247" spans="1:3">
      <c r="A247" s="17" t="s">
        <v>730</v>
      </c>
      <c r="B247" s="1441" t="s">
        <v>4513</v>
      </c>
      <c r="C247" s="287">
        <f>'114117'!AC45-'114117'!AC46</f>
        <v>52612412</v>
      </c>
    </row>
    <row r="248" spans="1:3" ht="15.75">
      <c r="A248" s="99" t="s">
        <v>731</v>
      </c>
      <c r="B248" s="1362" t="s">
        <v>2279</v>
      </c>
      <c r="C248" s="2437">
        <f>SUM(C246:C247)-C245+C244+C243</f>
        <v>164749059</v>
      </c>
    </row>
    <row r="249" spans="1:3" ht="15.75">
      <c r="A249" s="99" t="s">
        <v>732</v>
      </c>
      <c r="B249" s="1362" t="s">
        <v>2279</v>
      </c>
      <c r="C249" s="2438">
        <f>C209+C240-C248</f>
        <v>255973372</v>
      </c>
    </row>
    <row r="250" spans="1:3">
      <c r="B250" s="1362"/>
    </row>
    <row r="251" spans="1:3" ht="15.75">
      <c r="A251" s="594" t="s">
        <v>733</v>
      </c>
      <c r="B251" s="2444"/>
    </row>
    <row r="252" spans="1:3">
      <c r="A252" s="17" t="s">
        <v>734</v>
      </c>
      <c r="B252" s="1441" t="s">
        <v>4514</v>
      </c>
      <c r="C252" s="287">
        <f>'114117'!AC50</f>
        <v>0</v>
      </c>
    </row>
    <row r="253" spans="1:3">
      <c r="A253" s="17" t="s">
        <v>1994</v>
      </c>
      <c r="B253" s="1441" t="s">
        <v>4515</v>
      </c>
      <c r="C253" s="287">
        <f>'114117'!AC51</f>
        <v>0</v>
      </c>
    </row>
    <row r="254" spans="1:3">
      <c r="A254" s="17" t="s">
        <v>1995</v>
      </c>
      <c r="B254" s="1441" t="s">
        <v>4516</v>
      </c>
      <c r="C254" s="287">
        <f>'114117'!AC53</f>
        <v>0</v>
      </c>
    </row>
    <row r="255" spans="1:3" ht="15.75">
      <c r="A255" s="99" t="s">
        <v>1996</v>
      </c>
      <c r="B255" s="9" t="s">
        <v>2279</v>
      </c>
      <c r="C255" s="2437">
        <f>C252-C253-C254</f>
        <v>0</v>
      </c>
    </row>
    <row r="257" spans="1:3" ht="15.75">
      <c r="A257" s="630" t="s">
        <v>1997</v>
      </c>
      <c r="B257" s="17" t="s">
        <v>2279</v>
      </c>
      <c r="C257" s="630">
        <f>C249+C255</f>
        <v>255973372</v>
      </c>
    </row>
    <row r="258" spans="1:3" ht="18">
      <c r="A258" s="631"/>
      <c r="B258" s="630"/>
      <c r="C258" s="631"/>
    </row>
    <row r="259" spans="1:3" ht="18.75" thickBot="1">
      <c r="A259" s="632"/>
      <c r="B259" s="632"/>
      <c r="C259" s="632"/>
    </row>
    <row r="260" spans="1:3" ht="18">
      <c r="A260" s="631"/>
      <c r="B260" s="631"/>
      <c r="C260" s="631"/>
    </row>
    <row r="261" spans="1:3" ht="15.75">
      <c r="A261" s="17"/>
      <c r="B261" s="99"/>
    </row>
    <row r="262" spans="1:3" ht="15.75">
      <c r="A262" s="594" t="s">
        <v>1998</v>
      </c>
      <c r="B262" s="2441"/>
    </row>
    <row r="263" spans="1:3" ht="15.75">
      <c r="A263" s="99"/>
      <c r="B263" s="99"/>
    </row>
    <row r="264" spans="1:3">
      <c r="A264" s="17" t="s">
        <v>1999</v>
      </c>
      <c r="B264" s="17" t="s">
        <v>2000</v>
      </c>
      <c r="C264" s="387">
        <f>'118119'!G23</f>
        <v>1483969640</v>
      </c>
    </row>
    <row r="265" spans="1:3">
      <c r="A265" s="17" t="s">
        <v>2001</v>
      </c>
      <c r="B265" s="17" t="s">
        <v>2002</v>
      </c>
      <c r="C265" s="287">
        <f>'118119'!G38</f>
        <v>256062619</v>
      </c>
    </row>
    <row r="266" spans="1:3">
      <c r="A266" s="17" t="s">
        <v>2003</v>
      </c>
      <c r="B266" s="17" t="s">
        <v>2004</v>
      </c>
      <c r="C266" s="287">
        <f>'118119'!G44</f>
        <v>0</v>
      </c>
    </row>
    <row r="267" spans="1:3">
      <c r="A267" s="17" t="s">
        <v>2005</v>
      </c>
      <c r="B267" s="17" t="s">
        <v>2006</v>
      </c>
      <c r="C267" s="287">
        <f>-'118119'!G51</f>
        <v>1060497</v>
      </c>
    </row>
    <row r="268" spans="1:3">
      <c r="A268" s="17" t="s">
        <v>2007</v>
      </c>
      <c r="B268" s="17" t="s">
        <v>2008</v>
      </c>
      <c r="C268" s="287">
        <f>-'118119'!G58</f>
        <v>550000000</v>
      </c>
    </row>
    <row r="269" spans="1:3">
      <c r="A269" s="17" t="s">
        <v>2009</v>
      </c>
      <c r="B269" s="17" t="s">
        <v>2010</v>
      </c>
      <c r="C269" s="287">
        <f>-'118119'!G31+'118119'!G37-'118119'!G59</f>
        <v>0</v>
      </c>
    </row>
    <row r="270" spans="1:3">
      <c r="A270" s="9" t="s">
        <v>2011</v>
      </c>
      <c r="B270" s="9" t="s">
        <v>2279</v>
      </c>
      <c r="C270" s="2437">
        <f>C265+C269-SUM(C266:C268)</f>
        <v>-294997878</v>
      </c>
    </row>
    <row r="272" spans="1:3">
      <c r="A272" s="9" t="s">
        <v>2012</v>
      </c>
      <c r="B272" s="9" t="s">
        <v>2279</v>
      </c>
      <c r="C272" s="2438">
        <f>C264+C270</f>
        <v>1188971762</v>
      </c>
    </row>
    <row r="274" spans="1:3">
      <c r="A274" s="17" t="s">
        <v>2013</v>
      </c>
      <c r="B274" s="17" t="s">
        <v>2014</v>
      </c>
      <c r="C274" s="287">
        <f>'118119'!G92</f>
        <v>0</v>
      </c>
    </row>
    <row r="276" spans="1:3" ht="15.75">
      <c r="A276" s="99" t="s">
        <v>2015</v>
      </c>
      <c r="B276" s="17" t="s">
        <v>2016</v>
      </c>
      <c r="C276" s="630">
        <f>C272+C274</f>
        <v>1188971762</v>
      </c>
    </row>
    <row r="279" spans="1:3" ht="18">
      <c r="A279" s="385" t="s">
        <v>2017</v>
      </c>
      <c r="B279" s="385"/>
      <c r="C279" s="385"/>
    </row>
    <row r="280" spans="1:3" ht="18">
      <c r="A280" s="385" t="s">
        <v>3215</v>
      </c>
      <c r="B280" s="385"/>
      <c r="C280" s="385"/>
    </row>
    <row r="281" spans="1:3" ht="18">
      <c r="A281" s="385"/>
      <c r="B281" s="385"/>
      <c r="C281" s="385"/>
    </row>
    <row r="282" spans="1:3" ht="18">
      <c r="A282" s="385"/>
      <c r="B282" s="385"/>
      <c r="C282" s="385"/>
    </row>
    <row r="283" spans="1:3" ht="18">
      <c r="A283" s="385"/>
      <c r="B283" s="385"/>
      <c r="C283" s="385"/>
    </row>
    <row r="284" spans="1:3" ht="15.75">
      <c r="A284" s="17"/>
      <c r="B284" s="2441" t="s">
        <v>2272</v>
      </c>
    </row>
    <row r="285" spans="1:3" ht="15.75">
      <c r="A285" s="17"/>
      <c r="B285" s="2441" t="s">
        <v>2273</v>
      </c>
      <c r="C285" s="2441" t="str">
        <f>$C$16</f>
        <v>December 31, 2017</v>
      </c>
    </row>
    <row r="286" spans="1:3" ht="15.75">
      <c r="A286" s="99" t="s">
        <v>2018</v>
      </c>
      <c r="B286" s="99"/>
      <c r="C286" s="99"/>
    </row>
    <row r="287" spans="1:3">
      <c r="A287" s="17" t="s">
        <v>1997</v>
      </c>
      <c r="B287" s="17" t="s">
        <v>2019</v>
      </c>
      <c r="C287" s="387">
        <f>'120121'!E19</f>
        <v>255973372</v>
      </c>
    </row>
    <row r="288" spans="1:3">
      <c r="A288" s="17" t="s">
        <v>2020</v>
      </c>
      <c r="B288" s="17"/>
      <c r="C288" s="287"/>
    </row>
    <row r="289" spans="1:3">
      <c r="A289" s="17" t="s">
        <v>2021</v>
      </c>
      <c r="B289" s="17"/>
      <c r="C289" s="287"/>
    </row>
    <row r="290" spans="1:3">
      <c r="A290" s="17" t="s">
        <v>2022</v>
      </c>
      <c r="B290" s="17" t="s">
        <v>2023</v>
      </c>
      <c r="C290" s="287">
        <f>SUM('120121'!E21:E24)</f>
        <v>256110186</v>
      </c>
    </row>
    <row r="291" spans="1:3">
      <c r="A291" s="17" t="s">
        <v>41</v>
      </c>
      <c r="B291" s="17" t="s">
        <v>42</v>
      </c>
      <c r="C291" s="287">
        <f>SUM('120121'!E25:E26)</f>
        <v>-13391150</v>
      </c>
    </row>
    <row r="292" spans="1:3">
      <c r="A292" s="17" t="s">
        <v>43</v>
      </c>
      <c r="B292" s="17" t="s">
        <v>44</v>
      </c>
      <c r="C292" s="287">
        <f>SUM('120121'!E27:E29)</f>
        <v>-60047060</v>
      </c>
    </row>
    <row r="293" spans="1:3">
      <c r="A293" s="17" t="s">
        <v>45</v>
      </c>
      <c r="B293" s="17" t="s">
        <v>46</v>
      </c>
      <c r="C293" s="287">
        <f>'120121'!E30</f>
        <v>156014865</v>
      </c>
    </row>
    <row r="294" spans="1:3">
      <c r="A294" s="17" t="s">
        <v>47</v>
      </c>
      <c r="B294" s="17" t="s">
        <v>4420</v>
      </c>
      <c r="C294" s="287">
        <f>SUM('120121'!E31:E32)</f>
        <v>197465918</v>
      </c>
    </row>
    <row r="295" spans="1:3">
      <c r="A295" s="17" t="s">
        <v>48</v>
      </c>
      <c r="B295" s="17" t="s">
        <v>49</v>
      </c>
      <c r="C295" s="287">
        <f>-'120121'!E33</f>
        <v>-11831665</v>
      </c>
    </row>
    <row r="296" spans="1:3">
      <c r="A296" s="17" t="s">
        <v>50</v>
      </c>
      <c r="B296" s="17" t="s">
        <v>51</v>
      </c>
      <c r="C296" s="287">
        <f>-'120121'!E34</f>
        <v>89247</v>
      </c>
    </row>
    <row r="297" spans="1:3">
      <c r="A297" s="17" t="s">
        <v>52</v>
      </c>
      <c r="B297" s="17" t="s">
        <v>53</v>
      </c>
      <c r="C297" s="287">
        <f>'120121'!E35</f>
        <v>-64309002</v>
      </c>
    </row>
    <row r="298" spans="1:3">
      <c r="A298" s="17"/>
      <c r="B298" s="17" t="s">
        <v>54</v>
      </c>
      <c r="C298" s="287">
        <f>'120121'!E36</f>
        <v>0</v>
      </c>
    </row>
    <row r="299" spans="1:3">
      <c r="A299" s="17"/>
      <c r="B299" s="17" t="s">
        <v>55</v>
      </c>
      <c r="C299" s="287">
        <f>SUM('120121'!E37:E38)</f>
        <v>0</v>
      </c>
    </row>
    <row r="300" spans="1:3">
      <c r="A300" s="17" t="s">
        <v>56</v>
      </c>
      <c r="B300" s="17" t="s">
        <v>2279</v>
      </c>
      <c r="C300" s="249">
        <f>SUM(C287:C299)</f>
        <v>716074711</v>
      </c>
    </row>
    <row r="301" spans="1:3">
      <c r="A301" s="17"/>
      <c r="B301" s="17"/>
      <c r="C301" s="287"/>
    </row>
    <row r="302" spans="1:3" ht="15.75">
      <c r="A302" s="99" t="s">
        <v>57</v>
      </c>
      <c r="B302" s="99"/>
      <c r="C302" s="287"/>
    </row>
    <row r="303" spans="1:3">
      <c r="A303" s="17" t="s">
        <v>58</v>
      </c>
      <c r="B303" s="17" t="s">
        <v>59</v>
      </c>
      <c r="C303" s="287">
        <f>'120121'!E51</f>
        <v>-629407505</v>
      </c>
    </row>
    <row r="304" spans="1:3">
      <c r="A304" s="17" t="s">
        <v>60</v>
      </c>
      <c r="B304" s="17" t="s">
        <v>61</v>
      </c>
      <c r="C304" s="287">
        <f>SUM('120121'!E52:E55)</f>
        <v>0</v>
      </c>
    </row>
    <row r="305" spans="1:3">
      <c r="A305" s="17" t="s">
        <v>62</v>
      </c>
      <c r="B305" s="17" t="s">
        <v>63</v>
      </c>
      <c r="C305" s="287">
        <f>'120121'!E56</f>
        <v>0</v>
      </c>
    </row>
    <row r="306" spans="1:3">
      <c r="A306" s="17" t="s">
        <v>64</v>
      </c>
      <c r="B306" s="17" t="s">
        <v>65</v>
      </c>
      <c r="C306" s="287">
        <f>'120121'!E57</f>
        <v>0</v>
      </c>
    </row>
    <row r="307" spans="1:3">
      <c r="A307" s="17" t="s">
        <v>66</v>
      </c>
      <c r="B307" s="17"/>
      <c r="C307" s="287"/>
    </row>
    <row r="308" spans="1:3">
      <c r="A308" s="17" t="s">
        <v>67</v>
      </c>
      <c r="B308" s="17" t="s">
        <v>1986</v>
      </c>
      <c r="C308" s="287"/>
    </row>
    <row r="309" spans="1:3">
      <c r="A309" s="17" t="s">
        <v>68</v>
      </c>
      <c r="B309" s="17" t="s">
        <v>69</v>
      </c>
      <c r="C309" s="287">
        <f>SUM('120121'!E59:E60)</f>
        <v>0</v>
      </c>
    </row>
    <row r="310" spans="1:3">
      <c r="A310" s="17" t="s">
        <v>70</v>
      </c>
      <c r="B310" s="17" t="s">
        <v>71</v>
      </c>
      <c r="C310" s="287">
        <f>SUM('120121'!E61:E62)</f>
        <v>0</v>
      </c>
    </row>
    <row r="311" spans="1:3">
      <c r="A311" s="17" t="s">
        <v>72</v>
      </c>
      <c r="B311" s="17" t="s">
        <v>73</v>
      </c>
      <c r="C311" s="287">
        <f>SUM('120121'!E81:E83)</f>
        <v>0</v>
      </c>
    </row>
    <row r="312" spans="1:3">
      <c r="A312" s="17" t="s">
        <v>74</v>
      </c>
      <c r="B312" s="17" t="s">
        <v>75</v>
      </c>
      <c r="C312" s="287">
        <f>SUM('120121'!E84:E87)</f>
        <v>0</v>
      </c>
    </row>
    <row r="313" spans="1:3">
      <c r="A313" s="17"/>
      <c r="B313" s="17" t="s">
        <v>76</v>
      </c>
      <c r="C313" s="287">
        <f>SUM('120121'!E88:E90)</f>
        <v>426920125</v>
      </c>
    </row>
    <row r="314" spans="1:3">
      <c r="A314" s="17"/>
      <c r="B314" s="17"/>
      <c r="C314" s="287"/>
    </row>
    <row r="315" spans="1:3">
      <c r="A315" s="17" t="s">
        <v>77</v>
      </c>
      <c r="B315" s="17" t="s">
        <v>2279</v>
      </c>
      <c r="C315" s="249">
        <f>SUM(C303:C314)</f>
        <v>-202487380</v>
      </c>
    </row>
    <row r="316" spans="1:3">
      <c r="A316" s="17"/>
      <c r="B316" s="17"/>
      <c r="C316" s="287"/>
    </row>
    <row r="317" spans="1:3" ht="15.75">
      <c r="A317" s="99" t="s">
        <v>78</v>
      </c>
      <c r="B317" s="99"/>
      <c r="C317" s="287"/>
    </row>
    <row r="318" spans="1:3">
      <c r="A318" s="17" t="s">
        <v>79</v>
      </c>
      <c r="B318" s="17"/>
      <c r="C318" s="287"/>
    </row>
    <row r="319" spans="1:3">
      <c r="A319" s="17" t="s">
        <v>80</v>
      </c>
      <c r="B319" s="17" t="s">
        <v>81</v>
      </c>
      <c r="C319" s="287">
        <f>'120121'!E96+SUM('120121'!E99:E100)+'120121'!E108+SUM('120121'!E111:E112)</f>
        <v>32719935</v>
      </c>
    </row>
    <row r="320" spans="1:3">
      <c r="A320" s="17" t="s">
        <v>82</v>
      </c>
      <c r="B320" s="17" t="s">
        <v>83</v>
      </c>
      <c r="C320" s="287">
        <f>'120121'!E98+'120121'!E110</f>
        <v>0</v>
      </c>
    </row>
    <row r="321" spans="1:3">
      <c r="A321" s="17" t="s">
        <v>84</v>
      </c>
      <c r="B321" s="17" t="s">
        <v>85</v>
      </c>
      <c r="C321" s="287">
        <f>'120121'!E97+'120121'!E109</f>
        <v>0</v>
      </c>
    </row>
    <row r="322" spans="1:3">
      <c r="A322" s="17" t="s">
        <v>86</v>
      </c>
      <c r="B322" s="17" t="s">
        <v>778</v>
      </c>
      <c r="C322" s="287">
        <f>SUM('120121'!E101,'120121'!E113)</f>
        <v>0</v>
      </c>
    </row>
    <row r="323" spans="1:3">
      <c r="A323" s="17" t="s">
        <v>779</v>
      </c>
      <c r="B323" s="17" t="s">
        <v>780</v>
      </c>
      <c r="C323" s="287">
        <f>'120121'!E115+'120121'!E116</f>
        <v>-551060497</v>
      </c>
    </row>
    <row r="324" spans="1:3">
      <c r="A324" s="17" t="s">
        <v>781</v>
      </c>
      <c r="B324" s="17" t="s">
        <v>782</v>
      </c>
      <c r="C324" s="287">
        <f>SUM('120121'!E102:E104)+'120121'!E114</f>
        <v>0</v>
      </c>
    </row>
    <row r="325" spans="1:3">
      <c r="A325" s="17"/>
      <c r="B325" s="17"/>
      <c r="C325" s="287"/>
    </row>
    <row r="326" spans="1:3">
      <c r="A326" s="17"/>
      <c r="B326" s="17"/>
      <c r="C326" s="287"/>
    </row>
    <row r="327" spans="1:3">
      <c r="A327" s="17" t="s">
        <v>783</v>
      </c>
      <c r="B327" s="17" t="s">
        <v>2279</v>
      </c>
      <c r="C327" s="249">
        <f>SUM(C319:C326)</f>
        <v>-518340562</v>
      </c>
    </row>
    <row r="328" spans="1:3">
      <c r="A328" s="17"/>
      <c r="B328" s="17"/>
      <c r="C328" s="287"/>
    </row>
    <row r="329" spans="1:3">
      <c r="A329" s="17" t="s">
        <v>784</v>
      </c>
      <c r="B329" s="17" t="s">
        <v>2279</v>
      </c>
      <c r="C329" s="287">
        <f>(C327+C315)+C300</f>
        <v>-4753231</v>
      </c>
    </row>
    <row r="330" spans="1:3">
      <c r="A330" s="17"/>
      <c r="B330" s="17"/>
      <c r="C330" s="287"/>
    </row>
    <row r="331" spans="1:3">
      <c r="A331" s="17" t="s">
        <v>785</v>
      </c>
      <c r="B331" s="17" t="s">
        <v>786</v>
      </c>
      <c r="C331" s="287">
        <f>'120121'!E123</f>
        <v>5834920</v>
      </c>
    </row>
    <row r="332" spans="1:3">
      <c r="A332" s="17"/>
      <c r="B332" s="17"/>
      <c r="C332" s="287"/>
    </row>
    <row r="333" spans="1:3" ht="15.75">
      <c r="A333" s="99" t="s">
        <v>787</v>
      </c>
      <c r="B333" s="17" t="s">
        <v>788</v>
      </c>
      <c r="C333" s="630">
        <f>C331+C329</f>
        <v>1081689</v>
      </c>
    </row>
    <row r="336" spans="1:3" ht="18">
      <c r="A336" s="385" t="s">
        <v>789</v>
      </c>
      <c r="B336" s="69"/>
      <c r="C336" s="69"/>
    </row>
    <row r="340" spans="1:3" ht="15.75">
      <c r="A340" s="17"/>
      <c r="B340" s="2441" t="s">
        <v>2272</v>
      </c>
    </row>
    <row r="341" spans="1:3" ht="15.75">
      <c r="A341" s="17"/>
      <c r="B341" s="2441" t="s">
        <v>2273</v>
      </c>
      <c r="C341" s="2441" t="str">
        <f>$C$16</f>
        <v>December 31, 2017</v>
      </c>
    </row>
    <row r="342" spans="1:3" ht="15.75">
      <c r="A342" s="594" t="s">
        <v>790</v>
      </c>
      <c r="B342" s="99"/>
      <c r="C342" s="99"/>
    </row>
    <row r="343" spans="1:3" ht="15.75">
      <c r="A343" s="2653" t="s">
        <v>4342</v>
      </c>
      <c r="B343" s="99"/>
      <c r="C343" s="99"/>
    </row>
    <row r="344" spans="1:3">
      <c r="A344" s="17" t="s">
        <v>791</v>
      </c>
      <c r="B344" s="1441" t="s">
        <v>4517</v>
      </c>
      <c r="C344" s="387">
        <f>'300301'!D24</f>
        <v>1244399075</v>
      </c>
    </row>
    <row r="345" spans="1:3">
      <c r="A345" s="17" t="s">
        <v>792</v>
      </c>
      <c r="B345" s="1441" t="s">
        <v>4518</v>
      </c>
      <c r="C345" s="287">
        <f>'300301'!D26</f>
        <v>294245175</v>
      </c>
    </row>
    <row r="346" spans="1:3">
      <c r="A346" s="17" t="s">
        <v>793</v>
      </c>
      <c r="B346" s="1441" t="s">
        <v>4519</v>
      </c>
      <c r="C346" s="287">
        <f>'300301'!D27</f>
        <v>49816324</v>
      </c>
    </row>
    <row r="347" spans="1:3">
      <c r="A347" s="17" t="s">
        <v>794</v>
      </c>
      <c r="B347" s="1441" t="s">
        <v>4520</v>
      </c>
      <c r="C347" s="287">
        <f>SUM('300301'!D28:D31)</f>
        <v>19393340</v>
      </c>
    </row>
    <row r="348" spans="1:3" ht="15.75">
      <c r="A348" s="99" t="s">
        <v>795</v>
      </c>
      <c r="B348" s="1441" t="s">
        <v>2279</v>
      </c>
      <c r="C348" s="287">
        <f>SUM(C344:C347)</f>
        <v>1607853914</v>
      </c>
    </row>
    <row r="349" spans="1:3">
      <c r="A349" s="17" t="s">
        <v>796</v>
      </c>
      <c r="B349" s="1441" t="s">
        <v>4521</v>
      </c>
      <c r="C349" s="287">
        <f>'300301'!D33</f>
        <v>556778</v>
      </c>
    </row>
    <row r="350" spans="1:3">
      <c r="A350" s="2651" t="s">
        <v>4625</v>
      </c>
      <c r="B350" s="1441"/>
      <c r="C350" s="2443"/>
    </row>
    <row r="351" spans="1:3">
      <c r="A351" s="1441" t="s">
        <v>4626</v>
      </c>
      <c r="B351" s="1441" t="s">
        <v>4630</v>
      </c>
      <c r="C351" s="2443">
        <f>'300301'!D46</f>
        <v>159754705</v>
      </c>
    </row>
    <row r="352" spans="1:3">
      <c r="A352" s="1441" t="s">
        <v>4627</v>
      </c>
      <c r="B352" s="1441" t="s">
        <v>4631</v>
      </c>
      <c r="C352" s="2443">
        <f>'300301'!D48</f>
        <v>369465303</v>
      </c>
    </row>
    <row r="353" spans="1:5">
      <c r="A353" s="2652" t="s">
        <v>4628</v>
      </c>
      <c r="B353" s="1441" t="s">
        <v>4632</v>
      </c>
      <c r="C353" s="2443">
        <f>'300301'!D49</f>
        <v>115441636</v>
      </c>
    </row>
    <row r="354" spans="1:5">
      <c r="A354" s="1441" t="s">
        <v>4677</v>
      </c>
      <c r="B354" s="1441" t="s">
        <v>4692</v>
      </c>
      <c r="C354" s="2443">
        <f>SUM('300301'!D50:D54)</f>
        <v>0</v>
      </c>
    </row>
    <row r="355" spans="1:5">
      <c r="A355" s="1441" t="s">
        <v>797</v>
      </c>
      <c r="B355" s="1441" t="s">
        <v>4693</v>
      </c>
      <c r="C355" s="2443">
        <f>'300301'!D59-SUM('300301'!D35,'300301'!D55)</f>
        <v>193621436</v>
      </c>
      <c r="E355" s="2690"/>
    </row>
    <row r="356" spans="1:5" ht="15.75">
      <c r="A356" s="99" t="s">
        <v>798</v>
      </c>
      <c r="B356" s="1441" t="s">
        <v>4694</v>
      </c>
      <c r="C356" s="387">
        <f>SUM(C348:C355)</f>
        <v>2446693772</v>
      </c>
    </row>
    <row r="357" spans="1:5">
      <c r="A357" s="17"/>
      <c r="B357" s="1441"/>
      <c r="C357" s="287"/>
    </row>
    <row r="358" spans="1:5" ht="15.75">
      <c r="A358" s="594" t="s">
        <v>799</v>
      </c>
      <c r="B358" s="1441"/>
      <c r="C358" s="287"/>
    </row>
    <row r="359" spans="1:5">
      <c r="A359" s="2653" t="s">
        <v>4342</v>
      </c>
      <c r="B359" s="1441"/>
      <c r="C359" s="287"/>
    </row>
    <row r="360" spans="1:5">
      <c r="A360" s="17" t="s">
        <v>791</v>
      </c>
      <c r="B360" s="1441" t="s">
        <v>4641</v>
      </c>
      <c r="C360" s="287">
        <f>'300301'!F24</f>
        <v>9134204</v>
      </c>
    </row>
    <row r="361" spans="1:5">
      <c r="A361" s="17" t="s">
        <v>792</v>
      </c>
      <c r="B361" s="1441" t="s">
        <v>4642</v>
      </c>
      <c r="C361" s="287">
        <f>'300301'!F26</f>
        <v>3089384</v>
      </c>
    </row>
    <row r="362" spans="1:5">
      <c r="A362" s="17" t="s">
        <v>793</v>
      </c>
      <c r="B362" s="1441" t="s">
        <v>4643</v>
      </c>
      <c r="C362" s="287">
        <f>'300301'!F27</f>
        <v>893575</v>
      </c>
    </row>
    <row r="363" spans="1:5">
      <c r="A363" s="17" t="s">
        <v>794</v>
      </c>
      <c r="B363" s="1441" t="s">
        <v>4522</v>
      </c>
      <c r="C363" s="287">
        <f>SUM('300301'!F28:F31)</f>
        <v>67588</v>
      </c>
    </row>
    <row r="364" spans="1:5" ht="15.75">
      <c r="A364" s="99" t="s">
        <v>800</v>
      </c>
      <c r="B364" s="1441" t="s">
        <v>2279</v>
      </c>
      <c r="C364" s="287">
        <f>SUM(C360:C363)</f>
        <v>13184751</v>
      </c>
    </row>
    <row r="365" spans="1:5">
      <c r="A365" s="17" t="s">
        <v>796</v>
      </c>
      <c r="B365" s="1441" t="s">
        <v>4523</v>
      </c>
      <c r="C365" s="287">
        <f>'300301'!F33</f>
        <v>5906</v>
      </c>
    </row>
    <row r="366" spans="1:5">
      <c r="A366" s="2651" t="s">
        <v>4625</v>
      </c>
      <c r="B366" s="1441"/>
      <c r="C366" s="287"/>
    </row>
    <row r="367" spans="1:5">
      <c r="A367" s="1441" t="s">
        <v>4626</v>
      </c>
      <c r="B367" s="1441" t="s">
        <v>4633</v>
      </c>
      <c r="C367" s="2443">
        <f>'300301'!F46</f>
        <v>2113085</v>
      </c>
    </row>
    <row r="368" spans="1:5">
      <c r="A368" s="1441" t="s">
        <v>4627</v>
      </c>
      <c r="B368" s="1441" t="s">
        <v>4634</v>
      </c>
      <c r="C368" s="2443">
        <f>'300301'!F48</f>
        <v>9346525</v>
      </c>
    </row>
    <row r="369" spans="1:3">
      <c r="A369" s="2652" t="s">
        <v>4628</v>
      </c>
      <c r="B369" s="1441" t="s">
        <v>4635</v>
      </c>
      <c r="C369" s="2443">
        <f>'300301'!F49</f>
        <v>9054676</v>
      </c>
    </row>
    <row r="370" spans="1:3">
      <c r="A370" s="1441" t="s">
        <v>4629</v>
      </c>
      <c r="B370" s="1441" t="s">
        <v>4695</v>
      </c>
      <c r="C370" s="2443">
        <f>'300301'!F50+'300301'!F51+'300301'!F52+'300301'!F53+'300301'!F54</f>
        <v>0</v>
      </c>
    </row>
    <row r="371" spans="1:3" ht="15.75">
      <c r="A371" s="99" t="s">
        <v>801</v>
      </c>
      <c r="B371" s="1441" t="s">
        <v>4699</v>
      </c>
      <c r="C371" s="287">
        <f>SUM(C364:C370)</f>
        <v>33704943</v>
      </c>
    </row>
    <row r="372" spans="1:3" ht="15.75">
      <c r="A372" s="69"/>
      <c r="B372" s="71"/>
      <c r="C372" s="389"/>
    </row>
    <row r="373" spans="1:3" ht="15.75">
      <c r="A373" s="71" t="s">
        <v>802</v>
      </c>
      <c r="B373" s="69"/>
      <c r="C373" s="389"/>
    </row>
    <row r="374" spans="1:3">
      <c r="A374" s="2653" t="s">
        <v>4342</v>
      </c>
      <c r="B374" s="69"/>
      <c r="C374" s="389"/>
    </row>
    <row r="375" spans="1:3">
      <c r="A375" s="17" t="s">
        <v>791</v>
      </c>
      <c r="B375" s="1441" t="s">
        <v>4524</v>
      </c>
      <c r="C375" s="287">
        <f>'300301'!H24</f>
        <v>1243100</v>
      </c>
    </row>
    <row r="376" spans="1:3">
      <c r="A376" s="17" t="s">
        <v>792</v>
      </c>
      <c r="B376" s="1441" t="s">
        <v>4525</v>
      </c>
      <c r="C376" s="287">
        <f>'300301'!H26</f>
        <v>102134</v>
      </c>
    </row>
    <row r="377" spans="1:3">
      <c r="A377" s="17" t="s">
        <v>793</v>
      </c>
      <c r="B377" s="1441" t="s">
        <v>4526</v>
      </c>
      <c r="C377" s="287">
        <f>'300301'!H27</f>
        <v>542</v>
      </c>
    </row>
    <row r="378" spans="1:3">
      <c r="A378" s="17" t="s">
        <v>794</v>
      </c>
      <c r="B378" s="1441" t="s">
        <v>4527</v>
      </c>
      <c r="C378" s="287">
        <f>SUM('300301'!H28:H31)</f>
        <v>2922</v>
      </c>
    </row>
    <row r="379" spans="1:3" ht="15.75">
      <c r="A379" s="99" t="s">
        <v>803</v>
      </c>
      <c r="B379" s="1441" t="s">
        <v>2279</v>
      </c>
      <c r="C379" s="287">
        <f>SUM(C375:C378)</f>
        <v>1348698</v>
      </c>
    </row>
    <row r="380" spans="1:3" s="1362" customFormat="1">
      <c r="A380" s="1441" t="s">
        <v>796</v>
      </c>
      <c r="B380" s="1441" t="s">
        <v>4528</v>
      </c>
      <c r="C380" s="2443">
        <f>'300301'!H33</f>
        <v>135</v>
      </c>
    </row>
    <row r="381" spans="1:3" s="1362" customFormat="1">
      <c r="A381" s="2651" t="s">
        <v>4625</v>
      </c>
      <c r="B381" s="1441" t="s">
        <v>4636</v>
      </c>
      <c r="C381" s="2443"/>
    </row>
    <row r="382" spans="1:3" s="1362" customFormat="1">
      <c r="A382" s="1441" t="s">
        <v>4626</v>
      </c>
      <c r="B382" s="1441" t="s">
        <v>4637</v>
      </c>
      <c r="C382" s="2443">
        <f>'300301'!H46</f>
        <v>250598</v>
      </c>
    </row>
    <row r="383" spans="1:3" s="1362" customFormat="1">
      <c r="A383" s="1441" t="s">
        <v>4627</v>
      </c>
      <c r="B383" s="1441" t="s">
        <v>4638</v>
      </c>
      <c r="C383" s="2443">
        <f>'300301'!H48</f>
        <v>69264</v>
      </c>
    </row>
    <row r="384" spans="1:3" s="1362" customFormat="1">
      <c r="A384" s="2652" t="s">
        <v>4628</v>
      </c>
      <c r="B384" s="1441" t="s">
        <v>4639</v>
      </c>
      <c r="C384" s="2443">
        <f>'300301'!H49</f>
        <v>1037</v>
      </c>
    </row>
    <row r="385" spans="1:3" s="1362" customFormat="1">
      <c r="A385" s="1441" t="s">
        <v>4629</v>
      </c>
      <c r="B385" s="1441" t="s">
        <v>4640</v>
      </c>
      <c r="C385" s="2443">
        <f>'300301'!H54+'300301'!H53+'300301'!H52+'300301'!H51+'300301'!H50</f>
        <v>0</v>
      </c>
    </row>
    <row r="386" spans="1:3" s="1362" customFormat="1" ht="15.75">
      <c r="A386" s="2444" t="s">
        <v>804</v>
      </c>
      <c r="B386" s="1441" t="s">
        <v>4698</v>
      </c>
      <c r="C386" s="2443">
        <f>SUM(C379:C385)</f>
        <v>1669732</v>
      </c>
    </row>
    <row r="388" spans="1:3" ht="18">
      <c r="A388" s="385" t="s">
        <v>805</v>
      </c>
      <c r="B388" s="385"/>
      <c r="C388" s="385"/>
    </row>
    <row r="389" spans="1:3" ht="15.75">
      <c r="A389" s="594" t="s">
        <v>806</v>
      </c>
    </row>
    <row r="390" spans="1:3">
      <c r="A390" s="17" t="s">
        <v>807</v>
      </c>
      <c r="B390" s="17" t="s">
        <v>2279</v>
      </c>
      <c r="C390" s="2693">
        <f>C344/C375</f>
        <v>1001.0450285576381</v>
      </c>
    </row>
    <row r="391" spans="1:3">
      <c r="A391" s="17" t="s">
        <v>808</v>
      </c>
      <c r="B391" s="17" t="s">
        <v>2279</v>
      </c>
      <c r="C391" s="287">
        <f>(+C360*1000)/C375</f>
        <v>7347.9237390394983</v>
      </c>
    </row>
    <row r="392" spans="1:3">
      <c r="A392" s="17" t="s">
        <v>809</v>
      </c>
      <c r="B392" s="17" t="s">
        <v>2279</v>
      </c>
      <c r="C392" s="634">
        <f>(+C344*100)/(C360*1000)</f>
        <v>13.623508682311014</v>
      </c>
    </row>
    <row r="393" spans="1:3">
      <c r="A393" s="17"/>
      <c r="B393" s="17"/>
      <c r="C393" s="287"/>
    </row>
    <row r="394" spans="1:3" ht="15.75">
      <c r="A394" s="594" t="s">
        <v>810</v>
      </c>
      <c r="B394" s="17"/>
      <c r="C394" s="287"/>
    </row>
    <row r="395" spans="1:3">
      <c r="A395" s="17" t="s">
        <v>807</v>
      </c>
      <c r="B395" s="17" t="s">
        <v>2279</v>
      </c>
      <c r="C395" s="633">
        <f>C345/C376</f>
        <v>2880.9718115416999</v>
      </c>
    </row>
    <row r="396" spans="1:3">
      <c r="A396" s="17" t="s">
        <v>808</v>
      </c>
      <c r="B396" s="17" t="s">
        <v>2279</v>
      </c>
      <c r="C396" s="287">
        <f>(+C361*1000)/C376</f>
        <v>30248.340415532537</v>
      </c>
    </row>
    <row r="397" spans="1:3">
      <c r="A397" s="17" t="s">
        <v>809</v>
      </c>
      <c r="B397" s="17" t="s">
        <v>2279</v>
      </c>
      <c r="C397" s="634">
        <f>(+C345*100)/(C361*1000)</f>
        <v>9.5243962874152253</v>
      </c>
    </row>
    <row r="398" spans="1:3">
      <c r="A398" s="17"/>
      <c r="B398" s="17"/>
      <c r="C398" s="634"/>
    </row>
    <row r="399" spans="1:3" ht="15.75">
      <c r="A399" s="594" t="s">
        <v>811</v>
      </c>
      <c r="B399" s="17"/>
      <c r="C399" s="634"/>
    </row>
    <row r="400" spans="1:3">
      <c r="A400" s="17" t="s">
        <v>807</v>
      </c>
      <c r="B400" s="17" t="s">
        <v>2279</v>
      </c>
      <c r="C400" s="633">
        <f>C346/C377</f>
        <v>91912.036900368999</v>
      </c>
    </row>
    <row r="401" spans="1:3">
      <c r="A401" s="17" t="s">
        <v>808</v>
      </c>
      <c r="B401" s="17" t="s">
        <v>2279</v>
      </c>
      <c r="C401" s="287">
        <f>(+C362*1000)/C377</f>
        <v>1648662.3616236162</v>
      </c>
    </row>
    <row r="402" spans="1:3">
      <c r="A402" s="17" t="s">
        <v>809</v>
      </c>
      <c r="B402" s="17" t="s">
        <v>2279</v>
      </c>
      <c r="C402" s="634">
        <f>(+C346*100)/(C362*1000)</f>
        <v>5.5749460313907617</v>
      </c>
    </row>
    <row r="404" spans="1:3" ht="18">
      <c r="A404" s="385" t="s">
        <v>3601</v>
      </c>
      <c r="B404" s="385"/>
      <c r="C404" s="385"/>
    </row>
    <row r="405" spans="1:3">
      <c r="A405" s="17" t="s">
        <v>812</v>
      </c>
      <c r="B405" s="17" t="s">
        <v>813</v>
      </c>
      <c r="C405" s="387">
        <f>'320323'!E29</f>
        <v>0</v>
      </c>
    </row>
    <row r="406" spans="1:3">
      <c r="A406" s="17" t="s">
        <v>814</v>
      </c>
      <c r="B406" s="17" t="s">
        <v>815</v>
      </c>
      <c r="C406" s="287">
        <f>'320323'!E49</f>
        <v>0</v>
      </c>
    </row>
    <row r="407" spans="1:3">
      <c r="A407" s="17" t="s">
        <v>816</v>
      </c>
      <c r="B407" s="17" t="s">
        <v>817</v>
      </c>
      <c r="C407" s="287">
        <f>'320323'!K16</f>
        <v>0</v>
      </c>
    </row>
    <row r="408" spans="1:3">
      <c r="A408" s="17" t="s">
        <v>818</v>
      </c>
      <c r="B408" s="1441" t="s">
        <v>4529</v>
      </c>
      <c r="C408" s="287">
        <f>'320323'!K33</f>
        <v>0</v>
      </c>
    </row>
    <row r="409" spans="1:3">
      <c r="A409" s="17" t="s">
        <v>819</v>
      </c>
      <c r="B409" s="1441" t="s">
        <v>4530</v>
      </c>
      <c r="C409" s="287">
        <f>'320323'!K39</f>
        <v>702730223</v>
      </c>
    </row>
    <row r="410" spans="1:3">
      <c r="A410" s="17" t="s">
        <v>760</v>
      </c>
      <c r="B410" s="1441" t="s">
        <v>2279</v>
      </c>
      <c r="C410" s="287">
        <f>SUM(C405:C409)</f>
        <v>702730223</v>
      </c>
    </row>
    <row r="411" spans="1:3">
      <c r="A411" s="17" t="s">
        <v>761</v>
      </c>
      <c r="B411" s="1441" t="s">
        <v>4531</v>
      </c>
      <c r="C411" s="287">
        <f>'320323'!K73</f>
        <v>78663892</v>
      </c>
    </row>
    <row r="412" spans="1:3">
      <c r="A412" s="1441" t="s">
        <v>4421</v>
      </c>
      <c r="B412" s="1441" t="s">
        <v>4422</v>
      </c>
      <c r="C412" s="2443">
        <f>'320323'!P26</f>
        <v>4678558</v>
      </c>
    </row>
    <row r="413" spans="1:3">
      <c r="A413" s="17" t="s">
        <v>2024</v>
      </c>
      <c r="B413" s="1441" t="s">
        <v>4532</v>
      </c>
      <c r="C413" s="287">
        <f>'320323'!P54</f>
        <v>292340388</v>
      </c>
    </row>
    <row r="414" spans="1:3">
      <c r="A414" s="17" t="s">
        <v>2025</v>
      </c>
      <c r="B414" s="1441" t="s">
        <v>4533</v>
      </c>
      <c r="C414" s="287">
        <f>'320323'!P62+'320323'!P69</f>
        <v>140159357</v>
      </c>
    </row>
    <row r="415" spans="1:3">
      <c r="A415" s="17" t="s">
        <v>2026</v>
      </c>
      <c r="B415" s="1441" t="s">
        <v>4534</v>
      </c>
      <c r="C415" s="287">
        <f>'320323'!P76</f>
        <v>679910</v>
      </c>
    </row>
    <row r="416" spans="1:3">
      <c r="A416" s="17" t="s">
        <v>2027</v>
      </c>
      <c r="B416" s="1441" t="s">
        <v>4535</v>
      </c>
      <c r="C416" s="287">
        <f>'320323'!V22</f>
        <v>371233319</v>
      </c>
    </row>
    <row r="417" spans="1:4" ht="15.75">
      <c r="A417" s="99" t="s">
        <v>2028</v>
      </c>
      <c r="B417" s="1441" t="s">
        <v>4536</v>
      </c>
      <c r="C417" s="387">
        <f>SUM(C410:C416)</f>
        <v>1590485647</v>
      </c>
    </row>
    <row r="418" spans="1:4" ht="15.75">
      <c r="A418" s="17"/>
      <c r="B418" s="99"/>
      <c r="C418" s="99"/>
    </row>
    <row r="420" spans="1:4" ht="18">
      <c r="A420" s="385" t="s">
        <v>2029</v>
      </c>
      <c r="B420" s="69"/>
      <c r="C420" s="385"/>
      <c r="D420" s="385"/>
    </row>
    <row r="421" spans="1:4" ht="18">
      <c r="A421" s="493"/>
      <c r="B421" s="493"/>
      <c r="C421" s="493"/>
      <c r="D421" s="493"/>
    </row>
    <row r="424" spans="1:4" ht="15.75">
      <c r="A424" s="17"/>
      <c r="B424" s="2441" t="s">
        <v>2272</v>
      </c>
    </row>
    <row r="425" spans="1:4" ht="18">
      <c r="A425" s="494"/>
      <c r="B425" s="2441" t="s">
        <v>2273</v>
      </c>
      <c r="C425" s="2441" t="str">
        <f>$C$16</f>
        <v>December 31, 2017</v>
      </c>
    </row>
    <row r="426" spans="1:4" ht="18">
      <c r="A426" s="494"/>
      <c r="B426" s="99"/>
      <c r="C426" s="99"/>
    </row>
    <row r="427" spans="1:4">
      <c r="A427" s="17" t="s">
        <v>2030</v>
      </c>
      <c r="B427" s="17" t="s">
        <v>2279</v>
      </c>
      <c r="C427" s="387">
        <f>C356</f>
        <v>2446693772</v>
      </c>
    </row>
    <row r="428" spans="1:4">
      <c r="A428" s="17"/>
      <c r="B428" s="17"/>
      <c r="C428" s="387"/>
    </row>
    <row r="429" spans="1:4">
      <c r="A429" s="17" t="s">
        <v>2031</v>
      </c>
      <c r="B429" s="17" t="s">
        <v>2279</v>
      </c>
      <c r="C429" s="287">
        <f>C371</f>
        <v>33704943</v>
      </c>
    </row>
    <row r="430" spans="1:4">
      <c r="A430" s="17"/>
      <c r="B430" s="17"/>
      <c r="C430" s="287"/>
    </row>
    <row r="431" spans="1:4" ht="15.75">
      <c r="A431" s="71" t="s">
        <v>2032</v>
      </c>
      <c r="B431" s="71"/>
      <c r="C431" s="71"/>
    </row>
    <row r="432" spans="1:4" ht="15.75">
      <c r="A432" s="17"/>
      <c r="B432" s="630"/>
    </row>
    <row r="433" spans="1:3">
      <c r="A433" s="17" t="s">
        <v>2033</v>
      </c>
      <c r="B433" s="17" t="s">
        <v>2279</v>
      </c>
      <c r="C433" s="387">
        <f>C506</f>
        <v>702730223</v>
      </c>
    </row>
    <row r="434" spans="1:3">
      <c r="A434" s="17"/>
      <c r="B434" s="17"/>
      <c r="C434" s="287"/>
    </row>
    <row r="435" spans="1:3">
      <c r="A435" s="17" t="s">
        <v>2034</v>
      </c>
      <c r="B435" s="17" t="s">
        <v>2279</v>
      </c>
      <c r="C435" s="287">
        <f>C511</f>
        <v>357123175</v>
      </c>
    </row>
    <row r="436" spans="1:3">
      <c r="A436" s="17"/>
      <c r="B436" s="17"/>
      <c r="C436" s="287"/>
    </row>
    <row r="437" spans="1:3">
      <c r="A437" s="17" t="s">
        <v>2820</v>
      </c>
      <c r="B437" s="17" t="s">
        <v>2279</v>
      </c>
      <c r="C437" s="287">
        <f>C519</f>
        <v>530341464</v>
      </c>
    </row>
    <row r="438" spans="1:3">
      <c r="A438" s="17"/>
      <c r="B438" s="17"/>
      <c r="C438" s="287"/>
    </row>
    <row r="439" spans="1:3">
      <c r="A439" s="17" t="s">
        <v>2035</v>
      </c>
      <c r="B439" s="17" t="s">
        <v>2279</v>
      </c>
      <c r="C439" s="287">
        <f>C527</f>
        <v>199493344</v>
      </c>
    </row>
    <row r="440" spans="1:3">
      <c r="A440" s="17"/>
      <c r="B440" s="17"/>
      <c r="C440" s="287"/>
    </row>
    <row r="441" spans="1:3">
      <c r="A441" s="17" t="s">
        <v>2036</v>
      </c>
      <c r="B441" s="17" t="s">
        <v>2279</v>
      </c>
      <c r="C441" s="287">
        <f>C173</f>
        <v>106264924</v>
      </c>
    </row>
    <row r="442" spans="1:3">
      <c r="A442" s="17"/>
      <c r="B442" s="17"/>
      <c r="C442" s="287"/>
    </row>
    <row r="443" spans="1:3">
      <c r="A443" s="17" t="s">
        <v>2037</v>
      </c>
      <c r="B443" s="17" t="s">
        <v>2279</v>
      </c>
      <c r="C443" s="287">
        <f>C172</f>
        <v>218049708</v>
      </c>
    </row>
    <row r="444" spans="1:3">
      <c r="A444" s="17"/>
      <c r="B444" s="17" t="s">
        <v>1774</v>
      </c>
      <c r="C444" s="287"/>
    </row>
    <row r="445" spans="1:3">
      <c r="A445" s="17" t="s">
        <v>2038</v>
      </c>
      <c r="B445" s="17" t="s">
        <v>2039</v>
      </c>
      <c r="C445" s="287">
        <f>C447-SUM(C433:C443)</f>
        <v>332690934</v>
      </c>
    </row>
    <row r="446" spans="1:3">
      <c r="B446" s="9" t="s">
        <v>1774</v>
      </c>
    </row>
    <row r="447" spans="1:3">
      <c r="A447" s="17" t="s">
        <v>2040</v>
      </c>
      <c r="B447" s="17" t="s">
        <v>2279</v>
      </c>
      <c r="C447" s="387">
        <f>C427</f>
        <v>2446693772</v>
      </c>
    </row>
    <row r="448" spans="1:3" ht="15.75">
      <c r="A448" s="17"/>
      <c r="B448" s="99"/>
      <c r="C448" s="287"/>
    </row>
    <row r="450" spans="1:3" ht="15.75">
      <c r="A450" s="71" t="s">
        <v>2041</v>
      </c>
      <c r="B450" s="71"/>
      <c r="C450" s="71"/>
    </row>
    <row r="451" spans="1:3">
      <c r="A451" s="69"/>
      <c r="B451" s="69"/>
      <c r="C451" s="69"/>
    </row>
    <row r="453" spans="1:3">
      <c r="A453" s="17" t="s">
        <v>2033</v>
      </c>
      <c r="B453" s="17" t="s">
        <v>2279</v>
      </c>
      <c r="C453" s="635">
        <f>(+C433/C$427)*100</f>
        <v>28.721625527561116</v>
      </c>
    </row>
    <row r="454" spans="1:3">
      <c r="A454" s="17"/>
      <c r="B454" s="17"/>
      <c r="C454" s="635"/>
    </row>
    <row r="455" spans="1:3">
      <c r="A455" s="17" t="s">
        <v>2034</v>
      </c>
      <c r="B455" s="17" t="s">
        <v>2279</v>
      </c>
      <c r="C455" s="635">
        <f>(+C435/C$427)*100</f>
        <v>14.596153351388837</v>
      </c>
    </row>
    <row r="456" spans="1:3">
      <c r="A456" s="17"/>
      <c r="B456" s="17"/>
      <c r="C456" s="635"/>
    </row>
    <row r="457" spans="1:3">
      <c r="A457" s="17" t="s">
        <v>2820</v>
      </c>
      <c r="B457" s="17" t="s">
        <v>2279</v>
      </c>
      <c r="C457" s="635">
        <f>(+C437/C$427)*100</f>
        <v>21.675841499628422</v>
      </c>
    </row>
    <row r="458" spans="1:3">
      <c r="A458" s="17"/>
      <c r="B458" s="17"/>
      <c r="C458" s="635"/>
    </row>
    <row r="459" spans="1:3">
      <c r="A459" s="17" t="s">
        <v>2035</v>
      </c>
      <c r="B459" s="17" t="s">
        <v>2279</v>
      </c>
      <c r="C459" s="635">
        <f>(+C439/C$427)*100</f>
        <v>8.1535885807617117</v>
      </c>
    </row>
    <row r="460" spans="1:3">
      <c r="A460" s="17"/>
      <c r="B460" s="17"/>
      <c r="C460" s="635"/>
    </row>
    <row r="461" spans="1:3">
      <c r="A461" s="17" t="s">
        <v>2036</v>
      </c>
      <c r="B461" s="17" t="s">
        <v>2279</v>
      </c>
      <c r="C461" s="635">
        <f>(+C441/C$427)*100</f>
        <v>4.3432049084400095</v>
      </c>
    </row>
    <row r="462" spans="1:3">
      <c r="A462" s="17"/>
      <c r="B462" s="17"/>
      <c r="C462" s="635"/>
    </row>
    <row r="463" spans="1:3">
      <c r="A463" s="17" t="s">
        <v>2037</v>
      </c>
      <c r="B463" s="17" t="s">
        <v>2279</v>
      </c>
      <c r="C463" s="635">
        <f>(+C443/C$427)*100</f>
        <v>8.9120146744706723</v>
      </c>
    </row>
    <row r="464" spans="1:3">
      <c r="A464" s="17"/>
      <c r="B464" s="17"/>
      <c r="C464" s="635"/>
    </row>
    <row r="465" spans="1:3">
      <c r="A465" s="17" t="s">
        <v>2038</v>
      </c>
      <c r="B465" s="17" t="s">
        <v>2279</v>
      </c>
      <c r="C465" s="635">
        <f>(+C445/C$427)*100</f>
        <v>13.597571457749231</v>
      </c>
    </row>
    <row r="466" spans="1:3">
      <c r="A466" s="17"/>
      <c r="B466" s="17"/>
      <c r="C466" s="635"/>
    </row>
    <row r="467" spans="1:3">
      <c r="A467" s="17" t="s">
        <v>2040</v>
      </c>
      <c r="B467" s="17" t="s">
        <v>2042</v>
      </c>
      <c r="C467" s="635">
        <f>SUM(C453:C466)</f>
        <v>99.999999999999986</v>
      </c>
    </row>
    <row r="468" spans="1:3" ht="15.75">
      <c r="A468" s="17"/>
      <c r="B468" s="99"/>
    </row>
    <row r="470" spans="1:3" ht="15.75">
      <c r="A470" s="71" t="s">
        <v>2043</v>
      </c>
      <c r="B470" s="71"/>
      <c r="C470" s="71"/>
    </row>
    <row r="472" spans="1:3">
      <c r="A472" s="69"/>
      <c r="B472" s="69"/>
      <c r="C472" s="69"/>
    </row>
    <row r="473" spans="1:3">
      <c r="A473" s="17" t="s">
        <v>2033</v>
      </c>
      <c r="B473" s="17" t="s">
        <v>2279</v>
      </c>
      <c r="C473" s="636">
        <f>(+C433/(C$429*1000))*100</f>
        <v>2.0849470743801586</v>
      </c>
    </row>
    <row r="474" spans="1:3">
      <c r="A474" s="17"/>
      <c r="B474" s="17"/>
      <c r="C474" s="636"/>
    </row>
    <row r="475" spans="1:3">
      <c r="A475" s="17" t="s">
        <v>2034</v>
      </c>
      <c r="B475" s="17" t="s">
        <v>2279</v>
      </c>
      <c r="C475" s="636">
        <f>(+C435/(C$429*1000))*100</f>
        <v>1.0595572732462417</v>
      </c>
    </row>
    <row r="476" spans="1:3">
      <c r="A476" s="17"/>
      <c r="B476" s="17"/>
      <c r="C476" s="636"/>
    </row>
    <row r="477" spans="1:3">
      <c r="A477" s="17" t="s">
        <v>2820</v>
      </c>
      <c r="B477" s="17" t="s">
        <v>2279</v>
      </c>
      <c r="C477" s="636">
        <f>(+C437/(C$429*1000))*100</f>
        <v>1.5734827499930799</v>
      </c>
    </row>
    <row r="478" spans="1:3">
      <c r="A478" s="17"/>
      <c r="B478" s="17"/>
      <c r="C478" s="636"/>
    </row>
    <row r="479" spans="1:3">
      <c r="A479" s="17" t="s">
        <v>2035</v>
      </c>
      <c r="B479" s="17" t="s">
        <v>2279</v>
      </c>
      <c r="C479" s="636">
        <f>(+C439/(C$429*1000))*100</f>
        <v>0.59188156467138964</v>
      </c>
    </row>
    <row r="480" spans="1:3">
      <c r="A480" s="17"/>
      <c r="B480" s="17"/>
      <c r="C480" s="636"/>
    </row>
    <row r="481" spans="1:3">
      <c r="A481" s="17" t="s">
        <v>2036</v>
      </c>
      <c r="B481" s="17" t="s">
        <v>2279</v>
      </c>
      <c r="C481" s="636">
        <f>(+C441/(C$429*1000))*100</f>
        <v>0.31527993979992786</v>
      </c>
    </row>
    <row r="482" spans="1:3">
      <c r="A482" s="17"/>
      <c r="B482" s="17"/>
      <c r="C482" s="636"/>
    </row>
    <row r="483" spans="1:3">
      <c r="A483" s="17" t="s">
        <v>2037</v>
      </c>
      <c r="B483" s="17" t="s">
        <v>2279</v>
      </c>
      <c r="C483" s="636">
        <f>(+C443/(C$429*1000))*100</f>
        <v>0.64693688400541127</v>
      </c>
    </row>
    <row r="484" spans="1:3">
      <c r="A484" s="17"/>
      <c r="B484" s="17"/>
      <c r="C484" s="636"/>
    </row>
    <row r="485" spans="1:3">
      <c r="A485" s="17" t="s">
        <v>2038</v>
      </c>
      <c r="B485" s="17" t="s">
        <v>2279</v>
      </c>
      <c r="C485" s="636">
        <f>(+C445/(C$429*1000))*100</f>
        <v>0.98706867417043243</v>
      </c>
    </row>
    <row r="486" spans="1:3">
      <c r="A486" s="17"/>
      <c r="B486" s="17"/>
      <c r="C486" s="636"/>
    </row>
    <row r="487" spans="1:3">
      <c r="A487" s="17" t="s">
        <v>2040</v>
      </c>
      <c r="B487" s="17" t="s">
        <v>2044</v>
      </c>
      <c r="C487" s="636">
        <f>SUM(C473:C486)</f>
        <v>7.2591541602666405</v>
      </c>
    </row>
    <row r="488" spans="1:3" ht="15.75">
      <c r="A488" s="19"/>
      <c r="B488" s="99"/>
    </row>
    <row r="490" spans="1:3">
      <c r="A490" s="9" t="s">
        <v>2045</v>
      </c>
    </row>
    <row r="494" spans="1:3" ht="15.75">
      <c r="A494" s="99" t="s">
        <v>2046</v>
      </c>
    </row>
    <row r="496" spans="1:3" ht="15.75">
      <c r="A496" s="17"/>
      <c r="B496" s="2441" t="s">
        <v>2272</v>
      </c>
    </row>
    <row r="497" spans="1:3" ht="15.75">
      <c r="A497" s="17"/>
      <c r="B497" s="2441" t="s">
        <v>2273</v>
      </c>
      <c r="C497" s="2441" t="str">
        <f>$C$16</f>
        <v>December 31, 2017</v>
      </c>
    </row>
    <row r="498" spans="1:3" ht="15.75">
      <c r="A498" s="637" t="s">
        <v>2033</v>
      </c>
      <c r="B498" s="17"/>
      <c r="C498" s="287"/>
    </row>
    <row r="499" spans="1:3">
      <c r="A499" s="17" t="s">
        <v>2047</v>
      </c>
      <c r="B499" s="17" t="s">
        <v>2048</v>
      </c>
      <c r="C499" s="287">
        <f>'320323'!E13</f>
        <v>0</v>
      </c>
    </row>
    <row r="500" spans="1:3">
      <c r="A500" s="17" t="s">
        <v>2049</v>
      </c>
      <c r="B500" s="17" t="s">
        <v>2050</v>
      </c>
      <c r="C500" s="287">
        <f>'320323'!E33</f>
        <v>0</v>
      </c>
    </row>
    <row r="501" spans="1:3">
      <c r="A501" s="17" t="s">
        <v>2051</v>
      </c>
      <c r="B501" s="17" t="s">
        <v>2052</v>
      </c>
      <c r="C501" s="287">
        <f>'320323'!E53</f>
        <v>0</v>
      </c>
    </row>
    <row r="502" spans="1:3">
      <c r="A502" s="17" t="s">
        <v>2053</v>
      </c>
      <c r="B502" s="17" t="s">
        <v>2054</v>
      </c>
      <c r="C502" s="287">
        <f>'320323'!K20</f>
        <v>0</v>
      </c>
    </row>
    <row r="503" spans="1:3">
      <c r="A503" s="17" t="s">
        <v>3316</v>
      </c>
      <c r="B503" s="1441" t="s">
        <v>4537</v>
      </c>
      <c r="C503" s="287">
        <f>'320323'!K35</f>
        <v>702730223</v>
      </c>
    </row>
    <row r="504" spans="1:3">
      <c r="A504" s="17" t="s">
        <v>2055</v>
      </c>
      <c r="B504" s="17" t="s">
        <v>2279</v>
      </c>
      <c r="C504" s="287">
        <f>SUM(C499:C503)</f>
        <v>702730223</v>
      </c>
    </row>
    <row r="505" spans="1:3">
      <c r="A505" s="17" t="s">
        <v>2056</v>
      </c>
      <c r="B505" s="17"/>
      <c r="C505" s="287"/>
    </row>
    <row r="506" spans="1:3">
      <c r="A506" s="17" t="s">
        <v>2057</v>
      </c>
      <c r="B506" s="17" t="s">
        <v>2279</v>
      </c>
      <c r="C506" s="287">
        <f>C504-C505</f>
        <v>702730223</v>
      </c>
    </row>
    <row r="507" spans="1:3">
      <c r="A507" s="17"/>
      <c r="B507" s="17"/>
      <c r="C507" s="287"/>
    </row>
    <row r="508" spans="1:3" ht="15.75">
      <c r="A508" s="637" t="s">
        <v>2034</v>
      </c>
      <c r="B508" s="17"/>
      <c r="C508" s="287"/>
    </row>
    <row r="509" spans="1:3">
      <c r="A509" s="17" t="s">
        <v>2058</v>
      </c>
      <c r="B509" s="1441" t="s">
        <v>4540</v>
      </c>
      <c r="C509" s="287">
        <f>'354355'!F42</f>
        <v>264766690</v>
      </c>
    </row>
    <row r="510" spans="1:3">
      <c r="A510" s="17" t="s">
        <v>2059</v>
      </c>
      <c r="B510" s="1441" t="s">
        <v>4539</v>
      </c>
      <c r="C510" s="287">
        <f>'320323'!V12</f>
        <v>92356485</v>
      </c>
    </row>
    <row r="511" spans="1:3">
      <c r="A511" s="17" t="s">
        <v>2060</v>
      </c>
      <c r="B511" s="17" t="s">
        <v>2279</v>
      </c>
      <c r="C511" s="287">
        <f>SUM(C509:C510)</f>
        <v>357123175</v>
      </c>
    </row>
    <row r="512" spans="1:3">
      <c r="A512" s="17"/>
      <c r="B512" s="17"/>
      <c r="C512" s="287"/>
    </row>
    <row r="513" spans="1:3" ht="15.75">
      <c r="A513" s="637" t="s">
        <v>2820</v>
      </c>
      <c r="B513" s="17"/>
      <c r="C513" s="287"/>
    </row>
    <row r="514" spans="1:3">
      <c r="A514" s="17" t="s">
        <v>2061</v>
      </c>
      <c r="B514" s="1441" t="s">
        <v>4538</v>
      </c>
      <c r="C514" s="287">
        <f>'320323'!V24</f>
        <v>1590485647</v>
      </c>
    </row>
    <row r="515" spans="1:3">
      <c r="A515" s="17" t="s">
        <v>3722</v>
      </c>
      <c r="B515" s="17" t="s">
        <v>2279</v>
      </c>
      <c r="C515" s="287">
        <f>C504</f>
        <v>702730223</v>
      </c>
    </row>
    <row r="516" spans="1:3">
      <c r="A516" s="17" t="s">
        <v>3723</v>
      </c>
      <c r="B516" s="17" t="s">
        <v>2279</v>
      </c>
      <c r="C516" s="287">
        <f>C511</f>
        <v>357123175</v>
      </c>
    </row>
    <row r="517" spans="1:3">
      <c r="A517" s="17" t="s">
        <v>3724</v>
      </c>
      <c r="B517" s="17" t="s">
        <v>2279</v>
      </c>
      <c r="C517" s="287">
        <f>C174</f>
        <v>290785</v>
      </c>
    </row>
    <row r="518" spans="1:3">
      <c r="A518" s="17" t="s">
        <v>3725</v>
      </c>
      <c r="B518" s="17" t="s">
        <v>2279</v>
      </c>
      <c r="C518" s="287">
        <f>C175</f>
        <v>0</v>
      </c>
    </row>
    <row r="519" spans="1:3">
      <c r="A519" s="17" t="s">
        <v>3726</v>
      </c>
      <c r="B519" s="17" t="s">
        <v>2279</v>
      </c>
      <c r="C519" s="287">
        <f>C514-SUM(C515:C517)+C518</f>
        <v>530341464</v>
      </c>
    </row>
    <row r="521" spans="1:3" ht="15.75">
      <c r="A521" s="637" t="s">
        <v>3727</v>
      </c>
      <c r="B521" s="17"/>
      <c r="C521" s="287"/>
    </row>
    <row r="522" spans="1:3">
      <c r="A522" s="17" t="s">
        <v>3728</v>
      </c>
      <c r="B522" s="17" t="s">
        <v>2279</v>
      </c>
      <c r="C522" s="287">
        <f>C166</f>
        <v>209689197</v>
      </c>
    </row>
    <row r="523" spans="1:3">
      <c r="A523" s="17" t="s">
        <v>3729</v>
      </c>
      <c r="B523" s="17" t="s">
        <v>2279</v>
      </c>
      <c r="C523" s="287">
        <f>C168</f>
        <v>1130866</v>
      </c>
    </row>
    <row r="524" spans="1:3">
      <c r="A524" s="17" t="s">
        <v>3730</v>
      </c>
      <c r="B524" s="17" t="s">
        <v>2279</v>
      </c>
      <c r="C524" s="287">
        <f>C169</f>
        <v>-11326719</v>
      </c>
    </row>
    <row r="525" spans="1:3">
      <c r="A525" s="17" t="s">
        <v>3731</v>
      </c>
      <c r="B525" s="17" t="s">
        <v>2279</v>
      </c>
      <c r="C525" s="287">
        <f>C170</f>
        <v>0</v>
      </c>
    </row>
    <row r="526" spans="1:3">
      <c r="A526" s="17" t="s">
        <v>3732</v>
      </c>
      <c r="B526" s="17" t="s">
        <v>2279</v>
      </c>
      <c r="C526" s="287">
        <f>C171</f>
        <v>0</v>
      </c>
    </row>
    <row r="527" spans="1:3">
      <c r="A527" s="17" t="s">
        <v>3733</v>
      </c>
      <c r="B527" s="17"/>
      <c r="C527" s="287">
        <f>SUM(C522:C526)</f>
        <v>199493344</v>
      </c>
    </row>
    <row r="529" spans="1:5" ht="15.75">
      <c r="A529" s="637" t="s">
        <v>3734</v>
      </c>
    </row>
    <row r="530" spans="1:5">
      <c r="A530" s="17" t="s">
        <v>3735</v>
      </c>
      <c r="B530" s="17"/>
      <c r="C530" s="287">
        <f>C504</f>
        <v>702730223</v>
      </c>
    </row>
    <row r="531" spans="1:5">
      <c r="A531" s="17" t="s">
        <v>3736</v>
      </c>
      <c r="B531" s="17"/>
      <c r="C531" s="287">
        <f>C371</f>
        <v>33704943</v>
      </c>
    </row>
    <row r="532" spans="1:5">
      <c r="A532" s="17" t="s">
        <v>3737</v>
      </c>
      <c r="B532" s="17"/>
      <c r="C532" s="638">
        <f>IF(ISERR(C530/C531/1000)," ",C530/C531/1000)</f>
        <v>2.0849470743801585E-2</v>
      </c>
    </row>
    <row r="533" spans="1:5">
      <c r="A533" s="17" t="s">
        <v>2222</v>
      </c>
      <c r="B533" s="17"/>
      <c r="C533" s="287">
        <f>C365</f>
        <v>5906</v>
      </c>
    </row>
    <row r="534" spans="1:5">
      <c r="A534" s="17" t="s">
        <v>2223</v>
      </c>
      <c r="B534" s="17"/>
      <c r="C534" s="287">
        <f>C532*C533*1000</f>
        <v>123136.97421289215</v>
      </c>
    </row>
    <row r="537" spans="1:5" ht="18">
      <c r="A537" s="385" t="s">
        <v>2224</v>
      </c>
      <c r="B537" s="69"/>
      <c r="C537" s="69"/>
      <c r="D537" s="17"/>
      <c r="E537" s="69"/>
    </row>
    <row r="538" spans="1:5" ht="18">
      <c r="A538" s="385"/>
      <c r="B538" s="69"/>
      <c r="C538" s="69"/>
      <c r="D538" s="69"/>
      <c r="E538" s="69"/>
    </row>
    <row r="539" spans="1:5" ht="18">
      <c r="A539" s="385"/>
      <c r="B539" s="69"/>
      <c r="C539" s="69"/>
      <c r="D539" s="69"/>
      <c r="E539" s="69"/>
    </row>
    <row r="541" spans="1:5" ht="15.75">
      <c r="A541" s="17"/>
      <c r="B541" s="17"/>
      <c r="C541" s="99"/>
      <c r="D541" s="99"/>
    </row>
    <row r="542" spans="1:5" ht="15.75">
      <c r="A542" s="17"/>
      <c r="B542" s="2441" t="s">
        <v>2272</v>
      </c>
      <c r="C542" s="17"/>
      <c r="D542" s="99"/>
      <c r="E542" s="99"/>
    </row>
    <row r="543" spans="1:5" ht="15.75">
      <c r="A543" s="17"/>
      <c r="B543" s="2441" t="s">
        <v>2273</v>
      </c>
      <c r="C543" s="2441" t="str">
        <f>$C$16</f>
        <v>December 31, 2017</v>
      </c>
      <c r="D543" s="17"/>
      <c r="E543" s="99"/>
    </row>
    <row r="544" spans="1:5" ht="15.75">
      <c r="A544" s="17"/>
      <c r="B544" s="2441"/>
      <c r="C544" s="99"/>
      <c r="D544" s="17"/>
      <c r="E544" s="99"/>
    </row>
    <row r="545" spans="1:5" ht="15.75">
      <c r="A545" s="71" t="s">
        <v>2225</v>
      </c>
      <c r="B545" s="71"/>
      <c r="C545" s="71"/>
      <c r="D545" s="71"/>
      <c r="E545" s="71"/>
    </row>
    <row r="546" spans="1:5" ht="15.75">
      <c r="A546" s="71"/>
      <c r="B546" s="71"/>
      <c r="C546" s="99"/>
      <c r="D546" s="99"/>
      <c r="E546" s="71"/>
    </row>
    <row r="547" spans="1:5">
      <c r="A547" s="17" t="s">
        <v>2226</v>
      </c>
      <c r="B547" s="17" t="s">
        <v>2227</v>
      </c>
      <c r="C547" s="17">
        <f>'204207'!I31</f>
        <v>7387732</v>
      </c>
      <c r="D547" s="387"/>
      <c r="E547" s="387"/>
    </row>
    <row r="548" spans="1:5">
      <c r="A548" s="9" t="s">
        <v>2228</v>
      </c>
    </row>
    <row r="549" spans="1:5">
      <c r="A549" s="9" t="s">
        <v>3640</v>
      </c>
      <c r="B549" s="9" t="s">
        <v>4678</v>
      </c>
      <c r="C549" s="9">
        <f>'204207'!I42</f>
        <v>0</v>
      </c>
    </row>
    <row r="550" spans="1:5">
      <c r="A550" s="9" t="s">
        <v>3642</v>
      </c>
      <c r="B550" s="9" t="s">
        <v>4679</v>
      </c>
      <c r="C550" s="9">
        <f>'204207'!I51</f>
        <v>0</v>
      </c>
    </row>
    <row r="551" spans="1:5">
      <c r="A551" s="9" t="s">
        <v>2229</v>
      </c>
      <c r="B551" s="9" t="s">
        <v>4680</v>
      </c>
      <c r="C551" s="9">
        <f>'204207'!I61</f>
        <v>0</v>
      </c>
    </row>
    <row r="552" spans="1:5">
      <c r="A552" s="9" t="s">
        <v>2159</v>
      </c>
      <c r="B552" s="1362" t="s">
        <v>4541</v>
      </c>
      <c r="C552" s="9">
        <f>'204207'!I83</f>
        <v>1607861</v>
      </c>
    </row>
    <row r="553" spans="1:5">
      <c r="A553" s="9" t="s">
        <v>1358</v>
      </c>
      <c r="B553" s="1362" t="s">
        <v>4542</v>
      </c>
      <c r="C553" s="9">
        <f>'204207'!I97</f>
        <v>2936283121</v>
      </c>
    </row>
    <row r="554" spans="1:5">
      <c r="A554" s="9" t="s">
        <v>1359</v>
      </c>
      <c r="B554" s="1362" t="s">
        <v>4543</v>
      </c>
      <c r="C554" s="9">
        <f>'204207'!I114</f>
        <v>6067460472</v>
      </c>
    </row>
    <row r="555" spans="1:5">
      <c r="A555" s="1362" t="s">
        <v>4424</v>
      </c>
      <c r="B555" s="1362" t="s">
        <v>4423</v>
      </c>
      <c r="C555" s="2446">
        <f>'204207'!I123</f>
        <v>0</v>
      </c>
    </row>
    <row r="556" spans="1:5">
      <c r="A556" s="9" t="s">
        <v>1360</v>
      </c>
      <c r="B556" s="1362" t="s">
        <v>4544</v>
      </c>
      <c r="C556" s="9">
        <f>'204207'!I138</f>
        <v>287515607</v>
      </c>
    </row>
    <row r="557" spans="1:5">
      <c r="A557" s="9" t="s">
        <v>2789</v>
      </c>
      <c r="B557" s="9" t="s">
        <v>2790</v>
      </c>
      <c r="C557" s="9">
        <f>'200201'!E13</f>
        <v>0</v>
      </c>
    </row>
    <row r="558" spans="1:5">
      <c r="A558" s="9" t="s">
        <v>2791</v>
      </c>
      <c r="B558" s="9" t="s">
        <v>2792</v>
      </c>
      <c r="C558" s="9">
        <f>'200201'!E15</f>
        <v>0</v>
      </c>
    </row>
    <row r="559" spans="1:5">
      <c r="A559" s="9" t="s">
        <v>2793</v>
      </c>
      <c r="B559" s="9" t="s">
        <v>2794</v>
      </c>
      <c r="C559" s="9">
        <f>'202203'!H21+SUM('202203'!H25:H27)</f>
        <v>0</v>
      </c>
    </row>
    <row r="561" spans="1:5" ht="15.75">
      <c r="A561" s="99" t="s">
        <v>1500</v>
      </c>
      <c r="B561" s="17" t="s">
        <v>1501</v>
      </c>
      <c r="C561" s="9">
        <f>SUM(C547:D559)</f>
        <v>9300254793</v>
      </c>
    </row>
    <row r="562" spans="1:5">
      <c r="B562" s="9" t="s">
        <v>1502</v>
      </c>
    </row>
    <row r="563" spans="1:5">
      <c r="A563" s="9" t="s">
        <v>2992</v>
      </c>
      <c r="B563" s="9" t="s">
        <v>1503</v>
      </c>
      <c r="C563" s="9">
        <f>'200201'!E17</f>
        <v>3425127</v>
      </c>
    </row>
    <row r="564" spans="1:5">
      <c r="A564" s="9" t="s">
        <v>2993</v>
      </c>
      <c r="B564" s="9" t="s">
        <v>1504</v>
      </c>
      <c r="C564" s="9">
        <f>'200201'!E18</f>
        <v>0</v>
      </c>
    </row>
    <row r="565" spans="1:5">
      <c r="A565" s="9" t="s">
        <v>1282</v>
      </c>
      <c r="B565" s="9" t="s">
        <v>1505</v>
      </c>
      <c r="C565" s="9">
        <f>'200201'!E19</f>
        <v>330441182</v>
      </c>
    </row>
    <row r="566" spans="1:5">
      <c r="A566" s="9" t="s">
        <v>2994</v>
      </c>
      <c r="B566" s="9" t="s">
        <v>1506</v>
      </c>
      <c r="C566" s="9">
        <f>'200201'!E20</f>
        <v>0</v>
      </c>
    </row>
    <row r="568" spans="1:5" ht="15.75">
      <c r="A568" s="99" t="s">
        <v>1507</v>
      </c>
      <c r="B568" s="17" t="s">
        <v>1508</v>
      </c>
      <c r="C568" s="9">
        <f>SUM(C561:C566)</f>
        <v>9634121102</v>
      </c>
    </row>
    <row r="569" spans="1:5" ht="15.75">
      <c r="A569" s="99"/>
      <c r="B569" s="9" t="s">
        <v>1502</v>
      </c>
    </row>
    <row r="570" spans="1:5">
      <c r="A570" s="9" t="s">
        <v>1509</v>
      </c>
      <c r="B570" s="9" t="s">
        <v>1510</v>
      </c>
      <c r="C570" s="9">
        <f>'200201'!E42+'202203'!H28</f>
        <v>2820739696</v>
      </c>
    </row>
    <row r="572" spans="1:5" ht="15.75">
      <c r="A572" s="99" t="s">
        <v>1511</v>
      </c>
      <c r="B572" s="17" t="s">
        <v>2279</v>
      </c>
      <c r="C572" s="387">
        <f>C568-C570</f>
        <v>6813381406</v>
      </c>
      <c r="D572" s="387"/>
    </row>
    <row r="573" spans="1:5" ht="15.75">
      <c r="A573" s="17"/>
      <c r="B573" s="99"/>
      <c r="C573" s="99"/>
    </row>
    <row r="574" spans="1:5" ht="15.75">
      <c r="A574" s="71" t="s">
        <v>1512</v>
      </c>
      <c r="B574" s="71"/>
      <c r="C574" s="71"/>
      <c r="D574" s="71"/>
      <c r="E574" s="71"/>
    </row>
    <row r="576" spans="1:5">
      <c r="A576" s="17" t="s">
        <v>1513</v>
      </c>
      <c r="B576" s="2439" t="s">
        <v>2279</v>
      </c>
      <c r="C576" s="636">
        <f>C606/C608</f>
        <v>1.2988665812244553</v>
      </c>
      <c r="D576" s="17"/>
      <c r="E576" s="636"/>
    </row>
    <row r="577" spans="1:5">
      <c r="A577" s="17"/>
      <c r="B577" s="2439"/>
    </row>
    <row r="578" spans="1:5">
      <c r="A578" s="17" t="s">
        <v>1753</v>
      </c>
      <c r="B578" s="2439" t="s">
        <v>2279</v>
      </c>
      <c r="C578" s="387">
        <f>C610</f>
        <v>5957969844</v>
      </c>
      <c r="D578" s="17"/>
      <c r="E578" s="387"/>
    </row>
    <row r="579" spans="1:5">
      <c r="A579" s="17"/>
      <c r="B579" s="2439"/>
    </row>
    <row r="580" spans="1:5">
      <c r="A580" s="274" t="s">
        <v>1514</v>
      </c>
      <c r="B580" s="2439"/>
    </row>
    <row r="581" spans="1:5">
      <c r="A581" s="17" t="s">
        <v>1515</v>
      </c>
      <c r="B581" s="2439" t="s">
        <v>2279</v>
      </c>
      <c r="C581" s="639">
        <f>C612/C610</f>
        <v>0.4665109687990559</v>
      </c>
      <c r="D581" s="17"/>
      <c r="E581" s="639"/>
    </row>
    <row r="582" spans="1:5">
      <c r="A582" s="17" t="s">
        <v>1516</v>
      </c>
      <c r="B582" s="2439" t="s">
        <v>2279</v>
      </c>
      <c r="C582" s="639">
        <f>C614/C610</f>
        <v>4.864861984689159E-3</v>
      </c>
      <c r="D582" s="17"/>
      <c r="E582" s="639"/>
    </row>
    <row r="583" spans="1:5">
      <c r="A583" s="17" t="s">
        <v>1517</v>
      </c>
      <c r="B583" s="2439" t="s">
        <v>2279</v>
      </c>
      <c r="C583" s="639">
        <f>C616/C610</f>
        <v>0.52862416921625488</v>
      </c>
      <c r="D583" s="17"/>
      <c r="E583" s="639"/>
    </row>
    <row r="584" spans="1:5">
      <c r="A584" s="17" t="s">
        <v>1518</v>
      </c>
      <c r="B584" s="2439" t="s">
        <v>2279</v>
      </c>
      <c r="C584" s="639">
        <f>C618/C610</f>
        <v>0</v>
      </c>
      <c r="D584" s="17"/>
      <c r="E584" s="639"/>
    </row>
    <row r="585" spans="1:5">
      <c r="A585" s="17"/>
      <c r="B585" s="2439"/>
      <c r="C585" s="640"/>
      <c r="D585" s="17"/>
      <c r="E585" s="640"/>
    </row>
    <row r="586" spans="1:5">
      <c r="A586" s="17" t="s">
        <v>1519</v>
      </c>
      <c r="B586" s="2439" t="s">
        <v>2279</v>
      </c>
      <c r="C586" s="636">
        <f>C620/C622</f>
        <v>3.3446099804430447</v>
      </c>
      <c r="D586" s="17"/>
      <c r="E586" s="636"/>
    </row>
    <row r="587" spans="1:5">
      <c r="A587" s="17"/>
      <c r="B587" s="2439"/>
    </row>
    <row r="588" spans="1:5">
      <c r="A588" s="17" t="s">
        <v>1520</v>
      </c>
      <c r="B588" s="2439" t="s">
        <v>2279</v>
      </c>
      <c r="C588" s="639">
        <f>C624/C626</f>
        <v>2.1575999250724389</v>
      </c>
      <c r="D588" s="17"/>
      <c r="E588" s="639"/>
    </row>
    <row r="589" spans="1:5">
      <c r="A589" s="17"/>
      <c r="B589" s="2439"/>
      <c r="C589" s="639"/>
      <c r="D589" s="17"/>
      <c r="E589" s="639"/>
    </row>
    <row r="590" spans="1:5">
      <c r="A590" s="17" t="s">
        <v>1521</v>
      </c>
      <c r="B590" s="2439" t="s">
        <v>2279</v>
      </c>
      <c r="C590" s="639">
        <f>C626/C616</f>
        <v>8.0936879224118408E-2</v>
      </c>
      <c r="D590" s="17"/>
      <c r="E590" s="639"/>
    </row>
    <row r="591" spans="1:5">
      <c r="A591" s="17"/>
      <c r="B591" s="2439"/>
    </row>
    <row r="592" spans="1:5">
      <c r="A592" s="17" t="s">
        <v>1522</v>
      </c>
      <c r="B592" s="2439"/>
    </row>
    <row r="593" spans="1:5">
      <c r="A593" s="17" t="s">
        <v>1523</v>
      </c>
      <c r="B593" s="2439" t="s">
        <v>2279</v>
      </c>
      <c r="C593" s="639">
        <f>C628/C630</f>
        <v>1.1376964928309841</v>
      </c>
      <c r="D593" s="17"/>
      <c r="E593" s="639"/>
    </row>
    <row r="594" spans="1:5">
      <c r="A594" s="17"/>
      <c r="B594" s="2439"/>
      <c r="C594" s="639"/>
      <c r="D594" s="17"/>
      <c r="E594" s="639"/>
    </row>
    <row r="595" spans="1:5">
      <c r="A595" s="17" t="s">
        <v>1524</v>
      </c>
      <c r="B595" s="2439" t="s">
        <v>2279</v>
      </c>
      <c r="C595" s="633">
        <f>C626/C632</f>
        <v>1.3605158988641324</v>
      </c>
      <c r="D595" s="17"/>
      <c r="E595" s="633"/>
    </row>
    <row r="596" spans="1:5">
      <c r="A596" s="17"/>
      <c r="B596" s="2439"/>
      <c r="C596" s="633"/>
      <c r="D596" s="17"/>
      <c r="E596" s="633"/>
    </row>
    <row r="597" spans="1:5">
      <c r="A597" s="17" t="s">
        <v>1525</v>
      </c>
      <c r="B597" s="2439" t="s">
        <v>2279</v>
      </c>
      <c r="C597" s="633">
        <f>C616/C632</f>
        <v>16.809591769615842</v>
      </c>
      <c r="D597" s="17"/>
      <c r="E597" s="633"/>
    </row>
    <row r="598" spans="1:5">
      <c r="A598" s="17"/>
      <c r="B598" s="2439"/>
      <c r="C598" s="633"/>
      <c r="D598" s="17"/>
      <c r="E598" s="633"/>
    </row>
    <row r="599" spans="1:5">
      <c r="A599" s="17" t="s">
        <v>1526</v>
      </c>
      <c r="B599" s="2439" t="s">
        <v>2279</v>
      </c>
      <c r="C599" s="633">
        <f>C624/C632</f>
        <v>2.9354490014491139</v>
      </c>
      <c r="D599" s="17"/>
      <c r="E599" s="633"/>
    </row>
    <row r="600" spans="1:5">
      <c r="A600" s="17"/>
      <c r="B600" s="2439"/>
      <c r="C600" s="633"/>
      <c r="D600" s="17"/>
      <c r="E600" s="633"/>
    </row>
    <row r="601" spans="1:5">
      <c r="A601" s="17" t="s">
        <v>1527</v>
      </c>
      <c r="B601" s="2439" t="s">
        <v>2279</v>
      </c>
      <c r="C601" s="639">
        <f>C634/C610</f>
        <v>-0.1719214683557905</v>
      </c>
      <c r="D601" s="17"/>
      <c r="E601" s="639"/>
    </row>
    <row r="604" spans="1:5" ht="15.75">
      <c r="A604" s="17"/>
      <c r="B604" s="2441" t="s">
        <v>1528</v>
      </c>
    </row>
    <row r="605" spans="1:5" ht="15.75">
      <c r="A605" s="17"/>
      <c r="B605" s="2441" t="s">
        <v>1529</v>
      </c>
      <c r="C605" s="2441" t="str">
        <f>$C$16</f>
        <v>December 31, 2017</v>
      </c>
    </row>
    <row r="606" spans="1:5">
      <c r="A606" s="9" t="s">
        <v>1530</v>
      </c>
      <c r="B606" s="9" t="s">
        <v>1531</v>
      </c>
      <c r="C606" s="9">
        <f>C64</f>
        <v>941857602</v>
      </c>
    </row>
    <row r="608" spans="1:5">
      <c r="A608" s="9" t="s">
        <v>1532</v>
      </c>
      <c r="B608" s="9" t="s">
        <v>1533</v>
      </c>
      <c r="C608" s="9">
        <f>C128</f>
        <v>725138067</v>
      </c>
    </row>
    <row r="610" spans="1:3">
      <c r="A610" s="9" t="s">
        <v>1753</v>
      </c>
      <c r="B610" s="9" t="s">
        <v>2279</v>
      </c>
      <c r="C610" s="9">
        <f>SUM(C612:C618)</f>
        <v>5957969844</v>
      </c>
    </row>
    <row r="612" spans="1:3">
      <c r="A612" s="9" t="s">
        <v>1649</v>
      </c>
      <c r="B612" s="9" t="s">
        <v>1534</v>
      </c>
      <c r="C612" s="9">
        <f>C111</f>
        <v>2779458284</v>
      </c>
    </row>
    <row r="614" spans="1:3">
      <c r="A614" s="9" t="s">
        <v>1751</v>
      </c>
      <c r="B614" s="9" t="s">
        <v>1535</v>
      </c>
      <c r="C614" s="9">
        <f>C91</f>
        <v>28984701</v>
      </c>
    </row>
    <row r="616" spans="1:3">
      <c r="A616" s="9" t="s">
        <v>1536</v>
      </c>
      <c r="B616" s="9" t="s">
        <v>1537</v>
      </c>
      <c r="C616" s="9">
        <f>C102-C91</f>
        <v>3149526859</v>
      </c>
    </row>
    <row r="617" spans="1:3">
      <c r="A617" s="9" t="s">
        <v>1538</v>
      </c>
    </row>
    <row r="618" spans="1:3">
      <c r="A618" s="9" t="s">
        <v>1539</v>
      </c>
      <c r="B618" s="9" t="s">
        <v>1540</v>
      </c>
      <c r="C618" s="9">
        <f>C114+C116+C122</f>
        <v>0</v>
      </c>
    </row>
    <row r="620" spans="1:3">
      <c r="A620" s="9" t="s">
        <v>1541</v>
      </c>
      <c r="B620" s="9" t="s">
        <v>1542</v>
      </c>
      <c r="C620" s="9">
        <f>C645</f>
        <v>551021347</v>
      </c>
    </row>
    <row r="622" spans="1:3">
      <c r="A622" s="9" t="s">
        <v>1543</v>
      </c>
      <c r="B622" s="9" t="s">
        <v>1544</v>
      </c>
      <c r="C622" s="9">
        <f>C248</f>
        <v>164749059</v>
      </c>
    </row>
    <row r="624" spans="1:3">
      <c r="A624" s="9" t="s">
        <v>779</v>
      </c>
      <c r="B624" s="9" t="s">
        <v>1545</v>
      </c>
      <c r="C624" s="2437">
        <f>C268</f>
        <v>550000000</v>
      </c>
    </row>
    <row r="626" spans="1:5">
      <c r="A626" s="9" t="s">
        <v>1997</v>
      </c>
      <c r="B626" s="9" t="s">
        <v>1546</v>
      </c>
      <c r="C626" s="9">
        <f>C249-C267</f>
        <v>254912875</v>
      </c>
    </row>
    <row r="627" spans="1:5">
      <c r="A627" s="9" t="s">
        <v>1547</v>
      </c>
    </row>
    <row r="628" spans="1:5">
      <c r="A628" s="9" t="s">
        <v>1548</v>
      </c>
      <c r="B628" s="9" t="s">
        <v>1549</v>
      </c>
      <c r="C628" s="9">
        <f>C300</f>
        <v>716074711</v>
      </c>
    </row>
    <row r="630" spans="1:5">
      <c r="A630" s="9" t="s">
        <v>1550</v>
      </c>
      <c r="B630" s="9" t="s">
        <v>1551</v>
      </c>
      <c r="C630" s="9">
        <f>-C303</f>
        <v>629407505</v>
      </c>
    </row>
    <row r="632" spans="1:5">
      <c r="A632" s="17" t="s">
        <v>1552</v>
      </c>
      <c r="B632" s="17" t="s">
        <v>1553</v>
      </c>
      <c r="C632" s="287">
        <f>'250251'!G40</f>
        <v>187364863</v>
      </c>
      <c r="D632" s="17"/>
      <c r="E632" s="634"/>
    </row>
    <row r="634" spans="1:5">
      <c r="A634" s="9" t="s">
        <v>1554</v>
      </c>
      <c r="B634" s="9" t="s">
        <v>1555</v>
      </c>
      <c r="C634" s="9">
        <f>C73-C132</f>
        <v>-1024302924</v>
      </c>
    </row>
    <row r="636" spans="1:5">
      <c r="A636" s="9" t="s">
        <v>1556</v>
      </c>
      <c r="B636" s="9" t="s">
        <v>1557</v>
      </c>
      <c r="C636" s="9">
        <f>'320323'!V44</f>
        <v>3537</v>
      </c>
    </row>
    <row r="638" spans="1:5">
      <c r="A638" s="274" t="s">
        <v>1558</v>
      </c>
    </row>
    <row r="639" spans="1:5">
      <c r="A639" s="9" t="s">
        <v>1559</v>
      </c>
      <c r="B639" s="9" t="s">
        <v>1560</v>
      </c>
      <c r="C639" s="9">
        <f>C209</f>
        <v>397862524</v>
      </c>
    </row>
    <row r="640" spans="1:5">
      <c r="A640" s="9" t="s">
        <v>1561</v>
      </c>
      <c r="B640" s="9" t="s">
        <v>1562</v>
      </c>
      <c r="C640" s="9">
        <f>C173</f>
        <v>106264924</v>
      </c>
    </row>
    <row r="641" spans="1:3">
      <c r="A641" s="9" t="s">
        <v>1563</v>
      </c>
      <c r="B641" s="9" t="s">
        <v>1564</v>
      </c>
      <c r="C641" s="9">
        <f>C196</f>
        <v>21153056</v>
      </c>
    </row>
    <row r="642" spans="1:3">
      <c r="A642" s="9" t="s">
        <v>1565</v>
      </c>
      <c r="B642" s="9" t="s">
        <v>1566</v>
      </c>
      <c r="C642" s="9">
        <f>C228</f>
        <v>28333386</v>
      </c>
    </row>
    <row r="643" spans="1:3">
      <c r="A643" s="9" t="s">
        <v>1567</v>
      </c>
      <c r="B643" s="9" t="s">
        <v>1568</v>
      </c>
      <c r="C643" s="9">
        <f>C234</f>
        <v>2036231</v>
      </c>
    </row>
    <row r="644" spans="1:3">
      <c r="A644" s="9" t="s">
        <v>1569</v>
      </c>
      <c r="B644" s="9" t="s">
        <v>1570</v>
      </c>
      <c r="C644" s="9">
        <f>C237</f>
        <v>556312</v>
      </c>
    </row>
    <row r="645" spans="1:3">
      <c r="A645" s="9" t="s">
        <v>1571</v>
      </c>
      <c r="B645" s="9" t="s">
        <v>2279</v>
      </c>
      <c r="C645" s="9">
        <f>SUM(C639:C642)-C643-C644</f>
        <v>551021347</v>
      </c>
    </row>
  </sheetData>
  <pageMargins left="0.5" right="0.5" top="0.5" bottom="0.5" header="0.5" footer="0.5"/>
  <pageSetup scale="55" orientation="portrait" horizontalDpi="300" verticalDpi="300" r:id="rId1"/>
  <headerFooter alignWithMargins="0"/>
  <rowBreaks count="9" manualBreakCount="9">
    <brk id="80" max="16383" man="1"/>
    <brk id="153" max="16383" man="1"/>
    <brk id="210" max="16383" man="1"/>
    <brk id="277" max="16383" man="1"/>
    <brk id="334" max="16383" man="1"/>
    <brk id="418" max="16383" man="1"/>
    <brk id="491" max="16383" man="1"/>
    <brk id="535" max="16383" man="1"/>
    <brk id="60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92D050"/>
  </sheetPr>
  <dimension ref="A1:G140"/>
  <sheetViews>
    <sheetView defaultGridColor="0" view="pageBreakPreview" colorId="22" zoomScale="90" zoomScaleNormal="100" zoomScaleSheetLayoutView="90" workbookViewId="0">
      <selection activeCell="D43" sqref="D43"/>
    </sheetView>
  </sheetViews>
  <sheetFormatPr defaultColWidth="9.6640625" defaultRowHeight="15"/>
  <cols>
    <col min="1" max="1" width="4.6640625" style="9" customWidth="1"/>
    <col min="2" max="2" width="36.6640625" style="9" customWidth="1"/>
    <col min="3" max="3" width="6.77734375" style="9" customWidth="1"/>
    <col min="4" max="4" width="18.77734375" style="9" customWidth="1"/>
    <col min="5" max="5" width="15.6640625" style="9" customWidth="1"/>
    <col min="6" max="16384" width="9.6640625" style="9"/>
  </cols>
  <sheetData>
    <row r="1" spans="1:7">
      <c r="A1" s="43"/>
      <c r="B1" s="44" t="s">
        <v>1785</v>
      </c>
      <c r="C1" s="59" t="s">
        <v>1330</v>
      </c>
      <c r="D1" s="44"/>
      <c r="E1" s="46" t="s">
        <v>1787</v>
      </c>
      <c r="F1" s="818" t="s">
        <v>1788</v>
      </c>
      <c r="G1" s="818"/>
    </row>
    <row r="2" spans="1:7">
      <c r="A2" s="34"/>
      <c r="B2" s="81" t="str">
        <f>'Data Sheet'!$C$25</f>
        <v xml:space="preserve">Niagara Mohawk Power Corporation </v>
      </c>
      <c r="C2" s="57" t="s">
        <v>1709</v>
      </c>
      <c r="D2" s="65"/>
      <c r="E2" s="30" t="s">
        <v>1710</v>
      </c>
      <c r="F2" s="52"/>
      <c r="G2" s="36"/>
    </row>
    <row r="3" spans="1:7" ht="15" customHeight="1">
      <c r="A3" s="37"/>
      <c r="B3" s="38"/>
      <c r="C3" s="101" t="s">
        <v>1711</v>
      </c>
      <c r="D3" s="100"/>
      <c r="E3" s="641" t="str">
        <f>'Data Sheet'!$C$40</f>
        <v>April 12, 2018</v>
      </c>
      <c r="F3" s="1214" t="str">
        <f>'Data Sheet'!$C$38</f>
        <v>December 31, 2017</v>
      </c>
      <c r="G3" s="819"/>
    </row>
    <row r="4" spans="1:7" ht="15" customHeight="1">
      <c r="A4" s="31" t="s">
        <v>1712</v>
      </c>
      <c r="B4" s="32"/>
      <c r="C4" s="32"/>
      <c r="D4" s="32"/>
      <c r="E4" s="32"/>
      <c r="F4" s="32"/>
      <c r="G4" s="33"/>
    </row>
    <row r="5" spans="1:7">
      <c r="A5" s="34"/>
      <c r="B5" s="30"/>
      <c r="C5" s="30"/>
      <c r="D5" s="35"/>
      <c r="E5" s="35"/>
      <c r="F5" s="35"/>
      <c r="G5" s="36"/>
    </row>
    <row r="6" spans="1:7" ht="15" customHeight="1">
      <c r="A6" s="34"/>
      <c r="B6" s="3621" t="s">
        <v>625</v>
      </c>
      <c r="C6" s="35"/>
      <c r="D6" s="3621" t="s">
        <v>1815</v>
      </c>
      <c r="E6" s="3621"/>
      <c r="F6" s="3622"/>
      <c r="G6" s="36"/>
    </row>
    <row r="7" spans="1:7">
      <c r="A7" s="34"/>
      <c r="B7" s="3622"/>
      <c r="C7" s="35"/>
      <c r="D7" s="3621"/>
      <c r="E7" s="3621"/>
      <c r="F7" s="3622"/>
      <c r="G7" s="36"/>
    </row>
    <row r="8" spans="1:7">
      <c r="A8" s="34"/>
      <c r="B8" s="3622"/>
      <c r="C8" s="35"/>
      <c r="D8" s="3621"/>
      <c r="E8" s="3621"/>
      <c r="F8" s="3622"/>
      <c r="G8" s="36"/>
    </row>
    <row r="9" spans="1:7">
      <c r="A9" s="34"/>
      <c r="B9" s="3622"/>
      <c r="C9" s="35"/>
      <c r="D9" s="3621"/>
      <c r="E9" s="3621"/>
      <c r="F9" s="3622"/>
      <c r="G9" s="36"/>
    </row>
    <row r="10" spans="1:7">
      <c r="A10" s="34"/>
      <c r="B10" s="3622"/>
      <c r="C10" s="35"/>
      <c r="D10" s="3622"/>
      <c r="E10" s="3622"/>
      <c r="F10" s="3622"/>
      <c r="G10" s="36"/>
    </row>
    <row r="11" spans="1:7" ht="15" customHeight="1">
      <c r="A11" s="34"/>
      <c r="B11" s="3622"/>
      <c r="C11" s="35"/>
      <c r="D11" s="3623" t="s">
        <v>1816</v>
      </c>
      <c r="E11" s="3623"/>
      <c r="F11" s="3624"/>
      <c r="G11" s="36"/>
    </row>
    <row r="12" spans="1:7">
      <c r="A12" s="34"/>
      <c r="B12" s="3622"/>
      <c r="C12" s="17"/>
      <c r="D12" s="3623"/>
      <c r="E12" s="3623"/>
      <c r="F12" s="3624"/>
      <c r="G12" s="36"/>
    </row>
    <row r="13" spans="1:7">
      <c r="A13" s="34"/>
      <c r="B13" s="17"/>
      <c r="C13" s="17"/>
      <c r="D13" s="3623"/>
      <c r="E13" s="3623"/>
      <c r="F13" s="3624"/>
      <c r="G13" s="36"/>
    </row>
    <row r="14" spans="1:7">
      <c r="A14" s="34"/>
      <c r="B14" s="17"/>
      <c r="C14" s="17"/>
      <c r="D14" s="820"/>
      <c r="E14" s="820"/>
      <c r="F14" s="821"/>
      <c r="G14" s="36"/>
    </row>
    <row r="15" spans="1:7">
      <c r="A15" s="34"/>
      <c r="B15" s="17"/>
      <c r="C15" s="17"/>
      <c r="D15" s="820"/>
      <c r="E15" s="820"/>
      <c r="F15" s="820"/>
      <c r="G15" s="36"/>
    </row>
    <row r="16" spans="1:7">
      <c r="A16" s="31"/>
      <c r="B16" s="32"/>
      <c r="C16" s="32"/>
      <c r="D16" s="32"/>
      <c r="E16" s="32"/>
      <c r="F16" s="32"/>
      <c r="G16" s="33"/>
    </row>
    <row r="17" spans="1:7">
      <c r="A17" s="31" t="s">
        <v>1713</v>
      </c>
      <c r="B17" s="32"/>
      <c r="C17" s="32"/>
      <c r="D17" s="32"/>
      <c r="E17" s="32"/>
      <c r="F17" s="32"/>
      <c r="G17" s="33"/>
    </row>
    <row r="18" spans="1:7" ht="15" customHeight="1">
      <c r="A18" s="34"/>
      <c r="B18" s="3625" t="s">
        <v>3064</v>
      </c>
      <c r="C18" s="822"/>
      <c r="D18" s="3627" t="s">
        <v>3065</v>
      </c>
      <c r="E18" s="3605"/>
      <c r="F18" s="3605"/>
      <c r="G18" s="823"/>
    </row>
    <row r="19" spans="1:7">
      <c r="A19" s="34"/>
      <c r="B19" s="3626"/>
      <c r="C19" s="796"/>
      <c r="D19" s="3607"/>
      <c r="E19" s="3607"/>
      <c r="F19" s="3607"/>
      <c r="G19" s="824"/>
    </row>
    <row r="20" spans="1:7" ht="15" customHeight="1">
      <c r="A20" s="34"/>
      <c r="B20" s="3629" t="s">
        <v>3066</v>
      </c>
      <c r="C20" s="825"/>
      <c r="D20" s="3607"/>
      <c r="E20" s="3607"/>
      <c r="F20" s="3607"/>
      <c r="G20" s="824"/>
    </row>
    <row r="21" spans="1:7">
      <c r="A21" s="34"/>
      <c r="B21" s="3629"/>
      <c r="C21" s="825"/>
      <c r="D21" s="3607"/>
      <c r="E21" s="3607"/>
      <c r="F21" s="3607"/>
      <c r="G21" s="824"/>
    </row>
    <row r="22" spans="1:7" ht="15" customHeight="1">
      <c r="A22" s="34"/>
      <c r="B22" s="3629" t="s">
        <v>626</v>
      </c>
      <c r="C22" s="796"/>
      <c r="D22" s="3607"/>
      <c r="E22" s="3607"/>
      <c r="F22" s="3607"/>
      <c r="G22" s="824"/>
    </row>
    <row r="23" spans="1:7">
      <c r="A23" s="34"/>
      <c r="B23" s="3629"/>
      <c r="C23" s="825"/>
      <c r="D23" s="3607"/>
      <c r="E23" s="3607"/>
      <c r="F23" s="3607"/>
      <c r="G23" s="824"/>
    </row>
    <row r="24" spans="1:7">
      <c r="A24" s="34"/>
      <c r="B24" s="3629"/>
      <c r="C24" s="826"/>
      <c r="D24" s="3607"/>
      <c r="E24" s="3607"/>
      <c r="F24" s="3607"/>
      <c r="G24" s="824"/>
    </row>
    <row r="25" spans="1:7" ht="15" customHeight="1">
      <c r="A25" s="34"/>
      <c r="B25" s="3629" t="s">
        <v>3067</v>
      </c>
      <c r="C25" s="826"/>
      <c r="D25" s="3607"/>
      <c r="E25" s="3607"/>
      <c r="F25" s="3607"/>
      <c r="G25" s="824"/>
    </row>
    <row r="26" spans="1:7">
      <c r="A26" s="34"/>
      <c r="B26" s="3630"/>
      <c r="C26" s="120"/>
      <c r="D26" s="3607"/>
      <c r="E26" s="3607"/>
      <c r="F26" s="3607"/>
      <c r="G26" s="824"/>
    </row>
    <row r="27" spans="1:7">
      <c r="A27" s="37"/>
      <c r="B27" s="3631"/>
      <c r="C27" s="32"/>
      <c r="D27" s="3628"/>
      <c r="E27" s="3628"/>
      <c r="F27" s="3628"/>
      <c r="G27" s="33"/>
    </row>
    <row r="28" spans="1:7">
      <c r="A28" s="132" t="s">
        <v>1714</v>
      </c>
      <c r="B28" s="35"/>
      <c r="C28" s="35"/>
      <c r="D28" s="52" t="s">
        <v>2904</v>
      </c>
      <c r="E28" s="154" t="s">
        <v>1715</v>
      </c>
      <c r="F28" s="827" t="s">
        <v>1716</v>
      </c>
      <c r="G28" s="36"/>
    </row>
    <row r="29" spans="1:7">
      <c r="A29" s="132" t="s">
        <v>1717</v>
      </c>
      <c r="B29" s="35" t="s">
        <v>1718</v>
      </c>
      <c r="C29" s="35"/>
      <c r="D29" s="52" t="s">
        <v>1719</v>
      </c>
      <c r="E29" s="154" t="s">
        <v>1720</v>
      </c>
      <c r="F29" s="52" t="s">
        <v>1721</v>
      </c>
      <c r="G29" s="36"/>
    </row>
    <row r="30" spans="1:7">
      <c r="A30" s="54"/>
      <c r="B30" s="32" t="s">
        <v>3005</v>
      </c>
      <c r="C30" s="32"/>
      <c r="D30" s="55" t="s">
        <v>3006</v>
      </c>
      <c r="E30" s="137" t="s">
        <v>3007</v>
      </c>
      <c r="F30" s="55" t="s">
        <v>3008</v>
      </c>
      <c r="G30" s="33"/>
    </row>
    <row r="31" spans="1:7">
      <c r="A31" s="132" t="s">
        <v>1722</v>
      </c>
      <c r="B31" s="120" t="s">
        <v>4705</v>
      </c>
      <c r="C31" s="120"/>
      <c r="D31" s="2709">
        <v>-1</v>
      </c>
      <c r="E31" s="2694">
        <v>100</v>
      </c>
      <c r="F31" s="830"/>
      <c r="G31" s="831"/>
    </row>
    <row r="32" spans="1:7">
      <c r="A32" s="132" t="s">
        <v>1723</v>
      </c>
      <c r="B32" s="120" t="s">
        <v>4706</v>
      </c>
      <c r="C32" s="120"/>
      <c r="D32" s="828"/>
      <c r="E32" s="829"/>
      <c r="F32" s="832"/>
      <c r="G32" s="831"/>
    </row>
    <row r="33" spans="1:7">
      <c r="A33" s="132" t="s">
        <v>1724</v>
      </c>
      <c r="B33" s="120" t="s">
        <v>4707</v>
      </c>
      <c r="C33" s="120"/>
      <c r="D33" s="828"/>
      <c r="E33" s="829"/>
      <c r="F33" s="832"/>
      <c r="G33" s="831"/>
    </row>
    <row r="34" spans="1:7">
      <c r="A34" s="132" t="s">
        <v>1725</v>
      </c>
      <c r="B34" s="120" t="s">
        <v>4708</v>
      </c>
      <c r="C34" s="120"/>
      <c r="D34" s="828"/>
      <c r="E34" s="829"/>
      <c r="F34" s="832"/>
      <c r="G34" s="831"/>
    </row>
    <row r="35" spans="1:7">
      <c r="A35" s="132" t="s">
        <v>1726</v>
      </c>
      <c r="B35" s="120" t="s">
        <v>4709</v>
      </c>
      <c r="C35" s="120"/>
      <c r="D35" s="828"/>
      <c r="E35" s="829"/>
      <c r="F35" s="832"/>
      <c r="G35" s="831"/>
    </row>
    <row r="36" spans="1:7">
      <c r="A36" s="132" t="s">
        <v>1727</v>
      </c>
      <c r="B36" s="120" t="s">
        <v>4710</v>
      </c>
      <c r="C36" s="120"/>
      <c r="D36" s="828"/>
      <c r="E36" s="829"/>
      <c r="F36" s="832"/>
      <c r="G36" s="831"/>
    </row>
    <row r="37" spans="1:7">
      <c r="A37" s="132" t="s">
        <v>1728</v>
      </c>
      <c r="B37" s="120" t="s">
        <v>4711</v>
      </c>
      <c r="C37" s="120"/>
      <c r="D37" s="828"/>
      <c r="E37" s="829"/>
      <c r="F37" s="832"/>
      <c r="G37" s="831"/>
    </row>
    <row r="38" spans="1:7">
      <c r="A38" s="132" t="s">
        <v>1729</v>
      </c>
      <c r="B38" s="120" t="s">
        <v>4712</v>
      </c>
      <c r="C38" s="120"/>
      <c r="D38" s="828"/>
      <c r="E38" s="829"/>
      <c r="F38" s="832"/>
      <c r="G38" s="831"/>
    </row>
    <row r="39" spans="1:7">
      <c r="A39" s="132" t="s">
        <v>1730</v>
      </c>
      <c r="B39" s="120" t="s">
        <v>4713</v>
      </c>
      <c r="C39" s="120"/>
      <c r="D39" s="828"/>
      <c r="E39" s="829"/>
      <c r="F39" s="832"/>
      <c r="G39" s="831"/>
    </row>
    <row r="40" spans="1:7">
      <c r="A40" s="132" t="s">
        <v>1731</v>
      </c>
      <c r="B40" s="120"/>
      <c r="C40" s="120"/>
      <c r="D40" s="828"/>
      <c r="E40" s="829"/>
      <c r="F40" s="832"/>
      <c r="G40" s="831"/>
    </row>
    <row r="41" spans="1:7">
      <c r="A41" s="132" t="s">
        <v>1732</v>
      </c>
      <c r="B41" s="120"/>
      <c r="C41" s="120"/>
      <c r="D41" s="828"/>
      <c r="E41" s="829"/>
      <c r="F41" s="832"/>
      <c r="G41" s="831"/>
    </row>
    <row r="42" spans="1:7">
      <c r="A42" s="132" t="s">
        <v>1733</v>
      </c>
      <c r="B42" s="120"/>
      <c r="C42" s="120"/>
      <c r="D42" s="828"/>
      <c r="E42" s="829"/>
      <c r="F42" s="832"/>
      <c r="G42" s="831"/>
    </row>
    <row r="43" spans="1:7">
      <c r="A43" s="132" t="s">
        <v>1734</v>
      </c>
      <c r="B43" s="120"/>
      <c r="C43" s="120"/>
      <c r="D43" s="828"/>
      <c r="E43" s="829"/>
      <c r="F43" s="832"/>
      <c r="G43" s="831"/>
    </row>
    <row r="44" spans="1:7">
      <c r="A44" s="132" t="s">
        <v>1735</v>
      </c>
      <c r="B44" s="120"/>
      <c r="C44" s="120"/>
      <c r="D44" s="828"/>
      <c r="E44" s="829"/>
      <c r="F44" s="832"/>
      <c r="G44" s="831"/>
    </row>
    <row r="45" spans="1:7">
      <c r="A45" s="132" t="s">
        <v>1736</v>
      </c>
      <c r="B45" s="120"/>
      <c r="C45" s="120"/>
      <c r="D45" s="828"/>
      <c r="E45" s="829"/>
      <c r="F45" s="832"/>
      <c r="G45" s="831"/>
    </row>
    <row r="46" spans="1:7">
      <c r="A46" s="132" t="s">
        <v>1737</v>
      </c>
      <c r="B46" s="120"/>
      <c r="C46" s="120"/>
      <c r="D46" s="828"/>
      <c r="E46" s="829"/>
      <c r="F46" s="832"/>
      <c r="G46" s="831"/>
    </row>
    <row r="47" spans="1:7">
      <c r="A47" s="132" t="s">
        <v>1738</v>
      </c>
      <c r="B47" s="120"/>
      <c r="C47" s="120"/>
      <c r="D47" s="828"/>
      <c r="E47" s="829"/>
      <c r="F47" s="832"/>
      <c r="G47" s="831"/>
    </row>
    <row r="48" spans="1:7">
      <c r="A48" s="132" t="s">
        <v>1739</v>
      </c>
      <c r="B48" s="120"/>
      <c r="C48" s="120"/>
      <c r="D48" s="828"/>
      <c r="E48" s="829"/>
      <c r="F48" s="832"/>
      <c r="G48" s="831"/>
    </row>
    <row r="49" spans="1:7">
      <c r="A49" s="132" t="s">
        <v>1740</v>
      </c>
      <c r="B49" s="120"/>
      <c r="C49" s="120"/>
      <c r="D49" s="828"/>
      <c r="E49" s="829"/>
      <c r="F49" s="832"/>
      <c r="G49" s="831"/>
    </row>
    <row r="50" spans="1:7">
      <c r="A50" s="132" t="s">
        <v>1741</v>
      </c>
      <c r="B50" s="120"/>
      <c r="C50" s="120"/>
      <c r="D50" s="828"/>
      <c r="E50" s="829"/>
      <c r="F50" s="832"/>
      <c r="G50" s="831"/>
    </row>
    <row r="51" spans="1:7">
      <c r="A51" s="132" t="s">
        <v>579</v>
      </c>
      <c r="B51" s="120"/>
      <c r="C51" s="120"/>
      <c r="D51" s="828"/>
      <c r="E51" s="829"/>
      <c r="F51" s="832"/>
      <c r="G51" s="831"/>
    </row>
    <row r="52" spans="1:7">
      <c r="A52" s="132" t="s">
        <v>580</v>
      </c>
      <c r="B52" s="120"/>
      <c r="C52" s="120"/>
      <c r="D52" s="828"/>
      <c r="E52" s="829"/>
      <c r="F52" s="832"/>
      <c r="G52" s="831"/>
    </row>
    <row r="53" spans="1:7">
      <c r="A53" s="132" t="s">
        <v>581</v>
      </c>
      <c r="B53" s="120"/>
      <c r="C53" s="120"/>
      <c r="D53" s="828"/>
      <c r="E53" s="829"/>
      <c r="F53" s="832"/>
      <c r="G53" s="831"/>
    </row>
    <row r="54" spans="1:7">
      <c r="A54" s="132" t="s">
        <v>582</v>
      </c>
      <c r="B54" s="120"/>
      <c r="C54" s="120"/>
      <c r="D54" s="828"/>
      <c r="E54" s="829"/>
      <c r="F54" s="832"/>
      <c r="G54" s="831"/>
    </row>
    <row r="55" spans="1:7">
      <c r="A55" s="132" t="s">
        <v>583</v>
      </c>
      <c r="B55" s="120"/>
      <c r="C55" s="120"/>
      <c r="D55" s="828"/>
      <c r="E55" s="829"/>
      <c r="F55" s="832"/>
      <c r="G55" s="831"/>
    </row>
    <row r="56" spans="1:7">
      <c r="A56" s="132" t="s">
        <v>584</v>
      </c>
      <c r="B56" s="120"/>
      <c r="C56" s="120"/>
      <c r="D56" s="828"/>
      <c r="E56" s="829"/>
      <c r="F56" s="832"/>
      <c r="G56" s="831"/>
    </row>
    <row r="57" spans="1:7" ht="15.75" thickBot="1">
      <c r="A57" s="596" t="s">
        <v>585</v>
      </c>
      <c r="B57" s="121"/>
      <c r="C57" s="121"/>
      <c r="D57" s="833"/>
      <c r="E57" s="834"/>
      <c r="F57" s="136"/>
      <c r="G57" s="835"/>
    </row>
    <row r="58" spans="1:7">
      <c r="A58" s="120" t="s">
        <v>586</v>
      </c>
      <c r="B58" s="120"/>
      <c r="C58" s="120"/>
      <c r="D58" s="120"/>
      <c r="E58" s="152"/>
      <c r="F58" s="836"/>
      <c r="G58" s="836"/>
    </row>
    <row r="59" spans="1:7">
      <c r="A59"/>
      <c r="B59" s="120"/>
      <c r="C59" s="120"/>
      <c r="D59" s="120"/>
      <c r="E59" s="152"/>
      <c r="F59" s="836"/>
      <c r="G59" s="836"/>
    </row>
    <row r="60" spans="1:7">
      <c r="A60" s="836" t="s">
        <v>587</v>
      </c>
      <c r="B60" s="16"/>
      <c r="C60" s="16"/>
      <c r="D60" s="836"/>
      <c r="E60" s="836"/>
      <c r="F60" s="836"/>
      <c r="G60" s="836"/>
    </row>
    <row r="61" spans="1:7" ht="15.75" thickBot="1">
      <c r="A61" s="17"/>
      <c r="B61" s="377"/>
      <c r="C61" s="377"/>
      <c r="D61" s="377"/>
      <c r="E61" s="257"/>
      <c r="F61" s="16"/>
      <c r="G61" s="16"/>
    </row>
    <row r="62" spans="1:7">
      <c r="A62" s="43"/>
      <c r="B62" s="837" t="s">
        <v>1785</v>
      </c>
      <c r="C62" s="472" t="s">
        <v>1330</v>
      </c>
      <c r="D62" s="838"/>
      <c r="E62" s="605" t="s">
        <v>1707</v>
      </c>
      <c r="F62" s="839" t="s">
        <v>1788</v>
      </c>
      <c r="G62" s="839"/>
    </row>
    <row r="63" spans="1:7">
      <c r="A63" s="34"/>
      <c r="B63" s="81" t="str">
        <f>'Data Sheet'!$C$25</f>
        <v xml:space="preserve">Niagara Mohawk Power Corporation </v>
      </c>
      <c r="C63" s="828" t="s">
        <v>1709</v>
      </c>
      <c r="D63" s="840" t="s">
        <v>1813</v>
      </c>
      <c r="E63" s="600" t="s">
        <v>1710</v>
      </c>
      <c r="F63" s="832"/>
      <c r="G63" s="831"/>
    </row>
    <row r="64" spans="1:7">
      <c r="A64" s="37"/>
      <c r="B64" s="178"/>
      <c r="C64" s="751" t="s">
        <v>1711</v>
      </c>
      <c r="D64" s="841" t="s">
        <v>1814</v>
      </c>
      <c r="E64" s="641" t="str">
        <f>'Data Sheet'!$C$40</f>
        <v>April 12, 2018</v>
      </c>
      <c r="F64" s="1259" t="str">
        <f>'Data Sheet'!$C$38</f>
        <v>December 31, 2017</v>
      </c>
      <c r="G64" s="842"/>
    </row>
    <row r="65" spans="1:7">
      <c r="A65" s="31" t="s">
        <v>1712</v>
      </c>
      <c r="B65" s="32"/>
      <c r="C65" s="32"/>
      <c r="D65" s="32"/>
      <c r="E65" s="32"/>
      <c r="F65" s="843"/>
      <c r="G65" s="844"/>
    </row>
    <row r="66" spans="1:7">
      <c r="A66" s="132" t="s">
        <v>1714</v>
      </c>
      <c r="B66" s="120"/>
      <c r="C66" s="120"/>
      <c r="D66" s="845" t="s">
        <v>2904</v>
      </c>
      <c r="E66" s="600" t="s">
        <v>1715</v>
      </c>
      <c r="F66" s="831" t="s">
        <v>1716</v>
      </c>
      <c r="G66" s="831"/>
    </row>
    <row r="67" spans="1:7">
      <c r="A67" s="132" t="s">
        <v>1717</v>
      </c>
      <c r="B67" s="144" t="s">
        <v>1718</v>
      </c>
      <c r="C67" s="144"/>
      <c r="D67" s="599" t="s">
        <v>1719</v>
      </c>
      <c r="E67" s="600" t="s">
        <v>1720</v>
      </c>
      <c r="F67" s="831" t="s">
        <v>1721</v>
      </c>
      <c r="G67" s="831"/>
    </row>
    <row r="68" spans="1:7">
      <c r="A68" s="54"/>
      <c r="B68" s="178" t="s">
        <v>3005</v>
      </c>
      <c r="C68" s="178"/>
      <c r="D68" s="846" t="s">
        <v>3006</v>
      </c>
      <c r="E68" s="604" t="s">
        <v>3007</v>
      </c>
      <c r="F68" s="844" t="s">
        <v>3008</v>
      </c>
      <c r="G68" s="844"/>
    </row>
    <row r="69" spans="1:7">
      <c r="A69" s="132" t="s">
        <v>1722</v>
      </c>
      <c r="B69" s="120"/>
      <c r="C69" s="120"/>
      <c r="D69" s="845"/>
      <c r="E69" s="847"/>
      <c r="F69" s="848"/>
      <c r="G69" s="831"/>
    </row>
    <row r="70" spans="1:7">
      <c r="A70" s="132" t="s">
        <v>1723</v>
      </c>
      <c r="B70" s="120"/>
      <c r="C70" s="120"/>
      <c r="D70" s="845"/>
      <c r="E70" s="847"/>
      <c r="F70" s="848"/>
      <c r="G70" s="831"/>
    </row>
    <row r="71" spans="1:7">
      <c r="A71" s="132" t="s">
        <v>1724</v>
      </c>
      <c r="B71" s="120"/>
      <c r="C71" s="120"/>
      <c r="D71" s="845"/>
      <c r="E71" s="847"/>
      <c r="F71" s="848"/>
      <c r="G71" s="831"/>
    </row>
    <row r="72" spans="1:7">
      <c r="A72" s="132" t="s">
        <v>1725</v>
      </c>
      <c r="B72" s="120"/>
      <c r="C72" s="120"/>
      <c r="D72" s="845"/>
      <c r="E72" s="847"/>
      <c r="F72" s="848"/>
      <c r="G72" s="831"/>
    </row>
    <row r="73" spans="1:7">
      <c r="A73" s="132" t="s">
        <v>1726</v>
      </c>
      <c r="B73" s="120"/>
      <c r="C73" s="120"/>
      <c r="D73" s="845"/>
      <c r="E73" s="847"/>
      <c r="F73" s="848"/>
      <c r="G73" s="831"/>
    </row>
    <row r="74" spans="1:7">
      <c r="A74" s="132" t="s">
        <v>1727</v>
      </c>
      <c r="B74" s="120"/>
      <c r="C74" s="120"/>
      <c r="D74" s="845"/>
      <c r="E74" s="847"/>
      <c r="F74" s="848"/>
      <c r="G74" s="831"/>
    </row>
    <row r="75" spans="1:7">
      <c r="A75" s="132" t="s">
        <v>1728</v>
      </c>
      <c r="B75" s="120"/>
      <c r="C75" s="120"/>
      <c r="D75" s="845"/>
      <c r="E75" s="847"/>
      <c r="F75" s="848"/>
      <c r="G75" s="831"/>
    </row>
    <row r="76" spans="1:7">
      <c r="A76" s="132" t="s">
        <v>1729</v>
      </c>
      <c r="B76" s="120"/>
      <c r="C76" s="120"/>
      <c r="D76" s="845"/>
      <c r="E76" s="847"/>
      <c r="F76" s="848"/>
      <c r="G76" s="831"/>
    </row>
    <row r="77" spans="1:7">
      <c r="A77" s="132" t="s">
        <v>1730</v>
      </c>
      <c r="B77" s="120"/>
      <c r="C77" s="120"/>
      <c r="D77" s="845"/>
      <c r="E77" s="847"/>
      <c r="F77" s="848"/>
      <c r="G77" s="831"/>
    </row>
    <row r="78" spans="1:7">
      <c r="A78" s="132" t="s">
        <v>1731</v>
      </c>
      <c r="B78" s="120"/>
      <c r="C78" s="120"/>
      <c r="D78" s="845"/>
      <c r="E78" s="847"/>
      <c r="F78" s="848"/>
      <c r="G78" s="831"/>
    </row>
    <row r="79" spans="1:7">
      <c r="A79" s="132" t="s">
        <v>1732</v>
      </c>
      <c r="B79" s="120"/>
      <c r="C79" s="120"/>
      <c r="D79" s="845"/>
      <c r="E79" s="847"/>
      <c r="F79" s="848"/>
      <c r="G79" s="831"/>
    </row>
    <row r="80" spans="1:7">
      <c r="A80" s="132" t="s">
        <v>1733</v>
      </c>
      <c r="B80" s="120"/>
      <c r="C80" s="120"/>
      <c r="D80" s="845"/>
      <c r="E80" s="847"/>
      <c r="F80" s="848"/>
      <c r="G80" s="831"/>
    </row>
    <row r="81" spans="1:7">
      <c r="A81" s="132" t="s">
        <v>1734</v>
      </c>
      <c r="B81" s="120"/>
      <c r="C81" s="120"/>
      <c r="D81" s="845"/>
      <c r="E81" s="847"/>
      <c r="F81" s="848"/>
      <c r="G81" s="831"/>
    </row>
    <row r="82" spans="1:7">
      <c r="A82" s="132" t="s">
        <v>1735</v>
      </c>
      <c r="B82" s="120"/>
      <c r="C82" s="120"/>
      <c r="D82" s="845"/>
      <c r="E82" s="847"/>
      <c r="F82" s="848"/>
      <c r="G82" s="831"/>
    </row>
    <row r="83" spans="1:7">
      <c r="A83" s="132" t="s">
        <v>1736</v>
      </c>
      <c r="B83" s="120"/>
      <c r="C83" s="120"/>
      <c r="D83" s="845"/>
      <c r="E83" s="847"/>
      <c r="F83" s="848"/>
      <c r="G83" s="831"/>
    </row>
    <row r="84" spans="1:7">
      <c r="A84" s="132" t="s">
        <v>1737</v>
      </c>
      <c r="B84" s="120"/>
      <c r="C84" s="120"/>
      <c r="D84" s="845"/>
      <c r="E84" s="847"/>
      <c r="F84" s="848"/>
      <c r="G84" s="831"/>
    </row>
    <row r="85" spans="1:7">
      <c r="A85" s="132" t="s">
        <v>1738</v>
      </c>
      <c r="B85" s="120"/>
      <c r="C85" s="120"/>
      <c r="D85" s="845"/>
      <c r="E85" s="847"/>
      <c r="F85" s="848"/>
      <c r="G85" s="831"/>
    </row>
    <row r="86" spans="1:7">
      <c r="A86" s="132" t="s">
        <v>1739</v>
      </c>
      <c r="B86" s="120"/>
      <c r="C86" s="120"/>
      <c r="D86" s="845"/>
      <c r="E86" s="847"/>
      <c r="F86" s="848"/>
      <c r="G86" s="831"/>
    </row>
    <row r="87" spans="1:7">
      <c r="A87" s="132" t="s">
        <v>1740</v>
      </c>
      <c r="B87" s="120"/>
      <c r="C87" s="120"/>
      <c r="D87" s="845"/>
      <c r="E87" s="847"/>
      <c r="F87" s="848"/>
      <c r="G87" s="831"/>
    </row>
    <row r="88" spans="1:7">
      <c r="A88" s="132" t="s">
        <v>1741</v>
      </c>
      <c r="B88" s="120"/>
      <c r="C88" s="120"/>
      <c r="D88" s="845"/>
      <c r="E88" s="847"/>
      <c r="F88" s="848"/>
      <c r="G88" s="831"/>
    </row>
    <row r="89" spans="1:7">
      <c r="A89" s="132" t="s">
        <v>579</v>
      </c>
      <c r="B89" s="120"/>
      <c r="C89" s="120"/>
      <c r="D89" s="845"/>
      <c r="E89" s="847"/>
      <c r="F89" s="848"/>
      <c r="G89" s="831"/>
    </row>
    <row r="90" spans="1:7">
      <c r="A90" s="132" t="s">
        <v>580</v>
      </c>
      <c r="B90" s="120"/>
      <c r="C90" s="120"/>
      <c r="D90" s="845"/>
      <c r="E90" s="847"/>
      <c r="F90" s="848"/>
      <c r="G90" s="831"/>
    </row>
    <row r="91" spans="1:7">
      <c r="A91" s="132" t="s">
        <v>581</v>
      </c>
      <c r="B91" s="120"/>
      <c r="C91" s="120"/>
      <c r="D91" s="845"/>
      <c r="E91" s="847"/>
      <c r="F91" s="848"/>
      <c r="G91" s="831"/>
    </row>
    <row r="92" spans="1:7">
      <c r="A92" s="132" t="s">
        <v>582</v>
      </c>
      <c r="B92" s="120"/>
      <c r="C92" s="120"/>
      <c r="D92" s="845"/>
      <c r="E92" s="847"/>
      <c r="F92" s="848"/>
      <c r="G92" s="831"/>
    </row>
    <row r="93" spans="1:7">
      <c r="A93" s="132" t="s">
        <v>583</v>
      </c>
      <c r="B93" s="120"/>
      <c r="C93" s="120"/>
      <c r="D93" s="845"/>
      <c r="E93" s="847"/>
      <c r="F93" s="848"/>
      <c r="G93" s="831"/>
    </row>
    <row r="94" spans="1:7">
      <c r="A94" s="132" t="s">
        <v>584</v>
      </c>
      <c r="B94" s="120"/>
      <c r="C94" s="120"/>
      <c r="D94" s="845"/>
      <c r="E94" s="847"/>
      <c r="F94" s="848"/>
      <c r="G94" s="831"/>
    </row>
    <row r="95" spans="1:7">
      <c r="A95" s="132" t="s">
        <v>585</v>
      </c>
      <c r="B95" s="120"/>
      <c r="C95" s="120"/>
      <c r="D95" s="845"/>
      <c r="E95" s="847"/>
      <c r="F95" s="848"/>
      <c r="G95" s="831"/>
    </row>
    <row r="96" spans="1:7">
      <c r="A96" s="219" t="s">
        <v>2359</v>
      </c>
      <c r="B96" s="649"/>
      <c r="C96" s="776"/>
      <c r="D96" s="849"/>
      <c r="E96" s="850"/>
      <c r="F96" s="851"/>
      <c r="G96" s="852"/>
    </row>
    <row r="97" spans="1:7">
      <c r="A97" s="219" t="s">
        <v>2360</v>
      </c>
      <c r="B97" s="649"/>
      <c r="C97" s="776"/>
      <c r="D97" s="849"/>
      <c r="E97" s="850"/>
      <c r="F97" s="851"/>
      <c r="G97" s="852"/>
    </row>
    <row r="98" spans="1:7">
      <c r="A98" s="219" t="s">
        <v>2361</v>
      </c>
      <c r="B98" s="649"/>
      <c r="C98" s="776"/>
      <c r="D98" s="849"/>
      <c r="E98" s="850"/>
      <c r="F98" s="851"/>
      <c r="G98" s="852"/>
    </row>
    <row r="99" spans="1:7">
      <c r="A99" s="219" t="s">
        <v>2362</v>
      </c>
      <c r="B99" s="649"/>
      <c r="C99" s="776"/>
      <c r="D99" s="849"/>
      <c r="E99" s="850"/>
      <c r="F99" s="851"/>
      <c r="G99" s="852"/>
    </row>
    <row r="100" spans="1:7">
      <c r="A100" s="219" t="s">
        <v>2363</v>
      </c>
      <c r="B100" s="649"/>
      <c r="C100" s="776"/>
      <c r="D100" s="849"/>
      <c r="E100" s="850"/>
      <c r="F100" s="851"/>
      <c r="G100" s="852"/>
    </row>
    <row r="101" spans="1:7">
      <c r="A101" s="219" t="s">
        <v>2364</v>
      </c>
      <c r="B101" s="649"/>
      <c r="C101" s="776"/>
      <c r="D101" s="849"/>
      <c r="E101" s="850"/>
      <c r="F101" s="851"/>
      <c r="G101" s="852"/>
    </row>
    <row r="102" spans="1:7">
      <c r="A102" s="219" t="s">
        <v>2365</v>
      </c>
      <c r="B102" s="649"/>
      <c r="C102" s="776"/>
      <c r="D102" s="849"/>
      <c r="E102" s="850"/>
      <c r="F102" s="851"/>
      <c r="G102" s="852"/>
    </row>
    <row r="103" spans="1:7">
      <c r="A103" s="219" t="s">
        <v>2366</v>
      </c>
      <c r="B103" s="649"/>
      <c r="C103" s="776"/>
      <c r="D103" s="849"/>
      <c r="E103" s="850"/>
      <c r="F103" s="851"/>
      <c r="G103" s="852"/>
    </row>
    <row r="104" spans="1:7">
      <c r="A104" s="219" t="s">
        <v>2367</v>
      </c>
      <c r="B104" s="649"/>
      <c r="C104" s="776"/>
      <c r="D104" s="849"/>
      <c r="E104" s="850"/>
      <c r="F104" s="851"/>
      <c r="G104" s="852"/>
    </row>
    <row r="105" spans="1:7">
      <c r="A105" s="219" t="s">
        <v>2368</v>
      </c>
      <c r="B105" s="649"/>
      <c r="C105" s="776"/>
      <c r="D105" s="849"/>
      <c r="E105" s="850"/>
      <c r="F105" s="851"/>
      <c r="G105" s="852"/>
    </row>
    <row r="106" spans="1:7">
      <c r="A106" s="219" t="s">
        <v>2369</v>
      </c>
      <c r="B106" s="649"/>
      <c r="C106" s="776"/>
      <c r="D106" s="849"/>
      <c r="E106" s="850"/>
      <c r="F106" s="851"/>
      <c r="G106" s="852"/>
    </row>
    <row r="107" spans="1:7">
      <c r="A107" s="219" t="s">
        <v>2370</v>
      </c>
      <c r="B107" s="649"/>
      <c r="C107" s="776"/>
      <c r="D107" s="849"/>
      <c r="E107" s="850"/>
      <c r="F107" s="851"/>
      <c r="G107" s="852"/>
    </row>
    <row r="108" spans="1:7">
      <c r="A108" s="219" t="s">
        <v>2371</v>
      </c>
      <c r="B108" s="649"/>
      <c r="C108" s="776"/>
      <c r="D108" s="849"/>
      <c r="E108" s="850"/>
      <c r="F108" s="851"/>
      <c r="G108" s="852"/>
    </row>
    <row r="109" spans="1:7">
      <c r="A109" s="219" t="s">
        <v>2372</v>
      </c>
      <c r="B109" s="649"/>
      <c r="C109" s="776"/>
      <c r="D109" s="849"/>
      <c r="E109" s="850"/>
      <c r="F109" s="851"/>
      <c r="G109" s="852"/>
    </row>
    <row r="110" spans="1:7">
      <c r="A110" s="219" t="s">
        <v>2373</v>
      </c>
      <c r="B110" s="649"/>
      <c r="C110" s="776"/>
      <c r="D110" s="849"/>
      <c r="E110" s="850"/>
      <c r="F110" s="851"/>
      <c r="G110" s="852"/>
    </row>
    <row r="111" spans="1:7">
      <c r="A111" s="219" t="s">
        <v>2374</v>
      </c>
      <c r="B111" s="649"/>
      <c r="C111" s="776"/>
      <c r="D111" s="849"/>
      <c r="E111" s="850"/>
      <c r="F111" s="851"/>
      <c r="G111" s="852"/>
    </row>
    <row r="112" spans="1:7">
      <c r="A112" s="219" t="s">
        <v>2375</v>
      </c>
      <c r="B112" s="649"/>
      <c r="C112" s="776"/>
      <c r="D112" s="849"/>
      <c r="E112" s="850"/>
      <c r="F112" s="851"/>
      <c r="G112" s="852"/>
    </row>
    <row r="113" spans="1:7">
      <c r="A113" s="219" t="s">
        <v>2376</v>
      </c>
      <c r="B113" s="649"/>
      <c r="C113" s="776"/>
      <c r="D113" s="849"/>
      <c r="E113" s="850"/>
      <c r="F113" s="851"/>
      <c r="G113" s="852"/>
    </row>
    <row r="114" spans="1:7">
      <c r="A114" s="219" t="s">
        <v>2377</v>
      </c>
      <c r="B114" s="649"/>
      <c r="C114" s="776"/>
      <c r="D114" s="849"/>
      <c r="E114" s="850"/>
      <c r="F114" s="851"/>
      <c r="G114" s="852"/>
    </row>
    <row r="115" spans="1:7">
      <c r="A115" s="219" t="s">
        <v>2378</v>
      </c>
      <c r="B115" s="649"/>
      <c r="C115" s="776"/>
      <c r="D115" s="849"/>
      <c r="E115" s="850"/>
      <c r="F115" s="851"/>
      <c r="G115" s="852"/>
    </row>
    <row r="116" spans="1:7">
      <c r="A116" s="219" t="s">
        <v>2379</v>
      </c>
      <c r="B116" s="649"/>
      <c r="C116" s="776"/>
      <c r="D116" s="849"/>
      <c r="E116" s="850"/>
      <c r="F116" s="851"/>
      <c r="G116" s="852"/>
    </row>
    <row r="117" spans="1:7">
      <c r="A117" s="219" t="s">
        <v>2380</v>
      </c>
      <c r="B117" s="649"/>
      <c r="C117" s="776"/>
      <c r="D117" s="849"/>
      <c r="E117" s="850"/>
      <c r="F117" s="851"/>
      <c r="G117" s="852"/>
    </row>
    <row r="118" spans="1:7" ht="15.75" thickBot="1">
      <c r="A118" s="312" t="s">
        <v>2381</v>
      </c>
      <c r="B118" s="853"/>
      <c r="C118" s="378"/>
      <c r="D118" s="854"/>
      <c r="E118" s="855"/>
      <c r="F118" s="856"/>
      <c r="G118" s="857"/>
    </row>
    <row r="119" spans="1:7">
      <c r="A119" s="120" t="s">
        <v>2382</v>
      </c>
      <c r="B119" s="30"/>
      <c r="C119" s="30"/>
      <c r="D119" s="35"/>
      <c r="E119" s="35"/>
      <c r="F119" s="35"/>
      <c r="G119" s="35"/>
    </row>
    <row r="120" spans="1:7">
      <c r="A120" s="35" t="s">
        <v>2383</v>
      </c>
      <c r="B120" s="35"/>
      <c r="C120" s="35"/>
      <c r="D120" s="35"/>
      <c r="E120" s="35"/>
      <c r="F120" s="35"/>
      <c r="G120" s="35"/>
    </row>
    <row r="121" spans="1:7">
      <c r="A121"/>
      <c r="B121"/>
      <c r="C121"/>
      <c r="D121"/>
      <c r="E121"/>
    </row>
    <row r="122" spans="1:7">
      <c r="A122"/>
      <c r="B122"/>
      <c r="C122"/>
      <c r="D122"/>
      <c r="E122"/>
    </row>
    <row r="123" spans="1:7">
      <c r="A123"/>
      <c r="B123"/>
      <c r="C123"/>
      <c r="D123"/>
      <c r="E123"/>
    </row>
    <row r="124" spans="1:7">
      <c r="A124"/>
      <c r="B124"/>
      <c r="C124"/>
      <c r="D124"/>
      <c r="E124"/>
    </row>
    <row r="125" spans="1:7">
      <c r="A125"/>
      <c r="B125"/>
      <c r="C125"/>
      <c r="D125"/>
      <c r="E125"/>
    </row>
    <row r="126" spans="1:7">
      <c r="A126"/>
      <c r="B126"/>
      <c r="C126"/>
      <c r="D126"/>
      <c r="E126"/>
    </row>
    <row r="127" spans="1:7">
      <c r="A127"/>
      <c r="B127"/>
      <c r="C127"/>
      <c r="D127"/>
      <c r="E127"/>
    </row>
    <row r="128" spans="1:7">
      <c r="A128"/>
      <c r="B128"/>
      <c r="C128"/>
      <c r="D128"/>
      <c r="E128"/>
    </row>
    <row r="129" spans="1:5">
      <c r="A129"/>
      <c r="B129"/>
      <c r="C129"/>
      <c r="D129"/>
      <c r="E129"/>
    </row>
    <row r="130" spans="1:5">
      <c r="A130"/>
      <c r="B130"/>
      <c r="C130"/>
      <c r="D130"/>
      <c r="E130"/>
    </row>
    <row r="131" spans="1:5">
      <c r="A131"/>
      <c r="B131"/>
      <c r="C131"/>
      <c r="D131"/>
      <c r="E131"/>
    </row>
    <row r="132" spans="1:5">
      <c r="A132"/>
      <c r="B132"/>
      <c r="C132"/>
      <c r="D132"/>
      <c r="E132"/>
    </row>
    <row r="133" spans="1:5">
      <c r="A133"/>
      <c r="B133"/>
      <c r="C133"/>
      <c r="D133"/>
      <c r="E133"/>
    </row>
    <row r="134" spans="1:5">
      <c r="A134"/>
      <c r="B134"/>
      <c r="C134"/>
      <c r="D134"/>
      <c r="E134"/>
    </row>
    <row r="135" spans="1:5">
      <c r="A135"/>
      <c r="B135"/>
      <c r="C135"/>
      <c r="D135"/>
      <c r="E135"/>
    </row>
    <row r="136" spans="1:5">
      <c r="A136"/>
      <c r="B136"/>
      <c r="C136"/>
      <c r="D136"/>
      <c r="E136"/>
    </row>
    <row r="137" spans="1:5">
      <c r="A137"/>
      <c r="B137"/>
      <c r="C137"/>
      <c r="D137"/>
      <c r="E137"/>
    </row>
    <row r="138" spans="1:5">
      <c r="A138"/>
      <c r="B138"/>
      <c r="C138"/>
      <c r="D138"/>
      <c r="E138"/>
    </row>
    <row r="139" spans="1:5">
      <c r="A139"/>
      <c r="B139"/>
      <c r="C139"/>
      <c r="D139"/>
      <c r="E139"/>
    </row>
    <row r="140" spans="1:5">
      <c r="A140"/>
      <c r="B140"/>
      <c r="C140"/>
      <c r="D140"/>
      <c r="E140"/>
    </row>
  </sheetData>
  <mergeCells count="8">
    <mergeCell ref="B6:B12"/>
    <mergeCell ref="D6:F10"/>
    <mergeCell ref="D11:F13"/>
    <mergeCell ref="B18:B19"/>
    <mergeCell ref="D18:F27"/>
    <mergeCell ref="B20:B21"/>
    <mergeCell ref="B22:B24"/>
    <mergeCell ref="B25:B27"/>
  </mergeCells>
  <printOptions horizontalCentered="1" verticalCentered="1"/>
  <pageMargins left="0.25" right="0.25" top="0.5" bottom="0.25" header="0" footer="0"/>
  <pageSetup scale="82" fitToHeight="2"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185</vt:i4>
      </vt:variant>
    </vt:vector>
  </HeadingPairs>
  <TitlesOfParts>
    <vt:vector size="269" baseType="lpstr">
      <vt:lpstr>README</vt:lpstr>
      <vt:lpstr>Data Sheet</vt:lpstr>
      <vt:lpstr>Cover</vt:lpstr>
      <vt:lpstr>Comments</vt:lpstr>
      <vt:lpstr>Gen Inst</vt:lpstr>
      <vt:lpstr>Table</vt:lpstr>
      <vt:lpstr>101</vt:lpstr>
      <vt:lpstr>102</vt:lpstr>
      <vt:lpstr>103</vt:lpstr>
      <vt:lpstr>104105</vt:lpstr>
      <vt:lpstr>106107</vt:lpstr>
      <vt:lpstr>108109</vt:lpstr>
      <vt:lpstr>110113</vt:lpstr>
      <vt:lpstr>114117</vt:lpstr>
      <vt:lpstr>118119</vt:lpstr>
      <vt:lpstr>120121</vt:lpstr>
      <vt:lpstr>122123</vt:lpstr>
      <vt:lpstr>122a122b</vt:lpstr>
      <vt:lpstr>200201</vt:lpstr>
      <vt:lpstr>202203</vt:lpstr>
      <vt:lpstr>204207</vt:lpstr>
      <vt:lpstr>213</vt:lpstr>
      <vt:lpstr>214</vt:lpstr>
      <vt:lpstr>216</vt:lpstr>
      <vt:lpstr>217</vt:lpstr>
      <vt:lpstr>218</vt:lpstr>
      <vt:lpstr>219</vt:lpstr>
      <vt:lpstr>221</vt:lpstr>
      <vt:lpstr>224225</vt:lpstr>
      <vt:lpstr>227</vt:lpstr>
      <vt:lpstr>228229</vt:lpstr>
      <vt:lpstr>230</vt:lpstr>
      <vt:lpstr>231</vt:lpstr>
      <vt:lpstr>232</vt:lpstr>
      <vt:lpstr>233</vt:lpstr>
      <vt:lpstr>234</vt:lpstr>
      <vt:lpstr>250251</vt:lpstr>
      <vt:lpstr>253</vt:lpstr>
      <vt:lpstr>254</vt:lpstr>
      <vt:lpstr>256257</vt:lpstr>
      <vt:lpstr>261</vt:lpstr>
      <vt:lpstr>262263</vt:lpstr>
      <vt:lpstr>266267</vt:lpstr>
      <vt:lpstr>269</vt:lpstr>
      <vt:lpstr>272273</vt:lpstr>
      <vt:lpstr>274275</vt:lpstr>
      <vt:lpstr>276277</vt:lpstr>
      <vt:lpstr>278</vt:lpstr>
      <vt:lpstr>300301</vt:lpstr>
      <vt:lpstr>302</vt:lpstr>
      <vt:lpstr>304</vt:lpstr>
      <vt:lpstr>310311</vt:lpstr>
      <vt:lpstr>320323</vt:lpstr>
      <vt:lpstr>326327</vt:lpstr>
      <vt:lpstr>328330</vt:lpstr>
      <vt:lpstr>331</vt:lpstr>
      <vt:lpstr>332</vt:lpstr>
      <vt:lpstr>335</vt:lpstr>
      <vt:lpstr>336</vt:lpstr>
      <vt:lpstr>337</vt:lpstr>
      <vt:lpstr>340</vt:lpstr>
      <vt:lpstr>350351</vt:lpstr>
      <vt:lpstr>352353</vt:lpstr>
      <vt:lpstr>354355</vt:lpstr>
      <vt:lpstr>356</vt:lpstr>
      <vt:lpstr>397</vt:lpstr>
      <vt:lpstr>398</vt:lpstr>
      <vt:lpstr>400</vt:lpstr>
      <vt:lpstr>400a</vt:lpstr>
      <vt:lpstr>401</vt:lpstr>
      <vt:lpstr>402403</vt:lpstr>
      <vt:lpstr>406407</vt:lpstr>
      <vt:lpstr>408409</vt:lpstr>
      <vt:lpstr>410411</vt:lpstr>
      <vt:lpstr>414416</vt:lpstr>
      <vt:lpstr>419420</vt:lpstr>
      <vt:lpstr>424425</vt:lpstr>
      <vt:lpstr>422423</vt:lpstr>
      <vt:lpstr>426427 </vt:lpstr>
      <vt:lpstr>426427</vt:lpstr>
      <vt:lpstr>429</vt:lpstr>
      <vt:lpstr>430</vt:lpstr>
      <vt:lpstr>450</vt:lpstr>
      <vt:lpstr>BOOK</vt:lpstr>
      <vt:lpstr>_101</vt:lpstr>
      <vt:lpstr>_101PM</vt:lpstr>
      <vt:lpstr>_102</vt:lpstr>
      <vt:lpstr>_102PM</vt:lpstr>
      <vt:lpstr>_103</vt:lpstr>
      <vt:lpstr>_103PM</vt:lpstr>
      <vt:lpstr>'104105'!_104105</vt:lpstr>
      <vt:lpstr>'104105'!_104105PM</vt:lpstr>
      <vt:lpstr>_106107</vt:lpstr>
      <vt:lpstr>_106107PM</vt:lpstr>
      <vt:lpstr>_108109</vt:lpstr>
      <vt:lpstr>_108109PM</vt:lpstr>
      <vt:lpstr>_110113</vt:lpstr>
      <vt:lpstr>_110113PM</vt:lpstr>
      <vt:lpstr>_114117</vt:lpstr>
      <vt:lpstr>_114117PM</vt:lpstr>
      <vt:lpstr>_118119</vt:lpstr>
      <vt:lpstr>_118119PM</vt:lpstr>
      <vt:lpstr>_120121</vt:lpstr>
      <vt:lpstr>_120121PM</vt:lpstr>
      <vt:lpstr>_122123</vt:lpstr>
      <vt:lpstr>_122123PM</vt:lpstr>
      <vt:lpstr>_200201</vt:lpstr>
      <vt:lpstr>_200201PM</vt:lpstr>
      <vt:lpstr>_202203</vt:lpstr>
      <vt:lpstr>_202203PM</vt:lpstr>
      <vt:lpstr>_204207</vt:lpstr>
      <vt:lpstr>_204207PM</vt:lpstr>
      <vt:lpstr>_213</vt:lpstr>
      <vt:lpstr>_213PM</vt:lpstr>
      <vt:lpstr>_214</vt:lpstr>
      <vt:lpstr>_214PM</vt:lpstr>
      <vt:lpstr>_216</vt:lpstr>
      <vt:lpstr>_217</vt:lpstr>
      <vt:lpstr>_217PM</vt:lpstr>
      <vt:lpstr>_218</vt:lpstr>
      <vt:lpstr>_219</vt:lpstr>
      <vt:lpstr>_221</vt:lpstr>
      <vt:lpstr>_221PM</vt:lpstr>
      <vt:lpstr>_224225</vt:lpstr>
      <vt:lpstr>_227</vt:lpstr>
      <vt:lpstr>_227PM</vt:lpstr>
      <vt:lpstr>_228229</vt:lpstr>
      <vt:lpstr>_228229PM</vt:lpstr>
      <vt:lpstr>_230</vt:lpstr>
      <vt:lpstr>_230PM</vt:lpstr>
      <vt:lpstr>_232</vt:lpstr>
      <vt:lpstr>_233</vt:lpstr>
      <vt:lpstr>_234</vt:lpstr>
      <vt:lpstr>_250251</vt:lpstr>
      <vt:lpstr>_253</vt:lpstr>
      <vt:lpstr>_253PM</vt:lpstr>
      <vt:lpstr>_254</vt:lpstr>
      <vt:lpstr>_256257</vt:lpstr>
      <vt:lpstr>_261</vt:lpstr>
      <vt:lpstr>_262263</vt:lpstr>
      <vt:lpstr>_262263PM</vt:lpstr>
      <vt:lpstr>_266267</vt:lpstr>
      <vt:lpstr>_269</vt:lpstr>
      <vt:lpstr>_272273</vt:lpstr>
      <vt:lpstr>_274275</vt:lpstr>
      <vt:lpstr>_276277</vt:lpstr>
      <vt:lpstr>_278</vt:lpstr>
      <vt:lpstr>_300301</vt:lpstr>
      <vt:lpstr>_300301PM</vt:lpstr>
      <vt:lpstr>_304</vt:lpstr>
      <vt:lpstr>_304PM</vt:lpstr>
      <vt:lpstr>_310311</vt:lpstr>
      <vt:lpstr>_310311PM</vt:lpstr>
      <vt:lpstr>_320323</vt:lpstr>
      <vt:lpstr>_320323PM</vt:lpstr>
      <vt:lpstr>_326327</vt:lpstr>
      <vt:lpstr>_326327PM</vt:lpstr>
      <vt:lpstr>_328330</vt:lpstr>
      <vt:lpstr>_328330PM</vt:lpstr>
      <vt:lpstr>_332</vt:lpstr>
      <vt:lpstr>_332PM</vt:lpstr>
      <vt:lpstr>_335</vt:lpstr>
      <vt:lpstr>_335PM</vt:lpstr>
      <vt:lpstr>_336</vt:lpstr>
      <vt:lpstr>_336PM</vt:lpstr>
      <vt:lpstr>_337</vt:lpstr>
      <vt:lpstr>_337PM</vt:lpstr>
      <vt:lpstr>_340</vt:lpstr>
      <vt:lpstr>_340PM</vt:lpstr>
      <vt:lpstr>_350351</vt:lpstr>
      <vt:lpstr>_350351PM</vt:lpstr>
      <vt:lpstr>_352353</vt:lpstr>
      <vt:lpstr>_352353PM</vt:lpstr>
      <vt:lpstr>_354355</vt:lpstr>
      <vt:lpstr>_354355PM</vt:lpstr>
      <vt:lpstr>_356</vt:lpstr>
      <vt:lpstr>_356PM</vt:lpstr>
      <vt:lpstr>_401</vt:lpstr>
      <vt:lpstr>_401PM</vt:lpstr>
      <vt:lpstr>_402403</vt:lpstr>
      <vt:lpstr>_402403PM</vt:lpstr>
      <vt:lpstr>_406407</vt:lpstr>
      <vt:lpstr>_406407PM</vt:lpstr>
      <vt:lpstr>_408409</vt:lpstr>
      <vt:lpstr>_408409PM</vt:lpstr>
      <vt:lpstr>_410411</vt:lpstr>
      <vt:lpstr>_410411PM</vt:lpstr>
      <vt:lpstr>'422423'!_422423</vt:lpstr>
      <vt:lpstr>'422423'!_422423PM</vt:lpstr>
      <vt:lpstr>_424425</vt:lpstr>
      <vt:lpstr>_424425PM</vt:lpstr>
      <vt:lpstr>'426427'!_426427</vt:lpstr>
      <vt:lpstr>'426427 '!_426427</vt:lpstr>
      <vt:lpstr>'426427'!_426427PM</vt:lpstr>
      <vt:lpstr>'426427 '!_426427PM</vt:lpstr>
      <vt:lpstr>_429</vt:lpstr>
      <vt:lpstr>_429PM</vt:lpstr>
      <vt:lpstr>_450</vt:lpstr>
      <vt:lpstr>BOOK</vt:lpstr>
      <vt:lpstr>COVER</vt:lpstr>
      <vt:lpstr>COVERPM</vt:lpstr>
      <vt:lpstr>DATA_SHEET</vt:lpstr>
      <vt:lpstr>GENINST</vt:lpstr>
      <vt:lpstr>GENINSTPM</vt:lpstr>
      <vt:lpstr>'102'!Print_Area</vt:lpstr>
      <vt:lpstr>'103'!Print_Area</vt:lpstr>
      <vt:lpstr>'104105'!Print_Area</vt:lpstr>
      <vt:lpstr>'106107'!Print_Area</vt:lpstr>
      <vt:lpstr>'108109'!Print_Area</vt:lpstr>
      <vt:lpstr>'110113'!Print_Area</vt:lpstr>
      <vt:lpstr>'114117'!Print_Area</vt:lpstr>
      <vt:lpstr>'118119'!Print_Area</vt:lpstr>
      <vt:lpstr>'120121'!Print_Area</vt:lpstr>
      <vt:lpstr>'122123'!Print_Area</vt:lpstr>
      <vt:lpstr>'122a122b'!Print_Area</vt:lpstr>
      <vt:lpstr>'200201'!Print_Area</vt:lpstr>
      <vt:lpstr>'204207'!Print_Area</vt:lpstr>
      <vt:lpstr>'214'!Print_Area</vt:lpstr>
      <vt:lpstr>'216'!Print_Area</vt:lpstr>
      <vt:lpstr>'217'!Print_Area</vt:lpstr>
      <vt:lpstr>'218'!Print_Area</vt:lpstr>
      <vt:lpstr>'219'!Print_Area</vt:lpstr>
      <vt:lpstr>'221'!Print_Area</vt:lpstr>
      <vt:lpstr>'224225'!Print_Area</vt:lpstr>
      <vt:lpstr>'227'!Print_Area</vt:lpstr>
      <vt:lpstr>'228229'!Print_Area</vt:lpstr>
      <vt:lpstr>'230'!Print_Area</vt:lpstr>
      <vt:lpstr>'232'!Print_Area</vt:lpstr>
      <vt:lpstr>'233'!Print_Area</vt:lpstr>
      <vt:lpstr>'234'!Print_Area</vt:lpstr>
      <vt:lpstr>'250251'!Print_Area</vt:lpstr>
      <vt:lpstr>'253'!Print_Area</vt:lpstr>
      <vt:lpstr>'254'!Print_Area</vt:lpstr>
      <vt:lpstr>'256257'!Print_Area</vt:lpstr>
      <vt:lpstr>'261'!Print_Area</vt:lpstr>
      <vt:lpstr>'262263'!Print_Area</vt:lpstr>
      <vt:lpstr>'266267'!Print_Area</vt:lpstr>
      <vt:lpstr>'269'!Print_Area</vt:lpstr>
      <vt:lpstr>'272273'!Print_Area</vt:lpstr>
      <vt:lpstr>'274275'!Print_Area</vt:lpstr>
      <vt:lpstr>'276277'!Print_Area</vt:lpstr>
      <vt:lpstr>'278'!Print_Area</vt:lpstr>
      <vt:lpstr>'300301'!Print_Area</vt:lpstr>
      <vt:lpstr>'304'!Print_Area</vt:lpstr>
      <vt:lpstr>'310311'!Print_Area</vt:lpstr>
      <vt:lpstr>'320323'!Print_Area</vt:lpstr>
      <vt:lpstr>'326327'!Print_Area</vt:lpstr>
      <vt:lpstr>'328330'!Print_Area</vt:lpstr>
      <vt:lpstr>'331'!Print_Area</vt:lpstr>
      <vt:lpstr>'332'!Print_Area</vt:lpstr>
      <vt:lpstr>'335'!Print_Area</vt:lpstr>
      <vt:lpstr>'336'!Print_Area</vt:lpstr>
      <vt:lpstr>'340'!Print_Area</vt:lpstr>
      <vt:lpstr>'352353'!Print_Area</vt:lpstr>
      <vt:lpstr>'354355'!Print_Area</vt:lpstr>
      <vt:lpstr>'356'!Print_Area</vt:lpstr>
      <vt:lpstr>'397'!Print_Area</vt:lpstr>
      <vt:lpstr>'402403'!Print_Area</vt:lpstr>
      <vt:lpstr>'406407'!Print_Area</vt:lpstr>
      <vt:lpstr>'410411'!Print_Area</vt:lpstr>
      <vt:lpstr>'414416'!Print_Area</vt:lpstr>
      <vt:lpstr>BOOK!Print_Area</vt:lpstr>
      <vt:lpstr>'Data Sheet'!Print_Area</vt:lpstr>
      <vt:lpstr>README!Print_Area</vt:lpstr>
      <vt:lpstr>Table!Print_Area</vt:lpstr>
      <vt:lpstr>PRINTALLPM</vt:lpstr>
      <vt:lpstr>README</vt:lpstr>
      <vt:lpstr>TABLE</vt:lpstr>
      <vt:lpstr>TABLEPM</vt:lpstr>
    </vt:vector>
  </TitlesOfParts>
  <Company>Dept. of Public Service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Dennis Sitjar</cp:lastModifiedBy>
  <cp:lastPrinted>2018-04-12T20:14:11Z</cp:lastPrinted>
  <dcterms:created xsi:type="dcterms:W3CDTF">1999-04-16T13:35:52Z</dcterms:created>
  <dcterms:modified xsi:type="dcterms:W3CDTF">2018-04-12T20:23:42Z</dcterms:modified>
</cp:coreProperties>
</file>